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showInkAnnotation="0" codeName="ThisWorkbook"/>
  <mc:AlternateContent xmlns:mc="http://schemas.openxmlformats.org/markup-compatibility/2006">
    <mc:Choice Requires="x15">
      <x15ac:absPath xmlns:x15ac="http://schemas.microsoft.com/office/spreadsheetml/2010/11/ac" url="C:\Users\EKR\Desktop\업무\001) 공사관리관정\공사 관리관정 원상복구 의뢰\"/>
    </mc:Choice>
  </mc:AlternateContent>
  <xr:revisionPtr revIDLastSave="0" documentId="13_ncr:1_{27309E23-89AF-40FC-B942-7F834D5CB63A}" xr6:coauthVersionLast="47" xr6:coauthVersionMax="47" xr10:uidLastSave="{00000000-0000-0000-0000-000000000000}"/>
  <bookViews>
    <workbookView xWindow="25695" yWindow="0" windowWidth="26010" windowHeight="20985" tabRatio="909" activeTab="21" xr2:uid="{00000000-000D-0000-FFFF-FFFF00000000}"/>
  </bookViews>
  <sheets>
    <sheet name="1.사업개요" sheetId="1" r:id="rId1"/>
    <sheet name="2.조사량 및 시행방법" sheetId="23" state="hidden" r:id="rId2"/>
    <sheet name="2-1.사업수량표" sheetId="47" state="hidden" r:id="rId3"/>
    <sheet name="2-2.지구별내역(영향조사)" sheetId="43" state="hidden" r:id="rId4"/>
    <sheet name="2-2.지구별내역(정기수질검사)" sheetId="45" state="hidden" r:id="rId5"/>
    <sheet name="2-3.지구별내역(지하수영향조사)" sheetId="84" state="hidden" r:id="rId6"/>
    <sheet name="2-4.지구별내역(지하수사후관리)" sheetId="85" state="hidden" r:id="rId7"/>
    <sheet name="2. 관정내역" sheetId="65" r:id="rId8"/>
    <sheet name="3.조사공정계획표" sheetId="24" state="hidden" r:id="rId9"/>
    <sheet name="5.직접비산출내역" sheetId="15" state="hidden" r:id="rId10"/>
    <sheet name="5-2. 법적시설 정비비" sheetId="72" state="hidden" r:id="rId11"/>
    <sheet name="5-1. 영향조사 및 사후관리 용역 총괄" sheetId="90" state="hidden" r:id="rId12"/>
    <sheet name="5-1-1. 사업비명세서" sheetId="91" state="hidden" r:id="rId13"/>
    <sheet name="5-1-2. 일위대가표(영향조사) 1공구" sheetId="92" state="hidden" r:id="rId14"/>
    <sheet name="5-1-3. 일위대가표(사후관리) 1공구" sheetId="93" state="hidden" r:id="rId15"/>
    <sheet name="5-1-2. 일위대가표(영향조사)" sheetId="86" state="hidden" r:id="rId16"/>
    <sheet name="5-1-3. 일위대가표(사후관리)" sheetId="87" state="hidden" r:id="rId17"/>
    <sheet name="3사업량" sheetId="94" r:id="rId18"/>
    <sheet name="4. 공사비총괄표" sheetId="79" r:id="rId19"/>
    <sheet name="5. 공사비명세서" sheetId="80" r:id="rId20"/>
    <sheet name="6.소요일수" sheetId="10" r:id="rId21"/>
    <sheet name="7. 일위대가" sheetId="78" r:id="rId22"/>
    <sheet name="직영일위대가" sheetId="61" state="hidden" r:id="rId23"/>
    <sheet name="단가(영향조사)" sheetId="88" state="hidden" r:id="rId24"/>
    <sheet name="단가(사후관리)" sheetId="89" state="hidden" r:id="rId25"/>
    <sheet name="8. 사후관리 사업비  (2)" sheetId="73" state="hidden" r:id="rId26"/>
    <sheet name="7. 영향조사 용역비 총괄표" sheetId="74" state="hidden" r:id="rId27"/>
    <sheet name="7-1 영향조사 조사비명세서" sheetId="67" state="hidden" r:id="rId28"/>
    <sheet name="8.사후관리 공종별단가표" sheetId="71" state="hidden" r:id="rId29"/>
    <sheet name="단가표" sheetId="40" r:id="rId30"/>
    <sheet name="단가입력" sheetId="52" state="hidden" r:id="rId31"/>
    <sheet name="주간주유소" sheetId="20" state="hidden" r:id="rId32"/>
    <sheet name="엔지니어링손해보험" sheetId="58" state="hidden" r:id="rId33"/>
    <sheet name="인용자료참고" sheetId="53" state="hidden" r:id="rId34"/>
  </sheets>
  <externalReferences>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s>
  <definedNames>
    <definedName name="___A999999" localSheetId="17">#REF!</definedName>
    <definedName name="___A999999">#REF!</definedName>
    <definedName name="___LL1" localSheetId="17">#REF!</definedName>
    <definedName name="___LL1">#REF!</definedName>
    <definedName name="___RD5">[1]교각계산!$K$86</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XS1">[1]교각계산!$M$40</definedName>
    <definedName name="__123Graph_A" localSheetId="26" hidden="1">#REF!</definedName>
    <definedName name="__123Graph_A" localSheetId="25" hidden="1">#REF!</definedName>
    <definedName name="__123Graph_A" localSheetId="28" hidden="1">#REF!</definedName>
    <definedName name="__123Graph_A" hidden="1">#REF!</definedName>
    <definedName name="__123Graph_APOWERSAV" localSheetId="26" hidden="1">#REF!</definedName>
    <definedName name="__123Graph_APOWERSAV" localSheetId="25" hidden="1">#REF!</definedName>
    <definedName name="__123Graph_APOWERSAV" hidden="1">#REF!</definedName>
    <definedName name="__123Graph_B" localSheetId="26" hidden="1">#REF!</definedName>
    <definedName name="__123Graph_B" localSheetId="25" hidden="1">#REF!</definedName>
    <definedName name="__123Graph_B" hidden="1">#REF!</definedName>
    <definedName name="__123Graph_BPOWERSAV" localSheetId="26" hidden="1">#REF!</definedName>
    <definedName name="__123Graph_BPOWERSAV" localSheetId="25" hidden="1">#REF!</definedName>
    <definedName name="__123Graph_BPOWERSAV" hidden="1">#REF!</definedName>
    <definedName name="__123Graph_X" hidden="1">'[2]ENE-CAL 1'!$E$10:$E$35</definedName>
    <definedName name="__123Graph_XPOWERSAV" localSheetId="26" hidden="1">#REF!</definedName>
    <definedName name="__123Graph_XPOWERSAV" localSheetId="25" hidden="1">#REF!</definedName>
    <definedName name="__123Graph_XPOWERSAV" localSheetId="28" hidden="1">#REF!</definedName>
    <definedName name="__123Graph_XPOWERSAV" hidden="1">#REF!</definedName>
    <definedName name="__A183154" localSheetId="17">#REF!</definedName>
    <definedName name="__A183154">#REF!</definedName>
    <definedName name="__A999999" localSheetId="7">#REF!</definedName>
    <definedName name="__A999999" localSheetId="26">#REF!</definedName>
    <definedName name="__A999999" localSheetId="21">#REF!</definedName>
    <definedName name="__A999999" localSheetId="25">#REF!</definedName>
    <definedName name="__A999999" localSheetId="28">#REF!</definedName>
    <definedName name="__A999999">#REF!</definedName>
    <definedName name="__IntlFixup" hidden="1">TRUE</definedName>
    <definedName name="__LL1" localSheetId="7">#REF!</definedName>
    <definedName name="__LL1" localSheetId="26">#REF!</definedName>
    <definedName name="__LL1" localSheetId="25">#REF!</definedName>
    <definedName name="__LL1" localSheetId="28">#REF!</definedName>
    <definedName name="__LL1">#REF!</definedName>
    <definedName name="__PH2">'[3]기둥(원형)'!#REF!</definedName>
    <definedName name="__PNO10">[4]INPUT!#REF!</definedName>
    <definedName name="__PNO3">[4]INPUT!#REF!</definedName>
    <definedName name="__PNO4">[4]INPUT!#REF!</definedName>
    <definedName name="__PNO5">[4]INPUT!#REF!</definedName>
    <definedName name="__PNO6">[4]INPUT!#REF!</definedName>
    <definedName name="__PNO7">[4]INPUT!#REF!</definedName>
    <definedName name="__PNO8">[4]INPUT!#REF!</definedName>
    <definedName name="__PNO9">[4]INPUT!#REF!</definedName>
    <definedName name="__RD5">[5]교각계산!$K$86</definedName>
    <definedName name="__SBB1" localSheetId="17">#REF!</definedName>
    <definedName name="__SBB1">#REF!</definedName>
    <definedName name="__SBB2" localSheetId="17">#REF!</definedName>
    <definedName name="__SBB2">#REF!</definedName>
    <definedName name="__SBB3" localSheetId="17">#REF!</definedName>
    <definedName name="__SBB3">#REF!</definedName>
    <definedName name="__SBB4">#REF!</definedName>
    <definedName name="__SBB5">#REF!</definedName>
    <definedName name="__SHH1">#REF!</definedName>
    <definedName name="__SHH2">#REF!</definedName>
    <definedName name="__SHH3">#REF!</definedName>
    <definedName name="__XS1">[5]교각계산!$M$40</definedName>
    <definedName name="_0">[6]직재!#REF!</definedName>
    <definedName name="_01" localSheetId="17">#REF!</definedName>
    <definedName name="_01">#REF!</definedName>
    <definedName name="_02" localSheetId="17">#REF!</definedName>
    <definedName name="_02">#REF!</definedName>
    <definedName name="_03" localSheetId="17">#REF!</definedName>
    <definedName name="_03">#REF!</definedName>
    <definedName name="_1" localSheetId="7">#REF!</definedName>
    <definedName name="_1" localSheetId="11">#REF!</definedName>
    <definedName name="_1" localSheetId="26">#REF!</definedName>
    <definedName name="_1" localSheetId="21">#REF!</definedName>
    <definedName name="_1" localSheetId="25">#REF!</definedName>
    <definedName name="_1">#REF!</definedName>
    <definedName name="_1_0_F" localSheetId="7" hidden="1">[7]노임단가!#REF!</definedName>
    <definedName name="_1_0_F" localSheetId="26" hidden="1">[7]노임단가!#REF!</definedName>
    <definedName name="_1_0_F" localSheetId="25" hidden="1">[7]노임단가!#REF!</definedName>
    <definedName name="_1_0_F" localSheetId="28" hidden="1">[7]사통!#REF!</definedName>
    <definedName name="_1_0_F" hidden="1">[7]노임단가!#REF!</definedName>
    <definedName name="_10">#N/A</definedName>
    <definedName name="_10_0_F" localSheetId="26" hidden="1">[7]노임단가!#REF!</definedName>
    <definedName name="_10_0_F" localSheetId="25" hidden="1">[7]노임단가!#REF!</definedName>
    <definedName name="_10_0_F" localSheetId="28" hidden="1">[7]노임단가!#REF!</definedName>
    <definedName name="_10_0_F" hidden="1">[7]노임단가!#REF!</definedName>
    <definedName name="_10_3__Crite" localSheetId="17">#REF!</definedName>
    <definedName name="_10_3__Crite">#REF!</definedName>
    <definedName name="_101G__Extract" localSheetId="17">#REF!</definedName>
    <definedName name="_101G__Extract">#REF!</definedName>
    <definedName name="_106p1_" localSheetId="17">#REF!</definedName>
    <definedName name="_106p1_">#REF!</definedName>
    <definedName name="_107p2_">#REF!</definedName>
    <definedName name="_108q45_" localSheetId="17" hidden="1">{"'용역비'!$A$4:$C$8"}</definedName>
    <definedName name="_108q45_" hidden="1">{"'용역비'!$A$4:$C$8"}</definedName>
    <definedName name="_10Y_0Print_A" localSheetId="7">[7]노임단가!#REF!</definedName>
    <definedName name="_10Y_0Print_A" localSheetId="26">[7]노임단가!#REF!</definedName>
    <definedName name="_10Y_0Print_A" localSheetId="25">[7]노임단가!#REF!</definedName>
    <definedName name="_10Y_0Print_A">[7]노임단가!#REF!</definedName>
    <definedName name="_11">#N/A</definedName>
    <definedName name="_11__123Graph_ATOTAL_PQ" localSheetId="26" hidden="1">#REF!</definedName>
    <definedName name="_11__123Graph_ATOTAL_PQ" localSheetId="25" hidden="1">#REF!</definedName>
    <definedName name="_11__123Graph_ATOTAL_PQ" localSheetId="28" hidden="1">#REF!</definedName>
    <definedName name="_11__123Graph_ATOTAL_PQ" hidden="1">#REF!</definedName>
    <definedName name="_11_3__Crite" localSheetId="21">#REF!</definedName>
    <definedName name="_11Y_0Print_A" localSheetId="7">[7]사통!#REF!</definedName>
    <definedName name="_11Y_0Print_A" localSheetId="17">[7]사통!#REF!</definedName>
    <definedName name="_11Y_0Print_A" localSheetId="26">[7]사통!#REF!</definedName>
    <definedName name="_11Y_0Print_A" localSheetId="21">[7]사통!#REF!</definedName>
    <definedName name="_11Y_0Print_A" localSheetId="25">[7]사통!#REF!</definedName>
    <definedName name="_11Y_0Print_A" localSheetId="28">[7]사통!#REF!</definedName>
    <definedName name="_11Y_0Print_A">[7]사통!#REF!</definedName>
    <definedName name="_11Y_0PRINT_AREA">[7]노임단가!#REF!</definedName>
    <definedName name="_12">#N/A</definedName>
    <definedName name="_12__123Graph_BTOTAL_PQ" localSheetId="26" hidden="1">#REF!</definedName>
    <definedName name="_12__123Graph_BTOTAL_PQ" localSheetId="25" hidden="1">#REF!</definedName>
    <definedName name="_12__123Graph_BTOTAL_PQ" localSheetId="28" hidden="1">#REF!</definedName>
    <definedName name="_12__123Graph_BTOTAL_PQ" hidden="1">#REF!</definedName>
    <definedName name="_12_2_0_Parse" hidden="1">[7]노임단가!#REF!</definedName>
    <definedName name="_12_3__Criteria" localSheetId="17">#REF!</definedName>
    <definedName name="_12_3__Criteria">#REF!</definedName>
    <definedName name="_125단" localSheetId="17">#REF!</definedName>
    <definedName name="_125단">#REF!</definedName>
    <definedName name="_127q45_" localSheetId="17" hidden="1">{"'용역비'!$A$4:$C$8"}</definedName>
    <definedName name="_127q45_" hidden="1">{"'용역비'!$A$4:$C$8"}</definedName>
    <definedName name="_12Crite">[8]총괄내역서!#REF!</definedName>
    <definedName name="_12Y__Print_A">[7]사통!#REF!</definedName>
    <definedName name="_12Y_0PRINT_AREA" localSheetId="7">[7]노임단가!#REF!</definedName>
    <definedName name="_12Y_0PRINT_AREA" localSheetId="26">[7]노임단가!#REF!</definedName>
    <definedName name="_12Y_0PRINT_AREA" localSheetId="25">[7]노임단가!#REF!</definedName>
    <definedName name="_12Y_0PRINT_AREA" localSheetId="28">[7]노임단가!#REF!</definedName>
    <definedName name="_12Y_0PRINT_AREA">[7]노임단가!#REF!</definedName>
    <definedName name="_13">#N/A</definedName>
    <definedName name="_13__123Graph_CTOTAL_PQ" localSheetId="26" hidden="1">#REF!</definedName>
    <definedName name="_13__123Graph_CTOTAL_PQ" localSheetId="25" hidden="1">#REF!</definedName>
    <definedName name="_13__123Graph_CTOTAL_PQ" localSheetId="28" hidden="1">#REF!</definedName>
    <definedName name="_13__123Graph_CTOTAL_PQ" hidden="1">#REF!</definedName>
    <definedName name="_13_3__Criteria" localSheetId="21">#REF!</definedName>
    <definedName name="_13B2_">'[9]단면 (2)'!$K$55</definedName>
    <definedName name="_13Y__PRINT_AREA" localSheetId="17">[7]사통!#REF!</definedName>
    <definedName name="_13Y__PRINT_AREA">[7]사통!#REF!</definedName>
    <definedName name="_13Y_0PRINT_AREA" localSheetId="7">[7]사통!#REF!</definedName>
    <definedName name="_13Y_0PRINT_AREA" localSheetId="17">[7]사통!#REF!</definedName>
    <definedName name="_13Y_0PRINT_AREA" localSheetId="26">[7]사통!#REF!</definedName>
    <definedName name="_13Y_0PRINT_AREA" localSheetId="21">[7]사통!#REF!</definedName>
    <definedName name="_13Y_0PRINT_AREA" localSheetId="25">[7]사통!#REF!</definedName>
    <definedName name="_13Y_0PRINT_AREA" localSheetId="28">[7]사통!#REF!</definedName>
    <definedName name="_13Y_0PRINT_AREA">[7]사통!#REF!</definedName>
    <definedName name="_14">#N/A</definedName>
    <definedName name="_14__123Graph_DTOTAL_PQ" localSheetId="26" hidden="1">#REF!</definedName>
    <definedName name="_14__123Graph_DTOTAL_PQ" localSheetId="25" hidden="1">#REF!</definedName>
    <definedName name="_14__123Graph_DTOTAL_PQ" localSheetId="28" hidden="1">#REF!</definedName>
    <definedName name="_14__123Graph_DTOTAL_PQ" hidden="1">#REF!</definedName>
    <definedName name="_14_0_0_F" localSheetId="26" hidden="1">[10]실행!#REF!</definedName>
    <definedName name="_14_0_0_F" localSheetId="25" hidden="1">[10]실행!#REF!</definedName>
    <definedName name="_14_0_0_F" localSheetId="28" hidden="1">[10]실행!#REF!</definedName>
    <definedName name="_14_0_0_F" hidden="1">[10]실행!#REF!</definedName>
    <definedName name="_14_3__Crite">#REF!</definedName>
    <definedName name="_14f2_">[11]횡배수관!#REF!</definedName>
    <definedName name="_15">#N/A</definedName>
    <definedName name="_15__123Graph_XTOTAL_PQ" localSheetId="26" hidden="1">#REF!</definedName>
    <definedName name="_15__123Graph_XTOTAL_PQ" localSheetId="25" hidden="1">#REF!</definedName>
    <definedName name="_15__123Graph_XTOTAL_PQ" localSheetId="28" hidden="1">#REF!</definedName>
    <definedName name="_15__123Graph_XTOTAL_PQ" hidden="1">#REF!</definedName>
    <definedName name="_15_0_F" localSheetId="26" hidden="1">[7]노임단가!#REF!</definedName>
    <definedName name="_15_0_F" localSheetId="25" hidden="1">[7]노임단가!#REF!</definedName>
    <definedName name="_15_0_F" hidden="1">[7]노임단가!#REF!</definedName>
    <definedName name="_15_3__Crite">#REF!</definedName>
    <definedName name="_15A">[12]금액내역서!$D$3:$D$10</definedName>
    <definedName name="_15G__Extr" localSheetId="17">#REF!</definedName>
    <definedName name="_15G__Extr" localSheetId="21">#REF!</definedName>
    <definedName name="_15G__Extr">#REF!</definedName>
    <definedName name="_16">#N/A</definedName>
    <definedName name="_16_3__Criteria">#REF!</definedName>
    <definedName name="_16Extr" localSheetId="17">[8]총괄내역서!#REF!</definedName>
    <definedName name="_16Extr">[8]총괄내역서!#REF!</definedName>
    <definedName name="_16G__Extract" localSheetId="17">#REF!</definedName>
    <definedName name="_16G__Extract">#REF!</definedName>
    <definedName name="_17">#N/A</definedName>
    <definedName name="_17___0_F" localSheetId="17" hidden="1">[7]노임단가!#REF!</definedName>
    <definedName name="_17___0_F" hidden="1">[7]노임단가!#REF!</definedName>
    <definedName name="_17G__Extract" localSheetId="21">#REF!</definedName>
    <definedName name="_17p1_" localSheetId="17">#REF!</definedName>
    <definedName name="_17p1_">#REF!</definedName>
    <definedName name="_18">#N/A</definedName>
    <definedName name="_18_2_0_Parse" localSheetId="17" hidden="1">[7]노임단가!#REF!</definedName>
    <definedName name="_18_2_0_Parse" hidden="1">[7]노임단가!#REF!</definedName>
    <definedName name="_18_3__Criteria">#REF!</definedName>
    <definedName name="_18G__Extr">#REF!</definedName>
    <definedName name="_19">#N/A</definedName>
    <definedName name="_19_0_F" localSheetId="26" hidden="1">[7]노임단가!#REF!</definedName>
    <definedName name="_19_0_F" localSheetId="25" hidden="1">[7]노임단가!#REF!</definedName>
    <definedName name="_19_0_F" localSheetId="28" hidden="1">[7]노임단가!#REF!</definedName>
    <definedName name="_19_0_F" hidden="1">[7]노임단가!#REF!</definedName>
    <definedName name="_19_3_0Crite" localSheetId="17">#REF!</definedName>
    <definedName name="_19_3_0Crite">#REF!</definedName>
    <definedName name="_19Y_0Print_A" localSheetId="17">[7]노임단가!#REF!</definedName>
    <definedName name="_19Y_0Print_A">[7]노임단가!#REF!</definedName>
    <definedName name="_1F" localSheetId="21" hidden="1">[7]사통!#REF!</definedName>
    <definedName name="_1F" hidden="1">[7]사통!#REF!</definedName>
    <definedName name="_1q45_" localSheetId="17">{"'용역비'!$A$4:$C$8"}</definedName>
    <definedName name="_1q45_" localSheetId="21">{"'용역비'!$A$4:$C$8"}</definedName>
    <definedName name="_1q45_">{"'용역비'!$A$4:$C$8"}</definedName>
    <definedName name="_1공장" localSheetId="7">#REF!</definedName>
    <definedName name="_1공장" localSheetId="26">#REF!</definedName>
    <definedName name="_1공장" localSheetId="25">#REF!</definedName>
    <definedName name="_1공장" localSheetId="28">#REF!</definedName>
    <definedName name="_1공장">#REF!</definedName>
    <definedName name="_1단계사업명">[13]노임단가!$G$7</definedName>
    <definedName name="_2" localSheetId="7">#REF!</definedName>
    <definedName name="_2" localSheetId="11">#REF!</definedName>
    <definedName name="_2" localSheetId="26">#REF!</definedName>
    <definedName name="_2" localSheetId="21">#REF!</definedName>
    <definedName name="_2" localSheetId="25">#REF!</definedName>
    <definedName name="_2">#REF!</definedName>
    <definedName name="_2_0">'[14]PAD TR보호대기초'!#REF!</definedName>
    <definedName name="_2_0_F" localSheetId="7" hidden="1">[7]노임단가!#REF!</definedName>
    <definedName name="_2_0_F" localSheetId="17" hidden="1">[15]노임단가!#REF!</definedName>
    <definedName name="_2_0_F" localSheetId="26" hidden="1">[7]노임단가!#REF!</definedName>
    <definedName name="_2_0_F" localSheetId="21" hidden="1">[15]노임단가!#REF!</definedName>
    <definedName name="_2_0_F" localSheetId="25" hidden="1">[7]노임단가!#REF!</definedName>
    <definedName name="_2_0_F" localSheetId="28" hidden="1">[15]노임단가!#REF!</definedName>
    <definedName name="_2_0_F" hidden="1">[7]노임단가!#REF!</definedName>
    <definedName name="_2_2_0_Parse" localSheetId="7" hidden="1">[7]노임단가!#REF!</definedName>
    <definedName name="_2_2_0_Parse" localSheetId="26" hidden="1">[7]노임단가!#REF!</definedName>
    <definedName name="_2_2_0_Parse" localSheetId="25" hidden="1">[7]노임단가!#REF!</definedName>
    <definedName name="_2_2_0_Parse" hidden="1">[7]노임단가!#REF!</definedName>
    <definedName name="_20">#N/A</definedName>
    <definedName name="_20_3_0Criteria">#REF!</definedName>
    <definedName name="_20G__Extr">#REF!</definedName>
    <definedName name="_20G__Extract">#REF!</definedName>
    <definedName name="_20Y_0Print_A" localSheetId="21">[7]노임단가!#REF!</definedName>
    <definedName name="_21">#N/A</definedName>
    <definedName name="_21_2___Parse" localSheetId="26" hidden="1">[7]사통!#REF!</definedName>
    <definedName name="_21_2___Parse" localSheetId="25" hidden="1">[7]사통!#REF!</definedName>
    <definedName name="_21_2___Parse" hidden="1">[7]사통!#REF!</definedName>
    <definedName name="_21_2_0_Parse" localSheetId="26" hidden="1">[7]노임단가!#REF!</definedName>
    <definedName name="_21_2_0_Parse" localSheetId="25" hidden="1">[7]노임단가!#REF!</definedName>
    <definedName name="_21_2_0_Parse" hidden="1">[7]노임단가!#REF!</definedName>
    <definedName name="_21p1_">#REF!</definedName>
    <definedName name="_21Y_0PRINT_AREA">[7]노임단가!#REF!</definedName>
    <definedName name="_22">#N/A</definedName>
    <definedName name="_22_3_0Crite">#REF!</definedName>
    <definedName name="_22F" hidden="1">[7]사통!#REF!</definedName>
    <definedName name="_22G__Extract">#REF!</definedName>
    <definedName name="_22Y_0PRINT_AREA" localSheetId="21">[7]노임단가!#REF!</definedName>
    <definedName name="_23">#N/A</definedName>
    <definedName name="_23_G_0Extr">#REF!</definedName>
    <definedName name="_23p1_">#REF!</definedName>
    <definedName name="_23Y__Print_A" localSheetId="17">[7]노임단가!#REF!</definedName>
    <definedName name="_23Y__Print_A">[7]노임단가!#REF!</definedName>
    <definedName name="_23Y_0Print_A">[7]노임단가!#REF!</definedName>
    <definedName name="_24">#N/A</definedName>
    <definedName name="_24_3_0Criteria" localSheetId="17">#REF!</definedName>
    <definedName name="_24_3_0Criteria">#REF!</definedName>
    <definedName name="_24_G_0Extract" localSheetId="17">#REF!</definedName>
    <definedName name="_24_G_0Extract">#REF!</definedName>
    <definedName name="_24Y__Print_A" localSheetId="21">[7]사통!#REF!</definedName>
    <definedName name="_25">#N/A</definedName>
    <definedName name="_25_Y_0Print_A" localSheetId="17">[7]노임단가!#REF!</definedName>
    <definedName name="_25_Y_0Print_A">[7]노임단가!#REF!</definedName>
    <definedName name="_25Y__PRINT_AREA" localSheetId="17">[7]노임단가!#REF!</definedName>
    <definedName name="_25Y__PRINT_AREA">[7]노임단가!#REF!</definedName>
    <definedName name="_25Y_0PRINT_AREA">[7]노임단가!#REF!</definedName>
    <definedName name="_26">#N/A</definedName>
    <definedName name="_26_0_0_F" localSheetId="26" hidden="1">[10]실행!#REF!</definedName>
    <definedName name="_26_0_0_F" localSheetId="25" hidden="1">[10]실행!#REF!</definedName>
    <definedName name="_26_0_0_F" hidden="1">[10]실행!#REF!</definedName>
    <definedName name="_26_3__Crite" localSheetId="17">#REF!</definedName>
    <definedName name="_26_3__Crite">#REF!</definedName>
    <definedName name="_26_Y_0PRINT_AREA">[7]노임단가!#REF!</definedName>
    <definedName name="_26Y__PRINT_AREA" localSheetId="21">[7]사통!#REF!</definedName>
    <definedName name="_26Y_0Print_A">[7]노임단가!#REF!</definedName>
    <definedName name="_27">#N/A</definedName>
    <definedName name="_27Y__Print_A">[7]사통!#REF!</definedName>
    <definedName name="_28">#N/A</definedName>
    <definedName name="_28_3__Criteria">#REF!</definedName>
    <definedName name="_28\LA">'[16]#REF'!#REF!</definedName>
    <definedName name="_29">#N/A</definedName>
    <definedName name="_29Y__PRINT_AREA">[7]사통!#REF!</definedName>
    <definedName name="_29Y_0PRINT_AREA">[7]노임단가!#REF!</definedName>
    <definedName name="_2F" localSheetId="17" hidden="1">[7]노임단가!#REF!</definedName>
    <definedName name="_2F" localSheetId="21" hidden="1">[7]노임단가!#REF!</definedName>
    <definedName name="_2F" hidden="1">[7]사통!#REF!</definedName>
    <definedName name="_2공장" localSheetId="7">#REF!</definedName>
    <definedName name="_2공장" localSheetId="26">#REF!</definedName>
    <definedName name="_2공장" localSheetId="21">#REF!</definedName>
    <definedName name="_2공장" localSheetId="25">#REF!</definedName>
    <definedName name="_2공장" localSheetId="28">#REF!</definedName>
    <definedName name="_2공장">#REF!</definedName>
    <definedName name="_3" localSheetId="7">#REF!</definedName>
    <definedName name="_3" localSheetId="11">#REF!</definedName>
    <definedName name="_3" localSheetId="26">#REF!</definedName>
    <definedName name="_3" localSheetId="21">#REF!</definedName>
    <definedName name="_3" localSheetId="25">#REF!</definedName>
    <definedName name="_3">#REF!</definedName>
    <definedName name="_3_0_F" localSheetId="21" hidden="1">[15]노임단가!#REF!</definedName>
    <definedName name="_3_2___Parse" hidden="1">[7]사통!#REF!</definedName>
    <definedName name="_3_2_0_Parse" localSheetId="7" hidden="1">[7]사통!#REF!</definedName>
    <definedName name="_3_2_0_Parse" localSheetId="26" hidden="1">[7]사통!#REF!</definedName>
    <definedName name="_3_2_0_Parse" localSheetId="25" hidden="1">[7]사통!#REF!</definedName>
    <definedName name="_3_2_0_Parse" hidden="1">[7]사통!#REF!</definedName>
    <definedName name="_30">#N/A</definedName>
    <definedName name="_30_2_0_Parse" localSheetId="26" hidden="1">[7]노임단가!#REF!</definedName>
    <definedName name="_30_2_0_Parse" localSheetId="25" hidden="1">[7]노임단가!#REF!</definedName>
    <definedName name="_30_2_0_Parse" hidden="1">[7]노임단가!#REF!</definedName>
    <definedName name="_30\MID">'[16]#REF'!#REF!</definedName>
    <definedName name="_31">#N/A</definedName>
    <definedName name="_32">#N/A</definedName>
    <definedName name="_32\SM">'[16]#REF'!#REF!</definedName>
    <definedName name="_32Y__Print_A">[7]사통!#REF!</definedName>
    <definedName name="_33">#N/A</definedName>
    <definedName name="_33_G_0Extr">#REF!</definedName>
    <definedName name="_34">#N/A</definedName>
    <definedName name="_34_0_F" hidden="1">[7]노임단가!#REF!</definedName>
    <definedName name="_35">#N/A</definedName>
    <definedName name="_35_2_0_Parse" localSheetId="26" hidden="1">[7]노임단가!#REF!</definedName>
    <definedName name="_35_2_0_Parse" localSheetId="25" hidden="1">[7]노임단가!#REF!</definedName>
    <definedName name="_35_2_0_Parse" hidden="1">[7]노임단가!#REF!</definedName>
    <definedName name="_35_G_0Extract" localSheetId="17">#REF!</definedName>
    <definedName name="_35_G_0Extract">#REF!</definedName>
    <definedName name="_35Y__PRINT_AREA">[7]사통!#REF!</definedName>
    <definedName name="_36">#N/A</definedName>
    <definedName name="_36_0맨홀뚜껑_Φ">'[14]HANDHOLE(2)'!#REF!</definedName>
    <definedName name="_36_3__Crite" localSheetId="26">#REF!</definedName>
    <definedName name="_36_3__Crite" localSheetId="25">#REF!</definedName>
    <definedName name="_36_3__Crite">#REF!</definedName>
    <definedName name="_37">#N/A</definedName>
    <definedName name="_37_G__Extr">#REF!</definedName>
    <definedName name="_38">#N/A</definedName>
    <definedName name="_38_2___Parse" hidden="1">[7]사통!#REF!</definedName>
    <definedName name="_39">#N/A</definedName>
    <definedName name="_39_G__Extract">#REF!</definedName>
    <definedName name="_3F" localSheetId="26" hidden="1">[10]실행!#REF!</definedName>
    <definedName name="_3F" localSheetId="25" hidden="1">[10]실행!#REF!</definedName>
    <definedName name="_3F" localSheetId="28" hidden="1">[10]실행!#REF!</definedName>
    <definedName name="_3F" hidden="1">[10]실행!#REF!</definedName>
    <definedName name="_3Y_0Print_A" localSheetId="7">[7]노임단가!#REF!</definedName>
    <definedName name="_3Y_0Print_A" localSheetId="26">[7]노임단가!#REF!</definedName>
    <definedName name="_3Y_0Print_A" localSheetId="21">[7]노임단가!#REF!</definedName>
    <definedName name="_3Y_0Print_A" localSheetId="25">[7]노임단가!#REF!</definedName>
    <definedName name="_3Y_0Print_A">[7]노임단가!#REF!</definedName>
    <definedName name="_3공장" localSheetId="7">#REF!</definedName>
    <definedName name="_3공장" localSheetId="26">#REF!</definedName>
    <definedName name="_3공장" localSheetId="21">#REF!</definedName>
    <definedName name="_3공장" localSheetId="25">#REF!</definedName>
    <definedName name="_3공장" localSheetId="28">#REF!</definedName>
    <definedName name="_3공장">#REF!</definedName>
    <definedName name="_4" localSheetId="7">#REF!</definedName>
    <definedName name="_4" localSheetId="11">#REF!</definedName>
    <definedName name="_4" localSheetId="26">#REF!</definedName>
    <definedName name="_4" localSheetId="21">#REF!</definedName>
    <definedName name="_4" localSheetId="25">#REF!</definedName>
    <definedName name="_4">#REF!</definedName>
    <definedName name="_4_0_F" hidden="1">[7]노임단가!#REF!</definedName>
    <definedName name="_4_0ELP전선관_3">[14]가로등기초!#REF!</definedName>
    <definedName name="_4_2_0_Parse" localSheetId="7" hidden="1">[7]노임단가!#REF!</definedName>
    <definedName name="_4_2_0_Parse" localSheetId="17" hidden="1">[15]노임단가!#REF!</definedName>
    <definedName name="_4_2_0_Parse" localSheetId="26" hidden="1">[7]노임단가!#REF!</definedName>
    <definedName name="_4_2_0_Parse" localSheetId="21" hidden="1">[15]노임단가!#REF!</definedName>
    <definedName name="_4_2_0_Parse" localSheetId="25" hidden="1">[7]노임단가!#REF!</definedName>
    <definedName name="_4_2_0_Parse" localSheetId="28" hidden="1">[15]노임단가!#REF!</definedName>
    <definedName name="_4_2_0_Parse" hidden="1">[7]노임단가!#REF!</definedName>
    <definedName name="_40">#N/A</definedName>
    <definedName name="_40_2_0_Parse" hidden="1">[7]노임단가!#REF!</definedName>
    <definedName name="_41">#N/A</definedName>
    <definedName name="_42">#N/A</definedName>
    <definedName name="_42_3__Criteria" localSheetId="26">#REF!</definedName>
    <definedName name="_42_3__Criteria" localSheetId="25">#REF!</definedName>
    <definedName name="_42_3__Criteria">#REF!</definedName>
    <definedName name="_42_3_0Crite" localSheetId="17">#REF!</definedName>
    <definedName name="_42_3_0Crite">#REF!</definedName>
    <definedName name="_43">#N/A</definedName>
    <definedName name="_44">#N/A</definedName>
    <definedName name="_44_3_0Criteria" localSheetId="17">#REF!</definedName>
    <definedName name="_44_3_0Criteria">#REF!</definedName>
    <definedName name="_45">#N/A</definedName>
    <definedName name="_46">#N/A</definedName>
    <definedName name="_46_3__Crite" localSheetId="17">#REF!</definedName>
    <definedName name="_46_3__Crite">#REF!</definedName>
    <definedName name="_47">#N/A</definedName>
    <definedName name="_48">#N/A</definedName>
    <definedName name="_48_3__Criteria">#REF!</definedName>
    <definedName name="_48G__Extr" localSheetId="26">#REF!</definedName>
    <definedName name="_48G__Extr" localSheetId="25">#REF!</definedName>
    <definedName name="_48G__Extr">#REF!</definedName>
    <definedName name="_49">#N/A</definedName>
    <definedName name="_49단" localSheetId="17">#REF!</definedName>
    <definedName name="_49단">#REF!</definedName>
    <definedName name="_4Y_0PRINT_AREA" localSheetId="7">[7]노임단가!#REF!</definedName>
    <definedName name="_4Y_0PRINT_AREA" localSheetId="17">[7]노임단가!#REF!</definedName>
    <definedName name="_4Y_0PRINT_AREA" localSheetId="26">[7]노임단가!#REF!</definedName>
    <definedName name="_4Y_0PRINT_AREA" localSheetId="21">[7]노임단가!#REF!</definedName>
    <definedName name="_4Y_0PRINT_AREA" localSheetId="25">[7]노임단가!#REF!</definedName>
    <definedName name="_4Y_0PRINT_AREA">[7]노임단가!#REF!</definedName>
    <definedName name="_5" localSheetId="7">#REF!</definedName>
    <definedName name="_5" localSheetId="11">#REF!</definedName>
    <definedName name="_5" localSheetId="26">#REF!</definedName>
    <definedName name="_5" localSheetId="21">#REF!</definedName>
    <definedName name="_5" localSheetId="25">#REF!</definedName>
    <definedName name="_5">#REF!</definedName>
    <definedName name="_5_3__Crite">#REF!</definedName>
    <definedName name="_5_3_0Crite" localSheetId="7">#REF!</definedName>
    <definedName name="_5_3_0Crite" localSheetId="26">#REF!</definedName>
    <definedName name="_5_3_0Crite" localSheetId="25">#REF!</definedName>
    <definedName name="_5_3_0Crite">#REF!</definedName>
    <definedName name="_50">#N/A</definedName>
    <definedName name="_51">#N/A</definedName>
    <definedName name="_52">#N/A</definedName>
    <definedName name="_53">#N/A</definedName>
    <definedName name="_54">#N/A</definedName>
    <definedName name="_54G__Extract" localSheetId="26">#REF!</definedName>
    <definedName name="_54G__Extract" localSheetId="25">#REF!</definedName>
    <definedName name="_54G__Extract">#REF!</definedName>
    <definedName name="_55">#N/A</definedName>
    <definedName name="_55p1_" localSheetId="26">#REF!</definedName>
    <definedName name="_55p1_" localSheetId="25">#REF!</definedName>
    <definedName name="_55p1_">#REF!</definedName>
    <definedName name="_56">#N/A</definedName>
    <definedName name="_57">#N/A</definedName>
    <definedName name="_58">#N/A</definedName>
    <definedName name="_59">#N/A</definedName>
    <definedName name="_59a1_" localSheetId="6">[17]!BlankMacro1</definedName>
    <definedName name="_59a1_">[17]!BlankMacro1</definedName>
    <definedName name="_6" localSheetId="7">#REF!</definedName>
    <definedName name="_6" localSheetId="11">#REF!</definedName>
    <definedName name="_6" localSheetId="26">#REF!</definedName>
    <definedName name="_6" localSheetId="21">#REF!</definedName>
    <definedName name="_6" localSheetId="25">#REF!</definedName>
    <definedName name="_6">#REF!</definedName>
    <definedName name="_6_0_F" hidden="1">[7]노임단가!#REF!</definedName>
    <definedName name="_6_0Crite">[18]총괄내역서!#REF!</definedName>
    <definedName name="_6_2___Parse" localSheetId="21" hidden="1">[7]사통!#REF!</definedName>
    <definedName name="_6_2___Parse" hidden="1">[7]노임단가!#REF!</definedName>
    <definedName name="_6_3__Criteria" localSheetId="17">#REF!</definedName>
    <definedName name="_6_3__Criteria" localSheetId="21">#REF!</definedName>
    <definedName name="_6_3__Criteria">#REF!</definedName>
    <definedName name="_6_3_0Criteria" localSheetId="7">#REF!</definedName>
    <definedName name="_6_3_0Criteria" localSheetId="26">#REF!</definedName>
    <definedName name="_6_3_0Criteria" localSheetId="25">#REF!</definedName>
    <definedName name="_6_3_0Criteria">#REF!</definedName>
    <definedName name="_60">#N/A</definedName>
    <definedName name="_60AA1_">[19]공사내역!$A$2</definedName>
    <definedName name="_61">#N/A</definedName>
    <definedName name="_61B2_">'[20]단면 (2)'!$K$55</definedName>
    <definedName name="_61Y_0Print_A" localSheetId="26">[7]노임단가!#REF!</definedName>
    <definedName name="_61Y_0Print_A" localSheetId="25">[7]노임단가!#REF!</definedName>
    <definedName name="_61Y_0Print_A">[7]노임단가!#REF!</definedName>
    <definedName name="_62">#N/A</definedName>
    <definedName name="_62DB11_">[21]내역서!$A$15:$L$115</definedName>
    <definedName name="_63">#N/A</definedName>
    <definedName name="_63DB12_">[21]내역서!$A$15:$L$115</definedName>
    <definedName name="_64">#N/A</definedName>
    <definedName name="_64DB13_">[21]내역서!$A$15:$L$115</definedName>
    <definedName name="_65">#N/A</definedName>
    <definedName name="_65DB14_">[21]내역서!$A$15:$L$115</definedName>
    <definedName name="_66">#N/A</definedName>
    <definedName name="_66dB2_">[22]내역서!$A$13:$L$134</definedName>
    <definedName name="_67">#N/A</definedName>
    <definedName name="_67dB3_">[22]내역서!$A$13:$L$134</definedName>
    <definedName name="_67Y_0PRINT_AREA" localSheetId="26">[7]노임단가!#REF!</definedName>
    <definedName name="_67Y_0PRINT_AREA" localSheetId="25">[7]노임단가!#REF!</definedName>
    <definedName name="_67Y_0PRINT_AREA">[7]노임단가!#REF!</definedName>
    <definedName name="_68">#N/A</definedName>
    <definedName name="_68dB4_">[22]내역서!$A$13:$L$134</definedName>
    <definedName name="_69">#N/A</definedName>
    <definedName name="_6F" localSheetId="26" hidden="1">[7]사통!#REF!</definedName>
    <definedName name="_6F" localSheetId="25" hidden="1">[7]사통!#REF!</definedName>
    <definedName name="_6F" hidden="1">[7]사통!#REF!</definedName>
    <definedName name="_7">#N/A</definedName>
    <definedName name="_70">#N/A</definedName>
    <definedName name="_70f2_" localSheetId="17">[23]횡배수관!#REF!</definedName>
    <definedName name="_70f2_">[23]횡배수관!#REF!</definedName>
    <definedName name="_71">#N/A</definedName>
    <definedName name="_71_3_0Crite" localSheetId="17">#REF!</definedName>
    <definedName name="_71_3_0Crite">#REF!</definedName>
    <definedName name="_72">#N/A</definedName>
    <definedName name="_72G_0Extr" localSheetId="17">#REF!</definedName>
    <definedName name="_72G_0Extr">#REF!</definedName>
    <definedName name="_73">#N/A</definedName>
    <definedName name="_73Y__Print_A" localSheetId="26">[7]사통!#REF!</definedName>
    <definedName name="_73Y__Print_A" localSheetId="25">[7]사통!#REF!</definedName>
    <definedName name="_73Y__Print_A">[7]사통!#REF!</definedName>
    <definedName name="_74">#N/A</definedName>
    <definedName name="_74_3_0Criteria" localSheetId="17">#REF!</definedName>
    <definedName name="_74_3_0Criteria">#REF!</definedName>
    <definedName name="_74G_0Extract" localSheetId="17">#REF!</definedName>
    <definedName name="_74G_0Extract">#REF!</definedName>
    <definedName name="_75">#N/A</definedName>
    <definedName name="_76">#N/A</definedName>
    <definedName name="_76G__Extr">#REF!</definedName>
    <definedName name="_77">#N/A</definedName>
    <definedName name="_77_3__Crite">#REF!</definedName>
    <definedName name="_78">#N/A</definedName>
    <definedName name="_78G__Extract">#REF!</definedName>
    <definedName name="_79">#N/A</definedName>
    <definedName name="_79Y__PRINT_AREA" localSheetId="26">[7]사통!#REF!</definedName>
    <definedName name="_79Y__PRINT_AREA" localSheetId="25">[7]사통!#REF!</definedName>
    <definedName name="_79Y__PRINT_AREA">[7]사통!#REF!</definedName>
    <definedName name="_7G__Extr" localSheetId="17">#REF!</definedName>
    <definedName name="_7G__Extr">#REF!</definedName>
    <definedName name="_7G_0Extr" localSheetId="7">#REF!</definedName>
    <definedName name="_7G_0Extr" localSheetId="26">#REF!</definedName>
    <definedName name="_7G_0Extr" localSheetId="25">#REF!</definedName>
    <definedName name="_7G_0Extr" localSheetId="28">#REF!</definedName>
    <definedName name="_7G_0Extr">#REF!</definedName>
    <definedName name="_8">#N/A</definedName>
    <definedName name="_8_0Extr">[18]총괄내역서!#REF!</definedName>
    <definedName name="_8_2___Parse" hidden="1">[7]사통!#REF!</definedName>
    <definedName name="_8_2_0_Parse" localSheetId="21" hidden="1">[15]노임단가!#REF!</definedName>
    <definedName name="_8_2_0_Parse" hidden="1">[7]노임단가!#REF!</definedName>
    <definedName name="_80">#N/A</definedName>
    <definedName name="_80_3__Criteria">#REF!</definedName>
    <definedName name="_80ME">'[16]#REF'!#REF!</definedName>
    <definedName name="_81">#N/A</definedName>
    <definedName name="_82">#N/A</definedName>
    <definedName name="_82a1_" localSheetId="6">[17]!BlankMacro1</definedName>
    <definedName name="_82a1_">[17]!BlankMacro1</definedName>
    <definedName name="_82ME">'[16]#REF'!#REF!</definedName>
    <definedName name="_83">#N/A</definedName>
    <definedName name="_83p1_">#REF!</definedName>
    <definedName name="_84">#N/A</definedName>
    <definedName name="_84p2_">#REF!</definedName>
    <definedName name="_85">#N/A</definedName>
    <definedName name="_85q45_" localSheetId="17" hidden="1">{"'용역비'!$A$4:$C$8"}</definedName>
    <definedName name="_85q45_" hidden="1">{"'용역비'!$A$4:$C$8"}</definedName>
    <definedName name="_86">#N/A</definedName>
    <definedName name="_87">#N/A</definedName>
    <definedName name="_87Y_0Print_A">[7]노임단가!#REF!</definedName>
    <definedName name="_88">#N/A</definedName>
    <definedName name="_89">#N/A</definedName>
    <definedName name="_89Y_0PRINT_AREA">[7]노임단가!#REF!</definedName>
    <definedName name="_8G__Extract" localSheetId="17">#REF!</definedName>
    <definedName name="_8G__Extract" localSheetId="21">#REF!</definedName>
    <definedName name="_8G__Extract">#REF!</definedName>
    <definedName name="_8G_0Extract" localSheetId="7">#REF!</definedName>
    <definedName name="_8G_0Extract" localSheetId="26">#REF!</definedName>
    <definedName name="_8G_0Extract" localSheetId="25">#REF!</definedName>
    <definedName name="_8G_0Extract">#REF!</definedName>
    <definedName name="_9">#REF!</definedName>
    <definedName name="_9_2___Parse" hidden="1">[7]사통!#REF!</definedName>
    <definedName name="_9_q45" localSheetId="17" hidden="1">{"'용역비'!$A$4:$C$8"}</definedName>
    <definedName name="_9_q45" hidden="1">{"'용역비'!$A$4:$C$8"}</definedName>
    <definedName name="_90">#N/A</definedName>
    <definedName name="_91">#N/A</definedName>
    <definedName name="_91Y__Print_A">[7]사통!#REF!</definedName>
    <definedName name="_92">#N/A</definedName>
    <definedName name="_93">#N/A</definedName>
    <definedName name="_9306">[24]Sheet1!#REF!</definedName>
    <definedName name="_9307">[24]Sheet1!#REF!</definedName>
    <definedName name="_93081">[24]Sheet1!#REF!</definedName>
    <definedName name="_93082">[24]Sheet1!#REF!</definedName>
    <definedName name="_9309">[24]Sheet1!#REF!</definedName>
    <definedName name="_9310">[24]Sheet1!#REF!</definedName>
    <definedName name="_9311">[24]Sheet1!#REF!</definedName>
    <definedName name="_93121">[24]Sheet1!#REF!</definedName>
    <definedName name="_93122">[24]Sheet1!#REF!</definedName>
    <definedName name="_93Y__PRINT_AREA">[7]사통!#REF!</definedName>
    <definedName name="_94">#N/A</definedName>
    <definedName name="_9401">[24]Sheet1!#REF!</definedName>
    <definedName name="_9402">[24]Sheet1!#REF!</definedName>
    <definedName name="_9403">[24]Sheet1!#REF!</definedName>
    <definedName name="_9404">[24]Sheet1!#REF!</definedName>
    <definedName name="_9405">[24]Sheet1!#REF!</definedName>
    <definedName name="_9406">[24]Sheet1!#REF!</definedName>
    <definedName name="_94071">[24]Sheet1!#REF!</definedName>
    <definedName name="_94072">[24]Sheet1!#REF!</definedName>
    <definedName name="_9408">[24]Sheet1!#REF!</definedName>
    <definedName name="_9409">[24]Sheet1!#REF!</definedName>
    <definedName name="_9410">[24]Sheet1!#REF!</definedName>
    <definedName name="_9411">[24]Sheet1!#REF!</definedName>
    <definedName name="_94121">[24]Sheet1!#REF!</definedName>
    <definedName name="_94122">[24]Sheet1!#REF!</definedName>
    <definedName name="_95">#N/A</definedName>
    <definedName name="_9501">[24]Sheet1!#REF!</definedName>
    <definedName name="_95G_0Extr" localSheetId="17">#REF!</definedName>
    <definedName name="_95G_0Extr">#REF!</definedName>
    <definedName name="_95년_포상금_지급내역" localSheetId="7">#REF!</definedName>
    <definedName name="_95년_포상금_지급내역" localSheetId="26">#REF!</definedName>
    <definedName name="_95년_포상금_지급내역" localSheetId="21">#REF!</definedName>
    <definedName name="_95년_포상금_지급내역" localSheetId="25">#REF!</definedName>
    <definedName name="_95년_포상금_지급내역">#REF!</definedName>
    <definedName name="_96">#N/A</definedName>
    <definedName name="_97">#N/A</definedName>
    <definedName name="_97G_0Extract">#REF!</definedName>
    <definedName name="_98">#N/A</definedName>
    <definedName name="_99">#N/A</definedName>
    <definedName name="_99G__Extr">#REF!</definedName>
    <definedName name="_9p1_" localSheetId="7">#REF!</definedName>
    <definedName name="_9p1_" localSheetId="17">#REF!</definedName>
    <definedName name="_9p1_" localSheetId="26">#REF!</definedName>
    <definedName name="_9p1_" localSheetId="21">#REF!</definedName>
    <definedName name="_9p1_" localSheetId="25">#REF!</definedName>
    <definedName name="_9p1_">#REF!</definedName>
    <definedName name="_A">#REF!</definedName>
    <definedName name="_a1" localSheetId="6">[25]!BlankMacro1</definedName>
    <definedName name="_a1">[25]!BlankMacro1</definedName>
    <definedName name="_A100000">[26]설계요율!#REF!</definedName>
    <definedName name="_A146432" localSheetId="17">#REF!</definedName>
    <definedName name="_A146432">#REF!</definedName>
    <definedName name="_A183154" localSheetId="17">#REF!</definedName>
    <definedName name="_A183154">#REF!</definedName>
    <definedName name="_A69999" localSheetId="17">#REF!</definedName>
    <definedName name="_A69999">#REF!</definedName>
    <definedName name="_A70000">#REF!</definedName>
    <definedName name="_A70013">#REF!</definedName>
    <definedName name="_A946432">#REF!</definedName>
    <definedName name="_A99999">[26]설계요율!#REF!</definedName>
    <definedName name="_A999999" localSheetId="7">#REF!</definedName>
    <definedName name="_A999999" localSheetId="26">#REF!</definedName>
    <definedName name="_A999999" localSheetId="21">#REF!</definedName>
    <definedName name="_A999999" localSheetId="25">#REF!</definedName>
    <definedName name="_A999999">#REF!</definedName>
    <definedName name="_aab42">#REF!</definedName>
    <definedName name="_ASP1">#REF!</definedName>
    <definedName name="_ASP2">#REF!</definedName>
    <definedName name="_B">#REF!</definedName>
    <definedName name="_B1">#REF!</definedName>
    <definedName name="_B140007">[24]Sheet1!#REF!</definedName>
    <definedName name="_B2" localSheetId="17">#REF!</definedName>
    <definedName name="_B2">#REF!</definedName>
    <definedName name="_B22">[27]일위대가!$A$1400:$IV$1413=[27]일위대가!$A$1400</definedName>
    <definedName name="_B3" localSheetId="17">#REF!</definedName>
    <definedName name="_B3">#REF!</definedName>
    <definedName name="_B4" localSheetId="17">#REF!</definedName>
    <definedName name="_B4">#REF!</definedName>
    <definedName name="_B5" localSheetId="17">#REF!</definedName>
    <definedName name="_B5">#REF!</definedName>
    <definedName name="_B6">#REF!</definedName>
    <definedName name="_B7">#REF!</definedName>
    <definedName name="_BFF1">#REF!</definedName>
    <definedName name="_BOD1">#REF!</definedName>
    <definedName name="_BOD2">#REF!</definedName>
    <definedName name="_BVS1">#REF!</definedName>
    <definedName name="_BVS2">#REF!</definedName>
    <definedName name="_CDT2">#REF!</definedName>
    <definedName name="_CON1">#REF!</definedName>
    <definedName name="_CON135">#REF!</definedName>
    <definedName name="_CON2">#REF!</definedName>
    <definedName name="_CON210">#REF!</definedName>
    <definedName name="_CON240">#REF!</definedName>
    <definedName name="_DIA1">#REF!</definedName>
    <definedName name="_DIA2">#REF!</definedName>
    <definedName name="_dia300">[28]대로근거!#REF!</definedName>
    <definedName name="_dia350">[28]대로근거!#REF!</definedName>
    <definedName name="_DIA4" localSheetId="17">#REF!</definedName>
    <definedName name="_DIA4">#REF!</definedName>
    <definedName name="_Dist_Bin" localSheetId="7" hidden="1">[29]조명시설!#REF!</definedName>
    <definedName name="_Dist_Bin" localSheetId="17" hidden="1">#REF!</definedName>
    <definedName name="_Dist_Bin" localSheetId="26" hidden="1">[29]조명시설!#REF!</definedName>
    <definedName name="_Dist_Bin" localSheetId="21" hidden="1">[29]조명시설!#REF!</definedName>
    <definedName name="_Dist_Bin" localSheetId="25" hidden="1">[29]조명시설!#REF!</definedName>
    <definedName name="_Dist_Bin" hidden="1">[29]조명시설!#REF!</definedName>
    <definedName name="_Dist_Values" localSheetId="7" hidden="1">[29]조명시설!#REF!</definedName>
    <definedName name="_Dist_Values" localSheetId="17" hidden="1">#REF!</definedName>
    <definedName name="_Dist_Values" localSheetId="26" hidden="1">[29]조명시설!#REF!</definedName>
    <definedName name="_Dist_Values" localSheetId="21" hidden="1">[29]조명시설!#REF!</definedName>
    <definedName name="_Dist_Values" localSheetId="25" hidden="1">[29]조명시설!#REF!</definedName>
    <definedName name="_Dist_Values" hidden="1">[29]조명시설!#REF!</definedName>
    <definedName name="_DSS1" localSheetId="17">#REF!</definedName>
    <definedName name="_DSS1">#REF!</definedName>
    <definedName name="_DSS2" localSheetId="17">#REF!</definedName>
    <definedName name="_DSS2">#REF!</definedName>
    <definedName name="_edd1" localSheetId="17">#REF!</definedName>
    <definedName name="_edd1">#REF!</definedName>
    <definedName name="_edd2">#REF!</definedName>
    <definedName name="_edd3">#REF!</definedName>
    <definedName name="_edd4">#REF!</definedName>
    <definedName name="_edd5">#REF!</definedName>
    <definedName name="_edd6">#REF!</definedName>
    <definedName name="_edd7">#REF!</definedName>
    <definedName name="_edd8">#REF!</definedName>
    <definedName name="_edd9">#REF!</definedName>
    <definedName name="_edl1">#REF!</definedName>
    <definedName name="_edl2">#REF!</definedName>
    <definedName name="_edl3">#REF!</definedName>
    <definedName name="_edl4">#REF!</definedName>
    <definedName name="_edl5">#REF!</definedName>
    <definedName name="_edl6">#REF!</definedName>
    <definedName name="_edl7">#REF!</definedName>
    <definedName name="_edl8">#REF!</definedName>
    <definedName name="_edl9">#REF!</definedName>
    <definedName name="_ELL1">#REF!</definedName>
    <definedName name="_ELL2">#REF!</definedName>
    <definedName name="_F45">#REF!</definedName>
    <definedName name="_F46">#REF!</definedName>
    <definedName name="_Fill" localSheetId="7" hidden="1">#REF!</definedName>
    <definedName name="_Fill" localSheetId="11" hidden="1">#REF!</definedName>
    <definedName name="_Fill" localSheetId="26" hidden="1">#REF!</definedName>
    <definedName name="_Fill" localSheetId="21" hidden="1">#REF!</definedName>
    <definedName name="_Fill" localSheetId="25" hidden="1">#REF!</definedName>
    <definedName name="_Fill" localSheetId="28" hidden="1">#REF!</definedName>
    <definedName name="_Fill" hidden="1">#REF!</definedName>
    <definedName name="_xlnm._FilterDatabase" localSheetId="7" hidden="1">#REF!</definedName>
    <definedName name="_xlnm._FilterDatabase" localSheetId="17" hidden="1">#REF!</definedName>
    <definedName name="_xlnm._FilterDatabase" localSheetId="26" hidden="1">#REF!</definedName>
    <definedName name="_xlnm._FilterDatabase" localSheetId="21" hidden="1">#REF!</definedName>
    <definedName name="_xlnm._FilterDatabase" localSheetId="25" hidden="1">#REF!</definedName>
    <definedName name="_xlnm._FilterDatabase" localSheetId="28" hidden="1">#REF!</definedName>
    <definedName name="_xlnm._FilterDatabase" hidden="1">#REF!</definedName>
    <definedName name="_H">#REF!</definedName>
    <definedName name="_H1">#REF!</definedName>
    <definedName name="_H3">#REF!</definedName>
    <definedName name="_H4">#REF!</definedName>
    <definedName name="_HPP1">#REF!</definedName>
    <definedName name="_HSH1">[30]Sheet1!$F$40</definedName>
    <definedName name="_HSH2">[30]Sheet1!$F$41</definedName>
    <definedName name="_HUN" localSheetId="17">#REF!</definedName>
    <definedName name="_HUN">#REF!</definedName>
    <definedName name="_hun1">[31]설계조건!#REF!</definedName>
    <definedName name="_hun2">[31]설계조건!#REF!</definedName>
    <definedName name="_int3">[32]경비산출!#REF!</definedName>
    <definedName name="_IV69350" localSheetId="17">#REF!</definedName>
    <definedName name="_IV69350">#REF!</definedName>
    <definedName name="_IV70230" localSheetId="17">#REF!</definedName>
    <definedName name="_IV70230">#REF!</definedName>
    <definedName name="_IV90230" localSheetId="17">#REF!</definedName>
    <definedName name="_IV90230">#REF!</definedName>
    <definedName name="_iz1">#REF!</definedName>
    <definedName name="_JA1">#REF!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73">#REF!</definedName>
    <definedName name="_JJ174">#REF!</definedName>
    <definedName name="_JJ175">#REF!</definedName>
    <definedName name="_JJ176">#REF!</definedName>
    <definedName name="_JJ177">#REF!</definedName>
    <definedName name="_JJ178">#REF!</definedName>
    <definedName name="_JJ179">#REF!</definedName>
    <definedName name="_JJ18">#REF!</definedName>
    <definedName name="_JJ180">#REF!</definedName>
    <definedName name="_JJ181">#REF!</definedName>
    <definedName name="_JJ182">#REF!</definedName>
    <definedName name="_JJ183">#REF!</definedName>
    <definedName name="_JJ184">#REF!</definedName>
    <definedName name="_JJ185">#REF!</definedName>
    <definedName name="_JJ186">#REF!</definedName>
    <definedName name="_JJ187">#REF!</definedName>
    <definedName name="_JJ188">#REF!</definedName>
    <definedName name="_JJ189">#REF!</definedName>
    <definedName name="_JJ19">#REF!</definedName>
    <definedName name="_JJ190">#REF!</definedName>
    <definedName name="_JJ191">#REF!</definedName>
    <definedName name="_JJ192">#REF!</definedName>
    <definedName name="_JJ193">#REF!</definedName>
    <definedName name="_JJ194">#REF!</definedName>
    <definedName name="_JJ195">#REF!</definedName>
    <definedName name="_JJ196">#REF!</definedName>
    <definedName name="_JJ197">#REF!</definedName>
    <definedName name="_JJ198">#REF!</definedName>
    <definedName name="_JJ199">#REF!</definedName>
    <definedName name="_JJ2">#REF!</definedName>
    <definedName name="_JJ20">#REF!</definedName>
    <definedName name="_JJ200">#REF!</definedName>
    <definedName name="_JJ201">#REF!</definedName>
    <definedName name="_JJ202">#REF!</definedName>
    <definedName name="_JJ203">#REF!</definedName>
    <definedName name="_JJ204">#REF!</definedName>
    <definedName name="_JJ205">#REF!</definedName>
    <definedName name="_JJ206">#REF!</definedName>
    <definedName name="_JJ207">#REF!</definedName>
    <definedName name="_JJ208">#REF!</definedName>
    <definedName name="_JJ209">#REF!</definedName>
    <definedName name="_JJ21">#REF!</definedName>
    <definedName name="_JJ210">#REF!</definedName>
    <definedName name="_JJ211">#REF!</definedName>
    <definedName name="_JJ212">#REF!</definedName>
    <definedName name="_JJ213">#REF!</definedName>
    <definedName name="_JJ214">#REF!</definedName>
    <definedName name="_JJ215">#REF!</definedName>
    <definedName name="_JJ216">#REF!</definedName>
    <definedName name="_JJ217">#REF!</definedName>
    <definedName name="_JJ218">#REF!</definedName>
    <definedName name="_JJ219">#REF!</definedName>
    <definedName name="_JJ22">#REF!</definedName>
    <definedName name="_JJ220">#REF!</definedName>
    <definedName name="_JJ221">#REF!</definedName>
    <definedName name="_JJ222">#REF!</definedName>
    <definedName name="_JJ223">#REF!</definedName>
    <definedName name="_JJ224">#REF!</definedName>
    <definedName name="_JJ225">#REF!</definedName>
    <definedName name="_JJ226">#REF!</definedName>
    <definedName name="_JJ227">#REF!</definedName>
    <definedName name="_JJ228">#REF!</definedName>
    <definedName name="_JJ229">#REF!</definedName>
    <definedName name="_JJ23">#REF!</definedName>
    <definedName name="_JJ230">#REF!</definedName>
    <definedName name="_jj231">#REF!</definedName>
    <definedName name="_JJ232">#REF!</definedName>
    <definedName name="_JJ233">#REF!</definedName>
    <definedName name="_JJ234">#REF!</definedName>
    <definedName name="_JJ235">#REF!</definedName>
    <definedName name="_JJ236">#REF!</definedName>
    <definedName name="_JJ237">#REF!</definedName>
    <definedName name="_JJ238">#REF!</definedName>
    <definedName name="_JJ239">#REF!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K21">[33]중기일위대가!$K$25</definedName>
    <definedName name="_JK7" localSheetId="17">#REF!</definedName>
    <definedName name="_JK7">#REF!</definedName>
    <definedName name="_JK8" localSheetId="17">#REF!</definedName>
    <definedName name="_JK8">#REF!</definedName>
    <definedName name="_JL1" localSheetId="17">#REF!</definedName>
    <definedName name="_JL1">#REF!</definedName>
    <definedName name="_JL2">#REF!</definedName>
    <definedName name="_JN21">[33]중기일위대가!$I$25</definedName>
    <definedName name="_JOI13" localSheetId="17">#REF!</definedName>
    <definedName name="_JOI13">#REF!</definedName>
    <definedName name="_JS1" localSheetId="17">#REF!</definedName>
    <definedName name="_JS1">#REF!</definedName>
    <definedName name="_JS2" localSheetId="17">#REF!</definedName>
    <definedName name="_JS2">#REF!</definedName>
    <definedName name="_jz1">#REF!</definedName>
    <definedName name="_K02">[27]일위대가!$A$732:$IV$745=[27]일위대가!$A$732</definedName>
    <definedName name="_kE4">[34]총괄표!#REF!</definedName>
    <definedName name="_Key1" localSheetId="7" hidden="1">#REF!</definedName>
    <definedName name="_Key1" localSheetId="17" hidden="1">#REF!</definedName>
    <definedName name="_Key1" localSheetId="26" hidden="1">#REF!</definedName>
    <definedName name="_Key1" localSheetId="21" hidden="1">[35]내역서!#REF!</definedName>
    <definedName name="_Key1" localSheetId="25" hidden="1">#REF!</definedName>
    <definedName name="_Key1" localSheetId="28" hidden="1">[35]내역서!#REF!</definedName>
    <definedName name="_Key1" hidden="1">#REF!</definedName>
    <definedName name="_Key2" localSheetId="7" hidden="1">#REF!</definedName>
    <definedName name="_Key2" localSheetId="17" hidden="1">[36]설계내역서!$C$21</definedName>
    <definedName name="_Key2" localSheetId="26" hidden="1">#REF!</definedName>
    <definedName name="_Key2" localSheetId="21" hidden="1">[35]내역서!#REF!</definedName>
    <definedName name="_Key2" localSheetId="25" hidden="1">#REF!</definedName>
    <definedName name="_Key2" localSheetId="28" hidden="1">[35]내역서!#REF!</definedName>
    <definedName name="_Key2" hidden="1">#REF!</definedName>
    <definedName name="_kfkf" localSheetId="7" hidden="1">#REF!</definedName>
    <definedName name="_kfkf" localSheetId="17" hidden="1">#REF!</definedName>
    <definedName name="_kfkf" localSheetId="26" hidden="1">#REF!</definedName>
    <definedName name="_kfkf" localSheetId="21" hidden="1">#REF!</definedName>
    <definedName name="_kfkf" localSheetId="25" hidden="1">#REF!</definedName>
    <definedName name="_kfkf" localSheetId="28" hidden="1">#REF!</definedName>
    <definedName name="_kfkf" hidden="1">#REF!</definedName>
    <definedName name="_KK1" localSheetId="17">#REF!</definedName>
    <definedName name="_KK1">#REF!</definedName>
    <definedName name="_KK10" localSheetId="17">#REF!</definedName>
    <definedName name="_KK10">#REF!</definedName>
    <definedName name="_KK100">#REF!</definedName>
    <definedName name="_KK101">#REF!</definedName>
    <definedName name="_KK102">#REF!</definedName>
    <definedName name="_KK103">#REF!</definedName>
    <definedName name="_KK104">#REF!</definedName>
    <definedName name="_KK105">#REF!</definedName>
    <definedName name="_KK106">#REF!</definedName>
    <definedName name="_KK107">#REF!</definedName>
    <definedName name="_KK108">#REF!</definedName>
    <definedName name="_KK109">#REF!</definedName>
    <definedName name="_KK11">#REF!</definedName>
    <definedName name="_KK110">#REF!</definedName>
    <definedName name="_KK111">#REF!</definedName>
    <definedName name="_KK112">#REF!</definedName>
    <definedName name="_KK113">#REF!</definedName>
    <definedName name="_KK114">#REF!</definedName>
    <definedName name="_KK115">#REF!</definedName>
    <definedName name="_KK116">#REF!</definedName>
    <definedName name="_KK117">#REF!</definedName>
    <definedName name="_KK118">#REF!</definedName>
    <definedName name="_KK119">#REF!</definedName>
    <definedName name="_KK12">#REF!</definedName>
    <definedName name="_KK120">#REF!</definedName>
    <definedName name="_KK121">#REF!</definedName>
    <definedName name="_KK122">#REF!</definedName>
    <definedName name="_KK123">#REF!</definedName>
    <definedName name="_KK124">#REF!</definedName>
    <definedName name="_KK125">#REF!</definedName>
    <definedName name="_KK126">#REF!</definedName>
    <definedName name="_KK127">#REF!</definedName>
    <definedName name="_KK128">#REF!</definedName>
    <definedName name="_KK129">#REF!</definedName>
    <definedName name="_KK13">#REF!</definedName>
    <definedName name="_KK130">#REF!</definedName>
    <definedName name="_KK131">#REF!</definedName>
    <definedName name="_KK132">#REF!</definedName>
    <definedName name="_KK133">#REF!</definedName>
    <definedName name="_KK134">#REF!</definedName>
    <definedName name="_KK135">#REF!</definedName>
    <definedName name="_KK136">#REF!</definedName>
    <definedName name="_KK137">#REF!</definedName>
    <definedName name="_KK138">#REF!</definedName>
    <definedName name="_KK139">#REF!</definedName>
    <definedName name="_KK14">#REF!</definedName>
    <definedName name="_KK140">#REF!</definedName>
    <definedName name="_KK141">#REF!</definedName>
    <definedName name="_KK142">#REF!</definedName>
    <definedName name="_KK143">#REF!</definedName>
    <definedName name="_KK144">#REF!</definedName>
    <definedName name="_KK145">#REF!</definedName>
    <definedName name="_KK146">#REF!</definedName>
    <definedName name="_KK147">#REF!</definedName>
    <definedName name="_KK148">#REF!</definedName>
    <definedName name="_KK149">#REF!</definedName>
    <definedName name="_KK15">#REF!</definedName>
    <definedName name="_KK150">#REF!</definedName>
    <definedName name="_KK151">#REF!</definedName>
    <definedName name="_KK152">#REF!</definedName>
    <definedName name="_KK153">#REF!</definedName>
    <definedName name="_KK154">#REF!</definedName>
    <definedName name="_KK155">#REF!</definedName>
    <definedName name="_KK156">#REF!</definedName>
    <definedName name="_KK157">#REF!</definedName>
    <definedName name="_KK158">#REF!</definedName>
    <definedName name="_KK159">#REF!</definedName>
    <definedName name="_KK16">#REF!</definedName>
    <definedName name="_KK160">#REF!</definedName>
    <definedName name="_KK161">#REF!</definedName>
    <definedName name="_KK162">#REF!</definedName>
    <definedName name="_KK163">#REF!</definedName>
    <definedName name="_KK164">#REF!</definedName>
    <definedName name="_KK165">#REF!</definedName>
    <definedName name="_KK166">#REF!</definedName>
    <definedName name="_KK167">#REF!</definedName>
    <definedName name="_KK168">#REF!</definedName>
    <definedName name="_KK169">#REF!</definedName>
    <definedName name="_KK17">#REF!</definedName>
    <definedName name="_KK170">#REF!</definedName>
    <definedName name="_KK171">#REF!</definedName>
    <definedName name="_KK172">#REF!</definedName>
    <definedName name="_KK173">#REF!</definedName>
    <definedName name="_KK174">#REF!</definedName>
    <definedName name="_KK175">#REF!</definedName>
    <definedName name="_KK176">#REF!</definedName>
    <definedName name="_KK177">#REF!</definedName>
    <definedName name="_KK178">#REF!</definedName>
    <definedName name="_KK179">#REF!</definedName>
    <definedName name="_KK18">#REF!</definedName>
    <definedName name="_KK180">#REF!</definedName>
    <definedName name="_KK181">#REF!</definedName>
    <definedName name="_KK182">#REF!</definedName>
    <definedName name="_KK183">#REF!</definedName>
    <definedName name="_KK184">#REF!</definedName>
    <definedName name="_KK185">#REF!</definedName>
    <definedName name="_KK186">#REF!</definedName>
    <definedName name="_KK187">#REF!</definedName>
    <definedName name="_KK188">#REF!</definedName>
    <definedName name="_KK189">#REF!</definedName>
    <definedName name="_KK19">#REF!</definedName>
    <definedName name="_KK190">#REF!</definedName>
    <definedName name="_KK191">#REF!</definedName>
    <definedName name="_KK192">#REF!</definedName>
    <definedName name="_KK193">#REF!</definedName>
    <definedName name="_KK194">#REF!</definedName>
    <definedName name="_KK195">#REF!</definedName>
    <definedName name="_KK196">#REF!</definedName>
    <definedName name="_KK197">#REF!</definedName>
    <definedName name="_KK198">#REF!</definedName>
    <definedName name="_KK199">#REF!</definedName>
    <definedName name="_KK2">#REF!</definedName>
    <definedName name="_KK20">#REF!</definedName>
    <definedName name="_KK200">#REF!</definedName>
    <definedName name="_KK201">#REF!</definedName>
    <definedName name="_KK202">#REF!</definedName>
    <definedName name="_KK203">#REF!</definedName>
    <definedName name="_KK204">#REF!</definedName>
    <definedName name="_KK205">#REF!</definedName>
    <definedName name="_KK206">#REF!</definedName>
    <definedName name="_KK207">#REF!</definedName>
    <definedName name="_KK208">#REF!</definedName>
    <definedName name="_KK209">#REF!</definedName>
    <definedName name="_KK21">#REF!</definedName>
    <definedName name="_KK210">#REF!</definedName>
    <definedName name="_KK211">#REF!</definedName>
    <definedName name="_KK212">#REF!</definedName>
    <definedName name="_KK213">#REF!</definedName>
    <definedName name="_KK214">#REF!</definedName>
    <definedName name="_KK215">#REF!</definedName>
    <definedName name="_KK216">#REF!</definedName>
    <definedName name="_KK217">#REF!</definedName>
    <definedName name="_KK218">#REF!</definedName>
    <definedName name="_KK219">#REF!</definedName>
    <definedName name="_KK22">#REF!</definedName>
    <definedName name="_KK220">#REF!</definedName>
    <definedName name="_KK221">#REF!</definedName>
    <definedName name="_KK222">#REF!</definedName>
    <definedName name="_KK223">#REF!</definedName>
    <definedName name="_KK224">#REF!</definedName>
    <definedName name="_KK225">#REF!</definedName>
    <definedName name="_KK226">#REF!</definedName>
    <definedName name="_KK227">#REF!</definedName>
    <definedName name="_KK228">#REF!</definedName>
    <definedName name="_KK229">#REF!</definedName>
    <definedName name="_KK23">#REF!</definedName>
    <definedName name="_KK230">#REF!</definedName>
    <definedName name="_kk231">#REF!</definedName>
    <definedName name="_KK232">#REF!</definedName>
    <definedName name="_KK233">#REF!</definedName>
    <definedName name="_KK234">#REF!</definedName>
    <definedName name="_KK235">#REF!</definedName>
    <definedName name="_KK236">#REF!</definedName>
    <definedName name="_KK237">#REF!</definedName>
    <definedName name="_KK238">#REF!</definedName>
    <definedName name="_KK239">#REF!</definedName>
    <definedName name="_KK24">#REF!</definedName>
    <definedName name="_KK25">#REF!</definedName>
    <definedName name="_KK26">#REF!</definedName>
    <definedName name="_KK27">#REF!</definedName>
    <definedName name="_KK28">#REF!</definedName>
    <definedName name="_KK29">#REF!</definedName>
    <definedName name="_KK3">#REF!</definedName>
    <definedName name="_KK30">#REF!</definedName>
    <definedName name="_KK31">#REF!</definedName>
    <definedName name="_KK32">#REF!</definedName>
    <definedName name="_KK33">#REF!</definedName>
    <definedName name="_KK34">#REF!</definedName>
    <definedName name="_KK35">#REF!</definedName>
    <definedName name="_KK36">#REF!</definedName>
    <definedName name="_KK37">#REF!</definedName>
    <definedName name="_KK38">#REF!</definedName>
    <definedName name="_KK39">#REF!</definedName>
    <definedName name="_KK4">#REF!</definedName>
    <definedName name="_KK40">#REF!</definedName>
    <definedName name="_KK41">#REF!</definedName>
    <definedName name="_KK42">#REF!</definedName>
    <definedName name="_KK43">#REF!</definedName>
    <definedName name="_KK44">#REF!</definedName>
    <definedName name="_KK45">#REF!</definedName>
    <definedName name="_KK46">#REF!</definedName>
    <definedName name="_KK47">#REF!</definedName>
    <definedName name="_KK48">#REF!</definedName>
    <definedName name="_KK49">#REF!</definedName>
    <definedName name="_KK5">#REF!</definedName>
    <definedName name="_KK50">#REF!</definedName>
    <definedName name="_KK51">#REF!</definedName>
    <definedName name="_KK52">#REF!</definedName>
    <definedName name="_KK53">#REF!</definedName>
    <definedName name="_KK54">#REF!</definedName>
    <definedName name="_KK55">#REF!</definedName>
    <definedName name="_KK56">#REF!</definedName>
    <definedName name="_KK57">#REF!</definedName>
    <definedName name="_KK58">#REF!</definedName>
    <definedName name="_KK59">#REF!</definedName>
    <definedName name="_KK6">#REF!</definedName>
    <definedName name="_KK60">#REF!</definedName>
    <definedName name="_KK61">#REF!</definedName>
    <definedName name="_KK62">#REF!</definedName>
    <definedName name="_KK63">#REF!</definedName>
    <definedName name="_KK64">#REF!</definedName>
    <definedName name="_KK65">#REF!</definedName>
    <definedName name="_KK66">#REF!</definedName>
    <definedName name="_KK67">#REF!</definedName>
    <definedName name="_KK68">#REF!</definedName>
    <definedName name="_KK69">#REF!</definedName>
    <definedName name="_KK7">#REF!</definedName>
    <definedName name="_KK70">#REF!</definedName>
    <definedName name="_KK71">#REF!</definedName>
    <definedName name="_KK72">#REF!</definedName>
    <definedName name="_KK73">#REF!</definedName>
    <definedName name="_KK74">#REF!</definedName>
    <definedName name="_KK75">#REF!</definedName>
    <definedName name="_KK76">#REF!</definedName>
    <definedName name="_KK77">#REF!</definedName>
    <definedName name="_KK78">#REF!</definedName>
    <definedName name="_KK79">#REF!</definedName>
    <definedName name="_KK8">#REF!</definedName>
    <definedName name="_KK80">#REF!</definedName>
    <definedName name="_KK81">#REF!</definedName>
    <definedName name="_KK82">#REF!</definedName>
    <definedName name="_KK83">#REF!</definedName>
    <definedName name="_KK84">#REF!</definedName>
    <definedName name="_KK85">#REF!</definedName>
    <definedName name="_KK86">#REF!</definedName>
    <definedName name="_KK87">#REF!</definedName>
    <definedName name="_KK88">#REF!</definedName>
    <definedName name="_KK89">#REF!</definedName>
    <definedName name="_KK9">#REF!</definedName>
    <definedName name="_KK90">#REF!</definedName>
    <definedName name="_KK91">#REF!</definedName>
    <definedName name="_KK92">#REF!</definedName>
    <definedName name="_KK93">#REF!</definedName>
    <definedName name="_KK94">#REF!</definedName>
    <definedName name="_KK95">#REF!</definedName>
    <definedName name="_KK96">#REF!</definedName>
    <definedName name="_KK97">#REF!</definedName>
    <definedName name="_KK98">#REF!</definedName>
    <definedName name="_KK99">#REF!</definedName>
    <definedName name="_kQ4">[34]총괄표!#REF!</definedName>
    <definedName name="_kz1" localSheetId="17">#REF!</definedName>
    <definedName name="_kz1">#REF!</definedName>
    <definedName name="_L" localSheetId="17">#REF!</definedName>
    <definedName name="_L">#REF!</definedName>
    <definedName name="_LAB5" localSheetId="17">#REF!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L1" localSheetId="7">#REF!</definedName>
    <definedName name="_LL1" localSheetId="11">#REF!</definedName>
    <definedName name="_LL1" localSheetId="26">#REF!</definedName>
    <definedName name="_LL1" localSheetId="21">#REF!</definedName>
    <definedName name="_LL1" localSheetId="25">#REF!</definedName>
    <definedName name="_LL1" localSheetId="28">#REF!</definedName>
    <definedName name="_LL1">#REF!</definedName>
    <definedName name="_LL2">#REF!</definedName>
    <definedName name="_LL3">#REF!</definedName>
    <definedName name="_LL4">#REF!</definedName>
    <definedName name="_LL5">#REF!</definedName>
    <definedName name="_LP1">#REF!</definedName>
    <definedName name="_LP2">#REF!</definedName>
    <definedName name="_LPB1">[37]부하계산서!#REF!</definedName>
    <definedName name="_LPK1">[37]부하계산서!#REF!</definedName>
    <definedName name="_LQ4">[34]총괄표!#REF!</definedName>
    <definedName name="_LR1">[38]Sheet17!$F$2</definedName>
    <definedName name="_LR2">[38]Sheet17!$F$3</definedName>
    <definedName name="_LR3">[38]Sheet17!$F$4</definedName>
    <definedName name="_LS1">#REF!</definedName>
    <definedName name="_LS2">#REF!</definedName>
    <definedName name="_LS3">#REF!</definedName>
    <definedName name="_LS4">#REF!</definedName>
    <definedName name="_LTT1">#REF!</definedName>
    <definedName name="_LU1">'[39]부하(성남)'!#REF!</definedName>
    <definedName name="_LU2">'[39]부하(성남)'!#REF!</definedName>
    <definedName name="_LV01">'[39]부하(성남)'!#REF!</definedName>
    <definedName name="_mz1">#REF!</definedName>
    <definedName name="_NN1">#REF!</definedName>
    <definedName name="_NN10">#REF!</definedName>
    <definedName name="_NN100">#REF!</definedName>
    <definedName name="_NN101">#REF!</definedName>
    <definedName name="_NN102">#REF!</definedName>
    <definedName name="_NN103">#REF!</definedName>
    <definedName name="_NN104">#REF!</definedName>
    <definedName name="_NN105">#REF!</definedName>
    <definedName name="_NN106">#REF!</definedName>
    <definedName name="_NN107">#REF!</definedName>
    <definedName name="_NN108">#REF!</definedName>
    <definedName name="_NN109">#REF!</definedName>
    <definedName name="_NN11">#REF!</definedName>
    <definedName name="_NN110">#REF!</definedName>
    <definedName name="_NN111">#REF!</definedName>
    <definedName name="_NN112">#REF!</definedName>
    <definedName name="_NN113">#REF!</definedName>
    <definedName name="_NN114">#REF!</definedName>
    <definedName name="_NN115">#REF!</definedName>
    <definedName name="_NN116">#REF!</definedName>
    <definedName name="_NN117">#REF!</definedName>
    <definedName name="_NN118">#REF!</definedName>
    <definedName name="_NN119">#REF!</definedName>
    <definedName name="_NN12">#REF!</definedName>
    <definedName name="_NN120">#REF!</definedName>
    <definedName name="_NN121">#REF!</definedName>
    <definedName name="_NN122">#REF!</definedName>
    <definedName name="_NN123">#REF!</definedName>
    <definedName name="_NN124">#REF!</definedName>
    <definedName name="_NN125">#REF!</definedName>
    <definedName name="_NN126">#REF!</definedName>
    <definedName name="_NN127">#REF!</definedName>
    <definedName name="_NN128">#REF!</definedName>
    <definedName name="_NN129">#REF!</definedName>
    <definedName name="_NN13">#REF!</definedName>
    <definedName name="_NN130">#REF!</definedName>
    <definedName name="_NN131">#REF!</definedName>
    <definedName name="_NN132">#REF!</definedName>
    <definedName name="_NN133">#REF!</definedName>
    <definedName name="_NN134">#REF!</definedName>
    <definedName name="_NN135">#REF!</definedName>
    <definedName name="_NN136">#REF!</definedName>
    <definedName name="_NN137">#REF!</definedName>
    <definedName name="_NN138">#REF!</definedName>
    <definedName name="_NN139">#REF!</definedName>
    <definedName name="_NN14">#REF!</definedName>
    <definedName name="_NN140">#REF!</definedName>
    <definedName name="_NN141">#REF!</definedName>
    <definedName name="_NN142">#REF!</definedName>
    <definedName name="_NN143">#REF!</definedName>
    <definedName name="_NN144">#REF!</definedName>
    <definedName name="_NN145">#REF!</definedName>
    <definedName name="_NN146">#REF!</definedName>
    <definedName name="_NN147">#REF!</definedName>
    <definedName name="_NN148">#REF!</definedName>
    <definedName name="_NN149">#REF!</definedName>
    <definedName name="_NN15">#REF!</definedName>
    <definedName name="_NN150">#REF!</definedName>
    <definedName name="_NN151">#REF!</definedName>
    <definedName name="_NN152">#REF!</definedName>
    <definedName name="_NN153">#REF!</definedName>
    <definedName name="_NN154">#REF!</definedName>
    <definedName name="_NN155">#REF!</definedName>
    <definedName name="_NN156">#REF!</definedName>
    <definedName name="_NN157">#REF!</definedName>
    <definedName name="_NN158">#REF!</definedName>
    <definedName name="_NN159">#REF!</definedName>
    <definedName name="_NN16">#REF!</definedName>
    <definedName name="_NN160">#REF!</definedName>
    <definedName name="_NN161">#REF!</definedName>
    <definedName name="_NN162">#REF!</definedName>
    <definedName name="_NN163">#REF!</definedName>
    <definedName name="_NN164">#REF!</definedName>
    <definedName name="_NN165">#REF!</definedName>
    <definedName name="_NN166">#REF!</definedName>
    <definedName name="_NN167">#REF!</definedName>
    <definedName name="_NN168">#REF!</definedName>
    <definedName name="_NN169">#REF!</definedName>
    <definedName name="_NN17">#REF!</definedName>
    <definedName name="_NN170">#REF!</definedName>
    <definedName name="_NN171">#REF!</definedName>
    <definedName name="_NN172">#REF!</definedName>
    <definedName name="_NN173">#REF!</definedName>
    <definedName name="_NN174">#REF!</definedName>
    <definedName name="_NN175">#REF!</definedName>
    <definedName name="_NN176">#REF!</definedName>
    <definedName name="_NN177">#REF!</definedName>
    <definedName name="_NN178">#REF!</definedName>
    <definedName name="_NN179">#REF!</definedName>
    <definedName name="_NN18">#REF!</definedName>
    <definedName name="_NN180">#REF!</definedName>
    <definedName name="_NN181">#REF!</definedName>
    <definedName name="_NN182">#REF!</definedName>
    <definedName name="_NN183">#REF!</definedName>
    <definedName name="_NN184">#REF!</definedName>
    <definedName name="_NN185">#REF!</definedName>
    <definedName name="_NN186">#REF!</definedName>
    <definedName name="_NN187">#REF!</definedName>
    <definedName name="_NN188">#REF!</definedName>
    <definedName name="_NN189">#REF!</definedName>
    <definedName name="_NN19">#REF!</definedName>
    <definedName name="_NN190">#REF!</definedName>
    <definedName name="_NN191">#REF!</definedName>
    <definedName name="_NN192">#REF!</definedName>
    <definedName name="_NN193">#REF!</definedName>
    <definedName name="_NN194">#REF!</definedName>
    <definedName name="_NN195">#REF!</definedName>
    <definedName name="_NN196">#REF!</definedName>
    <definedName name="_NN197">#REF!</definedName>
    <definedName name="_NN198">#REF!</definedName>
    <definedName name="_NN199">#REF!</definedName>
    <definedName name="_NN2">#REF!</definedName>
    <definedName name="_NN20">#REF!</definedName>
    <definedName name="_NN200">#REF!</definedName>
    <definedName name="_NN201">#REF!</definedName>
    <definedName name="_NN202">#REF!</definedName>
    <definedName name="_NN203">#REF!</definedName>
    <definedName name="_NN204">#REF!</definedName>
    <definedName name="_NN205">#REF!</definedName>
    <definedName name="_NN206">#REF!</definedName>
    <definedName name="_NN207">#REF!</definedName>
    <definedName name="_NN208">#REF!</definedName>
    <definedName name="_NN209">#REF!</definedName>
    <definedName name="_NN21">#REF!</definedName>
    <definedName name="_NN210">#REF!</definedName>
    <definedName name="_NN211">#REF!</definedName>
    <definedName name="_NN212">#REF!</definedName>
    <definedName name="_NN213">#REF!</definedName>
    <definedName name="_NN214">#REF!</definedName>
    <definedName name="_NN215">#REF!</definedName>
    <definedName name="_NN216">#REF!</definedName>
    <definedName name="_NN217">#REF!</definedName>
    <definedName name="_NN218">#REF!</definedName>
    <definedName name="_NN219">#REF!</definedName>
    <definedName name="_NN22">#REF!</definedName>
    <definedName name="_NN220">#REF!</definedName>
    <definedName name="_NN221">#REF!</definedName>
    <definedName name="_NN222">#REF!</definedName>
    <definedName name="_NN223">#REF!</definedName>
    <definedName name="_NN224">#REF!</definedName>
    <definedName name="_NN225">#REF!</definedName>
    <definedName name="_NN226">#REF!</definedName>
    <definedName name="_NN227">#REF!</definedName>
    <definedName name="_NN228">#REF!</definedName>
    <definedName name="_NN229">#REF!</definedName>
    <definedName name="_NN23">#REF!</definedName>
    <definedName name="_NN230">#REF!</definedName>
    <definedName name="_nn231">#REF!</definedName>
    <definedName name="_NN232">#REF!</definedName>
    <definedName name="_NN233">#REF!</definedName>
    <definedName name="_NN234">#REF!</definedName>
    <definedName name="_NN235">#REF!</definedName>
    <definedName name="_NN236">#REF!</definedName>
    <definedName name="_NN237">#REF!</definedName>
    <definedName name="_NN238">#REF!</definedName>
    <definedName name="_NN239">#REF!</definedName>
    <definedName name="_NN24">#REF!</definedName>
    <definedName name="_NN25">#REF!</definedName>
    <definedName name="_NN26">#REF!</definedName>
    <definedName name="_NN27">#REF!</definedName>
    <definedName name="_NN28">#REF!</definedName>
    <definedName name="_NN29">#REF!</definedName>
    <definedName name="_NN3">#REF!</definedName>
    <definedName name="_NN30">#REF!</definedName>
    <definedName name="_NN31">#REF!</definedName>
    <definedName name="_NN32">#REF!</definedName>
    <definedName name="_NN33">#REF!</definedName>
    <definedName name="_NN34">#REF!</definedName>
    <definedName name="_NN35">#REF!</definedName>
    <definedName name="_NN36">#REF!</definedName>
    <definedName name="_NN37">#REF!</definedName>
    <definedName name="_NN38">#REF!</definedName>
    <definedName name="_NN39">#REF!</definedName>
    <definedName name="_NN4">#REF!</definedName>
    <definedName name="_NN40">#REF!</definedName>
    <definedName name="_NN41">#REF!</definedName>
    <definedName name="_NN42">#REF!</definedName>
    <definedName name="_NN43">#REF!</definedName>
    <definedName name="_NN44">#REF!</definedName>
    <definedName name="_NN45">#REF!</definedName>
    <definedName name="_NN46">#REF!</definedName>
    <definedName name="_NN47">#REF!</definedName>
    <definedName name="_NN48">#REF!</definedName>
    <definedName name="_NN49">#REF!</definedName>
    <definedName name="_NN5">#REF!</definedName>
    <definedName name="_NN50">#REF!</definedName>
    <definedName name="_NN51">#REF!</definedName>
    <definedName name="_NN52">#REF!</definedName>
    <definedName name="_NN53">#REF!</definedName>
    <definedName name="_NN54">#REF!</definedName>
    <definedName name="_NN55">#REF!</definedName>
    <definedName name="_NN56">#REF!</definedName>
    <definedName name="_NN57">#REF!</definedName>
    <definedName name="_NN58">#REF!</definedName>
    <definedName name="_NN59">#REF!</definedName>
    <definedName name="_NN6">#REF!</definedName>
    <definedName name="_NN60">#REF!</definedName>
    <definedName name="_NN61">#REF!</definedName>
    <definedName name="_NN62">#REF!</definedName>
    <definedName name="_NN63">#REF!</definedName>
    <definedName name="_NN64">#REF!</definedName>
    <definedName name="_NN65">#REF!</definedName>
    <definedName name="_NN66">#REF!</definedName>
    <definedName name="_NN67">#REF!</definedName>
    <definedName name="_NN68">#REF!</definedName>
    <definedName name="_NN69">#REF!</definedName>
    <definedName name="_NN7">#REF!</definedName>
    <definedName name="_NN70">#REF!</definedName>
    <definedName name="_NN71">#REF!</definedName>
    <definedName name="_NN72">#REF!</definedName>
    <definedName name="_NN73">#REF!</definedName>
    <definedName name="_NN74">#REF!</definedName>
    <definedName name="_NN75">#REF!</definedName>
    <definedName name="_NN76">#REF!</definedName>
    <definedName name="_NN77">#REF!</definedName>
    <definedName name="_NN78">#REF!</definedName>
    <definedName name="_NN79">#REF!</definedName>
    <definedName name="_NN8">#REF!</definedName>
    <definedName name="_NN80">#REF!</definedName>
    <definedName name="_NN81">#REF!</definedName>
    <definedName name="_NN82">#REF!</definedName>
    <definedName name="_NN83">#REF!</definedName>
    <definedName name="_NN84">#REF!</definedName>
    <definedName name="_NN85">#REF!</definedName>
    <definedName name="_NN86">#REF!</definedName>
    <definedName name="_NN87">#REF!</definedName>
    <definedName name="_NN88">#REF!</definedName>
    <definedName name="_NN89">#REF!</definedName>
    <definedName name="_NN9">#REF!</definedName>
    <definedName name="_NN90">#REF!</definedName>
    <definedName name="_NN91">#REF!</definedName>
    <definedName name="_NN92">#REF!</definedName>
    <definedName name="_NN93">#REF!</definedName>
    <definedName name="_NN94">#REF!</definedName>
    <definedName name="_NN95">#REF!</definedName>
    <definedName name="_NN96">#REF!</definedName>
    <definedName name="_NN97">#REF!</definedName>
    <definedName name="_NN98">#REF!</definedName>
    <definedName name="_NN99">#REF!</definedName>
    <definedName name="_NO1">#REF!</definedName>
    <definedName name="_NO10">#REF!</definedName>
    <definedName name="_NO100">#REF!</definedName>
    <definedName name="_NO101">#REF!</definedName>
    <definedName name="_NO102">#REF!</definedName>
    <definedName name="_NO103">#REF!</definedName>
    <definedName name="_NO104">#REF!</definedName>
    <definedName name="_NO105">#REF!</definedName>
    <definedName name="_NO106">#REF!</definedName>
    <definedName name="_NO107">#REF!</definedName>
    <definedName name="_NO108">#REF!</definedName>
    <definedName name="_NO109">#REF!</definedName>
    <definedName name="_NO11">#REF!</definedName>
    <definedName name="_NO110">#REF!</definedName>
    <definedName name="_NO111">#REF!</definedName>
    <definedName name="_NO112">#REF!</definedName>
    <definedName name="_NO113">#REF!</definedName>
    <definedName name="_NO114">#REF!</definedName>
    <definedName name="_NO115">#REF!</definedName>
    <definedName name="_NO116">#REF!</definedName>
    <definedName name="_NO117">#REF!</definedName>
    <definedName name="_NO118">#REF!</definedName>
    <definedName name="_NO119">#REF!</definedName>
    <definedName name="_NO12">#REF!</definedName>
    <definedName name="_NO120">#REF!</definedName>
    <definedName name="_NO121">#REF!</definedName>
    <definedName name="_NO122">#REF!</definedName>
    <definedName name="_NO123">#REF!</definedName>
    <definedName name="_NO124">#REF!</definedName>
    <definedName name="_NO125">#REF!</definedName>
    <definedName name="_NO126">#REF!</definedName>
    <definedName name="_NO127">#REF!</definedName>
    <definedName name="_NO128">#REF!</definedName>
    <definedName name="_NO129">#REF!</definedName>
    <definedName name="_NO13">#REF!</definedName>
    <definedName name="_NO130">#REF!</definedName>
    <definedName name="_NO131">#REF!</definedName>
    <definedName name="_NO132">#REF!</definedName>
    <definedName name="_NO133">#REF!</definedName>
    <definedName name="_NO134">#REF!</definedName>
    <definedName name="_NO135">#REF!</definedName>
    <definedName name="_NO136">#REF!</definedName>
    <definedName name="_NO137">#REF!</definedName>
    <definedName name="_NO138">#REF!</definedName>
    <definedName name="_NO139">#REF!</definedName>
    <definedName name="_NO14">#REF!</definedName>
    <definedName name="_NO140">#REF!</definedName>
    <definedName name="_NO141">#REF!</definedName>
    <definedName name="_NO142">#REF!</definedName>
    <definedName name="_NO143">#REF!</definedName>
    <definedName name="_NO144">#REF!</definedName>
    <definedName name="_NO145">#REF!</definedName>
    <definedName name="_NO146">#REF!</definedName>
    <definedName name="_NO147">#REF!</definedName>
    <definedName name="_NO148">#REF!</definedName>
    <definedName name="_NO149">#REF!</definedName>
    <definedName name="_NO15">#REF!</definedName>
    <definedName name="_NO150">#REF!</definedName>
    <definedName name="_NO151">#REF!</definedName>
    <definedName name="_NO152">#REF!</definedName>
    <definedName name="_NO153">#REF!</definedName>
    <definedName name="_NO154">#REF!</definedName>
    <definedName name="_NO155">#REF!</definedName>
    <definedName name="_NO156">#REF!</definedName>
    <definedName name="_NO157">#REF!</definedName>
    <definedName name="_NO158">#REF!</definedName>
    <definedName name="_NO159">#REF!</definedName>
    <definedName name="_NO16">#REF!</definedName>
    <definedName name="_NO160">#REF!</definedName>
    <definedName name="_NO161">#REF!</definedName>
    <definedName name="_NO162">#REF!</definedName>
    <definedName name="_NO163">#REF!</definedName>
    <definedName name="_NO164">#REF!</definedName>
    <definedName name="_NO165">#REF!</definedName>
    <definedName name="_NO166">#REF!</definedName>
    <definedName name="_NO167">#REF!</definedName>
    <definedName name="_NO168">#REF!</definedName>
    <definedName name="_NO169">#REF!</definedName>
    <definedName name="_NO17">#REF!</definedName>
    <definedName name="_NO170">#REF!</definedName>
    <definedName name="_NO171">#REF!</definedName>
    <definedName name="_NO172">#REF!</definedName>
    <definedName name="_NO173">#REF!</definedName>
    <definedName name="_NO174">#REF!</definedName>
    <definedName name="_NO175">#REF!</definedName>
    <definedName name="_NO176">#REF!</definedName>
    <definedName name="_NO177">#REF!</definedName>
    <definedName name="_NO178">#REF!</definedName>
    <definedName name="_NO179">#REF!</definedName>
    <definedName name="_NO18">#REF!</definedName>
    <definedName name="_NO180">#REF!</definedName>
    <definedName name="_NO181">#REF!</definedName>
    <definedName name="_NO182">#REF!</definedName>
    <definedName name="_NO183">#REF!</definedName>
    <definedName name="_NO184">#REF!</definedName>
    <definedName name="_NO185">#REF!</definedName>
    <definedName name="_NO186">#REF!</definedName>
    <definedName name="_NO187">#REF!</definedName>
    <definedName name="_NO188">#REF!</definedName>
    <definedName name="_NO189">#REF!</definedName>
    <definedName name="_NO19">#REF!</definedName>
    <definedName name="_NO190">#REF!</definedName>
    <definedName name="_NO191">#REF!</definedName>
    <definedName name="_NO192">#REF!</definedName>
    <definedName name="_NO193">#REF!</definedName>
    <definedName name="_NO194">#REF!</definedName>
    <definedName name="_NO195">#REF!</definedName>
    <definedName name="_NO196">#REF!</definedName>
    <definedName name="_NO197">#REF!</definedName>
    <definedName name="_NO198">#REF!</definedName>
    <definedName name="_NO199">#REF!</definedName>
    <definedName name="_NO2">#REF!</definedName>
    <definedName name="_NO20">#REF!</definedName>
    <definedName name="_NO200">#REF!</definedName>
    <definedName name="_NO201">#REF!</definedName>
    <definedName name="_NO202">#REF!</definedName>
    <definedName name="_NO203">#REF!</definedName>
    <definedName name="_NO204">#REF!</definedName>
    <definedName name="_NO205">#REF!</definedName>
    <definedName name="_NO206">#REF!</definedName>
    <definedName name="_NO207">#REF!</definedName>
    <definedName name="_NO208">#REF!</definedName>
    <definedName name="_NO209">#REF!</definedName>
    <definedName name="_NO21">#REF!</definedName>
    <definedName name="_NO210">#REF!</definedName>
    <definedName name="_NO211">#REF!</definedName>
    <definedName name="_NO212">#REF!</definedName>
    <definedName name="_NO213">#REF!</definedName>
    <definedName name="_NO214">#REF!</definedName>
    <definedName name="_NO215">#REF!</definedName>
    <definedName name="_NO216">#REF!</definedName>
    <definedName name="_NO217">#REF!</definedName>
    <definedName name="_NO218">#REF!</definedName>
    <definedName name="_NO219">#REF!</definedName>
    <definedName name="_NO22">#REF!</definedName>
    <definedName name="_NO220">#REF!</definedName>
    <definedName name="_NO221">#REF!</definedName>
    <definedName name="_NO222">#REF!</definedName>
    <definedName name="_NO223">#REF!</definedName>
    <definedName name="_NO224">#REF!</definedName>
    <definedName name="_NO225">#REF!</definedName>
    <definedName name="_NO226">#REF!</definedName>
    <definedName name="_NO227">#REF!</definedName>
    <definedName name="_NO228">#REF!</definedName>
    <definedName name="_NO229">#REF!</definedName>
    <definedName name="_NO23">#REF!</definedName>
    <definedName name="_NO230">#REF!</definedName>
    <definedName name="_no231">#REF!</definedName>
    <definedName name="_NO232">#REF!</definedName>
    <definedName name="_NO233">#REF!</definedName>
    <definedName name="_NO234">#REF!</definedName>
    <definedName name="_NO235">#REF!</definedName>
    <definedName name="_NO236">#REF!</definedName>
    <definedName name="_NO237">#REF!</definedName>
    <definedName name="_NO238">#REF!</definedName>
    <definedName name="_NO239">#REF!</definedName>
    <definedName name="_NO24">#REF!</definedName>
    <definedName name="_NO25">#REF!</definedName>
    <definedName name="_NO26">#REF!</definedName>
    <definedName name="_NO27">#REF!</definedName>
    <definedName name="_NO28">#REF!</definedName>
    <definedName name="_NO29">#REF!</definedName>
    <definedName name="_NO3">#REF!</definedName>
    <definedName name="_NO30">#REF!</definedName>
    <definedName name="_NO31">#REF!</definedName>
    <definedName name="_NO32">#REF!</definedName>
    <definedName name="_NO33">#REF!</definedName>
    <definedName name="_NO34">#REF!</definedName>
    <definedName name="_NO35">#REF!</definedName>
    <definedName name="_NO36">#REF!</definedName>
    <definedName name="_NO37">#REF!</definedName>
    <definedName name="_NO38">#REF!</definedName>
    <definedName name="_NO39">#REF!</definedName>
    <definedName name="_NO4">#REF!</definedName>
    <definedName name="_NO40">#REF!</definedName>
    <definedName name="_NO41">#REF!</definedName>
    <definedName name="_NO42">#REF!</definedName>
    <definedName name="_NO43">#REF!</definedName>
    <definedName name="_NO44">#REF!</definedName>
    <definedName name="_NO45">#REF!</definedName>
    <definedName name="_NO46">#REF!</definedName>
    <definedName name="_NO47">#REF!</definedName>
    <definedName name="_NO48">#REF!</definedName>
    <definedName name="_NO49">#REF!</definedName>
    <definedName name="_NO5">#REF!</definedName>
    <definedName name="_NO50">#REF!</definedName>
    <definedName name="_NO51">#REF!</definedName>
    <definedName name="_NO52">#REF!</definedName>
    <definedName name="_NO53">#REF!</definedName>
    <definedName name="_NO54">#REF!</definedName>
    <definedName name="_NO55">#REF!</definedName>
    <definedName name="_NO56">#REF!</definedName>
    <definedName name="_NO57">#REF!</definedName>
    <definedName name="_NO58">#REF!</definedName>
    <definedName name="_NO59">#REF!</definedName>
    <definedName name="_NO6">#REF!</definedName>
    <definedName name="_NO60">#REF!</definedName>
    <definedName name="_NO61">#REF!</definedName>
    <definedName name="_NO62">#REF!</definedName>
    <definedName name="_NO63">#REF!</definedName>
    <definedName name="_NO64">#REF!</definedName>
    <definedName name="_NO65">#REF!</definedName>
    <definedName name="_NO66">#REF!</definedName>
    <definedName name="_NO67">#REF!</definedName>
    <definedName name="_NO68">#REF!</definedName>
    <definedName name="_NO69">#REF!</definedName>
    <definedName name="_NO7">#REF!</definedName>
    <definedName name="_NO70">#REF!</definedName>
    <definedName name="_NO71">#REF!</definedName>
    <definedName name="_NO72">#REF!</definedName>
    <definedName name="_NO73">#REF!</definedName>
    <definedName name="_NO74">#REF!</definedName>
    <definedName name="_NO75">#REF!</definedName>
    <definedName name="_NO76">#REF!</definedName>
    <definedName name="_NO77">#REF!</definedName>
    <definedName name="_NO78">#REF!</definedName>
    <definedName name="_NO79">#REF!</definedName>
    <definedName name="_NO8">#REF!</definedName>
    <definedName name="_NO80">#REF!</definedName>
    <definedName name="_NO81">#REF!</definedName>
    <definedName name="_NO82">#REF!</definedName>
    <definedName name="_NO83">#REF!</definedName>
    <definedName name="_NO84">#REF!</definedName>
    <definedName name="_NO85">#REF!</definedName>
    <definedName name="_NO86">#REF!</definedName>
    <definedName name="_NO87">#REF!</definedName>
    <definedName name="_NO88">#REF!</definedName>
    <definedName name="_NO89">#REF!</definedName>
    <definedName name="_NO9">#REF!</definedName>
    <definedName name="_NO90">#REF!</definedName>
    <definedName name="_NO91">#REF!</definedName>
    <definedName name="_NO92">#REF!</definedName>
    <definedName name="_NO93">#REF!</definedName>
    <definedName name="_NO94">#REF!</definedName>
    <definedName name="_NO95">#REF!</definedName>
    <definedName name="_NO96">#REF!</definedName>
    <definedName name="_NO97">#REF!</definedName>
    <definedName name="_NO98">#REF!</definedName>
    <definedName name="_NO99">#REF!</definedName>
    <definedName name="_NP1">[30]Sheet1!$F$57</definedName>
    <definedName name="_NP2">[30]Sheet1!$F$58</definedName>
    <definedName name="_NS1" localSheetId="17">#REF!</definedName>
    <definedName name="_NS1">#REF!</definedName>
    <definedName name="_NS2" localSheetId="17">#REF!</definedName>
    <definedName name="_NS2">#REF!</definedName>
    <definedName name="_NS3" localSheetId="17">#REF!</definedName>
    <definedName name="_NS3">#REF!</definedName>
    <definedName name="_NS4">#REF!</definedName>
    <definedName name="_NSH1">[30]Sheet1!$L$40</definedName>
    <definedName name="_NSH2">[30]Sheet1!$L$41</definedName>
    <definedName name="_nsl1" localSheetId="17">#REF!</definedName>
    <definedName name="_nsl1">#REF!</definedName>
    <definedName name="_nsl2" localSheetId="17">#REF!</definedName>
    <definedName name="_nsl2">#REF!</definedName>
    <definedName name="_nss1" localSheetId="17">#REF!</definedName>
    <definedName name="_nss1">#REF!</definedName>
    <definedName name="_nss2">#REF!</definedName>
    <definedName name="_nsu1">#REF!</definedName>
    <definedName name="_nz1">#REF!</definedName>
    <definedName name="_O03">[27]일위대가!$A$1516:$IV$1529=[27]일위대가!$A$1516</definedName>
    <definedName name="_Order1" hidden="1">255</definedName>
    <definedName name="_Order2" hidden="1">255</definedName>
    <definedName name="_p1" localSheetId="7">#REF!</definedName>
    <definedName name="_p1" localSheetId="26">#REF!</definedName>
    <definedName name="_p1" localSheetId="21">#REF!</definedName>
    <definedName name="_p1" localSheetId="25">#REF!</definedName>
    <definedName name="_p1" localSheetId="28">#REF!</definedName>
    <definedName name="_p1">#REF!</definedName>
    <definedName name="_pa1">#REF!</definedName>
    <definedName name="_pa2">#REF!</definedName>
    <definedName name="_Parse_In" localSheetId="7" hidden="1">#REF!</definedName>
    <definedName name="_Parse_In" localSheetId="26" hidden="1">#REF!</definedName>
    <definedName name="_Parse_In" localSheetId="21" hidden="1">#REF!</definedName>
    <definedName name="_Parse_In" localSheetId="25" hidden="1">#REF!</definedName>
    <definedName name="_Parse_In" hidden="1">#REF!</definedName>
    <definedName name="_Parse_Out" localSheetId="7" hidden="1">'[40]갑지(추정)'!#REF!</definedName>
    <definedName name="_Parse_Out" localSheetId="17" hidden="1">[18]갑지!#REF!</definedName>
    <definedName name="_Parse_Out" localSheetId="26" hidden="1">'[40]갑지(추정)'!#REF!</definedName>
    <definedName name="_Parse_Out" localSheetId="21" hidden="1">[18]갑지!#REF!</definedName>
    <definedName name="_Parse_Out" localSheetId="25" hidden="1">'[40]갑지(추정)'!#REF!</definedName>
    <definedName name="_Parse_Out" localSheetId="28" hidden="1">#REF!</definedName>
    <definedName name="_Parse_Out" hidden="1">'[40]갑지(추정)'!#REF!</definedName>
    <definedName name="_PB1">#REF!</definedName>
    <definedName name="_PB2">#REF!</definedName>
    <definedName name="_PB3">#REF!</definedName>
    <definedName name="_PE1">#REF!</definedName>
    <definedName name="_PH2">'[4]기둥(원형)'!#REF!</definedName>
    <definedName name="_pl1" localSheetId="17">#REF!</definedName>
    <definedName name="_pl1">#REF!</definedName>
    <definedName name="_pl2" localSheetId="17">#REF!</definedName>
    <definedName name="_pl2">#REF!</definedName>
    <definedName name="_pl3" localSheetId="17">#REF!</definedName>
    <definedName name="_pl3">#REF!</definedName>
    <definedName name="_pl4">#REF!</definedName>
    <definedName name="_pla1">#REF!</definedName>
    <definedName name="_pla2">#REF!</definedName>
    <definedName name="_pla3">#REF!</definedName>
    <definedName name="_pla4">#REF!</definedName>
    <definedName name="_PNO10">[41]INPUT!#REF!</definedName>
    <definedName name="_PNO3">[41]INPUT!#REF!</definedName>
    <definedName name="_PNO4">[41]INPUT!#REF!</definedName>
    <definedName name="_PNO5">[41]INPUT!#REF!</definedName>
    <definedName name="_PNO6">[41]INPUT!#REF!</definedName>
    <definedName name="_PNO7">[41]INPUT!#REF!</definedName>
    <definedName name="_PNO8">[41]INPUT!#REF!</definedName>
    <definedName name="_PNO9">[41]INPUT!#REF!</definedName>
    <definedName name="_PP2" localSheetId="17">#REF!</definedName>
    <definedName name="_PP2">#REF!</definedName>
    <definedName name="_PP3" localSheetId="17">#REF!</definedName>
    <definedName name="_PP3">#REF!</definedName>
    <definedName name="_prt2" localSheetId="17">[42]내역!#REF!</definedName>
    <definedName name="_prt2">[42]내역!#REF!</definedName>
    <definedName name="_ps1" localSheetId="17">#REF!</definedName>
    <definedName name="_ps1">#REF!</definedName>
    <definedName name="_ps2" localSheetId="17">#REF!</definedName>
    <definedName name="_ps2">#REF!</definedName>
    <definedName name="_ps3" localSheetId="17">#REF!</definedName>
    <definedName name="_ps3">#REF!</definedName>
    <definedName name="_ps4">#REF!</definedName>
    <definedName name="_psa1">#REF!</definedName>
    <definedName name="_psa2">#REF!</definedName>
    <definedName name="_psa3">#REF!</definedName>
    <definedName name="_psa4">#REF!</definedName>
    <definedName name="_Q1">'[43]1. 설계조건 2.단면가정 3. 하중계산'!$I$89</definedName>
    <definedName name="_q45" localSheetId="17" hidden="1">{"'용역비'!$A$4:$C$8"}</definedName>
    <definedName name="_q45" hidden="1">{"'용역비'!$A$4:$C$8"}</definedName>
    <definedName name="_Q5">'[43]1. 설계조건 2.단면가정 3. 하중계산'!$I$97</definedName>
    <definedName name="_QL">'[43]1. 설계조건 2.단면가정 3. 하중계산'!$G$99</definedName>
    <definedName name="_qs1">[31]설계조건!#REF!</definedName>
    <definedName name="_qs12">[31]설계조건!#REF!</definedName>
    <definedName name="_qs2">[31]설계조건!#REF!</definedName>
    <definedName name="_qs22">[31]설계조건!#REF!</definedName>
    <definedName name="_RD1" localSheetId="17">#REF!</definedName>
    <definedName name="_RD1">#REF!</definedName>
    <definedName name="_RD2" localSheetId="17">#REF!</definedName>
    <definedName name="_RD2">#REF!</definedName>
    <definedName name="_RD3" localSheetId="17">#REF!</definedName>
    <definedName name="_RD3">#REF!</definedName>
    <definedName name="_RD4">#REF!</definedName>
    <definedName name="_RD5">[5]교각계산!$K$86</definedName>
    <definedName name="_RD6" localSheetId="17">#REF!</definedName>
    <definedName name="_RD6">#REF!</definedName>
    <definedName name="_RD7" localSheetId="17">#REF!</definedName>
    <definedName name="_RD7">#REF!</definedName>
    <definedName name="_Regression_Int" hidden="1">1</definedName>
    <definedName name="_Regression_X" localSheetId="26" hidden="1">#REF!</definedName>
    <definedName name="_Regression_X" localSheetId="25" hidden="1">#REF!</definedName>
    <definedName name="_Regression_X" localSheetId="28" hidden="1">#REF!</definedName>
    <definedName name="_Regression_X" hidden="1">#REF!</definedName>
    <definedName name="_RL1" localSheetId="17">#REF!</definedName>
    <definedName name="_RL1">#REF!</definedName>
    <definedName name="_RL2" localSheetId="17">#REF!</definedName>
    <definedName name="_RL2">#REF!</definedName>
    <definedName name="_RL3" localSheetId="17">#REF!</definedName>
    <definedName name="_RL3">#REF!</definedName>
    <definedName name="_RL4">#REF!</definedName>
    <definedName name="_RL5">#REF!</definedName>
    <definedName name="_RL6">#REF!</definedName>
    <definedName name="_RL7">#REF!</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2">#REF!</definedName>
    <definedName name="_SHH3">#REF!</definedName>
    <definedName name="_SL1">#REF!</definedName>
    <definedName name="_SL2">#REF!</definedName>
    <definedName name="_SL3">#REF!</definedName>
    <definedName name="_SL4">#REF!</definedName>
    <definedName name="_SL5">#REF!</definedName>
    <definedName name="_SL6">#REF!</definedName>
    <definedName name="_Sort" localSheetId="7" hidden="1">'[44]8.PILE  (돌출)'!#REF!</definedName>
    <definedName name="_Sort" localSheetId="17" hidden="1">#REF!</definedName>
    <definedName name="_Sort" localSheetId="26" hidden="1">'[44]8.PILE  (돌출)'!#REF!</definedName>
    <definedName name="_Sort" localSheetId="21" hidden="1">[45]집계표!#REF!</definedName>
    <definedName name="_Sort" localSheetId="25" hidden="1">'[44]8.PILE  (돌출)'!#REF!</definedName>
    <definedName name="_Sort" localSheetId="28" hidden="1">[45]집계표!#REF!</definedName>
    <definedName name="_Sort" hidden="1">'[44]8.PILE  (돌출)'!#REF!</definedName>
    <definedName name="_sp1" localSheetId="17">#REF!</definedName>
    <definedName name="_sp1">#REF!</definedName>
    <definedName name="_sp2" localSheetId="17">#REF!</definedName>
    <definedName name="_sp2">#REF!</definedName>
    <definedName name="_sp3" localSheetId="17">#REF!</definedName>
    <definedName name="_sp3">#REF!</definedName>
    <definedName name="_SS1">#REF!</definedName>
    <definedName name="_SS2">#REF!</definedName>
    <definedName name="_ST1">#REF!</definedName>
    <definedName name="_ST2">#REF!</definedName>
    <definedName name="_Table1_In1" localSheetId="17" hidden="1">#REF!</definedName>
    <definedName name="_Table1_In1" localSheetId="21" hidden="1">#REF!</definedName>
    <definedName name="_Table1_In1" localSheetId="28" hidden="1">#REF!</definedName>
    <definedName name="_Table1_In1" hidden="1">[46]시행후면적!$O$59:$O$59</definedName>
    <definedName name="_Table1_Out" localSheetId="17" hidden="1">#REF!</definedName>
    <definedName name="_Table1_Out" localSheetId="21" hidden="1">#REF!</definedName>
    <definedName name="_Table1_Out" localSheetId="28" hidden="1">#REF!</definedName>
    <definedName name="_Table1_Out" hidden="1">[46]시행후면적!$O$6006:$O$6006</definedName>
    <definedName name="_TC1" localSheetId="17">#REF!</definedName>
    <definedName name="_TC1">#REF!</definedName>
    <definedName name="_TC2" localSheetId="17">#REF!</definedName>
    <definedName name="_TC2">#REF!</definedName>
    <definedName name="_Ted1" localSheetId="17">#REF!</definedName>
    <definedName name="_Ted1">#REF!</definedName>
    <definedName name="_Ts1">#REF!</definedName>
    <definedName name="_TT1">#REF!</definedName>
    <definedName name="_TT2">#REF!</definedName>
    <definedName name="_TT3">#REF!</definedName>
    <definedName name="_TW1">#REF!</definedName>
    <definedName name="_TW2">#REF!</definedName>
    <definedName name="_UP1">[37]부하계산서!#REF!</definedName>
    <definedName name="_UP2">[37]부하계산서!#REF!</definedName>
    <definedName name="_UTT1">#REF!</definedName>
    <definedName name="_WC1">#REF!</definedName>
    <definedName name="_WC2">#REF!</definedName>
    <definedName name="_wd1">[31]설계조건!#REF!</definedName>
    <definedName name="_wd2">[31]설계조건!#REF!</definedName>
    <definedName name="_WHH1" localSheetId="17">#REF!</definedName>
    <definedName name="_WHH1">#REF!</definedName>
    <definedName name="_woogi" localSheetId="7" hidden="1">#REF!</definedName>
    <definedName name="_woogi" localSheetId="17" hidden="1">#REF!</definedName>
    <definedName name="_woogi" localSheetId="26" hidden="1">#REF!</definedName>
    <definedName name="_woogi" localSheetId="21" hidden="1">#REF!</definedName>
    <definedName name="_woogi" localSheetId="25" hidden="1">#REF!</definedName>
    <definedName name="_woogi" localSheetId="28" hidden="1">#REF!</definedName>
    <definedName name="_woogi" hidden="1">#REF!</definedName>
    <definedName name="_woogi2" localSheetId="7" hidden="1">#REF!</definedName>
    <definedName name="_woogi2" localSheetId="17" hidden="1">#REF!</definedName>
    <definedName name="_woogi2" localSheetId="26" hidden="1">#REF!</definedName>
    <definedName name="_woogi2" localSheetId="21" hidden="1">#REF!</definedName>
    <definedName name="_woogi2" localSheetId="25" hidden="1">#REF!</definedName>
    <definedName name="_woogi2" hidden="1">#REF!</definedName>
    <definedName name="_woogi24" localSheetId="7" hidden="1">#REF!</definedName>
    <definedName name="_woogi24" localSheetId="26" hidden="1">#REF!</definedName>
    <definedName name="_woogi24" localSheetId="25" hidden="1">#REF!</definedName>
    <definedName name="_woogi24" hidden="1">#REF!</definedName>
    <definedName name="_woogi3" localSheetId="7" hidden="1">#REF!</definedName>
    <definedName name="_woogi3" localSheetId="26" hidden="1">#REF!</definedName>
    <definedName name="_woogi3" localSheetId="25" hidden="1">#REF!</definedName>
    <definedName name="_woogi3" hidden="1">#REF!</definedName>
    <definedName name="_WTT1">#REF!</definedName>
    <definedName name="_XS1">[5]교각계산!$M$40</definedName>
    <definedName name="_XS2" localSheetId="17">#REF!</definedName>
    <definedName name="_XS2">#REF!</definedName>
    <definedName name="_XS3" localSheetId="17">#REF!</definedName>
    <definedName name="_XS3">#REF!</definedName>
    <definedName name="_XX6" localSheetId="17">#REF!</definedName>
    <definedName name="_XX6">#REF!</definedName>
    <definedName name="_XX7">#REF!</definedName>
    <definedName name="_xz1">#REF!</definedName>
    <definedName name="_zz1">#REF!</definedName>
    <definedName name="_재ㅐ햐" localSheetId="7" hidden="1">#REF!</definedName>
    <definedName name="_재ㅐ햐" localSheetId="26" hidden="1">#REF!</definedName>
    <definedName name="_재ㅐ햐" localSheetId="25" hidden="1">#REF!</definedName>
    <definedName name="_재ㅐ햐" localSheetId="28" hidden="1">#REF!</definedName>
    <definedName name="_재ㅐ햐" hidden="1">#REF!</definedName>
    <definedName name="\0" localSheetId="7">#REF!</definedName>
    <definedName name="\0" localSheetId="26">#REF!</definedName>
    <definedName name="\0" localSheetId="21">#REF!</definedName>
    <definedName name="\0" localSheetId="25">#REF!</definedName>
    <definedName name="\0" localSheetId="28">#REF!</definedName>
    <definedName name="\0">#REF!</definedName>
    <definedName name="\123">#REF!</definedName>
    <definedName name="\a" localSheetId="7">[47]한전납입금!#REF!</definedName>
    <definedName name="\a" localSheetId="11">[48]한전납입금!#REF!</definedName>
    <definedName name="\a" localSheetId="26">[47]한전납입금!#REF!</definedName>
    <definedName name="\a" localSheetId="21">[49]한전납입금!#REF!</definedName>
    <definedName name="\a" localSheetId="25">[47]한전납입금!#REF!</definedName>
    <definedName name="\a" localSheetId="28">[50]한전납입금!#REF!</definedName>
    <definedName name="\a">[47]한전납입금!#REF!</definedName>
    <definedName name="\b" localSheetId="7">[47]한전납입금!#REF!</definedName>
    <definedName name="\b" localSheetId="11">[48]한전납입금!#REF!</definedName>
    <definedName name="\b" localSheetId="26">[47]한전납입금!#REF!</definedName>
    <definedName name="\b" localSheetId="21">[49]한전납입금!#REF!</definedName>
    <definedName name="\b" localSheetId="25">[47]한전납입금!#REF!</definedName>
    <definedName name="\b" localSheetId="28">[50]한전납입금!#REF!</definedName>
    <definedName name="\b">[47]한전납입금!#REF!</definedName>
    <definedName name="\c" localSheetId="7">[47]한전납입금!#REF!</definedName>
    <definedName name="\c" localSheetId="11">[48]한전납입금!#REF!</definedName>
    <definedName name="\c" localSheetId="26">[47]한전납입금!#REF!</definedName>
    <definedName name="\c" localSheetId="21">[49]한전납입금!#REF!</definedName>
    <definedName name="\c" localSheetId="25">[47]한전납입금!#REF!</definedName>
    <definedName name="\c" localSheetId="28">[50]한전납입금!#REF!</definedName>
    <definedName name="\c">[47]한전납입금!#REF!</definedName>
    <definedName name="\d" localSheetId="7">[47]한전납입금!#REF!</definedName>
    <definedName name="\d" localSheetId="17">[47]한전납입금!#REF!</definedName>
    <definedName name="\d" localSheetId="26">[47]한전납입금!#REF!</definedName>
    <definedName name="\D" localSheetId="21">#REF!</definedName>
    <definedName name="\d" localSheetId="25">[47]한전납입금!#REF!</definedName>
    <definedName name="\D" localSheetId="28">#REF!</definedName>
    <definedName name="\d">[47]한전납입금!#REF!</definedName>
    <definedName name="\e" localSheetId="7">[47]한전납입금!#REF!</definedName>
    <definedName name="\e" localSheetId="11">[48]한전납입금!#REF!</definedName>
    <definedName name="\e" localSheetId="26">[47]한전납입금!#REF!</definedName>
    <definedName name="\e" localSheetId="21">[49]한전납입금!#REF!</definedName>
    <definedName name="\e" localSheetId="25">[47]한전납입금!#REF!</definedName>
    <definedName name="\e" localSheetId="28">[50]한전납입금!#REF!</definedName>
    <definedName name="\e">[47]한전납입금!#REF!</definedName>
    <definedName name="\f" localSheetId="7">[47]한전납입금!#REF!</definedName>
    <definedName name="\f" localSheetId="11">[48]한전납입금!#REF!</definedName>
    <definedName name="\f" localSheetId="26">[47]한전납입금!#REF!</definedName>
    <definedName name="\f" localSheetId="21">[49]한전납입금!#REF!</definedName>
    <definedName name="\f" localSheetId="25">[47]한전납입금!#REF!</definedName>
    <definedName name="\f" localSheetId="28">[50]한전납입금!#REF!</definedName>
    <definedName name="\f">[47]한전납입금!#REF!</definedName>
    <definedName name="\g" localSheetId="17">#REF!</definedName>
    <definedName name="\g">#REF!</definedName>
    <definedName name="\h">#N/A</definedName>
    <definedName name="\i">[51]을!#REF!</definedName>
    <definedName name="\j" localSheetId="17">#REF!</definedName>
    <definedName name="\j">#REF!</definedName>
    <definedName name="\k" localSheetId="17">#REF!</definedName>
    <definedName name="\k">#REF!</definedName>
    <definedName name="\l" localSheetId="17">#REF!</definedName>
    <definedName name="\l">#REF!</definedName>
    <definedName name="\LARGE">#REF!</definedName>
    <definedName name="\M" localSheetId="7">#REF!</definedName>
    <definedName name="\M" localSheetId="26">#REF!</definedName>
    <definedName name="\M" localSheetId="21">#REF!</definedName>
    <definedName name="\M" localSheetId="25">#REF!</definedName>
    <definedName name="\M" localSheetId="28">#REF!</definedName>
    <definedName name="\M">#REF!</definedName>
    <definedName name="\n">#N/A</definedName>
    <definedName name="\o">#N/A</definedName>
    <definedName name="\P" localSheetId="7">#REF!</definedName>
    <definedName name="\P" localSheetId="17">#REF!</definedName>
    <definedName name="\P" localSheetId="26">#REF!</definedName>
    <definedName name="\P" localSheetId="21">#REF!</definedName>
    <definedName name="\P" localSheetId="25">#REF!</definedName>
    <definedName name="\P">#REF!</definedName>
    <definedName name="\P1">#REF!</definedName>
    <definedName name="\q">#REF!</definedName>
    <definedName name="\r">#N/A</definedName>
    <definedName name="\s" localSheetId="17">#REF!</definedName>
    <definedName name="\s" localSheetId="21">#REF!</definedName>
    <definedName name="\s">#REF!</definedName>
    <definedName name="\t">#N/A</definedName>
    <definedName name="\v">#N/A</definedName>
    <definedName name="\w" localSheetId="17">#REF!</definedName>
    <definedName name="\w">#REF!</definedName>
    <definedName name="\x" localSheetId="7">#REF!</definedName>
    <definedName name="\x" localSheetId="26">#REF!</definedName>
    <definedName name="\X" localSheetId="21">#REF!</definedName>
    <definedName name="\x" localSheetId="25">#REF!</definedName>
    <definedName name="\x">#REF!</definedName>
    <definedName name="\y" localSheetId="7">#REF!</definedName>
    <definedName name="\y" localSheetId="26">#REF!</definedName>
    <definedName name="\y" localSheetId="21">#REF!</definedName>
    <definedName name="\y" localSheetId="25">#REF!</definedName>
    <definedName name="\y">#REF!</definedName>
    <definedName name="\z" localSheetId="7">#REF!</definedName>
    <definedName name="\z" localSheetId="26">#REF!</definedName>
    <definedName name="\z" localSheetId="21">#REF!</definedName>
    <definedName name="\z" localSheetId="25">#REF!</definedName>
    <definedName name="\z">#REF!</definedName>
    <definedName name="a" localSheetId="7">#REF!</definedName>
    <definedName name="a" localSheetId="26">#REF!</definedName>
    <definedName name="a" localSheetId="25">#REF!</definedName>
    <definedName name="a">#REF!</definedName>
    <definedName name="A_">#REF!</definedName>
    <definedName name="a_1">'[52]단위수량(출력X)'!#REF!</definedName>
    <definedName name="a_10">'[52]단위수량(출력X)'!#REF!</definedName>
    <definedName name="a_11">'[52]단위수량(출력X)'!#REF!</definedName>
    <definedName name="a_12">'[52]단위수량(출력X)'!#REF!</definedName>
    <definedName name="a_13">'[52]단위수량(출력X)'!#REF!</definedName>
    <definedName name="a_14">'[52]단위수량(출력X)'!#REF!</definedName>
    <definedName name="A_16">[53]옹벽철근!#REF!</definedName>
    <definedName name="A_19">[53]옹벽철근!#REF!</definedName>
    <definedName name="a_2">'[52]단위수량(출력X)'!#REF!</definedName>
    <definedName name="A_22">[53]옹벽철근!#REF!</definedName>
    <definedName name="A_25">[53]옹벽철근!#REF!</definedName>
    <definedName name="A_29">[53]옹벽철근!#REF!</definedName>
    <definedName name="a_3">'[52]단위수량(출력X)'!#REF!</definedName>
    <definedName name="a_4">'[52]단위수량(출력X)'!#REF!</definedName>
    <definedName name="a_5">'[52]단위수량(출력X)'!#REF!</definedName>
    <definedName name="a_6">[52]수량집계!#REF!</definedName>
    <definedName name="a_7">'[52]단위수량(출력X)'!#REF!</definedName>
    <definedName name="a_8">'[52]단위수량(출력X)'!#REF!</definedName>
    <definedName name="a_9">'[52]단위수량(출력X)'!#REF!</definedName>
    <definedName name="A_b" localSheetId="17">#REF!</definedName>
    <definedName name="A_b">#REF!</definedName>
    <definedName name="A0">[54]데리네이타현황!#REF!,[54]데리네이타현황!$A$2,[54]데리네이타현황!$A$1,[54]데리네이타현황!$A$278,[54]데리네이타현황!$A$1:$A$65536</definedName>
    <definedName name="A1_E" localSheetId="17">#REF!</definedName>
    <definedName name="A1_E">#REF!</definedName>
    <definedName name="A10B1L" localSheetId="17">[41]INPUT!#REF!</definedName>
    <definedName name="A10B1L">[41]INPUT!#REF!</definedName>
    <definedName name="A10B1R" localSheetId="17">[41]INPUT!#REF!</definedName>
    <definedName name="A10B1R">[41]INPUT!#REF!</definedName>
    <definedName name="A10B2L" localSheetId="17">[41]INPUT!#REF!</definedName>
    <definedName name="A10B2L">[41]INPUT!#REF!</definedName>
    <definedName name="A10B2R">[41]INPUT!#REF!</definedName>
    <definedName name="A10B3L">[41]INPUT!#REF!</definedName>
    <definedName name="A10B3R">[41]INPUT!#REF!</definedName>
    <definedName name="A10B4L">[41]INPUT!#REF!</definedName>
    <definedName name="A10B4R">[41]INPUT!#REF!</definedName>
    <definedName name="A10BFL">[41]INPUT!#REF!</definedName>
    <definedName name="A10BFR">[41]INPUT!#REF!</definedName>
    <definedName name="A10BQL">[41]INPUT!#REF!</definedName>
    <definedName name="A10BQR">[41]INPUT!#REF!</definedName>
    <definedName name="A10L1L">[41]INPUT!#REF!</definedName>
    <definedName name="A10L1R">[41]INPUT!#REF!</definedName>
    <definedName name="A10L2L">[41]INPUT!#REF!</definedName>
    <definedName name="A10L2R">[41]INPUT!#REF!</definedName>
    <definedName name="A10L3L">[41]INPUT!#REF!</definedName>
    <definedName name="A10L3R">[41]INPUT!#REF!</definedName>
    <definedName name="A10L4L">[41]INPUT!#REF!</definedName>
    <definedName name="A10L4R">[41]INPUT!#REF!</definedName>
    <definedName name="A10LFL">[41]INPUT!#REF!</definedName>
    <definedName name="A10LFR">[41]INPUT!#REF!</definedName>
    <definedName name="A10LQL">[41]INPUT!#REF!</definedName>
    <definedName name="A10LQR">[41]INPUT!#REF!</definedName>
    <definedName name="A12." localSheetId="17">#REF!</definedName>
    <definedName name="A12.">#REF!</definedName>
    <definedName name="a1ㅁ" localSheetId="7">[55]설계내역서!#REF!</definedName>
    <definedName name="a1ㅁ" localSheetId="26">[55]설계내역서!#REF!</definedName>
    <definedName name="a1ㅁ" localSheetId="21">[56]설계내역서!#REF!</definedName>
    <definedName name="a1ㅁ" localSheetId="25">[55]설계내역서!#REF!</definedName>
    <definedName name="a1ㅁ">[55]설계내역서!#REF!</definedName>
    <definedName name="A3B1L">[41]INPUT!#REF!</definedName>
    <definedName name="A3B1R">[41]INPUT!#REF!</definedName>
    <definedName name="A3B2L">[41]INPUT!#REF!</definedName>
    <definedName name="A3B2R">[41]INPUT!#REF!</definedName>
    <definedName name="A3B3L">[41]INPUT!#REF!</definedName>
    <definedName name="A3B3R">[41]INPUT!#REF!</definedName>
    <definedName name="A3B4L">[41]INPUT!#REF!</definedName>
    <definedName name="A3B4R">[41]INPUT!#REF!</definedName>
    <definedName name="A3BFL">[41]INPUT!#REF!</definedName>
    <definedName name="A3BFR">[41]INPUT!#REF!</definedName>
    <definedName name="A3BQL">[41]INPUT!#REF!</definedName>
    <definedName name="A3BQR">[41]INPUT!#REF!</definedName>
    <definedName name="A3L1L">[41]INPUT!#REF!</definedName>
    <definedName name="A3L1R">[41]INPUT!#REF!</definedName>
    <definedName name="A3L2L">[41]INPUT!#REF!</definedName>
    <definedName name="A3L2R">[41]INPUT!#REF!</definedName>
    <definedName name="A3L3L">[41]INPUT!#REF!</definedName>
    <definedName name="A3L3R">[41]INPUT!#REF!</definedName>
    <definedName name="A3L4L">[41]INPUT!#REF!</definedName>
    <definedName name="A3L4R">[41]INPUT!#REF!</definedName>
    <definedName name="A3LFL">[41]INPUT!#REF!</definedName>
    <definedName name="A3LFR">[41]INPUT!#REF!</definedName>
    <definedName name="A3LQL">[41]INPUT!#REF!</definedName>
    <definedName name="A3LQR">[41]INPUT!#REF!</definedName>
    <definedName name="A4B1L">[41]INPUT!#REF!</definedName>
    <definedName name="A4B1R">[41]INPUT!#REF!</definedName>
    <definedName name="A4B2L">[41]INPUT!#REF!</definedName>
    <definedName name="A4B2R">[41]INPUT!#REF!</definedName>
    <definedName name="A4B3L">[41]INPUT!#REF!</definedName>
    <definedName name="A4B3R">[41]INPUT!#REF!</definedName>
    <definedName name="A4B4L">[41]INPUT!#REF!</definedName>
    <definedName name="A4B4R">[41]INPUT!#REF!</definedName>
    <definedName name="A4BFL">[41]INPUT!#REF!</definedName>
    <definedName name="A4BFR">[41]INPUT!#REF!</definedName>
    <definedName name="A4BQL">[41]INPUT!#REF!</definedName>
    <definedName name="A4BQR">[41]INPUT!#REF!</definedName>
    <definedName name="A4L1L">[41]INPUT!#REF!</definedName>
    <definedName name="A4L1R">[41]INPUT!#REF!</definedName>
    <definedName name="A4L2L">[41]INPUT!#REF!</definedName>
    <definedName name="A4L2R">[41]INPUT!#REF!</definedName>
    <definedName name="A4L3L">[41]INPUT!#REF!</definedName>
    <definedName name="A4L3R">[41]INPUT!#REF!</definedName>
    <definedName name="A4L4L">[41]INPUT!#REF!</definedName>
    <definedName name="A4L4R">[41]INPUT!#REF!</definedName>
    <definedName name="A4LFL">[41]INPUT!#REF!</definedName>
    <definedName name="A4LFR">[41]INPUT!#REF!</definedName>
    <definedName name="A4LQL">[41]INPUT!#REF!</definedName>
    <definedName name="A4LQR">[41]INPUT!#REF!</definedName>
    <definedName name="A5B1L">[41]INPUT!#REF!</definedName>
    <definedName name="A5B1R">[41]INPUT!#REF!</definedName>
    <definedName name="A5B2L">[41]INPUT!#REF!</definedName>
    <definedName name="A5B2R">[41]INPUT!#REF!</definedName>
    <definedName name="A5B3L">[41]INPUT!#REF!</definedName>
    <definedName name="A5B3R">[41]INPUT!#REF!</definedName>
    <definedName name="A5B4L">[41]INPUT!#REF!</definedName>
    <definedName name="A5B4R">[41]INPUT!#REF!</definedName>
    <definedName name="A5BFL">[41]INPUT!#REF!</definedName>
    <definedName name="A5BFR">[41]INPUT!#REF!</definedName>
    <definedName name="A5BQL">[41]INPUT!#REF!</definedName>
    <definedName name="A5BQR">[41]INPUT!#REF!</definedName>
    <definedName name="A5L1L">[41]INPUT!#REF!</definedName>
    <definedName name="A5L1R">[41]INPUT!#REF!</definedName>
    <definedName name="A5L2L">[41]INPUT!#REF!</definedName>
    <definedName name="A5L2R">[41]INPUT!#REF!</definedName>
    <definedName name="A5L3L">[41]INPUT!#REF!</definedName>
    <definedName name="A5L3R">[41]INPUT!#REF!</definedName>
    <definedName name="A5L4L">[41]INPUT!#REF!</definedName>
    <definedName name="A5L4R">[41]INPUT!#REF!</definedName>
    <definedName name="A5LFL">[41]INPUT!#REF!</definedName>
    <definedName name="A5LFR">[41]INPUT!#REF!</definedName>
    <definedName name="A5LQL">[41]INPUT!#REF!</definedName>
    <definedName name="A5LQR">[41]INPUT!#REF!</definedName>
    <definedName name="A6B1L">[41]INPUT!#REF!</definedName>
    <definedName name="A6B1R">[41]INPUT!#REF!</definedName>
    <definedName name="A6B2L">[41]INPUT!#REF!</definedName>
    <definedName name="A6B2R">[41]INPUT!#REF!</definedName>
    <definedName name="A6B3L">[41]INPUT!#REF!</definedName>
    <definedName name="A6B3R">[41]INPUT!#REF!</definedName>
    <definedName name="A6B4L">[41]INPUT!#REF!</definedName>
    <definedName name="A6B4R">[41]INPUT!#REF!</definedName>
    <definedName name="A6BFL">[41]INPUT!#REF!</definedName>
    <definedName name="A6BFR">[41]INPUT!#REF!</definedName>
    <definedName name="A6BQL">[41]INPUT!#REF!</definedName>
    <definedName name="A6BQR">[41]INPUT!#REF!</definedName>
    <definedName name="A6L1L">[41]INPUT!#REF!</definedName>
    <definedName name="A6L1R">[41]INPUT!#REF!</definedName>
    <definedName name="A6L2L">[41]INPUT!#REF!</definedName>
    <definedName name="A6L2R">[41]INPUT!#REF!</definedName>
    <definedName name="A6L3L">[41]INPUT!#REF!</definedName>
    <definedName name="A6L3R">[41]INPUT!#REF!</definedName>
    <definedName name="A6L4L">[41]INPUT!#REF!</definedName>
    <definedName name="A6L4R">[41]INPUT!#REF!</definedName>
    <definedName name="A6LFL">[41]INPUT!#REF!</definedName>
    <definedName name="A6LFR">[41]INPUT!#REF!</definedName>
    <definedName name="A6LQL">[41]INPUT!#REF!</definedName>
    <definedName name="A6LQR">[41]INPUT!#REF!</definedName>
    <definedName name="A7B1L">[41]INPUT!#REF!</definedName>
    <definedName name="A7B1R">[41]INPUT!#REF!</definedName>
    <definedName name="A7B2L">[41]INPUT!#REF!</definedName>
    <definedName name="A7B2R">[41]INPUT!#REF!</definedName>
    <definedName name="A7B3L">[41]INPUT!#REF!</definedName>
    <definedName name="A7B3R">[41]INPUT!#REF!</definedName>
    <definedName name="A7B4L">[41]INPUT!#REF!</definedName>
    <definedName name="A7B4R">[41]INPUT!#REF!</definedName>
    <definedName name="A7BFL">[41]INPUT!#REF!</definedName>
    <definedName name="A7BFR">[41]INPUT!#REF!</definedName>
    <definedName name="A7BQL">[41]INPUT!#REF!</definedName>
    <definedName name="A7BQR">[41]INPUT!#REF!</definedName>
    <definedName name="A7L1L">[41]INPUT!#REF!</definedName>
    <definedName name="A7L1R">[41]INPUT!#REF!</definedName>
    <definedName name="A7L2L">[41]INPUT!#REF!</definedName>
    <definedName name="A7L2R">[41]INPUT!#REF!</definedName>
    <definedName name="A7L3L">[41]INPUT!#REF!</definedName>
    <definedName name="A7L3R">[41]INPUT!#REF!</definedName>
    <definedName name="A7L4L">[41]INPUT!#REF!</definedName>
    <definedName name="A7L4R">[41]INPUT!#REF!</definedName>
    <definedName name="A7LFL">[41]INPUT!#REF!</definedName>
    <definedName name="A7LFR">[41]INPUT!#REF!</definedName>
    <definedName name="A7LQL">[41]INPUT!#REF!</definedName>
    <definedName name="A7LQR">[41]INPUT!#REF!</definedName>
    <definedName name="A8B1L">[41]INPUT!#REF!</definedName>
    <definedName name="A8B1R">[41]INPUT!#REF!</definedName>
    <definedName name="A8B2L">[41]INPUT!#REF!</definedName>
    <definedName name="A8B2R">[41]INPUT!#REF!</definedName>
    <definedName name="A8B3L">[41]INPUT!#REF!</definedName>
    <definedName name="A8B3R">[41]INPUT!#REF!</definedName>
    <definedName name="A8B4L">[41]INPUT!#REF!</definedName>
    <definedName name="A8B4R">[41]INPUT!#REF!</definedName>
    <definedName name="A8BFL">[41]INPUT!#REF!</definedName>
    <definedName name="A8BFR">[41]INPUT!#REF!</definedName>
    <definedName name="A8BQL">[41]INPUT!#REF!</definedName>
    <definedName name="A8BQR">[41]INPUT!#REF!</definedName>
    <definedName name="A8L1L">[41]INPUT!#REF!</definedName>
    <definedName name="A8L1R">[41]INPUT!#REF!</definedName>
    <definedName name="A8L2L">[41]INPUT!#REF!</definedName>
    <definedName name="A8L2R">[41]INPUT!#REF!</definedName>
    <definedName name="A8L3L">[41]INPUT!#REF!</definedName>
    <definedName name="A8L3R">[41]INPUT!#REF!</definedName>
    <definedName name="A8L4L">[41]INPUT!#REF!</definedName>
    <definedName name="A8L4R">[41]INPUT!#REF!</definedName>
    <definedName name="A8LFL">[41]INPUT!#REF!</definedName>
    <definedName name="A8LFR">[41]INPUT!#REF!</definedName>
    <definedName name="A8LQL">[41]INPUT!#REF!</definedName>
    <definedName name="A8LQR">[41]INPUT!#REF!</definedName>
    <definedName name="A999999999999" localSheetId="7">#REF!</definedName>
    <definedName name="A999999999999" localSheetId="26">#REF!</definedName>
    <definedName name="A999999999999" localSheetId="21">#REF!</definedName>
    <definedName name="A999999999999" localSheetId="25">#REF!</definedName>
    <definedName name="A999999999999" localSheetId="28">#REF!</definedName>
    <definedName name="A999999999999">#REF!</definedName>
    <definedName name="A9B1L">[41]INPUT!#REF!</definedName>
    <definedName name="A9B1R">[41]INPUT!#REF!</definedName>
    <definedName name="A9B2L">[41]INPUT!#REF!</definedName>
    <definedName name="A9B2R">[41]INPUT!#REF!</definedName>
    <definedName name="A9B3L">[41]INPUT!#REF!</definedName>
    <definedName name="A9B3R">[41]INPUT!#REF!</definedName>
    <definedName name="A9B4L">[41]INPUT!#REF!</definedName>
    <definedName name="A9B4R">[41]INPUT!#REF!</definedName>
    <definedName name="A9BFL">[41]INPUT!#REF!</definedName>
    <definedName name="A9BFR">[41]INPUT!#REF!</definedName>
    <definedName name="A9BQL">[41]INPUT!#REF!</definedName>
    <definedName name="A9BQR">[41]INPUT!#REF!</definedName>
    <definedName name="A9L1L">[41]INPUT!#REF!</definedName>
    <definedName name="A9L1R">[41]INPUT!#REF!</definedName>
    <definedName name="A9L2L">[41]INPUT!#REF!</definedName>
    <definedName name="A9L2R">[41]INPUT!#REF!</definedName>
    <definedName name="A9L3L">[41]INPUT!#REF!</definedName>
    <definedName name="A9L3R">[41]INPUT!#REF!</definedName>
    <definedName name="A9L4L">[41]INPUT!#REF!</definedName>
    <definedName name="A9L4R">[41]INPUT!#REF!</definedName>
    <definedName name="A9LFL">[41]INPUT!#REF!</definedName>
    <definedName name="A9LFR">[41]INPUT!#REF!</definedName>
    <definedName name="A9LQL">[41]INPUT!#REF!</definedName>
    <definedName name="A9LQR">[41]INPUT!#REF!</definedName>
    <definedName name="AA">[57]총괄표!$A$183:$AI$209</definedName>
    <definedName name="aaa" localSheetId="7">#REF!</definedName>
    <definedName name="aaa" localSheetId="26">#REF!</definedName>
    <definedName name="aaa" localSheetId="21">#REF!</definedName>
    <definedName name="aaa" localSheetId="25">#REF!</definedName>
    <definedName name="aaa" localSheetId="28">#REF!</definedName>
    <definedName name="aaa">#REF!</definedName>
    <definedName name="aaaa">'[58]ABUT수량-A1'!$T$25</definedName>
    <definedName name="aaaaa" localSheetId="17">#REF!</definedName>
    <definedName name="aaaaa">#REF!</definedName>
    <definedName name="AAAAAAAA">'[59]#REF'!#REF!</definedName>
    <definedName name="AAAAAAAAAA" localSheetId="17">#REF!</definedName>
    <definedName name="AAAAAAAAAA">#REF!</definedName>
    <definedName name="AB">#N/A</definedName>
    <definedName name="abc" localSheetId="17">#REF!</definedName>
    <definedName name="abc">#REF!</definedName>
    <definedName name="ABS" localSheetId="17" hidden="1">{#N/A,#N/A,FALSE,"전력간선"}</definedName>
    <definedName name="ABS" localSheetId="21" hidden="1">{#N/A,#N/A,FALSE,"전력간선"}</definedName>
    <definedName name="ABS" hidden="1">{#N/A,#N/A,FALSE,"전력간선"}</definedName>
    <definedName name="AC">[60]내역서!#REF!</definedName>
    <definedName name="Access_Button">"KT과금거리_지역좌표_970827_거리계산표_List"</definedName>
    <definedName name="AccessDatabase" hidden="1">"C:\My Documents\북부수도사업소\전원차단장치\전원차~1\전원차단장치 내역서 03월06일.mdb"</definedName>
    <definedName name="ACD10L">[61]INPUT!#REF!</definedName>
    <definedName name="ACD10R">[61]INPUT!#REF!</definedName>
    <definedName name="ACD3L">[61]INPUT!#REF!</definedName>
    <definedName name="ACD3R">[61]INPUT!#REF!</definedName>
    <definedName name="ACD4L">[61]INPUT!#REF!</definedName>
    <definedName name="ACD4R">[61]INPUT!#REF!</definedName>
    <definedName name="ACD5L">[61]INPUT!#REF!</definedName>
    <definedName name="ACD5R">[61]INPUT!#REF!</definedName>
    <definedName name="ACD6L">[61]INPUT!#REF!</definedName>
    <definedName name="ACD6R">[61]INPUT!#REF!</definedName>
    <definedName name="ACD7L">[61]INPUT!#REF!</definedName>
    <definedName name="ACD7R">[61]INPUT!#REF!</definedName>
    <definedName name="ACD8L">[61]INPUT!#REF!</definedName>
    <definedName name="ACD8R">[61]INPUT!#REF!</definedName>
    <definedName name="ACD9L">[61]INPUT!#REF!</definedName>
    <definedName name="ACD9R">[61]INPUT!#REF!</definedName>
    <definedName name="ACE10L">[61]INPUT!#REF!</definedName>
    <definedName name="ACE10R">[61]INPUT!#REF!</definedName>
    <definedName name="ACE3L">[61]INPUT!#REF!</definedName>
    <definedName name="ACE3R">[61]INPUT!#REF!</definedName>
    <definedName name="ACE4L">[61]INPUT!#REF!</definedName>
    <definedName name="ACE4R">[61]INPUT!#REF!</definedName>
    <definedName name="ACE5L">[61]INPUT!#REF!</definedName>
    <definedName name="ACE5R">[61]INPUT!#REF!</definedName>
    <definedName name="ACE6L">[61]INPUT!#REF!</definedName>
    <definedName name="ACE6R">[61]INPUT!#REF!</definedName>
    <definedName name="ACE7L">[61]INPUT!#REF!</definedName>
    <definedName name="ACE7R">[61]INPUT!#REF!</definedName>
    <definedName name="ACE8L">[61]INPUT!#REF!</definedName>
    <definedName name="ACE8R">[61]INPUT!#REF!</definedName>
    <definedName name="ACE9L">[61]INPUT!#REF!</definedName>
    <definedName name="ACE9R">[61]INPUT!#REF!</definedName>
    <definedName name="ACH10L">[61]INPUT!#REF!</definedName>
    <definedName name="ACH10R">[61]INPUT!#REF!</definedName>
    <definedName name="ACH3L">[61]INPUT!#REF!</definedName>
    <definedName name="ACH3R">[61]INPUT!#REF!</definedName>
    <definedName name="ACH4L">[61]INPUT!#REF!</definedName>
    <definedName name="ACH4R">[61]INPUT!#REF!</definedName>
    <definedName name="ACH5L">[61]INPUT!#REF!</definedName>
    <definedName name="ACH5R">[61]INPUT!#REF!</definedName>
    <definedName name="ACH6L">[61]INPUT!#REF!</definedName>
    <definedName name="ACH6R">[61]INPUT!#REF!</definedName>
    <definedName name="ACH7L">[61]INPUT!#REF!</definedName>
    <definedName name="ACH7R">[61]INPUT!#REF!</definedName>
    <definedName name="ACH8L">[61]INPUT!#REF!</definedName>
    <definedName name="ACH8R">[61]INPUT!#REF!</definedName>
    <definedName name="ACH9L">[61]INPUT!#REF!</definedName>
    <definedName name="ACH9R">[61]INPUT!#REF!</definedName>
    <definedName name="a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7">#REF!</definedName>
    <definedName name="ADD" localSheetId="11">#REF!</definedName>
    <definedName name="ADD" localSheetId="26">#REF!</definedName>
    <definedName name="ADD" localSheetId="21">#REF!</definedName>
    <definedName name="ADD" localSheetId="25">#REF!</definedName>
    <definedName name="ADD" localSheetId="28">#REF!</definedName>
    <definedName name="ADD">#REF!</definedName>
    <definedName name="ADFASDF">[53]옹벽철근!#REF!</definedName>
    <definedName name="ae"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17">#REF!,#REF!</definedName>
    <definedName name="aer">#REF!,#REF!</definedName>
    <definedName name="a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설비">[24]Sheet1!$A$550:$AB$611</definedName>
    <definedName name="af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 localSheetId="7">#REF!</definedName>
    <definedName name="agdump" localSheetId="17">#REF!</definedName>
    <definedName name="agdump" localSheetId="26">#REF!</definedName>
    <definedName name="agdump" localSheetId="21">#REF!</definedName>
    <definedName name="agdump" localSheetId="25">#REF!</definedName>
    <definedName name="agdump">#REF!</definedName>
    <definedName name="agedump" localSheetId="7">#REF!</definedName>
    <definedName name="agedump" localSheetId="26">#REF!</definedName>
    <definedName name="agedump" localSheetId="25">#REF!</definedName>
    <definedName name="agedump">#REF!</definedName>
    <definedName name="agencydump" localSheetId="7">#REF!</definedName>
    <definedName name="agencydump" localSheetId="26">#REF!</definedName>
    <definedName name="agencydump" localSheetId="25">#REF!</definedName>
    <definedName name="agencydump">#REF!</definedName>
    <definedName name="AGENCYLY" localSheetId="7">#REF!</definedName>
    <definedName name="AGENCYLY" localSheetId="26">#REF!</definedName>
    <definedName name="AGENCYLY" localSheetId="25">#REF!</definedName>
    <definedName name="AGENCYLY">#REF!</definedName>
    <definedName name="AGENCYPLAN" localSheetId="7">#REF!</definedName>
    <definedName name="AGENCYPLAN" localSheetId="26">#REF!</definedName>
    <definedName name="AGENCYPLAN" localSheetId="25">#REF!</definedName>
    <definedName name="AGENCYPLAN">#REF!</definedName>
    <definedName name="ag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j">#REF!</definedName>
    <definedName name="ajd">#REF!</definedName>
    <definedName name="AJH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kali">#REF!</definedName>
    <definedName name="ALKr">#REF!</definedName>
    <definedName name="ALKs">#REF!</definedName>
    <definedName name="an"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GLE1">#REF!</definedName>
    <definedName name="ANGLE21">#REF!</definedName>
    <definedName name="ANGLE22">#REF!</definedName>
    <definedName name="ann"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p_s_t">#REF!</definedName>
    <definedName name="aper">#REF!</definedName>
    <definedName name="aqaq">'[62]ABUT수량-A1'!$T$25</definedName>
    <definedName name="arr"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7">#REF!</definedName>
    <definedName name="as" localSheetId="26">#REF!</definedName>
    <definedName name="as" localSheetId="21">#REF!</definedName>
    <definedName name="as" localSheetId="25">#REF!</definedName>
    <definedName name="as" localSheetId="28">#REF!</definedName>
    <definedName name="as">#REF!</definedName>
    <definedName name="asas12">#REF!</definedName>
    <definedName name="ASB">#REF!</definedName>
    <definedName name="ASC">#REF!</definedName>
    <definedName name="ASCO">#REF!</definedName>
    <definedName name="ASCON">#REF!</definedName>
    <definedName name="asd" localSheetId="7">#REF!</definedName>
    <definedName name="asd" localSheetId="26">#REF!</definedName>
    <definedName name="asd" localSheetId="25">#REF!</definedName>
    <definedName name="asd">#REF!</definedName>
    <definedName name="asdfasdf">[63]횡배수관!#REF!</definedName>
    <definedName name="asdlfsdf">[11]횡배수관!#REF!</definedName>
    <definedName name="ASL" localSheetId="17">#REF!</definedName>
    <definedName name="ASL">#REF!</definedName>
    <definedName name="ASP" localSheetId="17">#REF!</definedName>
    <definedName name="ASP">#REF!</definedName>
    <definedName name="ASPO" localSheetId="17">#REF!</definedName>
    <definedName name="ASPO">#REF!</definedName>
    <definedName name="ASS" localSheetId="7">#REF!</definedName>
    <definedName name="ASS" localSheetId="26">#REF!</definedName>
    <definedName name="ASS" localSheetId="25">#REF!</definedName>
    <definedName name="ASS">#REF!</definedName>
    <definedName name="AST">#REF!</definedName>
    <definedName name="AT">[64]간선계산!#REF!</definedName>
    <definedName name="AVF" localSheetId="17">#REF!</definedName>
    <definedName name="AVF">#REF!</definedName>
    <definedName name="avvvv"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삼">#REF!</definedName>
    <definedName name="A이">#REF!</definedName>
    <definedName name="A일">#REF!</definedName>
    <definedName name="a합">#REF!</definedName>
    <definedName name="b" localSheetId="7">#REF!</definedName>
    <definedName name="b" localSheetId="26">#REF!</definedName>
    <definedName name="B" localSheetId="21">#REF!</definedName>
    <definedName name="b" localSheetId="25">#REF!</definedName>
    <definedName name="b">#REF!</definedName>
    <definedName name="B.1">#REF!</definedName>
    <definedName name="B.2">#REF!</definedName>
    <definedName name="B.3">#REF!</definedName>
    <definedName name="B.4">#REF!</definedName>
    <definedName name="B_">#REF!</definedName>
    <definedName name="B__6___6">[65]수로교총재료집계!$A$6:$R$32,[65]수로교총재료집계!$A$33:$R$39</definedName>
    <definedName name="b_1" localSheetId="17">'[52]단위수량(출력X)'!#REF!</definedName>
    <definedName name="b_1">'[52]단위수량(출력X)'!#REF!</definedName>
    <definedName name="b_10">'[52]단위수량(출력X)'!#REF!</definedName>
    <definedName name="b_11">'[52]단위수량(출력X)'!#REF!</definedName>
    <definedName name="b_12">'[52]단위수량(출력X)'!#REF!</definedName>
    <definedName name="b_13">'[52]단위수량(출력X)'!#REF!</definedName>
    <definedName name="b_14">'[52]단위수량(출력X)'!#REF!</definedName>
    <definedName name="B_16">[53]옹벽철근!#REF!</definedName>
    <definedName name="B_19">[53]옹벽철근!#REF!</definedName>
    <definedName name="b_2">'[52]단위수량(출력X)'!#REF!</definedName>
    <definedName name="B_22">[53]옹벽철근!#REF!</definedName>
    <definedName name="B_25">[53]옹벽철근!#REF!</definedName>
    <definedName name="B_29">[53]옹벽철근!#REF!</definedName>
    <definedName name="b_3">'[52]단위수량(출력X)'!#REF!</definedName>
    <definedName name="b_4">'[52]단위수량(출력X)'!#REF!</definedName>
    <definedName name="b_5">'[52]단위수량(출력X)'!#REF!</definedName>
    <definedName name="b_6">[52]수량집계!#REF!</definedName>
    <definedName name="b_7">'[52]단위수량(출력X)'!#REF!</definedName>
    <definedName name="b_8">'[52]단위수량(출력X)'!#REF!</definedName>
    <definedName name="b_9">'[52]단위수량(출력X)'!#REF!</definedName>
    <definedName name="B_B" localSheetId="17">#REF!</definedName>
    <definedName name="B_B">#REF!</definedName>
    <definedName name="B_C" localSheetId="17">#REF!</definedName>
    <definedName name="B_C">#REF!</definedName>
    <definedName name="B_D" localSheetId="17">#REF!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0A1P">#REF!</definedName>
    <definedName name="b10a1t">#REF!</definedName>
    <definedName name="b10a2p">[66]INPUT!$I$36</definedName>
    <definedName name="b10a2t" localSheetId="17">#REF!</definedName>
    <definedName name="b10a2t">#REF!</definedName>
    <definedName name="B11A1P" localSheetId="17">#REF!</definedName>
    <definedName name="B11A1P">#REF!</definedName>
    <definedName name="b11a1t" localSheetId="17">#REF!</definedName>
    <definedName name="b11a1t">#REF!</definedName>
    <definedName name="b11a2p">[66]INPUT!$I$37</definedName>
    <definedName name="b11a2t" localSheetId="17">#REF!</definedName>
    <definedName name="b11a2t">#REF!</definedName>
    <definedName name="B12A1P" localSheetId="17">#REF!</definedName>
    <definedName name="B12A1P">#REF!</definedName>
    <definedName name="b12a1t" localSheetId="17">#REF!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[66]INPUT!$I$43</definedName>
    <definedName name="B18㎝" localSheetId="17">#REF!</definedName>
    <definedName name="B18㎝">#REF!</definedName>
    <definedName name="B1A">[30]Sheet1!$L$3</definedName>
    <definedName name="B1A1P" localSheetId="17">#REF!</definedName>
    <definedName name="B1A1P">#REF!</definedName>
    <definedName name="b1a1t" localSheetId="17">#REF!</definedName>
    <definedName name="b1a1t">#REF!</definedName>
    <definedName name="b1a2p" localSheetId="17">#REF!</definedName>
    <definedName name="b1a2p">#REF!</definedName>
    <definedName name="b1a2t">#REF!</definedName>
    <definedName name="B1B">#REF!</definedName>
    <definedName name="B1C">#REF!</definedName>
    <definedName name="B1F">#REF!</definedName>
    <definedName name="B1WL">[30]Sheet1!$L$23</definedName>
    <definedName name="B1WR">[30]Sheet1!$N$23</definedName>
    <definedName name="B20㎝" localSheetId="17">#REF!</definedName>
    <definedName name="B20㎝">#REF!</definedName>
    <definedName name="B25㎝" localSheetId="17">#REF!</definedName>
    <definedName name="B25㎝">#REF!</definedName>
    <definedName name="B2A">[30]Sheet1!$L$4</definedName>
    <definedName name="B2A1P" localSheetId="17">#REF!</definedName>
    <definedName name="B2A1P">#REF!</definedName>
    <definedName name="b2a1t" localSheetId="17">#REF!</definedName>
    <definedName name="b2a1t">#REF!</definedName>
    <definedName name="b2a2p">[66]INPUT!$I$28</definedName>
    <definedName name="b2a2t" localSheetId="17">#REF!</definedName>
    <definedName name="b2a2t">#REF!</definedName>
    <definedName name="B2B" localSheetId="17">#REF!</definedName>
    <definedName name="B2B">#REF!</definedName>
    <definedName name="B2C" localSheetId="17">#REF!</definedName>
    <definedName name="B2C">#REF!</definedName>
    <definedName name="B2WL">[30]Sheet1!$L$24</definedName>
    <definedName name="B2WR">[30]Sheet1!$N$24</definedName>
    <definedName name="B30A1P" localSheetId="17">#REF!</definedName>
    <definedName name="B30A1P">#REF!</definedName>
    <definedName name="b30a1t" localSheetId="17">#REF!</definedName>
    <definedName name="b30a1t">#REF!</definedName>
    <definedName name="b30a2p" localSheetId="17">#REF!</definedName>
    <definedName name="b30a2p">#REF!</definedName>
    <definedName name="b30a2t">#REF!</definedName>
    <definedName name="B30㎝">#REF!</definedName>
    <definedName name="B3A">[30]Sheet1!$L$5</definedName>
    <definedName name="B3A1P" localSheetId="17">#REF!</definedName>
    <definedName name="B3A1P">#REF!</definedName>
    <definedName name="b3a1t" localSheetId="17">#REF!</definedName>
    <definedName name="b3a1t">#REF!</definedName>
    <definedName name="b3a2p" localSheetId="17">#REF!</definedName>
    <definedName name="b3a2p">#REF!</definedName>
    <definedName name="b3a2t">#REF!</definedName>
    <definedName name="B3B">#REF!</definedName>
    <definedName name="B4A">[30]Sheet1!$L$6</definedName>
    <definedName name="B4A1P" localSheetId="17">#REF!</definedName>
    <definedName name="B4A1P">#REF!</definedName>
    <definedName name="b4a1t" localSheetId="17">#REF!</definedName>
    <definedName name="b4a1t">#REF!</definedName>
    <definedName name="b4a2p" localSheetId="17">#REF!</definedName>
    <definedName name="b4a2p">#REF!</definedName>
    <definedName name="b4a2t">#REF!</definedName>
    <definedName name="B4B">#REF!</definedName>
    <definedName name="B4㎝이하">#REF!</definedName>
    <definedName name="B5A">[30]Sheet1!$L$7</definedName>
    <definedName name="B5A1P" localSheetId="17">#REF!</definedName>
    <definedName name="B5A1P">#REF!</definedName>
    <definedName name="b5a1t" localSheetId="17">#REF!</definedName>
    <definedName name="b5a1t">#REF!</definedName>
    <definedName name="b5a2p" localSheetId="17">#REF!</definedName>
    <definedName name="b5a2p">#REF!</definedName>
    <definedName name="b5a2t">#REF!</definedName>
    <definedName name="B5B">[67]교각1!#REF!</definedName>
    <definedName name="B5㎝" localSheetId="17">#REF!</definedName>
    <definedName name="B5㎝">#REF!</definedName>
    <definedName name="B6A">[30]Sheet1!$L$8</definedName>
    <definedName name="B6A1P" localSheetId="17">#REF!</definedName>
    <definedName name="B6A1P">#REF!</definedName>
    <definedName name="b6a1t" localSheetId="17">#REF!</definedName>
    <definedName name="b6a1t">#REF!</definedName>
    <definedName name="b6a2p" localSheetId="17">#REF!</definedName>
    <definedName name="b6a2p">#REF!</definedName>
    <definedName name="b6a2t">#REF!</definedName>
    <definedName name="B6B">[67]교각1!#REF!</definedName>
    <definedName name="B6㎝" localSheetId="17">#REF!</definedName>
    <definedName name="B6㎝">#REF!</definedName>
    <definedName name="B7A">[30]Sheet1!$F$19</definedName>
    <definedName name="B7A1P" localSheetId="17">#REF!</definedName>
    <definedName name="B7A1P">#REF!</definedName>
    <definedName name="b7a1t" localSheetId="17">#REF!</definedName>
    <definedName name="b7a1t">#REF!</definedName>
    <definedName name="b7a2p" localSheetId="17">#REF!</definedName>
    <definedName name="b7a2p">#REF!</definedName>
    <definedName name="b7a2t">#REF!</definedName>
    <definedName name="B7B">[67]교각1!#REF!</definedName>
    <definedName name="B7㎝" localSheetId="17">#REF!</definedName>
    <definedName name="B7㎝">#REF!</definedName>
    <definedName name="B8A">[30]Sheet1!$N$7</definedName>
    <definedName name="B8A1P" localSheetId="17">#REF!</definedName>
    <definedName name="B8A1P">#REF!</definedName>
    <definedName name="b8a1t" localSheetId="17">#REF!</definedName>
    <definedName name="b8a1t">#REF!</definedName>
    <definedName name="b8a2p" localSheetId="17">#REF!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[30]Sheet1!$N$8</definedName>
    <definedName name="BA1P" localSheetId="17">#REF!</definedName>
    <definedName name="BA1P">#REF!</definedName>
    <definedName name="ba1t" localSheetId="17">#REF!</definedName>
    <definedName name="ba1t">#REF!</definedName>
    <definedName name="ba2p">[66]INPUT!$I$26</definedName>
    <definedName name="ba2t" localSheetId="17">#REF!</definedName>
    <definedName name="ba2t">#REF!</definedName>
    <definedName name="bae" localSheetId="17">#N/A</definedName>
    <definedName name="bae" localSheetId="11">'5-1. 영향조사 및 사후관리 용역 총괄'!bae</definedName>
    <definedName name="bae" localSheetId="21">'7. 일위대가'!bae</definedName>
    <definedName name="bae" localSheetId="28">'8.사후관리 공종별단가표'!bae</definedName>
    <definedName name="bae" localSheetId="24">'단가(사후관리)'!bae</definedName>
    <definedName name="bae">[0]!bae</definedName>
    <definedName name="BB">[57]총괄표!$AI$183:$BK$209</definedName>
    <definedName name="BBB" localSheetId="6">BLCH</definedName>
    <definedName name="BBB" localSheetId="17">BLCH</definedName>
    <definedName name="BBB">BLCH</definedName>
    <definedName name="BBBB" localSheetId="17">#REF!</definedName>
    <definedName name="BBBB">#REF!</definedName>
    <definedName name="bbf" localSheetId="17">#REF!</definedName>
    <definedName name="bbf">#REF!</definedName>
    <definedName name="BC">[5]교각계산!$E$32</definedName>
    <definedName name="BCB" localSheetId="17">#REF!</definedName>
    <definedName name="BCB">#REF!</definedName>
    <definedName name="BCF" localSheetId="17">#REF!</definedName>
    <definedName name="BCF">#REF!</definedName>
    <definedName name="BCV" localSheetId="17">#REF!</definedName>
    <definedName name="BCV">#REF!</definedName>
    <definedName name="BD">#REF!</definedName>
    <definedName name="BDCODE">#N/A</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f">#REF!</definedName>
    <definedName name="BFB">#REF!</definedName>
    <definedName name="BFF">#REF!</definedName>
    <definedName name="BFH">#REF!</definedName>
    <definedName name="BHB">#REF!</definedName>
    <definedName name="BHS">#REF!</definedName>
    <definedName name="BHU">#REF!</definedName>
    <definedName name="BL">#N/A</definedName>
    <definedName name="BLO">[68]사통!#REF!</definedName>
    <definedName name="BLOCK" localSheetId="17">#REF!</definedName>
    <definedName name="BLOCK">#REF!</definedName>
    <definedName name="BLT">#N/A</definedName>
    <definedName name="BM" localSheetId="17">#REF!</definedName>
    <definedName name="BM">#REF!</definedName>
    <definedName name="BMM" localSheetId="17">#REF!</definedName>
    <definedName name="BMM">#REF!</definedName>
    <definedName name="BMO">[30]Sheet1!$F$50</definedName>
    <definedName name="bn" localSheetId="17">#REF!</definedName>
    <definedName name="bn">#REF!</definedName>
    <definedName name="bns" localSheetId="17">#REF!</definedName>
    <definedName name="bns">#REF!</definedName>
    <definedName name="BO">'[43]DATA 입력란'!$D$38</definedName>
    <definedName name="BOD" localSheetId="17">#REF!</definedName>
    <definedName name="BOD">#REF!</definedName>
    <definedName name="BOH10L">[61]INPUT!#REF!</definedName>
    <definedName name="BOH10R">[61]INPUT!#REF!</definedName>
    <definedName name="BOH3L">[61]INPUT!#REF!</definedName>
    <definedName name="BOH3R">[61]INPUT!#REF!</definedName>
    <definedName name="BOH4L">[61]INPUT!#REF!</definedName>
    <definedName name="BOH4R">[61]INPUT!#REF!</definedName>
    <definedName name="BOH5L">[61]INPUT!#REF!</definedName>
    <definedName name="BOH5R">[61]INPUT!#REF!</definedName>
    <definedName name="BOH6L">[61]INPUT!#REF!</definedName>
    <definedName name="BOH6R">[61]INPUT!#REF!</definedName>
    <definedName name="BOH7L">[61]INPUT!#REF!</definedName>
    <definedName name="BOH7R">[61]INPUT!#REF!</definedName>
    <definedName name="BOH8L">[61]INPUT!#REF!</definedName>
    <definedName name="BOH8R">[61]INPUT!#REF!</definedName>
    <definedName name="BOH9L">[61]INPUT!#REF!</definedName>
    <definedName name="BOH9R">[61]INPUT!#REF!</definedName>
    <definedName name="BOK10L">[61]INPUT!#REF!</definedName>
    <definedName name="BOK10R">[61]INPUT!#REF!</definedName>
    <definedName name="BOK3L">[61]INPUT!#REF!</definedName>
    <definedName name="BOK3R">[61]INPUT!#REF!</definedName>
    <definedName name="BOK4L">[61]INPUT!#REF!</definedName>
    <definedName name="BOK4R">[61]INPUT!#REF!</definedName>
    <definedName name="BOK5L">[61]INPUT!#REF!</definedName>
    <definedName name="BOK5R">[61]INPUT!#REF!</definedName>
    <definedName name="BOK6L">[61]INPUT!#REF!</definedName>
    <definedName name="BOK6R">[61]INPUT!#REF!</definedName>
    <definedName name="BOK7L">[61]INPUT!#REF!</definedName>
    <definedName name="BOK7R">[61]INPUT!#REF!</definedName>
    <definedName name="BOK8L">[61]INPUT!#REF!</definedName>
    <definedName name="BOK8R">[61]INPUT!#REF!</definedName>
    <definedName name="BOK9L">[61]INPUT!#REF!</definedName>
    <definedName name="BOK9R">[61]INPUT!#REF!</definedName>
    <definedName name="BOM_OF_ECP" localSheetId="17">#REF!</definedName>
    <definedName name="BOM_OF_ECP">#REF!</definedName>
    <definedName name="book1" localSheetId="17">#REF!</definedName>
    <definedName name="book1">#REF!</definedName>
    <definedName name="Book1_Sheet2_List">'[69]#REF'!$A$1:$I$301</definedName>
    <definedName name="BOX날개">[70]암거공!$B$336</definedName>
    <definedName name="BOX형수로집계" localSheetId="7">#REF!</definedName>
    <definedName name="BOX형수로집계" localSheetId="26">#REF!</definedName>
    <definedName name="BOX형수로집계" localSheetId="21">#REF!</definedName>
    <definedName name="BOX형수로집계" localSheetId="25">#REF!</definedName>
    <definedName name="BOX형수로집계" localSheetId="28">#REF!</definedName>
    <definedName name="BOX형수로집계">#REF!</definedName>
    <definedName name="BR">#REF!</definedName>
    <definedName name="BR.1">#REF!</definedName>
    <definedName name="br_ea">#REF!</definedName>
    <definedName name="BRACING">#REF!</definedName>
    <definedName name="BS">#REF!</definedName>
    <definedName name="bs_chekjum">#REF!</definedName>
    <definedName name="bs_chekplus">#REF!</definedName>
    <definedName name="bs_chekwave">#REF!</definedName>
    <definedName name="BSB"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[30]Sheet1!$F$39</definedName>
    <definedName name="BSS" localSheetId="17">#REF!</definedName>
    <definedName name="BSS">#REF!</definedName>
    <definedName name="BST" localSheetId="17">#REF!</definedName>
    <definedName name="BST">#REF!</definedName>
    <definedName name="BSV" localSheetId="17">#REF!</definedName>
    <definedName name="BSV">#REF!</definedName>
    <definedName name="BT_C">#REF!</definedName>
    <definedName name="BT_S">#REF!</definedName>
    <definedName name="BTP">#REF!</definedName>
    <definedName name="BUF">#REF!</definedName>
    <definedName name="bv">#REF!</definedName>
    <definedName name="BW">#REF!</definedName>
    <definedName name="BWC">#REF!</definedName>
    <definedName name="BWD">#REF!</definedName>
    <definedName name="B이">#REF!</definedName>
    <definedName name="B일">#REF!</definedName>
    <definedName name="B제로">#REF!</definedName>
    <definedName name="C.T.C" localSheetId="7">#REF!</definedName>
    <definedName name="C.T.C" localSheetId="11">#REF!</definedName>
    <definedName name="C.T.C" localSheetId="26">#REF!</definedName>
    <definedName name="C.T.C" localSheetId="25">#REF!</definedName>
    <definedName name="C.T.C">#REF!</definedName>
    <definedName name="C.T.C1" localSheetId="7">#REF!</definedName>
    <definedName name="C.T.C1" localSheetId="11">#REF!</definedName>
    <definedName name="C.T.C1" localSheetId="26">#REF!</definedName>
    <definedName name="C.T.C1" localSheetId="25">#REF!</definedName>
    <definedName name="C.T.C1">#REF!</definedName>
    <definedName name="C_" localSheetId="7">#REF!</definedName>
    <definedName name="C_" localSheetId="26">#REF!</definedName>
    <definedName name="C_" localSheetId="25">#REF!</definedName>
    <definedName name="C_">#REF!</definedName>
    <definedName name="c_1">#REF!</definedName>
    <definedName name="C_13">[53]옹벽철근!#REF!</definedName>
    <definedName name="C_16">[53]옹벽철근!#REF!</definedName>
    <definedName name="C_19">[53]옹벽철근!#REF!</definedName>
    <definedName name="c_1e" localSheetId="17">#REF!</definedName>
    <definedName name="c_1e">#REF!</definedName>
    <definedName name="c_2" localSheetId="17">#REF!</definedName>
    <definedName name="c_2">#REF!</definedName>
    <definedName name="C_22" localSheetId="17">[53]옹벽철근!#REF!</definedName>
    <definedName name="C_22">[53]옹벽철근!#REF!</definedName>
    <definedName name="C_25" localSheetId="17">[53]옹벽철근!#REF!</definedName>
    <definedName name="C_25">[53]옹벽철근!#REF!</definedName>
    <definedName name="C_29">[53]옹벽철근!#REF!</definedName>
    <definedName name="C_2E" localSheetId="17">#REF!</definedName>
    <definedName name="C_2E">#REF!</definedName>
    <definedName name="c_3" localSheetId="17">#REF!</definedName>
    <definedName name="c_3">#REF!</definedName>
    <definedName name="c_33" localSheetId="17">#REF!</definedName>
    <definedName name="c_33">#REF!</definedName>
    <definedName name="c_4">#REF!</definedName>
    <definedName name="C_b">#REF!</definedName>
    <definedName name="C_본" localSheetId="7">#REF!</definedName>
    <definedName name="C_본" localSheetId="11">#REF!</definedName>
    <definedName name="C_본" localSheetId="26">#REF!</definedName>
    <definedName name="C_본" localSheetId="25">#REF!</definedName>
    <definedName name="C_본">#REF!</definedName>
    <definedName name="c1.a1p">#REF!</definedName>
    <definedName name="c1.a1t">#REF!</definedName>
    <definedName name="c1.a2p">[66]INPUT!$F$44</definedName>
    <definedName name="c1.a2t" localSheetId="17">#REF!</definedName>
    <definedName name="c1.a2t">#REF!</definedName>
    <definedName name="c2.a1p" localSheetId="17">#REF!</definedName>
    <definedName name="c2.a1p">#REF!</definedName>
    <definedName name="c2.a1t" localSheetId="17">#REF!</definedName>
    <definedName name="c2.a1t">#REF!</definedName>
    <definedName name="c2.a2p">[66]INPUT!$F$45</definedName>
    <definedName name="c2.a2t" localSheetId="17">#REF!</definedName>
    <definedName name="c2.a2t">#REF!</definedName>
    <definedName name="CA10L">[41]INPUT!#REF!</definedName>
    <definedName name="CA10R">[41]INPUT!#REF!</definedName>
    <definedName name="CA3L">[41]INPUT!#REF!</definedName>
    <definedName name="CA3R">[41]INPUT!#REF!</definedName>
    <definedName name="CA4L">[41]INPUT!#REF!</definedName>
    <definedName name="CA4R">[41]INPUT!#REF!</definedName>
    <definedName name="CA5L">[41]INPUT!#REF!</definedName>
    <definedName name="CA5R">[41]INPUT!#REF!</definedName>
    <definedName name="CA6L">[41]INPUT!#REF!</definedName>
    <definedName name="CA6R">[41]INPUT!#REF!</definedName>
    <definedName name="CA7L">[41]INPUT!#REF!</definedName>
    <definedName name="CA7R">[41]INPUT!#REF!</definedName>
    <definedName name="CA8L">[41]INPUT!#REF!</definedName>
    <definedName name="CA8R">[41]INPUT!#REF!</definedName>
    <definedName name="CA9L">[41]INPUT!#REF!</definedName>
    <definedName name="CA9R">[41]INPUT!#REF!</definedName>
    <definedName name="cable" localSheetId="17">#REF!</definedName>
    <definedName name="cable">#REF!</definedName>
    <definedName name="CalcAgencyPrice" localSheetId="7">#REF!</definedName>
    <definedName name="CalcAgencyPrice" localSheetId="17">#REF!</definedName>
    <definedName name="CalcAgencyPrice" localSheetId="26">#REF!</definedName>
    <definedName name="CalcAgencyPrice" localSheetId="21">#REF!</definedName>
    <definedName name="CalcAgencyPrice" localSheetId="25">#REF!</definedName>
    <definedName name="CalcAgencyPrice">#REF!</definedName>
    <definedName name="camberWork" localSheetId="6">[17]!camberWork</definedName>
    <definedName name="camberWork">[17]!camberWork</definedName>
    <definedName name="CARLINE" localSheetId="17">#REF!</definedName>
    <definedName name="CARLINE">#REF!</definedName>
    <definedName name="cc" localSheetId="17">#REF!</definedName>
    <definedName name="cc">#REF!</definedName>
    <definedName name="CCC" localSheetId="7">#REF!</definedName>
    <definedName name="CCC" localSheetId="26">#REF!</definedName>
    <definedName name="CCC" localSheetId="25">#REF!</definedName>
    <definedName name="CCC">#REF!</definedName>
    <definedName name="CCCC">#REF!</definedName>
    <definedName name="CCTV" localSheetId="17" hidden="1">{#N/A,#N/A,FALSE,"전력간선"}</definedName>
    <definedName name="CCTV" localSheetId="21" hidden="1">{#N/A,#N/A,FALSE,"전력간선"}</definedName>
    <definedName name="CCTV" hidden="1">{#N/A,#N/A,FALSE,"전력간선"}</definedName>
    <definedName name="CCTV및장애자편의설비">#REF!</definedName>
    <definedName name="CCTV설비">[24]Sheet1!$A$319:$AB$401</definedName>
    <definedName name="cd" localSheetId="17">#REF!</definedName>
    <definedName name="cd">#REF!</definedName>
    <definedName name="CDF" localSheetId="6">BlankMacro1</definedName>
    <definedName name="CDF" localSheetId="17">BlankMacro1</definedName>
    <definedName name="CDF">BlankMacro1</definedName>
    <definedName name="CELLNOTE1" localSheetId="17">[24]Sheet1!#REF!</definedName>
    <definedName name="CELLNOTE1">[24]Sheet1!#REF!</definedName>
    <definedName name="CEN_PILE" localSheetId="7">#REF!</definedName>
    <definedName name="CEN_PILE" localSheetId="11">#REF!</definedName>
    <definedName name="CEN_PILE" localSheetId="26">#REF!</definedName>
    <definedName name="CEN_PILE" localSheetId="21">#REF!</definedName>
    <definedName name="CEN_PILE" localSheetId="25">#REF!</definedName>
    <definedName name="CEN_PILE">#REF!</definedName>
    <definedName name="cgmh" localSheetId="17">{"'용역비'!$A$4:$C$8"}</definedName>
    <definedName name="cgmh" localSheetId="21">{"'용역비'!$A$4:$C$8"}</definedName>
    <definedName name="cgmh">{"'용역비'!$A$4:$C$8"}</definedName>
    <definedName name="CGP">#REF!</definedName>
    <definedName name="ch">#REF!</definedName>
    <definedName name="ch_e">#REF!</definedName>
    <definedName name="ch_ea">#REF!</definedName>
    <definedName name="CHANNEL">#REF!</definedName>
    <definedName name="chd">[24]Sheet1!#REF!</definedName>
    <definedName name="CHN10L">[61]INPUT!#REF!</definedName>
    <definedName name="CHN10R">[61]INPUT!#REF!</definedName>
    <definedName name="CHN3L">[61]INPUT!#REF!</definedName>
    <definedName name="CHN3R">[61]INPUT!#REF!</definedName>
    <definedName name="CHN4L">[61]INPUT!#REF!</definedName>
    <definedName name="CHN4R">[61]INPUT!#REF!</definedName>
    <definedName name="CHN5L">[61]INPUT!#REF!</definedName>
    <definedName name="CHN5R">[61]INPUT!#REF!</definedName>
    <definedName name="CHN6L">[61]INPUT!#REF!</definedName>
    <definedName name="CHN6R">[61]INPUT!#REF!</definedName>
    <definedName name="CHN7L">[61]INPUT!#REF!</definedName>
    <definedName name="CHN7R">[61]INPUT!#REF!</definedName>
    <definedName name="CHN8L">[61]INPUT!#REF!</definedName>
    <definedName name="CHN8R">[61]INPUT!#REF!</definedName>
    <definedName name="CHN9L">[61]INPUT!#REF!</definedName>
    <definedName name="CHN9R">[61]INPUT!#REF!</definedName>
    <definedName name="CHO10L">[61]INPUT!#REF!</definedName>
    <definedName name="CHO10R">[61]INPUT!#REF!</definedName>
    <definedName name="CHO3L">[61]INPUT!#REF!</definedName>
    <definedName name="CHO3R">[61]INPUT!#REF!</definedName>
    <definedName name="CHO4L">[61]INPUT!#REF!</definedName>
    <definedName name="CHO4R">[61]INPUT!#REF!</definedName>
    <definedName name="CHO5L">[61]INPUT!#REF!</definedName>
    <definedName name="CHO5R">[61]INPUT!#REF!</definedName>
    <definedName name="CHO6L">[61]INPUT!#REF!</definedName>
    <definedName name="CHO6R">[61]INPUT!#REF!</definedName>
    <definedName name="CHO7L">[61]INPUT!#REF!</definedName>
    <definedName name="CHO7R">[61]INPUT!#REF!</definedName>
    <definedName name="CHO8L">[61]INPUT!#REF!</definedName>
    <definedName name="CHO8R">[61]INPUT!#REF!</definedName>
    <definedName name="CHO9L">[61]INPUT!#REF!</definedName>
    <definedName name="CHO9R">[61]INPUT!#REF!</definedName>
    <definedName name="CHP10L">[61]INPUT!#REF!</definedName>
    <definedName name="CHP10R">[61]INPUT!#REF!</definedName>
    <definedName name="CHP3L">[61]INPUT!#REF!</definedName>
    <definedName name="CHP3R">[61]INPUT!#REF!</definedName>
    <definedName name="CHP4L">[61]INPUT!#REF!</definedName>
    <definedName name="CHP4R">[61]INPUT!#REF!</definedName>
    <definedName name="CHP5L">[61]INPUT!#REF!</definedName>
    <definedName name="CHP5R">[61]INPUT!#REF!</definedName>
    <definedName name="CHP6L">[61]INPUT!#REF!</definedName>
    <definedName name="CHP6R">[61]INPUT!#REF!</definedName>
    <definedName name="CHP7L">[61]INPUT!#REF!</definedName>
    <definedName name="CHP7R">[61]INPUT!#REF!</definedName>
    <definedName name="CHP8L">[61]INPUT!#REF!</definedName>
    <definedName name="CHP8R">[61]INPUT!#REF!</definedName>
    <definedName name="CHP9L">[61]INPUT!#REF!</definedName>
    <definedName name="CHP9R">[61]INPUT!#REF!</definedName>
    <definedName name="CHQ10L">[61]INPUT!#REF!</definedName>
    <definedName name="CHQ10R">[61]INPUT!#REF!</definedName>
    <definedName name="CHQ3L">[61]INPUT!#REF!</definedName>
    <definedName name="CHQ3R">[61]INPUT!#REF!</definedName>
    <definedName name="CHQ4L">[61]INPUT!#REF!</definedName>
    <definedName name="CHQ4R">[61]INPUT!#REF!</definedName>
    <definedName name="CHQ5L">[61]INPUT!#REF!</definedName>
    <definedName name="CHQ5R">[61]INPUT!#REF!</definedName>
    <definedName name="CHQ6L">[61]INPUT!#REF!</definedName>
    <definedName name="CHQ6R">[61]INPUT!#REF!</definedName>
    <definedName name="CHQ7L">[61]INPUT!#REF!</definedName>
    <definedName name="CHQ7R">[61]INPUT!#REF!</definedName>
    <definedName name="CHQ8L">[61]INPUT!#REF!</definedName>
    <definedName name="CHQ8R">[61]INPUT!#REF!</definedName>
    <definedName name="CHQ9L">[61]INPUT!#REF!</definedName>
    <definedName name="CHQ9R">[61]INPUT!#REF!</definedName>
    <definedName name="CHR" localSheetId="17">#REF!</definedName>
    <definedName name="CHR">#REF!</definedName>
    <definedName name="CHR10L">[61]INPUT!#REF!</definedName>
    <definedName name="CHR10R">[61]INPUT!#REF!</definedName>
    <definedName name="CHR3L">[61]INPUT!#REF!</definedName>
    <definedName name="CHR3R">[61]INPUT!#REF!</definedName>
    <definedName name="CHR4L">[61]INPUT!#REF!</definedName>
    <definedName name="CHR4R">[61]INPUT!#REF!</definedName>
    <definedName name="CHR5L">[61]INPUT!#REF!</definedName>
    <definedName name="CHR5R">[61]INPUT!#REF!</definedName>
    <definedName name="CHR6L">[61]INPUT!#REF!</definedName>
    <definedName name="CHR6R">[61]INPUT!#REF!</definedName>
    <definedName name="CHR7L">[61]INPUT!#REF!</definedName>
    <definedName name="CHR7R">[61]INPUT!#REF!</definedName>
    <definedName name="CHR8L">[61]INPUT!#REF!</definedName>
    <definedName name="CHR8R">[61]INPUT!#REF!</definedName>
    <definedName name="CHR9L">[61]INPUT!#REF!</definedName>
    <definedName name="CHR9R">[61]INPUT!#REF!</definedName>
    <definedName name="CHS" localSheetId="17">#REF!</definedName>
    <definedName name="CHS">#REF!</definedName>
    <definedName name="CHSUM10L">[61]INPUT!#REF!</definedName>
    <definedName name="CHSUM10R">[61]INPUT!#REF!</definedName>
    <definedName name="CHSUM3L">[61]INPUT!#REF!</definedName>
    <definedName name="CHSUM3R">[61]INPUT!#REF!</definedName>
    <definedName name="CHSUM4L">[61]INPUT!#REF!</definedName>
    <definedName name="CHSUM4R">[61]INPUT!#REF!</definedName>
    <definedName name="CHSUM5L">[61]INPUT!#REF!</definedName>
    <definedName name="CHSUM5R">[61]INPUT!#REF!</definedName>
    <definedName name="CHSUM6L">[61]INPUT!#REF!</definedName>
    <definedName name="CHSUM6R">[61]INPUT!#REF!</definedName>
    <definedName name="CHSUM7L">[61]INPUT!#REF!</definedName>
    <definedName name="CHSUM7R">[61]INPUT!#REF!</definedName>
    <definedName name="CHSUM8L">[61]INPUT!#REF!</definedName>
    <definedName name="CHSUM8R">[61]INPUT!#REF!</definedName>
    <definedName name="CHSUM9L">[61]INPUT!#REF!</definedName>
    <definedName name="CHSUM9R">[61]INPUT!#REF!</definedName>
    <definedName name="CIRCUIT" localSheetId="17">#REF!</definedName>
    <definedName name="CIRCUIT">#REF!</definedName>
    <definedName name="CJC" localSheetId="6">BlankMacro1</definedName>
    <definedName name="CJC" localSheetId="17">BlankMacro1</definedName>
    <definedName name="CJC">BlankMacro1</definedName>
    <definedName name="cjfrj" localSheetId="17">[24]Sheet1!#REF!</definedName>
    <definedName name="cjfrj">[24]Sheet1!#REF!</definedName>
    <definedName name="CL" localSheetId="17">#REF!</definedName>
    <definedName name="CL">#REF!</definedName>
    <definedName name="clp" localSheetId="17">#REF!</definedName>
    <definedName name="clp">#REF!</definedName>
    <definedName name="CN" localSheetId="17">#REF!</definedName>
    <definedName name="CN">#REF!</definedName>
    <definedName name="CN10TL" localSheetId="17">[61]INPUT!#REF!</definedName>
    <definedName name="CN10TL">[61]INPUT!#REF!</definedName>
    <definedName name="CN10TR" localSheetId="17">[61]INPUT!#REF!</definedName>
    <definedName name="CN10TR">[61]INPUT!#REF!</definedName>
    <definedName name="CN3TL" localSheetId="17">[61]INPUT!#REF!</definedName>
    <definedName name="CN3TL">[61]INPUT!#REF!</definedName>
    <definedName name="CN3TR" localSheetId="17">[61]INPUT!#REF!</definedName>
    <definedName name="CN3TR">[61]INPUT!#REF!</definedName>
    <definedName name="CN4TL">[61]INPUT!#REF!</definedName>
    <definedName name="CN4TR">[61]INPUT!#REF!</definedName>
    <definedName name="CN5TL">[61]INPUT!#REF!</definedName>
    <definedName name="CN5TR">[61]INPUT!#REF!</definedName>
    <definedName name="CN6TL">[61]INPUT!#REF!</definedName>
    <definedName name="CN6TR">[61]INPUT!#REF!</definedName>
    <definedName name="CN7TL">[61]INPUT!#REF!</definedName>
    <definedName name="CN7TR">[61]INPUT!#REF!</definedName>
    <definedName name="CN8TL">[61]INPUT!#REF!</definedName>
    <definedName name="CN8TR">[61]INPUT!#REF!</definedName>
    <definedName name="CN9TL">[61]INPUT!#REF!</definedName>
    <definedName name="CN9TR">[61]INPUT!#REF!</definedName>
    <definedName name="cnltn" localSheetId="28" hidden="1">{"'신흥취수펌프 검토'!$M$2","'신흥취수펌프 검토'!$A$1:$AE$87"}</definedName>
    <definedName name="cnltn" hidden="1">{"'신흥취수펌프 검토'!$M$2","'신흥취수펌프 검토'!$A$1:$AE$87"}</definedName>
    <definedName name="CO">[71]직공비!#REF!</definedName>
    <definedName name="COD" localSheetId="17">#REF!</definedName>
    <definedName name="COD">#REF!</definedName>
    <definedName name="CODcr" localSheetId="17">#REF!</definedName>
    <definedName name="CODcr">#REF!</definedName>
    <definedName name="CODE" localSheetId="17">#REF!</definedName>
    <definedName name="CODE">#REF!</definedName>
    <definedName name="COLUMN_A">#REF!</definedName>
    <definedName name="Commission" localSheetId="7">#REF!</definedName>
    <definedName name="Commission" localSheetId="26">#REF!</definedName>
    <definedName name="Commission" localSheetId="25">#REF!</definedName>
    <definedName name="Commission" localSheetId="28">#REF!</definedName>
    <definedName name="Commission">#REF!</definedName>
    <definedName name="CON">#REF!</definedName>
    <definedName name="CON1H1">[72]Sheet1!#REF!</definedName>
    <definedName name="CON2H1">[72]Sheet1!#REF!</definedName>
    <definedName name="cong">[42]내역!#REF!</definedName>
    <definedName name="COPING_L" localSheetId="17">#REF!</definedName>
    <definedName name="COPING_L">#REF!</definedName>
    <definedName name="COPING_W" localSheetId="17">#REF!</definedName>
    <definedName name="COPING_W">#REF!</definedName>
    <definedName name="COPY" localSheetId="17">[71]직공비!#REF!</definedName>
    <definedName name="COPY">[71]직공비!#REF!</definedName>
    <definedName name="CR" localSheetId="17">#REF!</definedName>
    <definedName name="CR">#REF!</definedName>
    <definedName name="_xlnm.Criteria" localSheetId="17">#REF!</definedName>
    <definedName name="_xlnm.Criteria">#REF!</definedName>
    <definedName name="Criteria_MI" localSheetId="17">[73]내역!#REF!</definedName>
    <definedName name="Criteria_MI">[73]내역!#REF!</definedName>
    <definedName name="cs" localSheetId="17">#REF!</definedName>
    <definedName name="cs">#REF!</definedName>
    <definedName name="csn" localSheetId="17">#REF!</definedName>
    <definedName name="csn">#REF!</definedName>
    <definedName name="Csr" localSheetId="17">#REF!</definedName>
    <definedName name="Csr">#REF!</definedName>
    <definedName name="CT">#REF!</definedName>
    <definedName name="CTC">[31]설계조건!#REF!</definedName>
    <definedName name="CTL" localSheetId="17">#REF!</definedName>
    <definedName name="CTL">#REF!</definedName>
    <definedName name="CTR" localSheetId="17">#REF!</definedName>
    <definedName name="CTR">#REF!</definedName>
    <definedName name="CUT10L" localSheetId="17">[61]INPUT!#REF!</definedName>
    <definedName name="CUT10L">[61]INPUT!#REF!</definedName>
    <definedName name="CUT10R" localSheetId="17">[61]INPUT!#REF!</definedName>
    <definedName name="CUT10R">[61]INPUT!#REF!</definedName>
    <definedName name="CUT3L">[61]INPUT!#REF!</definedName>
    <definedName name="CUT3R">[61]INPUT!#REF!</definedName>
    <definedName name="CUT4L">[61]INPUT!#REF!</definedName>
    <definedName name="CUT4R">[61]INPUT!#REF!</definedName>
    <definedName name="CUT5L">[61]INPUT!#REF!</definedName>
    <definedName name="CUT5R">[61]INPUT!#REF!</definedName>
    <definedName name="CUT6L">[61]INPUT!#REF!</definedName>
    <definedName name="CUT6R">[61]INPUT!#REF!</definedName>
    <definedName name="CUT7L">[61]INPUT!#REF!</definedName>
    <definedName name="CUT7R">[61]INPUT!#REF!</definedName>
    <definedName name="CUT8L">[61]INPUT!#REF!</definedName>
    <definedName name="CUT8R">[61]INPUT!#REF!</definedName>
    <definedName name="CUT9L">[61]INPUT!#REF!</definedName>
    <definedName name="CUT9R">[61]INPUT!#REF!</definedName>
    <definedName name="CV">[74]DATA!$F$4:$J$14</definedName>
    <definedName name="CX10L">[61]INPUT!#REF!</definedName>
    <definedName name="CX10R">[61]INPUT!#REF!</definedName>
    <definedName name="CX3L">[61]INPUT!#REF!</definedName>
    <definedName name="CX3R">[61]INPUT!#REF!</definedName>
    <definedName name="CX4L">[61]INPUT!#REF!</definedName>
    <definedName name="CX4R">[61]INPUT!#REF!</definedName>
    <definedName name="CX5L">[61]INPUT!#REF!</definedName>
    <definedName name="CX5R">[61]INPUT!#REF!</definedName>
    <definedName name="CX6L">[61]INPUT!#REF!</definedName>
    <definedName name="CX6R">[61]INPUT!#REF!</definedName>
    <definedName name="CX7L">[61]INPUT!#REF!</definedName>
    <definedName name="CX7R">[61]INPUT!#REF!</definedName>
    <definedName name="CX8L">[61]INPUT!#REF!</definedName>
    <definedName name="CX8R">[61]INPUT!#REF!</definedName>
    <definedName name="CX9L">[61]INPUT!#REF!</definedName>
    <definedName name="CX9R">[61]INPUT!#REF!</definedName>
    <definedName name="CY10L">[61]INPUT!#REF!</definedName>
    <definedName name="CY10R">[61]INPUT!#REF!</definedName>
    <definedName name="CY3L">[61]INPUT!#REF!</definedName>
    <definedName name="CY3R">[61]INPUT!#REF!</definedName>
    <definedName name="CY4L">[61]INPUT!#REF!</definedName>
    <definedName name="CY4R">[61]INPUT!#REF!</definedName>
    <definedName name="CY5L">[61]INPUT!#REF!</definedName>
    <definedName name="CY5R">[61]INPUT!#REF!</definedName>
    <definedName name="CY6L">[61]INPUT!#REF!</definedName>
    <definedName name="CY6R">[61]INPUT!#REF!</definedName>
    <definedName name="CY7L">[61]INPUT!#REF!</definedName>
    <definedName name="CY7R">[61]INPUT!#REF!</definedName>
    <definedName name="CY8L">[61]INPUT!#REF!</definedName>
    <definedName name="CY8R">[61]INPUT!#REF!</definedName>
    <definedName name="CY9L">[61]INPUT!#REF!</definedName>
    <definedName name="CY9R">[61]INPUT!#REF!</definedName>
    <definedName name="CYA10L">[61]INPUT!#REF!</definedName>
    <definedName name="CYA10R">[61]INPUT!#REF!</definedName>
    <definedName name="CYA3L">[61]INPUT!#REF!</definedName>
    <definedName name="CYA3R">[61]INPUT!#REF!</definedName>
    <definedName name="CYA4L">[61]INPUT!#REF!</definedName>
    <definedName name="CYA4R">[61]INPUT!#REF!</definedName>
    <definedName name="CYA5L">[61]INPUT!#REF!</definedName>
    <definedName name="CYA5R">[61]INPUT!#REF!</definedName>
    <definedName name="CYA6L">[61]INPUT!#REF!</definedName>
    <definedName name="CYA6R">[61]INPUT!#REF!</definedName>
    <definedName name="CYA7L">[61]INPUT!#REF!</definedName>
    <definedName name="CYA7R">[61]INPUT!#REF!</definedName>
    <definedName name="CYA8L">[61]INPUT!#REF!</definedName>
    <definedName name="CYA8R">[61]INPUT!#REF!</definedName>
    <definedName name="CYA9L">[61]INPUT!#REF!</definedName>
    <definedName name="CYA9R">[61]INPUT!#REF!</definedName>
    <definedName name="CYB10L">[61]INPUT!#REF!</definedName>
    <definedName name="CYB10R">[61]INPUT!#REF!</definedName>
    <definedName name="CYB3L">[61]INPUT!#REF!</definedName>
    <definedName name="CYB3R">[61]INPUT!#REF!</definedName>
    <definedName name="CYB4L">[61]INPUT!#REF!</definedName>
    <definedName name="CYB4R">[61]INPUT!#REF!</definedName>
    <definedName name="CYB5L">[61]INPUT!#REF!</definedName>
    <definedName name="CYB5R">[61]INPUT!#REF!</definedName>
    <definedName name="CYB6L">[61]INPUT!#REF!</definedName>
    <definedName name="CYB6R">[61]INPUT!#REF!</definedName>
    <definedName name="CYB7L">[61]INPUT!#REF!</definedName>
    <definedName name="CYB7R">[61]INPUT!#REF!</definedName>
    <definedName name="CYB8L">[61]INPUT!#REF!</definedName>
    <definedName name="CYB8R">[61]INPUT!#REF!</definedName>
    <definedName name="CYB9L">[61]INPUT!#REF!</definedName>
    <definedName name="CYB9R">[61]INPUT!#REF!</definedName>
    <definedName name="CYC10L">[61]INPUT!#REF!</definedName>
    <definedName name="CYC10R">[61]INPUT!#REF!</definedName>
    <definedName name="CYC3L">[61]INPUT!#REF!</definedName>
    <definedName name="CYC3R">[61]INPUT!#REF!</definedName>
    <definedName name="CYC4L">[61]INPUT!#REF!</definedName>
    <definedName name="CYC4R">[61]INPUT!#REF!</definedName>
    <definedName name="CYC5L">[61]INPUT!#REF!</definedName>
    <definedName name="CYC5R">[61]INPUT!#REF!</definedName>
    <definedName name="CYC6L">[61]INPUT!#REF!</definedName>
    <definedName name="CYC6R">[61]INPUT!#REF!</definedName>
    <definedName name="CYC7L">[61]INPUT!#REF!</definedName>
    <definedName name="CYC7R">[61]INPUT!#REF!</definedName>
    <definedName name="CYC8L">[61]INPUT!#REF!</definedName>
    <definedName name="CYC8R">[61]INPUT!#REF!</definedName>
    <definedName name="CYC9L">[61]INPUT!#REF!</definedName>
    <definedName name="CYC9R">[61]INPUT!#REF!</definedName>
    <definedName name="CYY10L">[61]INPUT!#REF!</definedName>
    <definedName name="CYY10R">[61]INPUT!#REF!</definedName>
    <definedName name="CYY3L">[61]INPUT!#REF!</definedName>
    <definedName name="CYY3R">[61]INPUT!#REF!</definedName>
    <definedName name="CYY4L">[61]INPUT!#REF!</definedName>
    <definedName name="CYY4R">[61]INPUT!#REF!</definedName>
    <definedName name="CYY5L">[61]INPUT!#REF!</definedName>
    <definedName name="CYY5R">[61]INPUT!#REF!</definedName>
    <definedName name="CYY6L">[61]INPUT!#REF!</definedName>
    <definedName name="CYY6R">[61]INPUT!#REF!</definedName>
    <definedName name="CYY7L">[61]INPUT!#REF!</definedName>
    <definedName name="CYY7R">[61]INPUT!#REF!</definedName>
    <definedName name="CYY8L">[61]INPUT!#REF!</definedName>
    <definedName name="CYY8R">[61]INPUT!#REF!</definedName>
    <definedName name="CYY9L">[61]INPUT!#REF!</definedName>
    <definedName name="CYY9R">[61]INPUT!#REF!</definedName>
    <definedName name="CZ" localSheetId="17">#REF!</definedName>
    <definedName name="CZ">#REF!</definedName>
    <definedName name="d" localSheetId="7" hidden="1">#REF!</definedName>
    <definedName name="d" localSheetId="17">#REF!</definedName>
    <definedName name="d" localSheetId="11">#REF!</definedName>
    <definedName name="d" localSheetId="26" hidden="1">#REF!</definedName>
    <definedName name="d" localSheetId="21">#REF!</definedName>
    <definedName name="d" localSheetId="25" hidden="1">#REF!</definedName>
    <definedName name="d" hidden="1">#REF!</definedName>
    <definedName name="D.1">#REF!</definedName>
    <definedName name="D.2">#REF!</definedName>
    <definedName name="D_1">#REF!</definedName>
    <definedName name="D_13">[53]옹벽철근!#REF!</definedName>
    <definedName name="D_16">[53]옹벽철근!#REF!</definedName>
    <definedName name="D_19">[53]옹벽철근!#REF!</definedName>
    <definedName name="D_2" localSheetId="17">#REF!</definedName>
    <definedName name="D_2">#REF!</definedName>
    <definedName name="D_22">[53]옹벽철근!#REF!</definedName>
    <definedName name="D_25">[53]옹벽철근!#REF!</definedName>
    <definedName name="D_29">[53]옹벽철근!#REF!</definedName>
    <definedName name="D_3" localSheetId="17">#REF!</definedName>
    <definedName name="D_3">#REF!</definedName>
    <definedName name="D_4" localSheetId="17">#REF!</definedName>
    <definedName name="D_4">#REF!</definedName>
    <definedName name="D_B1" localSheetId="17">'[75]조작대(1연)'!#REF!</definedName>
    <definedName name="D_B1">'[75]조작대(1연)'!#REF!</definedName>
    <definedName name="D_B2" localSheetId="17">'[75]조작대(1연)'!#REF!</definedName>
    <definedName name="D_B2">'[75]조작대(1연)'!#REF!</definedName>
    <definedName name="D_B3">'[75]조작대(1연)'!#REF!</definedName>
    <definedName name="D_B4">'[75]조작대(1연)'!#REF!</definedName>
    <definedName name="D_D">[76]수량산출!$R$164</definedName>
    <definedName name="D_HOLE">'[75]조작대(1연)'!#REF!</definedName>
    <definedName name="D_O1">'[75]조작대(1연)'!#REF!</definedName>
    <definedName name="D_O2">'[75]조작대(1연)'!#REF!</definedName>
    <definedName name="D_S">'[75]조작대(1연)'!#REF!</definedName>
    <definedName name="D_S1">'[75]조작대(1연)'!#REF!</definedName>
    <definedName name="D_S2">'[75]조작대(1연)'!#REF!</definedName>
    <definedName name="d1_e" localSheetId="17">#REF!</definedName>
    <definedName name="d1_e">#REF!</definedName>
    <definedName name="d1_ea" localSheetId="17">#REF!</definedName>
    <definedName name="d1_ea">#REF!</definedName>
    <definedName name="D10L" localSheetId="17">[61]INPUT!#REF!</definedName>
    <definedName name="D10L">[61]INPUT!#REF!</definedName>
    <definedName name="D10R" localSheetId="17">[61]INPUT!#REF!</definedName>
    <definedName name="D10R">[61]INPUT!#REF!</definedName>
    <definedName name="D2_E" localSheetId="17">#REF!</definedName>
    <definedName name="D2_E">#REF!</definedName>
    <definedName name="d3_e" localSheetId="17">#REF!</definedName>
    <definedName name="d3_e">#REF!</definedName>
    <definedName name="d3_ea" localSheetId="17">#REF!</definedName>
    <definedName name="d3_ea">#REF!</definedName>
    <definedName name="D3L" localSheetId="17">[61]INPUT!#REF!</definedName>
    <definedName name="D3L">[61]INPUT!#REF!</definedName>
    <definedName name="D3R" localSheetId="17">[61]INPUT!#REF!</definedName>
    <definedName name="D3R">[61]INPUT!#REF!</definedName>
    <definedName name="d4_e" localSheetId="17">#REF!</definedName>
    <definedName name="d4_e">#REF!</definedName>
    <definedName name="d4_ea" localSheetId="17">#REF!</definedName>
    <definedName name="d4_ea">#REF!</definedName>
    <definedName name="D4L" localSheetId="17">[61]INPUT!#REF!</definedName>
    <definedName name="D4L">[61]INPUT!#REF!</definedName>
    <definedName name="D4R" localSheetId="17">[61]INPUT!#REF!</definedName>
    <definedName name="D4R">[61]INPUT!#REF!</definedName>
    <definedName name="D5L">[61]INPUT!#REF!</definedName>
    <definedName name="D5R">[61]INPUT!#REF!</definedName>
    <definedName name="D6L">[61]INPUT!#REF!</definedName>
    <definedName name="D6R">[61]INPUT!#REF!</definedName>
    <definedName name="D7L">[61]INPUT!#REF!</definedName>
    <definedName name="D7R">[61]INPUT!#REF!</definedName>
    <definedName name="D8L">[61]INPUT!#REF!</definedName>
    <definedName name="D8R">[61]INPUT!#REF!</definedName>
    <definedName name="D9L">[61]INPUT!#REF!</definedName>
    <definedName name="D9R">[61]INPUT!#REF!</definedName>
    <definedName name="DA">[67]단면가정!#REF!</definedName>
    <definedName name="DAA">[67]단면가정!#REF!</definedName>
    <definedName name="DADD">'[77]기둥(원형)'!$O$17</definedName>
    <definedName name="DAN">[51]을!#REF!</definedName>
    <definedName name="DAN_S">#N/A</definedName>
    <definedName name="DANCHO">#REF!</definedName>
    <definedName name="DANGA">'[78]Y-WORK'!$D$19:$D$19,'[78]Y-WORK'!$F$19:$BD$19</definedName>
    <definedName name="DANGI" localSheetId="17">#REF!</definedName>
    <definedName name="DANGI">#REF!</definedName>
    <definedName name="DANIN" localSheetId="17">#REF!</definedName>
    <definedName name="DANIN">#REF!</definedName>
    <definedName name="DANSI">#REF!</definedName>
    <definedName name="DANSU">#REF!</definedName>
    <definedName name="DaRWk1" localSheetId="7">#REF!</definedName>
    <definedName name="DaRWk1" localSheetId="26">#REF!</definedName>
    <definedName name="DaRWk1" localSheetId="25">#REF!</definedName>
    <definedName name="DaRWk1">#REF!</definedName>
    <definedName name="DaRWk10" localSheetId="7">#REF!</definedName>
    <definedName name="DaRWk10" localSheetId="26">#REF!</definedName>
    <definedName name="DaRWk10" localSheetId="25">#REF!</definedName>
    <definedName name="DaRWk10">#REF!</definedName>
    <definedName name="DaRWk11" localSheetId="7">#REF!</definedName>
    <definedName name="DaRWk11" localSheetId="26">#REF!</definedName>
    <definedName name="DaRWk11" localSheetId="25">#REF!</definedName>
    <definedName name="DaRWk11">#REF!</definedName>
    <definedName name="DaRWk12" localSheetId="7">#REF!</definedName>
    <definedName name="DaRWk12" localSheetId="26">#REF!</definedName>
    <definedName name="DaRWk12" localSheetId="25">#REF!</definedName>
    <definedName name="DaRWk12">#REF!</definedName>
    <definedName name="DaRWk2" localSheetId="7">#REF!</definedName>
    <definedName name="DaRWk2" localSheetId="26">#REF!</definedName>
    <definedName name="DaRWk2" localSheetId="25">#REF!</definedName>
    <definedName name="DaRWk2">#REF!</definedName>
    <definedName name="DaRWk3" localSheetId="7">#REF!</definedName>
    <definedName name="DaRWk3" localSheetId="26">#REF!</definedName>
    <definedName name="DaRWk3" localSheetId="25">#REF!</definedName>
    <definedName name="DaRWk3">#REF!</definedName>
    <definedName name="DaRWk4" localSheetId="7">#REF!</definedName>
    <definedName name="DaRWk4" localSheetId="26">#REF!</definedName>
    <definedName name="DaRWk4" localSheetId="25">#REF!</definedName>
    <definedName name="DaRWk4">#REF!</definedName>
    <definedName name="DaRWk5" localSheetId="7">#REF!</definedName>
    <definedName name="DaRWk5" localSheetId="26">#REF!</definedName>
    <definedName name="DaRWk5" localSheetId="25">#REF!</definedName>
    <definedName name="DaRWk5">#REF!</definedName>
    <definedName name="DaRWk6" localSheetId="7">#REF!</definedName>
    <definedName name="DaRWk6" localSheetId="26">#REF!</definedName>
    <definedName name="DaRWk6" localSheetId="25">#REF!</definedName>
    <definedName name="DaRWk6">#REF!</definedName>
    <definedName name="DaRWk8" localSheetId="7">#REF!</definedName>
    <definedName name="DaRWk8" localSheetId="26">#REF!</definedName>
    <definedName name="DaRWk8" localSheetId="25">#REF!</definedName>
    <definedName name="DaRWk8">#REF!</definedName>
    <definedName name="DaRwk9" localSheetId="7">#REF!</definedName>
    <definedName name="DaRwk9" localSheetId="26">#REF!</definedName>
    <definedName name="DaRwk9" localSheetId="25">#REF!</definedName>
    <definedName name="DaRwk9">#REF!</definedName>
    <definedName name="DATA" localSheetId="7">#REF!</definedName>
    <definedName name="DATA" localSheetId="26">#REF!</definedName>
    <definedName name="DATA" localSheetId="25">#REF!</definedName>
    <definedName name="DATA">#REF!</definedName>
    <definedName name="DATA_">[79]WORK!$A$22:$BE$402</definedName>
    <definedName name="Data_Area" localSheetId="17">#REF!</definedName>
    <definedName name="Data_Area">#REF!</definedName>
    <definedName name="DATA1" localSheetId="17">#REF!</definedName>
    <definedName name="DATA1">#REF!</definedName>
    <definedName name="datab">[24]Sheet1!$A$3:$D$566</definedName>
    <definedName name="DATABAS" localSheetId="17">#REF!</definedName>
    <definedName name="DATABAS">#REF!</definedName>
    <definedName name="_xlnm.Database" localSheetId="7">#REF!</definedName>
    <definedName name="_xlnm.Database" localSheetId="17">#REF!</definedName>
    <definedName name="_xlnm.Database" localSheetId="26">#REF!</definedName>
    <definedName name="_xlnm.Database" localSheetId="21">#REF!</definedName>
    <definedName name="_xlnm.Database" localSheetId="25">#REF!</definedName>
    <definedName name="_xlnm.Database">#REF!</definedName>
    <definedName name="Database_MI">#REF!</definedName>
    <definedName name="database2">#REF!</definedName>
    <definedName name="dataww" localSheetId="7" hidden="1">#REF!</definedName>
    <definedName name="dataww" localSheetId="26" hidden="1">#REF!</definedName>
    <definedName name="dataww" localSheetId="25" hidden="1">#REF!</definedName>
    <definedName name="dataww" hidden="1">#REF!</definedName>
    <definedName name="DaWk7" localSheetId="7">#REF!</definedName>
    <definedName name="DaWk7" localSheetId="26">#REF!</definedName>
    <definedName name="DaWk7" localSheetId="25">#REF!</definedName>
    <definedName name="DaWk7">#REF!</definedName>
    <definedName name="DB">#REF!</definedName>
    <definedName name="dbrwk1" localSheetId="7">#REF!</definedName>
    <definedName name="dbrwk1" localSheetId="26">#REF!</definedName>
    <definedName name="dbrwk1" localSheetId="25">#REF!</definedName>
    <definedName name="dbrwk1">#REF!</definedName>
    <definedName name="dbrwk10" localSheetId="7">#REF!</definedName>
    <definedName name="dbrwk10" localSheetId="26">#REF!</definedName>
    <definedName name="dbrwk10" localSheetId="25">#REF!</definedName>
    <definedName name="dbrwk10">#REF!</definedName>
    <definedName name="dbrwk11" localSheetId="7">#REF!</definedName>
    <definedName name="dbrwk11" localSheetId="26">#REF!</definedName>
    <definedName name="dbrwk11" localSheetId="25">#REF!</definedName>
    <definedName name="dbrwk11">#REF!</definedName>
    <definedName name="dbrwk12" localSheetId="7">#REF!</definedName>
    <definedName name="dbrwk12" localSheetId="26">#REF!</definedName>
    <definedName name="dbrwk12" localSheetId="25">#REF!</definedName>
    <definedName name="dbrwk12">#REF!</definedName>
    <definedName name="dbrwk2" localSheetId="7">#REF!</definedName>
    <definedName name="dbrwk2" localSheetId="26">#REF!</definedName>
    <definedName name="dbrwk2" localSheetId="25">#REF!</definedName>
    <definedName name="dbrwk2">#REF!</definedName>
    <definedName name="dbrwk3" localSheetId="7">#REF!</definedName>
    <definedName name="dbrwk3" localSheetId="26">#REF!</definedName>
    <definedName name="dbrwk3" localSheetId="25">#REF!</definedName>
    <definedName name="dbrwk3">#REF!</definedName>
    <definedName name="dbrwk4" localSheetId="7">#REF!</definedName>
    <definedName name="dbrwk4" localSheetId="26">#REF!</definedName>
    <definedName name="dbrwk4" localSheetId="25">#REF!</definedName>
    <definedName name="dbrwk4">#REF!</definedName>
    <definedName name="dbrwk5" localSheetId="7">#REF!</definedName>
    <definedName name="dbrwk5" localSheetId="26">#REF!</definedName>
    <definedName name="dbrwk5" localSheetId="25">#REF!</definedName>
    <definedName name="dbrwk5">#REF!</definedName>
    <definedName name="dbrwk6" localSheetId="7">#REF!</definedName>
    <definedName name="dbrwk6" localSheetId="26">#REF!</definedName>
    <definedName name="dbrwk6" localSheetId="25">#REF!</definedName>
    <definedName name="dbrwk6">#REF!</definedName>
    <definedName name="dbrwk7" localSheetId="7">#REF!</definedName>
    <definedName name="dbrwk7" localSheetId="26">#REF!</definedName>
    <definedName name="dbrwk7" localSheetId="25">#REF!</definedName>
    <definedName name="dbrwk7">#REF!</definedName>
    <definedName name="dbrwk8" localSheetId="7">#REF!</definedName>
    <definedName name="dbrwk8" localSheetId="26">#REF!</definedName>
    <definedName name="dbrwk8" localSheetId="25">#REF!</definedName>
    <definedName name="dbrwk8">#REF!</definedName>
    <definedName name="dbrwk9" localSheetId="7">#REF!</definedName>
    <definedName name="dbrwk9" localSheetId="26">#REF!</definedName>
    <definedName name="dbrwk9" localSheetId="25">#REF!</definedName>
    <definedName name="dbrwk9">#REF!</definedName>
    <definedName name="DC">#REF!</definedName>
    <definedName name="dcrwk1" localSheetId="7">#REF!</definedName>
    <definedName name="dcrwk1" localSheetId="26">#REF!</definedName>
    <definedName name="dcrwk1" localSheetId="25">#REF!</definedName>
    <definedName name="dcrwk1">#REF!</definedName>
    <definedName name="dcrwk10" localSheetId="7">#REF!</definedName>
    <definedName name="dcrwk10" localSheetId="26">#REF!</definedName>
    <definedName name="dcrwk10" localSheetId="25">#REF!</definedName>
    <definedName name="dcrwk10">#REF!</definedName>
    <definedName name="dcrwk11" localSheetId="7">#REF!</definedName>
    <definedName name="dcrwk11" localSheetId="26">#REF!</definedName>
    <definedName name="dcrwk11" localSheetId="25">#REF!</definedName>
    <definedName name="dcrwk11">#REF!</definedName>
    <definedName name="dcrwk12" localSheetId="7">#REF!</definedName>
    <definedName name="dcrwk12" localSheetId="26">#REF!</definedName>
    <definedName name="dcrwk12" localSheetId="25">#REF!</definedName>
    <definedName name="dcrwk12">#REF!</definedName>
    <definedName name="dcrwk2" localSheetId="7">#REF!</definedName>
    <definedName name="dcrwk2" localSheetId="26">#REF!</definedName>
    <definedName name="dcrwk2" localSheetId="25">#REF!</definedName>
    <definedName name="dcrwk2">#REF!</definedName>
    <definedName name="dcrwk3" localSheetId="7">#REF!</definedName>
    <definedName name="dcrwk3" localSheetId="26">#REF!</definedName>
    <definedName name="dcrwk3" localSheetId="25">#REF!</definedName>
    <definedName name="dcrwk3">#REF!</definedName>
    <definedName name="dcrwk4" localSheetId="7">#REF!</definedName>
    <definedName name="dcrwk4" localSheetId="26">#REF!</definedName>
    <definedName name="dcrwk4" localSheetId="25">#REF!</definedName>
    <definedName name="dcrwk4">#REF!</definedName>
    <definedName name="dcrwk5" localSheetId="7">#REF!</definedName>
    <definedName name="dcrwk5" localSheetId="26">#REF!</definedName>
    <definedName name="dcrwk5" localSheetId="25">#REF!</definedName>
    <definedName name="dcrwk5">#REF!</definedName>
    <definedName name="dcrwk6" localSheetId="7">#REF!</definedName>
    <definedName name="dcrwk6" localSheetId="26">#REF!</definedName>
    <definedName name="dcrwk6" localSheetId="25">#REF!</definedName>
    <definedName name="dcrwk6">#REF!</definedName>
    <definedName name="dcrwk7" localSheetId="7">#REF!</definedName>
    <definedName name="dcrwk7" localSheetId="26">#REF!</definedName>
    <definedName name="dcrwk7" localSheetId="25">#REF!</definedName>
    <definedName name="dcrwk7">#REF!</definedName>
    <definedName name="dcrwk8" localSheetId="7">#REF!</definedName>
    <definedName name="dcrwk8" localSheetId="26">#REF!</definedName>
    <definedName name="dcrwk8" localSheetId="25">#REF!</definedName>
    <definedName name="dcrwk8">#REF!</definedName>
    <definedName name="dcrwk9" localSheetId="7">#REF!</definedName>
    <definedName name="dcrwk9" localSheetId="26">#REF!</definedName>
    <definedName name="dcrwk9" localSheetId="25">#REF!</definedName>
    <definedName name="dcrwk9">#REF!</definedName>
    <definedName name="dd">[80]DATE!$C$24:$C$85</definedName>
    <definedName name="ddd" localSheetId="7">#REF!</definedName>
    <definedName name="ddd" localSheetId="17">#REF!</definedName>
    <definedName name="ddd" localSheetId="26">#REF!</definedName>
    <definedName name="ddd" localSheetId="21">[56]설계내역서!#REF!</definedName>
    <definedName name="ddd" localSheetId="25">#REF!</definedName>
    <definedName name="ddd" localSheetId="28">[55]설계내역서!#REF!</definedName>
    <definedName name="ddd">#REF!</definedName>
    <definedName name="ddd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17" hidden="1">#REF!</definedName>
    <definedName name="ddddd" hidden="1">#REF!</definedName>
    <definedName name="ddddd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[77]총괄표!$J$24</definedName>
    <definedName name="DDFR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lkdkd">'[81]ABUT수량-A1'!$T$25</definedName>
    <definedName name="ddr" localSheetId="17">#REF!</definedName>
    <definedName name="ddr">#REF!</definedName>
    <definedName name="DEA" localSheetId="17">#REF!</definedName>
    <definedName name="DEA">#REF!</definedName>
    <definedName name="deck" localSheetId="17">#REF!</definedName>
    <definedName name="deck">#REF!</definedName>
    <definedName name="deck_ea">#REF!</definedName>
    <definedName name="DECK_PLATE">#REF!</definedName>
    <definedName name="DelDC" localSheetId="7">#REF!</definedName>
    <definedName name="DelDC" localSheetId="26">#REF!</definedName>
    <definedName name="DelDC" localSheetId="21">#REF!</definedName>
    <definedName name="DelDC" localSheetId="25">#REF!</definedName>
    <definedName name="DelDC" localSheetId="28">#REF!</definedName>
    <definedName name="DelDC">#REF!</definedName>
    <definedName name="DelDm" localSheetId="7">#REF!</definedName>
    <definedName name="DelDm" localSheetId="26">#REF!</definedName>
    <definedName name="DelDm" localSheetId="25">#REF!</definedName>
    <definedName name="DelDm">#REF!</definedName>
    <definedName name="Delivery" localSheetId="7">#REF!</definedName>
    <definedName name="Delivery" localSheetId="26">#REF!</definedName>
    <definedName name="Delivery" localSheetId="25">#REF!</definedName>
    <definedName name="Delivery">#REF!</definedName>
    <definedName name="DelType" localSheetId="7">#REF!</definedName>
    <definedName name="DelType" localSheetId="26">#REF!</definedName>
    <definedName name="DelType" localSheetId="25">#REF!</definedName>
    <definedName name="DelType">#REF!</definedName>
    <definedName name="DEMO">#REF!</definedName>
    <definedName name="dep">#REF!</definedName>
    <definedName name="deptLookup" localSheetId="7">#REF!</definedName>
    <definedName name="deptLookup" localSheetId="26">#REF!</definedName>
    <definedName name="deptLookup" localSheetId="25">#REF!</definedName>
    <definedName name="deptLookup">#REF!</definedName>
    <definedName name="df" localSheetId="7">#REF!</definedName>
    <definedName name="df" localSheetId="26">#REF!</definedName>
    <definedName name="df" localSheetId="25">#REF!</definedName>
    <definedName name="df">#REF!</definedName>
    <definedName name="dfd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df">#REF!</definedName>
    <definedName name="df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W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#REF!</definedName>
    <definedName name="dh"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localSheetId="17">{"'용역비'!$A$4:$C$8"}</definedName>
    <definedName name="dhj" localSheetId="21">{"'용역비'!$A$4:$C$8"}</definedName>
    <definedName name="dhj">{"'용역비'!$A$4:$C$8"}</definedName>
    <definedName name="DIA">#REF!</definedName>
    <definedName name="dia_mm">[82]말뚝지지력산정!$J$19</definedName>
    <definedName name="DIAA">'[77]기둥(원형)'!$S$5</definedName>
    <definedName name="DIAP10.1L">[41]INPUT!#REF!</definedName>
    <definedName name="DIAP10.1R">[41]INPUT!#REF!</definedName>
    <definedName name="DIAP10L">[41]INPUT!#REF!</definedName>
    <definedName name="DIAP10R">[41]INPUT!#REF!</definedName>
    <definedName name="DIAP3.1L">[41]INPUT!#REF!</definedName>
    <definedName name="DIAP3.1R">[41]INPUT!#REF!</definedName>
    <definedName name="DIAP3L">[41]INPUT!#REF!</definedName>
    <definedName name="DIAP3R">[41]INPUT!#REF!</definedName>
    <definedName name="DIAP4.1L">[41]INPUT!#REF!</definedName>
    <definedName name="DIAP4.1R">[41]INPUT!#REF!</definedName>
    <definedName name="DIAP4L">[41]INPUT!#REF!</definedName>
    <definedName name="DIAP4R">[41]INPUT!#REF!</definedName>
    <definedName name="DIAP5.1L">[41]INPUT!#REF!</definedName>
    <definedName name="DIAP5.1R">[41]INPUT!#REF!</definedName>
    <definedName name="DIAP5L">[41]INPUT!#REF!</definedName>
    <definedName name="DIAP5R">[41]INPUT!#REF!</definedName>
    <definedName name="DIAP6.1L">[41]INPUT!#REF!</definedName>
    <definedName name="DIAP6.1R">[41]INPUT!#REF!</definedName>
    <definedName name="DIAP6L">[41]INPUT!#REF!</definedName>
    <definedName name="DIAP6R">[41]INPUT!#REF!</definedName>
    <definedName name="DIAP7.1L">[41]INPUT!#REF!</definedName>
    <definedName name="DIAP7.1R">[41]INPUT!#REF!</definedName>
    <definedName name="DIAP7L">[41]INPUT!#REF!</definedName>
    <definedName name="DIAP7R">[41]INPUT!#REF!</definedName>
    <definedName name="DIAP8.1L">[41]INPUT!#REF!</definedName>
    <definedName name="DIAP8.1R">[41]INPUT!#REF!</definedName>
    <definedName name="DIAP8L">[41]INPUT!#REF!</definedName>
    <definedName name="DIAP8R">[41]INPUT!#REF!</definedName>
    <definedName name="DIAP9.1L">[41]INPUT!#REF!</definedName>
    <definedName name="DIAP9.1R">[41]INPUT!#REF!</definedName>
    <definedName name="DIAP9L">[41]INPUT!#REF!</definedName>
    <definedName name="DIAP9R">[41]INPUT!#REF!</definedName>
    <definedName name="DJ">[80]DATE!$D$24:$D$85</definedName>
    <definedName name="dk"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kd" localSheetId="28" hidden="1">{"'신흥취수펌프 검토'!$M$2","'신흥취수펌프 검토'!$A$1:$AE$87"}</definedName>
    <definedName name="dkdkd" hidden="1">{"'신흥취수펌프 검토'!$M$2","'신흥취수펌프 검토'!$A$1:$AE$87"}</definedName>
    <definedName name="dks" localSheetId="17">#REF!</definedName>
    <definedName name="dks">#REF!</definedName>
    <definedName name="dl" localSheetId="7">#REF!</definedName>
    <definedName name="dl" localSheetId="17">#REF!</definedName>
    <definedName name="dl" localSheetId="26">#REF!</definedName>
    <definedName name="dl" localSheetId="21">#REF!</definedName>
    <definedName name="dl" localSheetId="25">#REF!</definedName>
    <definedName name="dl" localSheetId="28">#REF!</definedName>
    <definedName name="dl">#REF!</definedName>
    <definedName name="dla">#REF!</definedName>
    <definedName name="dlff" localSheetId="17" hidden="1">{#N/A,#N/A,FALSE,"운반시간"}</definedName>
    <definedName name="dlff" localSheetId="21" hidden="1">{#N/A,#N/A,FALSE,"운반시간"}</definedName>
    <definedName name="dlff" localSheetId="28" hidden="1">{#N/A,#N/A,FALSE,"운반시간"}</definedName>
    <definedName name="dlff" hidden="1">{#N/A,#N/A,FALSE,"운반시간"}</definedName>
    <definedName name="dlrmsghd" localSheetId="6">BlankMacro1</definedName>
    <definedName name="dlrmsghd" localSheetId="17">BlankMacro1</definedName>
    <definedName name="dlrmsghd">BlankMacro1</definedName>
    <definedName name="dn" localSheetId="17" hidden="1">{#N/A,#N/A,FALSE,"혼합골재"}</definedName>
    <definedName name="dn" localSheetId="21" hidden="1">{#N/A,#N/A,FALSE,"혼합골재"}</definedName>
    <definedName name="dn" localSheetId="28" hidden="1">{#N/A,#N/A,FALSE,"혼합골재"}</definedName>
    <definedName name="dn" hidden="1">{#N/A,#N/A,FALSE,"혼합골재"}</definedName>
    <definedName name="DNS">#REF!</definedName>
    <definedName name="DO">#REF!</definedName>
    <definedName name="Document_array" localSheetId="17">{"Book1","부대-(총집계,차선도색)-new.xls"}</definedName>
    <definedName name="Document_array">{"Book1","부대-(총집계,차선도색)-new.xls"}</definedName>
    <definedName name="DONG1">#REF!</definedName>
    <definedName name="DONG2">#REF!</definedName>
    <definedName name="dp">#REF!</definedName>
    <definedName name="DPI">[30]Sheet1!$F$55</definedName>
    <definedName name="drsg" localSheetId="17">#REF!</definedName>
    <definedName name="drsg">#REF!</definedName>
    <definedName name="DS">[80]DATE!$I$24:$I$85</definedName>
    <definedName name="dsaf" localSheetId="17" hidden="1">{#N/A,#N/A,FALSE,"조골재"}</definedName>
    <definedName name="dsaf" hidden="1">{#N/A,#N/A,FALSE,"조골재"}</definedName>
    <definedName name="dsdsd" localSheetId="17" hidden="1">{#N/A,#N/A,FALSE,"운반시간"}</definedName>
    <definedName name="dsdsd" localSheetId="21" hidden="1">{#N/A,#N/A,FALSE,"운반시간"}</definedName>
    <definedName name="dsdsd" localSheetId="28" hidden="1">{#N/A,#N/A,FALSE,"운반시간"}</definedName>
    <definedName name="dsdsd" hidden="1">{#N/A,#N/A,FALSE,"운반시간"}</definedName>
    <definedName name="dsf">#REF!</definedName>
    <definedName name="dsfafsa">#REF!</definedName>
    <definedName name="dsgfd">#REF!</definedName>
    <definedName name="dsr">#REF!</definedName>
    <definedName name="dsv" localSheetId="6">[25]!BlankMacro1</definedName>
    <definedName name="dsv">[25]!BlankMacro1</definedName>
    <definedName name="DSVP" localSheetId="17">#REF!</definedName>
    <definedName name="DSVP">#REF!</definedName>
    <definedName name="DUD" localSheetId="6">BlankMacro1</definedName>
    <definedName name="DUD" localSheetId="17">BlankMacro1</definedName>
    <definedName name="DUD">BlankMacro1</definedName>
    <definedName name="dumppr" localSheetId="7">#REF!</definedName>
    <definedName name="dumppr" localSheetId="17">#REF!</definedName>
    <definedName name="dumppr" localSheetId="26">#REF!</definedName>
    <definedName name="dumppr" localSheetId="21">#REF!</definedName>
    <definedName name="dumppr" localSheetId="25">#REF!</definedName>
    <definedName name="dumppr" localSheetId="28">#REF!</definedName>
    <definedName name="dumppr">#REF!</definedName>
    <definedName name="DWD" localSheetId="17" hidden="1">{#N/A,#N/A,FALSE,"전력간선"}</definedName>
    <definedName name="DWD" localSheetId="21" hidden="1">{#N/A,#N/A,FALSE,"전력간선"}</definedName>
    <definedName name="DWD" hidden="1">{#N/A,#N/A,FALSE,"전력간선"}</definedName>
    <definedName name="DX10L">[61]INPUT!#REF!</definedName>
    <definedName name="DX10R">[61]INPUT!#REF!</definedName>
    <definedName name="DX3L">[61]INPUT!#REF!</definedName>
    <definedName name="DX3R">[61]INPUT!#REF!</definedName>
    <definedName name="DX4L">[61]INPUT!#REF!</definedName>
    <definedName name="DX4R">[61]INPUT!#REF!</definedName>
    <definedName name="DX5L">[61]INPUT!#REF!</definedName>
    <definedName name="DX5R">[61]INPUT!#REF!</definedName>
    <definedName name="DX6L">[61]INPUT!#REF!</definedName>
    <definedName name="DX6R">[61]INPUT!#REF!</definedName>
    <definedName name="DX7L">[61]INPUT!#REF!</definedName>
    <definedName name="DX7R">[61]INPUT!#REF!</definedName>
    <definedName name="DX8L">[61]INPUT!#REF!</definedName>
    <definedName name="DX8R">[61]INPUT!#REF!</definedName>
    <definedName name="DX9L">[61]INPUT!#REF!</definedName>
    <definedName name="DX9R">[61]INPUT!#REF!</definedName>
    <definedName name="DY10L">[61]INPUT!#REF!</definedName>
    <definedName name="DY10R">[61]INPUT!#REF!</definedName>
    <definedName name="DY3L">[61]INPUT!#REF!</definedName>
    <definedName name="DY3R">[61]INPUT!#REF!</definedName>
    <definedName name="DY4L">[61]INPUT!#REF!</definedName>
    <definedName name="DY4R">[61]INPUT!#REF!</definedName>
    <definedName name="DY5L">[61]INPUT!#REF!</definedName>
    <definedName name="DY5R">[61]INPUT!#REF!</definedName>
    <definedName name="DY6L">[61]INPUT!#REF!</definedName>
    <definedName name="DY6R">[61]INPUT!#REF!</definedName>
    <definedName name="DY7L">[61]INPUT!#REF!</definedName>
    <definedName name="DY7R">[61]INPUT!#REF!</definedName>
    <definedName name="DY8L">[61]INPUT!#REF!</definedName>
    <definedName name="DY8R">[61]INPUT!#REF!</definedName>
    <definedName name="DY9L">[61]INPUT!#REF!</definedName>
    <definedName name="DY9R">[61]INPUT!#REF!</definedName>
    <definedName name="D열">[24]Sheet1!$E$1:$E$65536</definedName>
    <definedName name="e" localSheetId="7">#REF!</definedName>
    <definedName name="e" localSheetId="26">#REF!</definedName>
    <definedName name="e" localSheetId="21">#REF!</definedName>
    <definedName name="e" localSheetId="25">#REF!</definedName>
    <definedName name="e">#REF!</definedName>
    <definedName name="E_1">#REF!</definedName>
    <definedName name="E_13">[53]옹벽철근!#REF!</definedName>
    <definedName name="E_16">[53]옹벽철근!#REF!</definedName>
    <definedName name="E_19">[53]옹벽철근!#REF!</definedName>
    <definedName name="e_2" localSheetId="17">#REF!</definedName>
    <definedName name="e_2">#REF!</definedName>
    <definedName name="E_22">[53]옹벽철근!#REF!</definedName>
    <definedName name="E_25">[53]옹벽철근!#REF!</definedName>
    <definedName name="E_29">[53]옹벽철근!#REF!</definedName>
    <definedName name="e1_e" localSheetId="17">#REF!</definedName>
    <definedName name="e1_e">#REF!</definedName>
    <definedName name="e1_ea" localSheetId="17">#REF!</definedName>
    <definedName name="e1_ea">#REF!</definedName>
    <definedName name="E10M" localSheetId="17">#REF!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c">'[83]1.설계기준'!$G$73</definedName>
    <definedName name="Ec3Span" localSheetId="17">#REF!</definedName>
    <definedName name="Ec3Span">#REF!</definedName>
    <definedName name="Ecp">'[84]1.설계기준'!$F$38</definedName>
    <definedName name="Ecsl">[85]I.설계조건!$F$33</definedName>
    <definedName name="ed">[86]일위대가!#REF!</definedName>
    <definedName name="edgh" localSheetId="17">#REF!</definedName>
    <definedName name="edgh">#REF!</definedName>
    <definedName name="edit__home__del__branch_\f" localSheetId="17">#REF!</definedName>
    <definedName name="edit__home__del__branch_\f">#REF!</definedName>
    <definedName name="edp" localSheetId="17">#REF!</definedName>
    <definedName name="edp">#REF!</definedName>
    <definedName name="edssqq" localSheetId="17" hidden="1">{#N/A,#N/A,FALSE,"혼합골재"}</definedName>
    <definedName name="edssqq" localSheetId="21" hidden="1">{#N/A,#N/A,FALSE,"혼합골재"}</definedName>
    <definedName name="edssqq" localSheetId="28" hidden="1">{#N/A,#N/A,FALSE,"혼합골재"}</definedName>
    <definedName name="edssqq" hidden="1">{#N/A,#N/A,FALSE,"혼합골재"}</definedName>
    <definedName name="edtgh">#REF!</definedName>
    <definedName name="ee" localSheetId="17">#REF!</definedName>
    <definedName name="ee" localSheetId="21">#REF!</definedName>
    <definedName name="ee" localSheetId="28" hidden="1">{#N/A,#N/A,FALSE,"단가표지"}</definedName>
    <definedName name="ee" hidden="1">{#N/A,#N/A,FALSE,"단가표지"}</definedName>
    <definedName name="eee" localSheetId="17">[87]Sheet3!#REF!</definedName>
    <definedName name="eee">[87]Sheet3!#REF!</definedName>
    <definedName name="EEEE" localSheetId="7">#REF!</definedName>
    <definedName name="EEEE" localSheetId="17">#REF!</definedName>
    <definedName name="EEEE" localSheetId="26">#REF!</definedName>
    <definedName name="EEEE" localSheetId="21">#REF!</definedName>
    <definedName name="EEEE" localSheetId="25">#REF!</definedName>
    <definedName name="EEEE" localSheetId="28">#REF!</definedName>
    <definedName name="EEEE">#REF!</definedName>
    <definedName name="eetr">#REF!</definedName>
    <definedName name="efd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he">#REF!</definedName>
    <definedName name="ej" localSheetId="17">{"'용역비'!$A$4:$C$8"}</definedName>
    <definedName name="ej" localSheetId="21">{"'용역비'!$A$4:$C$8"}</definedName>
    <definedName name="ej">{"'용역비'!$A$4:$C$8"}</definedName>
    <definedName name="EKS">[80]DATE!$H$24:$H$85</definedName>
    <definedName name="EL" localSheetId="17">#REF!</definedName>
    <definedName name="EL">#REF!</definedName>
    <definedName name="EL1A1P" localSheetId="17">#REF!</definedName>
    <definedName name="EL1A1P">#REF!</definedName>
    <definedName name="el1a1t" localSheetId="17">#REF!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I">#REF!</definedName>
    <definedName name="Emst10">#REF!</definedName>
    <definedName name="END">#REF!</definedName>
    <definedName name="ENJA"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pc">#REF!</definedName>
    <definedName name="Epc3Span">#REF!</definedName>
    <definedName name="er">#REF!</definedName>
    <definedName name="erg">#REF!</definedName>
    <definedName name="ergsgsdfg">[11]횡배수관!#REF!</definedName>
    <definedName name="ertyertye" localSheetId="17">{"'용역비'!$A$4:$C$8"}</definedName>
    <definedName name="ertyertye" localSheetId="21">{"'용역비'!$A$4:$C$8"}</definedName>
    <definedName name="ertyertye">{"'용역비'!$A$4:$C$8"}</definedName>
    <definedName name="Es">'[83]1.설계기준'!$G$85</definedName>
    <definedName name="Eslab" localSheetId="17">#REF!</definedName>
    <definedName name="Eslab">#REF!</definedName>
    <definedName name="Esre">'[83]1.설계기준'!$G$80</definedName>
    <definedName name="Esst">[85]I.설계조건!$F$49</definedName>
    <definedName name="ES노임">[24]Sheet1!$D$4:$I$134</definedName>
    <definedName name="et" localSheetId="17">#REF!</definedName>
    <definedName name="et">#REF!</definedName>
    <definedName name="eti" localSheetId="17">#REF!</definedName>
    <definedName name="eti">#REF!</definedName>
    <definedName name="etpa" localSheetId="17">#REF!</definedName>
    <definedName name="etpa">#REF!</definedName>
    <definedName name="ETR" localSheetId="6">BlankMacro1</definedName>
    <definedName name="ETR" localSheetId="17">BlankMacro1</definedName>
    <definedName name="ETR">BlankMacro1</definedName>
    <definedName name="etyj" localSheetId="17">{"'용역비'!$A$4:$C$8"}</definedName>
    <definedName name="etyj" localSheetId="21">{"'용역비'!$A$4:$C$8"}</definedName>
    <definedName name="etyj">{"'용역비'!$A$4:$C$8"}</definedName>
    <definedName name="etyjj" localSheetId="17">{"'용역비'!$A$4:$C$8"}</definedName>
    <definedName name="etyjj" localSheetId="21">{"'용역비'!$A$4:$C$8"}</definedName>
    <definedName name="etyjj">{"'용역비'!$A$4:$C$8"}</definedName>
    <definedName name="EW">'[88]3련 BOX'!#REF!</definedName>
    <definedName name="ewfsa" localSheetId="17">#REF!</definedName>
    <definedName name="ewfsa">#REF!</definedName>
    <definedName name="_xlnm.Extract" localSheetId="17">#REF!</definedName>
    <definedName name="_xlnm.Extract">#REF!</definedName>
    <definedName name="Extract_MI" localSheetId="17">#REF!</definedName>
    <definedName name="Extract_MI">#REF!</definedName>
    <definedName name="f" localSheetId="7">#REF!</definedName>
    <definedName name="f" localSheetId="26">#REF!</definedName>
    <definedName name="f" localSheetId="25">#REF!</definedName>
    <definedName name="f">#REF!</definedName>
    <definedName name="F_13">[53]옹벽철근!#REF!</definedName>
    <definedName name="F_16">[53]옹벽철근!#REF!</definedName>
    <definedName name="F_19">[53]옹벽철근!#REF!</definedName>
    <definedName name="F_22">[53]옹벽철근!#REF!</definedName>
    <definedName name="F_25">[53]옹벽철근!#REF!</definedName>
    <definedName name="F_29">[53]옹벽철근!#REF!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10LX">[41]INPUT!#REF!</definedName>
    <definedName name="F10LY">[41]INPUT!#REF!</definedName>
    <definedName name="F10RX">[41]INPUT!#REF!</definedName>
    <definedName name="F10RY">[41]INPUT!#REF!</definedName>
    <definedName name="F1F">[67]교각1!#REF!</definedName>
    <definedName name="F2F">[67]교각1!#REF!</definedName>
    <definedName name="F3F">[67]교각1!#REF!</definedName>
    <definedName name="F3LX">[41]INPUT!#REF!</definedName>
    <definedName name="F3LY">[41]INPUT!#REF!</definedName>
    <definedName name="F3RX">[41]INPUT!#REF!</definedName>
    <definedName name="F3RY">[41]INPUT!#REF!</definedName>
    <definedName name="F4LX">[41]INPUT!#REF!</definedName>
    <definedName name="F4LY">[41]INPUT!#REF!</definedName>
    <definedName name="F4RX">[41]INPUT!#REF!</definedName>
    <definedName name="F4RY">[41]INPUT!#REF!</definedName>
    <definedName name="f4wqf">[11]횡배수관!#REF!</definedName>
    <definedName name="F5LX">[41]INPUT!#REF!</definedName>
    <definedName name="F5LY">[41]INPUT!#REF!</definedName>
    <definedName name="F5RX">[41]INPUT!#REF!</definedName>
    <definedName name="F5RY">[41]INPUT!#REF!</definedName>
    <definedName name="F6LX">[41]INPUT!#REF!</definedName>
    <definedName name="F6LY">[41]INPUT!#REF!</definedName>
    <definedName name="F6RX">[41]INPUT!#REF!</definedName>
    <definedName name="F6RY">[41]INPUT!#REF!</definedName>
    <definedName name="F7LX">[41]INPUT!#REF!</definedName>
    <definedName name="F7LY">[41]INPUT!#REF!</definedName>
    <definedName name="F7RX">[41]INPUT!#REF!</definedName>
    <definedName name="F7RY">[41]INPUT!#REF!</definedName>
    <definedName name="F8LX">[41]INPUT!#REF!</definedName>
    <definedName name="F8LY">[41]INPUT!#REF!</definedName>
    <definedName name="F8RX">[41]INPUT!#REF!</definedName>
    <definedName name="F8RY">[41]INPUT!#REF!</definedName>
    <definedName name="F9LX">[41]INPUT!#REF!</definedName>
    <definedName name="F9LY">[41]INPUT!#REF!</definedName>
    <definedName name="F9RX">[41]INPUT!#REF!</definedName>
    <definedName name="F9RY">[41]INPUT!#REF!</definedName>
    <definedName name="fact" localSheetId="17">#REF!</definedName>
    <definedName name="fact">#REF!</definedName>
    <definedName name="FB" localSheetId="17">#REF!</definedName>
    <definedName name="FB">#REF!</definedName>
    <definedName name="FC" localSheetId="17">#REF!</definedName>
    <definedName name="FC">#REF!</definedName>
    <definedName name="FC_B">#REF!</definedName>
    <definedName name="Fci">#REF!</definedName>
    <definedName name="fcx">[87]Sheet3!#REF!</definedName>
    <definedName name="FD">[80]DATE!$E$24:$E$85</definedName>
    <definedName name="fda" localSheetId="17">#REF!</definedName>
    <definedName name="fda">#REF!</definedName>
    <definedName name="fdaf" localSheetId="17">#REF!</definedName>
    <definedName name="fdaf">#REF!</definedName>
    <definedName name="fdf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z">#REF!</definedName>
    <definedName name="FDS"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#REF!</definedName>
    <definedName name="fdsafw">[11]횡배수관!#REF!</definedName>
    <definedName name="fdsfaf" localSheetId="17">#REF!</definedName>
    <definedName name="fdsfaf">#REF!</definedName>
    <definedName name="fdsfsfw" localSheetId="17">#REF!</definedName>
    <definedName name="fdsfsfw">#REF!</definedName>
    <definedName name="fdsg" localSheetId="17">#REF!</definedName>
    <definedName name="fdsg">#REF!</definedName>
    <definedName name="FDVD" localSheetId="6">BlankMacro1</definedName>
    <definedName name="FDVD" localSheetId="17">BlankMacro1</definedName>
    <definedName name="FDVD">BlankMacro1</definedName>
    <definedName name="FE10L" localSheetId="17">[61]INPUT!#REF!</definedName>
    <definedName name="FE10L">[61]INPUT!#REF!</definedName>
    <definedName name="FE10R">[61]INPUT!#REF!</definedName>
    <definedName name="FE3L">[61]INPUT!#REF!</definedName>
    <definedName name="FE3R">[61]INPUT!#REF!</definedName>
    <definedName name="FE4L">[61]INPUT!#REF!</definedName>
    <definedName name="FE4R">[61]INPUT!#REF!</definedName>
    <definedName name="FE5L">[61]INPUT!#REF!</definedName>
    <definedName name="FE5R">[61]INPUT!#REF!</definedName>
    <definedName name="FE6L">[61]INPUT!#REF!</definedName>
    <definedName name="FE6R">[61]INPUT!#REF!</definedName>
    <definedName name="FE7L">[61]INPUT!#REF!</definedName>
    <definedName name="FE7R">[61]INPUT!#REF!</definedName>
    <definedName name="FE8L">[61]INPUT!#REF!</definedName>
    <definedName name="FE8R">[61]INPUT!#REF!</definedName>
    <definedName name="FE9L">[61]INPUT!#REF!</definedName>
    <definedName name="FE9R">[61]INPUT!#REF!</definedName>
    <definedName name="FEEL" localSheetId="17">#REF!</definedName>
    <definedName name="FEEL">#REF!</definedName>
    <definedName name="FE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qf">#REF!</definedName>
    <definedName name="fewqfqwf">[63]횡배수관!#REF!</definedName>
    <definedName name="fewqfwe">[63]횡배수관!#REF!</definedName>
    <definedName name="fewwew" localSheetId="17">#REF!</definedName>
    <definedName name="fewwew">#REF!</definedName>
    <definedName name="ff" localSheetId="17">[80]DATE!$E$24:$E$85</definedName>
    <definedName name="ff" localSheetId="26" hidden="1">#REF!</definedName>
    <definedName name="ff" localSheetId="21">[80]DATE!$E$24:$E$85</definedName>
    <definedName name="ff" localSheetId="25" hidden="1">#REF!</definedName>
    <definedName name="ff" localSheetId="28" hidden="1">#REF!</definedName>
    <definedName name="ff" hidden="1">#REF!</definedName>
    <definedName name="FF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saca">#REF!</definedName>
    <definedName name="FG" localSheetId="7">#REF!</definedName>
    <definedName name="FG" localSheetId="26">#REF!</definedName>
    <definedName name="FG" localSheetId="21">#REF!</definedName>
    <definedName name="FG" localSheetId="25">#REF!</definedName>
    <definedName name="FG">#REF!</definedName>
    <definedName name="FG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jh">#REF!</definedName>
    <definedName name="FH">#REF!</definedName>
    <definedName name="FH10L">[41]INPUT!#REF!</definedName>
    <definedName name="FH10R">[41]INPUT!#REF!</definedName>
    <definedName name="FH3L">[41]INPUT!#REF!</definedName>
    <definedName name="FH3R">[41]INPUT!#REF!</definedName>
    <definedName name="FH4L">[41]INPUT!#REF!</definedName>
    <definedName name="FH4R">[41]INPUT!#REF!</definedName>
    <definedName name="FH5L">[41]INPUT!#REF!</definedName>
    <definedName name="FH5R">[41]INPUT!#REF!</definedName>
    <definedName name="FH6L">[41]INPUT!#REF!</definedName>
    <definedName name="FH6R">[41]INPUT!#REF!</definedName>
    <definedName name="FH7L">[41]INPUT!#REF!</definedName>
    <definedName name="FH7R">[41]INPUT!#REF!</definedName>
    <definedName name="FH8L">[41]INPUT!#REF!</definedName>
    <definedName name="FH8R">[41]INPUT!#REF!</definedName>
    <definedName name="FH9L">[41]INPUT!#REF!</definedName>
    <definedName name="FH9R">[41]INPUT!#REF!</definedName>
    <definedName name="fhigr" localSheetId="6">[17]!BlankMacro1</definedName>
    <definedName name="fhigr">[17]!BlankMacro1</definedName>
    <definedName name="FHIGR1" localSheetId="6">[17]!BlankMacro1</definedName>
    <definedName name="FHIGR1">[17]!BlankMacro1</definedName>
    <definedName name="fid" localSheetId="17">[89]BID!$A$1:$M$631</definedName>
    <definedName name="fid" localSheetId="21">[89]BID!$A$1:$M$631</definedName>
    <definedName name="fid">[90]BID!$A$1:$M$631</definedName>
    <definedName name="fjkf" localSheetId="7">#REF!</definedName>
    <definedName name="fjkf" localSheetId="26">#REF!</definedName>
    <definedName name="fjkf" localSheetId="21">#REF!</definedName>
    <definedName name="fjkf" localSheetId="25">#REF!</definedName>
    <definedName name="fjkf" localSheetId="28">#REF!</definedName>
    <definedName name="fjkf">#REF!</definedName>
    <definedName name="FK" localSheetId="17">{"'용역비'!$A$4:$C$8"}</definedName>
    <definedName name="FK" localSheetId="21">{"'용역비'!$A$4:$C$8"}</definedName>
    <definedName name="FK">{"'용역비'!$A$4:$C$8"}</definedName>
    <definedName name="fl">#REF!</definedName>
    <definedName name="FN">[67]교각1!#REF!</definedName>
    <definedName name="FOOT1">[31]설계조건!#REF!</definedName>
    <definedName name="FOOT2">[31]설계조건!#REF!</definedName>
    <definedName name="FOOT3">[31]설계조건!#REF!</definedName>
    <definedName name="form" localSheetId="17">#REF!</definedName>
    <definedName name="form">#REF!</definedName>
    <definedName name="FOUND_A" localSheetId="17">#REF!</definedName>
    <definedName name="FOUND_A">#REF!</definedName>
    <definedName name="FOUND_H" localSheetId="17">#REF!</definedName>
    <definedName name="FOUND_H">#REF!</definedName>
    <definedName name="Fpu">#REF!</definedName>
    <definedName name="Fpy">#REF!</definedName>
    <definedName name="fqwfq">#REF!</definedName>
    <definedName name="fqwfwqfewq">#REF!</definedName>
    <definedName name="fsaf">#REF!</definedName>
    <definedName name="fsdafwq">[63]횡배수관!#REF!</definedName>
    <definedName name="FT10TL">[61]INPUT!#REF!</definedName>
    <definedName name="FT10TR">[61]INPUT!#REF!</definedName>
    <definedName name="FT1TL">[61]INPUT!$A$13</definedName>
    <definedName name="FT1TR">[61]INPUT!$A$15</definedName>
    <definedName name="FT2TL">[61]INPUT!$A$43</definedName>
    <definedName name="FT2TR">[61]INPUT!$A$45</definedName>
    <definedName name="FT3TL">[61]INPUT!#REF!</definedName>
    <definedName name="FT3TR">[61]INPUT!#REF!</definedName>
    <definedName name="FT4TL">[61]INPUT!#REF!</definedName>
    <definedName name="FT4TR">[61]INPUT!#REF!</definedName>
    <definedName name="FT5TL">[61]INPUT!#REF!</definedName>
    <definedName name="FT5TR">[61]INPUT!#REF!</definedName>
    <definedName name="FT6TL">[61]INPUT!#REF!</definedName>
    <definedName name="FT6TR">[61]INPUT!#REF!</definedName>
    <definedName name="FT7TL">[61]INPUT!#REF!</definedName>
    <definedName name="FT7TR">[61]INPUT!#REF!</definedName>
    <definedName name="FT8TL">[61]INPUT!#REF!</definedName>
    <definedName name="FT8TR">[61]INPUT!#REF!</definedName>
    <definedName name="FT9TL">[61]INPUT!#REF!</definedName>
    <definedName name="FT9TR">[61]INPUT!#REF!</definedName>
    <definedName name="FTE10L">[61]INPUT!#REF!</definedName>
    <definedName name="FTE10R">[61]INPUT!#REF!</definedName>
    <definedName name="FTE3L">[61]INPUT!#REF!</definedName>
    <definedName name="FTE3R">[61]INPUT!#REF!</definedName>
    <definedName name="FTE4L">[61]INPUT!#REF!</definedName>
    <definedName name="FTE4R">[61]INPUT!#REF!</definedName>
    <definedName name="FTE5L">[61]INPUT!#REF!</definedName>
    <definedName name="FTE5R">[61]INPUT!#REF!</definedName>
    <definedName name="FTE6L">[61]INPUT!#REF!</definedName>
    <definedName name="FTE6R">[61]INPUT!#REF!</definedName>
    <definedName name="FTE7L">[61]INPUT!#REF!</definedName>
    <definedName name="FTE7R">[61]INPUT!#REF!</definedName>
    <definedName name="FTE8L">[61]INPUT!#REF!</definedName>
    <definedName name="FTE8R">[61]INPUT!#REF!</definedName>
    <definedName name="FTE9L">[61]INPUT!#REF!</definedName>
    <definedName name="FTE9R">[61]INPUT!#REF!</definedName>
    <definedName name="FTG10L">[61]INPUT!#REF!</definedName>
    <definedName name="FTG10R">[61]INPUT!#REF!</definedName>
    <definedName name="FTG3L">[61]INPUT!#REF!</definedName>
    <definedName name="FTG3R">[61]INPUT!#REF!</definedName>
    <definedName name="FTG4L">[61]INPUT!#REF!</definedName>
    <definedName name="FTG4R">[61]INPUT!#REF!</definedName>
    <definedName name="FTG5L">[61]INPUT!#REF!</definedName>
    <definedName name="FTG5R">[61]INPUT!#REF!</definedName>
    <definedName name="FTG6L">[61]INPUT!#REF!</definedName>
    <definedName name="FTG6R">[61]INPUT!#REF!</definedName>
    <definedName name="FTG7L">[61]INPUT!#REF!</definedName>
    <definedName name="FTG7R">[61]INPUT!#REF!</definedName>
    <definedName name="FTG8L">[61]INPUT!#REF!</definedName>
    <definedName name="FTG8R">[61]INPUT!#REF!</definedName>
    <definedName name="FTG9L">[61]INPUT!#REF!</definedName>
    <definedName name="FTG9R">[61]INPUT!#REF!</definedName>
    <definedName name="FTS10L">[61]INPUT!#REF!</definedName>
    <definedName name="FTS10R">[61]INPUT!#REF!</definedName>
    <definedName name="FTS3L">[61]INPUT!#REF!</definedName>
    <definedName name="FTS3R">[61]INPUT!#REF!</definedName>
    <definedName name="FTS4L">[61]INPUT!#REF!</definedName>
    <definedName name="FTS4R">[61]INPUT!#REF!</definedName>
    <definedName name="FTS5L">[61]INPUT!#REF!</definedName>
    <definedName name="FTS5R">[61]INPUT!#REF!</definedName>
    <definedName name="FTS6L">[61]INPUT!#REF!</definedName>
    <definedName name="FTS6R">[61]INPUT!#REF!</definedName>
    <definedName name="FTS7L">[61]INPUT!#REF!</definedName>
    <definedName name="FTS7R">[61]INPUT!#REF!</definedName>
    <definedName name="FTS8L">[61]INPUT!#REF!</definedName>
    <definedName name="FTS8R">[61]INPUT!#REF!</definedName>
    <definedName name="FTS9L">[61]INPUT!#REF!</definedName>
    <definedName name="FTS9R">[61]INPUT!#REF!</definedName>
    <definedName name="FTW10L">[61]INPUT!#REF!</definedName>
    <definedName name="FTW10R">[61]INPUT!#REF!</definedName>
    <definedName name="FTW3L">[61]INPUT!#REF!</definedName>
    <definedName name="FTW3R">[61]INPUT!#REF!</definedName>
    <definedName name="FTW4L">[61]INPUT!#REF!</definedName>
    <definedName name="FTW4R">[61]INPUT!#REF!</definedName>
    <definedName name="FTW5L">[61]INPUT!#REF!</definedName>
    <definedName name="FTW5R">[61]INPUT!#REF!</definedName>
    <definedName name="FTW6L">[61]INPUT!#REF!</definedName>
    <definedName name="FTW6R">[61]INPUT!#REF!</definedName>
    <definedName name="FTW7L">[61]INPUT!#REF!</definedName>
    <definedName name="FTW7R">[61]INPUT!#REF!</definedName>
    <definedName name="FTW8L">[61]INPUT!#REF!</definedName>
    <definedName name="FTW8R">[61]INPUT!#REF!</definedName>
    <definedName name="FTW9L">[61]INPUT!#REF!</definedName>
    <definedName name="FTW9R">[61]INPUT!#REF!</definedName>
    <definedName name="FTZ10L">[61]INPUT!#REF!</definedName>
    <definedName name="FTZ10R">[61]INPUT!#REF!</definedName>
    <definedName name="FTZ3L">[61]INPUT!#REF!</definedName>
    <definedName name="FTZ3R">[61]INPUT!#REF!</definedName>
    <definedName name="FTZ4L">[61]INPUT!#REF!</definedName>
    <definedName name="FTZ4R">[61]INPUT!#REF!</definedName>
    <definedName name="FTZ5L">[61]INPUT!#REF!</definedName>
    <definedName name="FTZ5R">[61]INPUT!#REF!</definedName>
    <definedName name="FTZ6L">[61]INPUT!#REF!</definedName>
    <definedName name="FTZ6R">[61]INPUT!#REF!</definedName>
    <definedName name="FTZ7L">[61]INPUT!#REF!</definedName>
    <definedName name="FTZ7R">[61]INPUT!#REF!</definedName>
    <definedName name="FTZ8L">[61]INPUT!#REF!</definedName>
    <definedName name="FTZ8R">[61]INPUT!#REF!</definedName>
    <definedName name="FTZ9L">[61]INPUT!#REF!</definedName>
    <definedName name="FTZ9R">[61]INPUT!#REF!</definedName>
    <definedName name="fv" localSheetId="17" hidden="1">{#N/A,#N/A,FALSE,"전력간선"}</definedName>
    <definedName name="fv" localSheetId="21" hidden="1">{#N/A,#N/A,FALSE,"전력간선"}</definedName>
    <definedName name="fv" hidden="1">{#N/A,#N/A,FALSE,"전력간선"}</definedName>
    <definedName name="fwefw">#REF!</definedName>
    <definedName name="fweqef">[63]횡배수관!#REF!</definedName>
    <definedName name="fweqf">[63]횡배수관!#REF!</definedName>
    <definedName name="fweqfgwq" localSheetId="17">#REF!</definedName>
    <definedName name="fweqfgwq">#REF!</definedName>
    <definedName name="fweqfq">[11]횡배수관!#REF!</definedName>
    <definedName name="fwfqw" localSheetId="17">#REF!</definedName>
    <definedName name="fwfqw">#REF!</definedName>
    <definedName name="fwqf" localSheetId="17">#REF!</definedName>
    <definedName name="fwqf">#REF!</definedName>
    <definedName name="fwqfe" localSheetId="17">#REF!</definedName>
    <definedName name="fwqfe">#REF!</definedName>
    <definedName name="fwqfq">#REF!</definedName>
    <definedName name="fwqfqf">[63]횡배수관!#REF!</definedName>
    <definedName name="fwqfqwfeq" localSheetId="17">#REF!</definedName>
    <definedName name="fwqfqwfeq">#REF!</definedName>
    <definedName name="fwqfqwfewq">[63]횡배수관!#REF!</definedName>
    <definedName name="fwqfqwfq" localSheetId="17">#REF!</definedName>
    <definedName name="fwqfqwfq">#REF!</definedName>
    <definedName name="fwqfsa" localSheetId="17">#REF!</definedName>
    <definedName name="fwqfsa">#REF!</definedName>
    <definedName name="fwqfweqf" localSheetId="17">#REF!</definedName>
    <definedName name="fwqfweqf">#REF!</definedName>
    <definedName name="fwqggg" localSheetId="17">[11]횡배수관!#REF!</definedName>
    <definedName name="fwqggg">[11]횡배수관!#REF!</definedName>
    <definedName name="FX" localSheetId="17">#REF!</definedName>
    <definedName name="FX">#REF!</definedName>
    <definedName name="FX10L" localSheetId="17">[61]INPUT!#REF!</definedName>
    <definedName name="FX10L">[61]INPUT!#REF!</definedName>
    <definedName name="FX10R" localSheetId="17">[61]INPUT!#REF!</definedName>
    <definedName name="FX10R">[61]INPUT!#REF!</definedName>
    <definedName name="FX3L" localSheetId="17">[61]INPUT!#REF!</definedName>
    <definedName name="FX3L">[61]INPUT!#REF!</definedName>
    <definedName name="FX3R" localSheetId="17">[61]INPUT!#REF!</definedName>
    <definedName name="FX3R">[61]INPUT!#REF!</definedName>
    <definedName name="FX4L" localSheetId="17">[61]INPUT!#REF!</definedName>
    <definedName name="FX4L">[61]INPUT!#REF!</definedName>
    <definedName name="FX4R">[61]INPUT!#REF!</definedName>
    <definedName name="FX5L">[61]INPUT!#REF!</definedName>
    <definedName name="FX5R">[61]INPUT!#REF!</definedName>
    <definedName name="FX6L">[61]INPUT!#REF!</definedName>
    <definedName name="FX6R">[61]INPUT!#REF!</definedName>
    <definedName name="FX7L">[61]INPUT!#REF!</definedName>
    <definedName name="FX7R">[61]INPUT!#REF!</definedName>
    <definedName name="FX8L">[61]INPUT!#REF!</definedName>
    <definedName name="FX8R">[61]INPUT!#REF!</definedName>
    <definedName name="FX9L">[61]INPUT!#REF!</definedName>
    <definedName name="FX9R">[61]INPUT!#REF!</definedName>
    <definedName name="FY10L">[61]INPUT!#REF!</definedName>
    <definedName name="FY10R">[61]INPUT!#REF!</definedName>
    <definedName name="FY3L">[61]INPUT!#REF!</definedName>
    <definedName name="FY3R">[61]INPUT!#REF!</definedName>
    <definedName name="FY4L">[61]INPUT!#REF!</definedName>
    <definedName name="FY4R">[61]INPUT!#REF!</definedName>
    <definedName name="FY5L">[61]INPUT!#REF!</definedName>
    <definedName name="FY5R">[61]INPUT!#REF!</definedName>
    <definedName name="FY6L">[61]INPUT!#REF!</definedName>
    <definedName name="FY6R">[61]INPUT!#REF!</definedName>
    <definedName name="FY7L">[61]INPUT!#REF!</definedName>
    <definedName name="FY7R">[61]INPUT!#REF!</definedName>
    <definedName name="FY8L">[61]INPUT!#REF!</definedName>
    <definedName name="FY8R">[61]INPUT!#REF!</definedName>
    <definedName name="FY9L">[61]INPUT!#REF!</definedName>
    <definedName name="FY9R">[61]INPUT!#REF!</definedName>
    <definedName name="FYY10L">[61]INPUT!#REF!</definedName>
    <definedName name="FYY10R">[61]INPUT!#REF!</definedName>
    <definedName name="FYY3L">[61]INPUT!#REF!</definedName>
    <definedName name="FYY3R">[61]INPUT!#REF!</definedName>
    <definedName name="FYY4L">[61]INPUT!#REF!</definedName>
    <definedName name="FYY4R">[61]INPUT!#REF!</definedName>
    <definedName name="FYY5L">[61]INPUT!#REF!</definedName>
    <definedName name="FYY5R">[61]INPUT!#REF!</definedName>
    <definedName name="FYY6L">[61]INPUT!#REF!</definedName>
    <definedName name="FYY6R">[61]INPUT!#REF!</definedName>
    <definedName name="FYY7L">[61]INPUT!#REF!</definedName>
    <definedName name="FYY7R">[61]INPUT!#REF!</definedName>
    <definedName name="FYY8L">[61]INPUT!#REF!</definedName>
    <definedName name="FYY8R">[61]INPUT!#REF!</definedName>
    <definedName name="FYY9L">[61]INPUT!#REF!</definedName>
    <definedName name="FYY9R">[61]INPUT!#REF!</definedName>
    <definedName name="FZ" localSheetId="17">#REF!</definedName>
    <definedName name="FZ">#REF!</definedName>
    <definedName name="F경비실">[24]Sheet1!#REF!</definedName>
    <definedName name="F이" localSheetId="17">#REF!</definedName>
    <definedName name="F이">#REF!</definedName>
    <definedName name="F일" localSheetId="17">#REF!</definedName>
    <definedName name="F일">#REF!</definedName>
    <definedName name="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_13">[53]옹벽철근!#REF!</definedName>
    <definedName name="G_16">[53]옹벽철근!#REF!</definedName>
    <definedName name="G_19">[53]옹벽철근!#REF!</definedName>
    <definedName name="G_22">[53]옹벽철근!#REF!</definedName>
    <definedName name="G_25">[53]옹벽철근!#REF!</definedName>
    <definedName name="G_29">[53]옹벽철근!#REF!</definedName>
    <definedName name="G_m" localSheetId="17">#REF!</definedName>
    <definedName name="G_m">#REF!</definedName>
    <definedName name="G10L">[41]INPUT!#REF!</definedName>
    <definedName name="G10R">[41]INPUT!#REF!</definedName>
    <definedName name="G1A1P" localSheetId="17">#REF!</definedName>
    <definedName name="G1A1P">#REF!</definedName>
    <definedName name="g1a1t" localSheetId="17">#REF!</definedName>
    <definedName name="g1a1t">#REF!</definedName>
    <definedName name="g1a2p">[66]INPUT!$L$26</definedName>
    <definedName name="g1a2t" localSheetId="17">#REF!</definedName>
    <definedName name="g1a2t">#REF!</definedName>
    <definedName name="G2A1P" localSheetId="17">#REF!</definedName>
    <definedName name="G2A1P">#REF!</definedName>
    <definedName name="g2a1t" localSheetId="17">#REF!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[41]INPUT!#REF!</definedName>
    <definedName name="G3R">[41]INPUT!#REF!</definedName>
    <definedName name="G4A1P" localSheetId="17">#REF!</definedName>
    <definedName name="G4A1P">#REF!</definedName>
    <definedName name="g4a1t" localSheetId="17">#REF!</definedName>
    <definedName name="g4a1t">#REF!</definedName>
    <definedName name="g4a2p" localSheetId="17">#REF!</definedName>
    <definedName name="g4a2p">#REF!</definedName>
    <definedName name="g4a2t">#REF!</definedName>
    <definedName name="G4L">[41]INPUT!#REF!</definedName>
    <definedName name="G4R">[41]INPUT!#REF!</definedName>
    <definedName name="G5A1P" localSheetId="17">#REF!</definedName>
    <definedName name="G5A1P">#REF!</definedName>
    <definedName name="g5a1t" localSheetId="17">#REF!</definedName>
    <definedName name="g5a1t">#REF!</definedName>
    <definedName name="g5a2p" localSheetId="17">#REF!</definedName>
    <definedName name="g5a2p">#REF!</definedName>
    <definedName name="g5a2t">#REF!</definedName>
    <definedName name="G5L">[41]INPUT!#REF!</definedName>
    <definedName name="G5R">[41]INPUT!#REF!</definedName>
    <definedName name="G6A1P" localSheetId="17">#REF!</definedName>
    <definedName name="G6A1P">#REF!</definedName>
    <definedName name="g6a1t" localSheetId="17">#REF!</definedName>
    <definedName name="g6a1t">#REF!</definedName>
    <definedName name="g6a2p" localSheetId="17">#REF!</definedName>
    <definedName name="g6a2p">#REF!</definedName>
    <definedName name="g6a2t">#REF!</definedName>
    <definedName name="G6L">[41]INPUT!#REF!</definedName>
    <definedName name="G6R">[41]INPUT!#REF!</definedName>
    <definedName name="G7L">[41]INPUT!#REF!</definedName>
    <definedName name="G7R">[41]INPUT!#REF!</definedName>
    <definedName name="G8L">[41]INPUT!#REF!</definedName>
    <definedName name="G8R">[41]INPUT!#REF!</definedName>
    <definedName name="G9L">[41]INPUT!#REF!</definedName>
    <definedName name="G9R">[41]INPUT!#REF!</definedName>
    <definedName name="GAB">[51]을!#REF!</definedName>
    <definedName name="gbc"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'[83]1.설계기준'!$G$74</definedName>
    <definedName name="Gcsl">[85]I.설계조건!$F$34</definedName>
    <definedName name="gedgeg" localSheetId="17">#REF!</definedName>
    <definedName name="gedgeg">#REF!</definedName>
    <definedName name="gegwgw">[63]횡배수관!#REF!</definedName>
    <definedName name="GEMCO" localSheetId="17" hidden="1">#REF!</definedName>
    <definedName name="GEMCO" localSheetId="21" hidden="1">#REF!</definedName>
    <definedName name="GEMCO" hidden="1">#REF!</definedName>
    <definedName name="gerwgwe" localSheetId="17">#REF!</definedName>
    <definedName name="gerwgwe">#REF!</definedName>
    <definedName name="GEW"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[80]DATE!$C$24:$C$85</definedName>
    <definedName name="gfdge" localSheetId="17">#REF!</definedName>
    <definedName name="gfdge">#REF!</definedName>
    <definedName name="gfdgeg" localSheetId="17">#REF!</definedName>
    <definedName name="gfdgeg">#REF!</definedName>
    <definedName name="GF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7" hidden="1">[91]차액보증!#REF!</definedName>
    <definedName name="gfgdfg" localSheetId="17" hidden="1">[92]차액보증!#REF!</definedName>
    <definedName name="gfgdfg" localSheetId="26" hidden="1">[91]차액보증!#REF!</definedName>
    <definedName name="gfgdfg" localSheetId="21" hidden="1">[92]차액보증!#REF!</definedName>
    <definedName name="gfgdfg" localSheetId="25" hidden="1">[91]차액보증!#REF!</definedName>
    <definedName name="gfgdfg" localSheetId="28" hidden="1">[93]차액보증!#REF!</definedName>
    <definedName name="gfgdfg" hidden="1">[91]차액보증!#REF!</definedName>
    <definedName name="gfgdgrges">[11]횡배수관!#REF!</definedName>
    <definedName name="gfgf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7">#REF!</definedName>
    <definedName name="GG" localSheetId="17">#REF!</definedName>
    <definedName name="GG" localSheetId="26">#REF!</definedName>
    <definedName name="GG" localSheetId="21">#REF!</definedName>
    <definedName name="GG" localSheetId="25">#REF!</definedName>
    <definedName name="GG" localSheetId="28">#REF!</definedName>
    <definedName name="GG">#REF!</definedName>
    <definedName name="ggg" localSheetId="7">#REF!</definedName>
    <definedName name="ggg" localSheetId="26">#REF!</definedName>
    <definedName name="ggg" localSheetId="25">#REF!</definedName>
    <definedName name="ggg">#REF!</definedName>
    <definedName name="gggfdsg">#REF!</definedName>
    <definedName name="GGGG" localSheetId="7">#REF!</definedName>
    <definedName name="GGGG" localSheetId="26">#REF!</definedName>
    <definedName name="GGGG" localSheetId="25">#REF!</definedName>
    <definedName name="GGGG">#REF!</definedName>
    <definedName name="GGGTR"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7">#REF!</definedName>
    <definedName name="gh" localSheetId="26">#REF!</definedName>
    <definedName name="gh" localSheetId="21">#REF!</definedName>
    <definedName name="gh" localSheetId="25">#REF!</definedName>
    <definedName name="gh">#REF!</definedName>
    <definedName name="GH10L">[61]INPUT!#REF!</definedName>
    <definedName name="GH10R">[61]INPUT!#REF!</definedName>
    <definedName name="GH3L">[61]INPUT!#REF!</definedName>
    <definedName name="GH3R">[61]INPUT!#REF!</definedName>
    <definedName name="GH4L">[61]INPUT!#REF!</definedName>
    <definedName name="GH4R">[61]INPUT!#REF!</definedName>
    <definedName name="GH5L">[61]INPUT!#REF!</definedName>
    <definedName name="GH5R">[61]INPUT!#REF!</definedName>
    <definedName name="GH6L">[61]INPUT!#REF!</definedName>
    <definedName name="GH6R">[61]INPUT!#REF!</definedName>
    <definedName name="GH7L">[61]INPUT!#REF!</definedName>
    <definedName name="GH7R">[61]INPUT!#REF!</definedName>
    <definedName name="GH8L">[61]INPUT!#REF!</definedName>
    <definedName name="GH8R">[61]INPUT!#REF!</definedName>
    <definedName name="GH9L">[61]INPUT!#REF!</definedName>
    <definedName name="GH9R">[61]INPUT!#REF!</definedName>
    <definedName name="ghg">[94]수량산출!$R$49</definedName>
    <definedName name="ghj">[63]횡배수관!#REF!</definedName>
    <definedName name="ghkdrhmadkf" localSheetId="6">BlankMacro1</definedName>
    <definedName name="ghkdrhmadkf" localSheetId="17">BlankMacro1</definedName>
    <definedName name="ghkdrhmadkf">BlankMacro1</definedName>
    <definedName name="ghks">'[95]간접재료비산출표-27-30'!$N$13</definedName>
    <definedName name="ghsk">'[96]간접재료비산출표-27-30'!$N$13</definedName>
    <definedName name="gigin">[31]설계조건!#REF!</definedName>
    <definedName name="gj" localSheetId="17">#REF!</definedName>
    <definedName name="gj">#REF!</definedName>
    <definedName name="gjj" localSheetId="7">#REF!</definedName>
    <definedName name="gjj" localSheetId="17">#REF!</definedName>
    <definedName name="gjj" localSheetId="26">#REF!</definedName>
    <definedName name="gjj" localSheetId="21">#REF!</definedName>
    <definedName name="gjj" localSheetId="25">#REF!</definedName>
    <definedName name="gjj">#REF!</definedName>
    <definedName name="GKS">#REF!</definedName>
    <definedName name="GKSKSK">#REF!</definedName>
    <definedName name="GLA1P">#REF!</definedName>
    <definedName name="gla1t">#REF!</definedName>
    <definedName name="gla2p">#REF!</definedName>
    <definedName name="gla2t">#REF!</definedName>
    <definedName name="GO">#REF!</definedName>
    <definedName name="Gpsc">'[84]1.설계기준'!$F$26</definedName>
    <definedName name="grd" localSheetId="17">#REF!</definedName>
    <definedName name="grd">#REF!</definedName>
    <definedName name="gre" localSheetId="17">#REF!</definedName>
    <definedName name="gre">#REF!</definedName>
    <definedName name="grege" localSheetId="17">#REF!</definedName>
    <definedName name="grege">#REF!</definedName>
    <definedName name="gregs">#REF!</definedName>
    <definedName name="grew" localSheetId="7" hidden="1">#REF!</definedName>
    <definedName name="grew" localSheetId="26" hidden="1">#REF!</definedName>
    <definedName name="grew" localSheetId="25" hidden="1">#REF!</definedName>
    <definedName name="grew" hidden="1">#REF!</definedName>
    <definedName name="grewg">#REF!</definedName>
    <definedName name="grewgewgr">[63]횡배수관!#REF!</definedName>
    <definedName name="grewgg" localSheetId="17">#REF!</definedName>
    <definedName name="grewgg">#REF!</definedName>
    <definedName name="GrphActSales" localSheetId="7">#REF!</definedName>
    <definedName name="GrphActSales" localSheetId="17">#REF!</definedName>
    <definedName name="GrphActSales" localSheetId="26">#REF!</definedName>
    <definedName name="GrphActSales" localSheetId="21">#REF!</definedName>
    <definedName name="GrphActSales" localSheetId="25">#REF!</definedName>
    <definedName name="GrphActSales">#REF!</definedName>
    <definedName name="GrphActStk" localSheetId="7">#REF!</definedName>
    <definedName name="GrphActStk" localSheetId="26">#REF!</definedName>
    <definedName name="GrphActStk" localSheetId="25">#REF!</definedName>
    <definedName name="GrphActStk">#REF!</definedName>
    <definedName name="GrphPlanSales" localSheetId="7">#REF!</definedName>
    <definedName name="GrphPlanSales" localSheetId="26">#REF!</definedName>
    <definedName name="GrphPlanSales" localSheetId="25">#REF!</definedName>
    <definedName name="GrphPlanSales">#REF!</definedName>
    <definedName name="GrphTgtStk" localSheetId="7">#REF!</definedName>
    <definedName name="GrphTgtStk" localSheetId="26">#REF!</definedName>
    <definedName name="GrphTgtStk" localSheetId="25">#REF!</definedName>
    <definedName name="GrphTgtStk">#REF!</definedName>
    <definedName name="Gs">'[83]1.설계기준'!$G$86</definedName>
    <definedName name="gsdg" localSheetId="17">#REF!</definedName>
    <definedName name="gsdg">#REF!</definedName>
    <definedName name="gsgfdgsgs" localSheetId="17">#REF!</definedName>
    <definedName name="gsgfdgsgs">#REF!</definedName>
    <definedName name="gt" localSheetId="17">#REF!</definedName>
    <definedName name="gt">#REF!</definedName>
    <definedName name="gu" localSheetId="17">#REF!,#REF!</definedName>
    <definedName name="gu">#REF!,#REF!</definedName>
    <definedName name="GUM_S">#N/A</definedName>
    <definedName name="GV">#REF!</definedName>
    <definedName name="G열">[24]Sheet1!$H$1:$H$65536</definedName>
    <definedName name="H" localSheetId="7">#REF!</definedName>
    <definedName name="H" localSheetId="17">#REF!</definedName>
    <definedName name="H" localSheetId="26">#REF!</definedName>
    <definedName name="H" localSheetId="21">#REF!</definedName>
    <definedName name="H" localSheetId="25">#REF!</definedName>
    <definedName name="H">#REF!</definedName>
    <definedName name="H.1" localSheetId="17">#REF!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13">[53]옹벽철근!#REF!</definedName>
    <definedName name="H_16">[53]옹벽철근!#REF!</definedName>
    <definedName name="H_19">[53]옹벽철근!#REF!</definedName>
    <definedName name="H_2" localSheetId="17">#REF!</definedName>
    <definedName name="H_2">#REF!</definedName>
    <definedName name="H_22">[53]옹벽철근!#REF!</definedName>
    <definedName name="H_25">[53]옹벽철근!#REF!</definedName>
    <definedName name="H_29">[53]옹벽철근!#REF!</definedName>
    <definedName name="h_3" localSheetId="17">#REF!</definedName>
    <definedName name="h_3">#REF!</definedName>
    <definedName name="h_pile" localSheetId="17">#REF!</definedName>
    <definedName name="h_pile">#REF!</definedName>
    <definedName name="h_pile1e">[97]변화치수!$D$46</definedName>
    <definedName name="h_pile2e">[97]변화치수!$D$49</definedName>
    <definedName name="h_pileea" localSheetId="17">#REF!</definedName>
    <definedName name="h_pileea">#REF!</definedName>
    <definedName name="h_water">'[98]3BL공동구 수량'!#REF!</definedName>
    <definedName name="H1.0m이하" localSheetId="17">#REF!</definedName>
    <definedName name="H1.0m이하">#REF!</definedName>
    <definedName name="H1.2m" localSheetId="17">#REF!</definedName>
    <definedName name="H1.2m">#REF!</definedName>
    <definedName name="H1.5m" localSheetId="17">#REF!</definedName>
    <definedName name="H1.5m">#REF!</definedName>
    <definedName name="H1.8m">#REF!</definedName>
    <definedName name="H100x100x6x8t_단중">#REF!</definedName>
    <definedName name="H10A1P">#REF!</definedName>
    <definedName name="h10a1t">#REF!</definedName>
    <definedName name="h10a2p">[66]INPUT!$C$36</definedName>
    <definedName name="h10a2t" localSheetId="17">#REF!</definedName>
    <definedName name="h10a2t">#REF!</definedName>
    <definedName name="H10AAL">[61]INPUT!#REF!</definedName>
    <definedName name="H10AAR">[61]INPUT!#REF!</definedName>
    <definedName name="H10ABL">[61]INPUT!#REF!</definedName>
    <definedName name="H10ABR">[61]INPUT!#REF!</definedName>
    <definedName name="H10ACL">[61]INPUT!#REF!</definedName>
    <definedName name="H10ACR">[61]INPUT!#REF!</definedName>
    <definedName name="H10ADL">[61]INPUT!#REF!</definedName>
    <definedName name="H10ADR">[61]INPUT!#REF!</definedName>
    <definedName name="H10AEL">[61]INPUT!#REF!</definedName>
    <definedName name="H10AER">[61]INPUT!#REF!</definedName>
    <definedName name="H10AFL">[61]INPUT!#REF!</definedName>
    <definedName name="H10AFR">[61]INPUT!#REF!</definedName>
    <definedName name="H10AGL">[61]INPUT!#REF!</definedName>
    <definedName name="H10AGR">[61]INPUT!#REF!</definedName>
    <definedName name="H10BAL">[61]INPUT!#REF!</definedName>
    <definedName name="H10BAR">[61]INPUT!#REF!</definedName>
    <definedName name="H10BBL">[61]INPUT!#REF!</definedName>
    <definedName name="H10BBR">[61]INPUT!#REF!</definedName>
    <definedName name="H10CAL">[61]INPUT!#REF!</definedName>
    <definedName name="H10CAR">[61]INPUT!#REF!</definedName>
    <definedName name="H10CBL">[61]INPUT!#REF!</definedName>
    <definedName name="H10CBR">[61]INPUT!#REF!</definedName>
    <definedName name="H10CCL">[61]INPUT!#REF!</definedName>
    <definedName name="H10CCR">[61]INPUT!#REF!</definedName>
    <definedName name="H10D1L">[61]INPUT!#REF!</definedName>
    <definedName name="H10D1R">[61]INPUT!#REF!</definedName>
    <definedName name="H10D2L">[61]INPUT!#REF!</definedName>
    <definedName name="H10D2R">[61]INPUT!#REF!</definedName>
    <definedName name="H10D3L">[61]INPUT!#REF!</definedName>
    <definedName name="H10D3R">[61]INPUT!#REF!</definedName>
    <definedName name="H11A1P" localSheetId="17">#REF!</definedName>
    <definedName name="H11A1P">#REF!</definedName>
    <definedName name="h11a1t" localSheetId="17">#REF!</definedName>
    <definedName name="h11a1t">#REF!</definedName>
    <definedName name="h11a2p" localSheetId="17">#REF!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[66]INPUT!$C$27</definedName>
    <definedName name="h1a2t" localSheetId="17">#REF!</definedName>
    <definedName name="h1a2t">#REF!</definedName>
    <definedName name="H1C" localSheetId="17">#REF!</definedName>
    <definedName name="H1C">#REF!</definedName>
    <definedName name="H1D" localSheetId="17">#REF!</definedName>
    <definedName name="H1D">#REF!</definedName>
    <definedName name="H1H">#REF!</definedName>
    <definedName name="H1L">[30]Sheet1!$L$11</definedName>
    <definedName name="H1R">[30]Sheet1!$N$11</definedName>
    <definedName name="H1WL">[30]Sheet1!$L$25</definedName>
    <definedName name="H1WR">[30]Sheet1!$N$25</definedName>
    <definedName name="H2.0m" localSheetId="17">#REF!</definedName>
    <definedName name="H2.0m">#REF!</definedName>
    <definedName name="H2.5m" localSheetId="17">#REF!</definedName>
    <definedName name="H2.5m">#REF!</definedName>
    <definedName name="H2A1P" localSheetId="17">#REF!</definedName>
    <definedName name="H2A1P">#REF!</definedName>
    <definedName name="h2a1t">#REF!</definedName>
    <definedName name="h2a2p">[66]INPUT!$C$28</definedName>
    <definedName name="h2a2t" localSheetId="17">#REF!</definedName>
    <definedName name="h2a2t">#REF!</definedName>
    <definedName name="H2C" localSheetId="17">#REF!</definedName>
    <definedName name="H2C">#REF!</definedName>
    <definedName name="H2D" localSheetId="17">#REF!</definedName>
    <definedName name="H2D">#REF!</definedName>
    <definedName name="H2H">#REF!</definedName>
    <definedName name="H2L">[30]Sheet1!$L$12</definedName>
    <definedName name="H2R">[30]Sheet1!$N$12</definedName>
    <definedName name="H2WL">[30]Sheet1!$L$26</definedName>
    <definedName name="H2WR">[30]Sheet1!$N$26</definedName>
    <definedName name="H3.0m" localSheetId="17">#REF!</definedName>
    <definedName name="H3.0m">#REF!</definedName>
    <definedName name="H3.5m" localSheetId="17">#REF!</definedName>
    <definedName name="H3.5m">#REF!</definedName>
    <definedName name="H3A1P" localSheetId="17">#REF!</definedName>
    <definedName name="H3A1P">#REF!</definedName>
    <definedName name="h3a1t">#REF!</definedName>
    <definedName name="h3a2p">#REF!</definedName>
    <definedName name="h3a2t">#REF!</definedName>
    <definedName name="H3AAL">[61]INPUT!#REF!</definedName>
    <definedName name="H3AAR">[61]INPUT!#REF!</definedName>
    <definedName name="H3ABL">[61]INPUT!#REF!</definedName>
    <definedName name="H3ABR">[61]INPUT!#REF!</definedName>
    <definedName name="H3ACL">[61]INPUT!#REF!</definedName>
    <definedName name="H3ACR">[61]INPUT!#REF!</definedName>
    <definedName name="H3ADL">[61]INPUT!#REF!</definedName>
    <definedName name="H3ADR">[61]INPUT!#REF!</definedName>
    <definedName name="H3AEL">[61]INPUT!#REF!</definedName>
    <definedName name="H3AER">[61]INPUT!#REF!</definedName>
    <definedName name="H3AFL">[61]INPUT!#REF!</definedName>
    <definedName name="H3AFR">[61]INPUT!#REF!</definedName>
    <definedName name="H3AGL">[61]INPUT!#REF!</definedName>
    <definedName name="H3AGR">[61]INPUT!#REF!</definedName>
    <definedName name="H3AP1" localSheetId="17">#REF!</definedName>
    <definedName name="H3AP1">#REF!</definedName>
    <definedName name="H3BAL">[61]INPUT!#REF!</definedName>
    <definedName name="H3BAR">[61]INPUT!#REF!</definedName>
    <definedName name="H3BBL">[61]INPUT!#REF!</definedName>
    <definedName name="H3BBR">[61]INPUT!#REF!</definedName>
    <definedName name="H3C" localSheetId="17">#REF!</definedName>
    <definedName name="H3C">#REF!</definedName>
    <definedName name="H3CAL">[61]INPUT!#REF!</definedName>
    <definedName name="H3CAR">[61]INPUT!#REF!</definedName>
    <definedName name="H3CBL">[61]INPUT!#REF!</definedName>
    <definedName name="H3CBR">[61]INPUT!#REF!</definedName>
    <definedName name="H3CCL">[61]INPUT!#REF!</definedName>
    <definedName name="H3CCR">[61]INPUT!#REF!</definedName>
    <definedName name="H3D1L">[61]INPUT!#REF!</definedName>
    <definedName name="H3D1R">[61]INPUT!#REF!</definedName>
    <definedName name="H3D2L">[61]INPUT!#REF!</definedName>
    <definedName name="H3D2R">[61]INPUT!#REF!</definedName>
    <definedName name="H3D3L">[61]INPUT!#REF!</definedName>
    <definedName name="H3D3R">[61]INPUT!#REF!</definedName>
    <definedName name="H3H" localSheetId="17">#REF!</definedName>
    <definedName name="H3H">#REF!</definedName>
    <definedName name="H3L">[30]Sheet1!$L$13</definedName>
    <definedName name="H3R">[30]Sheet1!$N$13</definedName>
    <definedName name="H3WL">[30]Sheet1!$L$27</definedName>
    <definedName name="H3WR">[30]Sheet1!$N$27</definedName>
    <definedName name="H4.0m" localSheetId="17">#REF!</definedName>
    <definedName name="H4.0m">#REF!</definedName>
    <definedName name="H4.5m" localSheetId="17">#REF!</definedName>
    <definedName name="H4.5m">#REF!</definedName>
    <definedName name="h4a1p" localSheetId="17">#REF!</definedName>
    <definedName name="h4a1p">#REF!</definedName>
    <definedName name="h4a1t">#REF!</definedName>
    <definedName name="h4a2p">[66]INPUT!$C$30</definedName>
    <definedName name="h4a2t" localSheetId="17">#REF!</definedName>
    <definedName name="h4a2t">#REF!</definedName>
    <definedName name="H4AAL">[61]INPUT!#REF!</definedName>
    <definedName name="H4AAR">[61]INPUT!#REF!</definedName>
    <definedName name="H4ABL">[61]INPUT!#REF!</definedName>
    <definedName name="H4ABR">[61]INPUT!#REF!</definedName>
    <definedName name="H4ACL">[61]INPUT!#REF!</definedName>
    <definedName name="H4ACR">[61]INPUT!#REF!</definedName>
    <definedName name="H4ADL">[61]INPUT!#REF!</definedName>
    <definedName name="H4ADR">[61]INPUT!#REF!</definedName>
    <definedName name="H4AEL">[61]INPUT!#REF!</definedName>
    <definedName name="H4AER">[61]INPUT!#REF!</definedName>
    <definedName name="H4AFL">[61]INPUT!#REF!</definedName>
    <definedName name="H4AFR">[61]INPUT!#REF!</definedName>
    <definedName name="H4AGL">[61]INPUT!#REF!</definedName>
    <definedName name="H4AGR">[61]INPUT!#REF!</definedName>
    <definedName name="H4BAL">[61]INPUT!#REF!</definedName>
    <definedName name="H4BAR">[61]INPUT!#REF!</definedName>
    <definedName name="H4BBL">[61]INPUT!#REF!</definedName>
    <definedName name="H4BBR">[61]INPUT!#REF!</definedName>
    <definedName name="H4CAL">[61]INPUT!#REF!</definedName>
    <definedName name="H4CAR">[61]INPUT!#REF!</definedName>
    <definedName name="H4CBL">[61]INPUT!#REF!</definedName>
    <definedName name="H4CBR">[61]INPUT!#REF!</definedName>
    <definedName name="H4CCL">[61]INPUT!#REF!</definedName>
    <definedName name="H4CCR">[61]INPUT!#REF!</definedName>
    <definedName name="H4D1L">[61]INPUT!#REF!</definedName>
    <definedName name="H4D1R">[61]INPUT!#REF!</definedName>
    <definedName name="H4D2L">[61]INPUT!#REF!</definedName>
    <definedName name="H4D2R">[61]INPUT!#REF!</definedName>
    <definedName name="H4D3L">[61]INPUT!#REF!</definedName>
    <definedName name="H4D3R">[61]INPUT!#REF!</definedName>
    <definedName name="H4H" localSheetId="17">#REF!</definedName>
    <definedName name="H4H">#REF!</definedName>
    <definedName name="H4L">[30]Sheet1!$L$14</definedName>
    <definedName name="H4R">[30]Sheet1!$N$14</definedName>
    <definedName name="H5.0m" localSheetId="17">#REF!</definedName>
    <definedName name="H5.0m">#REF!</definedName>
    <definedName name="H5A1P" localSheetId="17">#REF!</definedName>
    <definedName name="H5A1P">#REF!</definedName>
    <definedName name="h5a1t" localSheetId="17">#REF!</definedName>
    <definedName name="h5a1t">#REF!</definedName>
    <definedName name="h5a2p">#REF!</definedName>
    <definedName name="h5a2t">#REF!</definedName>
    <definedName name="H5AAL">[61]INPUT!#REF!</definedName>
    <definedName name="H5AAR">[61]INPUT!#REF!</definedName>
    <definedName name="H5ABL">[61]INPUT!#REF!</definedName>
    <definedName name="H5ABR">[61]INPUT!#REF!</definedName>
    <definedName name="H5ACL">[61]INPUT!#REF!</definedName>
    <definedName name="H5ACR">[61]INPUT!#REF!</definedName>
    <definedName name="H5ADL">[61]INPUT!#REF!</definedName>
    <definedName name="H5ADR">[61]INPUT!#REF!</definedName>
    <definedName name="H5AEL">[61]INPUT!#REF!</definedName>
    <definedName name="H5AER">[61]INPUT!#REF!</definedName>
    <definedName name="H5AFL">[61]INPUT!#REF!</definedName>
    <definedName name="H5AFR">[61]INPUT!#REF!</definedName>
    <definedName name="H5AGL">[61]INPUT!#REF!</definedName>
    <definedName name="H5AGR">[61]INPUT!#REF!</definedName>
    <definedName name="H5BAL">[61]INPUT!#REF!</definedName>
    <definedName name="H5BAR">[61]INPUT!#REF!</definedName>
    <definedName name="H5BBL">[61]INPUT!#REF!</definedName>
    <definedName name="H5BBR">[61]INPUT!#REF!</definedName>
    <definedName name="H5CAL">[61]INPUT!#REF!</definedName>
    <definedName name="H5CAR">[61]INPUT!#REF!</definedName>
    <definedName name="H5CBL">[61]INPUT!#REF!</definedName>
    <definedName name="H5CBR">[61]INPUT!#REF!</definedName>
    <definedName name="H5CCL">[61]INPUT!#REF!</definedName>
    <definedName name="H5CCR">[61]INPUT!#REF!</definedName>
    <definedName name="H5D1L">[61]INPUT!#REF!</definedName>
    <definedName name="H5D1R">[61]INPUT!#REF!</definedName>
    <definedName name="H5D2L">[61]INPUT!#REF!</definedName>
    <definedName name="H5D2R">[61]INPUT!#REF!</definedName>
    <definedName name="H5D3L">[61]INPUT!#REF!</definedName>
    <definedName name="H5D3R">[61]INPUT!#REF!</definedName>
    <definedName name="H5H" localSheetId="17">#REF!</definedName>
    <definedName name="H5H">#REF!</definedName>
    <definedName name="H5L">[30]Sheet1!$L$15</definedName>
    <definedName name="H5R">[30]Sheet1!$N$15</definedName>
    <definedName name="H6A1P" localSheetId="17">#REF!</definedName>
    <definedName name="H6A1P">#REF!</definedName>
    <definedName name="h6a1t" localSheetId="17">#REF!</definedName>
    <definedName name="h6a1t">#REF!</definedName>
    <definedName name="h6a2p" localSheetId="17">#REF!</definedName>
    <definedName name="h6a2p">#REF!</definedName>
    <definedName name="h6a2t">#REF!</definedName>
    <definedName name="H6AAL">[61]INPUT!#REF!</definedName>
    <definedName name="H6AAR">[61]INPUT!#REF!</definedName>
    <definedName name="H6ABL">[61]INPUT!#REF!</definedName>
    <definedName name="H6ABR">[61]INPUT!#REF!</definedName>
    <definedName name="H6ACL">[61]INPUT!#REF!</definedName>
    <definedName name="H6ACR">[61]INPUT!#REF!</definedName>
    <definedName name="H6ADL">[61]INPUT!#REF!</definedName>
    <definedName name="H6ADR">[61]INPUT!#REF!</definedName>
    <definedName name="H6AEL">[61]INPUT!#REF!</definedName>
    <definedName name="H6AER">[61]INPUT!#REF!</definedName>
    <definedName name="H6AFL">[61]INPUT!#REF!</definedName>
    <definedName name="H6AFR">[61]INPUT!#REF!</definedName>
    <definedName name="H6AGL">[61]INPUT!#REF!</definedName>
    <definedName name="H6AGR">[61]INPUT!#REF!</definedName>
    <definedName name="H6BAL">[61]INPUT!#REF!</definedName>
    <definedName name="H6BAR">[61]INPUT!#REF!</definedName>
    <definedName name="H6BBL">[61]INPUT!#REF!</definedName>
    <definedName name="H6BBR">[61]INPUT!#REF!</definedName>
    <definedName name="H6CAL">[61]INPUT!#REF!</definedName>
    <definedName name="H6CAR">[61]INPUT!#REF!</definedName>
    <definedName name="H6CBL">[61]INPUT!#REF!</definedName>
    <definedName name="H6CBR">[61]INPUT!#REF!</definedName>
    <definedName name="H6CCL">[61]INPUT!#REF!</definedName>
    <definedName name="H6CCR">[61]INPUT!#REF!</definedName>
    <definedName name="H6D1L">[61]INPUT!#REF!</definedName>
    <definedName name="H6D1R">[61]INPUT!#REF!</definedName>
    <definedName name="H6D2L">[61]INPUT!#REF!</definedName>
    <definedName name="H6D2R">[61]INPUT!#REF!</definedName>
    <definedName name="H6D3L">[61]INPUT!#REF!</definedName>
    <definedName name="H6D3R">[61]INPUT!#REF!</definedName>
    <definedName name="H6H" localSheetId="17">#REF!</definedName>
    <definedName name="H6H">#REF!</definedName>
    <definedName name="H6L">[30]Sheet1!$L$16</definedName>
    <definedName name="H6R">[30]Sheet1!$N$16</definedName>
    <definedName name="H7A1P" localSheetId="17">#REF!</definedName>
    <definedName name="H7A1P">#REF!</definedName>
    <definedName name="h7a1t" localSheetId="17">#REF!</definedName>
    <definedName name="h7a1t">#REF!</definedName>
    <definedName name="h7a2p">[66]INPUT!$C$33</definedName>
    <definedName name="h7a2t" localSheetId="17">#REF!</definedName>
    <definedName name="h7a2t">#REF!</definedName>
    <definedName name="H7AAL">[61]INPUT!#REF!</definedName>
    <definedName name="H7AAR">[61]INPUT!#REF!</definedName>
    <definedName name="H7ABL">[61]INPUT!#REF!</definedName>
    <definedName name="H7ABR">[61]INPUT!#REF!</definedName>
    <definedName name="H7ACL">[61]INPUT!#REF!</definedName>
    <definedName name="H7ACR">[61]INPUT!#REF!</definedName>
    <definedName name="H7ADL">[61]INPUT!#REF!</definedName>
    <definedName name="H7ADR">[61]INPUT!#REF!</definedName>
    <definedName name="H7AEL">[61]INPUT!#REF!</definedName>
    <definedName name="H7AER">[61]INPUT!#REF!</definedName>
    <definedName name="H7AFL">[61]INPUT!#REF!</definedName>
    <definedName name="H7AFR">[61]INPUT!#REF!</definedName>
    <definedName name="H7AGL">[61]INPUT!#REF!</definedName>
    <definedName name="H7AGR">[61]INPUT!#REF!</definedName>
    <definedName name="H7BAL">[61]INPUT!#REF!</definedName>
    <definedName name="H7BAR">[61]INPUT!#REF!</definedName>
    <definedName name="H7BBL">[61]INPUT!#REF!</definedName>
    <definedName name="H7BBR">[61]INPUT!#REF!</definedName>
    <definedName name="H7CAL">[61]INPUT!#REF!</definedName>
    <definedName name="H7CAR">[61]INPUT!#REF!</definedName>
    <definedName name="H7CBL">[61]INPUT!#REF!</definedName>
    <definedName name="H7CBR">[61]INPUT!#REF!</definedName>
    <definedName name="H7CCL">[61]INPUT!#REF!</definedName>
    <definedName name="H7CCR">[61]INPUT!#REF!</definedName>
    <definedName name="H7D1L">[61]INPUT!#REF!</definedName>
    <definedName name="H7D1R">[61]INPUT!#REF!</definedName>
    <definedName name="H7D2L">[61]INPUT!#REF!</definedName>
    <definedName name="H7D2R">[61]INPUT!#REF!</definedName>
    <definedName name="H7D3L">[61]INPUT!#REF!</definedName>
    <definedName name="H7D3R">[61]INPUT!#REF!</definedName>
    <definedName name="H7H" localSheetId="17">#REF!</definedName>
    <definedName name="H7H">#REF!</definedName>
    <definedName name="H7L">[30]Sheet1!$L$17</definedName>
    <definedName name="H7R">[30]Sheet1!$N$17</definedName>
    <definedName name="H8A1P" localSheetId="17">#REF!</definedName>
    <definedName name="H8A1P">#REF!</definedName>
    <definedName name="h8a1t" localSheetId="17">#REF!</definedName>
    <definedName name="h8a1t">#REF!</definedName>
    <definedName name="h8a2p" localSheetId="17">#REF!</definedName>
    <definedName name="h8a2p">#REF!</definedName>
    <definedName name="h8a2t">#REF!</definedName>
    <definedName name="H8AAL">[61]INPUT!#REF!</definedName>
    <definedName name="H8AAR">[61]INPUT!#REF!</definedName>
    <definedName name="H8ABL">[61]INPUT!#REF!</definedName>
    <definedName name="H8ABR">[61]INPUT!#REF!</definedName>
    <definedName name="H8ACL">[61]INPUT!#REF!</definedName>
    <definedName name="H8ACR">[61]INPUT!#REF!</definedName>
    <definedName name="H8ADL">[61]INPUT!#REF!</definedName>
    <definedName name="H8ADR">[61]INPUT!#REF!</definedName>
    <definedName name="H8AEL">[61]INPUT!#REF!</definedName>
    <definedName name="H8AER">[61]INPUT!#REF!</definedName>
    <definedName name="H8AFL">[61]INPUT!#REF!</definedName>
    <definedName name="H8AFR">[61]INPUT!#REF!</definedName>
    <definedName name="H8AGL">[61]INPUT!#REF!</definedName>
    <definedName name="H8AGR">[61]INPUT!#REF!</definedName>
    <definedName name="H8BAL">[61]INPUT!#REF!</definedName>
    <definedName name="H8BAR">[61]INPUT!#REF!</definedName>
    <definedName name="H8BBL">[61]INPUT!#REF!</definedName>
    <definedName name="H8BBR">[61]INPUT!#REF!</definedName>
    <definedName name="H8CAL">[61]INPUT!#REF!</definedName>
    <definedName name="H8CAR">[61]INPUT!#REF!</definedName>
    <definedName name="H8CBL">[61]INPUT!#REF!</definedName>
    <definedName name="H8CBR">[61]INPUT!#REF!</definedName>
    <definedName name="H8CCL">[61]INPUT!#REF!</definedName>
    <definedName name="H8CCR">[61]INPUT!#REF!</definedName>
    <definedName name="H8D1L">[61]INPUT!#REF!</definedName>
    <definedName name="H8D1R">[61]INPUT!#REF!</definedName>
    <definedName name="H8D2L">[61]INPUT!#REF!</definedName>
    <definedName name="H8D2R">[61]INPUT!#REF!</definedName>
    <definedName name="H8D3L">[61]INPUT!#REF!</definedName>
    <definedName name="H8D3R">[61]INPUT!#REF!</definedName>
    <definedName name="H9A">[30]Sheet1!$J$19</definedName>
    <definedName name="H9A1P" localSheetId="17">#REF!</definedName>
    <definedName name="H9A1P">#REF!</definedName>
    <definedName name="h9a1t" localSheetId="17">#REF!</definedName>
    <definedName name="h9a1t">#REF!</definedName>
    <definedName name="h9a2p" localSheetId="17">#REF!</definedName>
    <definedName name="h9a2p">#REF!</definedName>
    <definedName name="h9a2t">#REF!</definedName>
    <definedName name="H9AAL">[61]INPUT!#REF!</definedName>
    <definedName name="H9AAR">[61]INPUT!#REF!</definedName>
    <definedName name="H9ABL">[61]INPUT!#REF!</definedName>
    <definedName name="H9ABR">[61]INPUT!#REF!</definedName>
    <definedName name="H9ACL">[61]INPUT!#REF!</definedName>
    <definedName name="H9ACR">[61]INPUT!#REF!</definedName>
    <definedName name="H9ADL">[61]INPUT!#REF!</definedName>
    <definedName name="H9ADR">[61]INPUT!#REF!</definedName>
    <definedName name="H9AEL">[61]INPUT!#REF!</definedName>
    <definedName name="H9AER">[61]INPUT!#REF!</definedName>
    <definedName name="H9AFL">[61]INPUT!#REF!</definedName>
    <definedName name="H9AFR">[61]INPUT!#REF!</definedName>
    <definedName name="H9AGL">[61]INPUT!#REF!</definedName>
    <definedName name="H9AGR">[61]INPUT!#REF!</definedName>
    <definedName name="H9BAL">[61]INPUT!#REF!</definedName>
    <definedName name="H9BAR">[61]INPUT!#REF!</definedName>
    <definedName name="H9BBL">[61]INPUT!#REF!</definedName>
    <definedName name="H9BBR">[61]INPUT!#REF!</definedName>
    <definedName name="H9CAL">[61]INPUT!#REF!</definedName>
    <definedName name="H9CAR">[61]INPUT!#REF!</definedName>
    <definedName name="H9CBL">[61]INPUT!#REF!</definedName>
    <definedName name="H9CBR">[61]INPUT!#REF!</definedName>
    <definedName name="H9CCL">[61]INPUT!#REF!</definedName>
    <definedName name="H9CCR">[61]INPUT!#REF!</definedName>
    <definedName name="H9D1L">[61]INPUT!#REF!</definedName>
    <definedName name="H9D1R">[61]INPUT!#REF!</definedName>
    <definedName name="H9D2L">[61]INPUT!#REF!</definedName>
    <definedName name="H9D2R">[61]INPUT!#REF!</definedName>
    <definedName name="H9D3L">[61]INPUT!#REF!</definedName>
    <definedName name="H9D3R">[61]INPUT!#REF!</definedName>
    <definedName name="HA" localSheetId="17">#REF!</definedName>
    <definedName name="HA">#REF!</definedName>
    <definedName name="HA10L">[61]INPUT!#REF!</definedName>
    <definedName name="HA10R">[61]INPUT!#REF!</definedName>
    <definedName name="HA1P" localSheetId="17">#REF!</definedName>
    <definedName name="HA1P">#REF!</definedName>
    <definedName name="ha1t" localSheetId="17">#REF!</definedName>
    <definedName name="ha1t">#REF!</definedName>
    <definedName name="ha2p" localSheetId="17">#REF!</definedName>
    <definedName name="ha2p">#REF!</definedName>
    <definedName name="ha2t">#REF!</definedName>
    <definedName name="HA3L">[61]INPUT!#REF!</definedName>
    <definedName name="HA3R">[61]INPUT!#REF!</definedName>
    <definedName name="HA4L">[61]INPUT!#REF!</definedName>
    <definedName name="HA4R">[61]INPUT!#REF!</definedName>
    <definedName name="HA5L">[61]INPUT!#REF!</definedName>
    <definedName name="HA5R">[61]INPUT!#REF!</definedName>
    <definedName name="HA6L">[61]INPUT!#REF!</definedName>
    <definedName name="HA6R">[61]INPUT!#REF!</definedName>
    <definedName name="HA7L">[61]INPUT!#REF!</definedName>
    <definedName name="HA7R">[61]INPUT!#REF!</definedName>
    <definedName name="HA8L">[61]INPUT!#REF!</definedName>
    <definedName name="HA8R">[61]INPUT!#REF!</definedName>
    <definedName name="HA9L">[61]INPUT!#REF!</definedName>
    <definedName name="HA9R">[61]INPUT!#REF!</definedName>
    <definedName name="HAB" localSheetId="17">#REF!</definedName>
    <definedName name="HAB">#REF!</definedName>
    <definedName name="HAF" localSheetId="17">#REF!</definedName>
    <definedName name="HAF">#REF!</definedName>
    <definedName name="han" localSheetId="7" hidden="1">#REF!</definedName>
    <definedName name="han" localSheetId="26" hidden="1">#REF!</definedName>
    <definedName name="han" localSheetId="25" hidden="1">#REF!</definedName>
    <definedName name="han" hidden="1">#REF!</definedName>
    <definedName name="hardwar" hidden="1">#REF!</definedName>
    <definedName name="HB">#REF!</definedName>
    <definedName name="HBV">#REF!</definedName>
    <definedName name="HC" localSheetId="7">#REF!</definedName>
    <definedName name="HC" localSheetId="26">#REF!</definedName>
    <definedName name="HC" localSheetId="25">#REF!</definedName>
    <definedName name="HC">#REF!</definedName>
    <definedName name="HCA">#REF!</definedName>
    <definedName name="HCD">#REF!</definedName>
    <definedName name="HCR">#REF!</definedName>
    <definedName name="HD">#REF!</definedName>
    <definedName name="HDATA">#N/A</definedName>
    <definedName name="HDGBGD"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 localSheetId="7">#REF!</definedName>
    <definedName name="HE" localSheetId="17">#REF!</definedName>
    <definedName name="HE" localSheetId="26">#REF!</definedName>
    <definedName name="HE" localSheetId="21">#REF!</definedName>
    <definedName name="HE" localSheetId="25">#REF!</definedName>
    <definedName name="HE">#REF!</definedName>
    <definedName name="hf">#REF!</definedName>
    <definedName name="hfgfg">[63]횡배수관!#REF!</definedName>
    <definedName name="hg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fg">[11]횡배수관!#REF!</definedName>
    <definedName name="hgh" localSheetId="17">#REF!</definedName>
    <definedName name="hgh">#REF!</definedName>
    <definedName name="HH" localSheetId="7">#REF!</definedName>
    <definedName name="HH" localSheetId="17">#REF!</definedName>
    <definedName name="HH" localSheetId="26">#REF!</definedName>
    <definedName name="HH" localSheetId="21">#REF!</definedName>
    <definedName name="HH" localSheetId="25">#REF!</definedName>
    <definedName name="HH">#REF!</definedName>
    <definedName name="HH10L" localSheetId="17">[61]INPUT!#REF!</definedName>
    <definedName name="HH10L">[61]INPUT!#REF!</definedName>
    <definedName name="HH10R" localSheetId="17">[61]INPUT!#REF!</definedName>
    <definedName name="HH10R">[61]INPUT!#REF!</definedName>
    <definedName name="HH3L" localSheetId="17">[61]INPUT!#REF!</definedName>
    <definedName name="HH3L">[61]INPUT!#REF!</definedName>
    <definedName name="HH3R" localSheetId="17">[61]INPUT!#REF!</definedName>
    <definedName name="HH3R">[61]INPUT!#REF!</definedName>
    <definedName name="HH4L">[61]INPUT!#REF!</definedName>
    <definedName name="HH4R">[61]INPUT!#REF!</definedName>
    <definedName name="HH5L">[61]INPUT!#REF!</definedName>
    <definedName name="HH5R">[61]INPUT!#REF!</definedName>
    <definedName name="HH6L">[61]INPUT!#REF!</definedName>
    <definedName name="HH6R">[61]INPUT!#REF!</definedName>
    <definedName name="HH7L">[61]INPUT!#REF!</definedName>
    <definedName name="HH7R">[61]INPUT!#REF!</definedName>
    <definedName name="HH8L">[61]INPUT!#REF!</definedName>
    <definedName name="HH8R">[61]INPUT!#REF!</definedName>
    <definedName name="HH9L">[61]INPUT!#REF!</definedName>
    <definedName name="HH9R">[61]INPUT!#REF!</definedName>
    <definedName name="HHAF" localSheetId="17">#REF!</definedName>
    <definedName name="HHAF">#REF!</definedName>
    <definedName name="hhh">[80]DATE!$I$24:$I$85</definedName>
    <definedName name="HHHH">[99]원형맨홀수량!$L$16</definedName>
    <definedName name="HHMF" localSheetId="17">#REF!</definedName>
    <definedName name="HHMF">#REF!</definedName>
    <definedName name="HHS" localSheetId="17">#REF!</definedName>
    <definedName name="HHS">#REF!</definedName>
    <definedName name="HHT" localSheetId="17">#REF!</definedName>
    <definedName name="HHT">#REF!</definedName>
    <definedName name="HIT">'[100]2F 회의실견적(5_14 일대)'!$J$31</definedName>
    <definedName name="hj" localSheetId="17">#REF!</definedName>
    <definedName name="hj">#REF!</definedName>
    <definedName name="HL">'[43]DATA 입력란'!$D$40</definedName>
    <definedName name="HM" localSheetId="17">#REF!</definedName>
    <definedName name="HM">#REF!</definedName>
    <definedName name="HMF" localSheetId="17">#REF!</definedName>
    <definedName name="HMF">#REF!</definedName>
    <definedName name="HMHM"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HOHO">#REF!</definedName>
    <definedName name="HP">#REF!</definedName>
    <definedName name="HPI">#REF!</definedName>
    <definedName name="HPP">#REF!</definedName>
    <definedName name="HPUMP">#REF!</definedName>
    <definedName name="hr">#REF!</definedName>
    <definedName name="hrd">#REF!</definedName>
    <definedName name="hres">#REF!</definedName>
    <definedName name="HS">[67]교각1!#REF!</definedName>
    <definedName name="HSH">[30]Sheet1!$F$43</definedName>
    <definedName name="HSO">[5]교각계산!$M$38</definedName>
    <definedName name="HSP" localSheetId="17">#REF!</definedName>
    <definedName name="HSP">#REF!</definedName>
    <definedName name="HST" localSheetId="17">#REF!</definedName>
    <definedName name="HST">#REF!</definedName>
    <definedName name="HSUM10L" localSheetId="17">[61]INPUT!#REF!</definedName>
    <definedName name="HSUM10L">[61]INPUT!#REF!</definedName>
    <definedName name="HSUM10R" localSheetId="17">[61]INPUT!#REF!</definedName>
    <definedName name="HSUM10R">[61]INPUT!#REF!</definedName>
    <definedName name="HSUM3L">[61]INPUT!#REF!</definedName>
    <definedName name="HSUM3R">[61]INPUT!#REF!</definedName>
    <definedName name="HSUM4L">[61]INPUT!#REF!</definedName>
    <definedName name="HSUM4R">[61]INPUT!#REF!</definedName>
    <definedName name="HSUM5L">[61]INPUT!#REF!</definedName>
    <definedName name="HSUM5R">[61]INPUT!#REF!</definedName>
    <definedName name="HSUM6L">[61]INPUT!#REF!</definedName>
    <definedName name="HSUM6R">[61]INPUT!#REF!</definedName>
    <definedName name="HSUM7L">[61]INPUT!#REF!</definedName>
    <definedName name="HSUM7R">[61]INPUT!#REF!</definedName>
    <definedName name="HSUM8L">[61]INPUT!#REF!</definedName>
    <definedName name="HSUM8R">[61]INPUT!#REF!</definedName>
    <definedName name="HSUM9L">[61]INPUT!#REF!</definedName>
    <definedName name="HSUM9R">[61]INPUT!#REF!</definedName>
    <definedName name="HSV" localSheetId="17">#REF!</definedName>
    <definedName name="HSV">#REF!</definedName>
    <definedName name="HTHT"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949</definedName>
    <definedName name="HTML_Control" localSheetId="17">{"'공사부문'!$A$6:$A$32"}</definedName>
    <definedName name="HTML_Control" localSheetId="21">{"'공사부문'!$A$6:$A$32"}</definedName>
    <definedName name="HTML_Control">{"'공사부문'!$A$6:$A$32"}</definedName>
    <definedName name="HTML_Description">""</definedName>
    <definedName name="HTML_Email">""</definedName>
    <definedName name="HTML_Header">"공사부문"</definedName>
    <definedName name="HTML_LastUpdate">"98-04-27"</definedName>
    <definedName name="HTML_LineAfter">FALSE</definedName>
    <definedName name="HTML_LineBefore">FALSE</definedName>
    <definedName name="HTML_Name">"김준곤"</definedName>
    <definedName name="HTML_OBDlg2">TRUE</definedName>
    <definedName name="HTML_OBDlg4">TRUE</definedName>
    <definedName name="HTML_OS">0</definedName>
    <definedName name="HTML_PathFile">"C:\WINNT\Profiles\Administrator\Personal\MyHTML.htm"</definedName>
    <definedName name="HTML_Title">"시중노임단가"</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ehretht">#REF!</definedName>
    <definedName name="HU">'[43]DATA 입력란'!$D$42</definedName>
    <definedName name="HUB" localSheetId="17">#REF!</definedName>
    <definedName name="HUB">#REF!</definedName>
    <definedName name="HUH" localSheetId="17">#REF!</definedName>
    <definedName name="HUH">#REF!</definedName>
    <definedName name="HVAFP" localSheetId="17">#REF!</definedName>
    <definedName name="HVAFP">#REF!</definedName>
    <definedName name="HVMF">#REF!</definedName>
    <definedName name="HWEI">#REF!</definedName>
    <definedName name="HWL">[30]Sheet1!$L$28</definedName>
    <definedName name="HWP" localSheetId="17">#REF!</definedName>
    <definedName name="HWP">#REF!</definedName>
    <definedName name="HWR">[30]Sheet1!$N$28</definedName>
    <definedName name="HW신규일위">[24]Sheet1!#REF!</definedName>
    <definedName name="hw원가수정" localSheetId="17">#REF!</definedName>
    <definedName name="hw원가수정">#REF!</definedName>
    <definedName name="HX10L">[61]INPUT!#REF!</definedName>
    <definedName name="HX10R">[61]INPUT!#REF!</definedName>
    <definedName name="HX3L">[61]INPUT!#REF!</definedName>
    <definedName name="HX3R">[61]INPUT!#REF!</definedName>
    <definedName name="HX4L">[61]INPUT!#REF!</definedName>
    <definedName name="HX4R">[61]INPUT!#REF!</definedName>
    <definedName name="HX5L">[61]INPUT!#REF!</definedName>
    <definedName name="HX5R">[61]INPUT!#REF!</definedName>
    <definedName name="HX6L">[61]INPUT!#REF!</definedName>
    <definedName name="HX6R">[61]INPUT!#REF!</definedName>
    <definedName name="HX7L">[61]INPUT!#REF!</definedName>
    <definedName name="HX7R">[61]INPUT!#REF!</definedName>
    <definedName name="HX8L">[61]INPUT!#REF!</definedName>
    <definedName name="HX8R">[61]INPUT!#REF!</definedName>
    <definedName name="HX9L">[61]INPUT!#REF!</definedName>
    <definedName name="HX9R">[61]INPUT!#REF!</definedName>
    <definedName name="H모래180규격">[101]SORCE1!$N$18:$Y$32</definedName>
    <definedName name="H모래90규격">[101]SORCE1!$A$18:$L$32</definedName>
    <definedName name="H사" localSheetId="17">#REF!</definedName>
    <definedName name="H사">#REF!</definedName>
    <definedName name="H삼" localSheetId="17">#REF!</definedName>
    <definedName name="H삼">#REF!</definedName>
    <definedName name="H이" localSheetId="17">#REF!</definedName>
    <definedName name="H이">#REF!</definedName>
    <definedName name="H일">#REF!</definedName>
    <definedName name="i" localSheetId="7">#REF!</definedName>
    <definedName name="i" localSheetId="26">#REF!</definedName>
    <definedName name="i" localSheetId="21">#REF!</definedName>
    <definedName name="i" localSheetId="25">#REF!</definedName>
    <definedName name="i" localSheetId="28">#REF!</definedName>
    <definedName name="i">#REF!</definedName>
    <definedName name="I_13">[53]옹벽철근!#REF!</definedName>
    <definedName name="I_16">[53]옹벽철근!#REF!</definedName>
    <definedName name="I_19">[53]옹벽철근!#REF!</definedName>
    <definedName name="I_22">[53]옹벽철근!#REF!</definedName>
    <definedName name="I_25">[53]옹벽철근!#REF!</definedName>
    <definedName name="I_29">[53]옹벽철근!#REF!</definedName>
    <definedName name="I_BEAM" localSheetId="17">#REF!</definedName>
    <definedName name="I_BEAM">#REF!</definedName>
    <definedName name="I_EA" localSheetId="17">#REF!</definedName>
    <definedName name="I_EA">#REF!</definedName>
    <definedName name="ID">'[102]Y-WORK'!$I$443:$I$907,'[102]Y-WORK'!$I$917:$I$945</definedName>
    <definedName name="IDF직노" localSheetId="17">#REF!</definedName>
    <definedName name="IDF직노">#REF!</definedName>
    <definedName name="IELWSALES" localSheetId="7">#REF!</definedName>
    <definedName name="IELWSALES" localSheetId="26">#REF!</definedName>
    <definedName name="IELWSALES" localSheetId="25">#REF!</definedName>
    <definedName name="IELWSALES">#REF!</definedName>
    <definedName name="IELYSALES" localSheetId="7">#REF!</definedName>
    <definedName name="IELYSALES" localSheetId="26">#REF!</definedName>
    <definedName name="IELYSALES" localSheetId="25">#REF!</definedName>
    <definedName name="IELYSALES">#REF!</definedName>
    <definedName name="IEPLANSALES" localSheetId="7">#REF!</definedName>
    <definedName name="IEPLANSALES" localSheetId="26">#REF!</definedName>
    <definedName name="IEPLANSALES" localSheetId="25">#REF!</definedName>
    <definedName name="IEPLANSALES">#REF!</definedName>
    <definedName name="IESP" localSheetId="7">#REF!</definedName>
    <definedName name="IESP" localSheetId="26">#REF!</definedName>
    <definedName name="IESP" localSheetId="25">#REF!</definedName>
    <definedName name="IESP">#REF!</definedName>
    <definedName name="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#REF!</definedName>
    <definedName name="IIB호D16">#REF!</definedName>
    <definedName name="IIC호D13">#REF!</definedName>
    <definedName name="IIC호D16">#REF!</definedName>
    <definedName name="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kr">#REF!</definedName>
    <definedName name="IL">#REF!</definedName>
    <definedName name="ila">#REF!</definedName>
    <definedName name="ilar">#REF!</definedName>
    <definedName name="ilch">[103]ilch!$A$3:$M$25</definedName>
    <definedName name="ILJIB_MOTO_PYO" localSheetId="17">#REF!</definedName>
    <definedName name="ILJIB_MOTO_PYO">#REF!</definedName>
    <definedName name="IN">[104]계산근거!$E$12:$E$21</definedName>
    <definedName name="In_SCODcr" localSheetId="17">#REF!</definedName>
    <definedName name="In_SCODcr">#REF!</definedName>
    <definedName name="IND" localSheetId="17">#REF!</definedName>
    <definedName name="IND">#REF!</definedName>
    <definedName name="INPUT">[105]WORK!$A$22:$BE$381</definedName>
    <definedName name="IntFreeCred" localSheetId="7">#REF!</definedName>
    <definedName name="IntFreeCred" localSheetId="17">#REF!</definedName>
    <definedName name="IntFreeCred" localSheetId="26">#REF!</definedName>
    <definedName name="IntFreeCred" localSheetId="21">#REF!</definedName>
    <definedName name="IntFreeCred" localSheetId="25">#REF!</definedName>
    <definedName name="IntFreeCred">#REF!</definedName>
    <definedName name="INVERTER설치" localSheetId="17">[106]일위대가목록!#REF!</definedName>
    <definedName name="INVERTER설치">[106]일위대가목록!#REF!</definedName>
    <definedName name="ir_d3" localSheetId="17">#REF!</definedName>
    <definedName name="ir_d3">#REF!</definedName>
    <definedName name="IT" localSheetId="17">#REF!</definedName>
    <definedName name="IT">#REF!</definedName>
    <definedName name="item">[107]Studio!$A$92:$A$100</definedName>
    <definedName name="ITEM_">[79]WORK!$A$22:$IV$401</definedName>
    <definedName name="ITNUM">#N/A</definedName>
    <definedName name="iu"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#REF!</definedName>
    <definedName name="iyr">#REF!</definedName>
    <definedName name="I호D13">#REF!</definedName>
    <definedName name="I호D16">#REF!</definedName>
    <definedName name="J" localSheetId="7">#REF!</definedName>
    <definedName name="J" localSheetId="26">#REF!</definedName>
    <definedName name="j" localSheetId="21" hidden="1">#REF!</definedName>
    <definedName name="J" localSheetId="25">#REF!</definedName>
    <definedName name="J">#REF!</definedName>
    <definedName name="J_1">#REF!</definedName>
    <definedName name="J_13">[53]옹벽철근!#REF!</definedName>
    <definedName name="J_16">[53]옹벽철근!#REF!</definedName>
    <definedName name="J_19">[53]옹벽철근!#REF!</definedName>
    <definedName name="J_22">[53]옹벽철근!#REF!</definedName>
    <definedName name="J_25">[53]옹벽철근!#REF!</definedName>
    <definedName name="J_29">[53]옹벽철근!#REF!</definedName>
    <definedName name="J_S_P_용__믹서">[108]장비집계!#REF!</definedName>
    <definedName name="j1_e" localSheetId="17">#REF!</definedName>
    <definedName name="j1_e">#REF!</definedName>
    <definedName name="j1_ea" localSheetId="17">#REF!</definedName>
    <definedName name="j1_ea">#REF!</definedName>
    <definedName name="j1_l" localSheetId="7">#REF!</definedName>
    <definedName name="j1_l" localSheetId="11">#REF!</definedName>
    <definedName name="j1_l" localSheetId="26">#REF!</definedName>
    <definedName name="j1_l" localSheetId="25">#REF!</definedName>
    <definedName name="j1_l">#REF!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_l" localSheetId="7">#REF!</definedName>
    <definedName name="j2_l" localSheetId="11">#REF!</definedName>
    <definedName name="j2_l" localSheetId="26">#REF!</definedName>
    <definedName name="j2_l" localSheetId="25">#REF!</definedName>
    <definedName name="j2_l">#REF!</definedName>
    <definedName name="J20L1">#REF!</definedName>
    <definedName name="J20L2">#REF!</definedName>
    <definedName name="J2L1">#REF!</definedName>
    <definedName name="J2L2">#REF!</definedName>
    <definedName name="j3_l" localSheetId="7">#REF!</definedName>
    <definedName name="j3_l" localSheetId="11">#REF!</definedName>
    <definedName name="j3_l" localSheetId="26">#REF!</definedName>
    <definedName name="j3_l" localSheetId="25">#REF!</definedName>
    <definedName name="j3_l">#REF!</definedName>
    <definedName name="J3L1">#REF!</definedName>
    <definedName name="J3L2">#REF!</definedName>
    <definedName name="j4_l" localSheetId="7">#REF!</definedName>
    <definedName name="j4_l" localSheetId="11">#REF!</definedName>
    <definedName name="j4_l" localSheetId="26">#REF!</definedName>
    <definedName name="j4_l" localSheetId="25">#REF!</definedName>
    <definedName name="j4_l">#REF!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CK">#REF!</definedName>
    <definedName name="jack_ea">#REF!</definedName>
    <definedName name="JACK100TON">'[109]가시설(TYPE-A)'!#REF!</definedName>
    <definedName name="JACK50TON">[110]가시설수량!$AE$203</definedName>
    <definedName name="jfghj" localSheetId="17">#REF!</definedName>
    <definedName name="jfghj">#REF!</definedName>
    <definedName name="jg" localSheetId="7">#REF!</definedName>
    <definedName name="jg" localSheetId="17">#REF!</definedName>
    <definedName name="jg" localSheetId="26">#REF!</definedName>
    <definedName name="jg" localSheetId="21">#REF!</definedName>
    <definedName name="jg" localSheetId="25">#REF!</definedName>
    <definedName name="jg">#REF!</definedName>
    <definedName name="jgfj" localSheetId="17">[11]횡배수관!#REF!</definedName>
    <definedName name="jgfj">[11]횡배수관!#REF!</definedName>
    <definedName name="jghf" localSheetId="17">[11]횡배수관!#REF!</definedName>
    <definedName name="jghf">[11]횡배수관!#REF!</definedName>
    <definedName name="JH" localSheetId="17">#REF!</definedName>
    <definedName name="JH">#REF!</definedName>
    <definedName name="jhfhjgfh" localSheetId="17">[63]횡배수관!#REF!</definedName>
    <definedName name="jhfhjgfh">[63]횡배수관!#REF!</definedName>
    <definedName name="jhgfj" localSheetId="17">#REF!</definedName>
    <definedName name="jhgfj">#REF!</definedName>
    <definedName name="jhgfjt" localSheetId="17">[11]횡배수관!#REF!</definedName>
    <definedName name="jhgfjt">[11]횡배수관!#REF!</definedName>
    <definedName name="jhjyg" localSheetId="7">#REF!</definedName>
    <definedName name="jhjyg" localSheetId="17">#REF!</definedName>
    <definedName name="jhjyg" localSheetId="26">#REF!</definedName>
    <definedName name="jhjyg" localSheetId="21">#REF!</definedName>
    <definedName name="jhjyg" localSheetId="25">#REF!</definedName>
    <definedName name="jhjyg">#REF!</definedName>
    <definedName name="JIHO" localSheetId="17">#REF!</definedName>
    <definedName name="JIHO">#REF!</definedName>
    <definedName name="jj"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'[111]ABUT수량-A1'!$T$25</definedName>
    <definedName name="JJSUW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[63]횡배수관!#REF!</definedName>
    <definedName name="JL" localSheetId="17">#REF!</definedName>
    <definedName name="JL">#REF!</definedName>
    <definedName name="JOINT" localSheetId="17">#REF!</definedName>
    <definedName name="JOINT">#REF!</definedName>
    <definedName name="Joint3" localSheetId="17">[112]입력DATA!#REF!</definedName>
    <definedName name="Joint3">[112]입력DATA!#REF!</definedName>
    <definedName name="Joint4" localSheetId="17">[112]입력DATA!#REF!</definedName>
    <definedName name="Joint4">[112]입력DATA!#REF!</definedName>
    <definedName name="JPP" localSheetId="17">#REF!</definedName>
    <definedName name="JPP">#REF!</definedName>
    <definedName name="jr" localSheetId="17">#REF!</definedName>
    <definedName name="jr">#REF!</definedName>
    <definedName name="JSH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rjyrj">[63]횡배수관!#REF!</definedName>
    <definedName name="jy" localSheetId="7">[113]일반공사!#REF!</definedName>
    <definedName name="jy" localSheetId="17">[114]일반공사!#REF!</definedName>
    <definedName name="jy" localSheetId="26">[113]일반공사!#REF!</definedName>
    <definedName name="jy" localSheetId="21">[41]일반공사!#REF!</definedName>
    <definedName name="jy" localSheetId="25">[113]일반공사!#REF!</definedName>
    <definedName name="jy" localSheetId="28">[113]일반공사!#REF!</definedName>
    <definedName name="jy">[113]일반공사!#REF!</definedName>
    <definedName name="JYH" localSheetId="17">#REF!</definedName>
    <definedName name="JYH">#REF!</definedName>
    <definedName name="jyjt" localSheetId="17">#REF!</definedName>
    <definedName name="jyjt">#REF!</definedName>
    <definedName name="JYJY"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#REF!</definedName>
    <definedName name="jytj">[11]횡배수관!#REF!</definedName>
    <definedName name="k"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_13">[53]옹벽철근!#REF!</definedName>
    <definedName name="K_16">[53]옹벽철근!#REF!</definedName>
    <definedName name="K_19">[53]옹벽철근!#REF!</definedName>
    <definedName name="K_22">[53]옹벽철근!#REF!</definedName>
    <definedName name="K_25">[53]옹벽철근!#REF!</definedName>
    <definedName name="K_29">[53]옹벽철근!#REF!</definedName>
    <definedName name="KA">[115]MOTOR!$B$61:$E$68</definedName>
    <definedName name="KANG1" localSheetId="17">#REF!</definedName>
    <definedName name="KANG1">#REF!</definedName>
    <definedName name="KANG2" localSheetId="17">#REF!</definedName>
    <definedName name="KANG2">#REF!</definedName>
    <definedName name="Ka일" localSheetId="17">#REF!</definedName>
    <definedName name="Ka일">#REF!</definedName>
    <definedName name="Ka투">#REF!</definedName>
    <definedName name="KB">'[116]3련 BOX'!#REF!</definedName>
    <definedName name="KD" localSheetId="17">#REF!</definedName>
    <definedName name="KD">#REF!</definedName>
    <definedName name="kdjf" localSheetId="17">#REF!</definedName>
    <definedName name="kdjf">#REF!</definedName>
    <definedName name="Kdo" localSheetId="17">#REF!</definedName>
    <definedName name="Kdo">#REF!</definedName>
    <definedName name="Kea">#REF!</definedName>
    <definedName name="k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fkgfkgfkf">#REF!</definedName>
    <definedName name="Kh">#REF!</definedName>
    <definedName name="KH.1">'[116]3련 BOX'!#REF!</definedName>
    <definedName name="khj">[63]횡배수관!#REF!</definedName>
    <definedName name="ki" localSheetId="17">#REF!</definedName>
    <definedName name="ki">#REF!</definedName>
    <definedName name="kjjh" localSheetId="7">#REF!</definedName>
    <definedName name="kjjh" localSheetId="26">#REF!</definedName>
    <definedName name="kjjh" localSheetId="21">#REF!</definedName>
    <definedName name="kjjh" localSheetId="25">#REF!</definedName>
    <definedName name="kjjh" localSheetId="28">#REF!</definedName>
    <definedName name="kjjh">#REF!</definedName>
    <definedName name="kk"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i">#REF!</definedName>
    <definedName name="KKISJJ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'[117]ABUT수량-A1'!$T$25</definedName>
    <definedName name="KKK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E">'[118]ABUT수량-A1'!$T$25</definedName>
    <definedName name="KKKEEP"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6">BLCH</definedName>
    <definedName name="KKKK" localSheetId="17">BLCH</definedName>
    <definedName name="KKKK">BLCH</definedName>
    <definedName name="kkkkk" localSheetId="17" hidden="1">[119]날개벽수량표!#REF!</definedName>
    <definedName name="kkkkk" localSheetId="21" hidden="1">[119]날개벽수량표!#REF!</definedName>
    <definedName name="kkkkk" hidden="1">[119]날개벽수량표!#REF!</definedName>
    <definedName name="KKKSJ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'[116]3련 BOX'!#REF!</definedName>
    <definedName name="klkkk" localSheetId="21" hidden="1">[120]날개벽수량표!#REF!</definedName>
    <definedName name="klkkk" hidden="1">[120]날개벽수량표!#REF!</definedName>
    <definedName name="KMP" localSheetId="17">#REF!</definedName>
    <definedName name="KMP">#REF!</definedName>
    <definedName name="kn" localSheetId="17">#REF!</definedName>
    <definedName name="kn">#REF!</definedName>
    <definedName name="Kns" localSheetId="17">#REF!</definedName>
    <definedName name="Kns">#REF!</definedName>
    <definedName name="KO">#REF!</definedName>
    <definedName name="Ks">#REF!</definedName>
    <definedName name="KSF">#REF!</definedName>
    <definedName name="kt">#REF!</definedName>
    <definedName name="ktf" localSheetId="7" hidden="1">#REF!</definedName>
    <definedName name="ktf" localSheetId="26" hidden="1">#REF!</definedName>
    <definedName name="ktf" localSheetId="25" hidden="1">#REF!</definedName>
    <definedName name="ktf" localSheetId="28" hidden="1">#REF!</definedName>
    <definedName name="ktf" hidden="1">#REF!</definedName>
    <definedName name="kty" localSheetId="7" hidden="1">#REF!</definedName>
    <definedName name="kty" localSheetId="26" hidden="1">#REF!</definedName>
    <definedName name="kty" localSheetId="25" hidden="1">#REF!</definedName>
    <definedName name="kty" localSheetId="28" hidden="1">#REF!</definedName>
    <definedName name="kty" hidden="1">#REF!</definedName>
    <definedName name="KUK"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O">#REF!</definedName>
    <definedName name="L">[67]교각1!#REF!</definedName>
    <definedName name="ℓ" localSheetId="17">#REF!</definedName>
    <definedName name="ℓ">#REF!</definedName>
    <definedName name="L_1" localSheetId="7">#REF!</definedName>
    <definedName name="L_1" localSheetId="11">#REF!</definedName>
    <definedName name="L_1" localSheetId="26">#REF!</definedName>
    <definedName name="L_1" localSheetId="21">#REF!</definedName>
    <definedName name="L_1" localSheetId="25">#REF!</definedName>
    <definedName name="L_1">#REF!</definedName>
    <definedName name="L_2" localSheetId="7">#REF!</definedName>
    <definedName name="L_2" localSheetId="11">#REF!</definedName>
    <definedName name="L_2" localSheetId="26">#REF!</definedName>
    <definedName name="L_2" localSheetId="25">#REF!</definedName>
    <definedName name="L_2">#REF!</definedName>
    <definedName name="L_3" localSheetId="7">#REF!</definedName>
    <definedName name="L_3" localSheetId="11">#REF!</definedName>
    <definedName name="L_3" localSheetId="26">#REF!</definedName>
    <definedName name="L_3" localSheetId="25">#REF!</definedName>
    <definedName name="L_3">#REF!</definedName>
    <definedName name="L_4" localSheetId="7">#REF!</definedName>
    <definedName name="L_4" localSheetId="11">#REF!</definedName>
    <definedName name="L_4" localSheetId="26">#REF!</definedName>
    <definedName name="L_4" localSheetId="25">#REF!</definedName>
    <definedName name="L_4">#REF!</definedName>
    <definedName name="L_5" localSheetId="7">#REF!</definedName>
    <definedName name="L_5" localSheetId="11">#REF!</definedName>
    <definedName name="L_5" localSheetId="26">#REF!</definedName>
    <definedName name="L_5" localSheetId="25">#REF!</definedName>
    <definedName name="L_5">#REF!</definedName>
    <definedName name="L_6" localSheetId="7">#REF!</definedName>
    <definedName name="L_6" localSheetId="11">#REF!</definedName>
    <definedName name="L_6" localSheetId="26">#REF!</definedName>
    <definedName name="L_6" localSheetId="25">#REF!</definedName>
    <definedName name="L_6">#REF!</definedName>
    <definedName name="l1_ea">#REF!</definedName>
    <definedName name="L10L">#REF!</definedName>
    <definedName name="L1A1P">#REF!</definedName>
    <definedName name="l1a1t">#REF!</definedName>
    <definedName name="l1a2p">[66]INPUT!$F$27</definedName>
    <definedName name="l1a2t" localSheetId="17">#REF!</definedName>
    <definedName name="l1a2t">#REF!</definedName>
    <definedName name="L1F" localSheetId="17">#REF!</definedName>
    <definedName name="L1F">#REF!</definedName>
    <definedName name="L1L" localSheetId="17">#REF!</definedName>
    <definedName name="L1L">#REF!</definedName>
    <definedName name="L1S">#REF!</definedName>
    <definedName name="L2A1P">#REF!</definedName>
    <definedName name="l2a1t">#REF!</definedName>
    <definedName name="l2a2p">#REF!</definedName>
    <definedName name="l2a2t">#REF!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[66]INPUT!$F$26</definedName>
    <definedName name="la2t" localSheetId="17">#REF!</definedName>
    <definedName name="la2t">#REF!</definedName>
    <definedName name="labor" localSheetId="17">#REF!</definedName>
    <definedName name="labor">#REF!</definedName>
    <definedName name="lai" localSheetId="17">#REF!</definedName>
    <definedName name="lai">#REF!</definedName>
    <definedName name="LAK"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r">#REF!</definedName>
    <definedName name="LAST">#REF!</definedName>
    <definedName name="LB">[82]말뚝지지력산정!$L$22</definedName>
    <definedName name="LBOX1" localSheetId="17">#REF!</definedName>
    <definedName name="LBOX1">#REF!</definedName>
    <definedName name="LBOX2" localSheetId="17">#REF!</definedName>
    <definedName name="LBOX2">#REF!</definedName>
    <definedName name="LC" localSheetId="7">#REF!</definedName>
    <definedName name="LC" localSheetId="26">#REF!</definedName>
    <definedName name="LC" localSheetId="25">#REF!</definedName>
    <definedName name="LC">#REF!</definedName>
    <definedName name="LCC">#REF!</definedName>
    <definedName name="LCL">#REF!</definedName>
    <definedName name="Lclb">#REF!</definedName>
    <definedName name="LD">#REF!</definedName>
    <definedName name="LF" localSheetId="7">#REF!</definedName>
    <definedName name="LF" localSheetId="26">#REF!</definedName>
    <definedName name="LF" localSheetId="25">#REF!</definedName>
    <definedName name="LF">#REF!</definedName>
    <definedName name="LFF">#REF!</definedName>
    <definedName name="LH">#REF!</definedName>
    <definedName name="LH.4">#REF!</definedName>
    <definedName name="LH.7">#REF!</definedName>
    <definedName name="LH.9">#REF!</definedName>
    <definedName name="li" localSheetId="17">{"'용역비'!$A$4:$C$8"}</definedName>
    <definedName name="li" localSheetId="21">{"'용역비'!$A$4:$C$8"}</definedName>
    <definedName name="li">{"'용역비'!$A$4:$C$8"}</definedName>
    <definedName name="list2" localSheetId="7">#REF!</definedName>
    <definedName name="list2" localSheetId="26">#REF!</definedName>
    <definedName name="list2" localSheetId="25">#REF!</definedName>
    <definedName name="list2">#REF!</definedName>
    <definedName name="lj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#REF!</definedName>
    <definedName name="LL0">#REF!</definedName>
    <definedName name="LLDIEKK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'[81]ABUT수량-A1'!$T$25</definedName>
    <definedName name="llllll" localSheetId="17">#REF!</definedName>
    <definedName name="llllll">#REF!</definedName>
    <definedName name="LLL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[30]Sheet1!$L$50</definedName>
    <definedName name="LONG" localSheetId="17">#REF!</definedName>
    <definedName name="LONG">#REF!</definedName>
    <definedName name="LP1A">'[39]부하(성남)'!#REF!</definedName>
    <definedName name="LP1B">[37]부하계산서!#REF!</definedName>
    <definedName name="LP3A">'[39]부하(성남)'!#REF!</definedName>
    <definedName name="lpa">#REF!</definedName>
    <definedName name="LPB">'[39]부하(성남)'!#REF!</definedName>
    <definedName name="LPBA">[37]부하계산서!#REF!</definedName>
    <definedName name="LPI">[30]Sheet1!$F$56</definedName>
    <definedName name="LPKA">[37]부하계산서!#REF!</definedName>
    <definedName name="LPKB">[37]부하계산서!#REF!</definedName>
    <definedName name="LPM">[37]부하계산서!#REF!</definedName>
    <definedName name="LPMA">[37]부하계산서!#REF!</definedName>
    <definedName name="LPO">[37]부하계산서!#REF!</definedName>
    <definedName name="LPOA">[37]부하계산서!#REF!</definedName>
    <definedName name="LS">#REF!</definedName>
    <definedName name="ls_ea">#REF!</definedName>
    <definedName name="LSA">#REF!</definedName>
    <definedName name="LSD">#REF!</definedName>
    <definedName name="LSE">#REF!</definedName>
    <definedName name="LSH">[30]Sheet1!$L$39</definedName>
    <definedName name="LST" localSheetId="17">#REF!</definedName>
    <definedName name="LST">#REF!</definedName>
    <definedName name="LT" localSheetId="17">#REF!</definedName>
    <definedName name="LT">#REF!</definedName>
    <definedName name="LTL" localSheetId="17">#REF!</definedName>
    <definedName name="LTL">#REF!</definedName>
    <definedName name="LU">#REF!</definedName>
    <definedName name="LV02A">[37]부하계산서!#REF!</definedName>
    <definedName name="LV02B">[37]부하계산서!#REF!</definedName>
    <definedName name="LV04A">[37]부하계산서!#REF!</definedName>
    <definedName name="LV04B">[37]부하계산서!#REF!</definedName>
    <definedName name="LWSALES" localSheetId="7">#REF!</definedName>
    <definedName name="LWSALES" localSheetId="17">#REF!</definedName>
    <definedName name="LWSALES" localSheetId="26">#REF!</definedName>
    <definedName name="LWSALES" localSheetId="21">#REF!</definedName>
    <definedName name="LWSALES" localSheetId="25">#REF!</definedName>
    <definedName name="LWSALES">#REF!</definedName>
    <definedName name="LYBin" localSheetId="7">#REF!</definedName>
    <definedName name="LYBin" localSheetId="26">#REF!</definedName>
    <definedName name="LYBin" localSheetId="25">#REF!</definedName>
    <definedName name="LYBin">#REF!</definedName>
    <definedName name="LYHolds" localSheetId="7">#REF!</definedName>
    <definedName name="LYHolds" localSheetId="26">#REF!</definedName>
    <definedName name="LYHolds" localSheetId="25">#REF!</definedName>
    <definedName name="LYHolds">#REF!</definedName>
    <definedName name="LYNet" localSheetId="7">#REF!</definedName>
    <definedName name="LYNet" localSheetId="26">#REF!</definedName>
    <definedName name="LYNet" localSheetId="25">#REF!</definedName>
    <definedName name="LYNet">#REF!</definedName>
    <definedName name="LYoos" localSheetId="7">#REF!</definedName>
    <definedName name="LYoos" localSheetId="26">#REF!</definedName>
    <definedName name="LYoos" localSheetId="25">#REF!</definedName>
    <definedName name="LYoos">#REF!</definedName>
    <definedName name="LYReselects" localSheetId="7">#REF!</definedName>
    <definedName name="LYReselects" localSheetId="26">#REF!</definedName>
    <definedName name="LYReselects" localSheetId="25">#REF!</definedName>
    <definedName name="LYReselects">#REF!</definedName>
    <definedName name="LYReturns" localSheetId="7">#REF!</definedName>
    <definedName name="LYReturns" localSheetId="26">#REF!</definedName>
    <definedName name="LYReturns" localSheetId="25">#REF!</definedName>
    <definedName name="LYReturns">#REF!</definedName>
    <definedName name="LYSales" localSheetId="7">#REF!</definedName>
    <definedName name="LYSales" localSheetId="26">#REF!</definedName>
    <definedName name="LYSales" localSheetId="25">#REF!</definedName>
    <definedName name="LYSales">#REF!</definedName>
    <definedName name="LYTotal" localSheetId="7">#REF!</definedName>
    <definedName name="LYTotal" localSheetId="26">#REF!</definedName>
    <definedName name="LYTotal" localSheetId="25">#REF!</definedName>
    <definedName name="LYTotal">#REF!</definedName>
    <definedName name="L옹벽">[24]Sheet1!$A:$IV</definedName>
    <definedName name="L옹벽1" localSheetId="17">#REF!</definedName>
    <definedName name="L옹벽1">#REF!</definedName>
    <definedName name="L형" localSheetId="17">#REF!</definedName>
    <definedName name="L형">#REF!</definedName>
    <definedName name="L형측구" localSheetId="7">[121]!수식입력매크로</definedName>
    <definedName name="L형측구" localSheetId="6">[121]!수식입력매크로</definedName>
    <definedName name="L형측구" localSheetId="26">[121]!수식입력매크로</definedName>
    <definedName name="L형측구" localSheetId="21">[122]!수식입력매크로</definedName>
    <definedName name="L형측구" localSheetId="25">[121]!수식입력매크로</definedName>
    <definedName name="L형측구">[121]!수식입력매크로</definedName>
    <definedName name="m" localSheetId="7">#REF!</definedName>
    <definedName name="m" localSheetId="26">#REF!</definedName>
    <definedName name="m" localSheetId="21">#REF!</definedName>
    <definedName name="m" localSheetId="25">#REF!</definedName>
    <definedName name="m" localSheetId="28">#REF!</definedName>
    <definedName name="m">#REF!</definedName>
    <definedName name="M_pl1">#REF!</definedName>
    <definedName name="M1.더하기" localSheetId="6">[17]!M1.더하기</definedName>
    <definedName name="M1.더하기">[17]!M1.더하기</definedName>
    <definedName name="M1.빼기" localSheetId="6">[17]!M1.빼기</definedName>
    <definedName name="M1.빼기">[17]!M1.빼기</definedName>
    <definedName name="M13직노" localSheetId="17">#REF!</definedName>
    <definedName name="M13직노">#REF!</definedName>
    <definedName name="M1A1P" localSheetId="17">#REF!</definedName>
    <definedName name="M1A1P">#REF!</definedName>
    <definedName name="m1a1t" localSheetId="17">#REF!</definedName>
    <definedName name="m1a1t">#REF!</definedName>
    <definedName name="m1a2p">#REF!</definedName>
    <definedName name="m1a2t">#REF!</definedName>
    <definedName name="m1m">#REF!</definedName>
    <definedName name="M2A1P">#REF!</definedName>
    <definedName name="m2a1t">#REF!</definedName>
    <definedName name="m2a2p">#REF!</definedName>
    <definedName name="m2a2t">#REF!</definedName>
    <definedName name="m2m">#REF!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0" localSheetId="6">[123]!Macro10</definedName>
    <definedName name="Macro10">[123]!Macro10</definedName>
    <definedName name="Macro11" localSheetId="6">[123]!Macro11</definedName>
    <definedName name="Macro11">[123]!Macro11</definedName>
    <definedName name="macro111" localSheetId="6">[124]!Macro5</definedName>
    <definedName name="macro111">[124]!Macro5</definedName>
    <definedName name="Macro12" localSheetId="6">[123]!Macro12</definedName>
    <definedName name="Macro12">[123]!Macro12</definedName>
    <definedName name="Macro14" localSheetId="6">[123]!Macro14</definedName>
    <definedName name="Macro14">[123]!Macro14</definedName>
    <definedName name="macro15" localSheetId="6">[124]!Macro14</definedName>
    <definedName name="macro15">[124]!Macro14</definedName>
    <definedName name="Macro3" localSheetId="6">[123]!Macro3</definedName>
    <definedName name="Macro3">[123]!Macro3</definedName>
    <definedName name="Macro4" localSheetId="6">[123]!Macro4</definedName>
    <definedName name="Macro4">[123]!Macro4</definedName>
    <definedName name="Macro5" localSheetId="6">[123]!Macro5</definedName>
    <definedName name="Macro5">[123]!Macro5</definedName>
    <definedName name="Macro6" localSheetId="6">[123]!Macro6</definedName>
    <definedName name="Macro6">[123]!Macro6</definedName>
    <definedName name="Macro7" localSheetId="6">[123]!Macro7</definedName>
    <definedName name="Macro7">[123]!Macro7</definedName>
    <definedName name="Macro8" localSheetId="6">[123]!Macro8</definedName>
    <definedName name="Macro8">[123]!Macro8</definedName>
    <definedName name="Macro9" localSheetId="6">[123]!Macro9</definedName>
    <definedName name="Macro9">[123]!Macro9</definedName>
    <definedName name="mai" localSheetId="17">#REF!</definedName>
    <definedName name="mai">#REF!</definedName>
    <definedName name="mar" localSheetId="17">#REF!</definedName>
    <definedName name="mar">#REF!</definedName>
    <definedName name="MARGINPLAN" localSheetId="7">#REF!</definedName>
    <definedName name="MARGINPLAN" localSheetId="26">#REF!</definedName>
    <definedName name="MARGINPLAN" localSheetId="25">#REF!</definedName>
    <definedName name="MARGINPLAN">#REF!</definedName>
    <definedName name="MARGINPROJ" localSheetId="7">#REF!</definedName>
    <definedName name="MARGINPROJ" localSheetId="26">#REF!</definedName>
    <definedName name="MARGINPROJ" localSheetId="25">#REF!</definedName>
    <definedName name="MARGINPROJ">#REF!</definedName>
    <definedName name="MATO">#REF!</definedName>
    <definedName name="MB.1">#REF!</definedName>
    <definedName name="MB.2">#REF!</definedName>
    <definedName name="Mc3Span">#REF!</definedName>
    <definedName name="MCB">#REF!</definedName>
    <definedName name="MCCEA">[37]부하계산서!#REF!</definedName>
    <definedName name="MCCEB">[37]부하계산서!#REF!</definedName>
    <definedName name="MCCF">[37]부하계산서!#REF!</definedName>
    <definedName name="MCCN">'[39]부하(성남)'!#REF!</definedName>
    <definedName name="MCCP">[37]부하계산서!#REF!</definedName>
    <definedName name="MCCS">[37]부하계산서!#REF!</definedName>
    <definedName name="MCH">#REF!</definedName>
    <definedName name="MCON">#REF!</definedName>
    <definedName name="MH">#REF!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LR">#REF!</definedName>
    <definedName name="MLSS">#REF!</definedName>
    <definedName name="MLVSS">#REF!</definedName>
    <definedName name="mm">#REF!</definedName>
    <definedName name="mmm">[125]COPING!#REF!</definedName>
    <definedName name="MMMM" localSheetId="6">BLCH</definedName>
    <definedName name="MMMM" localSheetId="17">BLCH</definedName>
    <definedName name="MMMM">BLCH</definedName>
    <definedName name="MNHL">[123]Sheet1!$A$4:$H$5</definedName>
    <definedName name="MO" localSheetId="7">#REF!</definedName>
    <definedName name="MO" localSheetId="17">#REF!</definedName>
    <definedName name="MO" localSheetId="26">#REF!</definedName>
    <definedName name="MO" localSheetId="21">#REF!</definedName>
    <definedName name="MO" localSheetId="25">#REF!</definedName>
    <definedName name="MO">#REF!</definedName>
    <definedName name="MONEY">'[102]Y-WORK'!$F$21:$M$907,'[102]Y-WORK'!$F$917:$M$945</definedName>
    <definedName name="MOO" localSheetId="7">[126]우각부보강!#REF!</definedName>
    <definedName name="MOO" localSheetId="26">[126]우각부보강!#REF!</definedName>
    <definedName name="MOO" localSheetId="21">[127]우각부보강!#REF!</definedName>
    <definedName name="MOO" localSheetId="25">[126]우각부보강!#REF!</definedName>
    <definedName name="MOO">[126]우각부보강!#REF!</definedName>
    <definedName name="MOR10L">[61]INPUT!#REF!</definedName>
    <definedName name="MOR10R">[61]INPUT!#REF!</definedName>
    <definedName name="MOR3L">[61]INPUT!#REF!</definedName>
    <definedName name="MOR3R">[61]INPUT!#REF!</definedName>
    <definedName name="MOR4L">[61]INPUT!#REF!</definedName>
    <definedName name="MOR4R">[61]INPUT!#REF!</definedName>
    <definedName name="MOR5L">[61]INPUT!#REF!</definedName>
    <definedName name="MOR5R">[61]INPUT!#REF!</definedName>
    <definedName name="MOR6L">[61]INPUT!#REF!</definedName>
    <definedName name="MOR6R">[61]INPUT!#REF!</definedName>
    <definedName name="MOR7L">[61]INPUT!#REF!</definedName>
    <definedName name="MOR7R">[61]INPUT!#REF!</definedName>
    <definedName name="MOR8L">[61]INPUT!#REF!</definedName>
    <definedName name="MOR8R">[61]INPUT!#REF!</definedName>
    <definedName name="MOR9L">[61]INPUT!#REF!</definedName>
    <definedName name="MOR9R">[61]INPUT!#REF!</definedName>
    <definedName name="MOTOR" localSheetId="17">#REF!</definedName>
    <definedName name="MOTOR">#REF!</definedName>
    <definedName name="MP" localSheetId="17">#REF!</definedName>
    <definedName name="MP">#REF!</definedName>
    <definedName name="mpa" localSheetId="17">#REF!</definedName>
    <definedName name="mpa">#REF!</definedName>
    <definedName name="MR">#REF!</definedName>
    <definedName name="MRD">#REF!</definedName>
    <definedName name="MRL">#REF!</definedName>
    <definedName name="MS">#REF!</definedName>
    <definedName name="MT">#REF!</definedName>
    <definedName name="MU">#REF!</definedName>
    <definedName name="musu">'[128]수안보-MBR1'!$AN$247</definedName>
    <definedName name="MX" localSheetId="17">#REF!</definedName>
    <definedName name="MX">#REF!</definedName>
    <definedName name="MXX" localSheetId="17">#REF!</definedName>
    <definedName name="MXX">#REF!</definedName>
    <definedName name="MYB.1" localSheetId="17">#REF!</definedName>
    <definedName name="MYB.1">#REF!</definedName>
    <definedName name="MYB.2">#REF!</definedName>
    <definedName name="MYH">#REF!</definedName>
    <definedName name="MZ">#REF!</definedName>
    <definedName name="MZZ">#REF!</definedName>
    <definedName name="M당무게">[80]DATE!$E$24:$E$85</definedName>
    <definedName name="n" localSheetId="17" hidden="1">[87]실행철강하도!$A$1:$A$4</definedName>
    <definedName name="n" localSheetId="21" hidden="1">[87]실행철강하도!$A$1:$A$4</definedName>
    <definedName name="n" hidden="1">[127]실행철강하도!$A$1:$A$4</definedName>
    <definedName name="N1A" localSheetId="17">#REF!</definedName>
    <definedName name="N1A">#REF!</definedName>
    <definedName name="N1D" localSheetId="17">#REF!</definedName>
    <definedName name="N1D">#REF!</definedName>
    <definedName name="N1S">[30]Sheet1!$F$46</definedName>
    <definedName name="N2S">[30]Sheet1!$F$47</definedName>
    <definedName name="N3S">[30]Sheet1!$F$48</definedName>
    <definedName name="NA" localSheetId="17">#REF!</definedName>
    <definedName name="NA">#REF!</definedName>
    <definedName name="NAME" localSheetId="7">#REF!</definedName>
    <definedName name="NAME" localSheetId="11">#REF!</definedName>
    <definedName name="NAME" localSheetId="26">#REF!</definedName>
    <definedName name="NAME" localSheetId="21">#REF!</definedName>
    <definedName name="NAME" localSheetId="25">#REF!</definedName>
    <definedName name="NAME" localSheetId="28">#REF!</definedName>
    <definedName name="NAME">#REF!</definedName>
    <definedName name="NC">#REF!</definedName>
    <definedName name="NCA">#REF!</definedName>
    <definedName name="NCD">#REF!</definedName>
    <definedName name="ND">#REF!</definedName>
    <definedName name="NDO">[30]Sheet1!$F$53</definedName>
    <definedName name="NE" localSheetId="17">#REF!</definedName>
    <definedName name="NE">#REF!</definedName>
    <definedName name="nf" localSheetId="17">#REF!</definedName>
    <definedName name="nf">#REF!</definedName>
    <definedName name="ngf"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N">#REF!</definedName>
    <definedName name="NHM">#REF!</definedName>
    <definedName name="NI">[129]노임!$A$1:$B$65536</definedName>
    <definedName name="NN" localSheetId="17">#REF!</definedName>
    <definedName name="NN">#REF!</definedName>
    <definedName name="NNN" localSheetId="7">#REF!</definedName>
    <definedName name="NNN" localSheetId="26">#REF!</definedName>
    <definedName name="NNN" localSheetId="25">#REF!</definedName>
    <definedName name="NNN">#REF!</definedName>
    <definedName name="NNNN">'[62]ABUT수량-A1'!$T$25</definedName>
    <definedName name="NO">[71]직공비!#REF!</definedName>
    <definedName name="No." localSheetId="17">#REF!</definedName>
    <definedName name="No.">#REF!</definedName>
    <definedName name="NO3eq" localSheetId="17">#REF!</definedName>
    <definedName name="NO3eq">#REF!</definedName>
    <definedName name="NOIM">[129]노임!$A$1:$B$17</definedName>
    <definedName name="NOMU">[130]NOMUBI!$B$3:$H$39</definedName>
    <definedName name="NOR" localSheetId="17">#REF!</definedName>
    <definedName name="NOR">#REF!</definedName>
    <definedName name="NOT" localSheetId="17">#REF!</definedName>
    <definedName name="NOT">#REF!</definedName>
    <definedName name="NOTCH" localSheetId="17">#REF!</definedName>
    <definedName name="NOTCH">#REF!</definedName>
    <definedName name="Nox">#REF!</definedName>
    <definedName name="NP" localSheetId="7">#REF!</definedName>
    <definedName name="NP" localSheetId="26">#REF!</definedName>
    <definedName name="NP" localSheetId="21">#REF!</definedName>
    <definedName name="NP" localSheetId="25">#REF!</definedName>
    <definedName name="NP" localSheetId="28">#REF!</definedName>
    <definedName name="NP">#REF!</definedName>
    <definedName name="NPG">#REF!</definedName>
    <definedName name="NPI">[30]Sheet1!$L$58</definedName>
    <definedName name="NPZ" localSheetId="7">#REF!</definedName>
    <definedName name="NPZ" localSheetId="17">#REF!</definedName>
    <definedName name="NPZ" localSheetId="26">#REF!</definedName>
    <definedName name="NPZ" localSheetId="21">#REF!</definedName>
    <definedName name="NPZ" localSheetId="25">#REF!</definedName>
    <definedName name="NPZ">#REF!</definedName>
    <definedName name="NSA">#REF!</definedName>
    <definedName name="NSC">#REF!</definedName>
    <definedName name="NSD">#REF!</definedName>
    <definedName name="NSE">#REF!</definedName>
    <definedName name="NSH">[30]Sheet1!$L$43</definedName>
    <definedName name="NSO">[30]Sheet1!$L$48</definedName>
    <definedName name="NSP" localSheetId="17">#REF!</definedName>
    <definedName name="NSP">#REF!</definedName>
    <definedName name="NST" localSheetId="17">#REF!</definedName>
    <definedName name="NST">#REF!</definedName>
    <definedName name="NSV" localSheetId="17">#REF!</definedName>
    <definedName name="NSV">#REF!</definedName>
    <definedName name="NUM" localSheetId="17">[71]직공비!#REF!</definedName>
    <definedName name="NUM">[71]직공비!#REF!</definedName>
    <definedName name="NUMBER" localSheetId="17">#REF!</definedName>
    <definedName name="NUMBER">#REF!</definedName>
    <definedName name="Nx" localSheetId="17">#REF!</definedName>
    <definedName name="Nx">#REF!</definedName>
    <definedName name="NYDATA">[24]Sheet1!$C$10:$V$53</definedName>
    <definedName name="n이" localSheetId="17">#REF!</definedName>
    <definedName name="n이">#REF!</definedName>
    <definedName name="n이_1" localSheetId="17">#REF!</definedName>
    <definedName name="n이_1">#REF!</definedName>
    <definedName name="n이_2" localSheetId="17">#REF!</definedName>
    <definedName name="n이_2">#REF!</definedName>
    <definedName name="n일">#REF!</definedName>
    <definedName name="N치">#REF!</definedName>
    <definedName name="O">[131]내역!#REF!</definedName>
    <definedName name="o_m" localSheetId="17">#REF!</definedName>
    <definedName name="o_m">#REF!</definedName>
    <definedName name="OIL" localSheetId="17">{"'용역비'!$A$4:$C$8"}</definedName>
    <definedName name="OIL" localSheetId="21">{"'용역비'!$A$4:$C$8"}</definedName>
    <definedName name="OIL">{"'용역비'!$A$4:$C$8"}</definedName>
    <definedName name="okpk">#REF!</definedName>
    <definedName name="OO">#N/A</definedName>
    <definedName name="OOO" localSheetId="7">#REF!</definedName>
    <definedName name="OOO" localSheetId="17">#REF!</definedName>
    <definedName name="OOO" localSheetId="26">#REF!</definedName>
    <definedName name="OOO" localSheetId="21">#REF!</definedName>
    <definedName name="OOO" localSheetId="25">#REF!</definedName>
    <definedName name="OOO">#REF!</definedName>
    <definedName name="oooo">'[132]ABUT수량-A1'!$T$25</definedName>
    <definedName name="OUT" localSheetId="17">#REF!</definedName>
    <definedName name="OUT">#REF!</definedName>
    <definedName name="OUTD" localSheetId="17">#REF!</definedName>
    <definedName name="OUTD">#REF!</definedName>
    <definedName name="P" localSheetId="7">#REF!</definedName>
    <definedName name="P" localSheetId="26">#REF!</definedName>
    <definedName name="P" localSheetId="21">#REF!</definedName>
    <definedName name="P" localSheetId="25">#REF!</definedName>
    <definedName name="P" localSheetId="28">#REF!</definedName>
    <definedName name="P">#REF!</definedName>
    <definedName name="P_1">#REF!</definedName>
    <definedName name="P_2">#REF!</definedName>
    <definedName name="P_3">#REF!</definedName>
    <definedName name="P_4">#REF!</definedName>
    <definedName name="P_H2">#REF!</definedName>
    <definedName name="p_m">#REF!</definedName>
    <definedName name="P_NAE">#REF!</definedName>
    <definedName name="P01_">#REF!</definedName>
    <definedName name="P02_">#REF!</definedName>
    <definedName name="P10TL">[61]INPUT!#REF!</definedName>
    <definedName name="P10TR">[61]INPUT!#REF!</definedName>
    <definedName name="P1H1">[72]Sheet1!#REF!</definedName>
    <definedName name="P1X" localSheetId="7">#REF!</definedName>
    <definedName name="P1X" localSheetId="17">#REF!</definedName>
    <definedName name="P1X" localSheetId="26">#REF!</definedName>
    <definedName name="P1X" localSheetId="21">#REF!</definedName>
    <definedName name="P1X" localSheetId="25">#REF!</definedName>
    <definedName name="P1X">#REF!</definedName>
    <definedName name="P1Z" localSheetId="7">#REF!</definedName>
    <definedName name="P1Z" localSheetId="26">#REF!</definedName>
    <definedName name="P1Z" localSheetId="25">#REF!</definedName>
    <definedName name="P1Z">#REF!</definedName>
    <definedName name="P2X" localSheetId="7">#REF!</definedName>
    <definedName name="P2X" localSheetId="26">#REF!</definedName>
    <definedName name="P2X" localSheetId="25">#REF!</definedName>
    <definedName name="P2X">#REF!</definedName>
    <definedName name="P2Z" localSheetId="7">#REF!</definedName>
    <definedName name="P2Z" localSheetId="26">#REF!</definedName>
    <definedName name="P2Z" localSheetId="25">#REF!</definedName>
    <definedName name="P2Z">#REF!</definedName>
    <definedName name="P3TL">[61]INPUT!#REF!</definedName>
    <definedName name="P3TR">[61]INPUT!#REF!</definedName>
    <definedName name="P3X" localSheetId="17">#REF!</definedName>
    <definedName name="P3X">#REF!</definedName>
    <definedName name="P4TL">[61]INPUT!#REF!</definedName>
    <definedName name="P4TR">[61]INPUT!#REF!</definedName>
    <definedName name="P4X" localSheetId="17">#REF!</definedName>
    <definedName name="P4X">#REF!</definedName>
    <definedName name="P5TL">[61]INPUT!#REF!</definedName>
    <definedName name="P5TR">[61]INPUT!#REF!</definedName>
    <definedName name="P6TL">[61]INPUT!#REF!</definedName>
    <definedName name="P6TR">[61]INPUT!#REF!</definedName>
    <definedName name="P7TL">[61]INPUT!#REF!</definedName>
    <definedName name="P7TR">[61]INPUT!#REF!</definedName>
    <definedName name="P8TL">[61]INPUT!#REF!</definedName>
    <definedName name="P8TR">[61]INPUT!#REF!</definedName>
    <definedName name="P9TL">[61]INPUT!#REF!</definedName>
    <definedName name="P9TR">[61]INPUT!#REF!</definedName>
    <definedName name="PA" localSheetId="17">#REF!</definedName>
    <definedName name="PA">#REF!</definedName>
    <definedName name="PASS" localSheetId="17">#REF!</definedName>
    <definedName name="PASS">#REF!</definedName>
    <definedName name="PAT" localSheetId="28" hidden="1">{#N/A,#N/A,FALSE,"Sheet1"}</definedName>
    <definedName name="PAT" hidden="1">{#N/A,#N/A,FALSE,"Sheet1"}</definedName>
    <definedName name="pa삼" localSheetId="17">#REF!</definedName>
    <definedName name="pa삼">#REF!</definedName>
    <definedName name="Pa오" localSheetId="17">#REF!</definedName>
    <definedName name="Pa오">#REF!</definedName>
    <definedName name="PB" localSheetId="17">#REF!</definedName>
    <definedName name="PB">#REF!</definedName>
    <definedName name="PBB">#REF!</definedName>
    <definedName name="PC">#REF!</definedName>
    <definedName name="PCO">#REF!</definedName>
    <definedName name="PD">#REF!</definedName>
    <definedName name="PDF">#REF!</definedName>
    <definedName name="PE">#REF!</definedName>
    <definedName name="PEA">#REF!</definedName>
    <definedName name="PEAK">#N/A</definedName>
    <definedName name="per">#REF!</definedName>
    <definedName name="PF">#REF!</definedName>
    <definedName name="PFO">[133]주형!#REF!</definedName>
    <definedName name="PG" localSheetId="17">#REF!</definedName>
    <definedName name="PG">#REF!</definedName>
    <definedName name="PH" localSheetId="17">#REF!</definedName>
    <definedName name="PH">#REF!</definedName>
    <definedName name="PHG" localSheetId="17">#REF!</definedName>
    <definedName name="PHG">#REF!</definedName>
    <definedName name="PI">#REF!</definedName>
    <definedName name="pi_e">#REF!</definedName>
    <definedName name="pi_ea">#REF!</definedName>
    <definedName name="piece">#REF!</definedName>
    <definedName name="pile_s">[82]말뚝지지력산정!$F$116</definedName>
    <definedName name="PILED10L">[61]INPUT!#REF!</definedName>
    <definedName name="PILED10R">[61]INPUT!#REF!</definedName>
    <definedName name="PILED3L">[61]INPUT!#REF!</definedName>
    <definedName name="PILED3R">[61]INPUT!#REF!</definedName>
    <definedName name="PILED4L">[61]INPUT!#REF!</definedName>
    <definedName name="PILED4R">[61]INPUT!#REF!</definedName>
    <definedName name="PILED5L">[61]INPUT!#REF!</definedName>
    <definedName name="PILED5R">[61]INPUT!#REF!</definedName>
    <definedName name="PILED6L">[61]INPUT!#REF!</definedName>
    <definedName name="PILED6R">[61]INPUT!#REF!</definedName>
    <definedName name="PILED7L">[61]INPUT!#REF!</definedName>
    <definedName name="PILED7R">[61]INPUT!#REF!</definedName>
    <definedName name="PILED8L">[61]INPUT!#REF!</definedName>
    <definedName name="PILED8R">[61]INPUT!#REF!</definedName>
    <definedName name="PILED9L">[61]INPUT!#REF!</definedName>
    <definedName name="PILED9R">[61]INPUT!#REF!</definedName>
    <definedName name="PILET10L">[61]INPUT!#REF!</definedName>
    <definedName name="PILET10R">[61]INPUT!#REF!</definedName>
    <definedName name="PILET3L">[61]INPUT!#REF!</definedName>
    <definedName name="PILET3R">[61]INPUT!#REF!</definedName>
    <definedName name="PILET4L">[61]INPUT!#REF!</definedName>
    <definedName name="PILET4R">[61]INPUT!#REF!</definedName>
    <definedName name="PILET5L">[61]INPUT!#REF!</definedName>
    <definedName name="PILET5R">[61]INPUT!#REF!</definedName>
    <definedName name="PILET6L">[61]INPUT!#REF!</definedName>
    <definedName name="PILET6R">[61]INPUT!#REF!</definedName>
    <definedName name="PILET7L">[61]INPUT!#REF!</definedName>
    <definedName name="PILET7R">[61]INPUT!#REF!</definedName>
    <definedName name="PILET8L">[61]INPUT!#REF!</definedName>
    <definedName name="PILET8R">[61]INPUT!#REF!</definedName>
    <definedName name="PILET9L">[61]INPUT!#REF!</definedName>
    <definedName name="PILET9R">[61]INPUT!#REF!</definedName>
    <definedName name="PILE규격" localSheetId="17">#REF!</definedName>
    <definedName name="PILE규격">#REF!</definedName>
    <definedName name="pile길이" localSheetId="17">#REF!</definedName>
    <definedName name="pile길이">#REF!</definedName>
    <definedName name="pile연결" localSheetId="7">#REF!</definedName>
    <definedName name="pile연결" localSheetId="11">#REF!</definedName>
    <definedName name="pile연결" localSheetId="26">#REF!</definedName>
    <definedName name="pile연결" localSheetId="25">#REF!</definedName>
    <definedName name="pile연결" localSheetId="28">#REF!</definedName>
    <definedName name="pile연결">#REF!</definedName>
    <definedName name="PIM">'[134]3.바닥판설계'!#REF!</definedName>
    <definedName name="PIPE40" localSheetId="17">#REF!</definedName>
    <definedName name="PIPE40">#REF!</definedName>
    <definedName name="PJ" localSheetId="17">#REF!</definedName>
    <definedName name="PJ">#REF!</definedName>
    <definedName name="PJT개요">'[69]#REF'!$C$6:$C$5775</definedName>
    <definedName name="PK" localSheetId="17">#REF!</definedName>
    <definedName name="PK">#REF!</definedName>
    <definedName name="PL">[67]교각1!#REF!</definedName>
    <definedName name="pl0" localSheetId="17">#REF!</definedName>
    <definedName name="pl0">#REF!</definedName>
    <definedName name="PLATE_12t_단중" localSheetId="17">#REF!</definedName>
    <definedName name="PLATE_12t_단중">#REF!</definedName>
    <definedName name="PLATE_19t_단중" localSheetId="17">#REF!</definedName>
    <definedName name="PLATE_19t_단중">#REF!</definedName>
    <definedName name="PLATE_6t_단중">#REF!</definedName>
    <definedName name="PLATE_9t_단중">#REF!</definedName>
    <definedName name="PM">#REF!</definedName>
    <definedName name="PN">[67]교각1!#REF!</definedName>
    <definedName name="PNLW10">[37]부하계산서!#REF!</definedName>
    <definedName name="PNLW8">[37]부하계산서!#REF!</definedName>
    <definedName name="PO">#REF!</definedName>
    <definedName name="pongd">#REF!</definedName>
    <definedName name="ponge">#REF!</definedName>
    <definedName name="POT_BEARING">#REF!</definedName>
    <definedName name="PP">#REF!</definedName>
    <definedName name="ppp">#REF!</definedName>
    <definedName name="ppppp">'[118]ABUT수량-A1'!$T$25</definedName>
    <definedName name="PQ" localSheetId="17">#REF!</definedName>
    <definedName name="PQ">#REF!</definedName>
    <definedName name="pr" localSheetId="7">#REF!</definedName>
    <definedName name="pr" localSheetId="17">#REF!</definedName>
    <definedName name="pr" localSheetId="26">#REF!</definedName>
    <definedName name="pr" localSheetId="21">#REF!</definedName>
    <definedName name="pr" localSheetId="25">#REF!</definedName>
    <definedName name="pr" localSheetId="28">#REF!</definedName>
    <definedName name="pr">#REF!</definedName>
    <definedName name="PRC">#REF!</definedName>
    <definedName name="PRDump" localSheetId="7">#REF!</definedName>
    <definedName name="PRDump" localSheetId="26">#REF!</definedName>
    <definedName name="PRDump" localSheetId="25">#REF!</definedName>
    <definedName name="PRDump">#REF!</definedName>
    <definedName name="Prel">#REF!</definedName>
    <definedName name="PRICE">#REF!</definedName>
    <definedName name="prin">#REF!</definedName>
    <definedName name="PRINT" localSheetId="7">#REF!</definedName>
    <definedName name="PRINT" localSheetId="26">#REF!</definedName>
    <definedName name="PRINT" localSheetId="25">#REF!</definedName>
    <definedName name="PRINT">#REF!</definedName>
    <definedName name="_xlnm.Print_Area" localSheetId="0">'1.사업개요'!$A$1:$J$33</definedName>
    <definedName name="_xlnm.Print_Area" localSheetId="7">'2. 관정내역'!$A$1:$S$6</definedName>
    <definedName name="_xlnm.Print_Area" localSheetId="1">'2.조사량 및 시행방법'!$A$1:$F$7</definedName>
    <definedName name="_xlnm.Print_Area" localSheetId="2">'2-1.사업수량표'!$A$1:$F$11</definedName>
    <definedName name="_xlnm.Print_Area" localSheetId="4">'2-2.지구별내역(정기수질검사)'!$A$1:$K$51</definedName>
    <definedName name="_xlnm.Print_Area" localSheetId="5">'2-3.지구별내역(지하수영향조사)'!$A$1:$N$44</definedName>
    <definedName name="_xlnm.Print_Area" localSheetId="6">'2-4.지구별내역(지하수사후관리)'!$A$1:$W$21</definedName>
    <definedName name="_xlnm.Print_Area" localSheetId="17">'3사업량'!$A$1:$D$13</definedName>
    <definedName name="_xlnm.Print_Area" localSheetId="18">'4. 공사비총괄표'!$A$1:$H$35</definedName>
    <definedName name="_xlnm.Print_Area" localSheetId="19">'5. 공사비명세서'!$A$1:$L$15</definedName>
    <definedName name="_xlnm.Print_Area" localSheetId="9">'5.직접비산출내역'!$A$1:$M$11</definedName>
    <definedName name="_xlnm.Print_Area" localSheetId="11">'5-1. 영향조사 및 사후관리 용역 총괄'!$A$1:$F$33</definedName>
    <definedName name="_xlnm.Print_Area" localSheetId="12">'5-1-1. 사업비명세서'!$A$1:$N$148</definedName>
    <definedName name="_xlnm.Print_Area" localSheetId="15">'5-1-2. 일위대가표(영향조사)'!$A$1:$N$275</definedName>
    <definedName name="_xlnm.Print_Area" localSheetId="13">'5-1-2. 일위대가표(영향조사) 1공구'!$A$1:$N$275</definedName>
    <definedName name="_xlnm.Print_Area" localSheetId="16">'5-1-3. 일위대가표(사후관리)'!$M$1:$Z$448</definedName>
    <definedName name="_xlnm.Print_Area" localSheetId="14">'5-1-3. 일위대가표(사후관리) 1공구'!$M$1:$Z$448</definedName>
    <definedName name="_xlnm.Print_Area" localSheetId="10">'5-2. 법적시설 정비비'!$A$1:$L$53</definedName>
    <definedName name="_xlnm.Print_Area" localSheetId="20">'6.소요일수'!$A$1:$O$12</definedName>
    <definedName name="_xlnm.Print_Area" localSheetId="26">'7. 영향조사 용역비 총괄표'!$A$1:$G$17</definedName>
    <definedName name="_xlnm.Print_Area" localSheetId="21">'7. 일위대가'!$A$2:$L$191</definedName>
    <definedName name="_xlnm.Print_Area" localSheetId="27">'7-1 영향조사 조사비명세서'!$A$1:$L$300</definedName>
    <definedName name="_xlnm.Print_Area" localSheetId="25">'8. 사후관리 사업비  (2)'!$A$1:$G$17</definedName>
    <definedName name="_xlnm.Print_Area" localSheetId="28">'8.사후관리 공종별단가표'!$M$1:$Z$225</definedName>
    <definedName name="_xlnm.Print_Area" localSheetId="24">'단가(사후관리)'!$A$1:$K$53</definedName>
    <definedName name="_xlnm.Print_Area" localSheetId="30">단가입력!$A$1:$D$21</definedName>
    <definedName name="_xlnm.Print_Area" localSheetId="29">단가표!$A$1:$K$45</definedName>
    <definedName name="_xlnm.Print_Area" localSheetId="31">주간주유소!$A$1:$G$46</definedName>
    <definedName name="_xlnm.Print_Area" localSheetId="22">직영일위대가!$A$1:$L$338</definedName>
    <definedName name="_xlnm.Print_Area">#REF!</definedName>
    <definedName name="PRINT_AREA_MI" localSheetId="7">#REF!</definedName>
    <definedName name="PRINT_AREA_MI" localSheetId="11">#REF!</definedName>
    <definedName name="PRINT_AREA_MI" localSheetId="26">#REF!</definedName>
    <definedName name="PRINT_AREA_MI" localSheetId="21">#REF!</definedName>
    <definedName name="PRINT_AREA_MI" localSheetId="25">#REF!</definedName>
    <definedName name="PRINT_AREA_MI">#REF!</definedName>
    <definedName name="PRINT_AREA_MI1" localSheetId="7">#REF!</definedName>
    <definedName name="PRINT_AREA_MI1" localSheetId="26">#REF!</definedName>
    <definedName name="PRINT_AREA_MI1" localSheetId="25">#REF!</definedName>
    <definedName name="PRINT_AREA_MI1">#REF!</definedName>
    <definedName name="print_title">#REF!</definedName>
    <definedName name="_xlnm.Print_Titles" localSheetId="7">'2. 관정내역'!$2:$3</definedName>
    <definedName name="_xlnm.Print_Titles" localSheetId="4">'2-2.지구별내역(정기수질검사)'!$2:$3</definedName>
    <definedName name="_xlnm.Print_Titles" localSheetId="17">[135]건축공사!$2:$4</definedName>
    <definedName name="_xlnm.Print_Titles" localSheetId="21">[135]건축공사!$2:$4</definedName>
    <definedName name="_xlnm.Print_Titles">[135]건축공사!$A$2:$IV$4</definedName>
    <definedName name="PRINT_TITLES_MI">#N/A</definedName>
    <definedName name="Printed_Titles">#REF!</definedName>
    <definedName name="printMtitles">[24]Sheet1!$A$1:$IV$2</definedName>
    <definedName name="PRO">[133]주형!#REF!</definedName>
    <definedName name="Project_Name" localSheetId="17">#REF!</definedName>
    <definedName name="Project_Name">#REF!</definedName>
    <definedName name="PRTNAME" localSheetId="17">#REF!</definedName>
    <definedName name="PRTNAME">#REF!</definedName>
    <definedName name="ps" localSheetId="17">#REF!</definedName>
    <definedName name="ps">#REF!</definedName>
    <definedName name="ps0">#REF!</definedName>
    <definedName name="PSS">#REF!</definedName>
    <definedName name="PT">[67]교각1!#REF!</definedName>
    <definedName name="PTT" localSheetId="17">#REF!</definedName>
    <definedName name="PTT">#REF!</definedName>
    <definedName name="PU" localSheetId="17">#REF!</definedName>
    <definedName name="PU">#REF!</definedName>
    <definedName name="PUMP" localSheetId="17">#REF!</definedName>
    <definedName name="PUMP">#REF!</definedName>
    <definedName name="PUU">#REF!</definedName>
    <definedName name="PV">#REF!</definedName>
    <definedName name="PVC관" localSheetId="7">#REF!</definedName>
    <definedName name="PVC관" localSheetId="26">#REF!</definedName>
    <definedName name="PVC관" localSheetId="21">#REF!</definedName>
    <definedName name="PVC관" localSheetId="25">#REF!</definedName>
    <definedName name="PVC관" localSheetId="28">#REF!</definedName>
    <definedName name="PVC관">#REF!</definedName>
    <definedName name="PVI">#REF!</definedName>
    <definedName name="PVT">#REF!</definedName>
    <definedName name="PWP">#REF!</definedName>
    <definedName name="PWS">[5]교각계산!$G$108</definedName>
    <definedName name="PWW" localSheetId="17">#REF!</definedName>
    <definedName name="PWW">#REF!</definedName>
    <definedName name="Px" localSheetId="17">#REF!</definedName>
    <definedName name="Px">#REF!</definedName>
    <definedName name="Pxa" localSheetId="17">#REF!</definedName>
    <definedName name="Pxa">#REF!</definedName>
    <definedName name="Pxan">#REF!</definedName>
    <definedName name="Pxh">#REF!</definedName>
    <definedName name="q" localSheetId="7" hidden="1">#REF!</definedName>
    <definedName name="q" localSheetId="26" hidden="1">#REF!</definedName>
    <definedName name="q" localSheetId="21" hidden="1">#REF!</definedName>
    <definedName name="q" localSheetId="25" hidden="1">#REF!</definedName>
    <definedName name="q" hidden="1">#REF!</definedName>
    <definedName name="q234562456" localSheetId="17">{"'용역비'!$A$4:$C$8"}</definedName>
    <definedName name="q234562456" localSheetId="21">{"'용역비'!$A$4:$C$8"}</definedName>
    <definedName name="q234562456">{"'용역비'!$A$4:$C$8"}</definedName>
    <definedName name="Q3WEE" localSheetId="17" hidden="1">{#N/A,#N/A,FALSE,"조골재"}</definedName>
    <definedName name="Q3WEE" hidden="1">{#N/A,#N/A,FALSE,"조골재"}</definedName>
    <definedName name="QA">#REF!</definedName>
    <definedName name="QAE">#REF!</definedName>
    <definedName name="QAQA">'[117]ABUT수량-A1'!$T$25</definedName>
    <definedName name="QE">[136]Sheet1!$A$68</definedName>
    <definedName name="Qe앨" localSheetId="17">#REF!</definedName>
    <definedName name="Qe앨">#REF!</definedName>
    <definedName name="qhsans"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hsan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i">[31]설계조건!#REF!</definedName>
    <definedName name="qor" localSheetId="17" hidden="1">[137]실행철강하도!$A$1:$A$4</definedName>
    <definedName name="qor" localSheetId="21" hidden="1">[137]실행철강하도!$A$1:$A$4</definedName>
    <definedName name="qor" localSheetId="28" hidden="1">[138]실행철강하도!$A$1:$A$4</definedName>
    <definedName name="qor" hidden="1">[60]실행철강하도!$A$1:$A$4</definedName>
    <definedName name="QQ" localSheetId="17">#REF!</definedName>
    <definedName name="QQ" localSheetId="21">#REF!</definedName>
    <definedName name="QQ">#REF!</definedName>
    <definedName name="qqaa">'[132]ABUT수량-A1'!$T$25</definedName>
    <definedName name="qqq" localSheetId="7" hidden="1">#REF!</definedName>
    <definedName name="qqq" localSheetId="17">'[60]ABUT수량-A1'!$T$25</definedName>
    <definedName name="qqq" localSheetId="26" hidden="1">#REF!</definedName>
    <definedName name="qqq" localSheetId="21">'[60]ABUT수량-A1'!$T$25</definedName>
    <definedName name="qqq" localSheetId="25" hidden="1">#REF!</definedName>
    <definedName name="qqq" localSheetId="28">'[60]ABUT수량-A1'!$T$25</definedName>
    <definedName name="qqq" hidden="1">#REF!</definedName>
    <definedName name="QQQQ">'[139]ABUT수량-A1'!$T$25</definedName>
    <definedName name="qqqqq">'[140]ABUT수량-A1'!$T$25</definedName>
    <definedName name="QTY">#N/A</definedName>
    <definedName name="qu">#REF!</definedName>
    <definedName name="qw" localSheetId="17">[141]노임단가!$H$8</definedName>
    <definedName name="qw" localSheetId="21">[141]노임단가!$H$8</definedName>
    <definedName name="qw" localSheetId="28" hidden="1">{#N/A,#N/A,FALSE,"단가표지"}</definedName>
    <definedName name="qw" hidden="1">{#N/A,#N/A,FALSE,"단가표지"}</definedName>
    <definedName name="qwe" localSheetId="17">#REF!</definedName>
    <definedName name="qwe">#REF!</definedName>
    <definedName name="qwefqfqw" localSheetId="17">#REF!</definedName>
    <definedName name="qwefqfqw">#REF!</definedName>
    <definedName name="QWQW">'[117]ABUT수량-A1'!$T$25</definedName>
    <definedName name="QWS" localSheetId="17" hidden="1">#REF!</definedName>
    <definedName name="QWS" localSheetId="21" hidden="1">#REF!</definedName>
    <definedName name="QWS" hidden="1">#REF!</definedName>
    <definedName name="QWT" localSheetId="17">'[116]3련 BOX'!#REF!</definedName>
    <definedName name="QWT">'[116]3련 BOX'!#REF!</definedName>
    <definedName name="qyk" localSheetId="17">{"'용역비'!$A$4:$C$8"}</definedName>
    <definedName name="qyk" localSheetId="21">{"'용역비'!$A$4:$C$8"}</definedName>
    <definedName name="qyk">{"'용역비'!$A$4:$C$8"}</definedName>
    <definedName name="q디">#REF!</definedName>
    <definedName name="q앨">#REF!</definedName>
    <definedName name="RA">#REF!</definedName>
    <definedName name="RAD">#REF!</definedName>
    <definedName name="RAS">#REF!</definedName>
    <definedName name="RATE">#REF!</definedName>
    <definedName name="RAW">#REF!</definedName>
    <definedName name="RawAgencyPrice" localSheetId="7">#REF!</definedName>
    <definedName name="RawAgencyPrice" localSheetId="26">#REF!</definedName>
    <definedName name="RawAgencyPrice" localSheetId="25">#REF!</definedName>
    <definedName name="RawAgencyPrice" localSheetId="28">#REF!</definedName>
    <definedName name="RawAgencyPrice">#REF!</definedName>
    <definedName name="RB">#REF!</definedName>
    <definedName name="RBData" localSheetId="7">#REF!</definedName>
    <definedName name="RBData" localSheetId="26">#REF!</definedName>
    <definedName name="RBData" localSheetId="25">#REF!</definedName>
    <definedName name="RBData">#REF!</definedName>
    <definedName name="RC_B">#REF!</definedName>
    <definedName name="RCC">#REF!</definedName>
    <definedName name="rcon">#REF!</definedName>
    <definedName name="RC철근집계">#REF!</definedName>
    <definedName name="RD">#REF!</definedName>
    <definedName name="RE">[80]DATE!$E$24:$E$85</definedName>
    <definedName name="really">'[142]ABUT수량-A1'!$T$25</definedName>
    <definedName name="_xlnm.Recorder" localSheetId="7">#REF!</definedName>
    <definedName name="_xlnm.Recorder" localSheetId="17">#REF!</definedName>
    <definedName name="_xlnm.Recorder" localSheetId="26">#REF!</definedName>
    <definedName name="_xlnm.Recorder" localSheetId="21">#REF!</definedName>
    <definedName name="_xlnm.Recorder" localSheetId="25">#REF!</definedName>
    <definedName name="_xlnm.Recorder">#REF!</definedName>
    <definedName name="reewew">'[142]ABUT수량-A1'!$T$25</definedName>
    <definedName name="Region_Name" localSheetId="17">#REF!</definedName>
    <definedName name="Region_Name">#REF!</definedName>
    <definedName name="Reselects" localSheetId="7">#REF!</definedName>
    <definedName name="Reselects" localSheetId="17">#REF!</definedName>
    <definedName name="Reselects" localSheetId="26">#REF!</definedName>
    <definedName name="Reselects" localSheetId="21">#REF!</definedName>
    <definedName name="Reselects" localSheetId="25">#REF!</definedName>
    <definedName name="Reselects">#REF!</definedName>
    <definedName name="rewrwerw">#REF!</definedName>
    <definedName name="reyrt">[63]횡배수관!#REF!</definedName>
    <definedName name="rff">[51]을!#REF!</definedName>
    <definedName name="R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17">{"'용역비'!$A$4:$C$8"}</definedName>
    <definedName name="RH" localSheetId="21">{"'용역비'!$A$4:$C$8"}</definedName>
    <definedName name="RH">{"'용역비'!$A$4:$C$8"}</definedName>
    <definedName name="RH.4">#REF!</definedName>
    <definedName name="RH.7">#REF!</definedName>
    <definedName name="rhd">#REF!</definedName>
    <definedName name="rk" localSheetId="6">BlankMacro1</definedName>
    <definedName name="rk" localSheetId="17">BlankMacro1</definedName>
    <definedName name="rk">BlankMacro1</definedName>
    <definedName name="RKD" localSheetId="17">[143]수량산출!#REF!</definedName>
    <definedName name="RKD">[143]수량산출!#REF!</definedName>
    <definedName name="rkdkd" localSheetId="17" hidden="1">{#N/A,#N/A,FALSE,"2~8번"}</definedName>
    <definedName name="rkdkd" localSheetId="21" hidden="1">{#N/A,#N/A,FALSE,"2~8번"}</definedName>
    <definedName name="rkdkd" localSheetId="28" hidden="1">{#N/A,#N/A,FALSE,"2~8번"}</definedName>
    <definedName name="rkdkd" hidden="1">{#N/A,#N/A,FALSE,"2~8번"}</definedName>
    <definedName name="RL">#REF!</definedName>
    <definedName name="RL1D">#REF!</definedName>
    <definedName name="RL2D">#REF!</definedName>
    <definedName name="RL3D">#REF!</definedName>
    <definedName name="RL4D">#REF!</definedName>
    <definedName name="RL5D">[5]교각계산!$K$98</definedName>
    <definedName name="RL6D" localSheetId="17">#REF!</definedName>
    <definedName name="RL6D">#REF!</definedName>
    <definedName name="RL7D" localSheetId="17">#REF!</definedName>
    <definedName name="RL7D">#REF!</definedName>
    <definedName name="RLA" localSheetId="6">BlankMacro1</definedName>
    <definedName name="RLA" localSheetId="17">BlankMacro1</definedName>
    <definedName name="RLA">BlankMacro1</definedName>
    <definedName name="RLD" localSheetId="17">#REF!</definedName>
    <definedName name="RLD">#REF!</definedName>
    <definedName name="rlr" localSheetId="17">#REF!</definedName>
    <definedName name="rlr">#REF!</definedName>
    <definedName name="rlw" localSheetId="6">BlankMacro1</definedName>
    <definedName name="rlw" localSheetId="17">BlankMacro1</definedName>
    <definedName name="rlw">BlankMacro1</definedName>
    <definedName name="Rl이" localSheetId="17">#REF!</definedName>
    <definedName name="Rl이">#REF!</definedName>
    <definedName name="Rl일" localSheetId="17">#REF!</definedName>
    <definedName name="Rl일">#REF!</definedName>
    <definedName name="ROCK_AUGER" localSheetId="17">[108]장비집계!#REF!</definedName>
    <definedName name="ROCK_AUGER">[108]장비집계!#REF!</definedName>
    <definedName name="ROCK1" localSheetId="17">#REF!</definedName>
    <definedName name="ROCK1">#REF!</definedName>
    <definedName name="rock1_e" localSheetId="17">#REF!</definedName>
    <definedName name="rock1_e">#REF!</definedName>
    <definedName name="rock1_ea" localSheetId="17">#REF!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und">'[144]ABUT수량-A1'!$T$25</definedName>
    <definedName name="Royalty" localSheetId="28" hidden="1">{#N/A,#N/A,FALSE,"Sheet1"}</definedName>
    <definedName name="Royalty" hidden="1">{#N/A,#N/A,FALSE,"Sheet1"}</definedName>
    <definedName name="rp" localSheetId="17">#REF!</definedName>
    <definedName name="rp">#REF!</definedName>
    <definedName name="rr" localSheetId="7">#REF!</definedName>
    <definedName name="rr" localSheetId="26">#REF!</definedName>
    <definedName name="rr" localSheetId="21">#REF!</definedName>
    <definedName name="rr" localSheetId="25">#REF!</definedName>
    <definedName name="rr" localSheetId="28">#REF!</definedName>
    <definedName name="rr">#REF!</definedName>
    <definedName name="RRR" localSheetId="7">[126]우각부보강!#REF!</definedName>
    <definedName name="RRR" localSheetId="26">[126]우각부보강!#REF!</definedName>
    <definedName name="RRR" localSheetId="21">[127]우각부보강!#REF!</definedName>
    <definedName name="RRR" localSheetId="25">[126]우각부보강!#REF!</definedName>
    <definedName name="RRR" localSheetId="28">[126]우각부보강!#REF!</definedName>
    <definedName name="RRR">[126]우각부보강!#REF!</definedName>
    <definedName name="rrrrrrrrrrrrrrrrrrrrrrrrrr" localSheetId="17">#REF!</definedName>
    <definedName name="rrrrrrrrrrrrrrrrrrrrrrrrrr">#REF!</definedName>
    <definedName name="rs" localSheetId="17">#REF!</definedName>
    <definedName name="rs">#REF!</definedName>
    <definedName name="RSS" localSheetId="17">#REF!</definedName>
    <definedName name="RSS">#REF!</definedName>
    <definedName name="rt" localSheetId="17">[63]횡배수관!#REF!</definedName>
    <definedName name="rt">[63]횡배수관!#REF!</definedName>
    <definedName name="rt45r" localSheetId="17">#REF!</definedName>
    <definedName name="rt45r">#REF!</definedName>
    <definedName name="rth" localSheetId="17">{"'용역비'!$A$4:$C$8"}</definedName>
    <definedName name="rth" localSheetId="21">{"'용역비'!$A$4:$C$8"}</definedName>
    <definedName name="rth">{"'용역비'!$A$4:$C$8"}</definedName>
    <definedName name="rthehteh">#REF!</definedName>
    <definedName name="rthrhr">#REF!</definedName>
    <definedName name="rthsgsg">[11]횡배수관!#REF!</definedName>
    <definedName name="RTR" localSheetId="17">#REF!</definedName>
    <definedName name="RTR">#REF!</definedName>
    <definedName name="RTS" localSheetId="17">#REF!</definedName>
    <definedName name="RTS">#REF!</definedName>
    <definedName name="rtt" localSheetId="17">#REF!</definedName>
    <definedName name="rtt">#REF!</definedName>
    <definedName name="rty" localSheetId="17">{"'용역비'!$A$4:$C$8"}</definedName>
    <definedName name="rty" localSheetId="21">{"'용역비'!$A$4:$C$8"}</definedName>
    <definedName name="rty">{"'용역비'!$A$4:$C$8"}</definedName>
    <definedName name="rtyryt">#REF!</definedName>
    <definedName name="ruswjrsodur">#REF!</definedName>
    <definedName name="rwe">#REF!</definedName>
    <definedName name="rwer">#REF!</definedName>
    <definedName name="ryd">#REF!</definedName>
    <definedName name="ryuk" localSheetId="17">{"'용역비'!$A$4:$C$8"}</definedName>
    <definedName name="ryuk" localSheetId="21">{"'용역비'!$A$4:$C$8"}</definedName>
    <definedName name="ryuk">{"'용역비'!$A$4:$C$8"}</definedName>
    <definedName name="s" localSheetId="7">#REF!</definedName>
    <definedName name="s" localSheetId="26">#REF!</definedName>
    <definedName name="s" localSheetId="25">#REF!</definedName>
    <definedName name="s" localSheetId="28">#REF!</definedName>
    <definedName name="s">#REF!</definedName>
    <definedName name="S_1" localSheetId="7">#REF!</definedName>
    <definedName name="S_1" localSheetId="11">#REF!</definedName>
    <definedName name="S_1" localSheetId="26">#REF!</definedName>
    <definedName name="S_1" localSheetId="25">#REF!</definedName>
    <definedName name="S_1">#REF!</definedName>
    <definedName name="S_10" localSheetId="7">#REF!</definedName>
    <definedName name="S_10" localSheetId="11">#REF!</definedName>
    <definedName name="S_10" localSheetId="26">#REF!</definedName>
    <definedName name="S_10" localSheetId="25">#REF!</definedName>
    <definedName name="S_10">#REF!</definedName>
    <definedName name="S_11" localSheetId="7">#REF!</definedName>
    <definedName name="S_11" localSheetId="11">#REF!</definedName>
    <definedName name="S_11" localSheetId="26">#REF!</definedName>
    <definedName name="S_11" localSheetId="25">#REF!</definedName>
    <definedName name="S_11">#REF!</definedName>
    <definedName name="S_2" localSheetId="7">#REF!</definedName>
    <definedName name="S_2" localSheetId="11">#REF!</definedName>
    <definedName name="S_2" localSheetId="26">#REF!</definedName>
    <definedName name="S_2" localSheetId="25">#REF!</definedName>
    <definedName name="S_2">#REF!</definedName>
    <definedName name="S_3" localSheetId="7">#REF!</definedName>
    <definedName name="S_3" localSheetId="11">#REF!</definedName>
    <definedName name="S_3" localSheetId="26">#REF!</definedName>
    <definedName name="S_3" localSheetId="25">#REF!</definedName>
    <definedName name="S_3">#REF!</definedName>
    <definedName name="S_4" localSheetId="7">#REF!</definedName>
    <definedName name="S_4" localSheetId="11">#REF!</definedName>
    <definedName name="S_4" localSheetId="26">#REF!</definedName>
    <definedName name="S_4" localSheetId="25">#REF!</definedName>
    <definedName name="S_4">#REF!</definedName>
    <definedName name="S_5" localSheetId="7">#REF!</definedName>
    <definedName name="S_5" localSheetId="11">#REF!</definedName>
    <definedName name="S_5" localSheetId="26">#REF!</definedName>
    <definedName name="S_5" localSheetId="25">#REF!</definedName>
    <definedName name="S_5">#REF!</definedName>
    <definedName name="S_6" localSheetId="7">#REF!</definedName>
    <definedName name="S_6" localSheetId="11">#REF!</definedName>
    <definedName name="S_6" localSheetId="26">#REF!</definedName>
    <definedName name="S_6" localSheetId="25">#REF!</definedName>
    <definedName name="S_6">#REF!</definedName>
    <definedName name="S_7" localSheetId="7">#REF!</definedName>
    <definedName name="S_7" localSheetId="11">#REF!</definedName>
    <definedName name="S_7" localSheetId="26">#REF!</definedName>
    <definedName name="S_7" localSheetId="25">#REF!</definedName>
    <definedName name="S_7">#REF!</definedName>
    <definedName name="S_8" localSheetId="7">#REF!</definedName>
    <definedName name="S_8" localSheetId="11">#REF!</definedName>
    <definedName name="S_8" localSheetId="26">#REF!</definedName>
    <definedName name="S_8" localSheetId="25">#REF!</definedName>
    <definedName name="S_8">#REF!</definedName>
    <definedName name="S_9" localSheetId="7">#REF!</definedName>
    <definedName name="S_9" localSheetId="11">#REF!</definedName>
    <definedName name="S_9" localSheetId="26">#REF!</definedName>
    <definedName name="S_9" localSheetId="25">#REF!</definedName>
    <definedName name="S_9">#REF!</definedName>
    <definedName name="S_B" localSheetId="7">#REF!</definedName>
    <definedName name="S_B" localSheetId="11">#REF!</definedName>
    <definedName name="S_B" localSheetId="26">#REF!</definedName>
    <definedName name="S_B" localSheetId="25">#REF!</definedName>
    <definedName name="S_B">#REF!</definedName>
    <definedName name="S_L" localSheetId="7">#REF!</definedName>
    <definedName name="S_L" localSheetId="11">#REF!</definedName>
    <definedName name="S_L" localSheetId="26">#REF!</definedName>
    <definedName name="S_L" localSheetId="25">#REF!</definedName>
    <definedName name="S_L">#REF!</definedName>
    <definedName name="S_P">#REF!</definedName>
    <definedName name="S_TO" localSheetId="7">#REF!</definedName>
    <definedName name="S_TO" localSheetId="11">#REF!</definedName>
    <definedName name="S_TO" localSheetId="26">#REF!</definedName>
    <definedName name="S_TO" localSheetId="25">#REF!</definedName>
    <definedName name="S_TO">#REF!</definedName>
    <definedName name="S_본" localSheetId="7">#REF!</definedName>
    <definedName name="S_본" localSheetId="11">#REF!</definedName>
    <definedName name="S_본" localSheetId="26">#REF!</definedName>
    <definedName name="S_본" localSheetId="25">#REF!</definedName>
    <definedName name="S_본">#REF!</definedName>
    <definedName name="S10FL">[41]INPUT!#REF!</definedName>
    <definedName name="S10FR">[41]INPUT!#REF!</definedName>
    <definedName name="S10L">[41]INPUT!#REF!</definedName>
    <definedName name="S10L1" localSheetId="17">#REF!</definedName>
    <definedName name="S10L1">#REF!</definedName>
    <definedName name="S10L2" localSheetId="17">#REF!</definedName>
    <definedName name="S10L2">#REF!</definedName>
    <definedName name="S10R" localSheetId="17">[41]INPUT!#REF!</definedName>
    <definedName name="S10R">[41]INPUT!#REF!</definedName>
    <definedName name="S10RL" localSheetId="17">[41]INPUT!#REF!</definedName>
    <definedName name="S10RL">[41]INPUT!#REF!</definedName>
    <definedName name="S10RR">[41]INPUT!#REF!</definedName>
    <definedName name="S10TL">[61]INPUT!#REF!</definedName>
    <definedName name="S10TR">[61]INPUT!#REF!</definedName>
    <definedName name="S11L1" localSheetId="17">#REF!</definedName>
    <definedName name="S11L1">#REF!</definedName>
    <definedName name="S11L2" localSheetId="17">#REF!</definedName>
    <definedName name="S11L2">#REF!</definedName>
    <definedName name="S11LA" localSheetId="17">#REF!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FL">[41]INPUT!#REF!</definedName>
    <definedName name="S3FR">[41]INPUT!#REF!</definedName>
    <definedName name="S3L">[41]INPUT!#REF!</definedName>
    <definedName name="S3L1" localSheetId="17">#REF!</definedName>
    <definedName name="S3L1">#REF!</definedName>
    <definedName name="S3L2" localSheetId="17">#REF!</definedName>
    <definedName name="S3L2">#REF!</definedName>
    <definedName name="S3L3" localSheetId="17">#REF!</definedName>
    <definedName name="S3L3">#REF!</definedName>
    <definedName name="S3R" localSheetId="17">[41]INPUT!#REF!</definedName>
    <definedName name="S3R">[41]INPUT!#REF!</definedName>
    <definedName name="S3RL" localSheetId="17">[41]INPUT!#REF!</definedName>
    <definedName name="S3RL">[41]INPUT!#REF!</definedName>
    <definedName name="S3RR" localSheetId="17">[41]INPUT!#REF!</definedName>
    <definedName name="S3RR">[41]INPUT!#REF!</definedName>
    <definedName name="S3TL" localSheetId="17">[61]INPUT!#REF!</definedName>
    <definedName name="S3TL">[61]INPUT!#REF!</definedName>
    <definedName name="S3TR">[61]INPUT!#REF!</definedName>
    <definedName name="S4FL">[41]INPUT!#REF!</definedName>
    <definedName name="S4FR">[41]INPUT!#REF!</definedName>
    <definedName name="S4L">[41]INPUT!#REF!</definedName>
    <definedName name="S4L1" localSheetId="17">#REF!</definedName>
    <definedName name="S4L1">#REF!</definedName>
    <definedName name="S4L2" localSheetId="17">#REF!</definedName>
    <definedName name="S4L2">#REF!</definedName>
    <definedName name="S4R" localSheetId="17">[41]INPUT!#REF!</definedName>
    <definedName name="S4R">[41]INPUT!#REF!</definedName>
    <definedName name="S4RL" localSheetId="17">[41]INPUT!#REF!</definedName>
    <definedName name="S4RL">[41]INPUT!#REF!</definedName>
    <definedName name="S4RR">[41]INPUT!#REF!</definedName>
    <definedName name="S4TL">[61]INPUT!#REF!</definedName>
    <definedName name="S4TR">[61]INPUT!#REF!</definedName>
    <definedName name="S5FL">[41]INPUT!#REF!</definedName>
    <definedName name="S5FR">[41]INPUT!#REF!</definedName>
    <definedName name="S5L">[41]INPUT!#REF!</definedName>
    <definedName name="S5L1" localSheetId="17">#REF!</definedName>
    <definedName name="S5L1">#REF!</definedName>
    <definedName name="S5L2" localSheetId="17">#REF!</definedName>
    <definedName name="S5L2">#REF!</definedName>
    <definedName name="S5R" localSheetId="17">[41]INPUT!#REF!</definedName>
    <definedName name="S5R">[41]INPUT!#REF!</definedName>
    <definedName name="S5RL" localSheetId="17">[41]INPUT!#REF!</definedName>
    <definedName name="S5RL">[41]INPUT!#REF!</definedName>
    <definedName name="S5RR">[41]INPUT!#REF!</definedName>
    <definedName name="S5TL">[61]INPUT!#REF!</definedName>
    <definedName name="S5TR">[61]INPUT!#REF!</definedName>
    <definedName name="S6FL">[41]INPUT!#REF!</definedName>
    <definedName name="S6FR">[41]INPUT!#REF!</definedName>
    <definedName name="S6L">[41]INPUT!#REF!</definedName>
    <definedName name="S6L1" localSheetId="17">#REF!</definedName>
    <definedName name="S6L1">#REF!</definedName>
    <definedName name="S6L2" localSheetId="17">#REF!</definedName>
    <definedName name="S6L2">#REF!</definedName>
    <definedName name="S6R" localSheetId="17">[41]INPUT!#REF!</definedName>
    <definedName name="S6R">[41]INPUT!#REF!</definedName>
    <definedName name="S6RL" localSheetId="17">[41]INPUT!#REF!</definedName>
    <definedName name="S6RL">[41]INPUT!#REF!</definedName>
    <definedName name="S6RR">[41]INPUT!#REF!</definedName>
    <definedName name="S6TL">[61]INPUT!#REF!</definedName>
    <definedName name="S6TR">[61]INPUT!#REF!</definedName>
    <definedName name="S7FL">[41]INPUT!#REF!</definedName>
    <definedName name="S7FR">[41]INPUT!#REF!</definedName>
    <definedName name="S7L">[41]INPUT!#REF!</definedName>
    <definedName name="S7L1" localSheetId="17">#REF!</definedName>
    <definedName name="S7L1">#REF!</definedName>
    <definedName name="S7L2" localSheetId="17">#REF!</definedName>
    <definedName name="S7L2">#REF!</definedName>
    <definedName name="S7R" localSheetId="17">[41]INPUT!#REF!</definedName>
    <definedName name="S7R">[41]INPUT!#REF!</definedName>
    <definedName name="S7RL" localSheetId="17">[41]INPUT!#REF!</definedName>
    <definedName name="S7RL">[41]INPUT!#REF!</definedName>
    <definedName name="S7RR">[41]INPUT!#REF!</definedName>
    <definedName name="S7TL">[61]INPUT!#REF!</definedName>
    <definedName name="S7TR">[61]INPUT!#REF!</definedName>
    <definedName name="S8FL">[41]INPUT!#REF!</definedName>
    <definedName name="S8FR">[41]INPUT!#REF!</definedName>
    <definedName name="S8L">[41]INPUT!#REF!</definedName>
    <definedName name="S8L1" localSheetId="17">#REF!</definedName>
    <definedName name="S8L1">#REF!</definedName>
    <definedName name="S8L2" localSheetId="17">#REF!</definedName>
    <definedName name="S8L2">#REF!</definedName>
    <definedName name="S8R" localSheetId="17">[41]INPUT!#REF!</definedName>
    <definedName name="S8R">[41]INPUT!#REF!</definedName>
    <definedName name="S8RL" localSheetId="17">[41]INPUT!#REF!</definedName>
    <definedName name="S8RL">[41]INPUT!#REF!</definedName>
    <definedName name="S8RR">[41]INPUT!#REF!</definedName>
    <definedName name="S8TL">[61]INPUT!#REF!</definedName>
    <definedName name="S8TR">[61]INPUT!#REF!</definedName>
    <definedName name="S9FL">[41]INPUT!#REF!</definedName>
    <definedName name="S9FR">[41]INPUT!#REF!</definedName>
    <definedName name="S9L">[41]INPUT!#REF!</definedName>
    <definedName name="S9L1" localSheetId="17">#REF!</definedName>
    <definedName name="S9L1">#REF!</definedName>
    <definedName name="S9L2" localSheetId="17">#REF!</definedName>
    <definedName name="S9L2">#REF!</definedName>
    <definedName name="S9R" localSheetId="17">[41]INPUT!#REF!</definedName>
    <definedName name="S9R">[41]INPUT!#REF!</definedName>
    <definedName name="S9RL" localSheetId="17">[41]INPUT!#REF!</definedName>
    <definedName name="S9RL">[41]INPUT!#REF!</definedName>
    <definedName name="S9RR">[41]INPUT!#REF!</definedName>
    <definedName name="S9TL">[61]INPUT!#REF!</definedName>
    <definedName name="S9TR">[61]INPUT!#REF!</definedName>
    <definedName name="Sa">'[83]1.설계기준'!$P$83</definedName>
    <definedName name="SALESPLAN" localSheetId="7">#REF!</definedName>
    <definedName name="SALESPLAN" localSheetId="17">#REF!</definedName>
    <definedName name="SALESPLAN" localSheetId="26">#REF!</definedName>
    <definedName name="SALESPLAN" localSheetId="21">#REF!</definedName>
    <definedName name="SALESPLAN" localSheetId="25">#REF!</definedName>
    <definedName name="SALESPLAN">#REF!</definedName>
    <definedName name="SAN" localSheetId="17">[51]을!#REF!</definedName>
    <definedName name="SAN">[51]을!#REF!</definedName>
    <definedName name="sanch_2" localSheetId="17">#REF!</definedName>
    <definedName name="sanch_2">#REF!</definedName>
    <definedName name="sanch_3" localSheetId="17">#REF!</definedName>
    <definedName name="sanch_3">#REF!</definedName>
    <definedName name="sanch_4" localSheetId="17">#REF!</definedName>
    <definedName name="sanch_4">#REF!</definedName>
    <definedName name="Sare">'[83]1.설계기준'!$G$81</definedName>
    <definedName name="SASL">'[116]3련 BOX'!#REF!</definedName>
    <definedName name="sb" localSheetId="17">#REF!</definedName>
    <definedName name="sb">#REF!</definedName>
    <definedName name="Sca">'[83]1.설계기준'!$G$75</definedName>
    <definedName name="SCK" localSheetId="7">#REF!</definedName>
    <definedName name="SCK" localSheetId="17">#REF!</definedName>
    <definedName name="SCK" localSheetId="26">#REF!</definedName>
    <definedName name="SCK" localSheetId="21">#REF!</definedName>
    <definedName name="SCK" localSheetId="25">#REF!</definedName>
    <definedName name="SCK">#REF!</definedName>
    <definedName name="Sckp">'[84]1.설계기준'!$F$33</definedName>
    <definedName name="SCODcr" localSheetId="17">#REF!</definedName>
    <definedName name="SCODcr">#REF!</definedName>
    <definedName name="sd" localSheetId="7">#REF!</definedName>
    <definedName name="sd" localSheetId="17">#REF!</definedName>
    <definedName name="sd" localSheetId="26">#REF!</definedName>
    <definedName name="sd" localSheetId="21">#REF!</definedName>
    <definedName name="sd" localSheetId="25">#REF!</definedName>
    <definedName name="sd">#REF!</definedName>
    <definedName name="sdf">[145]Sheet1!$A$37</definedName>
    <definedName name="sdfg">'[132]ABUT수량-A1'!$T$25</definedName>
    <definedName name="sdfs" localSheetId="6">BlankMacro1</definedName>
    <definedName name="sdfs" localSheetId="17">BlankMacro1</definedName>
    <definedName name="sdfs">BlankMacro1</definedName>
    <definedName name="sdg" localSheetId="7" hidden="1">#REF!</definedName>
    <definedName name="sdg" localSheetId="26" hidden="1">#REF!</definedName>
    <definedName name="sdg" localSheetId="21" hidden="1">#REF!</definedName>
    <definedName name="sdg" localSheetId="25" hidden="1">#REF!</definedName>
    <definedName name="sdg" localSheetId="28" hidden="1">#REF!</definedName>
    <definedName name="sdg" hidden="1">#REF!</definedName>
    <definedName name="sdjl">#REF!</definedName>
    <definedName name="SDNR">#REF!</definedName>
    <definedName name="sdryhj" localSheetId="17">{"'용역비'!$A$4:$C$8"}</definedName>
    <definedName name="sdryhj" localSheetId="21">{"'용역비'!$A$4:$C$8"}</definedName>
    <definedName name="sdryhj">{"'용역비'!$A$4:$C$8"}</definedName>
    <definedName name="SDS" localSheetId="17" hidden="1">{#N/A,#N/A,FALSE,"2~8번"}</definedName>
    <definedName name="SDS" hidden="1">{#N/A,#N/A,FALSE,"2~8번"}</definedName>
    <definedName name="SE" localSheetId="17">{"'용역비'!$A$4:$C$8"}</definedName>
    <definedName name="SE" localSheetId="21">{"'용역비'!$A$4:$C$8"}</definedName>
    <definedName name="SE">{"'용역비'!$A$4:$C$8"}</definedName>
    <definedName name="sedf">#REF!</definedName>
    <definedName name="SEEKA">[24]Sheet1!#REF!</definedName>
    <definedName name="SEEKB">[24]Sheet1!#REF!</definedName>
    <definedName name="seet" localSheetId="17">#REF!</definedName>
    <definedName name="seet">#REF!</definedName>
    <definedName name="sfdgsgsd" localSheetId="17">#REF!</definedName>
    <definedName name="sfdgsgsd">#REF!</definedName>
    <definedName name="sfp" localSheetId="17">#REF!</definedName>
    <definedName name="sfp">#REF!</definedName>
    <definedName name="SG"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10L">[41]INPUT!#REF!</definedName>
    <definedName name="SH10R">[41]INPUT!#REF!</definedName>
    <definedName name="SH3L">[41]INPUT!#REF!</definedName>
    <definedName name="SH3R">[41]INPUT!#REF!</definedName>
    <definedName name="SH4L">[41]INPUT!#REF!</definedName>
    <definedName name="SH4R">[41]INPUT!#REF!</definedName>
    <definedName name="SH5L">[41]INPUT!#REF!</definedName>
    <definedName name="SH5R">[41]INPUT!#REF!</definedName>
    <definedName name="SH6L">[41]INPUT!#REF!</definedName>
    <definedName name="SH6R">[41]INPUT!#REF!</definedName>
    <definedName name="SH7L">[41]INPUT!#REF!</definedName>
    <definedName name="SH7R">[41]INPUT!#REF!</definedName>
    <definedName name="SH8L">[41]INPUT!#REF!</definedName>
    <definedName name="SH8R">[41]INPUT!#REF!</definedName>
    <definedName name="SH9L">[41]INPUT!#REF!</definedName>
    <definedName name="SH9R">[41]INPUT!#REF!</definedName>
    <definedName name="SHE" localSheetId="17">#REF!</definedName>
    <definedName name="SHE">#REF!</definedName>
    <definedName name="SHEET56" localSheetId="17">#REF!</definedName>
    <definedName name="SHEET56">#REF!</definedName>
    <definedName name="SHO" localSheetId="17">#REF!</definedName>
    <definedName name="SHO">#REF!</definedName>
    <definedName name="SHOE10L" localSheetId="17">[61]INPUT!#REF!</definedName>
    <definedName name="SHOE10L">[61]INPUT!#REF!</definedName>
    <definedName name="SHOE10R" localSheetId="17">[61]INPUT!#REF!</definedName>
    <definedName name="SHOE10R">[61]INPUT!#REF!</definedName>
    <definedName name="SHOE3L" localSheetId="17">[61]INPUT!#REF!</definedName>
    <definedName name="SHOE3L">[61]INPUT!#REF!</definedName>
    <definedName name="SHOE3R" localSheetId="17">[61]INPUT!#REF!</definedName>
    <definedName name="SHOE3R">[61]INPUT!#REF!</definedName>
    <definedName name="SHOE4L">[61]INPUT!#REF!</definedName>
    <definedName name="SHOE4R">[61]INPUT!#REF!</definedName>
    <definedName name="SHOE5L">[61]INPUT!#REF!</definedName>
    <definedName name="SHOE5R">[61]INPUT!#REF!</definedName>
    <definedName name="SHOE6L">[61]INPUT!#REF!</definedName>
    <definedName name="SHOE6R">[61]INPUT!#REF!</definedName>
    <definedName name="SHOE7L">[61]INPUT!#REF!</definedName>
    <definedName name="SHOE7R">[61]INPUT!#REF!</definedName>
    <definedName name="SHOE8L">[61]INPUT!#REF!</definedName>
    <definedName name="SHOE8R">[61]INPUT!#REF!</definedName>
    <definedName name="SHOE9L">[61]INPUT!#REF!</definedName>
    <definedName name="SHOE9R">[61]INPUT!#REF!</definedName>
    <definedName name="SHT" localSheetId="17">#REF!</definedName>
    <definedName name="SHT">#REF!</definedName>
    <definedName name="SIDE_PILE" localSheetId="7">#REF!</definedName>
    <definedName name="SIDE_PILE" localSheetId="11">#REF!</definedName>
    <definedName name="SIDE_PILE" localSheetId="26">#REF!</definedName>
    <definedName name="SIDE_PILE" localSheetId="25">#REF!</definedName>
    <definedName name="SIDE_PILE">#REF!</definedName>
    <definedName name="sinchook">#REF!</definedName>
    <definedName name="size">#REF!</definedName>
    <definedName name="SK" localSheetId="7">#REF!</definedName>
    <definedName name="SK" localSheetId="26">#REF!</definedName>
    <definedName name="SK" localSheetId="25">#REF!</definedName>
    <definedName name="SK">#REF!</definedName>
    <definedName name="SK10L">[61]INPUT!#REF!</definedName>
    <definedName name="SK10R">[61]INPUT!#REF!</definedName>
    <definedName name="SK3L">[61]INPUT!#REF!</definedName>
    <definedName name="SK3R">[61]INPUT!#REF!</definedName>
    <definedName name="SK4L">[61]INPUT!#REF!</definedName>
    <definedName name="SK4R">[61]INPUT!#REF!</definedName>
    <definedName name="SK5L">[61]INPUT!#REF!</definedName>
    <definedName name="SK5R">[61]INPUT!#REF!</definedName>
    <definedName name="SK6L">[61]INPUT!#REF!</definedName>
    <definedName name="SK6R">[61]INPUT!#REF!</definedName>
    <definedName name="SK7L">[61]INPUT!#REF!</definedName>
    <definedName name="SK7R">[61]INPUT!#REF!</definedName>
    <definedName name="SK8L">[61]INPUT!#REF!</definedName>
    <definedName name="SK8R">[61]INPUT!#REF!</definedName>
    <definedName name="SK9L">[61]INPUT!#REF!</definedName>
    <definedName name="SK9R">[61]INPUT!#REF!</definedName>
    <definedName name="SKE">[30]Sheet1!$L$36</definedName>
    <definedName name="SKE10L">[61]INPUT!#REF!</definedName>
    <definedName name="SKE10R">[61]INPUT!#REF!</definedName>
    <definedName name="SKE3L">[61]INPUT!#REF!</definedName>
    <definedName name="SKE3R">[61]INPUT!#REF!</definedName>
    <definedName name="SKE4L">[61]INPUT!#REF!</definedName>
    <definedName name="SKE4R">[61]INPUT!#REF!</definedName>
    <definedName name="SKE5L">[61]INPUT!#REF!</definedName>
    <definedName name="SKE5R">[61]INPUT!#REF!</definedName>
    <definedName name="SKE6L">[61]INPUT!#REF!</definedName>
    <definedName name="SKE6R">[61]INPUT!#REF!</definedName>
    <definedName name="SKE7L">[61]INPUT!#REF!</definedName>
    <definedName name="SKE7R">[61]INPUT!#REF!</definedName>
    <definedName name="SKE8L">[61]INPUT!#REF!</definedName>
    <definedName name="SKE8R">[61]INPUT!#REF!</definedName>
    <definedName name="SKE9L">[61]INPUT!#REF!</definedName>
    <definedName name="SKE9R">[61]INPUT!#REF!</definedName>
    <definedName name="SKEW" localSheetId="17">#REF!</definedName>
    <definedName name="SKEW">#REF!</definedName>
    <definedName name="SKIN" localSheetId="17">#REF!</definedName>
    <definedName name="SKIN">#REF!</definedName>
    <definedName name="skj" localSheetId="17">#REF!</definedName>
    <definedName name="skj">#REF!</definedName>
    <definedName name="SL">#REF!</definedName>
    <definedName name="sla">#REF!</definedName>
    <definedName name="SLAB1">#REF!</definedName>
    <definedName name="SLAB2">#REF!</definedName>
    <definedName name="SLAB3">#REF!</definedName>
    <definedName name="slab외측">[146]SLAB!#REF!</definedName>
    <definedName name="slo" localSheetId="17">#REF!</definedName>
    <definedName name="slo">#REF!</definedName>
    <definedName name="sma" localSheetId="17">#REF!</definedName>
    <definedName name="sma">#REF!</definedName>
    <definedName name="SMP" localSheetId="17">#REF!</definedName>
    <definedName name="SMP">#REF!</definedName>
    <definedName name="so" localSheetId="17">[24]Sheet1!#REF!</definedName>
    <definedName name="so">[24]Sheet1!#REF!</definedName>
    <definedName name="Sº_°æ°³¿_">#N/A</definedName>
    <definedName name="solver_adj" localSheetId="7" hidden="1">#REF!,#REF!</definedName>
    <definedName name="solver_adj" localSheetId="26" hidden="1">#REF!,#REF!</definedName>
    <definedName name="solver_adj" localSheetId="25" hidden="1">#REF!,#REF!</definedName>
    <definedName name="solver_adj" localSheetId="28" hidden="1">#REF!,#REF!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localSheetId="7" hidden="1">#REF!</definedName>
    <definedName name="solver_opt" localSheetId="26" hidden="1">#REF!</definedName>
    <definedName name="solver_opt" localSheetId="25" hidden="1">#REF!</definedName>
    <definedName name="solver_opt" localSheetId="28" hidden="1">#REF!</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localSheetId="7" hidden="1">#REF!,#REF!</definedName>
    <definedName name="solver_tmp" localSheetId="26" hidden="1">#REF!,#REF!</definedName>
    <definedName name="solver_tmp" localSheetId="25" hidden="1">#REF!,#REF!</definedName>
    <definedName name="solver_tmp" localSheetId="28" hidden="1">#REF!,#REF!</definedName>
    <definedName name="solver_tmp" hidden="1">#REF!,#REF!</definedName>
    <definedName name="solver_tol" hidden="1">0.05</definedName>
    <definedName name="solver_typ" hidden="1">1</definedName>
    <definedName name="solver_val" hidden="1">0</definedName>
    <definedName name="SORTCODE">#N/A</definedName>
    <definedName name="SPA" localSheetId="17">#REF!</definedName>
    <definedName name="SPA">#REF!</definedName>
    <definedName name="SPP_백__PIPE_100A_단중" localSheetId="17">#REF!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r" localSheetId="17">#REF!,#REF!</definedName>
    <definedName name="sr">#REF!,#REF!</definedName>
    <definedName name="SRT_all">#REF!</definedName>
    <definedName name="SRT_d">#REF!</definedName>
    <definedName name="SRT_m">#REF!</definedName>
    <definedName name="srth" localSheetId="17">{"'용역비'!$A$4:$C$8"}</definedName>
    <definedName name="srth" localSheetId="21">{"'용역비'!$A$4:$C$8"}</definedName>
    <definedName name="srth">{"'용역비'!$A$4:$C$8"}</definedName>
    <definedName name="ss" localSheetId="17">#REF!</definedName>
    <definedName name="ss" localSheetId="21">#REF!</definedName>
    <definedName name="ss" localSheetId="28">#REF!</definedName>
    <definedName name="ss" hidden="1">{#N/A,#N/A,FALSE,"운반시간"}</definedName>
    <definedName name="SS10L">[61]INPUT!#REF!</definedName>
    <definedName name="SS10TR">[61]INPUT!#REF!</definedName>
    <definedName name="SS3L">[61]INPUT!#REF!</definedName>
    <definedName name="SS3R">[61]INPUT!#REF!</definedName>
    <definedName name="SS4L">[61]INPUT!#REF!</definedName>
    <definedName name="SS4R">[61]INPUT!#REF!</definedName>
    <definedName name="SS5L">[61]INPUT!#REF!</definedName>
    <definedName name="SS5R">[61]INPUT!#REF!</definedName>
    <definedName name="SS6L">[61]INPUT!#REF!</definedName>
    <definedName name="SS6R">[61]INPUT!#REF!</definedName>
    <definedName name="SS7L">[61]INPUT!#REF!</definedName>
    <definedName name="SS7R">[61]INPUT!#REF!</definedName>
    <definedName name="SS8L">[61]INPUT!#REF!</definedName>
    <definedName name="SS8R">[61]INPUT!#REF!</definedName>
    <definedName name="SS9L">[61]INPUT!#REF!</definedName>
    <definedName name="SS9R">[61]INPUT!#REF!</definedName>
    <definedName name="SSC10L">[61]INPUT!#REF!</definedName>
    <definedName name="SSC10R">[61]INPUT!#REF!</definedName>
    <definedName name="SSC3L">[61]INPUT!#REF!</definedName>
    <definedName name="SSC3R">[61]INPUT!#REF!</definedName>
    <definedName name="SSC4L">[61]INPUT!#REF!</definedName>
    <definedName name="SSC4R">[61]INPUT!#REF!</definedName>
    <definedName name="SSC5L">[61]INPUT!#REF!</definedName>
    <definedName name="SSC5R">[61]INPUT!#REF!</definedName>
    <definedName name="SSC6L">[61]INPUT!#REF!</definedName>
    <definedName name="SSC6R">[61]INPUT!#REF!</definedName>
    <definedName name="SSC7L">[61]INPUT!#REF!</definedName>
    <definedName name="SSC7R">[61]INPUT!#REF!</definedName>
    <definedName name="SSC8L">[61]INPUT!#REF!</definedName>
    <definedName name="SSC8R">[61]INPUT!#REF!</definedName>
    <definedName name="SSC9L">[61]INPUT!#REF!</definedName>
    <definedName name="SSC9R">[61]INPUT!#REF!</definedName>
    <definedName name="sss" localSheetId="7" hidden="1">#REF!</definedName>
    <definedName name="SSS" localSheetId="17">#REF!</definedName>
    <definedName name="sss" localSheetId="26" hidden="1">#REF!</definedName>
    <definedName name="SSS" localSheetId="21">#REF!</definedName>
    <definedName name="sss" localSheetId="25" hidden="1">#REF!</definedName>
    <definedName name="SSS" localSheetId="28">#REF!</definedName>
    <definedName name="sss" hidden="1">#REF!</definedName>
    <definedName name="ssss" localSheetId="17">#REF!,#REF!,#REF!,#REF!,#REF!</definedName>
    <definedName name="ssss">#REF!,#REF!,#REF!,#REF!,#REF!</definedName>
    <definedName name="SST10L">[61]INPUT!#REF!</definedName>
    <definedName name="SST10R">[61]INPUT!#REF!</definedName>
    <definedName name="SST3L">[61]INPUT!#REF!</definedName>
    <definedName name="SST3R">[61]INPUT!#REF!</definedName>
    <definedName name="SST4L">[61]INPUT!#REF!</definedName>
    <definedName name="SST4R">[61]INPUT!#REF!</definedName>
    <definedName name="SST5L">[61]INPUT!#REF!</definedName>
    <definedName name="SST5R">[61]INPUT!#REF!</definedName>
    <definedName name="SST6L">[61]INPUT!#REF!</definedName>
    <definedName name="SST6R">[61]INPUT!#REF!</definedName>
    <definedName name="SST7L">[61]INPUT!#REF!</definedName>
    <definedName name="SST7R">[61]INPUT!#REF!</definedName>
    <definedName name="SST8L">[61]INPUT!#REF!</definedName>
    <definedName name="SST8R">[61]INPUT!#REF!</definedName>
    <definedName name="SST9L">[61]INPUT!#REF!</definedName>
    <definedName name="SST9R">[61]INPUT!#REF!</definedName>
    <definedName name="SSZ10XL">[61]INPUT!#REF!</definedName>
    <definedName name="SSZ10XR">[61]INPUT!#REF!</definedName>
    <definedName name="SSZ10YL">[61]INPUT!#REF!</definedName>
    <definedName name="SSZ10YR">[61]INPUT!#REF!</definedName>
    <definedName name="SSZ3XL">[61]INPUT!#REF!</definedName>
    <definedName name="SSZ3XR">[61]INPUT!#REF!</definedName>
    <definedName name="SSZ3YL">[61]INPUT!#REF!</definedName>
    <definedName name="SSZ3YR">[61]INPUT!#REF!</definedName>
    <definedName name="SSZ4XL">[61]INPUT!#REF!</definedName>
    <definedName name="SSZ4XR">[61]INPUT!#REF!</definedName>
    <definedName name="SSZ4YL">[61]INPUT!#REF!</definedName>
    <definedName name="SSZ4YR">[61]INPUT!#REF!</definedName>
    <definedName name="SSZ5XL">[61]INPUT!#REF!</definedName>
    <definedName name="SSZ5XR">[61]INPUT!#REF!</definedName>
    <definedName name="SSZ5YL">[61]INPUT!#REF!</definedName>
    <definedName name="SSZ5YR">[61]INPUT!#REF!</definedName>
    <definedName name="SSZ6XL">[61]INPUT!#REF!</definedName>
    <definedName name="SSZ6XR">[61]INPUT!#REF!</definedName>
    <definedName name="SSZ6YL">[61]INPUT!#REF!</definedName>
    <definedName name="SSZ6YR">[61]INPUT!#REF!</definedName>
    <definedName name="SSZ7XL">[61]INPUT!#REF!</definedName>
    <definedName name="SSZ7XR">[61]INPUT!#REF!</definedName>
    <definedName name="SSZ7YL">[61]INPUT!#REF!</definedName>
    <definedName name="SSZ7YR">[61]INPUT!#REF!</definedName>
    <definedName name="SSZ8XL">[61]INPUT!#REF!</definedName>
    <definedName name="SSZ8XR">[61]INPUT!#REF!</definedName>
    <definedName name="SSZ8YL">[61]INPUT!#REF!</definedName>
    <definedName name="SSZ8YR">[61]INPUT!#REF!</definedName>
    <definedName name="SSZ9XL">[61]INPUT!#REF!</definedName>
    <definedName name="SSZ9XR">[61]INPUT!#REF!</definedName>
    <definedName name="SSZ9YL">[61]INPUT!#REF!</definedName>
    <definedName name="SSZ9YR">[61]INPUT!#REF!</definedName>
    <definedName name="SSZQ10L">[61]INPUT!#REF!</definedName>
    <definedName name="SSZQ10R">[61]INPUT!#REF!</definedName>
    <definedName name="SSZQ3L">[61]INPUT!#REF!</definedName>
    <definedName name="SSZQ3R">[61]INPUT!#REF!</definedName>
    <definedName name="SSZQ4L">[61]INPUT!#REF!</definedName>
    <definedName name="SSZQ4R">[61]INPUT!#REF!</definedName>
    <definedName name="SSZQ5L">[61]INPUT!#REF!</definedName>
    <definedName name="SSZQ5R">[61]INPUT!#REF!</definedName>
    <definedName name="SSZQ6L">[61]INPUT!#REF!</definedName>
    <definedName name="SSZQ6R">[61]INPUT!#REF!</definedName>
    <definedName name="SSZQ7L">[61]INPUT!#REF!</definedName>
    <definedName name="SSZQ7R">[61]INPUT!#REF!</definedName>
    <definedName name="SSZQ8L">[61]INPUT!#REF!</definedName>
    <definedName name="SSZQ8R">[61]INPUT!#REF!</definedName>
    <definedName name="SSZQ9L">[61]INPUT!#REF!</definedName>
    <definedName name="SSZQ9R">[61]INPUT!#REF!</definedName>
    <definedName name="ST" localSheetId="17">#REF!</definedName>
    <definedName name="ST">#REF!</definedName>
    <definedName name="STATION" localSheetId="7">#REF!</definedName>
    <definedName name="STATION" localSheetId="11">#REF!</definedName>
    <definedName name="STATION" localSheetId="26">#REF!</definedName>
    <definedName name="STATION" localSheetId="25">#REF!</definedName>
    <definedName name="STATION">#REF!</definedName>
    <definedName name="STOP">#REF!</definedName>
    <definedName name="STOWH">'[116]3련 BOX'!#REF!</definedName>
    <definedName name="Strand가닥수" localSheetId="17">#REF!</definedName>
    <definedName name="Strand가닥수">#REF!</definedName>
    <definedName name="Strand단면적" localSheetId="17">#REF!</definedName>
    <definedName name="Strand단면적">#REF!</definedName>
    <definedName name="Strand직경" localSheetId="17">#REF!</definedName>
    <definedName name="Strand직경">#REF!</definedName>
    <definedName name="STRUT">#REF!</definedName>
    <definedName name="STRUT_E">#REF!</definedName>
    <definedName name="STRUT_EA">#REF!</definedName>
    <definedName name="STRUT_EA1">#REF!</definedName>
    <definedName name="STS" localSheetId="17">{"'용역비'!$A$4:$C$8"}</definedName>
    <definedName name="STS" localSheetId="21">{"'용역비'!$A$4:$C$8"}</definedName>
    <definedName name="STS">{"'용역비'!$A$4:$C$8"}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산출" localSheetId="6">[17]!BlankMacro1</definedName>
    <definedName name="ST산출">[17]!BlankMacro1</definedName>
    <definedName name="SU" localSheetId="17">#REF!</definedName>
    <definedName name="SU">#REF!</definedName>
    <definedName name="SU_S">#N/A</definedName>
    <definedName name="SUM" localSheetId="17">#REF!</definedName>
    <definedName name="SUM">#REF!</definedName>
    <definedName name="SUM10L" localSheetId="17">[41]INPUT!#REF!</definedName>
    <definedName name="SUM10L">[41]INPUT!#REF!</definedName>
    <definedName name="SUM10R" localSheetId="17">[41]INPUT!#REF!</definedName>
    <definedName name="SUM10R">[41]INPUT!#REF!</definedName>
    <definedName name="SUM3L">[41]INPUT!#REF!</definedName>
    <definedName name="SUM3R">[41]INPUT!#REF!</definedName>
    <definedName name="SUM4L">[41]INPUT!#REF!</definedName>
    <definedName name="SUM4R">[41]INPUT!#REF!</definedName>
    <definedName name="SUM5L">[41]INPUT!#REF!</definedName>
    <definedName name="SUM5R">[41]INPUT!#REF!</definedName>
    <definedName name="SUM6L">[41]INPUT!#REF!</definedName>
    <definedName name="SUM6R">[41]INPUT!#REF!</definedName>
    <definedName name="SUM7L">[41]INPUT!#REF!</definedName>
    <definedName name="SUM7R">[41]INPUT!#REF!</definedName>
    <definedName name="SUM8L">[41]INPUT!#REF!</definedName>
    <definedName name="SUM8R">[41]INPUT!#REF!</definedName>
    <definedName name="SUM9L">[41]INPUT!#REF!</definedName>
    <definedName name="SUM9R">[41]INPUT!#REF!</definedName>
    <definedName name="sumif">'[147]bm(CIcable)'!#REF!</definedName>
    <definedName name="sunif">'[147]bm(CIcable)'!#REF!</definedName>
    <definedName name="SV" localSheetId="17">#REF!</definedName>
    <definedName name="SV">#REF!</definedName>
    <definedName name="SVSV"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H.1">'[116]3련 BOX'!#REF!</definedName>
    <definedName name="SWH.2">'[116]3련 BOX'!#REF!</definedName>
    <definedName name="SWH.3">'[116]3련 BOX'!#REF!</definedName>
    <definedName name="SWL">[30]Sheet1!$N$32</definedName>
    <definedName name="SWR">[30]Sheet1!$N$33</definedName>
    <definedName name="sw원가수정" localSheetId="17">#REF!</definedName>
    <definedName name="sw원가수정">#REF!</definedName>
    <definedName name="SY" localSheetId="7">#REF!</definedName>
    <definedName name="SY" localSheetId="17">#REF!</definedName>
    <definedName name="SY" localSheetId="26">#REF!</definedName>
    <definedName name="SY" localSheetId="21">#REF!</definedName>
    <definedName name="SY" localSheetId="25">#REF!</definedName>
    <definedName name="SY">#REF!</definedName>
    <definedName name="t" localSheetId="17">[148]BID!$A$1:$I$2091</definedName>
    <definedName name="t" localSheetId="21">[148]BID!$A$1:$I$2091</definedName>
    <definedName name="t">[149]BID!$A$1:$I$2091</definedName>
    <definedName name="T_AMOUNT">#N/A</definedName>
    <definedName name="T_MLSS">#REF!</definedName>
    <definedName name="T_N">#REF!</definedName>
    <definedName name="T_P">#REF!</definedName>
    <definedName name="T_Pch">#REF!</definedName>
    <definedName name="T_UPRICE">#N/A</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[41]INPUT!#REF!</definedName>
    <definedName name="T10M" localSheetId="17">#REF!</definedName>
    <definedName name="T10M">#REF!</definedName>
    <definedName name="T10P" localSheetId="17">#REF!</definedName>
    <definedName name="T10P">#REF!</definedName>
    <definedName name="T10Q" localSheetId="17">#REF!</definedName>
    <definedName name="T10Q">#REF!</definedName>
    <definedName name="T10R" localSheetId="17">[41]INPUT!#REF!</definedName>
    <definedName name="T10R">[41]INPUT!#REF!</definedName>
    <definedName name="T10뒷채움" localSheetId="17">#REF!</definedName>
    <definedName name="T10뒷채움">#REF!</definedName>
    <definedName name="T11M" localSheetId="17">#REF!</definedName>
    <definedName name="T11M">#REF!</definedName>
    <definedName name="T11P" localSheetId="17">#REF!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[66]INPUT!$I$45</definedName>
    <definedName name="t1a2t" localSheetId="17">#REF!</definedName>
    <definedName name="t1a2t">#REF!</definedName>
    <definedName name="T1B" localSheetId="17">#REF!</definedName>
    <definedName name="T1B">#REF!</definedName>
    <definedName name="T1B1" localSheetId="17">#REF!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[41]INPUT!$C$3</definedName>
    <definedName name="T1M" localSheetId="17">#REF!</definedName>
    <definedName name="T1M">#REF!</definedName>
    <definedName name="t1p" localSheetId="17">#REF!</definedName>
    <definedName name="t1p">#REF!</definedName>
    <definedName name="t1q" localSheetId="17">#REF!</definedName>
    <definedName name="t1q">#REF!</definedName>
    <definedName name="T1R">[41]INPUT!$E$3</definedName>
    <definedName name="T1S">[30]Sheet1!$D$46</definedName>
    <definedName name="t1t" localSheetId="17">#REF!</definedName>
    <definedName name="t1t">#REF!</definedName>
    <definedName name="T1뒷채움" localSheetId="17">#REF!</definedName>
    <definedName name="T1뒷채움">#REF!</definedName>
    <definedName name="T2_">#N/A</definedName>
    <definedName name="T20M" localSheetId="17">#REF!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[66]INPUT!$I$46</definedName>
    <definedName name="t2a2t" localSheetId="17">#REF!</definedName>
    <definedName name="t2a2t">#REF!</definedName>
    <definedName name="T2B" localSheetId="17">#REF!</definedName>
    <definedName name="T2B">#REF!</definedName>
    <definedName name="T2B1" localSheetId="17">#REF!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[41]INPUT!$C$18</definedName>
    <definedName name="T2M" localSheetId="17">#REF!</definedName>
    <definedName name="T2M">#REF!</definedName>
    <definedName name="t2p" localSheetId="17">#REF!</definedName>
    <definedName name="t2p">#REF!</definedName>
    <definedName name="T2Q" localSheetId="17">#REF!</definedName>
    <definedName name="T2Q">#REF!</definedName>
    <definedName name="T2R">[41]INPUT!$E$18</definedName>
    <definedName name="T2S">[30]Sheet1!$D$47</definedName>
    <definedName name="t2t" localSheetId="17">#REF!</definedName>
    <definedName name="t2t">#REF!</definedName>
    <definedName name="T2뒷채움" localSheetId="17">#REF!</definedName>
    <definedName name="T2뒷채움">#REF!</definedName>
    <definedName name="T3A1P" localSheetId="17">#REF!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[41]INPUT!#REF!</definedName>
    <definedName name="t3p" localSheetId="17">#REF!</definedName>
    <definedName name="t3p">#REF!</definedName>
    <definedName name="T3Q" localSheetId="17">#REF!</definedName>
    <definedName name="T3Q">#REF!</definedName>
    <definedName name="T3R" localSheetId="17">[41]INPUT!#REF!</definedName>
    <definedName name="T3R">[41]INPUT!#REF!</definedName>
    <definedName name="T3S">[30]Sheet1!$D$48</definedName>
    <definedName name="T3뒷채움" localSheetId="17">#REF!</definedName>
    <definedName name="T3뒷채움">#REF!</definedName>
    <definedName name="T4B" localSheetId="17">#REF!</definedName>
    <definedName name="T4B">#REF!</definedName>
    <definedName name="T4B1" localSheetId="17">#REF!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[41]INPUT!#REF!</definedName>
    <definedName name="T4M" localSheetId="17">#REF!</definedName>
    <definedName name="T4M">#REF!</definedName>
    <definedName name="t4p" localSheetId="17">#REF!</definedName>
    <definedName name="t4p">#REF!</definedName>
    <definedName name="T4Q" localSheetId="17">#REF!</definedName>
    <definedName name="T4Q">#REF!</definedName>
    <definedName name="T4R" localSheetId="17">[41]INPUT!#REF!</definedName>
    <definedName name="T4R">[41]INPUT!#REF!</definedName>
    <definedName name="T4뒷채움" localSheetId="17">#REF!</definedName>
    <definedName name="T4뒷채움">#REF!</definedName>
    <definedName name="T5B" localSheetId="17">#REF!</definedName>
    <definedName name="T5B">#REF!</definedName>
    <definedName name="T5B1" localSheetId="17">#REF!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[41]INPUT!#REF!</definedName>
    <definedName name="T5M" localSheetId="17">#REF!</definedName>
    <definedName name="T5M">#REF!</definedName>
    <definedName name="t5p" localSheetId="17">#REF!</definedName>
    <definedName name="t5p">#REF!</definedName>
    <definedName name="T5Q" localSheetId="17">#REF!</definedName>
    <definedName name="T5Q">#REF!</definedName>
    <definedName name="T5R" localSheetId="17">[41]INPUT!#REF!</definedName>
    <definedName name="T5R">[41]INPUT!#REF!</definedName>
    <definedName name="T5뒷채움" localSheetId="17">#REF!</definedName>
    <definedName name="T5뒷채움">#REF!</definedName>
    <definedName name="T6B" localSheetId="17">#REF!</definedName>
    <definedName name="T6B">#REF!</definedName>
    <definedName name="T6B1" localSheetId="17">#REF!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[41]INPUT!#REF!</definedName>
    <definedName name="T6M" localSheetId="17">#REF!</definedName>
    <definedName name="T6M">#REF!</definedName>
    <definedName name="t6p" localSheetId="17">#REF!</definedName>
    <definedName name="t6p">#REF!</definedName>
    <definedName name="T6Q" localSheetId="17">#REF!</definedName>
    <definedName name="T6Q">#REF!</definedName>
    <definedName name="T6R" localSheetId="17">[41]INPUT!#REF!</definedName>
    <definedName name="T6R">[41]INPUT!#REF!</definedName>
    <definedName name="T6뒷채움" localSheetId="17">#REF!</definedName>
    <definedName name="T6뒷채움">#REF!</definedName>
    <definedName name="T7B" localSheetId="17">#REF!</definedName>
    <definedName name="T7B">#REF!</definedName>
    <definedName name="T7B1" localSheetId="17">#REF!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[41]INPUT!#REF!</definedName>
    <definedName name="T7M" localSheetId="17">#REF!</definedName>
    <definedName name="T7M">#REF!</definedName>
    <definedName name="t7p" localSheetId="17">#REF!</definedName>
    <definedName name="t7p">#REF!</definedName>
    <definedName name="T7Q" localSheetId="17">#REF!</definedName>
    <definedName name="T7Q">#REF!</definedName>
    <definedName name="T7R" localSheetId="17">[41]INPUT!#REF!</definedName>
    <definedName name="T7R">[41]INPUT!#REF!</definedName>
    <definedName name="T7뒷채움" localSheetId="17">#REF!</definedName>
    <definedName name="T7뒷채움">#REF!</definedName>
    <definedName name="T8B" localSheetId="17">#REF!</definedName>
    <definedName name="T8B">#REF!</definedName>
    <definedName name="T8B1" localSheetId="17">#REF!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[41]INPUT!#REF!</definedName>
    <definedName name="T8M" localSheetId="17">#REF!</definedName>
    <definedName name="T8M">#REF!</definedName>
    <definedName name="t8p" localSheetId="17">#REF!</definedName>
    <definedName name="t8p">#REF!</definedName>
    <definedName name="T8Q" localSheetId="17">#REF!</definedName>
    <definedName name="T8Q">#REF!</definedName>
    <definedName name="T8R" localSheetId="17">[41]INPUT!#REF!</definedName>
    <definedName name="T8R">[41]INPUT!#REF!</definedName>
    <definedName name="T8뒷채움" localSheetId="17">#REF!</definedName>
    <definedName name="T8뒷채움">#REF!</definedName>
    <definedName name="T9B" localSheetId="17">#REF!</definedName>
    <definedName name="T9B">#REF!</definedName>
    <definedName name="T9B1" localSheetId="17">#REF!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[41]INPUT!#REF!</definedName>
    <definedName name="T9M" localSheetId="17">#REF!</definedName>
    <definedName name="T9M">#REF!</definedName>
    <definedName name="T9P" localSheetId="17">#REF!</definedName>
    <definedName name="T9P">#REF!</definedName>
    <definedName name="T9Q" localSheetId="17">#REF!</definedName>
    <definedName name="T9Q">#REF!</definedName>
    <definedName name="T9R" localSheetId="17">[41]INPUT!#REF!</definedName>
    <definedName name="T9R">[41]INPUT!#REF!</definedName>
    <definedName name="T9뒷채움" localSheetId="17">#REF!</definedName>
    <definedName name="T9뒷채움">#REF!</definedName>
    <definedName name="Ta">'[83]1.설계기준'!$P$84</definedName>
    <definedName name="TA1P" localSheetId="17">#REF!</definedName>
    <definedName name="TA1P">#REF!</definedName>
    <definedName name="ta1t" localSheetId="17">#REF!</definedName>
    <definedName name="ta1t">#REF!</definedName>
    <definedName name="ta2p">[66]INPUT!$I$44</definedName>
    <definedName name="ta2t" localSheetId="17">#REF!</definedName>
    <definedName name="ta2t">#REF!</definedName>
    <definedName name="Table" localSheetId="7">#REF!</definedName>
    <definedName name="Table" localSheetId="26">#REF!</definedName>
    <definedName name="Table" localSheetId="21">#REF!</definedName>
    <definedName name="Table" localSheetId="25">#REF!</definedName>
    <definedName name="Table" localSheetId="28">#REF!</definedName>
    <definedName name="Table">#REF!</definedName>
    <definedName name="TABLE_14">[24]Sheet1!#REF!</definedName>
    <definedName name="TABLE_15">[24]Sheet1!#REF!</definedName>
    <definedName name="TABLE_2">[24]Sheet1!#REF!</definedName>
    <definedName name="TABLE_23">[24]Sheet1!#REF!</definedName>
    <definedName name="TABLE_24">[24]Sheet1!#REF!</definedName>
    <definedName name="TABLE_25">[24]Sheet1!#REF!</definedName>
    <definedName name="TABLE_26">[24]Sheet1!#REF!</definedName>
    <definedName name="TABLE_27">[24]Sheet1!#REF!</definedName>
    <definedName name="TABLE_28">[24]Sheet1!#REF!</definedName>
    <definedName name="TABLE_29">[24]Sheet1!#REF!</definedName>
    <definedName name="TABLE_30">[24]Sheet1!#REF!</definedName>
    <definedName name="TABLE_31">[24]Sheet1!#REF!</definedName>
    <definedName name="TABLE_32">[24]Sheet1!#REF!</definedName>
    <definedName name="TABLE_33">[24]Sheet1!#REF!</definedName>
    <definedName name="TABLE_34">[24]Sheet1!#REF!</definedName>
    <definedName name="TABLE_35">[24]Sheet1!#REF!</definedName>
    <definedName name="TABLE_36">[24]Sheet1!#REF!</definedName>
    <definedName name="TABLE_37">[24]Sheet1!#REF!</definedName>
    <definedName name="TABLE_38">[24]Sheet1!#REF!</definedName>
    <definedName name="TABLE_39">[24]Sheet1!#REF!</definedName>
    <definedName name="TABLE_40">[24]Sheet1!#REF!</definedName>
    <definedName name="TABLE_41">[24]Sheet1!#REF!</definedName>
    <definedName name="TABLE_42">[24]Sheet1!#REF!</definedName>
    <definedName name="TABLE_43">[24]Sheet1!#REF!</definedName>
    <definedName name="TABLE_44">[24]Sheet1!#REF!</definedName>
    <definedName name="TABLE_45">[24]Sheet1!#REF!</definedName>
    <definedName name="TABLE_46">[24]Sheet1!#REF!</definedName>
    <definedName name="TABLE_47">[24]Sheet1!#REF!</definedName>
    <definedName name="TABLE_48">[24]Sheet1!#REF!</definedName>
    <definedName name="TABLE_49">[24]Sheet1!#REF!</definedName>
    <definedName name="TABLE_50">[24]Sheet1!#REF!</definedName>
    <definedName name="TABLE_51">[24]Sheet1!#REF!</definedName>
    <definedName name="TABLE_52">[24]Sheet1!#REF!</definedName>
    <definedName name="TABLE_53">[24]Sheet1!#REF!</definedName>
    <definedName name="TABLE_54">[24]Sheet1!#REF!</definedName>
    <definedName name="TABLE_55">[24]Sheet1!#REF!</definedName>
    <definedName name="TABLE_56">[24]Sheet1!#REF!</definedName>
    <definedName name="TABLE_57">[24]Sheet1!#REF!</definedName>
    <definedName name="TABLE_58">[24]Sheet1!#REF!</definedName>
    <definedName name="TABLE_59">[24]Sheet1!#REF!</definedName>
    <definedName name="TABLE_60">[24]Sheet1!#REF!</definedName>
    <definedName name="TABLE_61">[24]Sheet1!#REF!</definedName>
    <definedName name="TABLE_62">[24]Sheet1!#REF!</definedName>
    <definedName name="TABLE_63">[24]Sheet1!#REF!</definedName>
    <definedName name="TABLE_64">[24]Sheet1!#REF!</definedName>
    <definedName name="TABLE_65">[24]Sheet1!#REF!</definedName>
    <definedName name="TABLE_66">[24]Sheet1!#REF!</definedName>
    <definedName name="TABLE_67">[24]Sheet1!#REF!</definedName>
    <definedName name="TABLE_68">[24]Sheet1!#REF!</definedName>
    <definedName name="TABLE_69">[24]Sheet1!#REF!</definedName>
    <definedName name="Table1" localSheetId="7">#REF!</definedName>
    <definedName name="Table1" localSheetId="17">#REF!</definedName>
    <definedName name="Table1" localSheetId="26">#REF!</definedName>
    <definedName name="Table1" localSheetId="21">#REF!</definedName>
    <definedName name="Table1" localSheetId="25">#REF!</definedName>
    <definedName name="Table1">#REF!</definedName>
    <definedName name="TAF">#REF!</definedName>
    <definedName name="TAH">#REF!</definedName>
    <definedName name="TAK">#REF!</definedName>
    <definedName name="TAM">#REF!</definedName>
    <definedName name="TANB">#REF!</definedName>
    <definedName name="TB" localSheetId="7">#REF!</definedName>
    <definedName name="TB" localSheetId="26">#REF!</definedName>
    <definedName name="TB" localSheetId="25">#REF!</definedName>
    <definedName name="TB">#REF!</definedName>
    <definedName name="Tba">#REF!</definedName>
    <definedName name="TBM">#REF!</definedName>
    <definedName name="TC">#REF!</definedName>
    <definedName name="TCA">#REF!</definedName>
    <definedName name="TCB">#REF!</definedName>
    <definedName name="ted">[87]Sheet3!#REF!</definedName>
    <definedName name="Tel" localSheetId="17">#REF!</definedName>
    <definedName name="Tel">#REF!</definedName>
    <definedName name="TEMP" localSheetId="17">#REF!</definedName>
    <definedName name="TEMP">#REF!</definedName>
    <definedName name="Tendon단면적" localSheetId="17">#REF!</definedName>
    <definedName name="Tendon단면적">#REF!</definedName>
    <definedName name="ter">#REF!</definedName>
    <definedName name="text1" localSheetId="7">[150]가도공!#REF!</definedName>
    <definedName name="text1" localSheetId="26">[150]가도공!#REF!</definedName>
    <definedName name="text1" localSheetId="21">[147]가도공!#REF!</definedName>
    <definedName name="text1" localSheetId="25">[150]가도공!#REF!</definedName>
    <definedName name="text1">[150]가도공!#REF!</definedName>
    <definedName name="TFUI" localSheetId="17">{"'용역비'!$A$4:$C$8"}</definedName>
    <definedName name="TFUI" localSheetId="21">{"'용역비'!$A$4:$C$8"}</definedName>
    <definedName name="TFUI">{"'용역비'!$A$4:$C$8"}</definedName>
    <definedName name="TH">#REF!</definedName>
    <definedName name="thrhdhfg">#REF!</definedName>
    <definedName name="THU">#REF!</definedName>
    <definedName name="TIT">#REF!</definedName>
    <definedName name="TITLE_PRINTS">#REF!</definedName>
    <definedName name="titles">#REF!</definedName>
    <definedName name="tjytjrbfdb">#REF!</definedName>
    <definedName name="tk" localSheetId="6">BlankMacro1</definedName>
    <definedName name="tk" localSheetId="17">BlankMacro1</definedName>
    <definedName name="tk">BlankMacro1</definedName>
    <definedName name="TKH" localSheetId="17">'[116]3련 BOX'!#REF!</definedName>
    <definedName name="TKH">'[116]3련 BOX'!#REF!</definedName>
    <definedName name="tkp" localSheetId="17">#REF!</definedName>
    <definedName name="tkp">#REF!</definedName>
    <definedName name="TL" localSheetId="6">BlankMacro1</definedName>
    <definedName name="TL" localSheetId="17">BlankMacro1</definedName>
    <definedName name="TL">BlankMacro1</definedName>
    <definedName name="TMO">[30]Sheet1!$F$51</definedName>
    <definedName name="TNOR" localSheetId="17">#REF!</definedName>
    <definedName name="TNOR">#REF!</definedName>
    <definedName name="TOB" localSheetId="17">#REF!</definedName>
    <definedName name="TOB">#REF!</definedName>
    <definedName name="todl" localSheetId="7" hidden="1">#REF!</definedName>
    <definedName name="todl" localSheetId="26" hidden="1">#REF!</definedName>
    <definedName name="todl" localSheetId="21" hidden="1">#REF!</definedName>
    <definedName name="todl" localSheetId="25" hidden="1">#REF!</definedName>
    <definedName name="todl" localSheetId="28" hidden="1">#REF!</definedName>
    <definedName name="todl" hidden="1">#REF!</definedName>
    <definedName name="tofms" localSheetId="7" hidden="1">#REF!</definedName>
    <definedName name="tofms" localSheetId="26" hidden="1">#REF!</definedName>
    <definedName name="tofms" localSheetId="21" hidden="1">#REF!</definedName>
    <definedName name="tofms" localSheetId="25" hidden="1">#REF!</definedName>
    <definedName name="tofms" hidden="1">#REF!</definedName>
    <definedName name="TOH">#REF!</definedName>
    <definedName name="TOLB">#REF!</definedName>
    <definedName name="TOP">[57]총괄표!$AQ$1945:$AR$1948</definedName>
    <definedName name="TOWB" localSheetId="17">#REF!</definedName>
    <definedName name="TOWB">#REF!</definedName>
    <definedName name="TOWH" localSheetId="17">#REF!</definedName>
    <definedName name="TOWH">#REF!</definedName>
    <definedName name="TPF" localSheetId="17">#REF!</definedName>
    <definedName name="TPF">#REF!</definedName>
    <definedName name="TPH">#REF!</definedName>
    <definedName name="TPM">#REF!</definedName>
    <definedName name="tr" localSheetId="7" hidden="1">#REF!</definedName>
    <definedName name="tr" localSheetId="26" hidden="1">#REF!</definedName>
    <definedName name="tr" localSheetId="21" hidden="1">#REF!</definedName>
    <definedName name="tr" localSheetId="25" hidden="1">#REF!</definedName>
    <definedName name="tr" hidden="1">#REF!</definedName>
    <definedName name="Tra">#REF!</definedName>
    <definedName name="TRANS">#REF!</definedName>
    <definedName name="trjrtjrtj">#REF!</definedName>
    <definedName name="TS" localSheetId="7">#REF!</definedName>
    <definedName name="TS" localSheetId="26">#REF!</definedName>
    <definedName name="TS" localSheetId="25">#REF!</definedName>
    <definedName name="TS">#REF!</definedName>
    <definedName name="Tsa">#REF!</definedName>
    <definedName name="TSS" localSheetId="7">[126]우각부보강!#REF!</definedName>
    <definedName name="TSS" localSheetId="26">[126]우각부보강!#REF!</definedName>
    <definedName name="TSS" localSheetId="21">[127]우각부보강!#REF!</definedName>
    <definedName name="TSS" localSheetId="25">[126]우각부보강!#REF!</definedName>
    <definedName name="TSS">[126]우각부보강!#REF!</definedName>
    <definedName name="tt" localSheetId="17">#REF!</definedName>
    <definedName name="tt">#REF!</definedName>
    <definedName name="tti" localSheetId="17">#REF!</definedName>
    <definedName name="tti">#REF!</definedName>
    <definedName name="ttt" localSheetId="21" hidden="1">#REF!</definedName>
    <definedName name="ttt" hidden="1">#REF!</definedName>
    <definedName name="tttttttttt">[151]전기!#REF!</definedName>
    <definedName name="TU" localSheetId="7">#REF!</definedName>
    <definedName name="TU" localSheetId="17">#REF!</definedName>
    <definedName name="TU" localSheetId="26">#REF!</definedName>
    <definedName name="TU" localSheetId="21">#REF!</definedName>
    <definedName name="TU" localSheetId="25">#REF!</definedName>
    <definedName name="TU" localSheetId="28">#REF!</definedName>
    <definedName name="TU">#REF!</definedName>
    <definedName name="tuilol" localSheetId="17">{"'용역비'!$A$4:$C$8"}</definedName>
    <definedName name="tuilol" localSheetId="21">{"'용역비'!$A$4:$C$8"}</definedName>
    <definedName name="tuilol">{"'용역비'!$A$4:$C$8"}</definedName>
    <definedName name="TV">#REF!</definedName>
    <definedName name="TW" localSheetId="7">#REF!</definedName>
    <definedName name="TW" localSheetId="26">#REF!</definedName>
    <definedName name="TW" localSheetId="25">#REF!</definedName>
    <definedName name="TW">#REF!</definedName>
    <definedName name="TWA">#REF!</definedName>
    <definedName name="TWI">#REF!</definedName>
    <definedName name="TWL">[30]Sheet1!$N$29</definedName>
    <definedName name="TWR">[30]Sheet1!$N$30</definedName>
    <definedName name="TWW" localSheetId="7">#REF!</definedName>
    <definedName name="TWW" localSheetId="17">#REF!</definedName>
    <definedName name="TWW" localSheetId="26">#REF!</definedName>
    <definedName name="TWW" localSheetId="21">#REF!</definedName>
    <definedName name="TWW" localSheetId="25">#REF!</definedName>
    <definedName name="TWW">#REF!</definedName>
    <definedName name="TYB" localSheetId="17">'[116]3련 BOX'!#REF!</definedName>
    <definedName name="TYB">'[116]3련 BOX'!#REF!</definedName>
    <definedName name="TYJ" localSheetId="17">{"'용역비'!$A$4:$C$8"}</definedName>
    <definedName name="TYJ" localSheetId="21">{"'용역비'!$A$4:$C$8"}</definedName>
    <definedName name="TYJ">{"'용역비'!$A$4:$C$8"}</definedName>
    <definedName name="tyje" localSheetId="17">{"'용역비'!$A$4:$C$8"}</definedName>
    <definedName name="tyje" localSheetId="21">{"'용역비'!$A$4:$C$8"}</definedName>
    <definedName name="tyje">{"'용역비'!$A$4:$C$8"}</definedName>
    <definedName name="tyjet" localSheetId="17">{"'용역비'!$A$4:$C$8"}</definedName>
    <definedName name="tyjet" localSheetId="21">{"'용역비'!$A$4:$C$8"}</definedName>
    <definedName name="tyjet">{"'용역비'!$A$4:$C$8"}</definedName>
    <definedName name="TYPE">#REF!</definedName>
    <definedName name="tyu" localSheetId="17">{"'용역비'!$A$4:$C$8"}</definedName>
    <definedName name="tyu" localSheetId="21">{"'용역비'!$A$4:$C$8"}</definedName>
    <definedName name="tyu">{"'용역비'!$A$4:$C$8"}</definedName>
    <definedName name="U">#REF!</definedName>
    <definedName name="ujdffdf" localSheetId="17" hidden="1">{#N/A,#N/A,FALSE,"단가표지"}</definedName>
    <definedName name="ujdffdf" localSheetId="21" hidden="1">{#N/A,#N/A,FALSE,"단가표지"}</definedName>
    <definedName name="ujdffdf" localSheetId="28" hidden="1">{#N/A,#N/A,FALSE,"단가표지"}</definedName>
    <definedName name="ujdffdf" hidden="1">{#N/A,#N/A,FALSE,"단가표지"}</definedName>
    <definedName name="UJI">[152]DATE!$I$24:$I$85</definedName>
    <definedName name="UL">[51]을!#REF!</definedName>
    <definedName name="ulo" localSheetId="17">{"'용역비'!$A$4:$C$8"}</definedName>
    <definedName name="ulo" localSheetId="21">{"'용역비'!$A$4:$C$8"}</definedName>
    <definedName name="ulo">{"'용역비'!$A$4:$C$8"}</definedName>
    <definedName name="um">[31]설계조건!#REF!</definedName>
    <definedName name="Un" localSheetId="17">#REF!</definedName>
    <definedName name="Un">#REF!</definedName>
    <definedName name="Un_m" localSheetId="17">#REF!</definedName>
    <definedName name="Un_m">#REF!</definedName>
    <definedName name="UNIT" localSheetId="17">#REF!</definedName>
    <definedName name="UNIT">#REF!</definedName>
    <definedName name="UNITA" localSheetId="17">[37]부하계산서!#REF!</definedName>
    <definedName name="UNITA">[37]부하계산서!#REF!</definedName>
    <definedName name="UNITAA" localSheetId="17">[37]부하계산서!#REF!</definedName>
    <definedName name="UNITAA">[37]부하계산서!#REF!</definedName>
    <definedName name="UNITB" localSheetId="17">[37]부하계산서!#REF!</definedName>
    <definedName name="UNITB">[37]부하계산서!#REF!</definedName>
    <definedName name="UNITBB" localSheetId="17">[37]부하계산서!#REF!</definedName>
    <definedName name="UNITBB">[37]부하계산서!#REF!</definedName>
    <definedName name="UNITC">[37]부하계산서!#REF!</definedName>
    <definedName name="UNITC1">[37]부하계산서!#REF!</definedName>
    <definedName name="UNITCA">[37]부하계산서!#REF!</definedName>
    <definedName name="UNITD">[37]부하계산서!#REF!</definedName>
    <definedName name="UNITDA">[37]부하계산서!#REF!</definedName>
    <definedName name="Unix_Sum94">#REF!</definedName>
    <definedName name="UPSR">[37]부하계산서!#REF!</definedName>
    <definedName name="ut">[63]횡배수관!#REF!</definedName>
    <definedName name="UTU" localSheetId="17">#REF!</definedName>
    <definedName name="UTU">#REF!</definedName>
    <definedName name="uu" localSheetId="17">{"'용역비'!$A$4:$C$8"}</definedName>
    <definedName name="uu" localSheetId="21">{"'용역비'!$A$4:$C$8"}</definedName>
    <definedName name="uu">{"'용역비'!$A$4:$C$8"}</definedName>
    <definedName name="uw">[31]설계조건!#REF!</definedName>
    <definedName name="U측구" localSheetId="7">#REF!</definedName>
    <definedName name="U측구" localSheetId="17">#REF!</definedName>
    <definedName name="U측구" localSheetId="26">#REF!</definedName>
    <definedName name="U측구" localSheetId="21">#REF!</definedName>
    <definedName name="U측구" localSheetId="25">#REF!</definedName>
    <definedName name="U측구" localSheetId="28">#REF!</definedName>
    <definedName name="U측구">#REF!</definedName>
    <definedName name="U형측구수량" localSheetId="17">#REF!</definedName>
    <definedName name="U형측구수량">#REF!</definedName>
    <definedName name="v">#REF!</definedName>
    <definedName name="Va">#REF!</definedName>
    <definedName name="VAFP">#REF!</definedName>
    <definedName name="VB">[153]J直材4!$F$5:$G$5</definedName>
    <definedName name="VBV" localSheetId="17">#REF!</definedName>
    <definedName name="VBV">#REF!</definedName>
    <definedName name="VCR" localSheetId="17">#REF!</definedName>
    <definedName name="VCR">#REF!</definedName>
    <definedName name="VDATA">#N/A</definedName>
    <definedName name="VDSVP" localSheetId="17">#REF!</definedName>
    <definedName name="VDSVP">#REF!</definedName>
    <definedName name="VHAF">#REF!</definedName>
    <definedName name="VHMF">#REF!</definedName>
    <definedName name="VIP" localSheetId="6">[154]!Macro9</definedName>
    <definedName name="VIP">[154]!Macro9</definedName>
    <definedName name="VIR" localSheetId="6">[154]!Macro7</definedName>
    <definedName name="VIR">[154]!Macro7</definedName>
    <definedName name="VIS" localSheetId="6">[154]!Macro9</definedName>
    <definedName name="VIS">[154]!Macro9</definedName>
    <definedName name="VMF" localSheetId="17">#REF!</definedName>
    <definedName name="VMF">#REF!</definedName>
    <definedName name="VMOTOR" localSheetId="17">#REF!</definedName>
    <definedName name="VMOTOR">#REF!</definedName>
    <definedName name="VPUMP" localSheetId="17">#REF!</definedName>
    <definedName name="VPUMP">#REF!</definedName>
    <definedName name="VSS_SS">#REF!</definedName>
    <definedName name="VSV">#REF!</definedName>
    <definedName name="VSVS"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AFP">#REF!</definedName>
    <definedName name="VVMF">#REF!</definedName>
    <definedName name="VVV">#REF!</definedName>
    <definedName name="VVVVVV" localSheetId="6">BLCH</definedName>
    <definedName name="VVVVVV" localSheetId="17">BLCH</definedName>
    <definedName name="VVVVVV">BLCH</definedName>
    <definedName name="VWEI" localSheetId="17">#REF!</definedName>
    <definedName name="VWEI">#REF!</definedName>
    <definedName name="w" localSheetId="7">#REF!</definedName>
    <definedName name="w" localSheetId="17">#REF!</definedName>
    <definedName name="w" localSheetId="26">#REF!</definedName>
    <definedName name="w" localSheetId="21">#REF!</definedName>
    <definedName name="w" localSheetId="25">#REF!</definedName>
    <definedName name="w">#REF!</definedName>
    <definedName name="w_m">#REF!</definedName>
    <definedName name="w_m1">#REF!</definedName>
    <definedName name="w_m2">#REF!</definedName>
    <definedName name="W10L">[41]INPUT!#REF!</definedName>
    <definedName name="W10R">[41]INPUT!#REF!</definedName>
    <definedName name="W1C" localSheetId="17">#REF!</definedName>
    <definedName name="W1C">#REF!</definedName>
    <definedName name="W2C" localSheetId="17">#REF!</definedName>
    <definedName name="W2C">#REF!</definedName>
    <definedName name="W3C" localSheetId="17">#REF!</definedName>
    <definedName name="W3C">#REF!</definedName>
    <definedName name="W3L" localSheetId="17">[41]INPUT!#REF!</definedName>
    <definedName name="W3L">[41]INPUT!#REF!</definedName>
    <definedName name="W3R" localSheetId="17">[41]INPUT!#REF!</definedName>
    <definedName name="W3R">[41]INPUT!#REF!</definedName>
    <definedName name="W4L" localSheetId="17">[41]INPUT!#REF!</definedName>
    <definedName name="W4L">[41]INPUT!#REF!</definedName>
    <definedName name="W4R" localSheetId="17">[41]INPUT!#REF!</definedName>
    <definedName name="W4R">[41]INPUT!#REF!</definedName>
    <definedName name="W5L">[41]INPUT!#REF!</definedName>
    <definedName name="W5R">[41]INPUT!#REF!</definedName>
    <definedName name="W6L">[41]INPUT!#REF!</definedName>
    <definedName name="W6R">[41]INPUT!#REF!</definedName>
    <definedName name="W7L">[41]INPUT!#REF!</definedName>
    <definedName name="W7R">[41]INPUT!#REF!</definedName>
    <definedName name="W8L">[41]INPUT!#REF!</definedName>
    <definedName name="W8R">[41]INPUT!#REF!</definedName>
    <definedName name="W9L">[41]INPUT!#REF!</definedName>
    <definedName name="W9R">[41]INPUT!#REF!</definedName>
    <definedName name="WA">[67]교각1!#REF!</definedName>
    <definedName name="WALE" localSheetId="17">#REF!</definedName>
    <definedName name="WALE">#REF!</definedName>
    <definedName name="wale_e" localSheetId="17">#REF!</definedName>
    <definedName name="wale_e">#REF!</definedName>
    <definedName name="wale_ea" localSheetId="17">#REF!</definedName>
    <definedName name="wale_ea">#REF!</definedName>
    <definedName name="WALL" localSheetId="17">[31]설계조건!#REF!</definedName>
    <definedName name="WALL">[31]설계조건!#REF!</definedName>
    <definedName name="Was">'[83]1.설계기준'!$G$23</definedName>
    <definedName name="WB" localSheetId="17">#REF!</definedName>
    <definedName name="WB">#REF!</definedName>
    <definedName name="WB.1" localSheetId="17">#REF!</definedName>
    <definedName name="WB.1">#REF!</definedName>
    <definedName name="WB.2" localSheetId="17">#REF!</definedName>
    <definedName name="WB.2">#REF!</definedName>
    <definedName name="WB.3">#REF!</definedName>
    <definedName name="WC">#REF!</definedName>
    <definedName name="WCC">#REF!</definedName>
    <definedName name="WCP">#REF!</definedName>
    <definedName name="Wdc">'[83]1.설계기준'!$G$22</definedName>
    <definedName name="wdg">'[155]1.설계조건'!#REF!</definedName>
    <definedName name="Wds">'[83]1.설계기준'!$G$24</definedName>
    <definedName name="weh" localSheetId="17">#REF!</definedName>
    <definedName name="weh">#REF!</definedName>
    <definedName name="WEI" localSheetId="17">#REF!</definedName>
    <definedName name="WEI">#REF!</definedName>
    <definedName name="wer"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r" localSheetId="17" hidden="1">{#N/A,#N/A,FALSE,"운반시간"}</definedName>
    <definedName name="wererr" localSheetId="21" hidden="1">{#N/A,#N/A,FALSE,"운반시간"}</definedName>
    <definedName name="wererr" localSheetId="28" hidden="1">{#N/A,#N/A,FALSE,"운반시간"}</definedName>
    <definedName name="wererr" hidden="1">{#N/A,#N/A,FALSE,"운반시간"}</definedName>
    <definedName name="werewr" localSheetId="17" hidden="1">{#N/A,#N/A,FALSE,"골재소요량";#N/A,#N/A,FALSE,"골재소요량"}</definedName>
    <definedName name="werewr" localSheetId="21" hidden="1">{#N/A,#N/A,FALSE,"골재소요량";#N/A,#N/A,FALSE,"골재소요량"}</definedName>
    <definedName name="werewr" localSheetId="28" hidden="1">{#N/A,#N/A,FALSE,"골재소요량";#N/A,#N/A,FALSE,"골재소요량"}</definedName>
    <definedName name="werewr" hidden="1">{#N/A,#N/A,FALSE,"골재소요량";#N/A,#N/A,FALSE,"골재소요량"}</definedName>
    <definedName name="wert"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[63]횡배수관!#REF!</definedName>
    <definedName name="wes"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edsasdg">[152]DATE!$J$24:$J$85</definedName>
    <definedName name="wessdd" localSheetId="17">#REF!</definedName>
    <definedName name="wessdd">#REF!</definedName>
    <definedName name="WF" localSheetId="17">#REF!</definedName>
    <definedName name="WF">#REF!</definedName>
    <definedName name="WFF" localSheetId="17">#REF!</definedName>
    <definedName name="WFF">#REF!</definedName>
    <definedName name="WH">#REF!</definedName>
    <definedName name="WH.1">#REF!</definedName>
    <definedName name="WH.2">#REF!</definedName>
    <definedName name="WH.3">#REF!</definedName>
    <definedName name="WHW">#REF!</definedName>
    <definedName name="wing_l">#REF!</definedName>
    <definedName name="WING_T">#REF!</definedName>
    <definedName name="WL">[67]교각1!#REF!</definedName>
    <definedName name="wla">[31]설계조건!#REF!</definedName>
    <definedName name="WLT" localSheetId="17">#REF!</definedName>
    <definedName name="WLT">#REF!</definedName>
    <definedName name="Wm">[31]설계조건!#REF!</definedName>
    <definedName name="wm.조골재1" localSheetId="17" hidden="1">{#N/A,#N/A,FALSE,"조골재"}</definedName>
    <definedName name="wm.조골재1" localSheetId="21" hidden="1">{#N/A,#N/A,FALSE,"조골재"}</definedName>
    <definedName name="wm.조골재1" localSheetId="28" hidden="1">{#N/A,#N/A,FALSE,"조골재"}</definedName>
    <definedName name="wm.조골재1" hidden="1">{#N/A,#N/A,FALSE,"조골재"}</definedName>
    <definedName name="WN">[67]교각1!#REF!</definedName>
    <definedName name="WON">[51]을!#REF!</definedName>
    <definedName name="wpcjs" localSheetId="17">#REF!</definedName>
    <definedName name="wpcjs">#REF!</definedName>
    <definedName name="WPP" localSheetId="17">#REF!</definedName>
    <definedName name="WPP">#REF!</definedName>
    <definedName name="wq" localSheetId="17">#REF!</definedName>
    <definedName name="wq">#REF!</definedName>
    <definedName name="WQW"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localSheetId="17" hidden="1">{#N/A,#N/A,FALSE,"2~8번"}</definedName>
    <definedName name="wrn.2번." localSheetId="21" hidden="1">{#N/A,#N/A,FALSE,"2~8번"}</definedName>
    <definedName name="wrn.2번." localSheetId="28" hidden="1">{#N/A,#N/A,FALSE,"2~8번"}</definedName>
    <definedName name="wrn.2번." hidden="1">{#N/A,#N/A,FALSE,"2~8번"}</definedName>
    <definedName name="wrn.각종보고서._.전체인쇄._.기본형." localSheetId="17"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7"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7"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7"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7"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설기계사업소._.상반기보고." localSheetId="28"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경비인쇄." localSheetId="17" hidden="1">{#N/A,#N/A,FALSE,"경비"}</definedName>
    <definedName name="wrn.경비인쇄." hidden="1">{#N/A,#N/A,FALSE,"경비"}</definedName>
    <definedName name="wrn.골재소요량." localSheetId="17" hidden="1">{#N/A,#N/A,FALSE,"골재소요량";#N/A,#N/A,FALSE,"골재소요량"}</definedName>
    <definedName name="wrn.골재소요량." localSheetId="21" hidden="1">{#N/A,#N/A,FALSE,"골재소요량";#N/A,#N/A,FALSE,"골재소요량"}</definedName>
    <definedName name="wrn.골재소요량." localSheetId="28" hidden="1">{#N/A,#N/A,FALSE,"골재소요량";#N/A,#N/A,FALSE,"골재소요량"}</definedName>
    <definedName name="wrn.골재소요량." hidden="1">{#N/A,#N/A,FALSE,"골재소요량";#N/A,#N/A,FALSE,"골재소요량"}</definedName>
    <definedName name="wrn.교대구조계산."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7" hidden="1">{#N/A,#N/A,FALSE,"전력간선"}</definedName>
    <definedName name="wrn.교육청." localSheetId="21" hidden="1">{#N/A,#N/A,FALSE,"전력간선"}</definedName>
    <definedName name="wrn.교육청." localSheetId="28" hidden="1">{#N/A,#N/A,FALSE,"전력간선"}</definedName>
    <definedName name="wrn.교육청." hidden="1">{#N/A,#N/A,FALSE,"전력간선"}</definedName>
    <definedName name="wrn.구조2." localSheetId="17" hidden="1">{#N/A,#N/A,FALSE,"구조2"}</definedName>
    <definedName name="wrn.구조2." localSheetId="21" hidden="1">{#N/A,#N/A,FALSE,"구조2"}</definedName>
    <definedName name="wrn.구조2." localSheetId="28" hidden="1">{#N/A,#N/A,FALSE,"구조2"}</definedName>
    <definedName name="wrn.구조2." hidden="1">{#N/A,#N/A,FALSE,"구조2"}</definedName>
    <definedName name="wrn.기타인쇄." localSheetId="17" hidden="1">{#N/A,#N/A,FALSE,"기타"}</definedName>
    <definedName name="wrn.기타인쇄." hidden="1">{#N/A,#N/A,FALSE,"기타"}</definedName>
    <definedName name="wrn.노무비인쇄." localSheetId="17" hidden="1">{#N/A,#N/A,FALSE,"노무비"}</definedName>
    <definedName name="wrn.노무비인쇄." hidden="1">{#N/A,#N/A,FALSE,"노무비"}</definedName>
    <definedName name="wrn.단가표지." localSheetId="17" hidden="1">{#N/A,#N/A,FALSE,"단가표지"}</definedName>
    <definedName name="wrn.단가표지." localSheetId="21" hidden="1">{#N/A,#N/A,FALSE,"단가표지"}</definedName>
    <definedName name="wrn.단가표지." localSheetId="28" hidden="1">{#N/A,#N/A,FALSE,"단가표지"}</definedName>
    <definedName name="wrn.단가표지." hidden="1">{#N/A,#N/A,FALSE,"단가표지"}</definedName>
    <definedName name="wrn.배수1." localSheetId="17" hidden="1">{#N/A,#N/A,FALSE,"배수1"}</definedName>
    <definedName name="wrn.배수1." localSheetId="21" hidden="1">{#N/A,#N/A,FALSE,"배수1"}</definedName>
    <definedName name="wrn.배수1." localSheetId="28" hidden="1">{#N/A,#N/A,FALSE,"배수1"}</definedName>
    <definedName name="wrn.배수1." hidden="1">{#N/A,#N/A,FALSE,"배수1"}</definedName>
    <definedName name="wrn.배수2." localSheetId="17" hidden="1">{#N/A,#N/A,FALSE,"배수2"}</definedName>
    <definedName name="wrn.배수2." localSheetId="21" hidden="1">{#N/A,#N/A,FALSE,"배수2"}</definedName>
    <definedName name="wrn.배수2." localSheetId="28" hidden="1">{#N/A,#N/A,FALSE,"배수2"}</definedName>
    <definedName name="wrn.배수2." hidden="1">{#N/A,#N/A,FALSE,"배수2"}</definedName>
    <definedName name="wrn.변경예산." localSheetId="28"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17" hidden="1">{#N/A,#N/A,FALSE,"부대1"}</definedName>
    <definedName name="wrn.부대1." localSheetId="21" hidden="1">{#N/A,#N/A,FALSE,"부대1"}</definedName>
    <definedName name="wrn.부대1." localSheetId="28" hidden="1">{#N/A,#N/A,FALSE,"부대1"}</definedName>
    <definedName name="wrn.부대1." hidden="1">{#N/A,#N/A,FALSE,"부대1"}</definedName>
    <definedName name="wrn.부대2." localSheetId="17" hidden="1">{#N/A,#N/A,FALSE,"부대2"}</definedName>
    <definedName name="wrn.부대2." localSheetId="21" hidden="1">{#N/A,#N/A,FALSE,"부대2"}</definedName>
    <definedName name="wrn.부대2." localSheetId="28" hidden="1">{#N/A,#N/A,FALSE,"부대2"}</definedName>
    <definedName name="wrn.부대2." hidden="1">{#N/A,#N/A,FALSE,"부대2"}</definedName>
    <definedName name="wrn.부산주경기장."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28"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localSheetId="17" hidden="1">{#N/A,#N/A,FALSE,"산출근거목록"}</definedName>
    <definedName name="wrn.산출근거목록인쇄." hidden="1">{#N/A,#N/A,FALSE,"산출근거목록"}</definedName>
    <definedName name="wrn.산출근거인쇄." localSheetId="17" hidden="1">{#N/A,#N/A,FALSE,"산출근거"}</definedName>
    <definedName name="wrn.산출근거인쇄." hidden="1">{#N/A,#N/A,FALSE,"산출근거"}</definedName>
    <definedName name="wrn.산출근거인쇄._.토개공변환." localSheetId="17" hidden="1">{#N/A,#N/A,FALSE,"산출근거변환"}</definedName>
    <definedName name="wrn.산출근거인쇄._.토개공변환." hidden="1">{#N/A,#N/A,FALSE,"산출근거변환"}</definedName>
    <definedName name="wrn.설계내역서인쇄." localSheetId="17" hidden="1">{#N/A,#N/A,FALSE,"설계내역서"}</definedName>
    <definedName name="wrn.설계내역서인쇄." hidden="1">{#N/A,#N/A,FALSE,"설계내역서"}</definedName>
    <definedName name="wrn.속도." localSheetId="17" hidden="1">{#N/A,#N/A,FALSE,"속도"}</definedName>
    <definedName name="wrn.속도." localSheetId="21" hidden="1">{#N/A,#N/A,FALSE,"속도"}</definedName>
    <definedName name="wrn.속도." localSheetId="28" hidden="1">{#N/A,#N/A,FALSE,"속도"}</definedName>
    <definedName name="wrn.속도." hidden="1">{#N/A,#N/A,FALSE,"속도"}</definedName>
    <definedName name="wrn.예상손익." localSheetId="28"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17" hidden="1">{#N/A,#N/A,FALSE,"운반시간"}</definedName>
    <definedName name="wrn.운반시간." localSheetId="21" hidden="1">{#N/A,#N/A,FALSE,"운반시간"}</definedName>
    <definedName name="wrn.운반시간." localSheetId="28" hidden="1">{#N/A,#N/A,FALSE,"운반시간"}</definedName>
    <definedName name="wrn.운반시간." hidden="1">{#N/A,#N/A,FALSE,"운반시간"}</definedName>
    <definedName name="wrn.원가계산서인쇄." localSheetId="17" hidden="1">{#N/A,#N/A,FALSE,"원가계산서"}</definedName>
    <definedName name="wrn.원가계산서인쇄." hidden="1">{#N/A,#N/A,FALSE,"원가계산서"}</definedName>
    <definedName name="wrn.이정표." localSheetId="17" hidden="1">{#N/A,#N/A,FALSE,"이정표"}</definedName>
    <definedName name="wrn.이정표." localSheetId="21" hidden="1">{#N/A,#N/A,FALSE,"이정표"}</definedName>
    <definedName name="wrn.이정표." localSheetId="28" hidden="1">{#N/A,#N/A,FALSE,"이정표"}</definedName>
    <definedName name="wrn.이정표." hidden="1">{#N/A,#N/A,FALSE,"이정표"}</definedName>
    <definedName name="wrn.일위대가." localSheetId="28" hidden="1">{#N/A,#N/A,TRUE,"대가1"}</definedName>
    <definedName name="wrn.일위대가." hidden="1">{#N/A,#N/A,TRUE,"대가1"}</definedName>
    <definedName name="wrn.일위대가목록인쇄." localSheetId="17" hidden="1">{#N/A,#N/A,FALSE,"일위대가목록"}</definedName>
    <definedName name="wrn.일위대가목록인쇄." hidden="1">{#N/A,#N/A,FALSE,"일위대가목록"}</definedName>
    <definedName name="wrn.일위대가인쇄." localSheetId="17" hidden="1">{#N/A,#N/A,FALSE,"일위대가"}</definedName>
    <definedName name="wrn.일위대가인쇄." hidden="1">{#N/A,#N/A,FALSE,"일위대가"}</definedName>
    <definedName name="wrn.일위대가인쇄._.수자원변환." localSheetId="17" hidden="1">{#N/A,#N/A,FALSE,"일위대가변환"}</definedName>
    <definedName name="wrn.일위대가인쇄._.수자원변환." hidden="1">{#N/A,#N/A,FALSE,"일위대가변환"}</definedName>
    <definedName name="wrn.재료비인쇄." localSheetId="17" hidden="1">{#N/A,#N/A,FALSE,"재료비"}</definedName>
    <definedName name="wrn.재료비인쇄." hidden="1">{#N/A,#N/A,FALSE,"재료비"}</definedName>
    <definedName name="wrn.전열선출서." localSheetId="28" hidden="1">{#N/A,#N/A,FALSE,"전열산출서"}</definedName>
    <definedName name="wrn.전열선출서." hidden="1">{#N/A,#N/A,FALSE,"전열산출서"}</definedName>
    <definedName name="wrn.조골재." localSheetId="17" hidden="1">{#N/A,#N/A,FALSE,"조골재"}</definedName>
    <definedName name="wrn.조골재." localSheetId="21" hidden="1">{#N/A,#N/A,FALSE,"조골재"}</definedName>
    <definedName name="wrn.조골재." localSheetId="28" hidden="1">{#N/A,#N/A,FALSE,"조골재"}</definedName>
    <definedName name="wrn.조골재." hidden="1">{#N/A,#N/A,FALSE,"조골재"}</definedName>
    <definedName name="wrn.중기목록인쇄." localSheetId="17" hidden="1">{#N/A,#N/A,FALSE,"중기목록"}</definedName>
    <definedName name="wrn.중기목록인쇄." hidden="1">{#N/A,#N/A,FALSE,"중기목록"}</definedName>
    <definedName name="wrn.중기산출기초인쇄." localSheetId="17" hidden="1">{#N/A,#N/A,FALSE,"중기산출기초"}</definedName>
    <definedName name="wrn.중기산출기초인쇄." hidden="1">{#N/A,#N/A,FALSE,"중기산출기초"}</definedName>
    <definedName name="wrn.중기인쇄." localSheetId="17" hidden="1">{#N/A,#N/A,FALSE,"중기"}</definedName>
    <definedName name="wrn.중기인쇄." hidden="1">{#N/A,#N/A,FALSE,"중기"}</definedName>
    <definedName name="wrn.중기인쇄._.일반형변환." localSheetId="17" hidden="1">{#N/A,#N/A,FALSE,"중기변환"}</definedName>
    <definedName name="wrn.중기인쇄._.일반형변환." hidden="1">{#N/A,#N/A,FALSE,"중기변환"}</definedName>
    <definedName name="wrn.토공1." localSheetId="17" hidden="1">{#N/A,#N/A,FALSE,"구조1"}</definedName>
    <definedName name="wrn.토공1." localSheetId="21" hidden="1">{#N/A,#N/A,FALSE,"구조1"}</definedName>
    <definedName name="wrn.토공1." localSheetId="28" hidden="1">{#N/A,#N/A,FALSE,"구조1"}</definedName>
    <definedName name="wrn.토공1." hidden="1">{#N/A,#N/A,FALSE,"구조1"}</definedName>
    <definedName name="wrn.토공2." localSheetId="17" hidden="1">{#N/A,#N/A,FALSE,"토공2"}</definedName>
    <definedName name="wrn.토공2." localSheetId="21" hidden="1">{#N/A,#N/A,FALSE,"토공2"}</definedName>
    <definedName name="wrn.토공2." localSheetId="28" hidden="1">{#N/A,#N/A,FALSE,"토공2"}</definedName>
    <definedName name="wrn.토공2." hidden="1">{#N/A,#N/A,FALSE,"토공2"}</definedName>
    <definedName name="wrn.포장1." localSheetId="17" hidden="1">{#N/A,#N/A,FALSE,"포장1";#N/A,#N/A,FALSE,"포장1"}</definedName>
    <definedName name="wrn.포장1." localSheetId="21" hidden="1">{#N/A,#N/A,FALSE,"포장1";#N/A,#N/A,FALSE,"포장1"}</definedName>
    <definedName name="wrn.포장1." localSheetId="28" hidden="1">{#N/A,#N/A,FALSE,"포장1";#N/A,#N/A,FALSE,"포장1"}</definedName>
    <definedName name="wrn.포장1." hidden="1">{#N/A,#N/A,FALSE,"포장1";#N/A,#N/A,FALSE,"포장1"}</definedName>
    <definedName name="wrn.포장2." localSheetId="17" hidden="1">{#N/A,#N/A,FALSE,"포장2"}</definedName>
    <definedName name="wrn.포장2." localSheetId="21" hidden="1">{#N/A,#N/A,FALSE,"포장2"}</definedName>
    <definedName name="wrn.포장2." localSheetId="28" hidden="1">{#N/A,#N/A,FALSE,"포장2"}</definedName>
    <definedName name="wrn.포장2." hidden="1">{#N/A,#N/A,FALSE,"포장2"}</definedName>
    <definedName name="wrn.포장단가." localSheetId="17" hidden="1">{#N/A,#N/A,FALSE,"포장단가"}</definedName>
    <definedName name="wrn.포장단가." localSheetId="11" hidden="1">{#N/A,#N/A,FALSE,"포장단가"}</definedName>
    <definedName name="wrn.포장단가." localSheetId="21" hidden="1">{#N/A,#N/A,FALSE,"포장단가"}</definedName>
    <definedName name="wrn.포장단가." localSheetId="28" hidden="1">{#N/A,#N/A,FALSE,"포장단가"}</definedName>
    <definedName name="wrn.포장단가." localSheetId="24" hidden="1">{#N/A,#N/A,FALSE,"포장단가"}</definedName>
    <definedName name="wrn.포장단가." hidden="1">{#N/A,#N/A,FALSE,"포장단가"}</definedName>
    <definedName name="wrn.표지목차." localSheetId="17" hidden="1">{#N/A,#N/A,FALSE,"표지목차"}</definedName>
    <definedName name="wrn.표지목차." localSheetId="21" hidden="1">{#N/A,#N/A,FALSE,"표지목차"}</definedName>
    <definedName name="wrn.표지목차." localSheetId="28" hidden="1">{#N/A,#N/A,FALSE,"표지목차"}</definedName>
    <definedName name="wrn.표지목차." hidden="1">{#N/A,#N/A,FALSE,"표지목차"}</definedName>
    <definedName name="wrn.혼합골재." localSheetId="17" hidden="1">{#N/A,#N/A,FALSE,"혼합골재"}</definedName>
    <definedName name="wrn.혼합골재." localSheetId="21" hidden="1">{#N/A,#N/A,FALSE,"혼합골재"}</definedName>
    <definedName name="wrn.혼합골재." localSheetId="28" hidden="1">{#N/A,#N/A,FALSE,"혼합골재"}</definedName>
    <definedName name="wrn.혼합골재." hidden="1">{#N/A,#N/A,FALSE,"혼합골재"}</definedName>
    <definedName name="wrty" localSheetId="17">{"'용역비'!$A$4:$C$8"}</definedName>
    <definedName name="wrty" localSheetId="21">{"'용역비'!$A$4:$C$8"}</definedName>
    <definedName name="wrty">{"'용역비'!$A$4:$C$8"}</definedName>
    <definedName name="wrtyrtyrt" localSheetId="17">{"'용역비'!$A$4:$C$8"}</definedName>
    <definedName name="wrtyrtyrt" localSheetId="21">{"'용역비'!$A$4:$C$8"}</definedName>
    <definedName name="wrtyrtyrt">{"'용역비'!$A$4:$C$8"}</definedName>
    <definedName name="wrtywrtywr" localSheetId="17">{"'용역비'!$A$4:$C$8"}</definedName>
    <definedName name="wrtywrtywr" localSheetId="21">{"'용역비'!$A$4:$C$8"}</definedName>
    <definedName name="wrtywrtywr">{"'용역비'!$A$4:$C$8"}</definedName>
    <definedName name="wrwtrwt">#REF!</definedName>
    <definedName name="WS">#REF!</definedName>
    <definedName name="WSO">[30]Sheet1!$F$45</definedName>
    <definedName name="WSS">[156]날개벽!#REF!</definedName>
    <definedName name="WST" localSheetId="17">#REF!</definedName>
    <definedName name="WST">#REF!</definedName>
    <definedName name="WSU" localSheetId="17">#REF!</definedName>
    <definedName name="WSU">#REF!</definedName>
    <definedName name="WSUM" localSheetId="17">#REF!</definedName>
    <definedName name="WSUM">#REF!</definedName>
    <definedName name="Ws삼">#REF!</definedName>
    <definedName name="Ws이">#REF!</definedName>
    <definedName name="Ws일">#REF!</definedName>
    <definedName name="WT">#REF!</definedName>
    <definedName name="WTW">#REF!</definedName>
    <definedName name="wuy" localSheetId="17">{"'용역비'!$A$4:$C$8"}</definedName>
    <definedName name="wuy" localSheetId="21">{"'용역비'!$A$4:$C$8"}</definedName>
    <definedName name="wuy">{"'용역비'!$A$4:$C$8"}</definedName>
    <definedName name="WW">'[117]ABUT수량-A1'!$T$25</definedName>
    <definedName name="www">'[132]ABUT수량-A1'!$T$25</definedName>
    <definedName name="wwww" localSheetId="6">BLCH</definedName>
    <definedName name="wwww" localSheetId="17">BLCH</definedName>
    <definedName name="wwww">BLCH</definedName>
    <definedName name="wwwwww" localSheetId="17">#REF!</definedName>
    <definedName name="wwwwww">#REF!</definedName>
    <definedName name="wwwwwwwwwwwwwwwww" localSheetId="17">#REF!</definedName>
    <definedName name="wwwwwwwwwwwwwwwww">#REF!</definedName>
    <definedName name="x" localSheetId="7">#REF!</definedName>
    <definedName name="x" localSheetId="26">#REF!</definedName>
    <definedName name="x" localSheetId="21">#REF!</definedName>
    <definedName name="x" localSheetId="25">#REF!</definedName>
    <definedName name="x" localSheetId="28">#REF!</definedName>
    <definedName name="x">#REF!</definedName>
    <definedName name="xcf">#REF!</definedName>
    <definedName name="xhwjr" localSheetId="7">#REF!</definedName>
    <definedName name="xhwjr" localSheetId="26">#REF!</definedName>
    <definedName name="xhwjr" localSheetId="21">#REF!</definedName>
    <definedName name="xhwjr" localSheetId="25">#REF!</definedName>
    <definedName name="xhwjr">#REF!</definedName>
    <definedName name="XL">#REF!</definedName>
    <definedName name="xm">#REF!</definedName>
    <definedName name="xref">#REF!</definedName>
    <definedName name="xv">#REF!</definedName>
    <definedName name="xx" localSheetId="7" hidden="1">#REF!</definedName>
    <definedName name="xx" localSheetId="26" hidden="1">#REF!</definedName>
    <definedName name="xx" localSheetId="25" hidden="1">#REF!</definedName>
    <definedName name="xx" hidden="1">#REF!</definedName>
    <definedName name="xxx" localSheetId="7" hidden="1">#REF!</definedName>
    <definedName name="xxx" localSheetId="26" hidden="1">#REF!</definedName>
    <definedName name="xxx" localSheetId="25" hidden="1">#REF!</definedName>
    <definedName name="xxx" hidden="1">#REF!</definedName>
    <definedName name="xxxx" localSheetId="7">#REF!</definedName>
    <definedName name="xxxx" localSheetId="26">#REF!</definedName>
    <definedName name="xxxx" localSheetId="25">#REF!</definedName>
    <definedName name="xxxx">#REF!</definedName>
    <definedName name="XXXXXX" localSheetId="17">{"'공사부문'!$A$6:$A$32"}</definedName>
    <definedName name="XXXXXX" localSheetId="21">{"'공사부문'!$A$6:$A$32"}</definedName>
    <definedName name="XXXXXX" localSheetId="28" hidden="1">{"'공사부문'!$A$6:$A$32"}</definedName>
    <definedName name="XXXXXX" hidden="1">{"'공사부문'!$A$6:$A$32"}</definedName>
    <definedName name="Y">#REF!</definedName>
    <definedName name="Y1Y">#REF!</definedName>
    <definedName name="Y2Y">#REF!</definedName>
    <definedName name="Y3Y">#REF!</definedName>
    <definedName name="YA">#REF!</definedName>
    <definedName name="YC">#REF!</definedName>
    <definedName name="Year">[157]table!$I$1:$M$1</definedName>
    <definedName name="YFU" localSheetId="17">{"'용역비'!$A$4:$C$8"}</definedName>
    <definedName name="YFU" localSheetId="21">{"'용역비'!$A$4:$C$8"}</definedName>
    <definedName name="YFU">{"'용역비'!$A$4:$C$8"}</definedName>
    <definedName name="YH">'[116]3련 BOX'!#REF!</definedName>
    <definedName name="YHJ" localSheetId="17">#REF!</definedName>
    <definedName name="YHJ">#REF!</definedName>
    <definedName name="YL" localSheetId="17">{"'용역비'!$A$4:$C$8"}</definedName>
    <definedName name="YL" localSheetId="21">{"'용역비'!$A$4:$C$8"}</definedName>
    <definedName name="YL">{"'용역비'!$A$4:$C$8"}</definedName>
    <definedName name="young">'[158]ABUT수량-A1'!$T$25</definedName>
    <definedName name="yre" localSheetId="17">#REF!</definedName>
    <definedName name="yre">#REF!</definedName>
    <definedName name="ysu" localSheetId="17">#REF!</definedName>
    <definedName name="ysu">#REF!</definedName>
    <definedName name="yu" localSheetId="17">{"'용역비'!$A$4:$C$8"}</definedName>
    <definedName name="yu" localSheetId="21">{"'용역비'!$A$4:$C$8"}</definedName>
    <definedName name="yu">{"'용역비'!$A$4:$C$8"}</definedName>
    <definedName name="YUK" localSheetId="17">{"'용역비'!$A$4:$C$8"}</definedName>
    <definedName name="YUK" localSheetId="21">{"'용역비'!$A$4:$C$8"}</definedName>
    <definedName name="YUK">{"'용역비'!$A$4:$C$8"}</definedName>
    <definedName name="yyy">#REF!</definedName>
    <definedName name="yyyy"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yyyyyyy" localSheetId="6">[17]!BlankMacro1</definedName>
    <definedName name="yyyyyyyyyyyyy">[17]!BlankMacro1</definedName>
    <definedName name="yyyyyyyyyyyyyyyyy" localSheetId="6">[17]!BlankMacro1</definedName>
    <definedName name="yyyyyyyyyyyyyyyyy">[17]!BlankMacro1</definedName>
    <definedName name="Z" localSheetId="17">#REF!</definedName>
    <definedName name="Z">#REF!</definedName>
    <definedName name="za" localSheetId="17" hidden="1">[87]실행철강하도!$A$1:$A$4</definedName>
    <definedName name="za" localSheetId="21" hidden="1">[87]실행철강하도!$A$1:$A$4</definedName>
    <definedName name="za" localSheetId="28" hidden="1">[127]실행철강하도!$A$1:$A$4</definedName>
    <definedName name="za" hidden="1">[130]실행철강하도!$A$1:$A$4</definedName>
    <definedName name="zc" localSheetId="17">#REF!</definedName>
    <definedName name="zc">#REF!</definedName>
    <definedName name="zcv" localSheetId="17">#REF!</definedName>
    <definedName name="zcv">#REF!</definedName>
    <definedName name="ZL" localSheetId="6">BlankMacro1</definedName>
    <definedName name="ZL" localSheetId="17">BlankMacro1</definedName>
    <definedName name="ZL">BlankMacro1</definedName>
    <definedName name="zm" localSheetId="17">#REF!</definedName>
    <definedName name="zm">#REF!</definedName>
    <definedName name="zx" localSheetId="7" hidden="1">[7]사통!#REF!</definedName>
    <definedName name="zx" localSheetId="26" hidden="1">[7]사통!#REF!</definedName>
    <definedName name="zx" localSheetId="21" hidden="1">[7]사통!#REF!</definedName>
    <definedName name="zx" localSheetId="25" hidden="1">[7]사통!#REF!</definedName>
    <definedName name="zx" hidden="1">[7]사통!#REF!</definedName>
    <definedName name="zz" localSheetId="17">#REF!</definedName>
    <definedName name="zz">#REF!</definedName>
    <definedName name="ZZZ" localSheetId="7">[147]철집!#REF!</definedName>
    <definedName name="ZZZ" localSheetId="26">[147]철집!#REF!</definedName>
    <definedName name="ZZZ" localSheetId="25">[147]철집!#REF!</definedName>
    <definedName name="ZZZ">[147]철집!#REF!</definedName>
    <definedName name="λ" localSheetId="17">#REF!</definedName>
    <definedName name="λ">#REF!</definedName>
    <definedName name="ㄱ" localSheetId="17">{"'용역비'!$A$4:$C$8"}</definedName>
    <definedName name="ㄱ" localSheetId="21">{"'용역비'!$A$4:$C$8"}</definedName>
    <definedName name="ㄱ">{"'용역비'!$A$4:$C$8"}</definedName>
    <definedName name="ㄱ.">#REF!</definedName>
    <definedName name="ㄱ1">#REF!</definedName>
    <definedName name="ㄱ2">#REF!</definedName>
    <definedName name="ㄱ25x25x3t_단중">#REF!</definedName>
    <definedName name="ㄱ30x30x5t_단중">#REF!</definedName>
    <definedName name="ㄱ4">#REF!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ㄱ" localSheetId="17">[159]INPUT!$B$5</definedName>
    <definedName name="ㄱㄱㄱ" localSheetId="21">[159]INPUT!$B$5</definedName>
    <definedName name="ㄱㄱㄱ" localSheetId="28" hidden="1">{#N/A,#N/A,FALSE,"전열산출서"}</definedName>
    <definedName name="ㄱㄱㄱ" hidden="1">{#N/A,#N/A,FALSE,"전열산출서"}</definedName>
    <definedName name="ㄱ내역" localSheetId="17">#REF!</definedName>
    <definedName name="ㄱ내역">#REF!</definedName>
    <definedName name="ㄱㄷㄱ" localSheetId="6">BLCH</definedName>
    <definedName name="ㄱㄷㄱ" localSheetId="17">BLCH</definedName>
    <definedName name="ㄱㄷㄱ">BLCH</definedName>
    <definedName name="ㄱ단가" localSheetId="17">#REF!</definedName>
    <definedName name="ㄱ단가">#REF!</definedName>
    <definedName name="ㄱ단목" localSheetId="17">#REF!</definedName>
    <definedName name="ㄱ단목">#REF!</definedName>
    <definedName name="ㄱ단산" localSheetId="17">#REF!</definedName>
    <definedName name="ㄱ단산">#REF!</definedName>
    <definedName name="ㄱ일목">#REF!</definedName>
    <definedName name="ㄱ일위">#REF!</definedName>
    <definedName name="ㄱㅈㄱ" localSheetId="17" hidden="1">{#N/A,#N/A,FALSE,"포장단가"}</definedName>
    <definedName name="ㄱㅈㄱ" localSheetId="21" hidden="1">{#N/A,#N/A,FALSE,"포장단가"}</definedName>
    <definedName name="ㄱㅈㄱ" localSheetId="28" hidden="1">{#N/A,#N/A,FALSE,"포장단가"}</definedName>
    <definedName name="ㄱㅈㄱ" hidden="1">{#N/A,#N/A,FALSE,"포장단가"}</definedName>
    <definedName name="ㄱㅈㅎ" localSheetId="17" hidden="1">#REF!</definedName>
    <definedName name="ㄱㅈㅎ" localSheetId="26" hidden="1">#REF!</definedName>
    <definedName name="ㄱㅈㅎ" localSheetId="21" hidden="1">#REF!</definedName>
    <definedName name="ㄱㅈㅎ" localSheetId="25" hidden="1">#REF!</definedName>
    <definedName name="ㄱㅈㅎ" localSheetId="28" hidden="1">#REF!</definedName>
    <definedName name="ㄱㅈㅎ" hidden="1">#REF!</definedName>
    <definedName name="ㄱ중기" localSheetId="17">#REF!</definedName>
    <definedName name="ㄱ중기">#REF!</definedName>
    <definedName name="ㄱ중목" localSheetId="17">#REF!</definedName>
    <definedName name="ㄱ중목">#REF!</definedName>
    <definedName name="가" localSheetId="7" hidden="1">#REF!</definedName>
    <definedName name="가" localSheetId="26" hidden="1">#REF!</definedName>
    <definedName name="가" localSheetId="21" hidden="1">#REF!</definedName>
    <definedName name="가" localSheetId="25" hidden="1">#REF!</definedName>
    <definedName name="가" hidden="1">#REF!</definedName>
    <definedName name="가건물">#REF!</definedName>
    <definedName name="가격" localSheetId="7">#REF!</definedName>
    <definedName name="가격" localSheetId="26">#REF!</definedName>
    <definedName name="가격" localSheetId="25">#REF!</definedName>
    <definedName name="가격">#REF!</definedName>
    <definedName name="가공조립">#REF!</definedName>
    <definedName name="가관지수링">#REF!</definedName>
    <definedName name="가나다라" localSheetId="17" hidden="1">{#N/A,#N/A,FALSE,"포장단가"}</definedName>
    <definedName name="가나다라" localSheetId="21" hidden="1">{#N/A,#N/A,FALSE,"포장단가"}</definedName>
    <definedName name="가나다라" localSheetId="28" hidden="1">{#N/A,#N/A,FALSE,"포장단가"}</definedName>
    <definedName name="가나다라" hidden="1">{#N/A,#N/A,FALSE,"포장단가"}</definedName>
    <definedName name="가단장표" localSheetId="17" hidden="1">{#N/A,#N/A,FALSE,"포장단가"}</definedName>
    <definedName name="가단장표" localSheetId="21" hidden="1">{#N/A,#N/A,FALSE,"포장단가"}</definedName>
    <definedName name="가단장표" hidden="1">{#N/A,#N/A,FALSE,"포장단가"}</definedName>
    <definedName name="가도">[160]터파기및재료!#REF!</definedName>
    <definedName name="가도설치">[161]터파기및재료!#REF!</definedName>
    <definedName name="가몰탈" localSheetId="17">#REF!</definedName>
    <definedName name="가몰탈">#REF!</definedName>
    <definedName name="가설경비" localSheetId="17">#REF!</definedName>
    <definedName name="가설경비" localSheetId="21">#REF!</definedName>
    <definedName name="가설경비">#REF!</definedName>
    <definedName name="가설공사" hidden="1">#REF!</definedName>
    <definedName name="가설노무비">#REF!</definedName>
    <definedName name="가설방우판넬">[162]데리네이타현황!$A$4,[162]데리네이타현황!$A$2,[162]데리네이타현황!$A$1,[162]데리네이타현황!$A$279,[162]데리네이타현황!$A$1:$A$65536</definedName>
    <definedName name="가설방음벽" localSheetId="17" hidden="1">{#N/A,#N/A,FALSE,"골재소요량";#N/A,#N/A,FALSE,"골재소요량"}</definedName>
    <definedName name="가설방음벽" hidden="1">{#N/A,#N/A,FALSE,"골재소요량";#N/A,#N/A,FALSE,"골재소요량"}</definedName>
    <definedName name="가설비">#REF!</definedName>
    <definedName name="가설재료비" localSheetId="17">#REF!</definedName>
    <definedName name="가설재료비">#REF!</definedName>
    <definedName name="가시나무R4">[163]데이타!$E$2</definedName>
    <definedName name="가시나무R5">[163]데이타!$E$3</definedName>
    <definedName name="가시나무R6">[163]데이타!$E$4</definedName>
    <definedName name="가시나무R8">[163]데이타!$E$5</definedName>
    <definedName name="가요" localSheetId="17">#REF!</definedName>
    <definedName name="가요">#REF!</definedName>
    <definedName name="가원형4회" localSheetId="17">#REF!</definedName>
    <definedName name="가원형4회">#REF!</definedName>
    <definedName name="가이즈까향1204">[163]데이타!$E$6</definedName>
    <definedName name="가이즈까향1505">[163]데이타!$E$7</definedName>
    <definedName name="가이즈까향2006">[163]데이타!$E$8</definedName>
    <definedName name="가이즈까향2008">[163]데이타!$E$9</definedName>
    <definedName name="가이즈까향2510">[163]데이타!$E$10</definedName>
    <definedName name="가자" localSheetId="7" hidden="1">#REF!</definedName>
    <definedName name="가자" localSheetId="26" hidden="1">#REF!</definedName>
    <definedName name="가자" localSheetId="25" hidden="1">#REF!</definedName>
    <definedName name="가자" localSheetId="28" hidden="1">#REF!</definedName>
    <definedName name="가자" hidden="1">#REF!</definedName>
    <definedName name="가제당경비" localSheetId="17">#REF!</definedName>
    <definedName name="가제당경비">#REF!</definedName>
    <definedName name="가제당노무비">#REF!</definedName>
    <definedName name="가제당재료비">#REF!</definedName>
    <definedName name="가중나무B10">[163]데이타!$E$19</definedName>
    <definedName name="가중나무B4">[163]데이타!$E$15</definedName>
    <definedName name="가중나무B5">[163]데이타!$E$16</definedName>
    <definedName name="가중나무B6">[163]데이타!$E$17</definedName>
    <definedName name="가중나무B8">[163]데이타!$E$18</definedName>
    <definedName name="가철근" localSheetId="17">#REF!</definedName>
    <definedName name="가철근">#REF!</definedName>
    <definedName name="가콘25" localSheetId="17">#REF!</definedName>
    <definedName name="가콘25">#REF!</definedName>
    <definedName name="가콘40" localSheetId="17">#REF!</definedName>
    <definedName name="가콘40">#REF!</definedName>
    <definedName name="가합">#REF!</definedName>
    <definedName name="각재">#REF!</definedName>
    <definedName name="각종단가">#REF!</definedName>
    <definedName name="간">#REF!</definedName>
    <definedName name="간22" localSheetId="28" hidden="1">{#N/A,#N/A,FALSE,"전열산출서"}</definedName>
    <definedName name="간22" hidden="1">{#N/A,#N/A,FALSE,"전열산출서"}</definedName>
    <definedName name="간격1" localSheetId="7">#REF!</definedName>
    <definedName name="간격1" localSheetId="11">#REF!</definedName>
    <definedName name="간격1" localSheetId="26">#REF!</definedName>
    <definedName name="간격1" localSheetId="25">#REF!</definedName>
    <definedName name="간격1" localSheetId="28">#REF!</definedName>
    <definedName name="간격1">#REF!</definedName>
    <definedName name="간격10" localSheetId="7">#REF!</definedName>
    <definedName name="간격10" localSheetId="11">#REF!</definedName>
    <definedName name="간격10" localSheetId="26">#REF!</definedName>
    <definedName name="간격10" localSheetId="25">#REF!</definedName>
    <definedName name="간격10">#REF!</definedName>
    <definedName name="간격11" localSheetId="7">#REF!</definedName>
    <definedName name="간격11" localSheetId="11">#REF!</definedName>
    <definedName name="간격11" localSheetId="26">#REF!</definedName>
    <definedName name="간격11" localSheetId="21">#REF!</definedName>
    <definedName name="간격11" localSheetId="25">#REF!</definedName>
    <definedName name="간격11">#REF!</definedName>
    <definedName name="간격2" localSheetId="7">#REF!</definedName>
    <definedName name="간격2" localSheetId="11">#REF!</definedName>
    <definedName name="간격2" localSheetId="26">#REF!</definedName>
    <definedName name="간격2" localSheetId="25">#REF!</definedName>
    <definedName name="간격2">#REF!</definedName>
    <definedName name="간격3" localSheetId="7">#REF!</definedName>
    <definedName name="간격3" localSheetId="11">#REF!</definedName>
    <definedName name="간격3" localSheetId="26">#REF!</definedName>
    <definedName name="간격3" localSheetId="25">#REF!</definedName>
    <definedName name="간격3">#REF!</definedName>
    <definedName name="간격4" localSheetId="7">#REF!</definedName>
    <definedName name="간격4" localSheetId="11">#REF!</definedName>
    <definedName name="간격4" localSheetId="26">#REF!</definedName>
    <definedName name="간격4" localSheetId="25">#REF!</definedName>
    <definedName name="간격4">#REF!</definedName>
    <definedName name="간격5" localSheetId="7">#REF!</definedName>
    <definedName name="간격5" localSheetId="11">#REF!</definedName>
    <definedName name="간격5" localSheetId="26">#REF!</definedName>
    <definedName name="간격5" localSheetId="25">#REF!</definedName>
    <definedName name="간격5">#REF!</definedName>
    <definedName name="간격6" localSheetId="7">#REF!</definedName>
    <definedName name="간격6" localSheetId="11">#REF!</definedName>
    <definedName name="간격6" localSheetId="26">#REF!</definedName>
    <definedName name="간격6" localSheetId="25">#REF!</definedName>
    <definedName name="간격6">#REF!</definedName>
    <definedName name="간격7" localSheetId="7">#REF!</definedName>
    <definedName name="간격7" localSheetId="11">#REF!</definedName>
    <definedName name="간격7" localSheetId="26">#REF!</definedName>
    <definedName name="간격7" localSheetId="25">#REF!</definedName>
    <definedName name="간격7">#REF!</definedName>
    <definedName name="간격8" localSheetId="7">#REF!</definedName>
    <definedName name="간격8" localSheetId="11">#REF!</definedName>
    <definedName name="간격8" localSheetId="26">#REF!</definedName>
    <definedName name="간격8" localSheetId="25">#REF!</definedName>
    <definedName name="간격8">#REF!</definedName>
    <definedName name="간격9" localSheetId="7">#REF!</definedName>
    <definedName name="간격9" localSheetId="11">#REF!</definedName>
    <definedName name="간격9" localSheetId="26">#REF!</definedName>
    <definedName name="간격9" localSheetId="25">#REF!</definedName>
    <definedName name="간격9">#REF!</definedName>
    <definedName name="간노">#REF!</definedName>
    <definedName name="간노비">#REF!</definedName>
    <definedName name="간노율">#N/A</definedName>
    <definedName name="간보비">#REF!</definedName>
    <definedName name="간접노무">#REF!</definedName>
    <definedName name="간접노무비">[164]장척총괄!$E$7</definedName>
    <definedName name="간접노무비_산식" localSheetId="17">#REF!</definedName>
    <definedName name="간접노무비_산식">#REF!</definedName>
    <definedName name="간접노무비1">[165]제경비!$S$12</definedName>
    <definedName name="간접노무비2">[165]제경비!$S$13</definedName>
    <definedName name="간접노무비4" localSheetId="17">#REF!</definedName>
    <definedName name="간접노무비4">#REF!</definedName>
    <definedName name="간접노무비비율" localSheetId="17">#REF!</definedName>
    <definedName name="간접노무비비율">#REF!</definedName>
    <definedName name="간접노무비요율" localSheetId="17">#REF!</definedName>
    <definedName name="간접노무비요율">#REF!</definedName>
    <definedName name="간접노무비율">#REF!</definedName>
    <definedName name="간접비명세서" localSheetId="7">#REF!</definedName>
    <definedName name="간접비명세서" localSheetId="26">#REF!</definedName>
    <definedName name="간접비명세서" localSheetId="21">#REF!</definedName>
    <definedName name="간접비명세서" localSheetId="25">#REF!</definedName>
    <definedName name="간접비명세서">#REF!</definedName>
    <definedName name="간지" localSheetId="17" hidden="1">[166]날개벽수량표!#REF!</definedName>
    <definedName name="간지" localSheetId="21" hidden="1">[166]날개벽수량표!#REF!</definedName>
    <definedName name="간지" localSheetId="28" hidden="1">{#N/A,#N/A,FALSE,"전열산출서"}</definedName>
    <definedName name="간지" hidden="1">{#N/A,#N/A,FALSE,"전열산출서"}</definedName>
    <definedName name="간지1" localSheetId="6">BlankMacro1</definedName>
    <definedName name="간지1" localSheetId="17">BlankMacro1</definedName>
    <definedName name="간지1">BlankMacro1</definedName>
    <definedName name="간지10" localSheetId="28" hidden="1">{#N/A,#N/A,FALSE,"전열산출서"}</definedName>
    <definedName name="간지10" hidden="1">{#N/A,#N/A,FALSE,"전열산출서"}</definedName>
    <definedName name="간지11" localSheetId="28" hidden="1">{#N/A,#N/A,FALSE,"전열산출서"}</definedName>
    <definedName name="간지11" hidden="1">{#N/A,#N/A,FALSE,"전열산출서"}</definedName>
    <definedName name="간지15" localSheetId="28" hidden="1">{#N/A,#N/A,FALSE,"전열산출서"}</definedName>
    <definedName name="간지15" hidden="1">{#N/A,#N/A,FALSE,"전열산출서"}</definedName>
    <definedName name="간지17" localSheetId="28" hidden="1">{#N/A,#N/A,FALSE,"전열산출서"}</definedName>
    <definedName name="간지17" hidden="1">{#N/A,#N/A,FALSE,"전열산출서"}</definedName>
    <definedName name="간지19" localSheetId="28" hidden="1">{#N/A,#N/A,FALSE,"전열산출서"}</definedName>
    <definedName name="간지19" hidden="1">{#N/A,#N/A,FALSE,"전열산출서"}</definedName>
    <definedName name="간지22" localSheetId="28" hidden="1">{#N/A,#N/A,FALSE,"전열산출서"}</definedName>
    <definedName name="간지22" hidden="1">{#N/A,#N/A,FALSE,"전열산출서"}</definedName>
    <definedName name="간지3" localSheetId="28" hidden="1">{#N/A,#N/A,FALSE,"전열산출서"}</definedName>
    <definedName name="간지3" hidden="1">{#N/A,#N/A,FALSE,"전열산출서"}</definedName>
    <definedName name="간지4" localSheetId="28" hidden="1">{#N/A,#N/A,FALSE,"전열산출서"}</definedName>
    <definedName name="간지4" hidden="1">{#N/A,#N/A,FALSE,"전열산출서"}</definedName>
    <definedName name="간지44" localSheetId="28" hidden="1">{#N/A,#N/A,FALSE,"전열산출서"}</definedName>
    <definedName name="간지44" hidden="1">{#N/A,#N/A,FALSE,"전열산출서"}</definedName>
    <definedName name="간지5" localSheetId="28" hidden="1">{#N/A,#N/A,FALSE,"전열산출서"}</definedName>
    <definedName name="간지5" hidden="1">{#N/A,#N/A,FALSE,"전열산출서"}</definedName>
    <definedName name="간지6" localSheetId="28" hidden="1">{#N/A,#N/A,FALSE,"전열산출서"}</definedName>
    <definedName name="간지6" hidden="1">{#N/A,#N/A,FALSE,"전열산출서"}</definedName>
    <definedName name="간지7" localSheetId="28" hidden="1">{#N/A,#N/A,FALSE,"전열산출서"}</definedName>
    <definedName name="간지7" hidden="1">{#N/A,#N/A,FALSE,"전열산출서"}</definedName>
    <definedName name="간지8" localSheetId="28" hidden="1">{#N/A,#N/A,FALSE,"전열산출서"}</definedName>
    <definedName name="간지8" hidden="1">{#N/A,#N/A,FALSE,"전열산출서"}</definedName>
    <definedName name="간지9" localSheetId="28" hidden="1">{#N/A,#N/A,FALSE,"전열산출서"}</definedName>
    <definedName name="간지9" hidden="1">{#N/A,#N/A,FALSE,"전열산출서"}</definedName>
    <definedName name="갈빌1호" localSheetId="17">#REF!</definedName>
    <definedName name="갈빌1호">#REF!</definedName>
    <definedName name="갈빌2호" localSheetId="17">#REF!</definedName>
    <definedName name="갈빌2호">#REF!</definedName>
    <definedName name="갈빌3호" localSheetId="17">#REF!</definedName>
    <definedName name="갈빌3호">#REF!</definedName>
    <definedName name="감R10">[163]데이타!$E$24</definedName>
    <definedName name="감R12">[163]데이타!$E$25</definedName>
    <definedName name="감R15">[163]데이타!$E$26</definedName>
    <definedName name="감R5">[163]데이타!$E$20</definedName>
    <definedName name="감R6">[163]데이타!$E$21</definedName>
    <definedName name="감R7">[163]데이타!$E$22</definedName>
    <definedName name="감R8">[163]데이타!$E$23</definedName>
    <definedName name="감나무" localSheetId="17">#REF!</definedName>
    <definedName name="감나무">#REF!</definedName>
    <definedName name="감철근" localSheetId="17">#REF!</definedName>
    <definedName name="감철근">#REF!</definedName>
    <definedName name="갑">[167]산출내역서집계표!$AB$2:$AR$143</definedName>
    <definedName name="갑지" localSheetId="7">#REF!</definedName>
    <definedName name="갑지" localSheetId="26">#REF!</definedName>
    <definedName name="갑지" localSheetId="21">#REF!</definedName>
    <definedName name="갑지" localSheetId="25">#REF!</definedName>
    <definedName name="갑지" localSheetId="28">#REF!</definedName>
    <definedName name="갑지">#REF!</definedName>
    <definedName name="갑지1">[167]산출내역서집계표!$D$3:$L$116</definedName>
    <definedName name="갑지확인" localSheetId="7">#REF!</definedName>
    <definedName name="갑지확인" localSheetId="17">#REF!</definedName>
    <definedName name="갑지확인" localSheetId="26">#REF!</definedName>
    <definedName name="갑지확인" localSheetId="21">#REF!</definedName>
    <definedName name="갑지확인" localSheetId="25">#REF!</definedName>
    <definedName name="갑지확인">#REF!</definedName>
    <definedName name="강" localSheetId="17">[168]수량산출!#REF!</definedName>
    <definedName name="강">[168]수량산출!#REF!</definedName>
    <definedName name="강_동바리" localSheetId="17">[169]수량산출!#REF!</definedName>
    <definedName name="강_동바리">[169]수량산출!#REF!</definedName>
    <definedName name="강_비계" localSheetId="17">[169]수량산출!#REF!</definedName>
    <definedName name="강_비계">[169]수량산출!#REF!</definedName>
    <definedName name="강가딘" localSheetId="17">[24]Sheet1!#REF!</definedName>
    <definedName name="강가딘">[24]Sheet1!#REF!</definedName>
    <definedName name="강감찬" localSheetId="7">#REF!</definedName>
    <definedName name="강감찬" localSheetId="17">#REF!</definedName>
    <definedName name="강감찬" localSheetId="26">#REF!</definedName>
    <definedName name="강감찬" localSheetId="21">#REF!</definedName>
    <definedName name="강감찬" localSheetId="25">#REF!</definedName>
    <definedName name="강감찬">#REF!</definedName>
    <definedName name="강강남제비비">#REF!</definedName>
    <definedName name="강곤">'[170]9.설치품셈'!#REF!</definedName>
    <definedName name="강관80MM">'[169]9.설치품셈'!#REF!</definedName>
    <definedName name="강관말뚝공" localSheetId="17">#REF!</definedName>
    <definedName name="강관말뚝공">#REF!</definedName>
    <definedName name="강교" localSheetId="17" hidden="1">{#N/A,#N/A,FALSE,"포장2"}</definedName>
    <definedName name="강교" localSheetId="21" hidden="1">{#N/A,#N/A,FALSE,"포장2"}</definedName>
    <definedName name="강교" localSheetId="28" hidden="1">{#N/A,#N/A,FALSE,"포장2"}</definedName>
    <definedName name="강교" hidden="1">{#N/A,#N/A,FALSE,"포장2"}</definedName>
    <definedName name="강교스치로폴_채움">#REF!</definedName>
    <definedName name="강구조물" localSheetId="17" hidden="1">{#N/A,#N/A,FALSE,"포장1";#N/A,#N/A,FALSE,"포장1"}</definedName>
    <definedName name="강구조물" localSheetId="21" hidden="1">{#N/A,#N/A,FALSE,"포장1";#N/A,#N/A,FALSE,"포장1"}</definedName>
    <definedName name="강구조물" localSheetId="28" hidden="1">{#N/A,#N/A,FALSE,"포장1";#N/A,#N/A,FALSE,"포장1"}</definedName>
    <definedName name="강구조물" hidden="1">{#N/A,#N/A,FALSE,"포장1";#N/A,#N/A,FALSE,"포장1"}</definedName>
    <definedName name="강단면적">#REF!</definedName>
    <definedName name="강비">[171]수량산출!#REF!</definedName>
    <definedName name="강성3Span" localSheetId="17">#REF!</definedName>
    <definedName name="강성3Span">#REF!</definedName>
    <definedName name="강신성" localSheetId="17">#REF!</definedName>
    <definedName name="강신성">#REF!</definedName>
    <definedName name="강재DATA">[101]가시설단위수량!$A$4:$Z$7</definedName>
    <definedName name="강재거푸집" localSheetId="17">#REF!</definedName>
    <definedName name="강재거푸집">#REF!</definedName>
    <definedName name="강재규격">[101]가시설단위수량!$B$4:$B$7</definedName>
    <definedName name="강재운반">[110]가시설수량!$AE$235</definedName>
    <definedName name="강탄성계수" localSheetId="17">#REF!</definedName>
    <definedName name="강탄성계수">#REF!</definedName>
    <definedName name="개" localSheetId="7" hidden="1">#REF!</definedName>
    <definedName name="개" localSheetId="26" hidden="1">#REF!</definedName>
    <definedName name="개" localSheetId="21" hidden="1">#REF!</definedName>
    <definedName name="개" localSheetId="25" hidden="1">#REF!</definedName>
    <definedName name="개" localSheetId="28" hidden="1">#REF!</definedName>
    <definedName name="개" hidden="1">#REF!</definedName>
    <definedName name="개나리">#REF!</definedName>
    <definedName name="개나리12">[163]데이타!$E$31</definedName>
    <definedName name="개나리3">[163]데이타!$E$27</definedName>
    <definedName name="개나리5">[163]데이타!$E$28</definedName>
    <definedName name="개나리7">[163]데이타!$E$29</definedName>
    <definedName name="개나리9">[163]데이타!$E$30</definedName>
    <definedName name="개발언어보정계수" localSheetId="17">#REF!</definedName>
    <definedName name="개발언어보정계수">#REF!</definedName>
    <definedName name="개소" localSheetId="7">#REF!</definedName>
    <definedName name="개소" localSheetId="11">#REF!</definedName>
    <definedName name="개소" localSheetId="26">#REF!</definedName>
    <definedName name="개소" localSheetId="21">#REF!</definedName>
    <definedName name="개소" localSheetId="25">#REF!</definedName>
    <definedName name="개소">#REF!</definedName>
    <definedName name="개쉬땅1204">[163]데이타!$E$32</definedName>
    <definedName name="개쉬땅1506">[163]데이타!$E$33</definedName>
    <definedName name="개요" localSheetId="17">[172]단가!$A$2:$I$505</definedName>
    <definedName name="개요" localSheetId="26" hidden="1">[173]기안!#REF!</definedName>
    <definedName name="개요" localSheetId="21">[172]단가!$A$2:$I$505</definedName>
    <definedName name="개요" localSheetId="25" hidden="1">[173]기안!#REF!</definedName>
    <definedName name="개요" hidden="1">[173]기안!#REF!</definedName>
    <definedName name="개요1" localSheetId="26" hidden="1">[173]기안!#REF!</definedName>
    <definedName name="개요1" localSheetId="25" hidden="1">[173]기안!#REF!</definedName>
    <definedName name="개요1" hidden="1">[173]기안!#REF!</definedName>
    <definedName name="개요2" localSheetId="26" hidden="1">[174]개산공사비!#REF!</definedName>
    <definedName name="개요2" localSheetId="25" hidden="1">[174]개산공사비!#REF!</definedName>
    <definedName name="개요2" hidden="1">[174]개산공사비!#REF!</definedName>
    <definedName name="개요부분" localSheetId="17">#REF!</definedName>
    <definedName name="개요부분">#REF!</definedName>
    <definedName name="갱부" localSheetId="17">#REF!</definedName>
    <definedName name="갱부">#REF!</definedName>
    <definedName name="거" localSheetId="7">#REF!</definedName>
    <definedName name="거" localSheetId="26">#REF!</definedName>
    <definedName name="거" localSheetId="21">#REF!</definedName>
    <definedName name="거" localSheetId="25">#REF!</definedName>
    <definedName name="거" localSheetId="28">#REF!</definedName>
    <definedName name="거">#REF!</definedName>
    <definedName name="거_3">[169]수량산출!#REF!</definedName>
    <definedName name="거_4">[169]수량산출!#REF!</definedName>
    <definedName name="거_44">[169]수량산출!#REF!</definedName>
    <definedName name="거_5" localSheetId="17">#REF!</definedName>
    <definedName name="거_5">#REF!</definedName>
    <definedName name="거_6">[169]수량산출!#REF!</definedName>
    <definedName name="거6">[94]수량산출!$R$21</definedName>
    <definedName name="거리" localSheetId="7">#REF!</definedName>
    <definedName name="거리" localSheetId="17">#REF!</definedName>
    <definedName name="거리" localSheetId="26">#REF!</definedName>
    <definedName name="거리" localSheetId="21">#REF!</definedName>
    <definedName name="거리" localSheetId="25">#REF!</definedName>
    <definedName name="거리">#REF!</definedName>
    <definedName name="거친마감" localSheetId="17">#REF!</definedName>
    <definedName name="거친마감">#REF!</definedName>
    <definedName name="건강보험료">[175]제경비!$I$25</definedName>
    <definedName name="건강보험료비율">[175]제경비!$K$61</definedName>
    <definedName name="건강보험료요율" localSheetId="17">#REF!</definedName>
    <definedName name="건강보험료요율">#REF!</definedName>
    <definedName name="건설기계운전기사" localSheetId="17">#REF!</definedName>
    <definedName name="건설기계운전기사">#REF!</definedName>
    <definedName name="건접노무비4" localSheetId="17">#REF!</definedName>
    <definedName name="건접노무비4">#REF!</definedName>
    <definedName name="건조수축율">#REF!</definedName>
    <definedName name="건축" localSheetId="6">BlankMacro1</definedName>
    <definedName name="건축" localSheetId="17">BlankMacro1</definedName>
    <definedName name="건축">BlankMacro1</definedName>
    <definedName name="건축목공" localSheetId="17">#REF!</definedName>
    <definedName name="건축목공" localSheetId="21">#REF!</definedName>
    <definedName name="건축목공">#REF!</definedName>
    <definedName name="건축설비일위대가목록" localSheetId="6">BlankMacro1</definedName>
    <definedName name="건축설비일위대가목록" localSheetId="17">BlankMacro1</definedName>
    <definedName name="건축설비일위대가목록">BlankMacro1</definedName>
    <definedName name="건축원가" hidden="1">[176]전기!$B$4:$B$163</definedName>
    <definedName name="겅" localSheetId="17">[177]수량산출!#REF!</definedName>
    <definedName name="겅">[177]수량산출!#REF!</definedName>
    <definedName name="겉장" localSheetId="17">[24]Sheet1!#REF!</definedName>
    <definedName name="겉장">[24]Sheet1!#REF!</definedName>
    <definedName name="게비온수량집계" localSheetId="17">#REF!</definedName>
    <definedName name="게비온수량집계">#REF!</definedName>
    <definedName name="견적" localSheetId="17">#REF!</definedName>
    <definedName name="견적">#REF!</definedName>
    <definedName name="견적내역" localSheetId="17">#REF!</definedName>
    <definedName name="견적내역">#REF!</definedName>
    <definedName name="견적대비" localSheetId="17" hidden="1">{#N/A,#N/A,FALSE,"포장2"}</definedName>
    <definedName name="견적대비" localSheetId="21" hidden="1">{#N/A,#N/A,FALSE,"포장2"}</definedName>
    <definedName name="견적대비" localSheetId="28" hidden="1">{#N/A,#N/A,FALSE,"포장2"}</definedName>
    <definedName name="견적대비" hidden="1">{#N/A,#N/A,FALSE,"포장2"}</definedName>
    <definedName name="견적사항요약" localSheetId="6">[17]!견적사항요약</definedName>
    <definedName name="견적사항요약">[17]!견적사항요약</definedName>
    <definedName name="견적서">[178]원가계산!#REF!</definedName>
    <definedName name="견적서1" localSheetId="17">#REF!</definedName>
    <definedName name="견적서1">#REF!</definedName>
    <definedName name="견적서2" localSheetId="17">#REF!</definedName>
    <definedName name="견적서2">#REF!</definedName>
    <definedName name="견적서3" localSheetId="17">#REF!</definedName>
    <definedName name="견적서3">#REF!</definedName>
    <definedName name="견적서4">#REF!</definedName>
    <definedName name="견적서5">#REF!</definedName>
    <definedName name="견적서6">#REF!</definedName>
    <definedName name="견적탱크">#REF!</definedName>
    <definedName name="견적토목">#REF!</definedName>
    <definedName name="결" localSheetId="17" hidden="1">{#N/A,#N/A,FALSE,"포장2"}</definedName>
    <definedName name="결" localSheetId="21" hidden="1">{#N/A,#N/A,FALSE,"포장2"}</definedName>
    <definedName name="결" localSheetId="28" hidden="1">{#N/A,#N/A,FALSE,"포장2"}</definedName>
    <definedName name="결" hidden="1">{#N/A,#N/A,FALSE,"포장2"}</definedName>
    <definedName name="결과" localSheetId="17">[17]!결과</definedName>
    <definedName name="결과" localSheetId="21">[17]!결과</definedName>
    <definedName name="결과" localSheetId="28" hidden="1">{#N/A,#N/A,FALSE,"포장2"}</definedName>
    <definedName name="결과" hidden="1">{#N/A,#N/A,FALSE,"포장2"}</definedName>
    <definedName name="결재" localSheetId="17" hidden="1">{#N/A,#N/A,FALSE,"포장단가"}</definedName>
    <definedName name="결재" localSheetId="11" hidden="1">{#N/A,#N/A,FALSE,"포장단가"}</definedName>
    <definedName name="결재" localSheetId="21" hidden="1">{#N/A,#N/A,FALSE,"포장단가"}</definedName>
    <definedName name="결재" localSheetId="28" hidden="1">{#N/A,#N/A,FALSE,"포장단가"}</definedName>
    <definedName name="결재" localSheetId="24" hidden="1">{#N/A,#N/A,FALSE,"포장단가"}</definedName>
    <definedName name="결재" hidden="1">{#N/A,#N/A,FALSE,"포장단가"}</definedName>
    <definedName name="결재란1" localSheetId="17" hidden="1">{#N/A,#N/A,FALSE,"포장단가"}</definedName>
    <definedName name="결재란1" localSheetId="11" hidden="1">{#N/A,#N/A,FALSE,"포장단가"}</definedName>
    <definedName name="결재란1" localSheetId="21" hidden="1">{#N/A,#N/A,FALSE,"포장단가"}</definedName>
    <definedName name="결재란1" localSheetId="28" hidden="1">{#N/A,#N/A,FALSE,"포장단가"}</definedName>
    <definedName name="결재란1" localSheetId="24" hidden="1">{#N/A,#N/A,FALSE,"포장단가"}</definedName>
    <definedName name="결재란1" hidden="1">{#N/A,#N/A,FALSE,"포장단가"}</definedName>
    <definedName name="결정금액">#REF!</definedName>
    <definedName name="결정금액1">[165]제경비!$N$49</definedName>
    <definedName name="겹동백1002">[163]데이타!$E$145</definedName>
    <definedName name="겹동백1204">[163]데이타!$E$146</definedName>
    <definedName name="겹동백1506">[163]데이타!$E$147</definedName>
    <definedName name="겹벗R6">[163]데이타!$E$34</definedName>
    <definedName name="겹벗R8">[163]데이타!$E$35</definedName>
    <definedName name="겹철쭉0304">[163]데이타!$E$36</definedName>
    <definedName name="겹철쭉0506">[163]데이타!$E$37</definedName>
    <definedName name="겹철쭉0608">[163]데이타!$E$38</definedName>
    <definedName name="겹철쭉0810">[163]데이타!$E$39</definedName>
    <definedName name="겹철쭉0812">[163]데이타!$E$40</definedName>
    <definedName name="경" localSheetId="17">#REF!</definedName>
    <definedName name="경">#REF!</definedName>
    <definedName name="경광등">[179]안전시설!$AK$8</definedName>
    <definedName name="경부선" localSheetId="17">#REF!</definedName>
    <definedName name="경부선">#REF!</definedName>
    <definedName name="경비" localSheetId="7">#REF!</definedName>
    <definedName name="경비" localSheetId="26">#REF!</definedName>
    <definedName name="경비" localSheetId="21">#REF!</definedName>
    <definedName name="경비" localSheetId="25">#REF!</definedName>
    <definedName name="경비" localSheetId="28">#REF!</definedName>
    <definedName name="경비">#REF!</definedName>
    <definedName name="經費">#REF!</definedName>
    <definedName name="경비2">#REF!</definedName>
    <definedName name="경비3">#REF!</definedName>
    <definedName name="경비4">#REF!</definedName>
    <definedName name="경비배부율">#REF!</definedName>
    <definedName name="경비비율">#REF!</definedName>
    <definedName name="경비선택">#REF!</definedName>
    <definedName name="경비율" localSheetId="6">BLCH</definedName>
    <definedName name="경비율" localSheetId="17">BLCH</definedName>
    <definedName name="경비율">BLCH</definedName>
    <definedName name="경비율2" localSheetId="17">#REF!</definedName>
    <definedName name="경비율2">#REF!</definedName>
    <definedName name="경비율산종" localSheetId="17">#REF!</definedName>
    <definedName name="경비율산종">#REF!</definedName>
    <definedName name="경비율산출" localSheetId="17">#REF!</definedName>
    <definedName name="경비율산출">#REF!</definedName>
    <definedName name="경비ㅣㅣ">#REF!</definedName>
    <definedName name="경상대">#REF!</definedName>
    <definedName name="경암" localSheetId="7">#REF!</definedName>
    <definedName name="경암" localSheetId="11">#REF!</definedName>
    <definedName name="경암" localSheetId="26">#REF!</definedName>
    <definedName name="경암" localSheetId="25">#REF!</definedName>
    <definedName name="경암">#REF!</definedName>
    <definedName name="경영2000">'[69]#REF'!$Y$6:$AQ$649</definedName>
    <definedName name="경영99">'[69]#REF'!$F$6:$X$454</definedName>
    <definedName name="경완금설치">'[180]8.설치품셈'!$H$207</definedName>
    <definedName name="경운기" localSheetId="17" hidden="1">{#N/A,#N/A,FALSE,"포장단가"}</definedName>
    <definedName name="경운기" localSheetId="11" hidden="1">{#N/A,#N/A,FALSE,"포장단가"}</definedName>
    <definedName name="경운기" localSheetId="21" hidden="1">{#N/A,#N/A,FALSE,"포장단가"}</definedName>
    <definedName name="경운기" localSheetId="28" hidden="1">{#N/A,#N/A,FALSE,"포장단가"}</definedName>
    <definedName name="경운기" localSheetId="24" hidden="1">{#N/A,#N/A,FALSE,"포장단가"}</definedName>
    <definedName name="경운기" hidden="1">{#N/A,#N/A,FALSE,"포장단가"}</definedName>
    <definedName name="경유" localSheetId="21">#REF!</definedName>
    <definedName name="경유">#REF!</definedName>
    <definedName name="계">#REF!</definedName>
    <definedName name="계_①___⑦" localSheetId="7">#REF!</definedName>
    <definedName name="계_①___⑦" localSheetId="26">#REF!</definedName>
    <definedName name="계_①___⑦" localSheetId="25">#REF!</definedName>
    <definedName name="계_①___⑦" localSheetId="28">#REF!</definedName>
    <definedName name="계_①___⑦">#REF!</definedName>
    <definedName name="계_장_공">#REF!</definedName>
    <definedName name="계산" localSheetId="7">#REF!</definedName>
    <definedName name="계산" localSheetId="26">#REF!</definedName>
    <definedName name="계산" localSheetId="21">#REF!</definedName>
    <definedName name="계산" localSheetId="25">#REF!</definedName>
    <definedName name="계산">#REF!</definedName>
    <definedName name="계산서" localSheetId="7">#REF!</definedName>
    <definedName name="계산서" localSheetId="26">#REF!</definedName>
    <definedName name="계산서" localSheetId="25">#REF!</definedName>
    <definedName name="계산서">#REF!</definedName>
    <definedName name="계산석" localSheetId="7">[180]군남내역서!#REF!</definedName>
    <definedName name="계산석" localSheetId="17">[181]군남내역서!#REF!</definedName>
    <definedName name="계산석" localSheetId="11">[182]군남내역서!#REF!</definedName>
    <definedName name="계산석" localSheetId="26">[180]군남내역서!#REF!</definedName>
    <definedName name="계산석" localSheetId="21">[183]군남내역서!#REF!</definedName>
    <definedName name="계산석" localSheetId="25">[180]군남내역서!#REF!</definedName>
    <definedName name="계산석" localSheetId="28">[184]군남내역서!#REF!</definedName>
    <definedName name="계산석">[180]군남내역서!#REF!</definedName>
    <definedName name="계수" localSheetId="17">#REF!</definedName>
    <definedName name="계수">#REF!</definedName>
    <definedName name="계수B5">[163]데이타!$E$41</definedName>
    <definedName name="계수B6">[163]데이타!$E$42</definedName>
    <definedName name="계수B8">[163]데이타!$E$43</definedName>
    <definedName name="계약일">[24]Sheet1!#REF!</definedName>
    <definedName name="계양도서관">[185]표지!$B$2:$G$14</definedName>
    <definedName name="계정분류">OFFSET(#REF!,0,0,COUNTA(#REF!),1)</definedName>
    <definedName name="계측기기"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고1">#REF!</definedName>
    <definedName name="고" localSheetId="7" hidden="1">#REF!</definedName>
    <definedName name="고" localSheetId="26" hidden="1">#REF!</definedName>
    <definedName name="고" localSheetId="21" hidden="1">#REF!</definedName>
    <definedName name="고" localSheetId="25" hidden="1">#REF!</definedName>
    <definedName name="고" localSheetId="28" hidden="1">#REF!</definedName>
    <definedName name="고" hidden="1">#REF!</definedName>
    <definedName name="고_압_호_스">[108]장비집계!#REF!</definedName>
    <definedName name="고강직경D13" localSheetId="17">#REF!</definedName>
    <definedName name="고강직경D13">#REF!</definedName>
    <definedName name="고강직경D16_25" localSheetId="17">#REF!</definedName>
    <definedName name="고강직경D16_25">#REF!</definedName>
    <definedName name="고강직경D29_35" localSheetId="17">#REF!</definedName>
    <definedName name="고강직경D29_35">#REF!</definedName>
    <definedName name="고광3">[163]데이타!$E$44</definedName>
    <definedName name="고광5">[163]데이타!$E$45</definedName>
    <definedName name="고급기능사" localSheetId="17">#REF!</definedName>
    <definedName name="고급기능사">#REF!</definedName>
    <definedName name="고급기술자" localSheetId="17">#REF!</definedName>
    <definedName name="고급기술자">#REF!</definedName>
    <definedName name="고기" localSheetId="7" hidden="1">#REF!</definedName>
    <definedName name="고기" localSheetId="26" hidden="1">#REF!</definedName>
    <definedName name="고기" localSheetId="21" hidden="1">#REF!</definedName>
    <definedName name="고기" localSheetId="25" hidden="1">#REF!</definedName>
    <definedName name="고기" hidden="1">#REF!</definedName>
    <definedName name="고배">'[186]전차선로 물량표'!#REF!</definedName>
    <definedName name="고배단가2">[187]한강운반비!#REF!</definedName>
    <definedName name="고압케이블공" localSheetId="17">#REF!</definedName>
    <definedName name="고압케이블공">#REF!</definedName>
    <definedName name="고용보험료">[164]장척총괄!$E$11</definedName>
    <definedName name="고용보험료_산식" localSheetId="17">#REF!</definedName>
    <definedName name="고용보험료_산식">#REF!</definedName>
    <definedName name="고용보험료1">[165]제경비!$S$29</definedName>
    <definedName name="고용보험료2">[165]제경비!$S$30</definedName>
    <definedName name="고용보험료비율" localSheetId="17">#REF!</definedName>
    <definedName name="고용보험료비율">#REF!</definedName>
    <definedName name="고용보험료요율" localSheetId="17">#REF!</definedName>
    <definedName name="고용보험료요율">#REF!</definedName>
    <definedName name="고용보험료율" localSheetId="17">#REF!</definedName>
    <definedName name="고용보험료율">#REF!</definedName>
    <definedName name="고주파케이블" localSheetId="17">'[169]9.설치품셈'!#REF!</definedName>
    <definedName name="고주파케이블">'[169]9.설치품셈'!#REF!</definedName>
    <definedName name="고주파케이블12M" localSheetId="17">'[169]9.설치품셈'!#REF!</definedName>
    <definedName name="고주파케이블12M">'[169]9.설치품셈'!#REF!</definedName>
    <definedName name="골재대" localSheetId="17">#REF!</definedName>
    <definedName name="골재대">#REF!</definedName>
    <definedName name="골재대1">[165]제경비!$H$4</definedName>
    <definedName name="골재대2">[165]제경비!$H$5</definedName>
    <definedName name="골재사용료" localSheetId="17">#REF!</definedName>
    <definedName name="골재사용료">#REF!</definedName>
    <definedName name="곰솔2508">[188]데이타!$E$46</definedName>
    <definedName name="곰솔3010">[163]데이타!$E$47</definedName>
    <definedName name="곰솔R10">[163]데이타!$E$48</definedName>
    <definedName name="곰솔R12">[163]데이타!$E$49</definedName>
    <definedName name="곰솔R15">[163]데이타!$E$50</definedName>
    <definedName name="곱">[80]DATE!$I$24:$I$85</definedName>
    <definedName name="곱곱">[80]DATE!$I$24:$I$85</definedName>
    <definedName name="공">[168]수량산출!#REF!</definedName>
    <definedName name="공___종" localSheetId="17">#REF!</definedName>
    <definedName name="공___종">#REF!</definedName>
    <definedName name="공_기_압_축_기">[108]장비집계!#REF!</definedName>
    <definedName name="공1" localSheetId="17">#REF!</definedName>
    <definedName name="공1" localSheetId="21">#REF!</definedName>
    <definedName name="공1">#REF!</definedName>
    <definedName name="공10" localSheetId="17">#REF!</definedName>
    <definedName name="공10">#REF!</definedName>
    <definedName name="공11">#REF!</definedName>
    <definedName name="공12">#REF!</definedName>
    <definedName name="공13">#REF!</definedName>
    <definedName name="공14">#REF!</definedName>
    <definedName name="공15">#REF!</definedName>
    <definedName name="공16">#REF!</definedName>
    <definedName name="공17">#REF!</definedName>
    <definedName name="공2">#REF!</definedName>
    <definedName name="공3">#REF!</definedName>
    <definedName name="공4">#REF!</definedName>
    <definedName name="공5">#REF!</definedName>
    <definedName name="공6">#REF!</definedName>
    <definedName name="공7">#REF!</definedName>
    <definedName name="공8">#REF!</definedName>
    <definedName name="공9">#REF!</definedName>
    <definedName name="공9501">[24]Sheet1!#REF!</definedName>
    <definedName name="공A" localSheetId="17">#REF!</definedName>
    <definedName name="공A">#REF!</definedName>
    <definedName name="공B" localSheetId="17">#REF!</definedName>
    <definedName name="공B">#REF!</definedName>
    <definedName name="공C" localSheetId="17">#REF!</definedName>
    <definedName name="공C">#REF!</definedName>
    <definedName name="공D">#REF!</definedName>
    <definedName name="공E">#REF!</definedName>
    <definedName name="공F">#REF!</definedName>
    <definedName name="공G">#REF!</definedName>
    <definedName name="공H">#REF!</definedName>
    <definedName name="공I">#REF!</definedName>
    <definedName name="공J">#REF!</definedName>
    <definedName name="공K">#REF!</definedName>
    <definedName name="공L">#REF!</definedName>
    <definedName name="공M">#REF!</definedName>
    <definedName name="공N">#REF!</definedName>
    <definedName name="공O">#REF!</definedName>
    <definedName name="공P">#REF!</definedName>
    <definedName name="공Q">#REF!</definedName>
    <definedName name="공간노">#N/A</definedName>
    <definedName name="공공도서"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#REF!</definedName>
    <definedName name="공급가액">#REF!</definedName>
    <definedName name="공급가액2">#REF!</definedName>
    <definedName name="공급가액4">#REF!</definedName>
    <definedName name="공기_배관물량">#REF!</definedName>
    <definedName name="공기_압축기">[108]장비집계!#REF!</definedName>
    <definedName name="공기_압축기__주간">[108]장비집계!#REF!</definedName>
    <definedName name="공기1" hidden="1">[36]설계내역서!#REF!</definedName>
    <definedName name="공기변실" localSheetId="17">#REF!</definedName>
    <definedName name="공기변실">#REF!</definedName>
    <definedName name="공내역">[189]청천내!#REF!</definedName>
    <definedName name="공사" localSheetId="6">BlankMacro1</definedName>
    <definedName name="공사" localSheetId="17">BlankMacro1</definedName>
    <definedName name="공사">BlankMacro1</definedName>
    <definedName name="공사1" localSheetId="17">#REF!</definedName>
    <definedName name="공사1">#REF!</definedName>
    <definedName name="공사10" localSheetId="17">#REF!</definedName>
    <definedName name="공사10">#REF!</definedName>
    <definedName name="공사11" localSheetId="17">#REF!</definedName>
    <definedName name="공사11">#REF!</definedName>
    <definedName name="공사12">#REF!</definedName>
    <definedName name="공사13">#REF!</definedName>
    <definedName name="공사14">#REF!</definedName>
    <definedName name="공사15">#REF!</definedName>
    <definedName name="공사16">#REF!</definedName>
    <definedName name="공사17">#REF!</definedName>
    <definedName name="공사2">#REF!</definedName>
    <definedName name="공사3">#REF!</definedName>
    <definedName name="공사4">#REF!</definedName>
    <definedName name="공사5">#REF!</definedName>
    <definedName name="공사6">#REF!</definedName>
    <definedName name="공사7">#REF!</definedName>
    <definedName name="공사8">#REF!</definedName>
    <definedName name="공사9">#REF!</definedName>
    <definedName name="공사개요">#REF!</definedName>
    <definedName name="공사개요1">#REF!</definedName>
    <definedName name="공사개요2">#REF!</definedName>
    <definedName name="공사개요3">#REF!</definedName>
    <definedName name="공사개요4">#REF!</definedName>
    <definedName name="공사금액">[190]평가데이터!$R$6:$R$8</definedName>
    <definedName name="공사기간" localSheetId="17">#REF!</definedName>
    <definedName name="공사기간">#REF!</definedName>
    <definedName name="공사명" localSheetId="17">#REF!</definedName>
    <definedName name="공사명" localSheetId="21">#REF!</definedName>
    <definedName name="공사명">#REF!</definedName>
    <definedName name="공사물푸기" localSheetId="7">#REF!</definedName>
    <definedName name="공사물푸기" localSheetId="26">#REF!</definedName>
    <definedName name="공사물푸기" localSheetId="21">#REF!</definedName>
    <definedName name="공사물푸기" localSheetId="25">#REF!</definedName>
    <definedName name="공사물푸기">#REF!</definedName>
    <definedName name="공사비">#REF!</definedName>
    <definedName name="공사비산출">#REF!</definedName>
    <definedName name="공사비양식2" localSheetId="7">[78]구천!#REF!</definedName>
    <definedName name="공사비양식2" localSheetId="11">[191]구천!#REF!</definedName>
    <definedName name="공사비양식2" localSheetId="26">[78]구천!#REF!</definedName>
    <definedName name="공사비양식2" localSheetId="21">[192]구천!#REF!</definedName>
    <definedName name="공사비양식2" localSheetId="25">[78]구천!#REF!</definedName>
    <definedName name="공사비양식2" localSheetId="28">[193]구천!#REF!</definedName>
    <definedName name="공사비양식2">[78]구천!#REF!</definedName>
    <definedName name="공사비집계표" localSheetId="6">[17]!공사비집계표</definedName>
    <definedName name="공사비집계표">[17]!공사비집계표</definedName>
    <definedName name="공사비총괄표" localSheetId="17">#REF!</definedName>
    <definedName name="공사비총괄표" localSheetId="21">#REF!</definedName>
    <definedName name="공사비총괄표">#REF!</definedName>
    <definedName name="공사원가" localSheetId="17">#REF!</definedName>
    <definedName name="공사원가">#REF!</definedName>
    <definedName name="공사준공표시석" localSheetId="17" hidden="1">{#N/A,#N/A,FALSE,"골재소요량";#N/A,#N/A,FALSE,"골재소요량"}</definedName>
    <definedName name="공사준공표시석" hidden="1">{#N/A,#N/A,FALSE,"골재소요량";#N/A,#N/A,FALSE,"골재소요량"}</definedName>
    <definedName name="공수" localSheetId="6">BLCH</definedName>
    <definedName name="공수" localSheetId="17">BLCH</definedName>
    <definedName name="공수">BLCH</definedName>
    <definedName name="공수1" localSheetId="6">BLCH</definedName>
    <definedName name="공수1" localSheetId="17">BLCH</definedName>
    <definedName name="공수1">BLCH</definedName>
    <definedName name="공수5" localSheetId="17">#REF!</definedName>
    <definedName name="공수5">#REF!</definedName>
    <definedName name="공압축3.5간재">'[194]기계경비(시간당)'!$H$248</definedName>
    <definedName name="공압축3.5노무">'[194]기계경비(시간당)'!$H$244</definedName>
    <definedName name="공압축3.5노무야간">'[194]기계경비(시간당)'!$H$245</definedName>
    <definedName name="공압축3.5손료">'[194]기계경비(시간당)'!$H$243</definedName>
    <definedName name="공압축7.1간재">'[194]기계경비(시간당)'!$H$256</definedName>
    <definedName name="공압축7.1노무">'[194]기계경비(시간당)'!$H$252</definedName>
    <definedName name="공압축7.1노무야간">'[194]기계경비(시간당)'!$H$253</definedName>
    <definedName name="공압축7.1손료">'[194]기계경비(시간당)'!$H$251</definedName>
    <definedName name="공일" localSheetId="17">#REF!</definedName>
    <definedName name="공일">#REF!</definedName>
    <definedName name="공정">'[195]200'!#REF!</definedName>
    <definedName name="공정표" localSheetId="7">#REF!</definedName>
    <definedName name="공정표" localSheetId="17">#REF!</definedName>
    <definedName name="공정표" localSheetId="26">#REF!</definedName>
    <definedName name="공정표" localSheetId="21">#REF!</definedName>
    <definedName name="공정표" localSheetId="25">#REF!</definedName>
    <definedName name="공정표" localSheetId="28">#REF!</definedName>
    <definedName name="공정표">#REF!</definedName>
    <definedName name="공정표2" localSheetId="7">#REF!</definedName>
    <definedName name="공정표2" localSheetId="26">#REF!</definedName>
    <definedName name="공정표2" localSheetId="25">#REF!</definedName>
    <definedName name="공정표2">#REF!</definedName>
    <definedName name="공제" localSheetId="7">#REF!</definedName>
    <definedName name="공제" localSheetId="26">#REF!</definedName>
    <definedName name="공제" localSheetId="25">#REF!</definedName>
    <definedName name="공제">#REF!</definedName>
    <definedName name="공제길이" localSheetId="7">#REF!</definedName>
    <definedName name="공제길이" localSheetId="11">#REF!</definedName>
    <definedName name="공제길이" localSheetId="26">#REF!</definedName>
    <definedName name="공제길이" localSheetId="25">#REF!</definedName>
    <definedName name="공제길이">#REF!</definedName>
    <definedName name="공종">#REF!</definedName>
    <definedName name="공종10">#REF!</definedName>
    <definedName name="공종구분">#N/A</definedName>
    <definedName name="공종분류" localSheetId="17">OFFSET([196]파일의이용!$P$2,0,0,COUNTA([196]파일의이용!$P$2:$P$34),1)</definedName>
    <definedName name="공종분류" localSheetId="21">OFFSET([196]파일의이용!$P$2,0,0,COUNTA([196]파일의이용!$P$2:$P$34),1)</definedName>
    <definedName name="공종분류">OFFSET([195]파일의이용!$P$2,0,0,COUNTA([195]파일의이용!$P$2:$P$34),1)</definedName>
    <definedName name="공통" localSheetId="17">#REF!</definedName>
    <definedName name="공통">#REF!</definedName>
    <definedName name="관" localSheetId="17">[168]수량산출!#REF!</definedName>
    <definedName name="관">[168]수량산출!#REF!</definedName>
    <definedName name="관_상접" localSheetId="17">#REF!</definedName>
    <definedName name="관_상접">#REF!</definedName>
    <definedName name="관_상직" localSheetId="17">#REF!</definedName>
    <definedName name="관_상직">#REF!</definedName>
    <definedName name="관_주접" localSheetId="17">#REF!</definedName>
    <definedName name="관_주접">#REF!</definedName>
    <definedName name="관_지" localSheetId="17">[169]수량산출!#REF!</definedName>
    <definedName name="관_지">[169]수량산출!#REF!</definedName>
    <definedName name="관1" localSheetId="17">#REF!</definedName>
    <definedName name="관1" localSheetId="21">#REF!</definedName>
    <definedName name="관1">#REF!</definedName>
    <definedName name="관2" localSheetId="17">#REF!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경">#REF!</definedName>
    <definedName name="관급단가">#REF!</definedName>
    <definedName name="관급자재대">#REF!</definedName>
    <definedName name="관급자재대1">[165]제경비!$L$2</definedName>
    <definedName name="관급자재대2">[165]제경비!$L$3</definedName>
    <definedName name="관급자재원가" localSheetId="17">#REF!</definedName>
    <definedName name="관급자재원가">#REF!</definedName>
    <definedName name="관급자재집계표" localSheetId="6">[17]!관급자재집계표</definedName>
    <definedName name="관급자재집계표">[17]!관급자재집계표</definedName>
    <definedName name="관급재료비" localSheetId="17">#REF!</definedName>
    <definedName name="관급재료비">#REF!</definedName>
    <definedName name="관기초DATA">[101]가시설단위수량!#REF!</definedName>
    <definedName name="관례230">[197]자재단가!#REF!</definedName>
    <definedName name="관로공내부" localSheetId="17">#REF!</definedName>
    <definedName name="관로공내부">#REF!</definedName>
    <definedName name="관로연장거리" localSheetId="17">#REF!</definedName>
    <definedName name="관로연장거리">#REF!</definedName>
    <definedName name="관로조서" localSheetId="17">#REF!</definedName>
    <definedName name="관로조서">#REF!</definedName>
    <definedName name="관로터파기" localSheetId="6">[198]!돌아가기</definedName>
    <definedName name="관로터파기">[198]!돌아가기</definedName>
    <definedName name="관로토적" localSheetId="7">#REF!</definedName>
    <definedName name="관로토적" localSheetId="26">#REF!</definedName>
    <definedName name="관로토적" localSheetId="21">#REF!</definedName>
    <definedName name="관로토적" localSheetId="25">#REF!</definedName>
    <definedName name="관로토적" localSheetId="28">#REF!</definedName>
    <definedName name="관로토적">#REF!</definedName>
    <definedName name="관로토적집계">[152]DATE!$E$24:$E$85</definedName>
    <definedName name="관리" localSheetId="17" hidden="1">{#N/A,#N/A,FALSE,"포장2"}</definedName>
    <definedName name="관리" localSheetId="21" hidden="1">{#N/A,#N/A,FALSE,"포장2"}</definedName>
    <definedName name="관리" localSheetId="28" hidden="1">{#N/A,#N/A,FALSE,"포장2"}</definedName>
    <definedName name="관리" hidden="1">{#N/A,#N/A,FALSE,"포장2"}</definedName>
    <definedName name="관리품목">#REF!</definedName>
    <definedName name="관목계">#REF!</definedName>
    <definedName name="관정지반고">#REF!</definedName>
    <definedName name="관제원">#REF!</definedName>
    <definedName name="관지수판">[169]수량산출!#REF!</definedName>
    <definedName name="관치수">'[199]2호맨홀공제수량'!$A$5:$C$11</definedName>
    <definedName name="광나무1003">[163]데이타!$E$51</definedName>
    <definedName name="광나무1203">[163]데이타!$E$52</definedName>
    <definedName name="광나무1506">[163]데이타!$E$53</definedName>
    <definedName name="광편백0405">[163]데이타!$E$153</definedName>
    <definedName name="광편백0507">[163]데이타!$E$154</definedName>
    <definedName name="광편백0509">[163]데이타!$E$155</definedName>
    <definedName name="교각1">'[200]토공(우물통,기타) '!$V$2:$AG$22</definedName>
    <definedName name="교각2">'[200]토공(우물통,기타) '!$V$22:$AG$47</definedName>
    <definedName name="교대">'[200]토공(우물통,기타) '!$A$52:$K$66</definedName>
    <definedName name="교대2">'[200]토공(우물통,기타) '!$V$52:$AG$67</definedName>
    <definedName name="교대보호블럭_설치" localSheetId="17">#REF!</definedName>
    <definedName name="교대보호블럭_설치">#REF!</definedName>
    <definedName name="교량배수시설공" localSheetId="17">#REF!</definedName>
    <definedName name="교량배수시설공">#REF!</definedName>
    <definedName name="교목계" localSheetId="17">#REF!</definedName>
    <definedName name="교목계">#REF!</definedName>
    <definedName name="교좌" localSheetId="17" hidden="1">{#N/A,#N/A,FALSE,"포장2"}</definedName>
    <definedName name="교좌" localSheetId="21" hidden="1">{#N/A,#N/A,FALSE,"포장2"}</definedName>
    <definedName name="교좌" localSheetId="28" hidden="1">{#N/A,#N/A,FALSE,"포장2"}</definedName>
    <definedName name="교좌" hidden="1">{#N/A,#N/A,FALSE,"포장2"}</definedName>
    <definedName name="교통성검토일위대가표">'[201]일위대가(교통성검토)'!$A$1+'[201]일위대가(교통성검토)'!$A$5:$M$228:'[201]일위총괄'!$M$22</definedName>
    <definedName name="교폭" localSheetId="17">#REF!</definedName>
    <definedName name="교폭">#REF!</definedName>
    <definedName name="구" localSheetId="17">#REF!</definedName>
    <definedName name="구">#REF!</definedName>
    <definedName name="구구" localSheetId="17">#REF!</definedName>
    <definedName name="구구">#REF!</definedName>
    <definedName name="구구구">#REF!</definedName>
    <definedName name="구구구구">#REF!</definedName>
    <definedName name="구미제">#REF!</definedName>
    <definedName name="구배">'[202]3연box'!$E$67</definedName>
    <definedName name="구배1" localSheetId="17">#REF!</definedName>
    <definedName name="구배1">#REF!</definedName>
    <definedName name="구분" localSheetId="17">#REF!</definedName>
    <definedName name="구분" localSheetId="21">#REF!</definedName>
    <definedName name="구분">#REF!</definedName>
    <definedName name="구분1">#REF!</definedName>
    <definedName name="구산">[185]표지!$A$1:$G$14</definedName>
    <definedName name="구산갑지" localSheetId="7" hidden="1">#REF!</definedName>
    <definedName name="구산갑지" localSheetId="26" hidden="1">#REF!</definedName>
    <definedName name="구산갑지" localSheetId="25" hidden="1">#REF!</definedName>
    <definedName name="구산갑지" localSheetId="28" hidden="1">#REF!</definedName>
    <definedName name="구산갑지" hidden="1">#REF!</definedName>
    <definedName name="구상나무1505">[163]데이타!$E$69</definedName>
    <definedName name="구상나무2008">[203]데이타!$E$70</definedName>
    <definedName name="구상나무2510">[163]데이타!$E$71</definedName>
    <definedName name="구상나무3012">[163]데이타!$E$72</definedName>
    <definedName name="구역화물">OFFSET([204]구역화물!$B$3,0,0,COUNTA([204]구역화물!$B$3:$B$35),1)</definedName>
    <definedName name="구조" localSheetId="7">#REF!</definedName>
    <definedName name="구조" localSheetId="26">#REF!</definedName>
    <definedName name="구조" localSheetId="21">#REF!</definedName>
    <definedName name="구조" localSheetId="25">#REF!</definedName>
    <definedName name="구조" localSheetId="28">#REF!</definedName>
    <definedName name="구조">#REF!</definedName>
    <definedName name="구조물R">[205]구조물!#REF!</definedName>
    <definedName name="구조물집계">[206]터파기및재료!#REF!</definedName>
    <definedName name="구조물집계2">[207]터파기및재료!#REF!</definedName>
    <definedName name="구조물푸기" localSheetId="7">#REF!</definedName>
    <definedName name="구조물푸기" localSheetId="17">#REF!</definedName>
    <definedName name="구조물푸기" localSheetId="26">#REF!</definedName>
    <definedName name="구조물푸기" localSheetId="21">#REF!</definedName>
    <definedName name="구조물푸기" localSheetId="25">#REF!</definedName>
    <definedName name="구조물푸기">#REF!</definedName>
    <definedName name="구조토적1">[24]Sheet1!$A:$IV</definedName>
    <definedName name="구천수량이동" localSheetId="7">#REF!</definedName>
    <definedName name="구천수량이동" localSheetId="26">#REF!</definedName>
    <definedName name="구천수량이동" localSheetId="21">#REF!</definedName>
    <definedName name="구천수량이동" localSheetId="25">#REF!</definedName>
    <definedName name="구천수량이동">#REF!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림">[208]Sheet1!#REF!</definedName>
    <definedName name="권" localSheetId="7">#REF!</definedName>
    <definedName name="권" localSheetId="17">#REF!</definedName>
    <definedName name="권" localSheetId="11">#REF!</definedName>
    <definedName name="권" localSheetId="26">#REF!</definedName>
    <definedName name="권" localSheetId="21">#REF!</definedName>
    <definedName name="권" localSheetId="25">#REF!</definedName>
    <definedName name="권">#REF!</definedName>
    <definedName name="권권">[80]DATE!$I$24:$I$85</definedName>
    <definedName name="규격">[80]DATE!$C$24:$C$85</definedName>
    <definedName name="규격수" localSheetId="17">#REF!</definedName>
    <definedName name="규격수">#REF!</definedName>
    <definedName name="그라우팅_펌프">[108]장비집계!#REF!</definedName>
    <definedName name="그레이더속도" localSheetId="17">#REF!</definedName>
    <definedName name="그레이더속도">#REF!</definedName>
    <definedName name="그레이더효율" localSheetId="17">#REF!</definedName>
    <definedName name="그레이더효율">#REF!</definedName>
    <definedName name="그림" localSheetId="17" hidden="1">{#N/A,#N/A,FALSE,"전력간선"}</definedName>
    <definedName name="그림" localSheetId="21" hidden="1">{#N/A,#N/A,FALSE,"전력간선"}</definedName>
    <definedName name="그림" hidden="1">{#N/A,#N/A,FALSE,"전력간선"}</definedName>
    <definedName name="근">[168]수량산출!#REF!</definedName>
    <definedName name="근01" localSheetId="17">#REF!</definedName>
    <definedName name="근01">#REF!</definedName>
    <definedName name="근거1" localSheetId="17">#REF!</definedName>
    <definedName name="근거1">#REF!</definedName>
    <definedName name="근입_TO" localSheetId="7">#REF!</definedName>
    <definedName name="근입_TO" localSheetId="11">#REF!</definedName>
    <definedName name="근입_TO" localSheetId="26">#REF!</definedName>
    <definedName name="근입_TO" localSheetId="21">#REF!</definedName>
    <definedName name="근입_TO" localSheetId="25">#REF!</definedName>
    <definedName name="근입_TO">#REF!</definedName>
    <definedName name="근입_TO_C" localSheetId="7">#REF!</definedName>
    <definedName name="근입_TO_C" localSheetId="11">#REF!</definedName>
    <definedName name="근입_TO_C" localSheetId="26">#REF!</definedName>
    <definedName name="근입_TO_C" localSheetId="25">#REF!</definedName>
    <definedName name="근입_TO_C">#REF!</definedName>
    <definedName name="근입장">#REF!</definedName>
    <definedName name="글">#REF!</definedName>
    <definedName name="금광추정" localSheetId="17" hidden="1">{#N/A,#N/A,FALSE,"포장2"}</definedName>
    <definedName name="금광추정" localSheetId="21" hidden="1">{#N/A,#N/A,FALSE,"포장2"}</definedName>
    <definedName name="금광추정" localSheetId="28" hidden="1">{#N/A,#N/A,FALSE,"포장2"}</definedName>
    <definedName name="금광추정" hidden="1">{#N/A,#N/A,FALSE,"포장2"}</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속">#REF!</definedName>
    <definedName name="금송1006">[163]데이타!$E$73</definedName>
    <definedName name="금송1208">[163]데이타!$E$74</definedName>
    <definedName name="금송1510">[163]데이타!$E$75</definedName>
    <definedName name="금액대비표" localSheetId="17" hidden="1">{#N/A,#N/A,FALSE,"포장단가"}</definedName>
    <definedName name="금액대비표" localSheetId="21" hidden="1">{#N/A,#N/A,FALSE,"포장단가"}</definedName>
    <definedName name="금액대비표" hidden="1">{#N/A,#N/A,FALSE,"포장단가"}</definedName>
    <definedName name="금액합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수산출" localSheetId="7">[209]양수장내역!#REF!</definedName>
    <definedName name="급수산출" localSheetId="17">[210]양수장내역!#REF!</definedName>
    <definedName name="급수산출" localSheetId="11">[211]산출내역!#REF!</definedName>
    <definedName name="급수산출" localSheetId="26">[209]양수장내역!#REF!</definedName>
    <definedName name="급수산출" localSheetId="21">[212]양수장내역!#REF!</definedName>
    <definedName name="급수산출" localSheetId="25">[209]양수장내역!#REF!</definedName>
    <definedName name="급수산출" localSheetId="28">[213]양수장내역!#REF!</definedName>
    <definedName name="급수산출">[209]양수장내역!#REF!</definedName>
    <definedName name="기" localSheetId="17">#REF!</definedName>
    <definedName name="기">#REF!</definedName>
    <definedName name="기_2" localSheetId="17">#REF!</definedName>
    <definedName name="기_2">#REF!</definedName>
    <definedName name="기_3" localSheetId="17">#REF!</definedName>
    <definedName name="기_3">#REF!</definedName>
    <definedName name="기_5">#REF!</definedName>
    <definedName name="기_6">#REF!</definedName>
    <definedName name="기_9">#REF!</definedName>
    <definedName name="기1">[171]수량산출!#REF!</definedName>
    <definedName name="기1997" localSheetId="17">#REF!</definedName>
    <definedName name="기1997">#REF!</definedName>
    <definedName name="기96083" localSheetId="17">#REF!</definedName>
    <definedName name="기96083">#REF!</definedName>
    <definedName name="기96091" localSheetId="17">#REF!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Q">"기성세부내역서!$B$89"</definedName>
    <definedName name="기계">#REF!</definedName>
    <definedName name="기계3" localSheetId="6">BlankMacro1</definedName>
    <definedName name="기계3" localSheetId="17">BlankMacro1</definedName>
    <definedName name="기계3">BlankMacro1</definedName>
    <definedName name="기계경비" localSheetId="17">#REF!</definedName>
    <definedName name="기계경비">#REF!</definedName>
    <definedName name="기계경비1">[24]Sheet1!$A:$IV</definedName>
    <definedName name="기계설치공" localSheetId="17">#REF!</definedName>
    <definedName name="기계설치공">#REF!</definedName>
    <definedName name="기계운전사" localSheetId="17">#REF!</definedName>
    <definedName name="기계운전사">#REF!</definedName>
    <definedName name="기계조장" localSheetId="17">#REF!</definedName>
    <definedName name="기계조장">#REF!</definedName>
    <definedName name="기관명">#REF!</definedName>
    <definedName name="기기">'[214]2000년1차'!#REF!</definedName>
    <definedName name="기기기" localSheetId="7">#REF!</definedName>
    <definedName name="기기기" localSheetId="26">#REF!</definedName>
    <definedName name="기기기" localSheetId="21">#REF!</definedName>
    <definedName name="기기기" localSheetId="25">#REF!</definedName>
    <definedName name="기기기" localSheetId="28">#REF!</definedName>
    <definedName name="기기기">#REF!</definedName>
    <definedName name="기기신설">[24]Sheet1!$A$1:$M$828</definedName>
    <definedName name="기기철거">[24]Sheet1!$A$1:$M$303</definedName>
    <definedName name="기다" localSheetId="17">#REF!</definedName>
    <definedName name="기다">#REF!</definedName>
    <definedName name="기린" localSheetId="6">BlankMacro1</definedName>
    <definedName name="기린" localSheetId="17">BlankMacro1</definedName>
    <definedName name="기린">BlankMacro1</definedName>
    <definedName name="기본">[215]데리네이타현황!$A$4,[215]데리네이타현황!$A$2,[215]데리네이타현황!$A$1,[215]데리네이타현황!$A$279,[215]데리네이타현황!$A$1:$A$65536</definedName>
    <definedName name="기본1">[215]데리네이타현황!$A$4,[215]데리네이타현황!$A$2,[215]데리네이타현황!$A$1,[215]데리네이타현황!$A$279,[215]데리네이타현황!$A$1:$A$65536</definedName>
    <definedName name="기성차수" localSheetId="7">#REF!</definedName>
    <definedName name="기성차수" localSheetId="17">#REF!</definedName>
    <definedName name="기성차수" localSheetId="26">#REF!</definedName>
    <definedName name="기성차수" localSheetId="21">#REF!</definedName>
    <definedName name="기성차수" localSheetId="25">#REF!</definedName>
    <definedName name="기성차수">#REF!</definedName>
    <definedName name="기술" localSheetId="17" hidden="1">{#N/A,#N/A,FALSE,"부대1"}</definedName>
    <definedName name="기술" localSheetId="21" hidden="1">{#N/A,#N/A,FALSE,"부대1"}</definedName>
    <definedName name="기술" localSheetId="28" hidden="1">{#N/A,#N/A,FALSE,"부대1"}</definedName>
    <definedName name="기술" hidden="1">{#N/A,#N/A,FALSE,"부대1"}</definedName>
    <definedName name="기술사">#REF!</definedName>
    <definedName name="기자재비">#REF!</definedName>
    <definedName name="기자재수량">#REF!</definedName>
    <definedName name="기전총괄">#REF!</definedName>
    <definedName name="기준">#REF!</definedName>
    <definedName name="기준일">[24]Sheet1!#REF!</definedName>
    <definedName name="기초" localSheetId="17">#REF!</definedName>
    <definedName name="기초">#REF!</definedName>
    <definedName name="기초규격">[216]SORCE1!$AQ$2:$BE$14</definedName>
    <definedName name="기초높이" localSheetId="17">#REF!</definedName>
    <definedName name="기초높이">#REF!</definedName>
    <definedName name="기초높이2" localSheetId="17">#REF!</definedName>
    <definedName name="기초높이2">#REF!</definedName>
    <definedName name="기초단가" localSheetId="17">#REF!</definedName>
    <definedName name="기초단가">#REF!</definedName>
    <definedName name="기초단가1">#REF!</definedName>
    <definedName name="기초데이타">#REF!</definedName>
    <definedName name="기초두께1">#REF!</definedName>
    <definedName name="기초두께2">#REF!</definedName>
    <definedName name="기초두께작은1">#REF!</definedName>
    <definedName name="기초두께작은2">#REF!</definedName>
    <definedName name="기초처리경비">#REF!</definedName>
    <definedName name="기초처리노무비">#REF!</definedName>
    <definedName name="기초처리재료비">#REF!</definedName>
    <definedName name="기초폭300">[28]대로근거!#REF!</definedName>
    <definedName name="기초폭350">[28]대로근거!#REF!</definedName>
    <definedName name="기층">[217]포장재료집계표!$C$12</definedName>
    <definedName name="기층다짐2" localSheetId="17">#REF!</definedName>
    <definedName name="기층다짐2" localSheetId="21">#REF!</definedName>
    <definedName name="기층다짐2">#REF!</definedName>
    <definedName name="기층다짐3" localSheetId="17">#REF!</definedName>
    <definedName name="기층다짐3">#REF!</definedName>
    <definedName name="기층량">[217]포장면적산출!$F$9</definedName>
    <definedName name="기층면적">[217]포장면적산출!$C$12</definedName>
    <definedName name="기층면적계">[217]포장수량집계!$F$10</definedName>
    <definedName name="기층총량">[217]포장면적산출!$F$9</definedName>
    <definedName name="기타" localSheetId="17">#REF!</definedName>
    <definedName name="기타">#REF!</definedName>
    <definedName name="기타경비">[164]장척총괄!$E$15</definedName>
    <definedName name="기타경비_산식" localSheetId="17">#REF!</definedName>
    <definedName name="기타경비_산식">#REF!</definedName>
    <definedName name="기타경비1">[87]제경비!#REF!</definedName>
    <definedName name="기타경비2">[87]제경비!#REF!</definedName>
    <definedName name="기타경비4" localSheetId="17">#REF!</definedName>
    <definedName name="기타경비4">#REF!</definedName>
    <definedName name="기타경비건축" localSheetId="17">#REF!</definedName>
    <definedName name="기타경비건축">#REF!</definedName>
    <definedName name="기타경비비율" localSheetId="17">#REF!</definedName>
    <definedName name="기타경비비율">#REF!</definedName>
    <definedName name="기타경비요율">#REF!</definedName>
    <definedName name="기타경비율">#REF!</definedName>
    <definedName name="기타경비조경">#REF!</definedName>
    <definedName name="기타경비토목">#REF!</definedName>
    <definedName name="기타비목">#REF!</definedName>
    <definedName name="기타자재">#REF!</definedName>
    <definedName name="기타적용">#REF!</definedName>
    <definedName name="기터경비2">#REF!</definedName>
    <definedName name="길">[218]WORK!$A$22:$BE$381</definedName>
    <definedName name="길이">[219]관급!#REF!</definedName>
    <definedName name="길이1" localSheetId="7">#REF!</definedName>
    <definedName name="길이1" localSheetId="11">#REF!</definedName>
    <definedName name="길이1" localSheetId="26">#REF!</definedName>
    <definedName name="길이1" localSheetId="21">#REF!</definedName>
    <definedName name="길이1" localSheetId="25">#REF!</definedName>
    <definedName name="길이1" localSheetId="28">#REF!</definedName>
    <definedName name="길이1">#REF!</definedName>
    <definedName name="김" localSheetId="7">#REF!</definedName>
    <definedName name="김" localSheetId="26">#REF!</definedName>
    <definedName name="김" localSheetId="25">#REF!</definedName>
    <definedName name="김">#REF!</definedName>
    <definedName name="김1" localSheetId="17">{"'Firr(선)'!$AS$1:$AY$62","'Firr(사)'!$AS$1:$AY$62","'Firr(회)'!$AS$1:$AY$62","'Firr(선)'!$L$1:$V$62","'Firr(사)'!$L$1:$V$62","'Firr(회)'!$L$1:$V$62"}</definedName>
    <definedName name="김1" localSheetId="21">{"'Firr(선)'!$AS$1:$AY$62","'Firr(사)'!$AS$1:$AY$62","'Firr(회)'!$AS$1:$AY$62","'Firr(선)'!$L$1:$V$62","'Firr(사)'!$L$1:$V$62","'Firr(회)'!$L$1:$V$62"}</definedName>
    <definedName name="김1" localSheetId="28" hidden="1">{"'Firr(선)'!$AS$1:$AY$62","'Firr(사)'!$AS$1:$AY$62","'Firr(회)'!$AS$1:$AY$62","'Firr(선)'!$L$1:$V$62","'Firr(사)'!$L$1:$V$62","'Firr(회)'!$L$1:$V$62"}</definedName>
    <definedName name="김1" hidden="1">{"'Firr(선)'!$AS$1:$AY$62","'Firr(사)'!$AS$1:$AY$62","'Firr(회)'!$AS$1:$AY$62","'Firr(선)'!$L$1:$V$62","'Firr(사)'!$L$1:$V$62","'Firr(회)'!$L$1:$V$62"}</definedName>
    <definedName name="김11">#REF!</definedName>
    <definedName name="김2">#REF!</definedName>
    <definedName name="김3">#REF!</definedName>
    <definedName name="김4">[220]관급!#REF!</definedName>
    <definedName name="김5">[221]관급!#REF!</definedName>
    <definedName name="김6">[221]관급!#REF!</definedName>
    <definedName name="김7">[222]관급!#REF!</definedName>
    <definedName name="김8">[223]단가산출!$A$1:$G$318</definedName>
    <definedName name="김9" localSheetId="17">#REF!</definedName>
    <definedName name="김9">#REF!</definedName>
    <definedName name="김길" localSheetId="17">#REF!</definedName>
    <definedName name="김길">#REF!</definedName>
    <definedName name="김김" localSheetId="17">#REF!</definedName>
    <definedName name="김김">#REF!</definedName>
    <definedName name="김민규" localSheetId="28" hidden="1">{#N/A,#N/A,FALSE,"전열산출서"}</definedName>
    <definedName name="김민규" hidden="1">{#N/A,#N/A,FALSE,"전열산출서"}</definedName>
    <definedName name="김범수" localSheetId="17">#REF!</definedName>
    <definedName name="김범수">#REF!</definedName>
    <definedName name="김용화" localSheetId="17">#REF!</definedName>
    <definedName name="김용화">#REF!</definedName>
    <definedName name="김원" localSheetId="17">[224]관급!#REF!</definedName>
    <definedName name="김원">[224]관급!#REF!</definedName>
    <definedName name="김원길" localSheetId="17">[224]관급!#REF!</definedName>
    <definedName name="김원길">[224]관급!#REF!</definedName>
    <definedName name="김유신" localSheetId="7">#REF!</definedName>
    <definedName name="김유신" localSheetId="26">#REF!</definedName>
    <definedName name="김유신" localSheetId="21">#REF!</definedName>
    <definedName name="김유신" localSheetId="25">#REF!</definedName>
    <definedName name="김유신" localSheetId="28">#REF!</definedName>
    <definedName name="김유신">#REF!</definedName>
    <definedName name="김종현">#REF!</definedName>
    <definedName name="김태빈">[225]관급!#REF!</definedName>
    <definedName name="김해우체국">[185]표지!#REF!</definedName>
    <definedName name="깊이" localSheetId="17">#REF!</definedName>
    <definedName name="깊이">#REF!</definedName>
    <definedName name="깡">[226]수량산출!#REF!</definedName>
    <definedName name="깡통로보트" localSheetId="17">#REF!</definedName>
    <definedName name="깡통로보트">#REF!</definedName>
    <definedName name="깨기" localSheetId="17">#REF!</definedName>
    <definedName name="깨기">#REF!</definedName>
    <definedName name="깬잡석" localSheetId="17" hidden="1">{#N/A,#N/A,FALSE,"포장단가"}</definedName>
    <definedName name="깬잡석" localSheetId="11" hidden="1">{#N/A,#N/A,FALSE,"포장단가"}</definedName>
    <definedName name="깬잡석" localSheetId="21" hidden="1">{#N/A,#N/A,FALSE,"포장단가"}</definedName>
    <definedName name="깬잡석" localSheetId="28" hidden="1">{#N/A,#N/A,FALSE,"포장단가"}</definedName>
    <definedName name="깬잡석" localSheetId="24" hidden="1">{#N/A,#N/A,FALSE,"포장단가"}</definedName>
    <definedName name="깬잡석" hidden="1">{#N/A,#N/A,FALSE,"포장단가"}</definedName>
    <definedName name="꺼벙이">#REF!</definedName>
    <definedName name="꽃복숭아R3">[163]데이타!$E$58</definedName>
    <definedName name="꽃복숭아R4">[163]데이타!$E$59</definedName>
    <definedName name="꽃복숭아R5">[163]데이타!$E$60</definedName>
    <definedName name="꽃사과R10">[163]데이타!$E$64</definedName>
    <definedName name="꽃사과R4">[163]데이타!$E$61</definedName>
    <definedName name="꽃사과R6">[163]데이타!$E$62</definedName>
    <definedName name="꽃사과R8">[203]데이타!$E$63</definedName>
    <definedName name="꽃아그배R10">[203]데이타!$E$68</definedName>
    <definedName name="꽃아그배R4">[203]데이타!$E$65</definedName>
    <definedName name="꽃아그배R6">[203]데이타!$E$66</definedName>
    <definedName name="꽃아그배R8">[203]데이타!$E$67</definedName>
    <definedName name="꽃창포" localSheetId="17">#REF!</definedName>
    <definedName name="꽃창포">#REF!</definedName>
    <definedName name="꽃향유" localSheetId="17">#REF!</definedName>
    <definedName name="꽃향유">#REF!</definedName>
    <definedName name="꽝꽝0304">[203]데이타!$E$54</definedName>
    <definedName name="꽝꽝0406">[203]데이타!$E$55</definedName>
    <definedName name="꽝꽝0508">[203]데이타!$E$56</definedName>
    <definedName name="꽝꽝0610">[203]데이타!$E$57</definedName>
    <definedName name="끝" localSheetId="17">#REF!</definedName>
    <definedName name="끝">#REF!</definedName>
    <definedName name="끝머리" localSheetId="17">#REF!</definedName>
    <definedName name="끝머리">#REF!</definedName>
    <definedName name="ㄴ">[227]수량산출!$R$164</definedName>
    <definedName name="ㄴ." localSheetId="17">#REF!</definedName>
    <definedName name="ㄴ.">#REF!</definedName>
    <definedName name="ㄴ1" localSheetId="17">#REF!</definedName>
    <definedName name="ㄴ1">#REF!</definedName>
    <definedName name="ㄴ2" localSheetId="17">#REF!</definedName>
    <definedName name="ㄴ2">#REF!</definedName>
    <definedName name="ㄴㄱㄹ" localSheetId="7" hidden="1">#REF!</definedName>
    <definedName name="ㄴㄱㄹ" localSheetId="26" hidden="1">#REF!</definedName>
    <definedName name="ㄴㄱㄹ" localSheetId="21" hidden="1">#REF!</definedName>
    <definedName name="ㄴㄱㄹ" localSheetId="25" hidden="1">#REF!</definedName>
    <definedName name="ㄴㄱㄹ" hidden="1">#REF!</definedName>
    <definedName name="ㄴㄴ" localSheetId="7">#REF!</definedName>
    <definedName name="ㄴㄴ" localSheetId="26">#REF!</definedName>
    <definedName name="ㄴㄴ" localSheetId="25">#REF!</definedName>
    <definedName name="ㄴㄴ">#REF!</definedName>
    <definedName name="ㄴㄴㄴ" localSheetId="17">[228]내역서!#REF!</definedName>
    <definedName name="ㄴㄴㄴ" localSheetId="26" hidden="1">#REF!</definedName>
    <definedName name="ㄴㄴㄴ" localSheetId="21">[228]내역서!#REF!</definedName>
    <definedName name="ㄴㄴㄴ" localSheetId="25" hidden="1">#REF!</definedName>
    <definedName name="ㄴㄴㄴ" hidden="1">#REF!</definedName>
    <definedName name="ㄴㄴㄴㄴ" localSheetId="26" hidden="1">#REF!</definedName>
    <definedName name="ㄴㄴㄴㄴ" localSheetId="25" hidden="1">#REF!</definedName>
    <definedName name="ㄴㄴㄴㄴ" hidden="1">#REF!</definedName>
    <definedName name="ㄴㄴㄴㄴㄴ" localSheetId="26" hidden="1">#REF!</definedName>
    <definedName name="ㄴㄴㄴㄴㄴ" localSheetId="25" hidden="1">#REF!</definedName>
    <definedName name="ㄴㄴㄴㄴㄴ" hidden="1">#REF!</definedName>
    <definedName name="ㄴㄴㅇ" localSheetId="17">#REF!</definedName>
    <definedName name="ㄴㄴㅇ">#REF!</definedName>
    <definedName name="ㄴㄹㄴ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ㅁㄴ" localSheetId="7" hidden="1">#REF!</definedName>
    <definedName name="ㄴㄹㅇㅁㄴ" localSheetId="17" hidden="1">#REF!</definedName>
    <definedName name="ㄴㄹㅇㅁㄴ" localSheetId="26" hidden="1">#REF!</definedName>
    <definedName name="ㄴㄹㅇㅁㄴ" localSheetId="21" hidden="1">#REF!</definedName>
    <definedName name="ㄴㄹㅇㅁㄴ" localSheetId="25" hidden="1">#REF!</definedName>
    <definedName name="ㄴㄹㅇㅁㄴ" hidden="1">#REF!</definedName>
    <definedName name="ㄴㄻㄹ" localSheetId="17">[229]제직재!#REF!</definedName>
    <definedName name="ㄴㄻㄹ">[229]제직재!#REF!</definedName>
    <definedName name="ㄴㅁ" localSheetId="17" hidden="1">#REF!</definedName>
    <definedName name="ㄴㅁ" hidden="1">#REF!</definedName>
    <definedName name="ㄴㅇㄹ" localSheetId="17">#REF!</definedName>
    <definedName name="ㄴㅇㄹ">#REF!</definedName>
    <definedName name="ㄴㅇㅇ" localSheetId="17">#REF!</definedName>
    <definedName name="ㄴㅇㅇ">#REF!</definedName>
    <definedName name="ㄴ어ㅏ렁널">#REF!</definedName>
    <definedName name="나">[11]횡배수관!#REF!</definedName>
    <definedName name="나." localSheetId="17">#REF!</definedName>
    <definedName name="나.">#REF!</definedName>
    <definedName name="나라" localSheetId="17">#REF!</definedName>
    <definedName name="나라">#REF!</definedName>
    <definedName name="나무">'[230]수목데이타 '!$A$3:$D$874</definedName>
    <definedName name="나사식_이음" localSheetId="17">#REF!</definedName>
    <definedName name="나사식_이음">#REF!</definedName>
    <definedName name="나아라" localSheetId="7">#REF!</definedName>
    <definedName name="나아라" localSheetId="26">#REF!</definedName>
    <definedName name="나아라" localSheetId="21">#REF!</definedName>
    <definedName name="나아라" localSheetId="25">#REF!</definedName>
    <definedName name="나아라">#REF!</definedName>
    <definedName name="나ㅏㅓㄹ"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[203]데이타!$E$76</definedName>
    <definedName name="낙상홍1506">[203]데이타!$E$77</definedName>
    <definedName name="낙상홍1808">[203]데이타!$E$78</definedName>
    <definedName name="낙상홍2010">[203]데이타!$E$79</definedName>
    <definedName name="낙상홍2515">[203]데이타!$E$80</definedName>
    <definedName name="낙양중">[185]표지!#REF!</definedName>
    <definedName name="낙우송R10">[203]데이타!$E$84</definedName>
    <definedName name="낙우송R12">[203]데이타!$E$85</definedName>
    <definedName name="낙우송R5">[203]데이타!$E$81</definedName>
    <definedName name="낙우송R6">[203]데이타!$E$82</definedName>
    <definedName name="낙우송R8">[203]데이타!$E$83</definedName>
    <definedName name="낙찰율">[164]장척명세!$R$1</definedName>
    <definedName name="난_경">[169]수량산출!#REF!</definedName>
    <definedName name="난_수">[169]수량산출!#REF!</definedName>
    <definedName name="난이도" localSheetId="17">#REF!</definedName>
    <definedName name="난이도">#REF!</definedName>
    <definedName name="남" localSheetId="17">#REF!</definedName>
    <definedName name="남">#REF!</definedName>
    <definedName name="남남" localSheetId="17" hidden="1">[231]Sheet1!#REF!</definedName>
    <definedName name="남남" localSheetId="26" hidden="1">#REF!</definedName>
    <definedName name="남남" localSheetId="21" hidden="1">[231]Sheet1!#REF!</definedName>
    <definedName name="남남" localSheetId="25" hidden="1">#REF!</definedName>
    <definedName name="남남" hidden="1">#REF!</definedName>
    <definedName name="남산1호" localSheetId="17">#REF!</definedName>
    <definedName name="남산1호">#REF!</definedName>
    <definedName name="남산2호" localSheetId="17">#REF!</definedName>
    <definedName name="남산2호">#REF!</definedName>
    <definedName name="내" localSheetId="7" hidden="1">#REF!</definedName>
    <definedName name="내" localSheetId="26" hidden="1">#REF!</definedName>
    <definedName name="내" localSheetId="21" hidden="1">#REF!</definedName>
    <definedName name="내" localSheetId="25" hidden="1">#REF!</definedName>
    <definedName name="내" hidden="1">#REF!</definedName>
    <definedName name="내공H">#REF!</definedName>
    <definedName name="내공V">#REF!</definedName>
    <definedName name="내공넓이">#REF!</definedName>
    <definedName name="내공높이">#REF!</definedName>
    <definedName name="내벽">#REF!</definedName>
    <definedName name="내선">[232]노무!#REF!</definedName>
    <definedName name="내선전공" localSheetId="17">#REF!</definedName>
    <definedName name="내선전공">#REF!</definedName>
    <definedName name="내역">[201]내역서!$A:$A</definedName>
    <definedName name="내역00년">[24]Sheet1!#REF!</definedName>
    <definedName name="내역2">[233]내역!$A$59:$M$3280</definedName>
    <definedName name="내역서" localSheetId="17">#REF!</definedName>
    <definedName name="내역서">#REF!</definedName>
    <definedName name="내역서1">[24]Sheet1!$B$2:$N$157</definedName>
    <definedName name="내역서1차">'[234]단가 '!$B$3:$N$69</definedName>
    <definedName name="내역적용" localSheetId="7">#REF!</definedName>
    <definedName name="내역적용" localSheetId="26">#REF!</definedName>
    <definedName name="내역적용" localSheetId="21">#REF!</definedName>
    <definedName name="내역적용" localSheetId="25">#REF!</definedName>
    <definedName name="내역적용">#REF!</definedName>
    <definedName name="내장"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전">#REF!</definedName>
    <definedName name="내전전공">#REF!</definedName>
    <definedName name="년도구분">[232]산출기준자료!#REF!:'[232]산출기준자료'!$G$8:$G$19</definedName>
    <definedName name="년도별" localSheetId="17">#REF!</definedName>
    <definedName name="년도별">#REF!</definedName>
    <definedName name="녭" localSheetId="7" hidden="1">#REF!</definedName>
    <definedName name="녭" localSheetId="26" hidden="1">#REF!</definedName>
    <definedName name="녭" localSheetId="21" hidden="1">#REF!</definedName>
    <definedName name="녭" localSheetId="25" hidden="1">#REF!</definedName>
    <definedName name="녭" hidden="1">#REF!</definedName>
    <definedName name="노" localSheetId="7">#REF!</definedName>
    <definedName name="노" localSheetId="26">#REF!</definedName>
    <definedName name="노" localSheetId="21">#REF!</definedName>
    <definedName name="노" localSheetId="25">#REF!</definedName>
    <definedName name="노">#REF!</definedName>
    <definedName name="노9502">[24]Sheet1!#REF!</definedName>
    <definedName name="노경" localSheetId="17">#REF!</definedName>
    <definedName name="노경">#REF!</definedName>
    <definedName name="노계1" localSheetId="6">BLCH</definedName>
    <definedName name="노계1" localSheetId="17">BLCH</definedName>
    <definedName name="노계1">BLCH</definedName>
    <definedName name="노곡1호" localSheetId="17">#REF!</definedName>
    <definedName name="노곡1호">#REF!</definedName>
    <definedName name="노곡2호" localSheetId="17">#REF!</definedName>
    <definedName name="노곡2호">#REF!</definedName>
    <definedName name="노곡3호" localSheetId="17">#REF!</definedName>
    <definedName name="노곡3호">#REF!</definedName>
    <definedName name="노곡4호">#REF!</definedName>
    <definedName name="노공조정율">#REF!</definedName>
    <definedName name="노공품셈">#REF!</definedName>
    <definedName name="노니" localSheetId="7" hidden="1">#REF!</definedName>
    <definedName name="노니" localSheetId="26" hidden="1">#REF!</definedName>
    <definedName name="노니" localSheetId="21" hidden="1">#REF!</definedName>
    <definedName name="노니" localSheetId="25" hidden="1">#REF!</definedName>
    <definedName name="노니" hidden="1">#REF!</definedName>
    <definedName name="노르웨이R12">[203]데이타!$E$90</definedName>
    <definedName name="노르웨이R15">[203]데이타!$E$91</definedName>
    <definedName name="노르웨이R4">[203]데이타!$E$86</definedName>
    <definedName name="노르웨이R5">[203]데이타!$E$87</definedName>
    <definedName name="노르웨이R6">[203]데이타!$E$88</definedName>
    <definedName name="노르웨이R8">[203]데이타!$E$89</definedName>
    <definedName name="노면고르기" localSheetId="17">#REF!</definedName>
    <definedName name="노면고르기" localSheetId="21">#REF!</definedName>
    <definedName name="노면고르기">#REF!</definedName>
    <definedName name="노무">[169]품셈총괄!$B$3:$B$61</definedName>
    <definedName name="노무단가">[169]품셈총괄!$A$3:$F$61</definedName>
    <definedName name="노무비" localSheetId="17">[235]건축내역!#REF!</definedName>
    <definedName name="노무비" localSheetId="21">[235]건축내역!#REF!</definedName>
    <definedName name="노무비">[235]건축내역!#REF!</definedName>
    <definedName name="勞務費" localSheetId="17">#REF!</definedName>
    <definedName name="勞務費">#REF!</definedName>
    <definedName name="노무비1">[70]수목표준대가!$J:$J</definedName>
    <definedName name="노무비2" localSheetId="17">#REF!</definedName>
    <definedName name="노무비2">#REF!</definedName>
    <definedName name="노무비3" localSheetId="17">#REF!</definedName>
    <definedName name="노무비3">#REF!</definedName>
    <definedName name="노무비4" localSheetId="17">#REF!</definedName>
    <definedName name="노무비4">#REF!</definedName>
    <definedName name="노무비보정" localSheetId="17">'[66]EQ-R1'!#REF!</definedName>
    <definedName name="노무비보정">'[66]EQ-R1'!#REF!</definedName>
    <definedName name="노무비선택" localSheetId="17">#REF!</definedName>
    <definedName name="노무비선택">#REF!</definedName>
    <definedName name="노무집" localSheetId="6">BLCH</definedName>
    <definedName name="노무집" localSheetId="17">BLCH</definedName>
    <definedName name="노무집">BLCH</definedName>
    <definedName name="노반준비" localSheetId="17">#REF!</definedName>
    <definedName name="노반준비">#REF!</definedName>
    <definedName name="노부비" localSheetId="7">#REF!</definedName>
    <definedName name="노부비" localSheetId="26">#REF!</definedName>
    <definedName name="노부비" localSheetId="21">#REF!</definedName>
    <definedName name="노부비" localSheetId="25">#REF!</definedName>
    <definedName name="노부비">#REF!</definedName>
    <definedName name="노산3교집계표">#REF!</definedName>
    <definedName name="노상">[162]횡배수관!#REF!</definedName>
    <definedName name="노상공제1" localSheetId="17">#REF!</definedName>
    <definedName name="노상공제1">#REF!</definedName>
    <definedName name="노상준비다짐1" localSheetId="17">#REF!</definedName>
    <definedName name="노상준비다짐1">#REF!</definedName>
    <definedName name="노상준비다짐2" localSheetId="17">#REF!</definedName>
    <definedName name="노상준비다짐2">#REF!</definedName>
    <definedName name="노상층" localSheetId="17">[11]횡배수관!#REF!</definedName>
    <definedName name="노상층">[11]횡배수관!#REF!</definedName>
    <definedName name="노원문화"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인보험료">[175]제경비!$Q$25</definedName>
    <definedName name="노인요양비율">[175]제경비!$K$62</definedName>
    <definedName name="노임">[201]노임단가!$D$31:$D$38</definedName>
    <definedName name="노임1" localSheetId="6">BlankMacro1</definedName>
    <definedName name="노임1" localSheetId="17">BlankMacro1</definedName>
    <definedName name="노임1">BlankMacro1</definedName>
    <definedName name="노임기준">[201]노임단가!$C$31:$D$38</definedName>
    <definedName name="노임단가" localSheetId="7">#REF!</definedName>
    <definedName name="노임단가" localSheetId="26">#REF!</definedName>
    <definedName name="노임단가" localSheetId="21">#REF!</definedName>
    <definedName name="노임단가" localSheetId="25">#REF!</definedName>
    <definedName name="노임단가">#REF!</definedName>
    <definedName name="노임단가_년도별">#REF!</definedName>
    <definedName name="노임단가1">[24]Sheet1!$A$1:$D$152</definedName>
    <definedName name="노임전기">'[236]7단가'!$B$15:$L$19</definedName>
    <definedName name="노집1" localSheetId="6">BLCH</definedName>
    <definedName name="노집1" localSheetId="17">BLCH</definedName>
    <definedName name="노집1">BLCH</definedName>
    <definedName name="노체" localSheetId="17">[11]횡배수관!#REF!</definedName>
    <definedName name="노체">[11]횡배수관!#REF!</definedName>
    <definedName name="노체공제">'[202]단 box'!$G$95</definedName>
    <definedName name="노체공제1" localSheetId="17">#REF!</definedName>
    <definedName name="노체공제1">#REF!</definedName>
    <definedName name="노체높이1" localSheetId="17">#REF!</definedName>
    <definedName name="노체높이1">#REF!</definedName>
    <definedName name="노출직부" localSheetId="17">#REF!</definedName>
    <definedName name="노출직부">#REF!</definedName>
    <definedName name="노출형">[237]DATA!$E$50:$F$59</definedName>
    <definedName name="녹음기" localSheetId="6">BlankMacro1</definedName>
    <definedName name="녹음기" localSheetId="17">BlankMacro1</definedName>
    <definedName name="녹음기">BlankMacro1</definedName>
    <definedName name="농로" localSheetId="17">#REF!</definedName>
    <definedName name="농로">#REF!</definedName>
    <definedName name="농원1호" localSheetId="17">#REF!</definedName>
    <definedName name="농원1호">#REF!</definedName>
    <definedName name="농원2호" localSheetId="17">#REF!</definedName>
    <definedName name="농원2호">#REF!</definedName>
    <definedName name="높">#REF!</definedName>
    <definedName name="높이">#REF!</definedName>
    <definedName name="높이300">[28]대로근거!#REF!</definedName>
    <definedName name="높이350">[28]대로근거!#REF!</definedName>
    <definedName name="뇨ㅕ" localSheetId="17">#REF!</definedName>
    <definedName name="뇨ㅕ">#REF!</definedName>
    <definedName name="누" localSheetId="7" hidden="1">#REF!</definedName>
    <definedName name="누" localSheetId="26" hidden="1">#REF!</definedName>
    <definedName name="누" localSheetId="21" hidden="1">#REF!</definedName>
    <definedName name="누" localSheetId="25" hidden="1">#REF!</definedName>
    <definedName name="누" hidden="1">#REF!</definedName>
    <definedName name="누산수량이동" localSheetId="7">#REF!</definedName>
    <definedName name="누산수량이동" localSheetId="11">#REF!</definedName>
    <definedName name="누산수량이동" localSheetId="26">#REF!</definedName>
    <definedName name="누산수량이동" localSheetId="21">#REF!</definedName>
    <definedName name="누산수량이동" localSheetId="25">#REF!</definedName>
    <definedName name="누산수량이동">#REF!</definedName>
    <definedName name="눈주목">#REF!</definedName>
    <definedName name="눈향L06">[203]데이타!$E$92</definedName>
    <definedName name="눈향L08">[203]데이타!$E$93</definedName>
    <definedName name="눈향L10">[203]데이타!$E$94</definedName>
    <definedName name="눈향L14">[203]데이타!$E$95</definedName>
    <definedName name="눈향L20">[203]데이타!$E$96</definedName>
    <definedName name="느릅R10">[203]데이타!$E$100</definedName>
    <definedName name="느릅R4">[203]데이타!$E$97</definedName>
    <definedName name="느릅R5">[203]데이타!$E$98</definedName>
    <definedName name="느릅R8">[238]데이타!$E$99</definedName>
    <definedName name="느티R10">[238]데이타!$E$104</definedName>
    <definedName name="느티R12">[203]데이타!$E$105</definedName>
    <definedName name="느티R15">[203]데이타!$E$106</definedName>
    <definedName name="느티R18">[203]데이타!$E$107</definedName>
    <definedName name="느티R20">[203]데이타!$E$108</definedName>
    <definedName name="느티R25">[203]데이타!$E$109</definedName>
    <definedName name="느티R30">[203]데이타!$E$110</definedName>
    <definedName name="느티R5">[203]데이타!$E$101</definedName>
    <definedName name="느티R6">[203]데이타!$E$102</definedName>
    <definedName name="느티R8">[203]데이타!$E$103</definedName>
    <definedName name="느티나무" localSheetId="17">#REF!</definedName>
    <definedName name="느티나무">#REF!</definedName>
    <definedName name="능소화R2">[203]데이타!$E$111</definedName>
    <definedName name="능소화R4">[203]데이타!$E$112</definedName>
    <definedName name="능소화R6">[203]데이타!$E$113</definedName>
    <definedName name="능형망철거" localSheetId="6">[25]!능형망철거</definedName>
    <definedName name="능형망철거">[25]!능형망철거</definedName>
    <definedName name="니" localSheetId="7">#REF!</definedName>
    <definedName name="니" localSheetId="17">#REF!</definedName>
    <definedName name="니" localSheetId="26">#REF!</definedName>
    <definedName name="니" localSheetId="21">#REF!</definedName>
    <definedName name="니" localSheetId="25">#REF!</definedName>
    <definedName name="니">#REF!</definedName>
    <definedName name="ㄵㄹ" localSheetId="17">#REF!</definedName>
    <definedName name="ㄵㄹ">#REF!</definedName>
    <definedName name="ㄶ">#REF!</definedName>
    <definedName name="ㄶㄹ">'[239]N賃率-職'!#REF!</definedName>
    <definedName name="ㄷ">[240]포장면적산출!$C$6</definedName>
    <definedName name="ㄷ1" localSheetId="17">#REF!</definedName>
    <definedName name="ㄷ1">#REF!</definedName>
    <definedName name="ㄷ100x50x5x7.5t_단중" localSheetId="17">#REF!</definedName>
    <definedName name="ㄷ100x50x5x7.5t_단중">#REF!</definedName>
    <definedName name="ㄷ125x65x6x8t_단중" localSheetId="17">#REF!</definedName>
    <definedName name="ㄷ125x65x6x8t_단중">#REF!</definedName>
    <definedName name="ㄷ2">#REF!</definedName>
    <definedName name="ㄷ33">#REF!</definedName>
    <definedName name="ㄷ5">[241]규준틀!#REF!</definedName>
    <definedName name="ㄷ59" localSheetId="17">#REF!</definedName>
    <definedName name="ㄷ59">#REF!</definedName>
    <definedName name="ㄷ6ㅓ" localSheetId="17">{"'용역비'!$A$4:$C$8"}</definedName>
    <definedName name="ㄷ6ㅓ" localSheetId="21">{"'용역비'!$A$4:$C$8"}</definedName>
    <definedName name="ㄷ6ㅓ">{"'용역비'!$A$4:$C$8"}</definedName>
    <definedName name="ㄷ75x40x5x7t_단중">#REF!</definedName>
    <definedName name="ㄷㄱ" localSheetId="6">BLCH</definedName>
    <definedName name="ㄷㄱ" localSheetId="17">BLCH</definedName>
    <definedName name="ㄷㄱ">BLCH</definedName>
    <definedName name="ㄷㄱㄷ" localSheetId="17" hidden="1">{#N/A,#N/A,FALSE,"전력간선"}</definedName>
    <definedName name="ㄷㄱㄷ" localSheetId="21" hidden="1">{#N/A,#N/A,FALSE,"전력간선"}</definedName>
    <definedName name="ㄷㄱㄷ" hidden="1">{#N/A,#N/A,FALSE,"전력간선"}</definedName>
    <definedName name="ㄷㄳㅎ">'[242]N賃率-職'!#REF!</definedName>
    <definedName name="ㄷㄷ" localSheetId="17">[240]포장면적산출!$F$11</definedName>
    <definedName name="ㄷㄷ" localSheetId="21">[240]포장면적산출!$F$11</definedName>
    <definedName name="ㄷㄷ" localSheetId="28" hidden="1">#REF!</definedName>
    <definedName name="ㄷㄷ" hidden="1">{#N/A,#N/A,FALSE,"전열산출서"}</definedName>
    <definedName name="ㄷㄷㄷ">'[117]ABUT수량-A1'!$T$25</definedName>
    <definedName name="ㄷㄷㄷㄷ" localSheetId="28" hidden="1">{#N/A,#N/A,FALSE,"전열산출서"}</definedName>
    <definedName name="ㄷㄷㄷㄷ" hidden="1">{#N/A,#N/A,FALSE,"전열산출서"}</definedName>
    <definedName name="ㄷㅁㅁ" localSheetId="17">#REF!</definedName>
    <definedName name="ㄷㅁㅁ">#REF!</definedName>
    <definedName name="ㄷㅂㅎ" localSheetId="17">#REF!</definedName>
    <definedName name="ㄷㅂㅎ">#REF!</definedName>
    <definedName name="ㄷㅅ"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ㅍㅂ" localSheetId="17">{"'용역비'!$A$4:$C$8"}</definedName>
    <definedName name="ㄷㅍㅂ" localSheetId="21">{"'용역비'!$A$4:$C$8"}</definedName>
    <definedName name="ㄷㅍㅂ">{"'용역비'!$A$4:$C$8"}</definedName>
    <definedName name="ㄷㅎ"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7" hidden="1">#REF!</definedName>
    <definedName name="ㄷㅎㄹㅇ" localSheetId="17" hidden="1">#REF!</definedName>
    <definedName name="ㄷㅎㄹㅇ" localSheetId="26" hidden="1">#REF!</definedName>
    <definedName name="ㄷㅎㄹㅇ" localSheetId="21" hidden="1">#REF!</definedName>
    <definedName name="ㄷㅎㄹㅇ" localSheetId="25" hidden="1">#REF!</definedName>
    <definedName name="ㄷㅎㄹㅇ" localSheetId="28" hidden="1">#REF!</definedName>
    <definedName name="ㄷㅎㄹㅇ" hidden="1">#REF!</definedName>
    <definedName name="다" localSheetId="17">#REF!</definedName>
    <definedName name="다">#REF!</definedName>
    <definedName name="다." localSheetId="17">#REF!</definedName>
    <definedName name="다.">#REF!</definedName>
    <definedName name="다우웰바설치공">#REF!</definedName>
    <definedName name="다짐되메우기">#REF!</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가">'[243]1공구내역서(1)'!#REF!</definedName>
    <definedName name="단가1">'[244]2000,9월 일위'!$B$2:$I$520</definedName>
    <definedName name="단가비교표" localSheetId="17">#REF!,#REF!</definedName>
    <definedName name="단가비교표">#REF!,#REF!</definedName>
    <definedName name="단가비교표1" localSheetId="17">#REF!,#REF!</definedName>
    <definedName name="단가비교표1">#REF!,#REF!</definedName>
    <definedName name="단가산출" localSheetId="6">BlankMacro1</definedName>
    <definedName name="단가산출" localSheetId="17">BlankMacro1</definedName>
    <definedName name="단가산출">BlankMacro1</definedName>
    <definedName name="단가산출서_2" localSheetId="17">#REF!</definedName>
    <definedName name="단가산출서_2">#REF!</definedName>
    <definedName name="단가산출서2" localSheetId="6">BlankMacro1</definedName>
    <definedName name="단가산출서2" localSheetId="17">BlankMacro1</definedName>
    <definedName name="단가산출서2">BlankMacro1</definedName>
    <definedName name="단가산출선내부세로선" localSheetId="17">[245]Mc1!#REF!</definedName>
    <definedName name="단가산출선내부세로선">[245]Mc1!#REF!</definedName>
    <definedName name="단가산출참고" localSheetId="17">#REF!</definedName>
    <definedName name="단가산출참고">#REF!</definedName>
    <definedName name="단가일람">[172]공통단가!$A$3:$K$112</definedName>
    <definedName name="단가적용표" localSheetId="17">#REF!</definedName>
    <definedName name="단가적용표">#REF!</definedName>
    <definedName name="단가조사">[246]단가산출!$A$1:$G$318</definedName>
    <definedName name="단가조사용" localSheetId="6">BlankMacro1</definedName>
    <definedName name="단가조사용" localSheetId="17">BlankMacro1</definedName>
    <definedName name="단가조사용">BlankMacro1</definedName>
    <definedName name="단가조사자료"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'[247]기계경비(시간당)'!$C$1:$F$58</definedName>
    <definedName name="단가표" localSheetId="7">#REF!</definedName>
    <definedName name="단가표" localSheetId="17">#REF!</definedName>
    <definedName name="단가표" localSheetId="26">#REF!</definedName>
    <definedName name="단가표" localSheetId="21">#REF!</definedName>
    <definedName name="단가표" localSheetId="25">#REF!</definedName>
    <definedName name="단가표" localSheetId="28">#REF!</definedName>
    <definedName name="단가표">#REF!</definedName>
    <definedName name="단같">#N/A</definedName>
    <definedName name="단같1">#N/A</definedName>
    <definedName name="단같2">#N/A</definedName>
    <definedName name="단같3">#N/A</definedName>
    <definedName name="단같4">#N/A</definedName>
    <definedName name="단관M">[80]DATE!$H$24:$H$85</definedName>
    <definedName name="단기입력" localSheetId="17">#REF!</definedName>
    <definedName name="단기입력">#REF!</definedName>
    <definedName name="단뉘중량" localSheetId="17">#REF!</definedName>
    <definedName name="단뉘중량">#REF!</definedName>
    <definedName name="단말처리재" localSheetId="17">#REF!</definedName>
    <definedName name="단말처리재">#REF!</definedName>
    <definedName name="단면계산" localSheetId="7">#REF!</definedName>
    <definedName name="단면계산" localSheetId="26">#REF!</definedName>
    <definedName name="단면계산" localSheetId="25">#REF!</definedName>
    <definedName name="단면계산">#REF!</definedName>
    <definedName name="단면적3Span">#REF!</definedName>
    <definedName name="단빔플랜지">#REF!</definedName>
    <definedName name="단수" localSheetId="7">#REF!</definedName>
    <definedName name="단수" localSheetId="26">#REF!</definedName>
    <definedName name="단수" localSheetId="25">#REF!</definedName>
    <definedName name="단수">#REF!</definedName>
    <definedName name="단위">#REF!</definedName>
    <definedName name="단위공량10">'[248]일위대가(4층원격)'!#REF!</definedName>
    <definedName name="단위공량11">'[248]일위대가(4층원격)'!#REF!</definedName>
    <definedName name="단위공량12">'[248]일위대가(4층원격)'!#REF!</definedName>
    <definedName name="단위공량13">'[248]일위대가(4층원격)'!#REF!</definedName>
    <definedName name="단위공량14">'[248]일위대가(4층원격)'!#REF!</definedName>
    <definedName name="단위공량15">'[248]일위대가(4층원격)'!#REF!</definedName>
    <definedName name="단위공량16">'[248]일위대가(4층원격)'!#REF!</definedName>
    <definedName name="단위공량17">'[248]일위대가(4층원격)'!#REF!</definedName>
    <definedName name="단위공량2">[249]일위대가!#REF!</definedName>
    <definedName name="단위공량3">[249]일위대가!#REF!</definedName>
    <definedName name="단위공량4">'[248]일위대가(4층원격)'!#REF!</definedName>
    <definedName name="단위공량5">'[248]일위대가(4층원격)'!#REF!</definedName>
    <definedName name="단위공량6">'[248]일위대가(4층원격)'!#REF!</definedName>
    <definedName name="단위공량7">'[248]일위대가(4층원격)'!#REF!</definedName>
    <definedName name="단위공량8">'[248]일위대가(4층원격)'!#REF!</definedName>
    <definedName name="단위공량9" localSheetId="17">#REF!</definedName>
    <definedName name="단위공량9">#REF!</definedName>
    <definedName name="단위별" localSheetId="17">#REF!</definedName>
    <definedName name="단위별">#REF!</definedName>
    <definedName name="단위수량">OFFSET([204]단위목록!$F$2,0,0,COUNTA([204]단위목록!$F$2:$F$140),1)</definedName>
    <definedName name="단위중량" localSheetId="17">#REF!</definedName>
    <definedName name="단위중량">#REF!</definedName>
    <definedName name="단자리조정">#REF!</definedName>
    <definedName name="단차">#REF!</definedName>
    <definedName name="달러환율">#REF!</definedName>
    <definedName name="담쟁이L03">[203]데이타!$E$114</definedName>
    <definedName name="답사코드6" localSheetId="17">#REF!</definedName>
    <definedName name="답사코드6">#REF!</definedName>
    <definedName name="답사코드7" localSheetId="17">#REF!</definedName>
    <definedName name="답사코드7">#REF!</definedName>
    <definedName name="당" localSheetId="17">[24]Sheet1!#REF!</definedName>
    <definedName name="당">[24]Sheet1!#REF!</definedName>
    <definedName name="당경" localSheetId="17">#REF!</definedName>
    <definedName name="당경">#REF!</definedName>
    <definedName name="당계" localSheetId="17">#REF!</definedName>
    <definedName name="당계">#REF!</definedName>
    <definedName name="당노" localSheetId="17">#REF!</definedName>
    <definedName name="당노">#REF!</definedName>
    <definedName name="당단">#REF!</definedName>
    <definedName name="당수">#REF!</definedName>
    <definedName name="당재">#REF!</definedName>
    <definedName name="대" localSheetId="7" hidden="1">#REF!</definedName>
    <definedName name="대" localSheetId="26" hidden="1">#REF!</definedName>
    <definedName name="대" localSheetId="21" hidden="1">#REF!</definedName>
    <definedName name="대" localSheetId="25" hidden="1">#REF!</definedName>
    <definedName name="대" hidden="1">#REF!</definedName>
    <definedName name="대가" localSheetId="17" hidden="1">{#N/A,#N/A,FALSE,"포장단가"}</definedName>
    <definedName name="대가" localSheetId="21" hidden="1">{#N/A,#N/A,FALSE,"포장단가"}</definedName>
    <definedName name="대가" hidden="1">{#N/A,#N/A,FALSE,"포장단가"}</definedName>
    <definedName name="대가집계표">[250]일위목록!$A$5:$J$32</definedName>
    <definedName name="대가표" localSheetId="17">#REF!</definedName>
    <definedName name="대가표">#REF!</definedName>
    <definedName name="대개소" localSheetId="17">#REF!</definedName>
    <definedName name="대개소">#REF!</definedName>
    <definedName name="대관경" localSheetId="17">#REF!</definedName>
    <definedName name="대관경">#REF!</definedName>
    <definedName name="대구공항"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7" hidden="1">#REF!</definedName>
    <definedName name="대기" localSheetId="26" hidden="1">#REF!</definedName>
    <definedName name="대기" localSheetId="21" hidden="1">#REF!</definedName>
    <definedName name="대기" localSheetId="25" hidden="1">#REF!</definedName>
    <definedName name="대기" hidden="1">#REF!</definedName>
    <definedName name="대기영역">#REF!</definedName>
    <definedName name="대나무">#REF!</definedName>
    <definedName name="대동설계계산서" localSheetId="7">#REF!</definedName>
    <definedName name="대동설계계산서" localSheetId="26">#REF!</definedName>
    <definedName name="대동설계계산서" localSheetId="21">#REF!</definedName>
    <definedName name="대동설계계산서" localSheetId="25">#REF!</definedName>
    <definedName name="대동설계계산서">#REF!</definedName>
    <definedName name="대상" localSheetId="17" hidden="1">{#N/A,#N/A,FALSE,"포장단가"}</definedName>
    <definedName name="대상" localSheetId="21" hidden="1">{#N/A,#N/A,FALSE,"포장단가"}</definedName>
    <definedName name="대상" hidden="1">{#N/A,#N/A,FALSE,"포장단가"}</definedName>
    <definedName name="대왕참R10">[203]데이타!$E$118</definedName>
    <definedName name="대왕참R4">[203]데이타!$E$115</definedName>
    <definedName name="대왕참R6">[203]데이타!$E$116</definedName>
    <definedName name="대왕참R8">[203]데이타!$E$117</definedName>
    <definedName name="대일" localSheetId="17">#REF!</definedName>
    <definedName name="대일">#REF!</definedName>
    <definedName name="대장1" localSheetId="17">[251]직노!#REF!</definedName>
    <definedName name="대장1">[251]직노!#REF!</definedName>
    <definedName name="대청">[185]표지!#REF!</definedName>
    <definedName name="대추R10">[203]데이타!$E$123</definedName>
    <definedName name="대추R4">[203]데이타!$E$119</definedName>
    <definedName name="대추R5">[203]데이타!$E$120</definedName>
    <definedName name="대추R6">[203]데이타!$E$121</definedName>
    <definedName name="대추R8">[203]데이타!$E$122</definedName>
    <definedName name="대한" localSheetId="7" hidden="1">#REF!</definedName>
    <definedName name="대한" localSheetId="26" hidden="1">#REF!</definedName>
    <definedName name="대한" localSheetId="21" hidden="1">#REF!</definedName>
    <definedName name="대한" localSheetId="25" hidden="1">#REF!</definedName>
    <definedName name="대한" hidden="1">#REF!</definedName>
    <definedName name="대화" localSheetId="7">#REF!</definedName>
    <definedName name="대화" localSheetId="26">#REF!</definedName>
    <definedName name="대화" localSheetId="21">#REF!</definedName>
    <definedName name="대화" localSheetId="25">#REF!</definedName>
    <definedName name="대화">#REF!</definedName>
    <definedName name="댈타5">#REF!</definedName>
    <definedName name="더"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[80]DATE!$J$24:$J$85</definedName>
    <definedName name="덕" localSheetId="17" hidden="1">{#N/A,#N/A,FALSE,"포장2"}</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localSheetId="17">#REF!</definedName>
    <definedName name="덕진" localSheetId="21">#REF!</definedName>
    <definedName name="덕진" localSheetId="28" hidden="1">{#N/A,#N/A,FALSE,"포장2"}</definedName>
    <definedName name="덕진" hidden="1">{#N/A,#N/A,FALSE,"포장2"}</definedName>
    <definedName name="덕천1호" localSheetId="17">#REF!</definedName>
    <definedName name="덕천1호">#REF!</definedName>
    <definedName name="덕천2호" localSheetId="17">#REF!</definedName>
    <definedName name="덕천2호">#REF!</definedName>
    <definedName name="덕천3호" localSheetId="17">#REF!</definedName>
    <definedName name="덕천3호">#REF!</definedName>
    <definedName name="덕천4호">#REF!</definedName>
    <definedName name="덕호" localSheetId="17" hidden="1">{#N/A,#N/A,FALSE,"포장2"}</definedName>
    <definedName name="덕호" localSheetId="21" hidden="1">{#N/A,#N/A,FALSE,"포장2"}</definedName>
    <definedName name="덕호" localSheetId="28" hidden="1">{#N/A,#N/A,FALSE,"포장2"}</definedName>
    <definedName name="덕호" hidden="1">{#N/A,#N/A,FALSE,"포장2"}</definedName>
    <definedName name="덤프트럭대기시간">#REF!</definedName>
    <definedName name="덤프트럭속도">#REF!</definedName>
    <definedName name="덤프트럭적하시간">#REF!</definedName>
    <definedName name="덩굴장미3">[203]데이타!$E$128</definedName>
    <definedName name="덩굴장미4">[203]데이타!$E$129</definedName>
    <definedName name="덩굴장미5">[203]데이타!$E$130</definedName>
    <definedName name="덩덩" localSheetId="7">#REF!</definedName>
    <definedName name="덩덩" localSheetId="26">#REF!</definedName>
    <definedName name="덩덩" localSheetId="21">#REF!</definedName>
    <definedName name="덩덩" localSheetId="25">#REF!</definedName>
    <definedName name="덩덩" localSheetId="28">#REF!</definedName>
    <definedName name="덩덩">#REF!</definedName>
    <definedName name="데크휘니샤면고르기">#REF!</definedName>
    <definedName name="도" localSheetId="7">#REF!</definedName>
    <definedName name="도" localSheetId="26">#REF!</definedName>
    <definedName name="도" localSheetId="25">#REF!</definedName>
    <definedName name="도">#REF!</definedName>
    <definedName name="도_장_공">#REF!</definedName>
    <definedName name="도급">#REF!</definedName>
    <definedName name="도급공사">#REF!</definedName>
    <definedName name="도급공사비">'[252]원가계산서 '!#REF!</definedName>
    <definedName name="도급단가" localSheetId="17">#REF!</definedName>
    <definedName name="도급단가">#REF!</definedName>
    <definedName name="도급분류" localSheetId="17">OFFSET([196]파일의이용!$O$2,0,0,COUNTA([196]파일의이용!$O$2:$O$3),1)</definedName>
    <definedName name="도급분류" localSheetId="21">OFFSET([196]파일의이용!$O$2,0,0,COUNTA([196]파일의이용!$O$2:$O$3),1)</definedName>
    <definedName name="도급분류">OFFSET([195]파일의이용!$O$2,0,0,COUNTA([195]파일의이용!$O$2:$O$3),1)</definedName>
    <definedName name="도급액">[253]원가계산!$G$25</definedName>
    <definedName name="도급액1" localSheetId="17">#REF!</definedName>
    <definedName name="도급액1">#REF!</definedName>
    <definedName name="도급액2" localSheetId="17">#REF!</definedName>
    <definedName name="도급액2">#REF!</definedName>
    <definedName name="도급예산액" localSheetId="17">#REF!</definedName>
    <definedName name="도급예산액">#REF!</definedName>
    <definedName name="도급예상액">#REF!</definedName>
    <definedName name="도급예정액2">#REF!</definedName>
    <definedName name="도급예정액3">#REF!</definedName>
    <definedName name="도급예정액4">#REF!</definedName>
    <definedName name="도로구조경비">[254]도로구조공사비!$L$52</definedName>
    <definedName name="도로구조노무비">[254]도로구조공사비!$H$52</definedName>
    <definedName name="도로구조재료비">[254]도로구조공사비!$J$52</definedName>
    <definedName name="도로연장">[217]포장면적산출!$F$7</definedName>
    <definedName name="도로연장1">[217]포장면적산출!$G$7</definedName>
    <definedName name="도로중심">[146]SLAB!#REF!</definedName>
    <definedName name="도로토공경비">[254]도로토공공사비!$L$20</definedName>
    <definedName name="도로토공노무비">[254]도로토공공사비!$H$20</definedName>
    <definedName name="도로토공재료비">[254]도로토공공사비!$J$20</definedName>
    <definedName name="도리" localSheetId="7">#REF!</definedName>
    <definedName name="도리" localSheetId="26">#REF!</definedName>
    <definedName name="도리" localSheetId="21">#REF!</definedName>
    <definedName name="도리" localSheetId="25">#REF!</definedName>
    <definedName name="도리" localSheetId="28">#REF!</definedName>
    <definedName name="도리">#REF!</definedName>
    <definedName name="도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관">[185]표지!#REF!</definedName>
    <definedName name="도수로단위수량" localSheetId="17">#REF!</definedName>
    <definedName name="도수로단위수량">#REF!</definedName>
    <definedName name="도수로수량집ㄱㅔ" localSheetId="17">#REF!</definedName>
    <definedName name="도수로수량집ㄱㅔ">#REF!</definedName>
    <definedName name="도시계획시설결정일위대가표">'[201]일대가(도시계획시설결정)'!$A$5:$M$22</definedName>
    <definedName name="도장">[232]노무!#REF!</definedName>
    <definedName name="도장공" localSheetId="17">#REF!</definedName>
    <definedName name="도장공" localSheetId="21">#REF!</definedName>
    <definedName name="도장공">#REF!</definedName>
    <definedName name="도표"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[203]데이타!$E$131</definedName>
    <definedName name="독일가문비1508">[203]데이타!$E$132</definedName>
    <definedName name="독일가문비2010">[203]데이타!$E$133</definedName>
    <definedName name="독일가문비2512">[203]데이타!$E$134</definedName>
    <definedName name="독일가문비3015">[203]데이타!$E$135</definedName>
    <definedName name="독일가문비3518">[203]데이타!$E$136</definedName>
    <definedName name="돈나무0504">[203]데이타!$E$137</definedName>
    <definedName name="돈나무0805">[203]데이타!$E$138</definedName>
    <definedName name="돈나무1007">[203]데이타!$E$139</definedName>
    <definedName name="돈나무1210">[203]데이타!$E$140</definedName>
    <definedName name="돋움체" localSheetId="17">#REF!</definedName>
    <definedName name="돋움체">#REF!</definedName>
    <definedName name="돌" localSheetId="17">#REF!</definedName>
    <definedName name="돌">#REF!</definedName>
    <definedName name="돌단풍" localSheetId="17">#REF!</definedName>
    <definedName name="돌단풍">#REF!</definedName>
    <definedName name="돌망태">#REF!</definedName>
    <definedName name="돌아가기" localSheetId="6">[17]!돌아가기</definedName>
    <definedName name="돌아가기">[17]!돌아가기</definedName>
    <definedName name="동">[168]수량산출!#REF!</definedName>
    <definedName name="동바리" localSheetId="17">#REF!</definedName>
    <definedName name="동바리">#REF!</definedName>
    <definedName name="동방층" localSheetId="17">#REF!</definedName>
    <definedName name="동방층">#REF!</definedName>
    <definedName name="동백1002">[203]데이타!$E$141</definedName>
    <definedName name="동백1204">[203]데이타!$E$142</definedName>
    <definedName name="동백1506">[203]데이타!$E$143</definedName>
    <definedName name="동백1808">[203]데이타!$E$144</definedName>
    <definedName name="동별내역" localSheetId="17">#REF!</definedName>
    <definedName name="동별내역">#REF!</definedName>
    <definedName name="동별설계" localSheetId="17">#REF!</definedName>
    <definedName name="동별설계">#REF!</definedName>
    <definedName name="동상" localSheetId="17">#REF!</definedName>
    <definedName name="동상">#REF!</definedName>
    <definedName name="동상1">#REF!</definedName>
    <definedName name="동상2">#REF!</definedName>
    <definedName name="동원">[24]Sheet1!$A$4:$AY$97</definedName>
    <definedName name="동원1">[24]Sheet1!$B$2:$AX$93</definedName>
    <definedName name="동일" localSheetId="7">#REF!</definedName>
    <definedName name="동일" localSheetId="26">#REF!</definedName>
    <definedName name="동일" localSheetId="21">#REF!</definedName>
    <definedName name="동일" localSheetId="25">#REF!</definedName>
    <definedName name="동일">#REF!</definedName>
    <definedName name="동호">#REF!</definedName>
    <definedName name="되">#REF!</definedName>
    <definedName name="되메우기">[255]토공수량산출!$AI$7</definedName>
    <definedName name="되메우기1" localSheetId="17">#REF!</definedName>
    <definedName name="되메우기1">#REF!</definedName>
    <definedName name="두기1" localSheetId="17">#REF!</definedName>
    <definedName name="두기1">#REF!</definedName>
    <definedName name="두기1호" localSheetId="17">#REF!</definedName>
    <definedName name="두기1호">#REF!</definedName>
    <definedName name="두기2">#REF!</definedName>
    <definedName name="두기2호">#REF!</definedName>
    <definedName name="두기3">#REF!</definedName>
    <definedName name="두기3호">#REF!</definedName>
    <definedName name="두께">#REF!</definedName>
    <definedName name="두부">#REF!</definedName>
    <definedName name="뒷채움">'[202]단 box'!$G$84</definedName>
    <definedName name="뒷채움1" localSheetId="17">#REF!</definedName>
    <definedName name="뒷채움1">#REF!</definedName>
    <definedName name="뒷채움잡석운반" localSheetId="7">#REF!</definedName>
    <definedName name="뒷채움잡석운반" localSheetId="17">#REF!</definedName>
    <definedName name="뒷채움잡석운반" localSheetId="26">#REF!</definedName>
    <definedName name="뒷채움잡석운반" localSheetId="21">#REF!</definedName>
    <definedName name="뒷채움잡석운반" localSheetId="25">#REF!</definedName>
    <definedName name="뒷채움잡석운반">#REF!</definedName>
    <definedName name="뒷채움잡석운반1" localSheetId="7">#REF!</definedName>
    <definedName name="뒷채움잡석운반1" localSheetId="26">#REF!</definedName>
    <definedName name="뒷채움잡석운반1" localSheetId="25">#REF!</definedName>
    <definedName name="뒷채움잡석운반1">#REF!</definedName>
    <definedName name="들어가">[251]직노!#REF!</definedName>
    <definedName name="등R2">[203]데이타!$E$156</definedName>
    <definedName name="등R4">[203]데이타!$E$157</definedName>
    <definedName name="등R6">[203]데이타!$E$158</definedName>
    <definedName name="등R8">[203]데이타!$E$159</definedName>
    <definedName name="등가거리" localSheetId="17">#REF!</definedName>
    <definedName name="등가거리">#REF!</definedName>
    <definedName name="등가거리1" localSheetId="17">#REF!</definedName>
    <definedName name="등가거리1">#REF!</definedName>
    <definedName name="등가거리2" localSheetId="17">#REF!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도움" localSheetId="6">[198]!등가도움</definedName>
    <definedName name="등가도움">[198]!등가도움</definedName>
    <definedName name="디디" localSheetId="7" hidden="1">#REF!</definedName>
    <definedName name="디디" localSheetId="26" hidden="1">#REF!</definedName>
    <definedName name="디디" localSheetId="21" hidden="1">#REF!</definedName>
    <definedName name="디디" localSheetId="25" hidden="1">#REF!</definedName>
    <definedName name="디디" hidden="1">#REF!</definedName>
    <definedName name="때죽R10">[203]데이타!$E$127</definedName>
    <definedName name="때죽R4">[203]데이타!$E$124</definedName>
    <definedName name="때죽R6">[203]데이타!$E$125</definedName>
    <definedName name="때죽R8">[203]데이타!$E$126</definedName>
    <definedName name="띠장규격" localSheetId="17">#REF!</definedName>
    <definedName name="띠장규격">#REF!</definedName>
    <definedName name="띠장설치">[110]가시설수량!$AE$52</definedName>
    <definedName name="띠장연결개소">[110]가시설수량!$AE$79</definedName>
    <definedName name="ㄹ">[256]수량산출!$R$164</definedName>
    <definedName name="ㄹ1" localSheetId="17">#REF!</definedName>
    <definedName name="ㄹ1">#REF!</definedName>
    <definedName name="ㄹ120">[24]Sheet1!#REF!</definedName>
    <definedName name="ㄹ2" localSheetId="17">#REF!</definedName>
    <definedName name="ㄹ2">#REF!</definedName>
    <definedName name="ㄹ221" localSheetId="17">#REF!</definedName>
    <definedName name="ㄹ221">#REF!</definedName>
    <definedName name="ㄹ24">'[257]길어깨(현황)'!$H$24</definedName>
    <definedName name="ㄹ390">[258]내역서!$F$933</definedName>
    <definedName name="ㄹ609" localSheetId="7">#REF!</definedName>
    <definedName name="ㄹ609" localSheetId="17">#REF!</definedName>
    <definedName name="ㄹ609" localSheetId="26">#REF!</definedName>
    <definedName name="ㄹ609" localSheetId="21">#REF!</definedName>
    <definedName name="ㄹ609" localSheetId="25">#REF!</definedName>
    <definedName name="ㄹ609">#REF!</definedName>
    <definedName name="ㄹ62" localSheetId="17">#REF!</definedName>
    <definedName name="ㄹ62">#REF!</definedName>
    <definedName name="ㄹㄷ"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[159]INPUT!$B$4</definedName>
    <definedName name="ㄹㄹㄹ">[159]INPUT!$B$10</definedName>
    <definedName name="ㄹㄹㄹㄹ" localSheetId="17">#REF!</definedName>
    <definedName name="ㄹㄹㄹㄹ">#REF!</definedName>
    <definedName name="ㄹㄹㄹㄹ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ㅈㄷㅇㅁㄴㅇㄹ">#REF!</definedName>
    <definedName name="ㄹㅇ">[229]제직재!#REF!</definedName>
    <definedName name="ㄹㅇㄴ"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localSheetId="17" hidden="1">#REF!</definedName>
    <definedName name="ㄹㅇㄶ" hidden="1">#REF!</definedName>
    <definedName name="ㄹㅇㄶ옿" hidden="1">'[27]N賃率-職'!$I$5:$I$30</definedName>
    <definedName name="ㄹㅇㄹㄴ"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ㅎㅀㅎ">'[239]N賃率-職'!#REF!</definedName>
    <definedName name="ㄹ호" localSheetId="7" hidden="1">#REF!</definedName>
    <definedName name="ㄹ호" localSheetId="17" hidden="1">#REF!</definedName>
    <definedName name="ㄹ호" localSheetId="26" hidden="1">#REF!</definedName>
    <definedName name="ㄹ호" localSheetId="21" hidden="1">#REF!</definedName>
    <definedName name="ㄹ호" localSheetId="25" hidden="1">#REF!</definedName>
    <definedName name="ㄹ호" hidden="1">#REF!</definedName>
    <definedName name="라" localSheetId="17">#REF!</definedName>
    <definedName name="라">#REF!</definedName>
    <definedName name="라__인__마__카" localSheetId="17">[108]장비집계!#REF!</definedName>
    <definedName name="라__인__마__카">[108]장비집계!#REF!</definedName>
    <definedName name="라라" localSheetId="7">#REF!</definedName>
    <definedName name="라라" localSheetId="26">#REF!</definedName>
    <definedName name="라라" localSheetId="21">#REF!</definedName>
    <definedName name="라라" localSheetId="25">#REF!</definedName>
    <definedName name="라라">#REF!</definedName>
    <definedName name="라ㅓㅇ"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마다짐" localSheetId="21">#REF!</definedName>
    <definedName name="람마다짐">#REF!</definedName>
    <definedName name="램__________머">[108]장비집계!#REF!</definedName>
    <definedName name="램머Q간재">[247]램머!$D$20</definedName>
    <definedName name="램머Q간재10">[247]램머!$F$20</definedName>
    <definedName name="램머Q간재야간">[247]램머!$J$20</definedName>
    <definedName name="램머Q노무">[247]램머!$D$21</definedName>
    <definedName name="램머Q노무10">[247]램머!$F$21</definedName>
    <definedName name="램머Q노무야간">[247]램머!$J$21</definedName>
    <definedName name="램머Q손료">[247]램머!$D$22</definedName>
    <definedName name="램머Q손료10">[247]램머!$F$22</definedName>
    <definedName name="램머Q손료야간">[247]램머!$J$22</definedName>
    <definedName name="램머간재">'[247]기계경비(시간당)'!$H$170</definedName>
    <definedName name="램머노무">'[247]기계경비(시간당)'!$H$166</definedName>
    <definedName name="램머노무야간">'[247]기계경비(시간당)'!$H$167</definedName>
    <definedName name="램머손료">'[247]기계경비(시간당)'!$H$165</definedName>
    <definedName name="램프">[259]단가조사!#REF!</definedName>
    <definedName name="레">[260]수량산출!$R$5</definedName>
    <definedName name="레_무근">[261]수량산출!$R$5</definedName>
    <definedName name="레_무근1">[169]수량산출!#REF!</definedName>
    <definedName name="레_철근">[169]수량산출!#REF!</definedName>
    <definedName name="레무진" localSheetId="17">#REF!</definedName>
    <definedName name="레무진">#REF!</definedName>
    <definedName name="레무진노" localSheetId="17">#REF!</definedName>
    <definedName name="레무진노">#REF!</definedName>
    <definedName name="레미콘" localSheetId="17">#REF!</definedName>
    <definedName name="레미콘">#REF!</definedName>
    <definedName name="련수">#REF!</definedName>
    <definedName name="로">#REF!</definedName>
    <definedName name="로더담는시간">#REF!</definedName>
    <definedName name="로더작업효율">#REF!</definedName>
    <definedName name="롤러소요다짐횟수_다짐두께">#REF!</definedName>
    <definedName name="롤러유효다짐폭_다짐속도">#REF!</definedName>
    <definedName name="롤러유효다짐폭다짐속도">#REF!</definedName>
    <definedName name="롤러작업효율">#REF!</definedName>
    <definedName name="롸" localSheetId="7" hidden="1">#REF!</definedName>
    <definedName name="롸" localSheetId="26" hidden="1">#REF!</definedName>
    <definedName name="롸" localSheetId="21" hidden="1">#REF!</definedName>
    <definedName name="롸" localSheetId="25" hidden="1">#REF!</definedName>
    <definedName name="롸" hidden="1">#REF!</definedName>
    <definedName name="뢰" localSheetId="7" hidden="1">#REF!</definedName>
    <definedName name="뢰" localSheetId="26" hidden="1">#REF!</definedName>
    <definedName name="뢰" localSheetId="21" hidden="1">#REF!</definedName>
    <definedName name="뢰" localSheetId="25" hidden="1">#REF!</definedName>
    <definedName name="뢰" hidden="1">#REF!</definedName>
    <definedName name="루ㄴ" localSheetId="7" hidden="1">[15]노임단가!#REF!</definedName>
    <definedName name="루ㄴ" localSheetId="17" hidden="1">[262]노임단가!#REF!</definedName>
    <definedName name="루ㄴ" localSheetId="26" hidden="1">[15]노임단가!#REF!</definedName>
    <definedName name="루ㄴ" localSheetId="21" hidden="1">[15]노임단가!#REF!</definedName>
    <definedName name="루ㄴ" localSheetId="25" hidden="1">[15]노임단가!#REF!</definedName>
    <definedName name="루ㄴ" hidden="1">[15]노임단가!#REF!</definedName>
    <definedName name="루사" localSheetId="7" hidden="1">#REF!</definedName>
    <definedName name="루사" localSheetId="26" hidden="1">#REF!</definedName>
    <definedName name="루사" localSheetId="21" hidden="1">#REF!</definedName>
    <definedName name="루사" localSheetId="25" hidden="1">#REF!</definedName>
    <definedName name="루사" localSheetId="28" hidden="1">#REF!</definedName>
    <definedName name="루사" hidden="1">#REF!</definedName>
    <definedName name="를" localSheetId="7" hidden="1">#REF!</definedName>
    <definedName name="를" localSheetId="26" hidden="1">#REF!</definedName>
    <definedName name="를" localSheetId="21" hidden="1">#REF!</definedName>
    <definedName name="를" localSheetId="25" hidden="1">#REF!</definedName>
    <definedName name="를" hidden="1">#REF!</definedName>
    <definedName name="리">[168]수량산출!#REF!</definedName>
    <definedName name="리브두께" localSheetId="17">#REF!</definedName>
    <definedName name="리브두께">#REF!</definedName>
    <definedName name="리브폭" localSheetId="17">#REF!</definedName>
    <definedName name="리브폭">#REF!</definedName>
    <definedName name="ㄺㅈ">'[263]3수량'!$AA$430:$AY$509</definedName>
    <definedName name="ㄻㅇㄴㄻㄴㅇ" localSheetId="17">#REF!</definedName>
    <definedName name="ㄻㅇㄴㄻㄴㅇ">#REF!</definedName>
    <definedName name="ㅀ" localSheetId="21" hidden="1">[264]덕전리!#REF!</definedName>
    <definedName name="ㅀ" hidden="1">[264]덕전리!#REF!</definedName>
    <definedName name="ㅀㅎㅊㅌ" localSheetId="17">#REF!</definedName>
    <definedName name="ㅀㅎㅊㅌ">#REF!</definedName>
    <definedName name="ㅁ" localSheetId="7" hidden="1">#REF!</definedName>
    <definedName name="ㅁ" localSheetId="26" hidden="1">#REF!</definedName>
    <definedName name="ㅁ" localSheetId="21" hidden="1">#REF!</definedName>
    <definedName name="ㅁ" localSheetId="25" hidden="1">#REF!</definedName>
    <definedName name="ㅁ" hidden="1">#REF!</definedName>
    <definedName name="ㅁ1" localSheetId="7">#REF!</definedName>
    <definedName name="ㅁ1" localSheetId="26">#REF!</definedName>
    <definedName name="ㅁ1" localSheetId="25">#REF!</definedName>
    <definedName name="ㅁ1">#REF!</definedName>
    <definedName name="ㅁ10">[265]내역률노무비!#REF!</definedName>
    <definedName name="ㅁ100">'[69]#REF'!#REF!</definedName>
    <definedName name="ㅁ101">[266]철거산출근거!#REF!</definedName>
    <definedName name="ㅁ1144" localSheetId="17">#REF!</definedName>
    <definedName name="ㅁ1144">#REF!</definedName>
    <definedName name="ㅁ1180" localSheetId="17">#REF!</definedName>
    <definedName name="ㅁ1180">#REF!</definedName>
    <definedName name="ㅁ127" localSheetId="17">#REF!</definedName>
    <definedName name="ㅁ127">#REF!</definedName>
    <definedName name="ㅁ142">#REF!</definedName>
    <definedName name="ㅁ2">#REF!</definedName>
    <definedName name="ㅁ2004">[24]Sheet1!#REF!</definedName>
    <definedName name="ㅁ201">[266]철거산출근거!#REF!</definedName>
    <definedName name="ㅁ202" localSheetId="17">#REF!</definedName>
    <definedName name="ㅁ202">#REF!</definedName>
    <definedName name="ㅁ222" localSheetId="17">#REF!</definedName>
    <definedName name="ㅁ222">#REF!</definedName>
    <definedName name="ㅁ278" localSheetId="17">#REF!</definedName>
    <definedName name="ㅁ278">#REF!</definedName>
    <definedName name="ㅁ30">#REF!</definedName>
    <definedName name="ㅁ331">#REF!</definedName>
    <definedName name="ㅁ38">[267]목록!#REF!</definedName>
    <definedName name="ㅁ384K5">[24]Sheet1!#REF!</definedName>
    <definedName name="ㅁ40">[267]목록!#REF!</definedName>
    <definedName name="ㅁ497" localSheetId="17">#REF!</definedName>
    <definedName name="ㅁ497">#REF!</definedName>
    <definedName name="ㅁ500">[267]Baby일위대가!#REF!</definedName>
    <definedName name="ㅁ540" localSheetId="17">#REF!</definedName>
    <definedName name="ㅁ540">#REF!</definedName>
    <definedName name="ㅁ545">[24]Sheet1!$A$37</definedName>
    <definedName name="ㅁ60">[251]직노!#REF!</definedName>
    <definedName name="ㅁ636" localSheetId="17">#REF!</definedName>
    <definedName name="ㅁ636">#REF!</definedName>
    <definedName name="ㅁ76" localSheetId="17">#REF!</definedName>
    <definedName name="ㅁ76">#REF!</definedName>
    <definedName name="ㅁ771" localSheetId="17">#REF!</definedName>
    <definedName name="ㅁ771">#REF!</definedName>
    <definedName name="ㅁ81">#REF!</definedName>
    <definedName name="ㅁ8529" localSheetId="7">[268]일반공사!#REF!</definedName>
    <definedName name="ㅁ8529" localSheetId="17">[269]일반공사!#REF!</definedName>
    <definedName name="ㅁ8529" localSheetId="26">[268]일반공사!#REF!</definedName>
    <definedName name="ㅁ8529" localSheetId="21">[121]일반공사!#REF!</definedName>
    <definedName name="ㅁ8529" localSheetId="25">[268]일반공사!#REF!</definedName>
    <definedName name="ㅁ8529">[268]일반공사!#REF!</definedName>
    <definedName name="ㅁㄱ31" localSheetId="17">#REF!</definedName>
    <definedName name="ㅁㄱ31">#REF!</definedName>
    <definedName name="ㅁㄴ" localSheetId="7" hidden="1">#REF!</definedName>
    <definedName name="ㅁㄴ" localSheetId="26" hidden="1">#REF!</definedName>
    <definedName name="ㅁㄴ" localSheetId="21" hidden="1">#REF!</definedName>
    <definedName name="ㅁㄴ" localSheetId="25" hidden="1">#REF!</definedName>
    <definedName name="ㅁㄴ" localSheetId="28" hidden="1">#REF!</definedName>
    <definedName name="ㅁㄴ" hidden="1">#REF!</definedName>
    <definedName name="ㅁㄴㅇ" localSheetId="17" hidden="1">{#N/A,#N/A,FALSE,"운반시간"}</definedName>
    <definedName name="ㅁㄴㅇ" hidden="1">{#N/A,#N/A,FALSE,"운반시간"}</definedName>
    <definedName name="ㅁㄴㅇㄱㄻㅈㄷㄱㄹ">#REF!</definedName>
    <definedName name="ㅁㄴㅇㄹ">[145]Sheet1!$A$37</definedName>
    <definedName name="ㅁㄴㅇㄻㄷㅈㄱㄹ" localSheetId="17">#REF!</definedName>
    <definedName name="ㅁㄴㅇㄻㄷㅈㄱㄹ">#REF!</definedName>
    <definedName name="ㅁㄴㅇㄻㅁ" localSheetId="17">#REF!</definedName>
    <definedName name="ㅁㄴㅇㄻㅁ">#REF!</definedName>
    <definedName name="ㅁㄴㅇㄻㅁㅁㅁ" localSheetId="17">#REF!</definedName>
    <definedName name="ㅁㄴㅇㄻㅁㅁㅁ">#REF!</definedName>
    <definedName name="ㅁㄴㅇㄻㅈㄷㄱ">#REF!</definedName>
    <definedName name="ㅁㄴㅇㅇ"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ㄷㄱㄻ">#REF!</definedName>
    <definedName name="ㅁㄷㄺㅁㄷㄹ">#REF!</definedName>
    <definedName name="ㅁㄻ">#N/A</definedName>
    <definedName name="ㅁㅀㅁㅈㄷㄹ">#REF!</definedName>
    <definedName name="ㅁㅁ">#REF!</definedName>
    <definedName name="ㅁㅁ185">#REF!</definedName>
    <definedName name="ㅁㅁㅁ" localSheetId="7">'[121]ⴭⴭⴭⴭ'!일위화면복귀매크로</definedName>
    <definedName name="ㅁㅁㅁ" localSheetId="6">'[121]ⴭⴭⴭⴭ'!일위화면복귀매크로</definedName>
    <definedName name="ㅁㅁㅁ" localSheetId="17">'[121]ⴭⴭⴭⴭ'!일위화면복귀매크로</definedName>
    <definedName name="ㅁㅁㅁ" localSheetId="26">'[121]ⴭⴭⴭⴭ'!일위화면복귀매크로</definedName>
    <definedName name="ㅁㅁㅁ" localSheetId="21">[122]!일위화면복귀매크로</definedName>
    <definedName name="ㅁㅁㅁ" localSheetId="25">'[121]ⴭⴭⴭⴭ'!일위화면복귀매크로</definedName>
    <definedName name="ㅁㅁㅁ" localSheetId="28">[121]!일위화면복귀매크로</definedName>
    <definedName name="ㅁㅁㅁ">'[121]ⴭⴭⴭⴭ'!일위화면복귀매크로</definedName>
    <definedName name="ㅁㅁㅁㅁ" localSheetId="6">BLCH</definedName>
    <definedName name="ㅁㅁㅁㅁ" localSheetId="17">BLCH</definedName>
    <definedName name="ㅁㅁㅁㅁ">BLCH</definedName>
    <definedName name="ㅁㅁㅁㅁㅁㅁ" localSheetId="7" hidden="1">#REF!</definedName>
    <definedName name="ㅁㅁㅁㅁㅁㅁ" localSheetId="26" hidden="1">#REF!</definedName>
    <definedName name="ㅁㅁㅁㅁㅁㅁ" localSheetId="21" hidden="1">#REF!</definedName>
    <definedName name="ㅁㅁㅁㅁㅁㅁ" localSheetId="25" hidden="1">#REF!</definedName>
    <definedName name="ㅁㅁㅁㅁㅁㅁ" localSheetId="28" hidden="1">#REF!</definedName>
    <definedName name="ㅁㅁㅁㅁㅁㅁ" hidden="1">#REF!</definedName>
    <definedName name="ㅁㅁㅁㅂ" localSheetId="17">{"'용역비'!$A$4:$C$8"}</definedName>
    <definedName name="ㅁㅁㅁㅂ" localSheetId="21">{"'용역비'!$A$4:$C$8"}</definedName>
    <definedName name="ㅁㅁㅁㅂ">{"'용역비'!$A$4:$C$8"}</definedName>
    <definedName name="ㅁㅂㅎ" localSheetId="6">[270]!Macro13</definedName>
    <definedName name="ㅁㅂㅎ">[270]!Macro13</definedName>
    <definedName name="ㅁㅅㅅㅁㄱㅈ"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localSheetId="7">#REF!</definedName>
    <definedName name="ㅁㅇ" localSheetId="17">#REF!</definedName>
    <definedName name="ㅁㅇ" localSheetId="26">#REF!</definedName>
    <definedName name="ㅁㅇ" localSheetId="21">#REF!</definedName>
    <definedName name="ㅁㅇ" localSheetId="25">#REF!</definedName>
    <definedName name="ㅁㅇ">#REF!</definedName>
    <definedName name="ㅁㅇㄹ">#REF!</definedName>
    <definedName name="ㅁㅇㄹㅈㄷㄱㄹ">#REF!</definedName>
    <definedName name="ㅁㅇㄻ">#REF!</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ㅁㄴㅇ" localSheetId="17">{"'용역비'!$A$4:$C$8"}</definedName>
    <definedName name="ㅁㅇㅁㄴㅇ" localSheetId="21">{"'용역비'!$A$4:$C$8"}</definedName>
    <definedName name="ㅁㅇㅁㄴㅇ">{"'용역비'!$A$4:$C$8"}</definedName>
    <definedName name="ㅁㅇㅎㄻㄷㄱㄹ">#REF!</definedName>
    <definedName name="ㅁㅇㅎㅁㄷㄱ">#REF!</definedName>
    <definedName name="ㅁㅈㄷㄱㅁㅈ3ㄱㄹㅇ">#REF!</definedName>
    <definedName name="ㅁㅈㄷㄱㅁㅈㄷㄱ">#REF!</definedName>
    <definedName name="ㅁㅈㄷㄱㅁㅈㄷㄱㄹ">#REF!</definedName>
    <definedName name="ㅁㅎㅁ">#REF!</definedName>
    <definedName name="마" localSheetId="6">[271]!Macro13</definedName>
    <definedName name="마">[271]!Macro13</definedName>
    <definedName name="마가목R3">[203]데이타!$E$160</definedName>
    <definedName name="마가목R5">[203]데이타!$E$161</definedName>
    <definedName name="마가목R7">[203]데이타!$E$162</definedName>
    <definedName name="마감선" localSheetId="17">#REF!</definedName>
    <definedName name="마감선">#REF!</definedName>
    <definedName name="마지막" localSheetId="17">[24]Sheet1!#REF!</definedName>
    <definedName name="마지막">[24]Sheet1!#REF!</definedName>
    <definedName name="마찰각" localSheetId="17">#REF!</definedName>
    <definedName name="마찰각">#REF!</definedName>
    <definedName name="말뚝길이" localSheetId="17">#REF!</definedName>
    <definedName name="말뚝길이">#REF!</definedName>
    <definedName name="말뚝속채움" localSheetId="17">#REF!</definedName>
    <definedName name="말뚝속채움">#REF!</definedName>
    <definedName name="말뚝시험비">#REF!</definedName>
    <definedName name="말뚝이">#REF!</definedName>
    <definedName name="말뚝이음">#REF!</definedName>
    <definedName name="말발도리1003">[203]데이타!$E$163</definedName>
    <definedName name="말발도리1204">[203]데이타!$E$164</definedName>
    <definedName name="말발도리1506">[203]데이타!$E$165</definedName>
    <definedName name="망포" localSheetId="17">#REF!</definedName>
    <definedName name="망포">#REF!</definedName>
    <definedName name="매" localSheetId="7" hidden="1">#REF!</definedName>
    <definedName name="매" localSheetId="26" hidden="1">#REF!</definedName>
    <definedName name="매" localSheetId="21" hidden="1">#REF!</definedName>
    <definedName name="매" localSheetId="25" hidden="1">#REF!</definedName>
    <definedName name="매" hidden="1">#REF!</definedName>
    <definedName name="매끈한마감">#REF!</definedName>
    <definedName name="매매" localSheetId="7">#REF!</definedName>
    <definedName name="매매" localSheetId="26">#REF!</definedName>
    <definedName name="매매" localSheetId="25">#REF!</definedName>
    <definedName name="매매">#REF!</definedName>
    <definedName name="매몰본" localSheetId="7">#REF!</definedName>
    <definedName name="매몰본" localSheetId="11">#REF!</definedName>
    <definedName name="매몰본" localSheetId="26">#REF!</definedName>
    <definedName name="매몰본" localSheetId="25">#REF!</definedName>
    <definedName name="매몰본">#REF!</definedName>
    <definedName name="매미" localSheetId="7">#REF!</definedName>
    <definedName name="매미" localSheetId="26">#REF!</definedName>
    <definedName name="매미" localSheetId="25">#REF!</definedName>
    <definedName name="매미">#REF!</definedName>
    <definedName name="매입개방">[237]DATA!$E$6:$F$15</definedName>
    <definedName name="매자0804">[203]데이타!$E$166</definedName>
    <definedName name="매자1005">[203]데이타!$E$167</definedName>
    <definedName name="매크로11" localSheetId="7">[122]!매크로11</definedName>
    <definedName name="매크로11" localSheetId="6">[122]!매크로11</definedName>
    <definedName name="매크로11" localSheetId="26">[122]!매크로11</definedName>
    <definedName name="매크로11" localSheetId="21">[272]!매크로11</definedName>
    <definedName name="매크로11" localSheetId="25">[122]!매크로11</definedName>
    <definedName name="매크로11">[122]!매크로11</definedName>
    <definedName name="매크로4" localSheetId="7">[122]C.배수관공!매크로4</definedName>
    <definedName name="매크로4" localSheetId="6">[122]C.배수관공!매크로4</definedName>
    <definedName name="매크로4" localSheetId="17">[122]C.배수관공!매크로4</definedName>
    <definedName name="매크로4" localSheetId="26">[122]C.배수관공!매크로4</definedName>
    <definedName name="매크로4" localSheetId="21">[272]C.배수관공!매크로4</definedName>
    <definedName name="매크로4" localSheetId="25">[122]C.배수관공!매크로4</definedName>
    <definedName name="매크로4" localSheetId="28">[122]!매크로4</definedName>
    <definedName name="매크로4">[122]C.배수관공!매크로4</definedName>
    <definedName name="매화R10">[203]데이타!$E$174</definedName>
    <definedName name="매화R4">[203]데이타!$E$171</definedName>
    <definedName name="매화R6">[203]데이타!$E$172</definedName>
    <definedName name="매화R8">[203]데이타!$E$173</definedName>
    <definedName name="맥문동" localSheetId="17">#REF!</definedName>
    <definedName name="맥문동">#REF!</definedName>
    <definedName name="맨">[273]수량산출!$R$121</definedName>
    <definedName name="맨_거" localSheetId="17">#REF!</definedName>
    <definedName name="맨_거">#REF!</definedName>
    <definedName name="맨_두겅">[274]수량산출!$R$121</definedName>
    <definedName name="맨_벽" localSheetId="17">#REF!</definedName>
    <definedName name="맨_벽">#REF!</definedName>
    <definedName name="맨_사" localSheetId="17">#REF!</definedName>
    <definedName name="맨_사">#REF!</definedName>
    <definedName name="맨홀규격">[274]단위수량!$A$3:$Q$7</definedName>
    <definedName name="맨홀집계" localSheetId="17">#REF!</definedName>
    <definedName name="맨홀집계">#REF!</definedName>
    <definedName name="맨홀철근집계" localSheetId="17">#REF!</definedName>
    <definedName name="맨홀철근집계">#REF!</definedName>
    <definedName name="맨홀펌프장" localSheetId="17">#REF!</definedName>
    <definedName name="맨홀펌프장">#REF!</definedName>
    <definedName name="맨홀펌프장_배관">#REF!</definedName>
    <definedName name="맨홀호수">[274]맨홀수량산출!$A$2</definedName>
    <definedName name="맨홍3호" localSheetId="17">#REF!</definedName>
    <definedName name="맨홍3호">#REF!</definedName>
    <definedName name="머릿말" localSheetId="6">[17]!머릿말</definedName>
    <definedName name="머릿말">[17]!머릿말</definedName>
    <definedName name="머캐덤_로울러">[108]장비집계!#REF!</definedName>
    <definedName name="메1">'[275]교대(A1-A2)'!#REF!</definedName>
    <definedName name="메2" localSheetId="17">#REF!</definedName>
    <definedName name="메2">#REF!</definedName>
    <definedName name="메3">'[276]#REF'!#REF!</definedName>
    <definedName name="메4">'[276]#REF'!#REF!</definedName>
    <definedName name="메렁" localSheetId="17">#REF!</definedName>
    <definedName name="메렁">#REF!</definedName>
    <definedName name="메타B10">[203]데이타!$E$179</definedName>
    <definedName name="메타B12">[203]데이타!$E$180</definedName>
    <definedName name="메타B15">[203]데이타!$E$181</definedName>
    <definedName name="메타B18">[203]데이타!$E$182</definedName>
    <definedName name="메타B4">[203]데이타!$E$175</definedName>
    <definedName name="메타B5">[203]데이타!$E$176</definedName>
    <definedName name="메타B6">[203]데이타!$E$177</definedName>
    <definedName name="메타B8">[203]데이타!$E$178</definedName>
    <definedName name="면벽높이" localSheetId="17">#REF!</definedName>
    <definedName name="면벽높이">#REF!</definedName>
    <definedName name="면벽두께" localSheetId="17">#REF!</definedName>
    <definedName name="면벽두께">#REF!</definedName>
    <definedName name="면수" localSheetId="7">#REF!</definedName>
    <definedName name="면수" localSheetId="11">#REF!</definedName>
    <definedName name="면수" localSheetId="26">#REF!</definedName>
    <definedName name="면수" localSheetId="21">#REF!</definedName>
    <definedName name="면수" localSheetId="25">#REF!</definedName>
    <definedName name="면수" localSheetId="28">#REF!</definedName>
    <definedName name="면수">#REF!</definedName>
    <definedName name="면장" localSheetId="6">BLCH</definedName>
    <definedName name="면장" localSheetId="17">BLCH</definedName>
    <definedName name="면장">BLCH</definedName>
    <definedName name="면장2" localSheetId="6">BLCH</definedName>
    <definedName name="면장2" localSheetId="17">BLCH</definedName>
    <definedName name="면장2">BLCH</definedName>
    <definedName name="면적" localSheetId="7">#REF!</definedName>
    <definedName name="면적" localSheetId="17">#REF!</definedName>
    <definedName name="면적" localSheetId="26">#REF!</definedName>
    <definedName name="면적" localSheetId="21">#REF!</definedName>
    <definedName name="면적" localSheetId="25">#REF!</definedName>
    <definedName name="면적" localSheetId="28">#REF!</definedName>
    <definedName name="면적">#REF!</definedName>
    <definedName name="면적_원본_읍면삭제__Query_Query" localSheetId="7">#REF!</definedName>
    <definedName name="면적_원본_읍면삭제__Query_Query" localSheetId="26">#REF!</definedName>
    <definedName name="면적_원본_읍면삭제__Query_Query" localSheetId="25">#REF!</definedName>
    <definedName name="면적_원본_읍면삭제__Query_Query">#REF!</definedName>
    <definedName name="명_성" localSheetId="7">#REF!</definedName>
    <definedName name="명_성" localSheetId="26">#REF!</definedName>
    <definedName name="명_성" localSheetId="25">#REF!</definedName>
    <definedName name="명_성">#REF!</definedName>
    <definedName name="명동동동동">#REF!</definedName>
    <definedName name="명성" localSheetId="7">#REF!</definedName>
    <definedName name="명성" localSheetId="26">#REF!</definedName>
    <definedName name="명성" localSheetId="25">#REF!</definedName>
    <definedName name="명성">#REF!</definedName>
    <definedName name="명일" localSheetId="17" hidden="1">{#N/A,#N/A,FALSE,"속도"}</definedName>
    <definedName name="명일" localSheetId="21" hidden="1">{#N/A,#N/A,FALSE,"속도"}</definedName>
    <definedName name="명일" localSheetId="28" hidden="1">{#N/A,#N/A,FALSE,"속도"}</definedName>
    <definedName name="명일" hidden="1">{#N/A,#N/A,FALSE,"속도"}</definedName>
    <definedName name="명자0604">[203]데이타!$E$183</definedName>
    <definedName name="명자0805">[203]데이타!$E$184</definedName>
    <definedName name="명자1006">[203]데이타!$E$185</definedName>
    <definedName name="명자1208">[203]데이타!$E$186</definedName>
    <definedName name="명칭" localSheetId="17">#REF!</definedName>
    <definedName name="명칭">#REF!</definedName>
    <definedName name="명칭2" localSheetId="17">[277]내역!#REF!</definedName>
    <definedName name="명칭2">[277]내역!#REF!</definedName>
    <definedName name="명태" localSheetId="7">#REF!</definedName>
    <definedName name="명태" localSheetId="17">#REF!</definedName>
    <definedName name="명태" localSheetId="26">#REF!</definedName>
    <definedName name="명태" localSheetId="21">#REF!</definedName>
    <definedName name="명태" localSheetId="25">#REF!</definedName>
    <definedName name="명태" localSheetId="28">#REF!</definedName>
    <definedName name="명태">#REF!</definedName>
    <definedName name="모________터" localSheetId="17">[108]장비집계!#REF!</definedName>
    <definedName name="모________터">[108]장비집계!#REF!</definedName>
    <definedName name="모21" localSheetId="7">#REF!</definedName>
    <definedName name="모21" localSheetId="17">#REF!</definedName>
    <definedName name="모21" localSheetId="26">#REF!</definedName>
    <definedName name="모21" localSheetId="21">#REF!</definedName>
    <definedName name="모21" localSheetId="25">#REF!</definedName>
    <definedName name="모21">#REF!</definedName>
    <definedName name="모감주R10">[203]데이타!$E$190</definedName>
    <definedName name="모감주R4">[203]데이타!$E$187</definedName>
    <definedName name="모감주R6">[203]데이타!$E$188</definedName>
    <definedName name="모감주R8">[203]데이타!$E$189</definedName>
    <definedName name="모과2005">[203]데이타!$E$191</definedName>
    <definedName name="모과2507">[203]데이타!$E$192</definedName>
    <definedName name="모과R10">[203]데이타!$E$195</definedName>
    <definedName name="모과R12">[203]데이타!$E$196</definedName>
    <definedName name="모과R15">[203]데이타!$E$197</definedName>
    <definedName name="모과R20">[203]데이타!$E$198</definedName>
    <definedName name="모과R25">[203]데이타!$E$199</definedName>
    <definedName name="모과R5">[203]데이타!$E$193</definedName>
    <definedName name="모과R8">[203]데이타!$E$194</definedName>
    <definedName name="모과나무" localSheetId="17">#REF!</definedName>
    <definedName name="모과나무">#REF!</definedName>
    <definedName name="모란5가지">[203]데이타!$E$200</definedName>
    <definedName name="모란6가지">[203]데이타!$E$201</definedName>
    <definedName name="모래" localSheetId="17">#REF!</definedName>
    <definedName name="모래">#REF!</definedName>
    <definedName name="모래180규격">[101]SORCE1!$N$1:$Y$15</definedName>
    <definedName name="모래300">[28]대로근거!#REF!</definedName>
    <definedName name="모래350">[28]대로근거!#REF!</definedName>
    <definedName name="모래90규격">[278]단위수량!$A$2:$L$14</definedName>
    <definedName name="모형01">[24]Sheet1!#REF!</definedName>
    <definedName name="목" localSheetId="17">#REF!</definedName>
    <definedName name="목">#REF!</definedName>
    <definedName name="목____도" localSheetId="17">#REF!</definedName>
    <definedName name="목____도">#REF!</definedName>
    <definedName name="목돈입력" localSheetId="17">#REF!</definedName>
    <definedName name="목돈입력">#REF!</definedName>
    <definedName name="목련R10">[203]데이타!$E$206</definedName>
    <definedName name="목련R12">[203]데이타!$E$207</definedName>
    <definedName name="목련R15">[203]데이타!$E$208</definedName>
    <definedName name="목련R20">[203]데이타!$E$209</definedName>
    <definedName name="목련R4">[203]데이타!$E$202</definedName>
    <definedName name="목련R5">[203]데이타!$E$203</definedName>
    <definedName name="목련R6">[203]데이타!$E$204</definedName>
    <definedName name="목련R8">[203]데이타!$E$205</definedName>
    <definedName name="목백합" localSheetId="17">#REF!</definedName>
    <definedName name="목백합">#REF!</definedName>
    <definedName name="목서1506">[203]데이타!$E$213</definedName>
    <definedName name="목서2012">[203]데이타!$E$214</definedName>
    <definedName name="목서2515">[203]데이타!$E$215</definedName>
    <definedName name="목수국1006">[203]데이타!$E$210</definedName>
    <definedName name="목수국1208">[203]데이타!$E$211</definedName>
    <definedName name="목수국1510">[203]데이타!$E$212</definedName>
    <definedName name="목재료1">[24]Sheet1!$K$7:$P$18</definedName>
    <definedName name="목재료2">[24]Sheet1!$K$19:$P$30</definedName>
    <definedName name="목제남" localSheetId="17">#REF!</definedName>
    <definedName name="목제남">#REF!</definedName>
    <definedName name="목제여" localSheetId="17">#REF!</definedName>
    <definedName name="목제여">#REF!</definedName>
    <definedName name="목제합계" localSheetId="17">#REF!</definedName>
    <definedName name="목제합계">#REF!</definedName>
    <definedName name="목차">#REF!</definedName>
    <definedName name="목차1">#REF!</definedName>
    <definedName name="목차2">[24]Sheet1!$A:$IV</definedName>
    <definedName name="목차3">[24]Sheet1!$A:$IV</definedName>
    <definedName name="목표실행" localSheetId="6">[17]!목표실행</definedName>
    <definedName name="목표실행">[17]!목표실행</definedName>
    <definedName name="목표원가율품의서" localSheetId="6">[17]!목표원가율품의서</definedName>
    <definedName name="목표원가율품의서">[17]!목표원가율품의서</definedName>
    <definedName name="몰라" localSheetId="6">BlankMacro1</definedName>
    <definedName name="몰라" localSheetId="17">BlankMacro1</definedName>
    <definedName name="몰라">BlankMacro1</definedName>
    <definedName name="무">[272]수량산출!$R$5</definedName>
    <definedName name="무궁화" localSheetId="17">#REF!</definedName>
    <definedName name="무궁화">#REF!</definedName>
    <definedName name="무궁화1003">[203]데이타!$E$216</definedName>
    <definedName name="무궁화1203">[203]데이타!$E$217</definedName>
    <definedName name="무궁화1504">[203]데이타!$E$218</definedName>
    <definedName name="무궁화1805">[203]데이타!$E$219</definedName>
    <definedName name="무궁화2006">[203]데이타!$E$220</definedName>
    <definedName name="무근" localSheetId="17">#REF!</definedName>
    <definedName name="무근">#REF!</definedName>
    <definedName name="무근콘깨기30미만" localSheetId="17">#REF!</definedName>
    <definedName name="무근콘깨기30미만">#REF!</definedName>
    <definedName name="무근콘크리트타설" localSheetId="17">#REF!</definedName>
    <definedName name="무근콘크리트타설">#REF!</definedName>
    <definedName name="무근콘크리트헐기">#REF!</definedName>
    <definedName name="무농1호">#REF!</definedName>
    <definedName name="무농2호">#REF!</definedName>
    <definedName name="무늬거푸집">#REF!</definedName>
    <definedName name="무안">[279]노무비!$B$12</definedName>
    <definedName name="무진노" localSheetId="17">#REF!</definedName>
    <definedName name="무진노">#REF!</definedName>
    <definedName name="문서의_처음">[24]Sheet1!#REF!</definedName>
    <definedName name="문혜">[280]적현로!#REF!</definedName>
    <definedName name="물" localSheetId="7">#REF!</definedName>
    <definedName name="물" localSheetId="26">#REF!</definedName>
    <definedName name="물" localSheetId="21">#REF!</definedName>
    <definedName name="물" localSheetId="25">#REF!</definedName>
    <definedName name="물">#REF!</definedName>
    <definedName name="물____탱____크">[108]장비집계!#REF!</definedName>
    <definedName name="물가변동내역서"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량범위">#REF!</definedName>
    <definedName name="물리탐사" localSheetId="7">#REF!</definedName>
    <definedName name="물리탐사" localSheetId="26">#REF!</definedName>
    <definedName name="물리탐사" localSheetId="25">#REF!</definedName>
    <definedName name="물리탐사">#REF!</definedName>
    <definedName name="물푸기" localSheetId="7">#REF!</definedName>
    <definedName name="물푸기" localSheetId="26">#REF!</definedName>
    <definedName name="물푸기" localSheetId="25">#REF!</definedName>
    <definedName name="물푸기">#REF!</definedName>
    <definedName name="물푸레R5">[203]데이타!$E$221</definedName>
    <definedName name="물푸레R6">[203]데이타!$E$222</definedName>
    <definedName name="물푸레R8">[203]데이타!$E$223</definedName>
    <definedName name="뭐냐">[11]횡배수관!#REF!</definedName>
    <definedName name="뮤" localSheetId="17">#REF!</definedName>
    <definedName name="뮤">#REF!</definedName>
    <definedName name="뮤2" localSheetId="17">#REF!</definedName>
    <definedName name="뮤2">#REF!</definedName>
    <definedName name="미" localSheetId="17">#REF!</definedName>
    <definedName name="미">#REF!</definedName>
    <definedName name="미611">#REF!</definedName>
    <definedName name="미리" localSheetId="7">#REF!</definedName>
    <definedName name="미리" localSheetId="26">#REF!</definedName>
    <definedName name="미리" localSheetId="25">#REF!</definedName>
    <definedName name="미리">#REF!</definedName>
    <definedName name="미리보기" localSheetId="6">[17]!미리보기</definedName>
    <definedName name="미리보기">[17]!미리보기</definedName>
    <definedName name="미선0804">[203]데이타!$E$224</definedName>
    <definedName name="미선1206">[203]데이타!$E$225</definedName>
    <definedName name="미이" localSheetId="7" hidden="1">#REF!</definedName>
    <definedName name="미이" localSheetId="26" hidden="1">#REF!</definedName>
    <definedName name="미이" localSheetId="21" hidden="1">#REF!</definedName>
    <definedName name="미이" localSheetId="25" hidden="1">#REF!</definedName>
    <definedName name="미이" hidden="1">#REF!</definedName>
    <definedName name="미장">#REF!</definedName>
    <definedName name="미장공" localSheetId="21">#REF!</definedName>
    <definedName name="미장공">#REF!</definedName>
    <definedName name="미지">#REF!</definedName>
    <definedName name="미출" localSheetId="7">#REF!</definedName>
    <definedName name="미출" localSheetId="26">#REF!</definedName>
    <definedName name="미출" localSheetId="21">#REF!</definedName>
    <definedName name="미출" localSheetId="25">#REF!</definedName>
    <definedName name="미출">#REF!</definedName>
    <definedName name="ㅂ">[171]수량산출!#REF!</definedName>
    <definedName name="ㅂ300" localSheetId="17">#REF!</definedName>
    <definedName name="ㅂ300">#REF!</definedName>
    <definedName name="ㅂㄷ"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#REF!</definedName>
    <definedName name="ㅂㅂㅂ" localSheetId="17">{"'용역비'!$A$4:$C$8"}</definedName>
    <definedName name="ㅂㅂㅂ" localSheetId="21">{"'용역비'!$A$4:$C$8"}</definedName>
    <definedName name="ㅂㅂㅂ">{"'용역비'!$A$4:$C$8"}</definedName>
    <definedName name="ㅂㅂㅂㅂ"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17">{"'용역비'!$A$4:$C$8"}</definedName>
    <definedName name="ㅂㅂㅂㅂㅂㅂ" localSheetId="21">{"'용역비'!$A$4:$C$8"}</definedName>
    <definedName name="ㅂㅂㅂㅂㅂㅂ">{"'용역비'!$A$4:$C$8"}</definedName>
    <definedName name="ㅂㅈ" localSheetId="17" hidden="1">{#N/A,#N/A,FALSE,"2~8번"}</definedName>
    <definedName name="ㅂㅈ" hidden="1">{#N/A,#N/A,FALSE,"2~8번"}</definedName>
    <definedName name="ㅂㅈㄷ" localSheetId="17">#REF!</definedName>
    <definedName name="ㅂㅈㄷ" localSheetId="21">#REF!</definedName>
    <definedName name="ㅂㅈㄷ" localSheetId="28">#REF!</definedName>
    <definedName name="ㅂㅈㄷ" hidden="1">{#N/A,#N/A,FALSE,"전열산출서"}</definedName>
    <definedName name="ㅂㅍ"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[168]수량산출!#REF!</definedName>
    <definedName name="바_2">[281]이토변실!#REF!</definedName>
    <definedName name="바_3">[281]이토변실!#REF!</definedName>
    <definedName name="바_5">[281]이토변실!#REF!</definedName>
    <definedName name="바_6">[281]이토변실!#REF!</definedName>
    <definedName name="바_9">[281]이토변실!#REF!</definedName>
    <definedName name="바리" localSheetId="17">#REF!</definedName>
    <definedName name="바리">#REF!</definedName>
    <definedName name="바보">[282]I一般比!#REF!</definedName>
    <definedName name="바이_브레이트">[108]장비집계!#REF!</definedName>
    <definedName name="박상운" localSheetId="17">#REF!</definedName>
    <definedName name="박상운">#REF!</definedName>
    <definedName name="박태기" localSheetId="17">#REF!</definedName>
    <definedName name="박태기">#REF!</definedName>
    <definedName name="반송1012">[203]데이타!$E$148</definedName>
    <definedName name="반송1215">[203]데이타!$E$149</definedName>
    <definedName name="반송1518">[203]데이타!$E$150</definedName>
    <definedName name="반송1520">[203]데이타!$E$151</definedName>
    <definedName name="반송2022">[203]데이타!$E$152</definedName>
    <definedName name="반여수량" localSheetId="17">#REF!</definedName>
    <definedName name="반여수량">#REF!</definedName>
    <definedName name="반영">[283]노무비!$B$2</definedName>
    <definedName name="반영근">[283]노무비!$B$10</definedName>
    <definedName name="반영근1">[283]노무비!$B$8</definedName>
    <definedName name="반중력옹벽" localSheetId="17">#REF!</definedName>
    <definedName name="반중력옹벽">#REF!</definedName>
    <definedName name="반토압도">'[43]DATA 입력란'!$D$34</definedName>
    <definedName name="반토압콘">'[43]DATA 입력란'!$D$29</definedName>
    <definedName name="발____전____기">[108]장비집계!#REF!</definedName>
    <definedName name="발전기" localSheetId="7">#REF!</definedName>
    <definedName name="발전기" localSheetId="17">#REF!</definedName>
    <definedName name="발전기" localSheetId="26">#REF!</definedName>
    <definedName name="발전기" localSheetId="21">#REF!</definedName>
    <definedName name="발전기" localSheetId="25">#REF!</definedName>
    <definedName name="발전기" localSheetId="28">#REF!</definedName>
    <definedName name="발전기">#REF!</definedName>
    <definedName name="방" localSheetId="17">[168]수량산출!#REF!</definedName>
    <definedName name="방">[168]수량산출!#REF!</definedName>
    <definedName name="방_모" localSheetId="17">[169]수량산출!#REF!</definedName>
    <definedName name="방_모">[169]수량산출!#REF!</definedName>
    <definedName name="방송" localSheetId="6">BlankMacro1</definedName>
    <definedName name="방송" localSheetId="17">BlankMacro1</definedName>
    <definedName name="방송">BlankMacro1</definedName>
    <definedName name="방송설비">[24]Sheet1!$A$193:$AB$317</definedName>
    <definedName name="방송인공산출" localSheetId="6">BlankMacro1</definedName>
    <definedName name="방송인공산출" localSheetId="17">BlankMacro1</definedName>
    <definedName name="방송인공산출">BlankMacro1</definedName>
    <definedName name="방송자재인공산출" localSheetId="6">BlankMacro1</definedName>
    <definedName name="방송자재인공산출" localSheetId="17">BlankMacro1</definedName>
    <definedName name="방송자재인공산출">BlankMacro1</definedName>
    <definedName name="방수공" localSheetId="17">#REF!</definedName>
    <definedName name="방수공">#REF!</definedName>
    <definedName name="방수몰탈" localSheetId="17">#REF!</definedName>
    <definedName name="방수몰탈">#REF!</definedName>
    <definedName name="방호벽" localSheetId="17">#REF!</definedName>
    <definedName name="방호벽">#REF!</definedName>
    <definedName name="배" localSheetId="7" hidden="1">#REF!</definedName>
    <definedName name="배" localSheetId="26" hidden="1">#REF!</definedName>
    <definedName name="배" localSheetId="21" hidden="1">#REF!</definedName>
    <definedName name="배" localSheetId="25" hidden="1">#REF!</definedName>
    <definedName name="배" hidden="1">#REF!</definedName>
    <definedName name="배_관_공">#REF!</definedName>
    <definedName name="배관공">#REF!</definedName>
    <definedName name="배관일위">[284]인건비!#REF!</definedName>
    <definedName name="배롱나무" localSheetId="17">#REF!</definedName>
    <definedName name="배롱나무">#REF!</definedName>
    <definedName name="배부율" localSheetId="17">#REF!</definedName>
    <definedName name="배부율">#REF!</definedName>
    <definedName name="배수공사" localSheetId="17">#REF!</definedName>
    <definedName name="배수공사">#REF!</definedName>
    <definedName name="배수공자재집계">#REF!</definedName>
    <definedName name="배수공자재집계표">#REF!</definedName>
    <definedName name="배수관1">[24]Sheet1!$A:$IV</definedName>
    <definedName name="배수구조물" localSheetId="17">#REF!</definedName>
    <definedName name="배수구조물">#REF!</definedName>
    <definedName name="배수구조물위치조서" localSheetId="17">#REF!</definedName>
    <definedName name="배수구조물위치조서">#REF!</definedName>
    <definedName name="배수토공계" localSheetId="7">#REF!</definedName>
    <definedName name="배수토공계" localSheetId="26">#REF!</definedName>
    <definedName name="배수토공계" localSheetId="25">#REF!</definedName>
    <definedName name="배수토공계">#REF!</definedName>
    <definedName name="배전">[232]노무!#REF!</definedName>
    <definedName name="배전반자재단가영" localSheetId="17">#REF!</definedName>
    <definedName name="배전반자재단가영">#REF!</definedName>
    <definedName name="배전전공" localSheetId="17">#REF!</definedName>
    <definedName name="배전전공">#REF!</definedName>
    <definedName name="배토판19ton">"Picture 11"</definedName>
    <definedName name="배토판32ton">"Picture 10"</definedName>
    <definedName name="백" localSheetId="28" hidden="1">{#N/A,#N/A,FALSE,"전열산출서"}</definedName>
    <definedName name="백" hidden="1">{#N/A,#N/A,FALSE,"전열산출서"}</definedName>
    <definedName name="백02간재">'[247]기계경비(시간당)'!$H$161</definedName>
    <definedName name="백02간재티스제외">'[247]기계경비(시간당)'!$H$162</definedName>
    <definedName name="백02노무">'[247]기계경비(시간당)'!$H$153</definedName>
    <definedName name="백02노무야간">'[247]기계경비(시간당)'!$H$157</definedName>
    <definedName name="백02손료">'[247]기계경비(시간당)'!$H$149</definedName>
    <definedName name="백04간재">'[247]기계경비(시간당)'!$H$145</definedName>
    <definedName name="백04간재티스제외">'[247]기계경비(시간당)'!$H$146</definedName>
    <definedName name="백04노무">'[247]기계경비(시간당)'!$H$137</definedName>
    <definedName name="백04노무야간">'[247]기계경비(시간당)'!$H$141</definedName>
    <definedName name="백04손료">'[247]기계경비(시간당)'!$H$133</definedName>
    <definedName name="백07간재">'[247]기계경비(시간당)'!$H$129</definedName>
    <definedName name="백07노무">'[247]기계경비(시간당)'!$H$121</definedName>
    <definedName name="백07손료">'[247]기계경비(시간당)'!$H$117</definedName>
    <definedName name="백강관배관_Sheet2_List">'[69]1.1서버도입'!#REF!</definedName>
    <definedName name="백동진" localSheetId="28" hidden="1">{#N/A,#N/A,FALSE,"전열산출서"}</definedName>
    <definedName name="백동진" hidden="1">{#N/A,#N/A,FALSE,"전열산출서"}</definedName>
    <definedName name="백동혁" localSheetId="28" hidden="1">{#N/A,#N/A,FALSE,"전열산출서"}</definedName>
    <definedName name="백동혁" hidden="1">{#N/A,#N/A,FALSE,"전열산출서"}</definedName>
    <definedName name="백성진" localSheetId="28" hidden="1">{#N/A,#N/A,FALSE,"전열산출서"}</definedName>
    <definedName name="백성진" hidden="1">{#N/A,#N/A,FALSE,"전열산출서"}</definedName>
    <definedName name="백승진" localSheetId="28" hidden="1">{#N/A,#N/A,FALSE,"전열산출서"}</definedName>
    <definedName name="백승진" hidden="1">{#N/A,#N/A,FALSE,"전열산출서"}</definedName>
    <definedName name="백종혁" localSheetId="28" hidden="1">{#N/A,#N/A,FALSE,"전열산출서"}</definedName>
    <definedName name="백종혁" hidden="1">{#N/A,#N/A,FALSE,"전열산출서"}</definedName>
    <definedName name="백호우작업효율" localSheetId="17">#REF!</definedName>
    <definedName name="백호우작업효율">#REF!</definedName>
    <definedName name="버_C.T.C" localSheetId="7">#REF!</definedName>
    <definedName name="버_C.T.C" localSheetId="17">#REF!</definedName>
    <definedName name="버_C.T.C" localSheetId="11">#REF!</definedName>
    <definedName name="버_C.T.C" localSheetId="26">#REF!</definedName>
    <definedName name="버_C.T.C" localSheetId="21">#REF!</definedName>
    <definedName name="버_C.T.C" localSheetId="25">#REF!</definedName>
    <definedName name="버_C.T.C" localSheetId="28">#REF!</definedName>
    <definedName name="버_C.T.C">#REF!</definedName>
    <definedName name="버_단수" localSheetId="7">#REF!</definedName>
    <definedName name="버_단수" localSheetId="11">#REF!</definedName>
    <definedName name="버_단수" localSheetId="26">#REF!</definedName>
    <definedName name="버_단수" localSheetId="25">#REF!</definedName>
    <definedName name="버_단수">#REF!</definedName>
    <definedName name="버1" localSheetId="7">#REF!</definedName>
    <definedName name="버1" localSheetId="11">#REF!</definedName>
    <definedName name="버1" localSheetId="26">#REF!</definedName>
    <definedName name="버1" localSheetId="25">#REF!</definedName>
    <definedName name="버1">#REF!</definedName>
    <definedName name="버2" localSheetId="7">#REF!</definedName>
    <definedName name="버2" localSheetId="11">#REF!</definedName>
    <definedName name="버2" localSheetId="26">#REF!</definedName>
    <definedName name="버2" localSheetId="25">#REF!</definedName>
    <definedName name="버2">#REF!</definedName>
    <definedName name="버3" localSheetId="7">#REF!</definedName>
    <definedName name="버3" localSheetId="11">#REF!</definedName>
    <definedName name="버3" localSheetId="26">#REF!</definedName>
    <definedName name="버3" localSheetId="25">#REF!</definedName>
    <definedName name="버3">#REF!</definedName>
    <definedName name="버4" localSheetId="7">#REF!</definedName>
    <definedName name="버4" localSheetId="11">#REF!</definedName>
    <definedName name="버4" localSheetId="26">#REF!</definedName>
    <definedName name="버4" localSheetId="25">#REF!</definedName>
    <definedName name="버4">#REF!</definedName>
    <definedName name="버5" localSheetId="7">#REF!</definedName>
    <definedName name="버5" localSheetId="11">#REF!</definedName>
    <definedName name="버5" localSheetId="26">#REF!</definedName>
    <definedName name="버5" localSheetId="25">#REF!</definedName>
    <definedName name="버5">#REF!</definedName>
    <definedName name="버6" localSheetId="7">#REF!</definedName>
    <definedName name="버6" localSheetId="11">#REF!</definedName>
    <definedName name="버6" localSheetId="26">#REF!</definedName>
    <definedName name="버6" localSheetId="25">#REF!</definedName>
    <definedName name="버6">#REF!</definedName>
    <definedName name="버림">#REF!</definedName>
    <definedName name="버림콘크리트">#REF!</definedName>
    <definedName name="버림콘크리트높이">#REF!</definedName>
    <definedName name="버팀1단">[101]가시설단위수량!$D$10</definedName>
    <definedName name="버팀2단">[101]가시설단위수량!$D$11</definedName>
    <definedName name="버팀간격" localSheetId="17">#REF!</definedName>
    <definedName name="버팀간격">#REF!</definedName>
    <definedName name="버팀규격" localSheetId="17">#REF!</definedName>
    <definedName name="버팀규격">#REF!</definedName>
    <definedName name="버팀목" localSheetId="17">#REF!</definedName>
    <definedName name="버팀목">#REF!</definedName>
    <definedName name="버팀목EA">#REF!</definedName>
    <definedName name="버팀및띠장연결">[110]가시설수량!$AE$168</definedName>
    <definedName name="버팀수량" localSheetId="17">#REF!</definedName>
    <definedName name="버팀수량">#REF!</definedName>
    <definedName name="버팀제작">[110]가시설수량!$AE$138</definedName>
    <definedName name="번들1호" localSheetId="17">#REF!</definedName>
    <definedName name="번들1호">#REF!</definedName>
    <definedName name="번들2호" localSheetId="17">#REF!</definedName>
    <definedName name="번들2호">#REF!</definedName>
    <definedName name="번들3호" localSheetId="17">#REF!</definedName>
    <definedName name="번들3호">#REF!</definedName>
    <definedName name="번호">#REF!</definedName>
    <definedName name="번호1">#REF!</definedName>
    <definedName name="범위">#REF!</definedName>
    <definedName name="벤토나이트">#REF!</definedName>
    <definedName name="벽_16">#REF!</definedName>
    <definedName name="벽_2">#REF!</definedName>
    <definedName name="벽_3">#REF!</definedName>
    <definedName name="벽_5">#REF!</definedName>
    <definedName name="벽_6">#REF!</definedName>
    <definedName name="벽_9">#REF!</definedName>
    <definedName name="벽체">#REF!</definedName>
    <definedName name="변간접노무비">#REF!</definedName>
    <definedName name="변경" localSheetId="17">[285]표지!$T$7</definedName>
    <definedName name="변경" localSheetId="11">[286]표지!$T$7</definedName>
    <definedName name="변경" localSheetId="21">[285]표지!$T$7</definedName>
    <definedName name="변경" localSheetId="28">[287]표지!$T$7</definedName>
    <definedName name="변경">[284]표지!$T$7</definedName>
    <definedName name="변경개요" localSheetId="26" hidden="1">[174]개산공사비!#REF!</definedName>
    <definedName name="변경개요" localSheetId="25" hidden="1">[174]개산공사비!#REF!</definedName>
    <definedName name="변경개요" localSheetId="28" hidden="1">[174]개산공사비!#REF!</definedName>
    <definedName name="변경개요" hidden="1">[174]개산공사비!#REF!</definedName>
    <definedName name="변경개요1" localSheetId="17">#REF!</definedName>
    <definedName name="변경개요1">#REF!</definedName>
    <definedName name="변경개요2" localSheetId="17">#REF!</definedName>
    <definedName name="변경개요2" localSheetId="26" hidden="1">[288]개산공사비!#REF!</definedName>
    <definedName name="변경개요2" localSheetId="21">#REF!</definedName>
    <definedName name="변경개요2" localSheetId="25" hidden="1">[288]개산공사비!#REF!</definedName>
    <definedName name="변경개요2" localSheetId="28" hidden="1">[288]개산공사비!#REF!</definedName>
    <definedName name="변경개요2" hidden="1">[288]개산공사비!#REF!</definedName>
    <definedName name="변경개요3" localSheetId="17">#REF!</definedName>
    <definedName name="변경개요3">#REF!</definedName>
    <definedName name="변경개요4" localSheetId="17">#REF!</definedName>
    <definedName name="변경개요4">#REF!</definedName>
    <definedName name="변경공사원가" localSheetId="17">#REF!</definedName>
    <definedName name="변경공사원가">#REF!</definedName>
    <definedName name="변경대비2" localSheetId="17">[289]내역!#REF!</definedName>
    <definedName name="변경대비2">[289]내역!#REF!</definedName>
    <definedName name="변경비" localSheetId="17">#REF!</definedName>
    <definedName name="변경비">#REF!</definedName>
    <definedName name="변경총" localSheetId="17">#REF!</definedName>
    <definedName name="변경총">#REF!</definedName>
    <definedName name="변경후개요" localSheetId="26" hidden="1">[288]개산공사비!#REF!</definedName>
    <definedName name="변경후개요" localSheetId="25" hidden="1">[288]개산공사비!#REF!</definedName>
    <definedName name="변경후개요" localSheetId="28" hidden="1">[288]개산공사비!#REF!</definedName>
    <definedName name="변경후개요" hidden="1">[288]개산공사비!#REF!</definedName>
    <definedName name="변계" localSheetId="17">#REF!</definedName>
    <definedName name="변계">#REF!</definedName>
    <definedName name="변고용보험료" localSheetId="17">#REF!</definedName>
    <definedName name="변고용보험료">#REF!</definedName>
    <definedName name="변공급가액" localSheetId="17">#REF!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#REF!</definedName>
    <definedName name="변노무비">#REF!</definedName>
    <definedName name="변도급액">#REF!</definedName>
    <definedName name="변동대가" localSheetId="6">BlankMacro1</definedName>
    <definedName name="변동대가" localSheetId="17">BlankMacro1</definedName>
    <definedName name="변동대가">BlankMacro1</definedName>
    <definedName name="변보상비" localSheetId="17">#REF!</definedName>
    <definedName name="변보상비">#REF!</definedName>
    <definedName name="변부가가치세" localSheetId="17">#REF!</definedName>
    <definedName name="변부가가치세">#REF!</definedName>
    <definedName name="변산재보험료" localSheetId="17">#REF!</definedName>
    <definedName name="변산재보험료">#REF!</definedName>
    <definedName name="변수">#REF!</definedName>
    <definedName name="변수수료">#REF!</definedName>
    <definedName name="변순공사원가">#REF!</definedName>
    <definedName name="변안전관리비">#REF!</definedName>
    <definedName name="변이윤">#REF!</definedName>
    <definedName name="변일반관리비">#REF!</definedName>
    <definedName name="변재">#REF!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보">#REF!</definedName>
    <definedName name="보_온_공">#REF!</definedName>
    <definedName name="보걸이">[110]가시설수량!$AE$39</definedName>
    <definedName name="보링" localSheetId="17" hidden="1">{#N/A,#N/A,FALSE,"포장2"}</definedName>
    <definedName name="보링" localSheetId="21" hidden="1">{#N/A,#N/A,FALSE,"포장2"}</definedName>
    <definedName name="보링" localSheetId="28" hidden="1">{#N/A,#N/A,FALSE,"포장2"}</definedName>
    <definedName name="보링" hidden="1">{#N/A,#N/A,FALSE,"포장2"}</definedName>
    <definedName name="보링공">#REF!</definedName>
    <definedName name="보상비">#REF!</definedName>
    <definedName name="보성토공" localSheetId="17">#N/A</definedName>
    <definedName name="보성토공" localSheetId="11">'5-1. 영향조사 및 사후관리 용역 총괄'!보성토공</definedName>
    <definedName name="보성토공" localSheetId="21">'7. 일위대가'!보성토공</definedName>
    <definedName name="보성토공" localSheetId="28">'8.사후관리 공종별단가표'!보성토공</definedName>
    <definedName name="보성토공" localSheetId="24">'단가(사후관리)'!보성토공</definedName>
    <definedName name="보성토공">[0]!보성토공</definedName>
    <definedName name="보오링_기계_JSP용" localSheetId="17">[108]장비집계!#REF!</definedName>
    <definedName name="보오링_기계_JSP용">[108]장비집계!#REF!</definedName>
    <definedName name="보오링그라우팅"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인">#REF!</definedName>
    <definedName name="보정율산정근거">[201]보정율산정근거!$A$6:$I$13</definedName>
    <definedName name="보조" localSheetId="17">#REF!</definedName>
    <definedName name="보조">#REF!</definedName>
    <definedName name="보조1" localSheetId="17">#REF!</definedName>
    <definedName name="보조1">#REF!</definedName>
    <definedName name="보조2" localSheetId="17">#REF!</definedName>
    <definedName name="보조2">#REF!</definedName>
    <definedName name="보조기층">[217]포장재료집계표!$C$17</definedName>
    <definedName name="보조기층구입">[217]포장재료집계표!$C$21</definedName>
    <definedName name="보조기층량">[217]포장면적산출!$F$10</definedName>
    <definedName name="보조기층면적">[217]포장면적산출!$C$20</definedName>
    <definedName name="보조기층면적계">[217]포장수량집계!$F$12</definedName>
    <definedName name="보조기층부설" localSheetId="17">#REF!</definedName>
    <definedName name="보조기층부설">#REF!</definedName>
    <definedName name="보조기층총량">[217]포장면적산출!$F$10</definedName>
    <definedName name="보조기층촟량">[217]포장면적산출!$F$10</definedName>
    <definedName name="보중" localSheetId="17" hidden="1">{#N/A,#N/A,FALSE,"전력간선"}</definedName>
    <definedName name="보중" localSheetId="21" hidden="1">{#N/A,#N/A,FALSE,"전력간선"}</definedName>
    <definedName name="보중" hidden="1">{#N/A,#N/A,FALSE,"전력간선"}</definedName>
    <definedName name="보통">[232]노무!#REF!</definedName>
    <definedName name="보통마감" localSheetId="17">#REF!</definedName>
    <definedName name="보통마감">#REF!</definedName>
    <definedName name="보통암" localSheetId="7">#REF!</definedName>
    <definedName name="보통암" localSheetId="11">#REF!</definedName>
    <definedName name="보통암" localSheetId="26">#REF!</definedName>
    <definedName name="보통암" localSheetId="21">#REF!</definedName>
    <definedName name="보통암" localSheetId="25">#REF!</definedName>
    <definedName name="보통암" localSheetId="28">#REF!</definedName>
    <definedName name="보통암">#REF!</definedName>
    <definedName name="보통인부" localSheetId="21">#REF!</definedName>
    <definedName name="보통인부">#REF!</definedName>
    <definedName name="보통인부B10">[203]식재인부!$C$24</definedName>
    <definedName name="보통인부B4이하">[203]식재인부!$C$18</definedName>
    <definedName name="보통인부B5">[203]식재인부!$C$19</definedName>
    <definedName name="보통인부B6">[203]식재인부!$C$20</definedName>
    <definedName name="보통인부B8">[203]식재인부!$C$22</definedName>
    <definedName name="보통인부R10">[203]식재인부!$C$54</definedName>
    <definedName name="보통인부R12">[203]식재인부!$C$56</definedName>
    <definedName name="보통인부R15">[203]식재인부!$C$59</definedName>
    <definedName name="보통인부R4이하">[203]식재인부!$C$48</definedName>
    <definedName name="보통인부R5">[203]식재인부!$C$49</definedName>
    <definedName name="보통인부R6">[203]식재인부!$C$50</definedName>
    <definedName name="보통인부R7">[203]식재인부!$C$51</definedName>
    <definedName name="보통인부R8">[203]식재인부!$C$52</definedName>
    <definedName name="보할공정표" localSheetId="6">[17]!보할공정표</definedName>
    <definedName name="보할공정표">[17]!보할공정표</definedName>
    <definedName name="보호공산출" localSheetId="7">[209]양수장내역!#REF!</definedName>
    <definedName name="보호공산출" localSheetId="17">[210]양수장내역!#REF!</definedName>
    <definedName name="보호공산출" localSheetId="11">[211]산출내역!#REF!</definedName>
    <definedName name="보호공산출" localSheetId="26">[209]양수장내역!#REF!</definedName>
    <definedName name="보호공산출" localSheetId="21">[212]양수장내역!#REF!</definedName>
    <definedName name="보호공산출" localSheetId="25">[209]양수장내역!#REF!</definedName>
    <definedName name="보호공산출" localSheetId="28">[213]양수장내역!#REF!</definedName>
    <definedName name="보호공산출">[209]양수장내역!#REF!</definedName>
    <definedName name="보호몰탈1" localSheetId="17">#REF!</definedName>
    <definedName name="보호몰탈1">#REF!</definedName>
    <definedName name="보호몰탈2" localSheetId="17">#REF!</definedName>
    <definedName name="보호몰탈2">#REF!</definedName>
    <definedName name="보호몰탈3" localSheetId="17">#REF!</definedName>
    <definedName name="보호몰탈3">#REF!</definedName>
    <definedName name="복공" localSheetId="7">#REF!</definedName>
    <definedName name="복공" localSheetId="11">#REF!</definedName>
    <definedName name="복공" localSheetId="26">#REF!</definedName>
    <definedName name="복공" localSheetId="21">#REF!</definedName>
    <definedName name="복공" localSheetId="25">#REF!</definedName>
    <definedName name="복공" localSheetId="28">#REF!</definedName>
    <definedName name="복공">#REF!</definedName>
    <definedName name="복부간격">'[290]4.2유효폭의 계산'!$N$26</definedName>
    <definedName name="복사" localSheetId="7" hidden="1">#REF!</definedName>
    <definedName name="복사" localSheetId="26" hidden="1">#REF!</definedName>
    <definedName name="복사" localSheetId="21" hidden="1">#REF!</definedName>
    <definedName name="복사" localSheetId="25" hidden="1">#REF!</definedName>
    <definedName name="복사" localSheetId="28" hidden="1">#REF!</definedName>
    <definedName name="복사" hidden="1">#REF!</definedName>
    <definedName name="복사1줄">#REF!</definedName>
    <definedName name="복사2줄">#REF!</definedName>
    <definedName name="복사3줄">#REF!</definedName>
    <definedName name="복토">#REF!</definedName>
    <definedName name="복통경비">#REF!</definedName>
    <definedName name="복통노무비">#REF!</definedName>
    <definedName name="복통재료비">#REF!</definedName>
    <definedName name="본제당경비">#REF!</definedName>
    <definedName name="본제당노무비">#REF!</definedName>
    <definedName name="본제당재료비">#REF!</definedName>
    <definedName name="볼라드">#REF!</definedName>
    <definedName name="볼라드수량">#REF!</definedName>
    <definedName name="부가">#REF!</definedName>
    <definedName name="부가가치세">[164]장척총괄!$E$21</definedName>
    <definedName name="附加價値稅" localSheetId="17">#REF!</definedName>
    <definedName name="附加價値稅">#REF!</definedName>
    <definedName name="부가가치세_산식" localSheetId="17">#REF!</definedName>
    <definedName name="부가가치세_산식">#REF!</definedName>
    <definedName name="부가가치세1">[165]제경비!$S$44</definedName>
    <definedName name="부가가치세2">[165]제경비!$S$45</definedName>
    <definedName name="부가가치세4" localSheetId="17">#REF!</definedName>
    <definedName name="부가가치세4">#REF!</definedName>
    <definedName name="부가가치세비율" localSheetId="17">#REF!</definedName>
    <definedName name="부가가치세비율">#REF!</definedName>
    <definedName name="부가세" localSheetId="17">#REF!</definedName>
    <definedName name="부가세">#REF!</definedName>
    <definedName name="부대공사경비" localSheetId="21">#REF!</definedName>
    <definedName name="부대공사경비">#REF!</definedName>
    <definedName name="부대공사노무비">#REF!</definedName>
    <definedName name="부대공사재료비">#REF!</definedName>
    <definedName name="부대공집계">[206]터파기및재료!#REF!</definedName>
    <definedName name="부대공집계2">[207]터파기및재료!#REF!</definedName>
    <definedName name="부대원가" localSheetId="17" hidden="1">{#N/A,#N/A,FALSE,"배수2"}</definedName>
    <definedName name="부대원가" localSheetId="21" hidden="1">{#N/A,#N/A,FALSE,"배수2"}</definedName>
    <definedName name="부대원가" localSheetId="28" hidden="1">{#N/A,#N/A,FALSE,"배수2"}</definedName>
    <definedName name="부대원가" hidden="1">{#N/A,#N/A,FALSE,"배수2"}</definedName>
    <definedName name="부대일위대가">#REF!</definedName>
    <definedName name="부대입찰품의서" localSheetId="6">[17]!부대입찰품의서</definedName>
    <definedName name="부대입찰품의서">[17]!부대입찰품의서</definedName>
    <definedName name="부산hw">[24]Sheet1!#REF!</definedName>
    <definedName name="부산주경기장"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표" localSheetId="7">#REF!</definedName>
    <definedName name="부표" localSheetId="17">#REF!</definedName>
    <definedName name="부표" localSheetId="26">#REF!</definedName>
    <definedName name="부표" localSheetId="21">#REF!</definedName>
    <definedName name="부표" localSheetId="25">#REF!</definedName>
    <definedName name="부표" localSheetId="28">#REF!</definedName>
    <definedName name="부표">#REF!</definedName>
    <definedName name="부하" localSheetId="17">#REF!</definedName>
    <definedName name="부하">#REF!</definedName>
    <definedName name="분강제">#REF!</definedName>
    <definedName name="분기" localSheetId="7" hidden="1">#REF!</definedName>
    <definedName name="분기" localSheetId="26" hidden="1">#REF!</definedName>
    <definedName name="분기" localSheetId="25" hidden="1">#REF!</definedName>
    <definedName name="분기" hidden="1">#REF!</definedName>
    <definedName name="분담이행">#REF!</definedName>
    <definedName name="분야"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6">BlankMacro1</definedName>
    <definedName name="분전" localSheetId="17">BlankMacro1</definedName>
    <definedName name="분전">BlankMacro1</definedName>
    <definedName name="분전반" localSheetId="6">BlankMacro1</definedName>
    <definedName name="분전반" localSheetId="17">BlankMacro1</definedName>
    <definedName name="분전반">BlankMacro1</definedName>
    <definedName name="분전함" localSheetId="6">BlankMacro1</definedName>
    <definedName name="분전함" localSheetId="17">BlankMacro1</definedName>
    <definedName name="분전함">BlankMacro1</definedName>
    <definedName name="불도우저" localSheetId="17">[108]장비집계!#REF!</definedName>
    <definedName name="불도우저">[108]장비집계!#REF!</definedName>
    <definedName name="불도저삽날용량" localSheetId="17">#REF!</definedName>
    <definedName name="불도저삽날용량">#REF!</definedName>
    <definedName name="불도저속도조건_매립지전용불도저" localSheetId="17">#REF!</definedName>
    <definedName name="불도저속도조건_매립지전용불도저">#REF!</definedName>
    <definedName name="불도저속도조건_무한궤도" localSheetId="17">#REF!</definedName>
    <definedName name="불도저속도조건_무한궤도">#REF!</definedName>
    <definedName name="불도저속도조건_타이어">#REF!</definedName>
    <definedName name="불도저작업속도">#REF!</definedName>
    <definedName name="불도저작업효율">#REF!</definedName>
    <definedName name="브02간재구조물">'[247]기계경비(시간당)'!$H$112</definedName>
    <definedName name="브02노무">'[247]기계경비(시간당)'!$H$110</definedName>
    <definedName name="브02노무야간">'[247]기계경비(시간당)'!$H$111</definedName>
    <definedName name="브02손료">'[247]기계경비(시간당)'!$H$109</definedName>
    <definedName name="브04간재구조물">'[247]기계경비(시간당)'!$H$105</definedName>
    <definedName name="브04노무">'[247]기계경비(시간당)'!$H$103</definedName>
    <definedName name="브04노무야간">'[247]기계경비(시간당)'!$H$104</definedName>
    <definedName name="브04손료">'[247]기계경비(시간당)'!$H$102</definedName>
    <definedName name="브라켓길이1" localSheetId="17">#REF!</definedName>
    <definedName name="브라켓길이1">#REF!</definedName>
    <definedName name="브라켓길이2" localSheetId="17">#REF!</definedName>
    <definedName name="브라켓길이2">#REF!</definedName>
    <definedName name="브라켓높이1" localSheetId="17">#REF!</definedName>
    <definedName name="브라켓높이1">#REF!</definedName>
    <definedName name="브라켓높이2">#REF!</definedName>
    <definedName name="브라켓폭">#REF!</definedName>
    <definedName name="브레이드">'[247]기계경비(시간당)'!$D$28</definedName>
    <definedName name="브이c" localSheetId="17">#REF!</definedName>
    <definedName name="브이c">#REF!</definedName>
    <definedName name="블럭" hidden="1">[29]간지!#REF!</definedName>
    <definedName name="블록H" localSheetId="17">#REF!</definedName>
    <definedName name="블록H">#REF!</definedName>
    <definedName name="블록V" localSheetId="17">#REF!</definedName>
    <definedName name="블록V">#REF!</definedName>
    <definedName name="비" localSheetId="17">[168]수량산출!#REF!</definedName>
    <definedName name="비">[168]수량산출!#REF!</definedName>
    <definedName name="비_계_공" localSheetId="17">#REF!</definedName>
    <definedName name="비_계_공">#REF!</definedName>
    <definedName name="비겁" localSheetId="7" hidden="1">#REF!</definedName>
    <definedName name="비겁" localSheetId="26" hidden="1">#REF!</definedName>
    <definedName name="비겁" localSheetId="21" hidden="1">#REF!</definedName>
    <definedName name="비겁" localSheetId="25" hidden="1">#REF!</definedName>
    <definedName name="비겁" hidden="1">#REF!</definedName>
    <definedName name="비계">[232]노무!#REF!</definedName>
    <definedName name="비계1" localSheetId="17">#REF!</definedName>
    <definedName name="비계1">#REF!</definedName>
    <definedName name="비계2" localSheetId="17">#REF!</definedName>
    <definedName name="비계2">#REF!</definedName>
    <definedName name="비계공" localSheetId="17">#REF!</definedName>
    <definedName name="비계공">#REF!</definedName>
    <definedName name="비고">#REF!</definedName>
    <definedName name="비교표1">[24]Sheet1!$A:$IV</definedName>
    <definedName name="비교표2">[24]Sheet1!$A:$IV</definedName>
    <definedName name="비목">[157]table!$C$2:$C$30</definedName>
    <definedName name="비목1" localSheetId="17">#REF!</definedName>
    <definedName name="비목1">#REF!</definedName>
    <definedName name="비목2" localSheetId="17">#REF!</definedName>
    <definedName name="비목2">#REF!</definedName>
    <definedName name="비목3" localSheetId="17">#REF!</definedName>
    <definedName name="비목3">#REF!</definedName>
    <definedName name="비목4">#REF!</definedName>
    <definedName name="비목군분류표">[24]Sheet1!$A$6:$IV$30</definedName>
    <definedName name="비목출력" localSheetId="17">#REF!</definedName>
    <definedName name="비목출력">#REF!</definedName>
    <definedName name="비비추" localSheetId="17">#REF!</definedName>
    <definedName name="비비추">#REF!</definedName>
    <definedName name="비율" localSheetId="17">#REF!</definedName>
    <definedName name="비율">#REF!</definedName>
    <definedName name="비탈면">#REF!</definedName>
    <definedName name="비탈면보호공위치연장조서">[63]횡배수관!#REF!</definedName>
    <definedName name="비틀림모멘트" localSheetId="17">#REF!</definedName>
    <definedName name="비틀림모멘트">#REF!</definedName>
    <definedName name="빔간격" localSheetId="17">#REF!</definedName>
    <definedName name="빔간격">#REF!</definedName>
    <definedName name="빔높이" localSheetId="17">#REF!</definedName>
    <definedName name="빔높이">#REF!</definedName>
    <definedName name="빙수니">'[291]07답사515'!$Y$6:$Y$531</definedName>
    <definedName name="빼기" localSheetId="6">[17]!빼기</definedName>
    <definedName name="빼기">[17]!빼기</definedName>
    <definedName name="뽀빠이" localSheetId="17">#REF!</definedName>
    <definedName name="뽀빠이">#REF!</definedName>
    <definedName name="ㅄ"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1">#REF!</definedName>
    <definedName name="ㅅ2">#REF!</definedName>
    <definedName name="ㅅ3">#REF!</definedName>
    <definedName name="ㅅ4">#REF!</definedName>
    <definedName name="ㅅㅅ" localSheetId="17" hidden="1">{#N/A,#N/A,FALSE,"전력간선"}</definedName>
    <definedName name="ㅅㅅ" localSheetId="21" hidden="1">{#N/A,#N/A,FALSE,"전력간선"}</definedName>
    <definedName name="ㅅㅅ" hidden="1">{#N/A,#N/A,FALSE,"전력간선"}</definedName>
    <definedName name="ㅅㅅㅅ" localSheetId="17" hidden="1">{#N/A,#N/A,FALSE,"전력간선"}</definedName>
    <definedName name="ㅅㅅㅅ" localSheetId="21" hidden="1">{#N/A,#N/A,FALSE,"전력간선"}</definedName>
    <definedName name="ㅅㅅㅅ" hidden="1">{#N/A,#N/A,FALSE,"전력간선"}</definedName>
    <definedName name="ㅅㅍ">#REF!</definedName>
    <definedName name="사" localSheetId="7" hidden="1">#REF!</definedName>
    <definedName name="사" localSheetId="26" hidden="1">#REF!</definedName>
    <definedName name="사" localSheetId="21" hidden="1">#REF!</definedName>
    <definedName name="사" localSheetId="25" hidden="1">#REF!</definedName>
    <definedName name="사" hidden="1">#REF!</definedName>
    <definedName name="사_TO" localSheetId="7">#REF!</definedName>
    <definedName name="사_TO" localSheetId="11">#REF!</definedName>
    <definedName name="사_TO" localSheetId="26">#REF!</definedName>
    <definedName name="사_TO" localSheetId="25">#REF!</definedName>
    <definedName name="사_TO">#REF!</definedName>
    <definedName name="사1">'[292]콘_재료분리(1)'!#REF!</definedName>
    <definedName name="사22">'[292]콘_재료분리(1)'!#REF!</definedName>
    <definedName name="사급" localSheetId="17" hidden="1">{#N/A,#N/A,FALSE,"배수2"}</definedName>
    <definedName name="사급" localSheetId="21" hidden="1">{#N/A,#N/A,FALSE,"배수2"}</definedName>
    <definedName name="사급" localSheetId="28" hidden="1">{#N/A,#N/A,FALSE,"배수2"}</definedName>
    <definedName name="사급" hidden="1">{#N/A,#N/A,FALSE,"배수2"}</definedName>
    <definedName name="사급자재대">#REF!</definedName>
    <definedName name="사급자재대1">[165]제경비!$H$2</definedName>
    <definedName name="사급자재대2">[165]제경비!$H$3</definedName>
    <definedName name="사급재료비" localSheetId="17">#REF!</definedName>
    <definedName name="사급재료비">#REF!</definedName>
    <definedName name="사람1" localSheetId="6">BlankMacro1</definedName>
    <definedName name="사람1" localSheetId="17">BlankMacro1</definedName>
    <definedName name="사람1">BlankMacro1</definedName>
    <definedName name="사랑" localSheetId="7" hidden="1">#REF!</definedName>
    <definedName name="사랑" localSheetId="26" hidden="1">#REF!</definedName>
    <definedName name="사랑" localSheetId="21" hidden="1">#REF!</definedName>
    <definedName name="사랑" localSheetId="25" hidden="1">#REF!</definedName>
    <definedName name="사랑" localSheetId="28" hidden="1">#REF!</definedName>
    <definedName name="사랑" hidden="1">#REF!</definedName>
    <definedName name="사사">#REF!</definedName>
    <definedName name="사사사">#REF!</definedName>
    <definedName name="사사사사">#REF!</definedName>
    <definedName name="사용전검사비2">#REF!</definedName>
    <definedName name="사인">#REF!</definedName>
    <definedName name="사인내역">[24]Sheet1!$A$1:$F$25</definedName>
    <definedName name="사인원가" hidden="1">'[293]#REF'!#REF!</definedName>
    <definedName name="사잘">'[294]3수량'!$AB$64:$BF$423</definedName>
    <definedName name="사전환경성검토업무목록">'[201]환경성 산출근거'!$C$5:$C$23</definedName>
    <definedName name="사전환경성검토일위대가표">'[201]일위대가(사전환경성)'!$A$5:$M$20</definedName>
    <definedName name="사타" localSheetId="7" hidden="1">#REF!</definedName>
    <definedName name="사타" localSheetId="26" hidden="1">#REF!</definedName>
    <definedName name="사타" localSheetId="21" hidden="1">#REF!</definedName>
    <definedName name="사타" localSheetId="25" hidden="1">#REF!</definedName>
    <definedName name="사타" hidden="1">#REF!</definedName>
    <definedName name="사토">[295]사토운반거리!$E$17</definedName>
    <definedName name="사하중">'[43]1. 설계조건 2.단면가정 3. 하중계산'!$I$69</definedName>
    <definedName name="사하중1" localSheetId="17">#REF!</definedName>
    <definedName name="사하중1">#REF!</definedName>
    <definedName name="사하중2" localSheetId="17">#REF!</definedName>
    <definedName name="사하중2">#REF!</definedName>
    <definedName name="사하중3" localSheetId="17">#REF!</definedName>
    <definedName name="사하중3">#REF!</definedName>
    <definedName name="사하중4">#REF!</definedName>
    <definedName name="사하중도">'[43]DATA 입력란'!$D$31</definedName>
    <definedName name="사하중콘">'[43]DATA 입력란'!$D$26</definedName>
    <definedName name="산서" localSheetId="7" hidden="1">#REF!</definedName>
    <definedName name="산서" localSheetId="26" hidden="1">#REF!</definedName>
    <definedName name="산서" localSheetId="21" hidden="1">#REF!</definedName>
    <definedName name="산서" localSheetId="25" hidden="1">#REF!</definedName>
    <definedName name="산서" hidden="1">#REF!</definedName>
    <definedName name="산안">#REF!</definedName>
    <definedName name="산업대">#REF!</definedName>
    <definedName name="산영상31">#REF!</definedName>
    <definedName name="산재">#REF!</definedName>
    <definedName name="산재보험료">[164]장척총괄!$E$10</definedName>
    <definedName name="산재보험료_산식" localSheetId="17">#REF!</definedName>
    <definedName name="산재보험료_산식">#REF!</definedName>
    <definedName name="산재보험료1">[165]제경비!$S$15</definedName>
    <definedName name="산재보험료2">[165]제경비!$S$16</definedName>
    <definedName name="산재보험료4" localSheetId="17">#REF!</definedName>
    <definedName name="산재보험료4">#REF!</definedName>
    <definedName name="산재보험료비율" localSheetId="17">#REF!</definedName>
    <definedName name="산재보험료비율">#REF!</definedName>
    <definedName name="산재보험료요율" localSheetId="17">#REF!</definedName>
    <definedName name="산재보험료요율">#REF!</definedName>
    <definedName name="산재보험료율">#REF!</definedName>
    <definedName name="산재보험적용사업">#REF!</definedName>
    <definedName name="산철쭉">#REF!</definedName>
    <definedName name="산출">[296]산출내역서집계표!$D$3:$L$116</definedName>
    <definedName name="산출1" localSheetId="17">#N/A</definedName>
    <definedName name="산출1" localSheetId="11">'5-1. 영향조사 및 사후관리 용역 총괄'!산출1</definedName>
    <definedName name="산출1" localSheetId="21">'7. 일위대가'!산출1</definedName>
    <definedName name="산출1" localSheetId="28">'8.사후관리 공종별단가표'!산출1</definedName>
    <definedName name="산출1" localSheetId="24">'단가(사후관리)'!산출1</definedName>
    <definedName name="산출1">[0]!산출1</definedName>
    <definedName name="산출3" localSheetId="17">#N/A</definedName>
    <definedName name="산출3" localSheetId="11">'5-1. 영향조사 및 사후관리 용역 총괄'!산출3</definedName>
    <definedName name="산출3" localSheetId="21">'7. 일위대가'!산출3</definedName>
    <definedName name="산출3" localSheetId="28">'8.사후관리 공종별단가표'!산출3</definedName>
    <definedName name="산출3" localSheetId="24">'단가(사후관리)'!산출3</definedName>
    <definedName name="산출3">[0]!산출3</definedName>
    <definedName name="산출근거" localSheetId="6">BlankMacro1</definedName>
    <definedName name="산출근거" localSheetId="17">BlankMacro1</definedName>
    <definedName name="산출근거">BlankMacro1</definedName>
    <definedName name="산출금양">[296]산출내역서집계표!$AB$2:$AR$143</definedName>
    <definedName name="산출내역" localSheetId="17">#REF!</definedName>
    <definedName name="산출내역">#REF!</definedName>
    <definedName name="산출내역서" localSheetId="17">#REF!</definedName>
    <definedName name="산출내역서">#REF!</definedName>
    <definedName name="산출내역서1" localSheetId="28" hidden="1">{"'신흥취수펌프 검토'!$M$2","'신흥취수펌프 검토'!$A$1:$AE$87"}</definedName>
    <definedName name="산출내역서1" hidden="1">{"'신흥취수펌프 검토'!$M$2","'신흥취수펌프 검토'!$A$1:$AE$87"}</definedName>
    <definedName name="산출내역집계표" localSheetId="17">#REF!</definedName>
    <definedName name="산출내역집계표">#REF!</definedName>
    <definedName name="산출냐역" localSheetId="17">#REF!</definedName>
    <definedName name="산출냐역">#REF!</definedName>
    <definedName name="삼" localSheetId="7">#REF!</definedName>
    <definedName name="삼" localSheetId="26">#REF!</definedName>
    <definedName name="삼" localSheetId="21">#REF!</definedName>
    <definedName name="삼" localSheetId="25">#REF!</definedName>
    <definedName name="삼" localSheetId="28">#REF!</definedName>
    <definedName name="삼">#REF!</definedName>
    <definedName name="삼계">[185]표지!#REF!</definedName>
    <definedName name="삼삼" localSheetId="17">#REF!</definedName>
    <definedName name="삼삼">#REF!</definedName>
    <definedName name="삼삼삼" localSheetId="17">#REF!</definedName>
    <definedName name="삼삼삼">#REF!</definedName>
    <definedName name="삼삼삼삼" localSheetId="17">#REF!</definedName>
    <definedName name="삼삼삼삼">#REF!</definedName>
    <definedName name="삼호" localSheetId="17" hidden="1">{#N/A,#N/A,FALSE,"배수2"}</definedName>
    <definedName name="삼호" localSheetId="21" hidden="1">{#N/A,#N/A,FALSE,"배수2"}</definedName>
    <definedName name="삼호" localSheetId="28" hidden="1">{#N/A,#N/A,FALSE,"배수2"}</definedName>
    <definedName name="삼호" hidden="1">{#N/A,#N/A,FALSE,"배수2"}</definedName>
    <definedName name="상">#REF!</definedName>
    <definedName name="상_2">#REF!</definedName>
    <definedName name="상_3">#REF!</definedName>
    <definedName name="상_5">#REF!</definedName>
    <definedName name="상_6">#REF!</definedName>
    <definedName name="상_9">#REF!</definedName>
    <definedName name="상림1호">#REF!</definedName>
    <definedName name="상림2호">#REF!</definedName>
    <definedName name="상림3호">#REF!</definedName>
    <definedName name="상면폭1">#REF!</definedName>
    <definedName name="상부">#REF!</definedName>
    <definedName name="상부1">#REF!</definedName>
    <definedName name="상부2">#REF!</definedName>
    <definedName name="상부슬라브">#REF!</definedName>
    <definedName name="상부플랜지두께">#REF!</definedName>
    <definedName name="상수집">[297]터파기및재료!#REF!</definedName>
    <definedName name="상수집계">[206]터파기및재료!#REF!</definedName>
    <definedName name="상수토공">[152]DATE!$E$24:$E$85</definedName>
    <definedName name="상식" localSheetId="7">#REF!</definedName>
    <definedName name="상식" localSheetId="17">#REF!</definedName>
    <definedName name="상식" localSheetId="26">#REF!</definedName>
    <definedName name="상식" localSheetId="21">#REF!</definedName>
    <definedName name="상식" localSheetId="25">#REF!</definedName>
    <definedName name="상식" localSheetId="28">#REF!</definedName>
    <definedName name="상식">#REF!</definedName>
    <definedName name="상일중" localSheetId="17">[185]표지!#REF!</definedName>
    <definedName name="상일중">[185]표지!#REF!</definedName>
    <definedName name="상자" localSheetId="7">#REF!</definedName>
    <definedName name="상자" localSheetId="26">#REF!</definedName>
    <definedName name="상자" localSheetId="21">#REF!</definedName>
    <definedName name="상자" localSheetId="25">#REF!</definedName>
    <definedName name="상자">#REF!</definedName>
    <definedName name="상자다" localSheetId="7">#REF!</definedName>
    <definedName name="상자다" localSheetId="26">#REF!</definedName>
    <definedName name="상자다" localSheetId="25">#REF!</definedName>
    <definedName name="상자다">#REF!</definedName>
    <definedName name="상준">#REF!</definedName>
    <definedName name="상폭">#REF!</definedName>
    <definedName name="상품목록">[298]Sheet2!$A$1:$C$8</definedName>
    <definedName name="새말중">[185]표지!#REF!</definedName>
    <definedName name="새모형">[24]Sheet1!#REF!</definedName>
    <definedName name="새이" localSheetId="7" hidden="1">#REF!</definedName>
    <definedName name="새이" localSheetId="26" hidden="1">#REF!</definedName>
    <definedName name="새이" localSheetId="21" hidden="1">#REF!</definedName>
    <definedName name="새이" localSheetId="25" hidden="1">#REF!</definedName>
    <definedName name="새이" hidden="1">#REF!</definedName>
    <definedName name="새이름" localSheetId="7">#REF!</definedName>
    <definedName name="새이름" localSheetId="26">#REF!</definedName>
    <definedName name="새이름" localSheetId="21">#REF!</definedName>
    <definedName name="새이름" localSheetId="25">#REF!</definedName>
    <definedName name="새이름">#REF!</definedName>
    <definedName name="색인">[24]Sheet1!#REF!</definedName>
    <definedName name="생사1호" localSheetId="17">#REF!</definedName>
    <definedName name="생사1호">#REF!</definedName>
    <definedName name="생사2호" localSheetId="17">#REF!</definedName>
    <definedName name="생사2호">#REF!</definedName>
    <definedName name="생사기존" localSheetId="17">#REF!</definedName>
    <definedName name="생사기존">#REF!</definedName>
    <definedName name="서비ㅡ" localSheetId="28" hidden="1">{#N/A,#N/A,FALSE,"전열산출서"}</definedName>
    <definedName name="서비ㅡ" hidden="1">{#N/A,#N/A,FALSE,"전열산출서"}</definedName>
    <definedName name="서울" localSheetId="17">#REF!</definedName>
    <definedName name="서울">#REF!</definedName>
    <definedName name="서울역" localSheetId="17">#REF!</definedName>
    <definedName name="서울역">#REF!</definedName>
    <definedName name="석" localSheetId="6">BlankMacro1</definedName>
    <definedName name="석" localSheetId="17">BlankMacro1</definedName>
    <definedName name="석">BlankMacro1</definedName>
    <definedName name="석공" localSheetId="17">#REF!</definedName>
    <definedName name="석공" localSheetId="21">#REF!</definedName>
    <definedName name="석공">#REF!</definedName>
    <definedName name="석천중" localSheetId="17">#REF!</definedName>
    <definedName name="석천중">#REF!</definedName>
    <definedName name="석축1">[24]Sheet1!$A:$IV</definedName>
    <definedName name="선">[168]수량산출!#REF!</definedName>
    <definedName name="선량1호" localSheetId="17">#REF!</definedName>
    <definedName name="선량1호">#REF!</definedName>
    <definedName name="선량2호" localSheetId="17">#REF!</definedName>
    <definedName name="선량2호">#REF!</definedName>
    <definedName name="선량3호" localSheetId="17">#REF!</definedName>
    <definedName name="선량3호">#REF!</definedName>
    <definedName name="선량4호">#REF!</definedName>
    <definedName name="선량5호">#REF!</definedName>
    <definedName name="선로신설">[24]Sheet1!$A$1:$L$55</definedName>
    <definedName name="선로철거">[24]Sheet1!$A$1:$M$828</definedName>
    <definedName name="선택측량">[217]포장면적산출!$F$11</definedName>
    <definedName name="선택층">[217]포장재료집계표!$C$18</definedName>
    <definedName name="선택층구입">[217]포장재료집계표!$C$20</definedName>
    <definedName name="선택층면적">[217]포장면적산출!$C$22</definedName>
    <definedName name="선택층면적계">[217]포장수량집계!$F$13</definedName>
    <definedName name="선택층총량">[217]포장면적산출!$F$11</definedName>
    <definedName name="선팽창계수" localSheetId="17">#REF!</definedName>
    <definedName name="선팽창계수">#REF!</definedName>
    <definedName name="설계" localSheetId="7">#REF!</definedName>
    <definedName name="설계" localSheetId="26">#REF!</definedName>
    <definedName name="설계" localSheetId="21">#REF!</definedName>
    <definedName name="설계" localSheetId="25">#REF!</definedName>
    <definedName name="설계" localSheetId="28">#REF!</definedName>
    <definedName name="설계">#REF!</definedName>
    <definedName name="설계내역">[24]Sheet1!$A$1:$N$157</definedName>
    <definedName name="설계단면력요약.SAP90Work" localSheetId="6">[17]!설계단면력요약.SAP90Work</definedName>
    <definedName name="설계단면력요약.SAP90Work">[17]!설계단면력요약.SAP90Work</definedName>
    <definedName name="설계변경내역서__1._수전설비공사" localSheetId="17">#REF!</definedName>
    <definedName name="설계변경내역서__1._수전설비공사">#REF!</definedName>
    <definedName name="설계서" localSheetId="7">#REF!</definedName>
    <definedName name="설계서" localSheetId="26">#REF!</definedName>
    <definedName name="설계서" localSheetId="21">#REF!</definedName>
    <definedName name="설계서" localSheetId="25">#REF!</definedName>
    <definedName name="설계서">#REF!</definedName>
    <definedName name="설계서간지" localSheetId="7">#REF!</definedName>
    <definedName name="설계서간지" localSheetId="26">#REF!</definedName>
    <definedName name="설계서간지" localSheetId="25">#REF!</definedName>
    <definedName name="설계서간지">#REF!</definedName>
    <definedName name="설계설명" localSheetId="7" hidden="1">#REF!</definedName>
    <definedName name="설계설명" localSheetId="26" hidden="1">#REF!</definedName>
    <definedName name="설계설명" localSheetId="21" hidden="1">#REF!</definedName>
    <definedName name="설계설명" localSheetId="25" hidden="1">#REF!</definedName>
    <definedName name="설계설명" hidden="1">#REF!</definedName>
    <definedName name="설계설명서" localSheetId="7">#REF!</definedName>
    <definedName name="설계설명서" localSheetId="26">#REF!</definedName>
    <definedName name="설계설명서" localSheetId="25">#REF!</definedName>
    <definedName name="설계설명서">#REF!</definedName>
    <definedName name="설계설명서1">#REF!</definedName>
    <definedName name="설계속도">#REF!</definedName>
    <definedName name="설계요율">#REF!</definedName>
    <definedName name="설계집계장" localSheetId="17">[299]BID!$A$1:$I$2091</definedName>
    <definedName name="설계집계장" localSheetId="21">[299]BID!$A$1:$I$2091</definedName>
    <definedName name="설계집계장">[300]BID!$A$1:$I$2091</definedName>
    <definedName name="설명" localSheetId="7">#REF!</definedName>
    <definedName name="설명" localSheetId="26">#REF!</definedName>
    <definedName name="설명" localSheetId="21">#REF!</definedName>
    <definedName name="설명" localSheetId="25">#REF!</definedName>
    <definedName name="설명" localSheetId="28">#REF!</definedName>
    <definedName name="설명">#REF!</definedName>
    <definedName name="설명1">#REF!</definedName>
    <definedName name="설명서" localSheetId="17" hidden="1">{#N/A,#N/A,FALSE,"포장1";#N/A,#N/A,FALSE,"포장1"}</definedName>
    <definedName name="설명서" localSheetId="21" hidden="1">{#N/A,#N/A,FALSE,"포장1";#N/A,#N/A,FALSE,"포장1"}</definedName>
    <definedName name="설명서" localSheetId="28" hidden="1">{#N/A,#N/A,FALSE,"포장1";#N/A,#N/A,FALSE,"포장1"}</definedName>
    <definedName name="설명서" hidden="1">{#N/A,#N/A,FALSE,"포장1";#N/A,#N/A,FALSE,"포장1"}</definedName>
    <definedName name="설변공정표" localSheetId="6">BlankMacro1</definedName>
    <definedName name="설변공정표" localSheetId="17">BlankMacro1</definedName>
    <definedName name="설변공정표">BlankMacro1</definedName>
    <definedName name="설원가2000">[24]Sheet1!$A$5:$H$140</definedName>
    <definedName name="설집" localSheetId="17">#REF!</definedName>
    <definedName name="설집">#REF!</definedName>
    <definedName name="설치">[24]Sheet1!$A$5:$H$115</definedName>
    <definedName name="설치원가" localSheetId="17">#REF!</definedName>
    <definedName name="설치원가">#REF!</definedName>
    <definedName name="설치자재">[24]Sheet1!$A$6:$I$72</definedName>
    <definedName name="설치자재2">[24]Sheet1!$A$6:$I$72</definedName>
    <definedName name="섬석교">[280]적현로!#REF!</definedName>
    <definedName name="성" localSheetId="17">#REF!</definedName>
    <definedName name="성">#REF!</definedName>
    <definedName name="성_문" localSheetId="7">#REF!</definedName>
    <definedName name="성_문" localSheetId="26">#REF!</definedName>
    <definedName name="성_문" localSheetId="25">#REF!</definedName>
    <definedName name="성_문">#REF!</definedName>
    <definedName name="성문" localSheetId="7">#REF!</definedName>
    <definedName name="성문" localSheetId="26">#REF!</definedName>
    <definedName name="성문" localSheetId="25">#REF!</definedName>
    <definedName name="성문">#REF!</definedName>
    <definedName name="성산1호">#REF!</definedName>
    <definedName name="성산2호">#REF!</definedName>
    <definedName name="성산3호">#REF!</definedName>
    <definedName name="성산4호">#REF!</definedName>
    <definedName name="성산5호">#REF!</definedName>
    <definedName name="성토단산3" localSheetId="6">BlankMacro1</definedName>
    <definedName name="성토단산3" localSheetId="17">BlankMacro1</definedName>
    <definedName name="성토단산3">BlankMacro1</definedName>
    <definedName name="셈겜셈셈셈" localSheetId="17">#REF!</definedName>
    <definedName name="셈겜셈셈셈">#REF!</definedName>
    <definedName name="소" localSheetId="7" hidden="1">#REF!</definedName>
    <definedName name="소" localSheetId="26" hidden="1">#REF!</definedName>
    <definedName name="소" localSheetId="21" hidden="1">#REF!</definedName>
    <definedName name="소" localSheetId="25" hidden="1">#REF!</definedName>
    <definedName name="소" hidden="1">#REF!</definedName>
    <definedName name="소개소">#REF!</definedName>
    <definedName name="소계">#REF!</definedName>
    <definedName name="소관경">#REF!</definedName>
    <definedName name="소나무">#REF!</definedName>
    <definedName name="소도로">#REF!</definedName>
    <definedName name="소방">#REF!</definedName>
    <definedName name="소방2">[301]집계!$C$4:$P$1002</definedName>
    <definedName name="소방내역" localSheetId="6">BlankMacro1</definedName>
    <definedName name="소방내역" localSheetId="17">BlankMacro1</definedName>
    <definedName name="소방내역">BlankMacro1</definedName>
    <definedName name="소방내역서" localSheetId="6">BlankMacro1</definedName>
    <definedName name="소방내역서" localSheetId="17">BlankMacro1</definedName>
    <definedName name="소방내역서">BlankMacro1</definedName>
    <definedName name="소방설비" localSheetId="17">#REF!</definedName>
    <definedName name="소방설비">#REF!</definedName>
    <definedName name="소수력" localSheetId="17">[121]단가!#REF!</definedName>
    <definedName name="소수력">[121]단가!#REF!</definedName>
    <definedName name="소운반">[295]소운반!$E$17</definedName>
    <definedName name="소일위대가1" localSheetId="17">#REF!</definedName>
    <definedName name="소일위대가1">#REF!</definedName>
    <definedName name="소켓무게">[302]DATE!$G$24:$G$79</definedName>
    <definedName name="소트" localSheetId="17">#REF!</definedName>
    <definedName name="소트">#REF!</definedName>
    <definedName name="소프트">#N/A</definedName>
    <definedName name="소형B손료">'[247]기계경비(시간당)'!$H$240</definedName>
    <definedName name="소형고압" localSheetId="17">#REF!</definedName>
    <definedName name="소형고압">#REF!</definedName>
    <definedName name="소형양수장" localSheetId="17">#REF!</definedName>
    <definedName name="소형양수장" localSheetId="21">#REF!</definedName>
    <definedName name="소형양수장">#REF!</definedName>
    <definedName name="손" localSheetId="17">[168]수량산출!#REF!</definedName>
    <definedName name="손">[168]수량산출!#REF!</definedName>
    <definedName name="송산중" localSheetId="17">[185]표지!#REF!</definedName>
    <definedName name="송산중">[185]표지!#REF!</definedName>
    <definedName name="송산초" localSheetId="17">[185]표지!#REF!</definedName>
    <definedName name="송산초">[185]표지!#REF!</definedName>
    <definedName name="송수관로구경" localSheetId="17">#REF!</definedName>
    <definedName name="송수관로구경">#REF!</definedName>
    <definedName name="송천1" localSheetId="17">#REF!</definedName>
    <definedName name="송천1">#REF!</definedName>
    <definedName name="송천2" localSheetId="17">#REF!</definedName>
    <definedName name="송천2">#REF!</definedName>
    <definedName name="수" localSheetId="17">[177]수량산출!#REF!</definedName>
    <definedName name="수">[177]수량산출!#REF!</definedName>
    <definedName name="수________조" localSheetId="17">[108]장비집계!#REF!</definedName>
    <definedName name="수________조">[108]장비집계!#REF!</definedName>
    <definedName name="수____종" localSheetId="17">#REF!</definedName>
    <definedName name="수____종">#REF!</definedName>
    <definedName name="수경단가" localSheetId="17">#REF!</definedName>
    <definedName name="수경단가">#REF!</definedName>
    <definedName name="수경단가1" localSheetId="17">#REF!</definedName>
    <definedName name="수경단가1">#REF!</definedName>
    <definedName name="수경일위">#REF!</definedName>
    <definedName name="수급">[24]Sheet1!#REF!</definedName>
    <definedName name="수량">[303]맨홀수량!#REF!</definedName>
    <definedName name="수량1" localSheetId="17">#REF!</definedName>
    <definedName name="수량1">#REF!</definedName>
    <definedName name="수량계산">[24]Sheet1!$A$2:$L$102</definedName>
    <definedName name="수량산출" localSheetId="6">BlankMacro1</definedName>
    <definedName name="수량산출" localSheetId="17">BlankMacro1</definedName>
    <definedName name="수량산출">BlankMacro1</definedName>
    <definedName name="수량산출2" localSheetId="6">BlankMacro1</definedName>
    <definedName name="수량산출2" localSheetId="17">BlankMacro1</definedName>
    <definedName name="수량산출2">BlankMacro1</definedName>
    <definedName name="수량산출5" localSheetId="6">BlankMacro1</definedName>
    <definedName name="수량산출5" localSheetId="17">BlankMacro1</definedName>
    <definedName name="수량산출5">BlankMacro1</definedName>
    <definedName name="수량산출내역" localSheetId="17" hidden="1">{#N/A,#N/A,FALSE,"포장단가"}</definedName>
    <definedName name="수량산출내역" localSheetId="11" hidden="1">{#N/A,#N/A,FALSE,"포장단가"}</definedName>
    <definedName name="수량산출내역" localSheetId="21" hidden="1">{#N/A,#N/A,FALSE,"포장단가"}</definedName>
    <definedName name="수량산출내역" localSheetId="28" hidden="1">{#N/A,#N/A,FALSE,"포장단가"}</definedName>
    <definedName name="수량산출내역" localSheetId="24" hidden="1">{#N/A,#N/A,FALSE,"포장단가"}</definedName>
    <definedName name="수량산출내역" hidden="1">{#N/A,#N/A,FALSE,"포장단가"}</definedName>
    <definedName name="수량산출서" localSheetId="7">#REF!</definedName>
    <definedName name="수량산출서" localSheetId="17">#REF!</definedName>
    <definedName name="수량산출서" localSheetId="26">#REF!</definedName>
    <definedName name="수량산출서" localSheetId="21">#REF!</definedName>
    <definedName name="수량산출서" localSheetId="25">#REF!</definedName>
    <definedName name="수량산출서" localSheetId="28">#REF!</definedName>
    <definedName name="수량산출서">#REF!</definedName>
    <definedName name="수량산출서2">#REF!</definedName>
    <definedName name="수량산출서표지" localSheetId="6">BlankMacro1</definedName>
    <definedName name="수량산출서표지" localSheetId="17">BlankMacro1</definedName>
    <definedName name="수량산출서표지">BlankMacro1</definedName>
    <definedName name="수량집계" localSheetId="7">#REF!</definedName>
    <definedName name="수량집계" localSheetId="17">#REF!</definedName>
    <definedName name="수량집계" localSheetId="11">#REF!</definedName>
    <definedName name="수량집계" localSheetId="26">#REF!</definedName>
    <definedName name="수량집계" localSheetId="21">#REF!</definedName>
    <definedName name="수량집계" localSheetId="25">#REF!</definedName>
    <definedName name="수량집계">#REF!</definedName>
    <definedName name="수량집계양">#REF!</definedName>
    <definedName name="수면" localSheetId="6">BLCH</definedName>
    <definedName name="수면" localSheetId="17">BLCH</definedName>
    <definedName name="수면">BLCH</definedName>
    <definedName name="수목" localSheetId="17">#REF!</definedName>
    <definedName name="수목">#REF!</definedName>
    <definedName name="수목목록" localSheetId="17">[304]일위대가표!#REF!</definedName>
    <definedName name="수목목록">[304]일위대가표!#REF!</definedName>
    <definedName name="수수꽃다리" localSheetId="17">#REF!</definedName>
    <definedName name="수수꽃다리">#REF!</definedName>
    <definedName name="수수료요율" localSheetId="17">#REF!</definedName>
    <definedName name="수수료요율">#REF!</definedName>
    <definedName name="수식입력매크로" localSheetId="7">[304]!수식입력매크로</definedName>
    <definedName name="수식입력매크로" localSheetId="6">[304]!수식입력매크로</definedName>
    <definedName name="수식입력매크로" localSheetId="17">[305]!수식입력매크로</definedName>
    <definedName name="수식입력매크로" localSheetId="11">[306]!수식입력매크로</definedName>
    <definedName name="수식입력매크로" localSheetId="26">[304]!수식입력매크로</definedName>
    <definedName name="수식입력매크로" localSheetId="21">[307]!수식입력매크로</definedName>
    <definedName name="수식입력매크로" localSheetId="25">[304]!수식입력매크로</definedName>
    <definedName name="수식입력매크로" localSheetId="28">[308]!수식입력매크로</definedName>
    <definedName name="수식입력매크로">[304]!수식입력매크로</definedName>
    <definedName name="수압1" localSheetId="17">#REF!</definedName>
    <definedName name="수압1">#REF!</definedName>
    <definedName name="수압2" localSheetId="17">#REF!</definedName>
    <definedName name="수압2">#REF!</definedName>
    <definedName name="수압3" localSheetId="17">#REF!</definedName>
    <definedName name="수압3">#REF!</definedName>
    <definedName name="수입면장2" localSheetId="6">BLCH</definedName>
    <definedName name="수입면장2" localSheetId="17">BLCH</definedName>
    <definedName name="수입면장2">BLCH</definedName>
    <definedName name="수중_토사" localSheetId="17">[309]총집계표!#REF!</definedName>
    <definedName name="수중_토사">[309]총집계표!#REF!</definedName>
    <definedName name="수중계산" localSheetId="7">#REF!</definedName>
    <definedName name="수중계산" localSheetId="26">#REF!</definedName>
    <definedName name="수중계산" localSheetId="21">#REF!</definedName>
    <definedName name="수중계산" localSheetId="25">#REF!</definedName>
    <definedName name="수중계산" localSheetId="28">#REF!</definedName>
    <definedName name="수중계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 localSheetId="7">#REF!</definedName>
    <definedName name="수중모터" localSheetId="26">#REF!</definedName>
    <definedName name="수중모터" localSheetId="25">#REF!</definedName>
    <definedName name="수중모터">#REF!</definedName>
    <definedName name="수중모터펌프" localSheetId="7">#REF!</definedName>
    <definedName name="수중모터펌프" localSheetId="26">#REF!</definedName>
    <definedName name="수중모터펌프" localSheetId="25">#REF!</definedName>
    <definedName name="수중모터펌프">#REF!</definedName>
    <definedName name="수중모터펌프단가">#REF!</definedName>
    <definedName name="수중케이블단가">#REF!</definedName>
    <definedName name="수중토사p1">#REF!</definedName>
    <definedName name="수직">#REF!</definedName>
    <definedName name="수토1">#REF!</definedName>
    <definedName name="수평">#REF!</definedName>
    <definedName name="순공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2">#REF!</definedName>
    <definedName name="순공사비4">#REF!</definedName>
    <definedName name="순공사비계">#REF!</definedName>
    <definedName name="순공사비원가">#REF!</definedName>
    <definedName name="순공사비집"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공사원가2">#REF!</definedName>
    <definedName name="순공사원가4">#REF!</definedName>
    <definedName name="순성토">[310]노무비!#REF!</definedName>
    <definedName name="순성토단가">[310]노무비!#REF!</definedName>
    <definedName name="숨기기" localSheetId="6">[17]!숨기기</definedName>
    <definedName name="숨기기">[17]!숨기기</definedName>
    <definedName name="숨기지않기" localSheetId="6">[17]!숨기지않기</definedName>
    <definedName name="숨기지않기">[17]!숨기지않기</definedName>
    <definedName name="스페이셔_설치" localSheetId="17">#REF!</definedName>
    <definedName name="스페이셔_설치">#REF!</definedName>
    <definedName name="슬" localSheetId="17">#REF!</definedName>
    <definedName name="슬">#REF!</definedName>
    <definedName name="슬래브" localSheetId="17">#REF!</definedName>
    <definedName name="슬래브">#REF!</definedName>
    <definedName name="슬래브높이">#REF!</definedName>
    <definedName name="슬래브철근집계">[30]Sheet1!$A$1</definedName>
    <definedName name="습윤" localSheetId="17">#REF!</definedName>
    <definedName name="습윤">#REF!</definedName>
    <definedName name="시">[227]수량산출!#REF!</definedName>
    <definedName name="시_이음">[169]수량산출!#REF!</definedName>
    <definedName name="시1" localSheetId="17">#REF!</definedName>
    <definedName name="시1">#REF!</definedName>
    <definedName name="시10" localSheetId="17">#REF!</definedName>
    <definedName name="시10">#REF!</definedName>
    <definedName name="시11" localSheetId="17">#REF!</definedName>
    <definedName name="시11">#REF!</definedName>
    <definedName name="시12">#REF!</definedName>
    <definedName name="시13">#REF!</definedName>
    <definedName name="시14">#REF!</definedName>
    <definedName name="시15">#REF!</definedName>
    <definedName name="시16">#REF!</definedName>
    <definedName name="시17">#REF!</definedName>
    <definedName name="시18">#REF!</definedName>
    <definedName name="시19">#REF!</definedName>
    <definedName name="시2">#REF!</definedName>
    <definedName name="시20">#REF!</definedName>
    <definedName name="시3" localSheetId="6">BlankMacro1</definedName>
    <definedName name="시3" localSheetId="17">BlankMacro1</definedName>
    <definedName name="시3">BlankMacro1</definedName>
    <definedName name="시4" localSheetId="17">#REF!</definedName>
    <definedName name="시4">#REF!</definedName>
    <definedName name="시5" localSheetId="17">#REF!</definedName>
    <definedName name="시5">#REF!</definedName>
    <definedName name="시6" localSheetId="17">#REF!</definedName>
    <definedName name="시6">#REF!</definedName>
    <definedName name="시7">#REF!</definedName>
    <definedName name="시8">#REF!</definedName>
    <definedName name="시9">#REF!</definedName>
    <definedName name="시간당임율">#REF!</definedName>
    <definedName name="시간외남">#REF!</definedName>
    <definedName name="시간외여">#REF!</definedName>
    <definedName name="시공이음">#REF!</definedName>
    <definedName name="시공측량사">#REF!</definedName>
    <definedName name="시도">#REF!</definedName>
    <definedName name="시도공사">#REF!</definedName>
    <definedName name="시멘트">#REF!</definedName>
    <definedName name="시멘트운반" localSheetId="17" hidden="1">{#N/A,#N/A,FALSE,"포장단가"}</definedName>
    <definedName name="시멘트운반" localSheetId="11" hidden="1">{#N/A,#N/A,FALSE,"포장단가"}</definedName>
    <definedName name="시멘트운반" localSheetId="21" hidden="1">{#N/A,#N/A,FALSE,"포장단가"}</definedName>
    <definedName name="시멘트운반" localSheetId="28" hidden="1">{#N/A,#N/A,FALSE,"포장단가"}</definedName>
    <definedName name="시멘트운반" localSheetId="24" hidden="1">{#N/A,#N/A,FALSE,"포장단가"}</definedName>
    <definedName name="시멘트운반" hidden="1">{#N/A,#N/A,FALSE,"포장단가"}</definedName>
    <definedName name="시선유도집계">[311]데리네이타현황!#REF!,[311]데리네이타현황!$A$2,[311]데리네이타현황!$A$1,[311]데리네이타현황!$A$278,[311]데리네이타현황!$A$1:$A$65536</definedName>
    <definedName name="시설구분" localSheetId="17">#REF!</definedName>
    <definedName name="시설구분" localSheetId="21">#REF!</definedName>
    <definedName name="시설구분">#REF!</definedName>
    <definedName name="시설구분공사" localSheetId="17">#REF!</definedName>
    <definedName name="시설구분공사">#REF!</definedName>
    <definedName name="시설명">#REF!</definedName>
    <definedName name="시설일위">#REF!</definedName>
    <definedName name="시설일위금액">#REF!</definedName>
    <definedName name="시작">#REF!</definedName>
    <definedName name="시점">#REF!</definedName>
    <definedName name="시점1">#REF!</definedName>
    <definedName name="시중노임1">#N/A</definedName>
    <definedName name="시트파일">#REF!</definedName>
    <definedName name="시행년월">'[169]기본DATA Sheet'!$B$5</definedName>
    <definedName name="시험경비" localSheetId="17">#REF!</definedName>
    <definedName name="시험경비">#REF!</definedName>
    <definedName name="시험노무비" localSheetId="17">#REF!</definedName>
    <definedName name="시험노무비">#REF!</definedName>
    <definedName name="시험명">OFFSET([204]시험비!$D$2,0,0,COUNTA([204]시험비!$D$2:$D$150),1)</definedName>
    <definedName name="시험사2급" localSheetId="17">#REF!</definedName>
    <definedName name="시험사2급">#REF!</definedName>
    <definedName name="시험사3급">#REF!</definedName>
    <definedName name="시험재료비" localSheetId="17">#REF!</definedName>
    <definedName name="시험재료비">#REF!</definedName>
    <definedName name="식재">#REF!</definedName>
    <definedName name="식재단가">#REF!</definedName>
    <definedName name="식재일위">#REF!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축이음각도">#REF!</definedName>
    <definedName name="신축이음갯수">#REF!</definedName>
    <definedName name="신축장치">#REF!</definedName>
    <definedName name="신태진">#REF!</definedName>
    <definedName name="신호기" localSheetId="6">[17]!신호기</definedName>
    <definedName name="신호기">[17]!신호기</definedName>
    <definedName name="신흥1호" localSheetId="17">#REF!</definedName>
    <definedName name="신흥1호">#REF!</definedName>
    <definedName name="신흥2호" localSheetId="17">#REF!</definedName>
    <definedName name="신흥2호">#REF!</definedName>
    <definedName name="실적98">'[69]#REF'!$F$6:$X$259</definedName>
    <definedName name="실적99">'[69]#REF'!$F$6:$X$584</definedName>
    <definedName name="실적코드공사" localSheetId="17">#REF!</definedName>
    <definedName name="실적코드공사">#REF!</definedName>
    <definedName name="실행공사비추정대비표" localSheetId="6">[17]!실행공사비추정대비표</definedName>
    <definedName name="실행공사비추정대비표">[17]!실행공사비추정대비표</definedName>
    <definedName name="실행집계" localSheetId="7">#REF!</definedName>
    <definedName name="실행집계" localSheetId="17">#REF!</definedName>
    <definedName name="실행집계" localSheetId="26">#REF!</definedName>
    <definedName name="실행집계" localSheetId="21">#REF!</definedName>
    <definedName name="실행집계" localSheetId="25">#REF!</definedName>
    <definedName name="실행집계" localSheetId="28">#REF!</definedName>
    <definedName name="실행집계">#REF!</definedName>
    <definedName name="심우" localSheetId="17">#REF!</definedName>
    <definedName name="심우">#REF!</definedName>
    <definedName name="심우을">#REF!</definedName>
    <definedName name="십">#REF!</definedName>
    <definedName name="십사">#REF!</definedName>
    <definedName name="십사십사">#REF!</definedName>
    <definedName name="십사십사십사">#REF!</definedName>
    <definedName name="십사십사십사십사">#REF!</definedName>
    <definedName name="십삼">#REF!</definedName>
    <definedName name="십삼십삼">#REF!</definedName>
    <definedName name="십삼십삼십삼">#REF!</definedName>
    <definedName name="십삼십삼십삼십삼">#REF!</definedName>
    <definedName name="십십">#REF!</definedName>
    <definedName name="십십십">#REF!</definedName>
    <definedName name="십십십십">#REF!</definedName>
    <definedName name="십오">#REF!</definedName>
    <definedName name="십오십오">#REF!</definedName>
    <definedName name="십오십오십오">#REF!</definedName>
    <definedName name="십오십오십오십오">#REF!</definedName>
    <definedName name="십육">#REF!</definedName>
    <definedName name="십육십육">#REF!</definedName>
    <definedName name="십육십육십육">#REF!</definedName>
    <definedName name="십육십육십육십육">#REF!</definedName>
    <definedName name="십이">#REF!</definedName>
    <definedName name="십이십이">#REF!</definedName>
    <definedName name="십이십이십이">#REF!</definedName>
    <definedName name="십이십이십이십이">#REF!</definedName>
    <definedName name="십일">#REF!</definedName>
    <definedName name="십일십일">#REF!</definedName>
    <definedName name="십일십일십일">#REF!</definedName>
    <definedName name="십일십일십일십일">#REF!</definedName>
    <definedName name="십칠">#REF!</definedName>
    <definedName name="십칠십칠">#REF!</definedName>
    <definedName name="십칠십칠십칠">#REF!</definedName>
    <definedName name="십칠십칠십칠십칠">#REF!</definedName>
    <definedName name="썰치">[24]Sheet1!$J$5:$K$140</definedName>
    <definedName name="씨" localSheetId="17">#REF!</definedName>
    <definedName name="씨">#REF!</definedName>
    <definedName name="씨그마ck" localSheetId="17">#REF!</definedName>
    <definedName name="씨그마ck">#REF!</definedName>
    <definedName name="씨그마y" localSheetId="17">#REF!</definedName>
    <definedName name="씨그마y">#REF!</definedName>
    <definedName name="ㅇ" localSheetId="17">#N/A</definedName>
    <definedName name="ㅇ" localSheetId="11">'5-1. 영향조사 및 사후관리 용역 총괄'!ㅇ</definedName>
    <definedName name="ㅇ" localSheetId="21">'7. 일위대가'!ㅇ</definedName>
    <definedName name="ㅇ" localSheetId="28">'8.사후관리 공종별단가표'!ㅇ</definedName>
    <definedName name="ㅇ" localSheetId="24">'단가(사후관리)'!ㅇ</definedName>
    <definedName name="ㅇ">[0]!ㅇ</definedName>
    <definedName name="ㅇ1" localSheetId="17">[256]수량산출!#REF!</definedName>
    <definedName name="ㅇ1">[256]수량산출!#REF!</definedName>
    <definedName name="ㅇ560" localSheetId="17">#REF!</definedName>
    <definedName name="ㅇ560">#REF!</definedName>
    <definedName name="ㅇㄴㄹ" localSheetId="17">[24]Sheet1!#REF!</definedName>
    <definedName name="ㅇㄴㄹ">[24]Sheet1!#REF!</definedName>
    <definedName name="ㅇㄴㅁ" localSheetId="17" hidden="1">[312]실행철강하도!$A$1:$A$4</definedName>
    <definedName name="ㅇㄴㅁ" localSheetId="21" hidden="1">[312]실행철강하도!$A$1:$A$4</definedName>
    <definedName name="ㅇㄴㅁ" hidden="1">[313]실행철강하도!$A$1:$A$4</definedName>
    <definedName name="ㅇㄴㅇ" localSheetId="28" hidden="1">{#N/A,#N/A,FALSE,"전열산출서"}</definedName>
    <definedName name="ㅇㄴㅇ" hidden="1">{#N/A,#N/A,FALSE,"전열산출서"}</definedName>
    <definedName name="ㅇ나ㅓ">'[314]단 box'!$E$74</definedName>
    <definedName name="ㅇㄷㅊ" localSheetId="28" hidden="1">{#N/A,#N/A,FALSE,"전열산출서"}</definedName>
    <definedName name="ㅇㄷㅊ" hidden="1">{#N/A,#N/A,FALSE,"전열산출서"}</definedName>
    <definedName name="ㅇㄹ" localSheetId="17">#REF!</definedName>
    <definedName name="ㅇㄹ">#REF!</definedName>
    <definedName name="ㅇㄹㄴ"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ㄹ" localSheetId="7" hidden="1">#REF!</definedName>
    <definedName name="ㅇㄹㄹ" localSheetId="26" hidden="1">#REF!</definedName>
    <definedName name="ㅇㄹㄹ" localSheetId="21" hidden="1">#REF!</definedName>
    <definedName name="ㅇㄹㄹ" localSheetId="25" hidden="1">#REF!</definedName>
    <definedName name="ㅇㄹㄹ" localSheetId="28" hidden="1">#REF!</definedName>
    <definedName name="ㅇㄹㄹ" hidden="1">#REF!</definedName>
    <definedName name="ㅇㄹㅇ">#REF!</definedName>
    <definedName name="ㅇ라ㅓㅏㅗㄹ"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localSheetId="7" hidden="1">[314]조명시설!#REF!</definedName>
    <definedName name="ㅇ러알ㅇㄹㅇㄹ" localSheetId="26" hidden="1">[314]조명시설!#REF!</definedName>
    <definedName name="ㅇ러알ㅇㄹㅇㄹ" localSheetId="21" hidden="1">[315]조명시설!#REF!</definedName>
    <definedName name="ㅇ러알ㅇㄹㅇㄹ" localSheetId="25" hidden="1">[314]조명시설!#REF!</definedName>
    <definedName name="ㅇ러알ㅇㄹㅇㄹ" localSheetId="28" hidden="1">[312]조명시설!#REF!</definedName>
    <definedName name="ㅇ러알ㅇㄹㅇㄹ" hidden="1">[314]조명시설!#REF!</definedName>
    <definedName name="ㅇ룽" localSheetId="17">#REF!</definedName>
    <definedName name="ㅇ룽">#REF!</definedName>
    <definedName name="ㅇㄻㄴㅇㄹ" localSheetId="17">#REF!</definedName>
    <definedName name="ㅇㄻㄴㅇㄹ">#REF!</definedName>
    <definedName name="ㅇㄻㅇㄹ" localSheetId="17">#REF!</definedName>
    <definedName name="ㅇㄻㅇㄹ">#REF!</definedName>
    <definedName name="ㅇㅀ" localSheetId="28" hidden="1">{#N/A,#N/A,FALSE,"전열산출서"}</definedName>
    <definedName name="ㅇㅀ" hidden="1">{#N/A,#N/A,FALSE,"전열산출서"}</definedName>
    <definedName name="ㅇㅀㄴ"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 localSheetId="17">{"'용역비'!$A$4:$C$8"}</definedName>
    <definedName name="ㅇㅁ" localSheetId="21">{"'용역비'!$A$4:$C$8"}</definedName>
    <definedName name="ㅇㅁ">{"'용역비'!$A$4:$C$8"}</definedName>
    <definedName name="ㅇㅁㅇ">#REF!</definedName>
    <definedName name="ㅇㅇ" localSheetId="7">'[314]98NS-N'!#REF!</definedName>
    <definedName name="ㅇㅇ" localSheetId="17">#REF!</definedName>
    <definedName name="ㅇㅇ" localSheetId="11">#REF!</definedName>
    <definedName name="ㅇㅇ" localSheetId="26">'[314]98NS-N'!#REF!</definedName>
    <definedName name="ㅇㅇ" localSheetId="21">'[316]98NS-N'!#REF!</definedName>
    <definedName name="ㅇㅇ" localSheetId="25">'[314]98NS-N'!#REF!</definedName>
    <definedName name="ㅇㅇ" localSheetId="28">'[317]98NS-N'!#REF!</definedName>
    <definedName name="ㅇㅇ">'[314]98NS-N'!#REF!</definedName>
    <definedName name="ㅇㅇ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26" hidden="1">#REF!</definedName>
    <definedName name="ㅇㅇㄹ" localSheetId="2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25" hidden="1">#REF!</definedName>
    <definedName name="ㅇㅇㄹ" localSheetId="28" hidden="1">#REF!</definedName>
    <definedName name="ㅇㅇㄹ" hidden="1">#REF!</definedName>
    <definedName name="ㅇㅇㅇ" localSheetId="17" hidden="1">{#N/A,#N/A,FALSE,"포장단가"}</definedName>
    <definedName name="ㅇㅇㅇ" localSheetId="11" hidden="1">{#N/A,#N/A,FALSE,"포장단가"}</definedName>
    <definedName name="ㅇㅇㅇ" localSheetId="21" hidden="1">{#N/A,#N/A,FALSE,"포장단가"}</definedName>
    <definedName name="ㅇㅇㅇ" localSheetId="28" hidden="1">{#N/A,#N/A,FALSE,"포장단가"}</definedName>
    <definedName name="ㅇㅇㅇ" localSheetId="24" hidden="1">{#N/A,#N/A,FALSE,"포장단가"}</definedName>
    <definedName name="ㅇㅇㅇ" hidden="1">{#N/A,#N/A,FALSE,"포장단가"}</definedName>
    <definedName name="ㅇㅇㅇㅇ" localSheetId="17" hidden="1">#REF!</definedName>
    <definedName name="ㅇㅇㅇㅇ" localSheetId="21" hidden="1">#REF!</definedName>
    <definedName name="ㅇㅇㅇㅇ" hidden="1">#REF!</definedName>
    <definedName name="ㅇㅇㅇㅇㅇ" localSheetId="17">#REF!</definedName>
    <definedName name="ㅇㅇㅇㅇㅇ">#REF!</definedName>
    <definedName name="ㅇㅇㅇㅇㅇㅇ">#REF!</definedName>
    <definedName name="아">#REF!</definedName>
    <definedName name="아니" localSheetId="7">#REF!</definedName>
    <definedName name="아니" localSheetId="26">#REF!</definedName>
    <definedName name="아니" localSheetId="21">#REF!</definedName>
    <definedName name="아니" localSheetId="25">#REF!</definedName>
    <definedName name="아니" localSheetId="28">#REF!</definedName>
    <definedName name="아니">#REF!</definedName>
    <definedName name="아니오" localSheetId="7" hidden="1">#REF!</definedName>
    <definedName name="아니오" localSheetId="26" hidden="1">#REF!</definedName>
    <definedName name="아니오" localSheetId="21" hidden="1">#REF!</definedName>
    <definedName name="아니오" localSheetId="25" hidden="1">#REF!</definedName>
    <definedName name="아니오" hidden="1">#REF!</definedName>
    <definedName name="아래" localSheetId="6">[17]!아래</definedName>
    <definedName name="아래">[17]!아래</definedName>
    <definedName name="아래1" localSheetId="6">[17]!아래1</definedName>
    <definedName name="아래1">[17]!아래1</definedName>
    <definedName name="아무" localSheetId="17" hidden="1">{#N/A,#N/A,FALSE,"배수2"}</definedName>
    <definedName name="아무" localSheetId="21" hidden="1">{#N/A,#N/A,FALSE,"배수2"}</definedName>
    <definedName name="아무" localSheetId="28" hidden="1">{#N/A,#N/A,FALSE,"배수2"}</definedName>
    <definedName name="아무" hidden="1">{#N/A,#N/A,FALSE,"배수2"}</definedName>
    <definedName name="아무거나" localSheetId="17" hidden="1">{#N/A,#N/A,FALSE,"배수2"}</definedName>
    <definedName name="아무거나" localSheetId="21" hidden="1">{#N/A,#N/A,FALSE,"배수2"}</definedName>
    <definedName name="아무거나" localSheetId="28" hidden="1">{#N/A,#N/A,FALSE,"배수2"}</definedName>
    <definedName name="아무거나" hidden="1">{#N/A,#N/A,FALSE,"배수2"}</definedName>
    <definedName name="아무나">[318]중기사용료!#REF!</definedName>
    <definedName name="아사꾸라방식" localSheetId="6">[17]!아사꾸라방식</definedName>
    <definedName name="아사꾸라방식">[17]!아사꾸라방식</definedName>
    <definedName name="아서" localSheetId="7">#REF!</definedName>
    <definedName name="아서" localSheetId="17">#REF!</definedName>
    <definedName name="아서" localSheetId="26">#REF!</definedName>
    <definedName name="아서" localSheetId="21">#REF!</definedName>
    <definedName name="아서" localSheetId="25">#REF!</definedName>
    <definedName name="아서" localSheetId="28">#REF!</definedName>
    <definedName name="아서">#REF!</definedName>
    <definedName name="아스1">[217]포장재료집계표!$C$16</definedName>
    <definedName name="아스4">[217]포장재료집계표!$C$10</definedName>
    <definedName name="아스콘" localSheetId="17">#REF!</definedName>
    <definedName name="아스콘">#REF!</definedName>
    <definedName name="아스콘1" localSheetId="17">#REF!</definedName>
    <definedName name="아스콘1">#REF!</definedName>
    <definedName name="아스콘2" localSheetId="17">#REF!</definedName>
    <definedName name="아스콘2">#REF!</definedName>
    <definedName name="아스콘467">[217]포장재료집계표!$C$13</definedName>
    <definedName name="아스콘78">[217]포장재료집계표!$C$7</definedName>
    <definedName name="아스콘량">[217]포장면적산출!$F$8</definedName>
    <definedName name="아스콘총량">[217]포장면적산출!$F$8</definedName>
    <definedName name="아스콘포장" localSheetId="17">#REF!</definedName>
    <definedName name="아스콘포장">#REF!</definedName>
    <definedName name="아스팔트" localSheetId="17">#REF!</definedName>
    <definedName name="아스팔트">#REF!</definedName>
    <definedName name="아스팔트_페이버" localSheetId="17">[108]장비집계!#REF!</definedName>
    <definedName name="아스팔트_페이버">[108]장비집계!#REF!</definedName>
    <definedName name="아스팔트디스트리뷰터" localSheetId="17">[108]장비집계!#REF!</definedName>
    <definedName name="아스팔트디스트리뷰터">[108]장비집계!#REF!</definedName>
    <definedName name="아싸" localSheetId="17">#N/A</definedName>
    <definedName name="아싸" localSheetId="11">'5-1. 영향조사 및 사후관리 용역 총괄'!아싸</definedName>
    <definedName name="아싸" localSheetId="21">'7. 일위대가'!아싸</definedName>
    <definedName name="아싸" localSheetId="28">'8.사후관리 공종별단가표'!아싸</definedName>
    <definedName name="아싸" localSheetId="24">'단가(사후관리)'!아싸</definedName>
    <definedName name="아싸">[0]!아싸</definedName>
    <definedName name="아아" localSheetId="7" hidden="1">#REF!</definedName>
    <definedName name="아아" localSheetId="26" hidden="1">#REF!</definedName>
    <definedName name="아아" localSheetId="21" hidden="1">#REF!</definedName>
    <definedName name="아아" localSheetId="25" hidden="1">#REF!</definedName>
    <definedName name="아아" localSheetId="28" hidden="1">#REF!</definedName>
    <definedName name="아아" hidden="1">#REF!</definedName>
    <definedName name="아아아">'[319]일위대가(1)'!#REF!</definedName>
    <definedName name="아앙ㅇㅇ" localSheetId="28" hidden="1">{"'신흥취수펌프 검토'!$M$2","'신흥취수펌프 검토'!$A$1:$AE$87"}</definedName>
    <definedName name="아앙ㅇㅇ" hidden="1">{"'신흥취수펌프 검토'!$M$2","'신흥취수펌프 검토'!$A$1:$AE$87"}</definedName>
    <definedName name="아연도강관단가" localSheetId="17">#REF!</definedName>
    <definedName name="아연도강관단가">#REF!</definedName>
    <definedName name="아연도배관단가" localSheetId="17">#REF!</definedName>
    <definedName name="아연도배관단가">#REF!</definedName>
    <definedName name="아연도배관자재" localSheetId="17">#REF!</definedName>
    <definedName name="아연도배관자재">#REF!</definedName>
    <definedName name="아연도전선관">#REF!</definedName>
    <definedName name="아ㅏㅓ랜"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17" hidden="1">{#N/A,#N/A,FALSE,"포장1";#N/A,#N/A,FALSE,"포장1"}</definedName>
    <definedName name="아ㅓ림" localSheetId="21" hidden="1">{#N/A,#N/A,FALSE,"포장1";#N/A,#N/A,FALSE,"포장1"}</definedName>
    <definedName name="아ㅓ림" localSheetId="28" hidden="1">{#N/A,#N/A,FALSE,"포장1";#N/A,#N/A,FALSE,"포장1"}</definedName>
    <definedName name="아ㅓ림" hidden="1">{#N/A,#N/A,FALSE,"포장1";#N/A,#N/A,FALSE,"포장1"}</definedName>
    <definedName name="아ㅣ이ㅏ" localSheetId="6">BlankMacro1</definedName>
    <definedName name="아ㅣ이ㅏ" localSheetId="17">BlankMacro1</definedName>
    <definedName name="아ㅣ이ㅏ">BlankMacro1</definedName>
    <definedName name="안내" localSheetId="17">#REF!</definedName>
    <definedName name="안내">#REF!</definedName>
    <definedName name="안방1호" localSheetId="17">#REF!</definedName>
    <definedName name="안방1호">#REF!</definedName>
    <definedName name="안방2호" localSheetId="17">#REF!</definedName>
    <definedName name="안방2호">#REF!</definedName>
    <definedName name="안재범">[24]Sheet1!$A$1:$F$25</definedName>
    <definedName name="안전" localSheetId="17">#REF!</definedName>
    <definedName name="안전">#REF!</definedName>
    <definedName name="안전관리비">[164]장척총괄!$E$14</definedName>
    <definedName name="안전관리비_산식" localSheetId="17">#REF!</definedName>
    <definedName name="안전관리비_산식">#REF!</definedName>
    <definedName name="안전관리비1">[87]제경비!#REF!</definedName>
    <definedName name="안전관리비2">[87]제경비!#REF!</definedName>
    <definedName name="안전관리비4" localSheetId="17">#REF!</definedName>
    <definedName name="안전관리비4">#REF!</definedName>
    <definedName name="안전관리비기초액" localSheetId="17">#REF!</definedName>
    <definedName name="안전관리비기초액">#REF!</definedName>
    <definedName name="안전관리비비율" localSheetId="17">#REF!</definedName>
    <definedName name="안전관리비비율">#REF!</definedName>
    <definedName name="안전관리비요율">#REF!</definedName>
    <definedName name="안전관리비율">#REF!</definedName>
    <definedName name="안전기초">#REF!</definedName>
    <definedName name="안전휀스">[179]안전시설!$AK$10</definedName>
    <definedName name="안정계산서" localSheetId="7">#REF!</definedName>
    <definedName name="안정계산서" localSheetId="26">#REF!</definedName>
    <definedName name="안정계산서" localSheetId="21">#REF!</definedName>
    <definedName name="안정계산서" localSheetId="25">#REF!</definedName>
    <definedName name="안정계산서" localSheetId="28">#REF!</definedName>
    <definedName name="안정계산서">#REF!</definedName>
    <definedName name="안정설계" localSheetId="7">#REF!</definedName>
    <definedName name="안정설계" localSheetId="26">#REF!</definedName>
    <definedName name="안정설계" localSheetId="25">#REF!</definedName>
    <definedName name="안정설계">#REF!</definedName>
    <definedName name="안정수위">#REF!</definedName>
    <definedName name="알d">#REF!</definedName>
    <definedName name="알어러" localSheetId="6">BLCH</definedName>
    <definedName name="알어러" localSheetId="17">BLCH</definedName>
    <definedName name="알어러">BLCH</definedName>
    <definedName name="알파1" localSheetId="17">#REF!</definedName>
    <definedName name="알파1">#REF!</definedName>
    <definedName name="알파2" localSheetId="17">#REF!</definedName>
    <definedName name="알파2">#REF!</definedName>
    <definedName name="암_TOTAL" localSheetId="7">#REF!</definedName>
    <definedName name="암_TOTAL" localSheetId="11">#REF!</definedName>
    <definedName name="암_TOTAL" localSheetId="26">#REF!</definedName>
    <definedName name="암_TOTAL" localSheetId="25">#REF!</definedName>
    <definedName name="암_TOTAL">#REF!</definedName>
    <definedName name="암거" localSheetId="7">#REF!</definedName>
    <definedName name="암거" localSheetId="26">#REF!</definedName>
    <definedName name="암거" localSheetId="25">#REF!</definedName>
    <definedName name="암거">#REF!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 hidden="1">[320]덕전리!#REF!</definedName>
    <definedName name="암거수량총괄집계" localSheetId="17">#REF!</definedName>
    <definedName name="암거수량총괄집계">#REF!</definedName>
    <definedName name="암근" localSheetId="7">#REF!</definedName>
    <definedName name="암근" localSheetId="11">#REF!</definedName>
    <definedName name="암근" localSheetId="26">#REF!</definedName>
    <definedName name="암근" localSheetId="21">#REF!</definedName>
    <definedName name="암근" localSheetId="25">#REF!</definedName>
    <definedName name="암근">#REF!</definedName>
    <definedName name="암근C" localSheetId="7">#REF!</definedName>
    <definedName name="암근C" localSheetId="11">#REF!</definedName>
    <definedName name="암근C" localSheetId="26">#REF!</definedName>
    <definedName name="암근C" localSheetId="25">#REF!</definedName>
    <definedName name="암근C">#REF!</definedName>
    <definedName name="압착터미널">[314]전기단가조사서!#REF!</definedName>
    <definedName name="앙아" localSheetId="28" hidden="1">{"'신흥취수펌프 검토'!$M$2","'신흥취수펌프 검토'!$A$1:$AE$87"}</definedName>
    <definedName name="앙아" hidden="1">{"'신흥취수펌프 검토'!$M$2","'신흥취수펌프 검토'!$A$1:$AE$87"}</definedName>
    <definedName name="앞들1호" localSheetId="17">#REF!</definedName>
    <definedName name="앞들1호">#REF!</definedName>
    <definedName name="앞들2호" localSheetId="17">#REF!</definedName>
    <definedName name="앞들2호">#REF!</definedName>
    <definedName name="애" localSheetId="7" hidden="1">#REF!</definedName>
    <definedName name="애" localSheetId="26" hidden="1">#REF!</definedName>
    <definedName name="애" localSheetId="21" hidden="1">#REF!</definedName>
    <definedName name="애" localSheetId="25" hidden="1">#REF!</definedName>
    <definedName name="애" localSheetId="28" hidden="1">#REF!</definedName>
    <definedName name="애" hidden="1">#REF!</definedName>
    <definedName name="앨c">#REF!</definedName>
    <definedName name="앨e">#REF!</definedName>
    <definedName name="앵커볼트">#REF!</definedName>
    <definedName name="야">#REF!</definedName>
    <definedName name="양매자0403">[203]데이타!$E$168</definedName>
    <definedName name="양매자0505">[203]데이타!$E$169</definedName>
    <definedName name="양매자0606">[203]데이타!$E$170</definedName>
    <definedName name="양수">[246]양수장내역!#REF!</definedName>
    <definedName name="양수3.4산출" localSheetId="7">[209]양수장내역!#REF!</definedName>
    <definedName name="양수3.4산출" localSheetId="17">[210]양수장내역!#REF!</definedName>
    <definedName name="양수3.4산출" localSheetId="11">[211]산출내역!#REF!</definedName>
    <definedName name="양수3.4산출" localSheetId="26">[209]양수장내역!#REF!</definedName>
    <definedName name="양수3.4산출" localSheetId="21">[212]양수장내역!#REF!</definedName>
    <definedName name="양수3.4산출" localSheetId="25">[209]양수장내역!#REF!</definedName>
    <definedName name="양수3.4산출" localSheetId="28">[213]양수장내역!#REF!</definedName>
    <definedName name="양수3.4산출">[209]양수장내역!#REF!</definedName>
    <definedName name="양수4.4산출" localSheetId="7">[209]양수장내역!#REF!</definedName>
    <definedName name="양수4.4산출" localSheetId="17">[210]양수장내역!#REF!</definedName>
    <definedName name="양수4.4산출" localSheetId="11">[211]산출내역!#REF!</definedName>
    <definedName name="양수4.4산출" localSheetId="26">[209]양수장내역!#REF!</definedName>
    <definedName name="양수4.4산출" localSheetId="21">[212]양수장내역!#REF!</definedName>
    <definedName name="양수4.4산출" localSheetId="25">[209]양수장내역!#REF!</definedName>
    <definedName name="양수4.4산출" localSheetId="28">[213]양수장내역!#REF!</definedName>
    <definedName name="양수4.4산출">[209]양수장내역!#REF!</definedName>
    <definedName name="양수기_건설용펌프">[108]장비집계!#REF!</definedName>
    <definedName name="양수량" localSheetId="17">#REF!</definedName>
    <definedName name="양수량">#REF!</definedName>
    <definedName name="양은초" localSheetId="17">#REF!</definedName>
    <definedName name="양은초">#REF!</definedName>
    <definedName name="양주장변경">[321]양수장!$A$281:$L$380</definedName>
    <definedName name="어름" localSheetId="7" hidden="1">#REF!</definedName>
    <definedName name="어름" localSheetId="26" hidden="1">#REF!</definedName>
    <definedName name="어름" localSheetId="21" hidden="1">#REF!</definedName>
    <definedName name="어름" localSheetId="25" hidden="1">#REF!</definedName>
    <definedName name="어름" localSheetId="28" hidden="1">#REF!</definedName>
    <definedName name="어름" hidden="1">#REF!</definedName>
    <definedName name="어ㅏ아" localSheetId="6">BLCH</definedName>
    <definedName name="어ㅏ아" localSheetId="17">BLCH</definedName>
    <definedName name="어ㅏ아">BLCH</definedName>
    <definedName name="어ㅓㅓㅇ"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17" hidden="1">{#N/A,#N/A,FALSE,"2~8번"}</definedName>
    <definedName name="억이상" localSheetId="21" hidden="1">{#N/A,#N/A,FALSE,"2~8번"}</definedName>
    <definedName name="억이상" localSheetId="28" hidden="1">{#N/A,#N/A,FALSE,"2~8번"}</definedName>
    <definedName name="억이상" hidden="1">{#N/A,#N/A,FALSE,"2~8번"}</definedName>
    <definedName name="업" localSheetId="17" hidden="1">{#N/A,#N/A,FALSE,"포장2"}</definedName>
    <definedName name="업" localSheetId="21" hidden="1">{#N/A,#N/A,FALSE,"포장2"}</definedName>
    <definedName name="업" localSheetId="28" hidden="1">{#N/A,#N/A,FALSE,"포장2"}</definedName>
    <definedName name="업" hidden="1">{#N/A,#N/A,FALSE,"포장2"}</definedName>
    <definedName name="업종" localSheetId="17" hidden="1">{#N/A,#N/A,FALSE,"포장2"}</definedName>
    <definedName name="업종" localSheetId="21" hidden="1">{#N/A,#N/A,FALSE,"포장2"}</definedName>
    <definedName name="업종" localSheetId="28" hidden="1">{#N/A,#N/A,FALSE,"포장2"}</definedName>
    <definedName name="업종" hidden="1">{#N/A,#N/A,FALSE,"포장2"}</definedName>
    <definedName name="업체" localSheetId="7" hidden="1">#REF!</definedName>
    <definedName name="업체" localSheetId="17" hidden="1">#REF!</definedName>
    <definedName name="업체" localSheetId="26" hidden="1">#REF!</definedName>
    <definedName name="업체" localSheetId="21" hidden="1">#REF!</definedName>
    <definedName name="업체" localSheetId="25" hidden="1">#REF!</definedName>
    <definedName name="업체" hidden="1">#REF!</definedName>
    <definedName name="업체단가">[322]자재단가!$A$6:$M$156</definedName>
    <definedName name="업체순위" localSheetId="17" hidden="1">{#N/A,#N/A,FALSE,"배수2"}</definedName>
    <definedName name="업체순위" localSheetId="21" hidden="1">{#N/A,#N/A,FALSE,"배수2"}</definedName>
    <definedName name="업체순위" localSheetId="28" hidden="1">{#N/A,#N/A,FALSE,"배수2"}</definedName>
    <definedName name="업체순위" hidden="1">{#N/A,#N/A,FALSE,"배수2"}</definedName>
    <definedName name="에_어_호_스">[108]장비집계!#REF!</definedName>
    <definedName name="엑셀" localSheetId="17">#REF!</definedName>
    <definedName name="엑셀">#REF!</definedName>
    <definedName name="엑셀점수" localSheetId="17">#REF!</definedName>
    <definedName name="엑셀점수">#REF!</definedName>
    <definedName name="여" localSheetId="17">#REF!</definedName>
    <definedName name="여">#REF!</definedName>
    <definedName name="여기" localSheetId="7">#REF!</definedName>
    <definedName name="여기" localSheetId="26">#REF!</definedName>
    <definedName name="여기" localSheetId="21">#REF!</definedName>
    <definedName name="여기" localSheetId="25">#REF!</definedName>
    <definedName name="여기" localSheetId="28">#REF!</definedName>
    <definedName name="여기">#REF!</definedName>
    <definedName name="여름" localSheetId="7">#REF!</definedName>
    <definedName name="여름" localSheetId="26">#REF!</definedName>
    <definedName name="여름" localSheetId="25">#REF!</definedName>
    <definedName name="여름">#REF!</definedName>
    <definedName name="여수토경비">[254]여수토공사비!$L$66</definedName>
    <definedName name="여수토노무비">[254]여수토공사비!$H$66</definedName>
    <definedName name="여수토재료비">[254]여수토공사비!$J$66</definedName>
    <definedName name="여유높이" localSheetId="17">#REF!</definedName>
    <definedName name="여유높이">#REF!</definedName>
    <definedName name="여유폭" localSheetId="17">#REF!</definedName>
    <definedName name="여유폭">#REF!</definedName>
    <definedName name="연" localSheetId="7">#REF!</definedName>
    <definedName name="연" localSheetId="26">#REF!</definedName>
    <definedName name="연" localSheetId="21">#REF!</definedName>
    <definedName name="연" localSheetId="25">#REF!</definedName>
    <definedName name="연">#REF!</definedName>
    <definedName name="연결로시점">[323]주요측점!#REF!</definedName>
    <definedName name="연금보험료">[175]제경비!$Y$28</definedName>
    <definedName name="연금보험료비율">[175]제경비!$K$63</definedName>
    <definedName name="연금보험료요율" localSheetId="17">#REF!</definedName>
    <definedName name="연금보험료요율">#REF!</definedName>
    <definedName name="연속3M" localSheetId="17">#REF!</definedName>
    <definedName name="연속3M">#REF!</definedName>
    <definedName name="연속3Mu" localSheetId="17">#REF!</definedName>
    <definedName name="연속3Mu">#REF!</definedName>
    <definedName name="연수">#REF!</definedName>
    <definedName name="연수1">#REF!</definedName>
    <definedName name="연수기">#REF!</definedName>
    <definedName name="연수도서관">[185]표지!#REF!</definedName>
    <definedName name="연숙" localSheetId="17">#REF!</definedName>
    <definedName name="연숙">#REF!</definedName>
    <definedName name="연습" localSheetId="17">#REF!</definedName>
    <definedName name="연습">#REF!</definedName>
    <definedName name="연암" localSheetId="7">#REF!</definedName>
    <definedName name="연암" localSheetId="11">#REF!</definedName>
    <definedName name="연암" localSheetId="26">#REF!</definedName>
    <definedName name="연암" localSheetId="25">#REF!</definedName>
    <definedName name="연암">#REF!</definedName>
    <definedName name="연암개소" localSheetId="7">#REF!</definedName>
    <definedName name="연암개소" localSheetId="11">#REF!</definedName>
    <definedName name="연암개소" localSheetId="26">#REF!</definedName>
    <definedName name="연암개소" localSheetId="25">#REF!</definedName>
    <definedName name="연암개소">#REF!</definedName>
    <definedName name="연장" localSheetId="7">#REF!</definedName>
    <definedName name="연장" localSheetId="11">#REF!</definedName>
    <definedName name="연장" localSheetId="26">#REF!</definedName>
    <definedName name="연장" localSheetId="25">#REF!</definedName>
    <definedName name="연장">#REF!</definedName>
    <definedName name="연장1">#REF!</definedName>
    <definedName name="연접도움말" localSheetId="6">[198]!연접도움말</definedName>
    <definedName name="연접도움말">[198]!연접도움말</definedName>
    <definedName name="열수" localSheetId="7">#REF!</definedName>
    <definedName name="열수" localSheetId="17">#REF!</definedName>
    <definedName name="열수" localSheetId="11">#REF!</definedName>
    <definedName name="열수" localSheetId="26">#REF!</definedName>
    <definedName name="열수" localSheetId="21">#REF!</definedName>
    <definedName name="열수" localSheetId="25">#REF!</definedName>
    <definedName name="열수">#REF!</definedName>
    <definedName name="열차무선전화설비" localSheetId="17">#REF!</definedName>
    <definedName name="열차무선전화설비">#REF!</definedName>
    <definedName name="영산홍">#REF!</definedName>
    <definedName name="영수증" localSheetId="7">[180]군남내역서!#REF!</definedName>
    <definedName name="영수증" localSheetId="17">[181]군남내역서!#REF!</definedName>
    <definedName name="영수증" localSheetId="11">[182]군남내역서!#REF!</definedName>
    <definedName name="영수증" localSheetId="26">[180]군남내역서!#REF!</definedName>
    <definedName name="영수증" localSheetId="21">[183]군남내역서!#REF!</definedName>
    <definedName name="영수증" localSheetId="25">[180]군남내역서!#REF!</definedName>
    <definedName name="영수증" localSheetId="28">[184]군남내역서!#REF!</definedName>
    <definedName name="영수증">[180]군남내역서!#REF!</definedName>
    <definedName name="영주시관내">[280]적현로!#REF!</definedName>
    <definedName name="영주우회도로">[324]산출내역서집계표!$D$3:$L$116</definedName>
    <definedName name="예" localSheetId="7" hidden="1">#REF!</definedName>
    <definedName name="예" localSheetId="26" hidden="1">#REF!</definedName>
    <definedName name="예" localSheetId="21" hidden="1">#REF!</definedName>
    <definedName name="예" localSheetId="25" hidden="1">#REF!</definedName>
    <definedName name="예" localSheetId="28" hidden="1">#REF!</definedName>
    <definedName name="예" hidden="1">#REF!</definedName>
    <definedName name="예산서">#REF!</definedName>
    <definedName name="예산서표지">'[263]3수량'!$AA$70:$BE$424</definedName>
    <definedName name="예외1">[24]Sheet1!#REF!</definedName>
    <definedName name="예외2">[24]Sheet1!#REF!</definedName>
    <definedName name="예외3">[24]Sheet1!#REF!</definedName>
    <definedName name="예외4">[24]Sheet1!#REF!</definedName>
    <definedName name="예정가" localSheetId="17" hidden="1">{#N/A,#N/A,FALSE,"포장2"}</definedName>
    <definedName name="예정가" localSheetId="21" hidden="1">{#N/A,#N/A,FALSE,"포장2"}</definedName>
    <definedName name="예정가" localSheetId="28" hidden="1">{#N/A,#N/A,FALSE,"포장2"}</definedName>
    <definedName name="예정가" hidden="1">{#N/A,#N/A,FALSE,"포장2"}</definedName>
    <definedName name="옙" localSheetId="7">#REF!</definedName>
    <definedName name="옙" localSheetId="26">#REF!</definedName>
    <definedName name="옙" localSheetId="21">#REF!</definedName>
    <definedName name="옙" localSheetId="25">#REF!</definedName>
    <definedName name="옙" localSheetId="28">#REF!</definedName>
    <definedName name="옙">#REF!</definedName>
    <definedName name="오" localSheetId="17" hidden="1">[137]실행철강하도!$A$1:$A$4</definedName>
    <definedName name="오" localSheetId="21" hidden="1">[137]실행철강하도!$A$1:$A$4</definedName>
    <definedName name="오" localSheetId="28" hidden="1">[138]실행철강하도!$A$1:$A$4</definedName>
    <definedName name="오" hidden="1">[60]실행철강하도!$A$1:$A$4</definedName>
    <definedName name="오너오마" localSheetId="17">#REF!</definedName>
    <definedName name="오너오마">#REF!</definedName>
    <definedName name="오수1호맨홀">[161]터파기및재료!#REF!</definedName>
    <definedName name="오수관단위수량">[161]터파기및재료!#REF!</definedName>
    <definedName name="오수관로높이">[161]터파기및재료!#REF!</definedName>
    <definedName name="오수맨홀높이">[161]터파기및재료!#REF!</definedName>
    <definedName name="오수맨홀수량2" localSheetId="7">#REF!</definedName>
    <definedName name="오수맨홀수량2" localSheetId="26">#REF!</definedName>
    <definedName name="오수맨홀수량2" localSheetId="21">#REF!</definedName>
    <definedName name="오수맨홀수량2" localSheetId="25">#REF!</definedName>
    <definedName name="오수맨홀수량2" localSheetId="28">#REF!</definedName>
    <definedName name="오수맨홀수량2">#REF!</definedName>
    <definedName name="오수맨홀집계" localSheetId="7">#REF!</definedName>
    <definedName name="오수맨홀집계" localSheetId="26">#REF!</definedName>
    <definedName name="오수맨홀집계" localSheetId="25">#REF!</definedName>
    <definedName name="오수맨홀집계">#REF!</definedName>
    <definedName name="오오">#REF!</definedName>
    <definedName name="오오오">#REF!</definedName>
    <definedName name="오오오오">#REF!</definedName>
    <definedName name="오옹벽">#REF!</definedName>
    <definedName name="오정고">#REF!</definedName>
    <definedName name="오주1호">#REF!</definedName>
    <definedName name="오주2호">#REF!</definedName>
    <definedName name="오주3호">#REF!</definedName>
    <definedName name="오주4호">#REF!</definedName>
    <definedName name="옥"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온도">#REF!</definedName>
    <definedName name="온천공검사적용단가">#N/A</definedName>
    <definedName name="옹">'[88]3련 BOX'!#REF!</definedName>
    <definedName name="옹2되" localSheetId="17">#REF!</definedName>
    <definedName name="옹2되">#REF!</definedName>
    <definedName name="옹2부" localSheetId="17">#REF!</definedName>
    <definedName name="옹2부">#REF!</definedName>
    <definedName name="옹2블캡" localSheetId="17">#REF!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1">[24]Sheet1!$A:$IV</definedName>
    <definedName name="옹벽공사" localSheetId="17">#REF!</definedName>
    <definedName name="옹벽공사">#REF!</definedName>
    <definedName name="옹벽단위">[325]터파기및재료!#REF!</definedName>
    <definedName name="옹벽수량집계표" localSheetId="17">#REF!</definedName>
    <definedName name="옹벽수량집계표">#REF!</definedName>
    <definedName name="옹부" localSheetId="17">#REF!</definedName>
    <definedName name="옹부">#REF!</definedName>
    <definedName name="옹블캡" localSheetId="17">#REF!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경">#REF!</definedName>
    <definedName name="완도" localSheetId="17" hidden="1">{#N/A,#N/A,FALSE,"포장2"}</definedName>
    <definedName name="완도" localSheetId="21" hidden="1">{#N/A,#N/A,FALSE,"포장2"}</definedName>
    <definedName name="완도" localSheetId="28" hidden="1">{#N/A,#N/A,FALSE,"포장2"}</definedName>
    <definedName name="완도" hidden="1">{#N/A,#N/A,FALSE,"포장2"}</definedName>
    <definedName name="왕">[60]내역서!#REF!</definedName>
    <definedName name="왕벚나무" localSheetId="17">#REF!</definedName>
    <definedName name="왕벚나무">#REF!</definedName>
    <definedName name="왕암내역" localSheetId="7">#REF!</definedName>
    <definedName name="왕암내역" localSheetId="26">#REF!</definedName>
    <definedName name="왕암내역" localSheetId="21">#REF!</definedName>
    <definedName name="왕암내역" localSheetId="25">#REF!</definedName>
    <definedName name="왕암내역" localSheetId="28">#REF!</definedName>
    <definedName name="왕암내역">#REF!</definedName>
    <definedName name="왜" localSheetId="7" hidden="1">#REF!</definedName>
    <definedName name="왜" localSheetId="26" hidden="1">#REF!</definedName>
    <definedName name="왜" localSheetId="21" hidden="1">#REF!</definedName>
    <definedName name="왜" localSheetId="25" hidden="1">#REF!</definedName>
    <definedName name="왜" hidden="1">#REF!</definedName>
    <definedName name="왜성도라지">#REF!</definedName>
    <definedName name="왜안돼">'[118]ABUT수량-A1'!$T$25</definedName>
    <definedName name="왜안돼?">'[111]ABUT수량-A1'!$T$25</definedName>
    <definedName name="외경높이" localSheetId="17">#REF!</definedName>
    <definedName name="외경높이">#REF!</definedName>
    <definedName name="외경폭" localSheetId="17">#REF!</definedName>
    <definedName name="외경폭">#REF!</definedName>
    <definedName name="외벽" localSheetId="17">#REF!</definedName>
    <definedName name="외벽">#REF!</definedName>
    <definedName name="외벽1">#REF!</definedName>
    <definedName name="외벽2">#REF!</definedName>
    <definedName name="외주견적대비" localSheetId="6">[17]!외주견적대비</definedName>
    <definedName name="외주견적대비">[17]!외주견적대비</definedName>
    <definedName name="외주견적의뢰" localSheetId="6">[17]!외주견적의뢰</definedName>
    <definedName name="외주견적의뢰">[17]!외주견적의뢰</definedName>
    <definedName name="외주견적의뢰2" localSheetId="6">[17]!외주견적의뢰2</definedName>
    <definedName name="외주견적의뢰2">[17]!외주견적의뢰2</definedName>
    <definedName name="외함업체견적" localSheetId="17">#REF!</definedName>
    <definedName name="외함업체견적">#REF!</definedName>
    <definedName name="외함원가" localSheetId="17">#REF!</definedName>
    <definedName name="외함원가">#REF!</definedName>
    <definedName name="외함원가산츨" localSheetId="17">#REF!</definedName>
    <definedName name="외함원가산츨">#REF!</definedName>
    <definedName name="요동1호">#REF!</definedName>
    <definedName name="요동2호">#REF!</definedName>
    <definedName name="요약1" localSheetId="6">BLCH</definedName>
    <definedName name="요약1" localSheetId="17">BLCH</definedName>
    <definedName name="요약1">BLCH</definedName>
    <definedName name="요율" localSheetId="7">#REF!</definedName>
    <definedName name="요율" localSheetId="17">#REF!</definedName>
    <definedName name="요율" localSheetId="26">#REF!</definedName>
    <definedName name="요율" localSheetId="21">#REF!</definedName>
    <definedName name="요율" localSheetId="25">#REF!</definedName>
    <definedName name="요율">#REF!</definedName>
    <definedName name="요율인쇄">#REF!</definedName>
    <definedName name="용마" localSheetId="6">BlankMacro1</definedName>
    <definedName name="용마" localSheetId="17">BlankMacro1</definedName>
    <definedName name="용마">BlankMacro1</definedName>
    <definedName name="용역요율">'[201]요율적용(건설)'!$B$5:$B$17</definedName>
    <definedName name="용용" localSheetId="17" hidden="1">{#N/A,#N/A,FALSE,"포장2"}</definedName>
    <definedName name="용용" localSheetId="21" hidden="1">{#N/A,#N/A,FALSE,"포장2"}</definedName>
    <definedName name="용용" localSheetId="28" hidden="1">{#N/A,#N/A,FALSE,"포장2"}</definedName>
    <definedName name="용용" hidden="1">{#N/A,#N/A,FALSE,"포장2"}</definedName>
    <definedName name="용접">[232]노무!#REF!</definedName>
    <definedName name="용접공" localSheetId="17">#REF!</definedName>
    <definedName name="용접공" localSheetId="21">#REF!</definedName>
    <definedName name="용접공">#REF!</definedName>
    <definedName name="용접공_일반" localSheetId="17">#REF!</definedName>
    <definedName name="용접공_일반">#REF!</definedName>
    <definedName name="용접기__교류" localSheetId="17">[108]장비집계!#REF!</definedName>
    <definedName name="용접기__교류">[108]장비집계!#REF!</definedName>
    <definedName name="용접식_이음" localSheetId="17">#REF!</definedName>
    <definedName name="용접식_이음">#REF!</definedName>
    <definedName name="우" localSheetId="17">#REF!</definedName>
    <definedName name="우">#REF!</definedName>
    <definedName name="우.수관재료산출" localSheetId="6">BlankMacro1</definedName>
    <definedName name="우.수관재료산출" localSheetId="17">BlankMacro1</definedName>
    <definedName name="우.수관재료산출">BlankMacro1</definedName>
    <definedName name="우.오수연장산출" localSheetId="6">BlankMacro1</definedName>
    <definedName name="우.오수연장산출" localSheetId="17">BlankMacro1</definedName>
    <definedName name="우.오수연장산출">BlankMacro1</definedName>
    <definedName name="우리" localSheetId="17">#REF!</definedName>
    <definedName name="우리">#REF!</definedName>
    <definedName name="우리집">#N/A</definedName>
    <definedName name="우물자재" localSheetId="17">#REF!</definedName>
    <definedName name="우물자재">#REF!</definedName>
    <definedName name="우물통_굴착토사" localSheetId="17">#REF!</definedName>
    <definedName name="우물통_굴착토사">#REF!</definedName>
    <definedName name="우물통굴착_리핑암">#REF!</definedName>
    <definedName name="우물통굴착_발파암">#REF!</definedName>
    <definedName name="우산">#REF!</definedName>
    <definedName name="우수13">#REF!</definedName>
    <definedName name="우수관재료산출" localSheetId="6">BlankMacro1</definedName>
    <definedName name="우수관재료산출" localSheetId="17">BlankMacro1</definedName>
    <definedName name="우수관재료산출">BlankMacro1</definedName>
    <definedName name="우측B" localSheetId="17">#REF!</definedName>
    <definedName name="우측B">#REF!</definedName>
    <definedName name="우회" localSheetId="7">#REF!</definedName>
    <definedName name="우회" localSheetId="26">#REF!</definedName>
    <definedName name="우회" localSheetId="21">#REF!</definedName>
    <definedName name="우회" localSheetId="25">#REF!</definedName>
    <definedName name="우회" localSheetId="28">#REF!</definedName>
    <definedName name="우회">#REF!</definedName>
    <definedName name="운반">#REF!</definedName>
    <definedName name="운반2">[24]Sheet1!#REF!</definedName>
    <definedName name="운반거리계수" localSheetId="17">#REF!</definedName>
    <definedName name="운반거리계수">#REF!</definedName>
    <definedName name="운반비" localSheetId="17">#REF!</definedName>
    <definedName name="운반비">#REF!</definedName>
    <definedName name="운반차운전사" localSheetId="17">#REF!</definedName>
    <definedName name="운반차운전사">#REF!</definedName>
    <definedName name="운송">#REF!</definedName>
    <definedName name="운암">#REF!</definedName>
    <definedName name="운잔">[24]Sheet1!#REF!</definedName>
    <definedName name="운전" localSheetId="17">#REF!</definedName>
    <definedName name="운전">#REF!</definedName>
    <definedName name="운전기사">[326]기계경비산출기준!$C$4</definedName>
    <definedName name="운전사" localSheetId="17">#REF!</definedName>
    <definedName name="운전사">#REF!</definedName>
    <definedName name="운전사_운반">'[247]기계경비(시간당)'!$D$7</definedName>
    <definedName name="운전사기계" localSheetId="17">#REF!</definedName>
    <definedName name="운전사기계" localSheetId="21">#REF!</definedName>
    <definedName name="운전사기계">#REF!</definedName>
    <definedName name="운전사운반차">[232]산출기준자료!$F$4</definedName>
    <definedName name="운전조" localSheetId="17">#REF!</definedName>
    <definedName name="운전조">#REF!</definedName>
    <definedName name="운전조수">[326]기계경비산출기준!$D$4</definedName>
    <definedName name="운호1호" localSheetId="17">#REF!</definedName>
    <definedName name="운호1호">#REF!</definedName>
    <definedName name="운호2호" localSheetId="17">#REF!</definedName>
    <definedName name="운호2호">#REF!</definedName>
    <definedName name="운호3호" localSheetId="17">#REF!</definedName>
    <definedName name="운호3호">#REF!</definedName>
    <definedName name="울" localSheetId="17">[24]Sheet1!#REF!</definedName>
    <definedName name="울">[24]Sheet1!#REF!</definedName>
    <definedName name="워드" localSheetId="17">#REF!</definedName>
    <definedName name="워드">#REF!</definedName>
    <definedName name="워드점수" localSheetId="17">#REF!</definedName>
    <definedName name="워드점수">#REF!</definedName>
    <definedName name="원" localSheetId="17">#REF!</definedName>
    <definedName name="원">#REF!</definedName>
    <definedName name="원_가">#REF!</definedName>
    <definedName name="원가" localSheetId="17">[24]Sheet1!$A$1:$F$25</definedName>
    <definedName name="원가" localSheetId="26" hidden="1">[327]날개벽수량표!#REF!</definedName>
    <definedName name="원가" localSheetId="21">[24]Sheet1!$A$1:$F$25</definedName>
    <definedName name="원가" localSheetId="25" hidden="1">[327]날개벽수량표!#REF!</definedName>
    <definedName name="원가" localSheetId="28" hidden="1">[327]날개벽수량표!#REF!</definedName>
    <definedName name="원가" hidden="1">[327]날개벽수량표!#REF!</definedName>
    <definedName name="원가1" localSheetId="17">[24]Sheet1!#REF!</definedName>
    <definedName name="원가1">[24]Sheet1!#REF!</definedName>
    <definedName name="원가계" localSheetId="17">#REF!</definedName>
    <definedName name="원가계">#REF!</definedName>
    <definedName name="원가계간"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17" hidden="1">{#N/A,#N/A,FALSE,"포장단가"}</definedName>
    <definedName name="원가계산" localSheetId="11" hidden="1">{#N/A,#N/A,FALSE,"포장단가"}</definedName>
    <definedName name="원가계산" localSheetId="21" hidden="1">{#N/A,#N/A,FALSE,"포장단가"}</definedName>
    <definedName name="원가계산" localSheetId="28" hidden="1">{#N/A,#N/A,FALSE,"포장단가"}</definedName>
    <definedName name="원가계산" localSheetId="24" hidden="1">{#N/A,#N/A,FALSE,"포장단가"}</definedName>
    <definedName name="원가계산" hidden="1">{#N/A,#N/A,FALSE,"포장단가"}</definedName>
    <definedName name="원가계산1">[24]Sheet1!#REF!</definedName>
    <definedName name="원가계산19"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'[328]공통(20-91)'!#REF!</definedName>
    <definedName name="원가계산서">[24]Sheet1!$B$4:$N$20</definedName>
    <definedName name="원가계산서1" localSheetId="28" hidden="1">{"'신흥취수펌프 검토'!$M$2","'신흥취수펌프 검토'!$A$1:$AE$87"}</definedName>
    <definedName name="원가계산서1" hidden="1">{"'신흥취수펌프 검토'!$M$2","'신흥취수펌프 검토'!$A$1:$AE$87"}</definedName>
    <definedName name="원가계산집계표" localSheetId="17">#REF!</definedName>
    <definedName name="원가계산집계표">#REF!</definedName>
    <definedName name="원가계신" localSheetId="17">#REF!</definedName>
    <definedName name="원가계신">#REF!</definedName>
    <definedName name="원가집계1" localSheetId="6">BLCH</definedName>
    <definedName name="원가집계1" localSheetId="17">BLCH</definedName>
    <definedName name="원가집계1">BLCH</definedName>
    <definedName name="원가총괄변경전후" localSheetId="17" hidden="1">{#N/A,#N/A,FALSE,"포장단가"}</definedName>
    <definedName name="원가총괄변경전후" localSheetId="21" hidden="1">{#N/A,#N/A,FALSE,"포장단가"}</definedName>
    <definedName name="원가총괄변경전후" hidden="1">{#N/A,#N/A,FALSE,"포장단가"}</definedName>
    <definedName name="원각"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[329]관급!#REF!</definedName>
    <definedName name="원남내역" localSheetId="17" hidden="1">[93]실행철강하도!$A$1:$A$4</definedName>
    <definedName name="원남내역" localSheetId="21" hidden="1">[93]실행철강하도!$A$1:$A$4</definedName>
    <definedName name="원남내역" localSheetId="28" hidden="1">[330]실행철강하도!$A$1:$A$4</definedName>
    <definedName name="원남내역" hidden="1">[331]실행철강하도!$A$1:$A$4</definedName>
    <definedName name="원동" localSheetId="28" hidden="1">{"'신흥취수펌프 검토'!$M$2","'신흥취수펌프 검토'!$A$1:$AE$87"}</definedName>
    <definedName name="원동" hidden="1">{"'신흥취수펌프 검토'!$M$2","'신흥취수펌프 검토'!$A$1:$AE$87"}</definedName>
    <definedName name="원운1호" localSheetId="17">#REF!</definedName>
    <definedName name="원운1호">#REF!</definedName>
    <definedName name="원운2호" localSheetId="17">#REF!</definedName>
    <definedName name="원운2호">#REF!</definedName>
    <definedName name="원지반다짐" localSheetId="17">#REF!</definedName>
    <definedName name="원지반다짐">#REF!</definedName>
    <definedName name="월간공정" localSheetId="17">[332]청천내!#REF!</definedName>
    <definedName name="월간공정">[332]청천내!#REF!</definedName>
    <definedName name="월간공정시공현황" localSheetId="17">'[279]2000년1차'!#REF!</definedName>
    <definedName name="월간공정시공현황">'[279]2000년1차'!#REF!</definedName>
    <definedName name="웨브높이" localSheetId="17">#REF!</definedName>
    <definedName name="웨브높이">#REF!</definedName>
    <definedName name="웨브두께" localSheetId="17">#REF!</definedName>
    <definedName name="웨브두께">#REF!</definedName>
    <definedName name="위치">[165]목차!$D$5</definedName>
    <definedName name="윙카">[179]안전시설!$AK$6</definedName>
    <definedName name="유" localSheetId="17">#REF!</definedName>
    <definedName name="유">#REF!</definedName>
    <definedName name="유관순" localSheetId="7">#REF!</definedName>
    <definedName name="유관순" localSheetId="26">#REF!</definedName>
    <definedName name="유관순" localSheetId="21">#REF!</definedName>
    <definedName name="유관순" localSheetId="25">#REF!</definedName>
    <definedName name="유관순" localSheetId="28">#REF!</definedName>
    <definedName name="유관순">#REF!</definedName>
    <definedName name="유리공">#REF!</definedName>
    <definedName name="유승환">#REF!</definedName>
    <definedName name="유오성">#REF!</definedName>
    <definedName name="유입1">[274]맨홀수량산출!#REF!</definedName>
    <definedName name="유재운" localSheetId="17">#REF!</definedName>
    <definedName name="유재운">#REF!</definedName>
    <definedName name="유정숙" localSheetId="17">#REF!</definedName>
    <definedName name="유정숙">#REF!</definedName>
    <definedName name="유출B" localSheetId="17">#REF!</definedName>
    <definedName name="유출B">#REF!</definedName>
    <definedName name="유출B1">#REF!</definedName>
    <definedName name="유충식">#REF!</definedName>
    <definedName name="유호식">#REF!</definedName>
    <definedName name="유효폭">#REF!</definedName>
    <definedName name="육" localSheetId="7">#REF!</definedName>
    <definedName name="육" localSheetId="26">#REF!</definedName>
    <definedName name="육" localSheetId="25">#REF!</definedName>
    <definedName name="육">#REF!</definedName>
    <definedName name="육등급">[280]적현로!#REF!</definedName>
    <definedName name="육리1호" localSheetId="17">#REF!</definedName>
    <definedName name="육리1호">#REF!</definedName>
    <definedName name="육리2호" localSheetId="17">#REF!</definedName>
    <definedName name="육리2호">#REF!</definedName>
    <definedName name="육상면정리및청소" localSheetId="17">#REF!</definedName>
    <definedName name="육상면정리및청소">#REF!</definedName>
    <definedName name="육육">#REF!</definedName>
    <definedName name="육육육">#REF!</definedName>
    <definedName name="육육육육">#REF!</definedName>
    <definedName name="율">#REF!</definedName>
    <definedName name="으치" localSheetId="7" hidden="1">#REF!</definedName>
    <definedName name="으치" localSheetId="26" hidden="1">#REF!</definedName>
    <definedName name="으치" localSheetId="21" hidden="1">#REF!</definedName>
    <definedName name="으치" localSheetId="25" hidden="1">#REF!</definedName>
    <definedName name="으치" hidden="1">#REF!</definedName>
    <definedName name="은산1호">#REF!</definedName>
    <definedName name="은산2호">#REF!</definedName>
    <definedName name="은산3호">#REF!</definedName>
    <definedName name="은산4호">#REF!</definedName>
    <definedName name="은행나무">#REF!</definedName>
    <definedName name="을">#REF!</definedName>
    <definedName name="을지" localSheetId="7">#REF!</definedName>
    <definedName name="을지" localSheetId="26">#REF!</definedName>
    <definedName name="을지" localSheetId="25">#REF!</definedName>
    <definedName name="을지">#REF!</definedName>
    <definedName name="을지양식">[131]내역!#REF!</definedName>
    <definedName name="음">[168]수량산출!#REF!</definedName>
    <definedName name="응용" localSheetId="17">#REF!</definedName>
    <definedName name="응용">#REF!</definedName>
    <definedName name="응용점수" localSheetId="17">#REF!</definedName>
    <definedName name="응용점수">#REF!</definedName>
    <definedName name="의" localSheetId="17" hidden="1">{#N/A,#N/A,FALSE,"운반시간"}</definedName>
    <definedName name="의" hidden="1">{#N/A,#N/A,FALSE,"운반시간"}</definedName>
    <definedName name="이" localSheetId="7">#REF!</definedName>
    <definedName name="이" localSheetId="26">#REF!</definedName>
    <definedName name="이" localSheetId="21">#REF!</definedName>
    <definedName name="이" localSheetId="25">#REF!</definedName>
    <definedName name="이">#REF!</definedName>
    <definedName name="이공구가설비">#REF!</definedName>
    <definedName name="이공구간접노무비">#REF!</definedName>
    <definedName name="이공구공사원가">#REF!</definedName>
    <definedName name="이공구기타경비">#REF!</definedName>
    <definedName name="이공구부가가치세">'[333]2공구산출내역'!#REF!</definedName>
    <definedName name="이공구산재보험료" localSheetId="17">#REF!</definedName>
    <definedName name="이공구산재보험료">#REF!</definedName>
    <definedName name="이공구안전관리비" localSheetId="17">#REF!</definedName>
    <definedName name="이공구안전관리비">#REF!</definedName>
    <definedName name="이공구이윤" localSheetId="17">#REF!</definedName>
    <definedName name="이공구이윤">#REF!</definedName>
    <definedName name="이공구일반관리비">#REF!</definedName>
    <definedName name="이근홍" localSheetId="6">BlankMacro1</definedName>
    <definedName name="이근홍" localSheetId="17">BlankMacro1</definedName>
    <definedName name="이근홍">BlankMacro1</definedName>
    <definedName name="이근홍1" localSheetId="6">BlankMacro1</definedName>
    <definedName name="이근홍1" localSheetId="17">BlankMacro1</definedName>
    <definedName name="이근홍1">BlankMacro1</definedName>
    <definedName name="이동" localSheetId="6">[17]!외주견적의뢰</definedName>
    <definedName name="이동">[17]!외주견적의뢰</definedName>
    <definedName name="이런" localSheetId="6">BlankMacro1</definedName>
    <definedName name="이런" localSheetId="17">BlankMacro1</definedName>
    <definedName name="이런">BlankMacro1</definedName>
    <definedName name="이롱" localSheetId="7">#REF!</definedName>
    <definedName name="이롱" localSheetId="26">#REF!</definedName>
    <definedName name="이롱" localSheetId="21">#REF!</definedName>
    <definedName name="이롱" localSheetId="25">#REF!</definedName>
    <definedName name="이롱">#REF!</definedName>
    <definedName name="이름" localSheetId="7" hidden="1">#REF!</definedName>
    <definedName name="이름" localSheetId="26" hidden="1">#REF!</definedName>
    <definedName name="이름" localSheetId="21" hidden="1">#REF!</definedName>
    <definedName name="이름" localSheetId="25" hidden="1">#REF!</definedName>
    <definedName name="이름" hidden="1">#REF!</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름없음">'[334]#REF'!$A$1:$IV$2</definedName>
    <definedName name="이름이" localSheetId="7">#REF!</definedName>
    <definedName name="이름이" localSheetId="17">#REF!</definedName>
    <definedName name="이름이" localSheetId="26">#REF!</definedName>
    <definedName name="이름이" localSheetId="21">#REF!</definedName>
    <definedName name="이름이" localSheetId="25">#REF!</definedName>
    <definedName name="이름이">#REF!</definedName>
    <definedName name="이릉" localSheetId="7" hidden="1">#REF!</definedName>
    <definedName name="이릉" localSheetId="26" hidden="1">#REF!</definedName>
    <definedName name="이릉" localSheetId="21" hidden="1">#REF!</definedName>
    <definedName name="이릉" localSheetId="25" hidden="1">#REF!</definedName>
    <definedName name="이릉" hidden="1">#REF!</definedName>
    <definedName name="이미" localSheetId="7" hidden="1">#REF!</definedName>
    <definedName name="이미" localSheetId="26" hidden="1">#REF!</definedName>
    <definedName name="이미" localSheetId="21" hidden="1">#REF!</definedName>
    <definedName name="이미" localSheetId="25" hidden="1">#REF!</definedName>
    <definedName name="이미" hidden="1">#REF!</definedName>
    <definedName name="이미리" localSheetId="7" hidden="1">#REF!</definedName>
    <definedName name="이미리" localSheetId="26" hidden="1">#REF!</definedName>
    <definedName name="이미리" localSheetId="21" hidden="1">#REF!</definedName>
    <definedName name="이미리" localSheetId="25" hidden="1">#REF!</definedName>
    <definedName name="이미리" hidden="1">#REF!</definedName>
    <definedName name="이삼">#REF!</definedName>
    <definedName name="이상">#REF!</definedName>
    <definedName name="이상정보">#REF!</definedName>
    <definedName name="이순신" localSheetId="7">#REF!</definedName>
    <definedName name="이순신" localSheetId="26">#REF!</definedName>
    <definedName name="이순신" localSheetId="25">#REF!</definedName>
    <definedName name="이순신">#REF!</definedName>
    <definedName name="이식">#REF!</definedName>
    <definedName name="이식단가">#REF!</definedName>
    <definedName name="이식단가1">#REF!</definedName>
    <definedName name="이식일위">#REF!</definedName>
    <definedName name="이용시설" localSheetId="7">#REF!</definedName>
    <definedName name="이용시설" localSheetId="26">#REF!</definedName>
    <definedName name="이용시설" localSheetId="25">#REF!</definedName>
    <definedName name="이용시설">#REF!</definedName>
    <definedName name="이월32">#REF!</definedName>
    <definedName name="이윤">[164]장척총괄!$E$19</definedName>
    <definedName name="利潤" localSheetId="17">#REF!</definedName>
    <definedName name="利潤">#REF!</definedName>
    <definedName name="이윤_산식" localSheetId="17">#REF!</definedName>
    <definedName name="이윤_산식">#REF!</definedName>
    <definedName name="이윤1">[165]제경비!$S$41</definedName>
    <definedName name="이윤2">[165]제경비!$S$42</definedName>
    <definedName name="이윤4" localSheetId="17">#REF!</definedName>
    <definedName name="이윤4">#REF!</definedName>
    <definedName name="이윤비율" localSheetId="17">#REF!</definedName>
    <definedName name="이윤비율">#REF!</definedName>
    <definedName name="이윤비율2">[165]제경비!$S$55</definedName>
    <definedName name="이윤요율" localSheetId="17">#REF!</definedName>
    <definedName name="이윤요율">#REF!</definedName>
    <definedName name="이윤율" localSheetId="17">#REF!</definedName>
    <definedName name="이윤율">#REF!</definedName>
    <definedName name="이율곡" localSheetId="7">#REF!</definedName>
    <definedName name="이율곡" localSheetId="26">#REF!</definedName>
    <definedName name="이율곡" localSheetId="21">#REF!</definedName>
    <definedName name="이율곡" localSheetId="25">#REF!</definedName>
    <definedName name="이율곡">#REF!</definedName>
    <definedName name="이음용접소모재">#REF!</definedName>
    <definedName name="이음용접시간">#REF!</definedName>
    <definedName name="이이">#REF!</definedName>
    <definedName name="이이이" localSheetId="7">#REF!</definedName>
    <definedName name="이이이" localSheetId="26">#REF!</definedName>
    <definedName name="이이이" localSheetId="25">#REF!</definedName>
    <definedName name="이이이">#REF!</definedName>
    <definedName name="이이이이">#REF!</definedName>
    <definedName name="이전화면" localSheetId="6">[17]!이전화면</definedName>
    <definedName name="이전화면">[17]!이전화면</definedName>
    <definedName name="이전화면1" localSheetId="6">[17]!이전화면1</definedName>
    <definedName name="이전화면1">[17]!이전화면1</definedName>
    <definedName name="이종훈" hidden="1">[176]전기!$A$4:$A$163</definedName>
    <definedName name="이철우" localSheetId="17">[24]Sheet1!#REF!</definedName>
    <definedName name="이철우">[24]Sheet1!#REF!</definedName>
    <definedName name="이토" localSheetId="17">#REF!</definedName>
    <definedName name="이토">#REF!</definedName>
    <definedName name="이토_배관물량" localSheetId="17">#REF!</definedName>
    <definedName name="이토_배관물량">#REF!</definedName>
    <definedName name="이토변실" localSheetId="17">#REF!</definedName>
    <definedName name="이토변실">#REF!</definedName>
    <definedName name="이형관">[80]DATE!$B$24:$B$85</definedName>
    <definedName name="이호석" localSheetId="7" hidden="1">#REF!,#REF!</definedName>
    <definedName name="이호석" localSheetId="26" hidden="1">#REF!,#REF!</definedName>
    <definedName name="이호석" localSheetId="25" hidden="1">#REF!,#REF!</definedName>
    <definedName name="이호석" localSheetId="28" hidden="1">#REF!,#REF!</definedName>
    <definedName name="이호석" hidden="1">#REF!,#REF!</definedName>
    <definedName name="익산경찰서" localSheetId="17">[185]표지!#REF!</definedName>
    <definedName name="익산경찰서">[185]표지!#REF!</definedName>
    <definedName name="인1" localSheetId="17">#REF!</definedName>
    <definedName name="인1" localSheetId="21">#REF!</definedName>
    <definedName name="인1">#REF!</definedName>
    <definedName name="인2" localSheetId="17">#REF!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건비">#REF!</definedName>
    <definedName name="인건비2">#REF!</definedName>
    <definedName name="인구" localSheetId="7" hidden="1">#REF!</definedName>
    <definedName name="인구" localSheetId="26" hidden="1">#REF!</definedName>
    <definedName name="인구" localSheetId="21" hidden="1">#REF!</definedName>
    <definedName name="인구" localSheetId="25" hidden="1">#REF!</definedName>
    <definedName name="인구" localSheetId="28" hidden="1">#REF!</definedName>
    <definedName name="인구" hidden="1">#REF!</definedName>
    <definedName name="인구계산" localSheetId="17">[335]일위!$V$73:$AH$121</definedName>
    <definedName name="인구계산" localSheetId="21">[335]일위!$V$73:$AH$121</definedName>
    <definedName name="인구계산">[334]일위!$V$73:$AH$121</definedName>
    <definedName name="인구물푸기" localSheetId="7">#REF!</definedName>
    <definedName name="인구물푸기" localSheetId="26">#REF!</definedName>
    <definedName name="인구물푸기" localSheetId="21">#REF!</definedName>
    <definedName name="인구물푸기" localSheetId="25">#REF!</definedName>
    <definedName name="인구물푸기" localSheetId="28">#REF!</definedName>
    <definedName name="인구물푸기">#REF!</definedName>
    <definedName name="인기300">[28]대로근거!#REF!</definedName>
    <definedName name="인기350">[28]대로근거!#REF!</definedName>
    <definedName name="인동덩쿨" localSheetId="17">#REF!</definedName>
    <definedName name="인동덩쿨">#REF!</definedName>
    <definedName name="인력터파기" localSheetId="17">#REF!</definedName>
    <definedName name="인력터파기">#REF!</definedName>
    <definedName name="인문사회" localSheetId="17">[185]표지!#REF!</definedName>
    <definedName name="인문사회">[185]표지!#REF!</definedName>
    <definedName name="인버트두께">[274]단위수량!$C$10</definedName>
    <definedName name="印刷1" localSheetId="7">#REF!</definedName>
    <definedName name="印刷1" localSheetId="17">#REF!</definedName>
    <definedName name="印刷1" localSheetId="26">#REF!</definedName>
    <definedName name="印刷1" localSheetId="21">#REF!</definedName>
    <definedName name="印刷1" localSheetId="25">#REF!</definedName>
    <definedName name="印刷1">#REF!</definedName>
    <definedName name="印刷2" localSheetId="7">#REF!</definedName>
    <definedName name="印刷2" localSheetId="26">#REF!</definedName>
    <definedName name="印刷2" localSheetId="25">#REF!</definedName>
    <definedName name="印刷2">#REF!</definedName>
    <definedName name="印刷3" localSheetId="7">#REF!</definedName>
    <definedName name="印刷3" localSheetId="26">#REF!</definedName>
    <definedName name="印刷3" localSheetId="25">#REF!</definedName>
    <definedName name="印刷3">#REF!</definedName>
    <definedName name="印刷4" localSheetId="7">#REF!</definedName>
    <definedName name="印刷4" localSheetId="26">#REF!</definedName>
    <definedName name="印刷4" localSheetId="25">#REF!</definedName>
    <definedName name="印刷4">#REF!</definedName>
    <definedName name="인쇄양식" localSheetId="17">#N/A</definedName>
    <definedName name="인쇄양식" localSheetId="11">'5-1. 영향조사 및 사후관리 용역 총괄'!인쇄양식</definedName>
    <definedName name="인쇄양식" localSheetId="21">'7. 일위대가'!인쇄양식</definedName>
    <definedName name="인쇄양식" localSheetId="28">'8.사후관리 공종별단가표'!인쇄양식</definedName>
    <definedName name="인쇄양식" localSheetId="24">'단가(사후관리)'!인쇄양식</definedName>
    <definedName name="인쇄양식">[0]!인쇄양식</definedName>
    <definedName name="인쇄양식2" localSheetId="6">[25]!인쇄양식2</definedName>
    <definedName name="인쇄양식2">[25]!인쇄양식2</definedName>
    <definedName name="인쇄하기" localSheetId="6">[17]!인쇄하기</definedName>
    <definedName name="인쇄하기">[17]!인쇄하기</definedName>
    <definedName name="인암300">[28]대로근거!#REF!</definedName>
    <definedName name="인암350">[28]대로근거!#REF!</definedName>
    <definedName name="인양제내역서">[336]전체!$B$1:$H$248</definedName>
    <definedName name="인정" localSheetId="7">#REF!</definedName>
    <definedName name="인정" localSheetId="26">#REF!</definedName>
    <definedName name="인정" localSheetId="21">#REF!</definedName>
    <definedName name="인정" localSheetId="25">#REF!</definedName>
    <definedName name="인정" localSheetId="28">#REF!</definedName>
    <definedName name="인정">#REF!</definedName>
    <definedName name="인천지검"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호표">#REF!</definedName>
    <definedName name="인토300">[28]대로근거!#REF!</definedName>
    <definedName name="인토350">[28]대로근거!#REF!</definedName>
    <definedName name="일" localSheetId="17" hidden="1">[137]실행철강하도!$A$1:$A$4</definedName>
    <definedName name="일" localSheetId="21" hidden="1">[137]실행철강하도!$A$1:$A$4</definedName>
    <definedName name="일" hidden="1">[138]실행철강하도!$A$1:$A$4</definedName>
    <definedName name="일공구직영비" localSheetId="17">#REF!</definedName>
    <definedName name="일공구직영비">#REF!</definedName>
    <definedName name="일대" localSheetId="17">#REF!</definedName>
    <definedName name="일대">#REF!</definedName>
    <definedName name="일반" localSheetId="17">#REF!</definedName>
    <definedName name="일반">#REF!</definedName>
    <definedName name="일반건설공사">#REF!</definedName>
    <definedName name="일반관리비">[164]장척총괄!$E$17</definedName>
    <definedName name="一般管理費" localSheetId="17">#REF!</definedName>
    <definedName name="一般管理費">#REF!</definedName>
    <definedName name="일반관리비_공종" localSheetId="17">#REF!</definedName>
    <definedName name="일반관리비_공종">#REF!</definedName>
    <definedName name="일반관리비_공종2" localSheetId="17">#REF!,#REF!</definedName>
    <definedName name="일반관리비_공종2">#REF!,#REF!</definedName>
    <definedName name="일반관리비_산식">#REF!</definedName>
    <definedName name="일반관리비1">[87]제경비!#REF!</definedName>
    <definedName name="일반관리비2">[87]제경비!#REF!</definedName>
    <definedName name="일반관리비4" localSheetId="17">#REF!</definedName>
    <definedName name="일반관리비4">#REF!</definedName>
    <definedName name="일반관리비비율" localSheetId="17">#REF!</definedName>
    <definedName name="일반관리비비율">#REF!</definedName>
    <definedName name="일반관리비요율" localSheetId="17">#REF!</definedName>
    <definedName name="일반관리비요율">#REF!</definedName>
    <definedName name="일반관리비율">#REF!</definedName>
    <definedName name="일반부" localSheetId="17" hidden="1">{#N/A,#N/A,FALSE,"조골재"}</definedName>
    <definedName name="일반부" hidden="1">{#N/A,#N/A,FALSE,"조골재"}</definedName>
    <definedName name="일반통신설비">[24]Sheet1!$A$4:$AB$191</definedName>
    <definedName name="일비공종" localSheetId="17">#REF!</definedName>
    <definedName name="일비공종">#REF!</definedName>
    <definedName name="일산신도시">[337]일위대가!$A$4:$M$38</definedName>
    <definedName name="일위" localSheetId="7">#REF!</definedName>
    <definedName name="일위" localSheetId="26">#REF!</definedName>
    <definedName name="일위" localSheetId="21">#REF!</definedName>
    <definedName name="일위" localSheetId="25">#REF!</definedName>
    <definedName name="일위" localSheetId="28">#REF!</definedName>
    <definedName name="일위">#REF!</definedName>
    <definedName name="일위규격매크로" localSheetId="7">[304]!일위규격매크로</definedName>
    <definedName name="일위규격매크로" localSheetId="6">[304]!일위규격매크로</definedName>
    <definedName name="일위규격매크로" localSheetId="17">[305]!일위규격매크로</definedName>
    <definedName name="일위규격매크로" localSheetId="11">[306]!일위규격매크로</definedName>
    <definedName name="일위규격매크로" localSheetId="26">[304]!일위규격매크로</definedName>
    <definedName name="일위규격매크로" localSheetId="21">[307]!일위규격매크로</definedName>
    <definedName name="일위규격매크로" localSheetId="25">[304]!일위규격매크로</definedName>
    <definedName name="일위규격매크로" localSheetId="28">[308]!일위규격매크로</definedName>
    <definedName name="일위규격매크로">[304]!일위규격매크로</definedName>
    <definedName name="일위대가" localSheetId="17">#REF!</definedName>
    <definedName name="일위대가">#REF!</definedName>
    <definedName name="일위대가_공종">OFFSET([204]일위대가목록!$B$2,0,0,COUNTA([204]일위대가목록!$B$2:$B$15000),1)</definedName>
    <definedName name="일위대가_규격">OFFSET([204]일위대가목록!$C$2,0,0,COUNTA([204]일위대가목록!$C$2:$C$15000),1)</definedName>
    <definedName name="일위대가1">[24]Sheet1!$A$3:$I$1731</definedName>
    <definedName name="일위대가2">[201]일위대가!$A:$A</definedName>
    <definedName name="일위대가경비">[201]일위대가!$M:$M</definedName>
    <definedName name="일위대가노무비">[201]일위대가!$I:$I</definedName>
    <definedName name="일위대가이지롱">[338]표지1!#REF!</definedName>
    <definedName name="일위대가재료비">[201]일위대가!$K:$K</definedName>
    <definedName name="일위대가총괄" localSheetId="7">#REF!</definedName>
    <definedName name="일위대가총괄" localSheetId="26">#REF!</definedName>
    <definedName name="일위대가총괄" localSheetId="21">#REF!</definedName>
    <definedName name="일위대가총괄" localSheetId="25">#REF!</definedName>
    <definedName name="일위대가총괄" localSheetId="28">#REF!</definedName>
    <definedName name="일위대가총괄">#REF!</definedName>
    <definedName name="일위대가표">#REF!</definedName>
    <definedName name="일위대가표1" localSheetId="6">BlankMacro1</definedName>
    <definedName name="일위대가표1" localSheetId="17">BlankMacro1</definedName>
    <definedName name="일위대가표1">BlankMacro1</definedName>
    <definedName name="일위목록">[339]일위목록!$A$2:$J$16</definedName>
    <definedName name="일위산출" localSheetId="17">#REF!</definedName>
    <definedName name="일위산출">#REF!</definedName>
    <definedName name="일위산출1">[24]Sheet1!$B$2:$AI$152</definedName>
    <definedName name="일위전기" localSheetId="17">#REF!</definedName>
    <definedName name="일위전기">#REF!</definedName>
    <definedName name="일위집계표" localSheetId="17">#REF!</definedName>
    <definedName name="일위집계표">#REF!</definedName>
    <definedName name="일위총괄1">[201]일위총괄!$B:$B</definedName>
    <definedName name="일위총괄경비">[201]일위총괄!$M:$M</definedName>
    <definedName name="일위총괄노무비">[201]일위총괄!$I:$I</definedName>
    <definedName name="일위총괄재료비">[201]일위총괄!$K:$K</definedName>
    <definedName name="일위총괄적용">[201]일위총괄!$C:$C</definedName>
    <definedName name="일위코드입력매크로" localSheetId="7">[304]!일위코드입력매크로</definedName>
    <definedName name="일위코드입력매크로" localSheetId="6">[304]!일위코드입력매크로</definedName>
    <definedName name="일위코드입력매크로" localSheetId="17">[305]!일위코드입력매크로</definedName>
    <definedName name="일위코드입력매크로" localSheetId="11">[306]!일위코드입력매크로</definedName>
    <definedName name="일위코드입력매크로" localSheetId="26">[304]!일위코드입력매크로</definedName>
    <definedName name="일위코드입력매크로" localSheetId="21">[307]!일위코드입력매크로</definedName>
    <definedName name="일위코드입력매크로" localSheetId="25">[304]!일위코드입력매크로</definedName>
    <definedName name="일위코드입력매크로" localSheetId="28">[308]!일위코드입력매크로</definedName>
    <definedName name="일위코드입력매크로">[304]!일위코드입력매크로</definedName>
    <definedName name="일위표">[340]일위대가!$A$192:$L$215</definedName>
    <definedName name="일위호표" localSheetId="17">#REF!</definedName>
    <definedName name="일위호표">#REF!</definedName>
    <definedName name="일위화면복귀매크로" localSheetId="7">[304]!일위화면복귀매크로</definedName>
    <definedName name="일위화면복귀매크로" localSheetId="6">[304]!일위화면복귀매크로</definedName>
    <definedName name="일위화면복귀매크로" localSheetId="17">[305]!일위화면복귀매크로</definedName>
    <definedName name="일위화면복귀매크로" localSheetId="11">[306]!일위화면복귀매크로</definedName>
    <definedName name="일위화면복귀매크로" localSheetId="26">[304]!일위화면복귀매크로</definedName>
    <definedName name="일위화면복귀매크로" localSheetId="21">[307]!일위화면복귀매크로</definedName>
    <definedName name="일위화면복귀매크로" localSheetId="25">[304]!일위화면복귀매크로</definedName>
    <definedName name="일위화면복귀매크로" localSheetId="28">[308]!일위화면복귀매크로</definedName>
    <definedName name="일위화면복귀매크로">[304]!일위화면복귀매크로</definedName>
    <definedName name="일의01" localSheetId="17">[251]직노!#REF!</definedName>
    <definedName name="일의01">[251]직노!#REF!</definedName>
    <definedName name="일이삼사" localSheetId="17">#REF!</definedName>
    <definedName name="일이삼사">#REF!</definedName>
    <definedName name="일일" localSheetId="17">#REF!</definedName>
    <definedName name="일일">#REF!</definedName>
    <definedName name="일일일" localSheetId="17">#REF!</definedName>
    <definedName name="일일일">#REF!</definedName>
    <definedName name="일일일일">#REF!</definedName>
    <definedName name="일집" localSheetId="7" hidden="1">#REF!</definedName>
    <definedName name="일집" localSheetId="26" hidden="1">#REF!</definedName>
    <definedName name="일집" localSheetId="25" hidden="1">#REF!</definedName>
    <definedName name="일집" localSheetId="28" hidden="1">#REF!</definedName>
    <definedName name="일집" hidden="1">#REF!</definedName>
    <definedName name="임">[324]산출내역서집계표!$AB$2:$AR$143</definedName>
    <definedName name="임ㄴ" localSheetId="17">{"'공사부문'!$A$6:$A$32"}</definedName>
    <definedName name="임ㄴ" localSheetId="21">{"'공사부문'!$A$6:$A$32"}</definedName>
    <definedName name="임ㄴ" localSheetId="28" hidden="1">{"'공사부문'!$A$6:$A$32"}</definedName>
    <definedName name="임ㄴ" hidden="1">{"'공사부문'!$A$6:$A$32"}</definedName>
    <definedName name="임시">[341]관급자재!#REF!</definedName>
    <definedName name="임직" localSheetId="26" hidden="1">#REF!</definedName>
    <definedName name="임직" localSheetId="25" hidden="1">#REF!</definedName>
    <definedName name="임직" hidden="1">#REF!</definedName>
    <definedName name="임형" localSheetId="17" hidden="1">{#N/A,#N/A,FALSE,"포장2"}</definedName>
    <definedName name="임형" localSheetId="21" hidden="1">{#N/A,#N/A,FALSE,"포장2"}</definedName>
    <definedName name="임형" localSheetId="28" hidden="1">{#N/A,#N/A,FALSE,"포장2"}</definedName>
    <definedName name="임형" hidden="1">{#N/A,#N/A,FALSE,"포장2"}</definedName>
    <definedName name="입력" localSheetId="7" hidden="1">#REF!</definedName>
    <definedName name="입력" localSheetId="26" hidden="1">#REF!</definedName>
    <definedName name="입력" localSheetId="21" hidden="1">#REF!</definedName>
    <definedName name="입력" localSheetId="25" hidden="1">#REF!</definedName>
    <definedName name="입력" localSheetId="28" hidden="1">#REF!</definedName>
    <definedName name="입력" hidden="1">#REF!</definedName>
    <definedName name="입력하세요">[342]제경비!#REF!</definedName>
    <definedName name="입안1호" localSheetId="17">#REF!</definedName>
    <definedName name="입안1호">#REF!</definedName>
    <definedName name="입안2호" localSheetId="17">#REF!</definedName>
    <definedName name="입안2호">#REF!</definedName>
    <definedName name="입안3호" localSheetId="17">#REF!</definedName>
    <definedName name="입안3호">#REF!</definedName>
    <definedName name="입안4호">#REF!</definedName>
    <definedName name="입안기존2">#REF!</definedName>
    <definedName name="입찰견적초청현황" localSheetId="6">[17]!입찰견적초청현황</definedName>
    <definedName name="입찰견적초청현황">[17]!입찰견적초청현황</definedName>
    <definedName name="입찰금액안" localSheetId="17" hidden="1">[249]집계표!#REF!</definedName>
    <definedName name="입찰금액안" localSheetId="26" hidden="1">[343]집계표!#REF!</definedName>
    <definedName name="입찰금액안" localSheetId="21" hidden="1">[249]집계표!#REF!</definedName>
    <definedName name="입찰금액안" localSheetId="25" hidden="1">[343]집계표!#REF!</definedName>
    <definedName name="입찰금액안" localSheetId="28" hidden="1">[343]집계표!#REF!</definedName>
    <definedName name="입찰금액안" hidden="1">[343]집계표!#REF!</definedName>
    <definedName name="입찰내역" localSheetId="17">#REF!</definedName>
    <definedName name="입찰내역">#REF!</definedName>
    <definedName name="ㅈ" localSheetId="17">#REF!</definedName>
    <definedName name="ㅈ">#REF!</definedName>
    <definedName name="ㅈ2333" localSheetId="17">#REF!</definedName>
    <definedName name="ㅈ2333">#REF!</definedName>
    <definedName name="ㅈ238">#REF!</definedName>
    <definedName name="ㅈㄱ" localSheetId="17" hidden="1">{#N/A,#N/A,FALSE,"조골재"}</definedName>
    <definedName name="ㅈㄱ" hidden="1">{#N/A,#N/A,FALSE,"조골재"}</definedName>
    <definedName name="ㅈㅁ" localSheetId="6">BlankMacro1</definedName>
    <definedName name="ㅈㅁ" localSheetId="17">BlankMacro1</definedName>
    <definedName name="ㅈㅁ">BlankMacro1</definedName>
    <definedName name="ㅈㅅ" localSheetId="17">#REF!</definedName>
    <definedName name="ㅈㅅ">#REF!</definedName>
    <definedName name="ㅈㅇ" localSheetId="17">{"'용역비'!$A$4:$C$8"}</definedName>
    <definedName name="ㅈㅇ" localSheetId="21">{"'용역비'!$A$4:$C$8"}</definedName>
    <definedName name="ㅈㅇ">{"'용역비'!$A$4:$C$8"}</definedName>
    <definedName name="ㅈㅈ">#REF!</definedName>
    <definedName name="ㅈㅈㅈ" localSheetId="17">{"'용역비'!$A$4:$C$8"}</definedName>
    <definedName name="ㅈㅈㅈ" localSheetId="21">{"'용역비'!$A$4:$C$8"}</definedName>
    <definedName name="ㅈㅈㅈ" localSheetId="28" hidden="1">{#N/A,#N/A,FALSE,"전열산출서"}</definedName>
    <definedName name="ㅈㅈㅈ" hidden="1">{#N/A,#N/A,FALSE,"전열산출서"}</definedName>
    <definedName name="ㅈㅈㅈㅈ" localSheetId="17">#REF!</definedName>
    <definedName name="ㅈㅈㅈㅈ">#REF!</definedName>
    <definedName name="ㅈㅈㅈㅈㅈㅈ" localSheetId="17">{"'용역비'!$A$4:$C$8"}</definedName>
    <definedName name="ㅈㅈㅈㅈㅈㅈ" localSheetId="21">{"'용역비'!$A$4:$C$8"}</definedName>
    <definedName name="ㅈㅈㅈㅈㅈㅈ">{"'용역비'!$A$4:$C$8"}</definedName>
    <definedName name="자">#REF!</definedName>
    <definedName name="자_트">#REF!</definedName>
    <definedName name="자3" localSheetId="6">BlankMacro1</definedName>
    <definedName name="자3" localSheetId="17">BlankMacro1</definedName>
    <definedName name="자3">BlankMacro1</definedName>
    <definedName name="자귀나무" localSheetId="17">#REF!</definedName>
    <definedName name="자귀나무">#REF!</definedName>
    <definedName name="자동안내방송설비" localSheetId="17">#REF!</definedName>
    <definedName name="자동안내방송설비">#REF!</definedName>
    <definedName name="자동화재탐지설비">[24]Sheet1!$A$466:$AB$548</definedName>
    <definedName name="자연수위" localSheetId="17">#REF!</definedName>
    <definedName name="자연수위">#REF!</definedName>
    <definedName name="자일중">[185]표지!#REF!</definedName>
    <definedName name="자일초">[185]표지!#REF!</definedName>
    <definedName name="자재2" localSheetId="17" hidden="1">{#N/A,#N/A,FALSE,"구조2"}</definedName>
    <definedName name="자재2" localSheetId="21" hidden="1">{#N/A,#N/A,FALSE,"구조2"}</definedName>
    <definedName name="자재2" localSheetId="28" hidden="1">{#N/A,#N/A,FALSE,"구조2"}</definedName>
    <definedName name="자재2" hidden="1">{#N/A,#N/A,FALSE,"구조2"}</definedName>
    <definedName name="자재공">#REF!</definedName>
    <definedName name="자재구분">OFFSET([204]자재단가!$A$2,0,0,COUNTA([204]자재단가!$A$2:$A$15000),1)</definedName>
    <definedName name="자재규격">OFFSET([204]자재단가!$B$2,0,0,COUNTA([204]자재단가!$B$2:$B$5000),-1)</definedName>
    <definedName name="자재년월">OFFSET([204]자재단가!$BB$2,0,0,COUNTA([204]자재단가!$BB$2:$BB$51),1)</definedName>
    <definedName name="자재단가근거" localSheetId="7" hidden="1">#REF!</definedName>
    <definedName name="자재단가근거" localSheetId="26" hidden="1">#REF!</definedName>
    <definedName name="자재단가근거" localSheetId="21" hidden="1">#REF!</definedName>
    <definedName name="자재단가근거" localSheetId="25" hidden="1">#REF!</definedName>
    <definedName name="자재단가근거" hidden="1">#REF!</definedName>
    <definedName name="자재단가표">[24]Sheet1!$A$4:$N$127</definedName>
    <definedName name="자재대" localSheetId="17">#REF!</definedName>
    <definedName name="자재대">#REF!</definedName>
    <definedName name="자재대경비" localSheetId="17">#REF!</definedName>
    <definedName name="자재대경비">#REF!</definedName>
    <definedName name="자재대노무비" localSheetId="17">#REF!</definedName>
    <definedName name="자재대노무비">#REF!</definedName>
    <definedName name="자재대재료비">#REF!</definedName>
    <definedName name="자재일람">[344]재료비!$A$3:$K$32</definedName>
    <definedName name="자재집계" localSheetId="17" hidden="1">{#N/A,#N/A,FALSE,"포장단가"}</definedName>
    <definedName name="자재집계" localSheetId="11" hidden="1">{#N/A,#N/A,FALSE,"포장단가"}</definedName>
    <definedName name="자재집계" localSheetId="21" hidden="1">{#N/A,#N/A,FALSE,"포장단가"}</definedName>
    <definedName name="자재집계" localSheetId="28" hidden="1">{#N/A,#N/A,FALSE,"포장단가"}</definedName>
    <definedName name="자재집계" localSheetId="24" hidden="1">{#N/A,#N/A,FALSE,"포장단가"}</definedName>
    <definedName name="자재집계" hidden="1">{#N/A,#N/A,FALSE,"포장단가"}</definedName>
    <definedName name="작업">#REF!</definedName>
    <definedName name="작업반장" localSheetId="21">#REF!</definedName>
    <definedName name="작업반장">#REF!</definedName>
    <definedName name="작업코드">#REF!</definedName>
    <definedName name="잔디_평떼">#REF!</definedName>
    <definedName name="잔여물량공량">[338]표지1!#REF!</definedName>
    <definedName name="잔토">[255]토공수량산출!$AI$16</definedName>
    <definedName name="잔토1" localSheetId="17">#REF!</definedName>
    <definedName name="잔토1">#REF!</definedName>
    <definedName name="잡">[168]수량산출!#REF!</definedName>
    <definedName name="잡석">[169]수량산출!#REF!</definedName>
    <definedName name="잡자재비" localSheetId="17">#REF!</definedName>
    <definedName name="잡자재비">#REF!</definedName>
    <definedName name="잡철" localSheetId="7">#REF!</definedName>
    <definedName name="잡철" localSheetId="26">#REF!</definedName>
    <definedName name="잡철" localSheetId="25">#REF!</definedName>
    <definedName name="잡철" localSheetId="28">#REF!</definedName>
    <definedName name="잡철">#REF!</definedName>
    <definedName name="잣나무">#REF!</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동건">#REF!</definedName>
    <definedName name="장비">OFFSET(#REF!,0,0,COUNTA(#REF!),1)</definedName>
    <definedName name="장비분류">#REF!</definedName>
    <definedName name="장비분류_1">#REF!</definedName>
    <definedName name="장산1">#REF!</definedName>
    <definedName name="장산2">#REF!</definedName>
    <definedName name="장산3">#REF!</definedName>
    <definedName name="장산교">#REF!</definedName>
    <definedName name="장상교">#REF!</definedName>
    <definedName name="장춘">#REF!</definedName>
    <definedName name="재" localSheetId="7" hidden="1">#REF!</definedName>
    <definedName name="재" localSheetId="26" hidden="1">#REF!</definedName>
    <definedName name="재" localSheetId="21" hidden="1">#REF!</definedName>
    <definedName name="재" localSheetId="25" hidden="1">#REF!</definedName>
    <definedName name="재" hidden="1">#REF!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가공">[345]원본!$C$6:$C$21</definedName>
    <definedName name="재경비21">[346]원가계산서구조조정!$U$14</definedName>
    <definedName name="재경비22">[346]원가계산서구조조정!$U$15</definedName>
    <definedName name="재경비23">[346]원가계산서구조조정!$U$16</definedName>
    <definedName name="재경비24">[346]원가계산서구조조정!$U$17</definedName>
    <definedName name="재경비25">[346]원가계산서구조조정!$U$18</definedName>
    <definedName name="재경비26">[346]원가계산서구조조정!$U$19</definedName>
    <definedName name="재경비27">[346]원가계산서구조조정!$U$20</definedName>
    <definedName name="재경비28">[346]원가계산서구조조정!$U$21</definedName>
    <definedName name="재경비29">[346]원가계산서구조조정!$U$22</definedName>
    <definedName name="재경비30">[346]원가계산서구조조정!$U$23</definedName>
    <definedName name="재경비31">[346]원가계산서구조조정!$U$24</definedName>
    <definedName name="재경비32">[346]원가계산서구조조정!$U$25</definedName>
    <definedName name="재경비근거" localSheetId="28" hidden="1">{"'신흥취수펌프 검토'!$M$2","'신흥취수펌프 검토'!$A$1:$AE$87"}</definedName>
    <definedName name="재경비근거" hidden="1">{"'신흥취수펌프 검토'!$M$2","'신흥취수펌프 검토'!$A$1:$AE$87"}</definedName>
    <definedName name="재경비근거1" localSheetId="28" hidden="1">{"'신흥취수펌프 검토'!$M$2","'신흥취수펌프 검토'!$A$1:$AE$87"}</definedName>
    <definedName name="재경비근거1" hidden="1">{"'신흥취수펌프 검토'!$M$2","'신흥취수펌프 검토'!$A$1:$AE$87"}</definedName>
    <definedName name="재료" localSheetId="17">#REF!</definedName>
    <definedName name="재료">#REF!</definedName>
    <definedName name="재료물량2" localSheetId="6">BLCH</definedName>
    <definedName name="재료물량2" localSheetId="17">BLCH</definedName>
    <definedName name="재료물량2">BLCH</definedName>
    <definedName name="재료비" localSheetId="7">#REF!</definedName>
    <definedName name="재료비" localSheetId="26">#REF!</definedName>
    <definedName name="재료비" localSheetId="21">#REF!</definedName>
    <definedName name="재료비" localSheetId="25">#REF!</definedName>
    <definedName name="재료비" localSheetId="28">#REF!</definedName>
    <definedName name="재료비">#REF!</definedName>
    <definedName name="材料費">#REF!</definedName>
    <definedName name="재료비1">#REF!</definedName>
    <definedName name="재료비2">#REF!</definedName>
    <definedName name="재료비3">#REF!</definedName>
    <definedName name="재료비4">#REF!</definedName>
    <definedName name="재료비선택">#REF!</definedName>
    <definedName name="재료집계3">#REF!</definedName>
    <definedName name="재료할증">#REF!</definedName>
    <definedName name="재아" localSheetId="7">#REF!</definedName>
    <definedName name="재아" localSheetId="26">#REF!</definedName>
    <definedName name="재아" localSheetId="21">#REF!</definedName>
    <definedName name="재아" localSheetId="25">#REF!</definedName>
    <definedName name="재아">#REF!</definedName>
    <definedName name="재해성검토업무목록">'[201]재해성 산출근거'!$B$4:$B$38</definedName>
    <definedName name="재해성검토일위대가표">'[201]일위대가(재해성검토)'!$A$5:$M$22</definedName>
    <definedName name="쟁료비" localSheetId="17">[235]건축내역!#REF!</definedName>
    <definedName name="쟁료비" localSheetId="21">[235]건축내역!#REF!</definedName>
    <definedName name="쟁료비">[235]건축내역!#REF!</definedName>
    <definedName name="저" localSheetId="17">#REF!</definedName>
    <definedName name="저">#REF!</definedName>
    <definedName name="저면폭1" localSheetId="17">#REF!</definedName>
    <definedName name="저면폭1">#REF!</definedName>
    <definedName name="저석육교시점" localSheetId="17">[323]주요측점!#REF!</definedName>
    <definedName name="저석육교시점">[323]주요측점!#REF!</definedName>
    <definedName name="저석육교종점" localSheetId="17">[323]주요측점!#REF!</definedName>
    <definedName name="저석육교종점">[323]주요측점!#REF!</definedName>
    <definedName name="저수조만수위" localSheetId="17">#REF!</definedName>
    <definedName name="저수조만수위">#REF!</definedName>
    <definedName name="저압케이블" localSheetId="17">[232]노무!#REF!</definedName>
    <definedName name="저압케이블">[232]노무!#REF!</definedName>
    <definedName name="저압케이블공" localSheetId="17">#REF!</definedName>
    <definedName name="저압케이블공">#REF!</definedName>
    <definedName name="저용전선7" localSheetId="17">#REF!</definedName>
    <definedName name="저용전선7">#REF!</definedName>
    <definedName name="저축" localSheetId="7">#REF!</definedName>
    <definedName name="저축" localSheetId="26">#REF!</definedName>
    <definedName name="저축" localSheetId="21">#REF!</definedName>
    <definedName name="저축" localSheetId="25">#REF!</definedName>
    <definedName name="저축">#REF!</definedName>
    <definedName name="저케">#REF!</definedName>
    <definedName name="저판">#REF!</definedName>
    <definedName name="저판두께">'[347]#REF'!$AJ$30</definedName>
    <definedName name="저폭" localSheetId="17">#REF!</definedName>
    <definedName name="저폭">#REF!</definedName>
    <definedName name="적금입력" localSheetId="17">#REF!</definedName>
    <definedName name="적금입력">#REF!</definedName>
    <definedName name="적용단가근거" localSheetId="7">#REF!</definedName>
    <definedName name="적용단가근거" localSheetId="11">#REF!</definedName>
    <definedName name="적용단가근거" localSheetId="26">#REF!</definedName>
    <definedName name="적용단가근거" localSheetId="21">#REF!</definedName>
    <definedName name="적용단가근거" localSheetId="25">#REF!</definedName>
    <definedName name="적용단가근거">#REF!</definedName>
    <definedName name="적용대가산출표">#REF!</definedName>
    <definedName name="적용물량프린트범위">#REF!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전">'[348]인건-측정'!#REF!</definedName>
    <definedName name="전기" localSheetId="17">#REF!</definedName>
    <definedName name="전기">#REF!</definedName>
    <definedName name="전기공사원가" localSheetId="6">BlankMacro1</definedName>
    <definedName name="전기공사원가" localSheetId="17">BlankMacro1</definedName>
    <definedName name="전기공사원가">BlankMacro1</definedName>
    <definedName name="전기공사원가내역" localSheetId="6">BlankMacro1</definedName>
    <definedName name="전기공사원가내역" localSheetId="17">BlankMacro1</definedName>
    <definedName name="전기공사원가내역">BlankMacro1</definedName>
    <definedName name="전기노무원수" localSheetId="7">#REF!</definedName>
    <definedName name="전기노무원수" localSheetId="17">#REF!</definedName>
    <definedName name="전기노무원수" localSheetId="26">#REF!</definedName>
    <definedName name="전기노무원수" localSheetId="21">#REF!</definedName>
    <definedName name="전기노무원수" localSheetId="25">#REF!</definedName>
    <definedName name="전기노무원수">#REF!</definedName>
    <definedName name="전기일위">#REF!</definedName>
    <definedName name="전동기용량">#REF!</definedName>
    <definedName name="전등신설">[24]Sheet1!$A$1:$M$203</definedName>
    <definedName name="전류×길이" localSheetId="17">#REF!</definedName>
    <definedName name="전류×길이">#REF!</definedName>
    <definedName name="전류×길이의합" localSheetId="17">#REF!</definedName>
    <definedName name="전류×길이의합">#REF!</definedName>
    <definedName name="전류×길이의합1" localSheetId="17">#REF!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문">#REF!</definedName>
    <definedName name="전문_전기_정보통신_소방공사_기타공사">#REF!</definedName>
    <definedName name="전문·전기·정보통신·소방공사·기타공사">#REF!</definedName>
    <definedName name="전문전기정보통신소방공사기타공사">#REF!</definedName>
    <definedName name="전사모멘트">#REF!</definedName>
    <definedName name="전사전단력">#REF!</definedName>
    <definedName name="전선_관" localSheetId="6">[198]!전선_관</definedName>
    <definedName name="전선_관">[198]!전선_관</definedName>
    <definedName name="전선관" localSheetId="17">#REF!</definedName>
    <definedName name="전선관">#REF!</definedName>
    <definedName name="전선관부속품비" localSheetId="17">#REF!</definedName>
    <definedName name="전선관부속품비">#REF!</definedName>
    <definedName name="전장" localSheetId="17">#REF!</definedName>
    <definedName name="전장">#REF!</definedName>
    <definedName name="전주기계화시공">'[180]8.설치품셈'!$H$203</definedName>
    <definedName name="전주인력시공">'[180]8.설치품셈'!$H$199</definedName>
    <definedName name="전토압1" localSheetId="17">#REF!</definedName>
    <definedName name="전토압1">#REF!</definedName>
    <definedName name="전토압2" localSheetId="17">#REF!</definedName>
    <definedName name="전토압2">#REF!</definedName>
    <definedName name="전토압3" localSheetId="17">#REF!</definedName>
    <definedName name="전토압3">#REF!</definedName>
    <definedName name="전토압4">#REF!</definedName>
    <definedName name="전토압도">'[43]DATA 입력란'!$D$33</definedName>
    <definedName name="전토압콘">'[43]DATA 입력란'!$D$28</definedName>
    <definedName name="전화및TV공시청설비" localSheetId="17">#REF!</definedName>
    <definedName name="전화및TV공시청설비">#REF!</definedName>
    <definedName name="절삭" localSheetId="17">#REF!</definedName>
    <definedName name="절삭">#REF!</definedName>
    <definedName name="절삭2" localSheetId="17">#REF!</definedName>
    <definedName name="절삭2">#REF!</definedName>
    <definedName name="점수표">#REF!</definedName>
    <definedName name="접">#REF!</definedName>
    <definedName name="접_높">#REF!</definedName>
    <definedName name="접_폭">#REF!</definedName>
    <definedName name="접속">[67]교각1!#REF!</definedName>
    <definedName name="접속슬라브길이1" localSheetId="17">#REF!</definedName>
    <definedName name="접속슬라브길이1">#REF!</definedName>
    <definedName name="접속슬라브길이2" localSheetId="17">#REF!</definedName>
    <definedName name="접속슬라브길이2">#REF!</definedName>
    <definedName name="접속슬라브폭1" localSheetId="17">#REF!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용전선">#REF!</definedName>
    <definedName name="정" localSheetId="6">BlankMacro1</definedName>
    <definedName name="정" localSheetId="17">BlankMacro1</definedName>
    <definedName name="정">BlankMacro1</definedName>
    <definedName name="정수시설" localSheetId="7">#REF!</definedName>
    <definedName name="정수시설" localSheetId="17">#REF!</definedName>
    <definedName name="정수시설" localSheetId="26">#REF!</definedName>
    <definedName name="정수시설" localSheetId="21">#REF!</definedName>
    <definedName name="정수시설" localSheetId="25">#REF!</definedName>
    <definedName name="정수시설">#REF!</definedName>
    <definedName name="정열범위" localSheetId="7">#REF!</definedName>
    <definedName name="정열범위" localSheetId="26">#REF!</definedName>
    <definedName name="정열범위" localSheetId="25">#REF!</definedName>
    <definedName name="정열범위">#REF!</definedName>
    <definedName name="정정">'[349]2000년1차'!#REF!</definedName>
    <definedName name="정지" localSheetId="17">#REF!</definedName>
    <definedName name="정지">#REF!</definedName>
    <definedName name="정착장치set량" localSheetId="17">#REF!</definedName>
    <definedName name="정착장치set량">#REF!</definedName>
    <definedName name="정채" localSheetId="7">#REF!</definedName>
    <definedName name="정채" localSheetId="26">#REF!</definedName>
    <definedName name="정채" localSheetId="25">#REF!</definedName>
    <definedName name="정채">#REF!</definedName>
    <definedName name="제1" localSheetId="6">[17]!제1</definedName>
    <definedName name="제1">[17]!제1</definedName>
    <definedName name="제1호표" localSheetId="17">#REF!</definedName>
    <definedName name="제1호표">#REF!</definedName>
    <definedName name="제5호표" localSheetId="7">#REF!</definedName>
    <definedName name="제5호표" localSheetId="26">#REF!</definedName>
    <definedName name="제5호표" localSheetId="21">#REF!</definedName>
    <definedName name="제5호표" localSheetId="25">#REF!</definedName>
    <definedName name="제5호표">#REF!</definedName>
    <definedName name="제경비율">#REF!</definedName>
    <definedName name="제목">'[43]DATA 입력란'!$C$1</definedName>
    <definedName name="제변집계" localSheetId="17">#REF!</definedName>
    <definedName name="제변집계">#REF!</definedName>
    <definedName name="제어케이블" localSheetId="17">#REF!</definedName>
    <definedName name="제어케이블">#REF!</definedName>
    <definedName name="제잡비" localSheetId="17">#REF!</definedName>
    <definedName name="제잡비">#REF!</definedName>
    <definedName name="제조3"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'[350]N賃率-職'!#REF!</definedName>
    <definedName name="제진기물량">[348]단가일람!$A$3:$K$112</definedName>
    <definedName name="제진물량">[348]조경일람!$A$3:$K$47</definedName>
    <definedName name="제진설비1" localSheetId="17">#REF!</definedName>
    <definedName name="제진설비1" localSheetId="21">#REF!</definedName>
    <definedName name="제진설비1">#REF!</definedName>
    <definedName name="조" localSheetId="17">#REF!</definedName>
    <definedName name="조">#REF!</definedName>
    <definedName name="조경공" localSheetId="21">#REF!</definedName>
    <definedName name="조경공">#REF!</definedName>
    <definedName name="조경공B10">[203]식재인부!$B$24</definedName>
    <definedName name="조경공B4이하">[203]식재인부!$B$18</definedName>
    <definedName name="조경공B5">[203]식재인부!$B$19</definedName>
    <definedName name="조경공B6">[203]식재인부!$B$20</definedName>
    <definedName name="조경공B8">[203]식재인부!$B$22</definedName>
    <definedName name="조경공R10">[203]식재인부!$B$54</definedName>
    <definedName name="조경공R12">[203]식재인부!$B$56</definedName>
    <definedName name="조경공R15">[203]식재인부!$B$59</definedName>
    <definedName name="조경공R4이하">[203]식재인부!$B$48</definedName>
    <definedName name="조경공R5">[203]식재인부!$B$49</definedName>
    <definedName name="조경공R6">[203]식재인부!$B$50</definedName>
    <definedName name="조경공R7">[203]식재인부!$B$51</definedName>
    <definedName name="조경공R8">[203]식재인부!$B$52</definedName>
    <definedName name="조경수간보호" localSheetId="17">#REF!</definedName>
    <definedName name="조경수간보호">#REF!</definedName>
    <definedName name="조경일람">[172]운반비!$A$3:$K$47</definedName>
    <definedName name="조경전정" localSheetId="17">#REF!</definedName>
    <definedName name="조경전정">#REF!</definedName>
    <definedName name="조달수수료요율" localSheetId="17">#REF!</definedName>
    <definedName name="조달수수료요율">#REF!</definedName>
    <definedName name="조림인부" localSheetId="17">#REF!</definedName>
    <definedName name="조림인부">#REF!</definedName>
    <definedName name="조명율표">[20]조명율표!$B$4:$F$495</definedName>
    <definedName name="조사가" localSheetId="17" hidden="1">[351]내역서!#REF!</definedName>
    <definedName name="조사가" localSheetId="26" hidden="1">[352]입찰안!#REF!</definedName>
    <definedName name="조사가" localSheetId="21" hidden="1">[351]내역서!#REF!</definedName>
    <definedName name="조사가" localSheetId="25" hidden="1">[352]입찰안!#REF!</definedName>
    <definedName name="조사가" hidden="1">[352]입찰안!#REF!</definedName>
    <definedName name="조수" localSheetId="17">#REF!</definedName>
    <definedName name="조수">#REF!</definedName>
    <definedName name="조양개요" localSheetId="17">#REF!</definedName>
    <definedName name="조양개요">#REF!</definedName>
    <definedName name="조영수" localSheetId="7">#REF!</definedName>
    <definedName name="조영수" localSheetId="26">#REF!</definedName>
    <definedName name="조영수" localSheetId="21">#REF!</definedName>
    <definedName name="조영수" localSheetId="25">#REF!</definedName>
    <definedName name="조영수" localSheetId="28">#REF!</definedName>
    <definedName name="조영수">#REF!</definedName>
    <definedName name="조원공_1.1_1.5">[203]식재인부!$B$5</definedName>
    <definedName name="조장" localSheetId="17">#REF!</definedName>
    <definedName name="조장">#REF!</definedName>
    <definedName name="조적공" localSheetId="17">#REF!</definedName>
    <definedName name="조적공">#REF!</definedName>
    <definedName name="조정" localSheetId="17">#REF!</definedName>
    <definedName name="조정">#REF!</definedName>
    <definedName name="조정조정">#REF!</definedName>
    <definedName name="조직현황1" localSheetId="6">BLCH</definedName>
    <definedName name="조직현황1" localSheetId="17">BLCH</definedName>
    <definedName name="조직현황1">BLCH</definedName>
    <definedName name="조찬" localSheetId="7" hidden="1">#REF!</definedName>
    <definedName name="조찬" localSheetId="26" hidden="1">#REF!</definedName>
    <definedName name="조찬" localSheetId="21" hidden="1">#REF!</definedName>
    <definedName name="조찬" localSheetId="25" hidden="1">#REF!</definedName>
    <definedName name="조찬" hidden="1">#REF!</definedName>
    <definedName name="조합페인트">#REF!</definedName>
    <definedName name="조형가이즈까3010">[203]데이타!$E$11</definedName>
    <definedName name="조형가이즈까3012">[203]데이타!$E$12</definedName>
    <definedName name="조형가이즈까3014">[203]데이타!$E$13</definedName>
    <definedName name="조형가이즈까3516">[203]데이타!$E$14</definedName>
    <definedName name="종" localSheetId="6">BlankMacro1</definedName>
    <definedName name="종" localSheetId="17">BlankMacro1</definedName>
    <definedName name="종">BlankMacro1</definedName>
    <definedName name="종구분" localSheetId="17">#REF!</definedName>
    <definedName name="종구분">#REF!</definedName>
    <definedName name="종점" localSheetId="17">#REF!</definedName>
    <definedName name="종점">#REF!</definedName>
    <definedName name="종합청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좌측B">#REF!</definedName>
    <definedName name="주목">#REF!</definedName>
    <definedName name="주빔플랜지">#REF!</definedName>
    <definedName name="주상">[353]내역!$AE$137:$BI$496</definedName>
    <definedName name="주차장토공" localSheetId="17">#REF!</definedName>
    <definedName name="주차장토공">#REF!</definedName>
    <definedName name="주택공사" localSheetId="17">#REF!</definedName>
    <definedName name="주택공사">#REF!</definedName>
    <definedName name="주형1" localSheetId="7">#REF!</definedName>
    <definedName name="주형1" localSheetId="11">#REF!</definedName>
    <definedName name="주형1" localSheetId="26">#REF!</definedName>
    <definedName name="주형1" localSheetId="21">#REF!</definedName>
    <definedName name="주형1" localSheetId="25">#REF!</definedName>
    <definedName name="주형1">#REF!</definedName>
    <definedName name="주형2" localSheetId="7">#REF!</definedName>
    <definedName name="주형2" localSheetId="11">#REF!</definedName>
    <definedName name="주형2" localSheetId="26">#REF!</definedName>
    <definedName name="주형2" localSheetId="25">#REF!</definedName>
    <definedName name="주형2">#REF!</definedName>
    <definedName name="주형3" localSheetId="7">#REF!</definedName>
    <definedName name="주형3" localSheetId="11">#REF!</definedName>
    <definedName name="주형3" localSheetId="26">#REF!</definedName>
    <definedName name="주형3" localSheetId="25">#REF!</definedName>
    <definedName name="주형3">#REF!</definedName>
    <definedName name="주형4" localSheetId="7">#REF!</definedName>
    <definedName name="주형4" localSheetId="11">#REF!</definedName>
    <definedName name="주형4" localSheetId="26">#REF!</definedName>
    <definedName name="주형4" localSheetId="25">#REF!</definedName>
    <definedName name="주형4">#REF!</definedName>
    <definedName name="주형받침">#REF!</definedName>
    <definedName name="주형받침EA">#REF!</definedName>
    <definedName name="주형보공제량" localSheetId="7">#REF!</definedName>
    <definedName name="주형보공제량" localSheetId="11">#REF!</definedName>
    <definedName name="주형보공제량" localSheetId="26">#REF!</definedName>
    <definedName name="주형보공제량" localSheetId="25">#REF!</definedName>
    <definedName name="주형보공제량">#REF!</definedName>
    <definedName name="준공년도">#REF!</definedName>
    <definedName name="준공년도공사">#REF!</definedName>
    <definedName name="줄사철">#REF!</definedName>
    <definedName name="중_2">#REF!</definedName>
    <definedName name="중_3">#REF!</definedName>
    <definedName name="중_5">#REF!</definedName>
    <definedName name="중_6">#REF!</definedName>
    <definedName name="중_9">#REF!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급기능사">#REF!</definedName>
    <definedName name="중급기술자">#REF!</definedName>
    <definedName name="중기1">"백    호    우 ( 0.7 ㎥ )                   1  대"</definedName>
    <definedName name="중기2">"머캐덤  로울러 ( 8~10 Ton )                 1  대"</definedName>
    <definedName name="중기3">"탄 덤 로 울 러 ( 10~14 Ton )                1  대"</definedName>
    <definedName name="중기4">"타 이 어 로 라 ( 8~15 Ton )                 1  대"</definedName>
    <definedName name="중기5">"진 동 로 울 러 ( 10 Ton )                   1  대"</definedName>
    <definedName name="중기6">"살    수    차 ( 5500 ℓ )                  1  대"</definedName>
    <definedName name="중기7">"콘크리트펌프카 ( 80 ㎥/Hr )                 1  대"</definedName>
    <definedName name="중기8">"크레인트럭 ( 10Ton)                         1  대"</definedName>
    <definedName name="중기운반경비" localSheetId="17">#REF!</definedName>
    <definedName name="중기운반경비" localSheetId="21">#REF!</definedName>
    <definedName name="중기운반경비">#REF!</definedName>
    <definedName name="중기운반노무비" localSheetId="17">#REF!</definedName>
    <definedName name="중기운반노무비">#REF!</definedName>
    <definedName name="중기운반식" localSheetId="17" hidden="1">{#N/A,#N/A,FALSE,"포장단가"}</definedName>
    <definedName name="중기운반식" localSheetId="11" hidden="1">{#N/A,#N/A,FALSE,"포장단가"}</definedName>
    <definedName name="중기운반식" localSheetId="21" hidden="1">{#N/A,#N/A,FALSE,"포장단가"}</definedName>
    <definedName name="중기운반식" localSheetId="28" hidden="1">{#N/A,#N/A,FALSE,"포장단가"}</definedName>
    <definedName name="중기운반식" localSheetId="24" hidden="1">{#N/A,#N/A,FALSE,"포장단가"}</definedName>
    <definedName name="중기운반식" hidden="1">{#N/A,#N/A,FALSE,"포장단가"}</definedName>
    <definedName name="중기운반재료비" localSheetId="17">#REF!</definedName>
    <definedName name="중기운반재료비" localSheetId="21">#REF!</definedName>
    <definedName name="중기운반재료비">#REF!</definedName>
    <definedName name="중기운전기사" localSheetId="21">#REF!</definedName>
    <definedName name="중기운전기사">#REF!</definedName>
    <definedName name="중기운전조수">#REF!</definedName>
    <definedName name="중기조장">#REF!</definedName>
    <definedName name="중량">#REF!</definedName>
    <definedName name="중량표">#REF!</definedName>
    <definedName name="중분대">#REF!</definedName>
    <definedName name="중분대조서">[354]데리네이타현황!$A$4,[354]데리네이타현황!$A$2,[354]데리네이타현황!$A$1,[354]데리네이타현황!$A$279,[354]데리네이타현황!$A$1:$A$65536</definedName>
    <definedName name="중분대중량" localSheetId="17">[112]바닥판!#REF!</definedName>
    <definedName name="중분대중량">[112]바닥판!#REF!</definedName>
    <definedName name="중앙공제" localSheetId="7">#REF!</definedName>
    <definedName name="중앙공제" localSheetId="17">#REF!</definedName>
    <definedName name="중앙공제" localSheetId="11">#REF!</definedName>
    <definedName name="중앙공제" localSheetId="26">#REF!</definedName>
    <definedName name="중앙공제" localSheetId="21">#REF!</definedName>
    <definedName name="중앙공제" localSheetId="25">#REF!</definedName>
    <definedName name="중앙공제" localSheetId="28">#REF!</definedName>
    <definedName name="중앙공제">#REF!</definedName>
    <definedName name="중앙길이" localSheetId="7">#REF!</definedName>
    <definedName name="중앙길이" localSheetId="11">#REF!</definedName>
    <definedName name="중앙길이" localSheetId="26">#REF!</definedName>
    <definedName name="중앙길이" localSheetId="25">#REF!</definedName>
    <definedName name="중앙길이">#REF!</definedName>
    <definedName name="중앙본" localSheetId="7">#REF!</definedName>
    <definedName name="중앙본" localSheetId="11">#REF!</definedName>
    <definedName name="중앙본" localSheetId="26">#REF!</definedName>
    <definedName name="중앙본" localSheetId="25">#REF!</definedName>
    <definedName name="중앙본">#REF!</definedName>
    <definedName name="중유">#REF!</definedName>
    <definedName name="증경">#REF!</definedName>
    <definedName name="증계">#REF!</definedName>
    <definedName name="증노">#REF!</definedName>
    <definedName name="증수">#REF!</definedName>
    <definedName name="증재">#REF!</definedName>
    <definedName name="지" localSheetId="7" hidden="1">#REF!</definedName>
    <definedName name="지" localSheetId="26" hidden="1">#REF!</definedName>
    <definedName name="지" localSheetId="21" hidden="1">#REF!</definedName>
    <definedName name="지" localSheetId="25" hidden="1">#REF!</definedName>
    <definedName name="지" hidden="1">#REF!</definedName>
    <definedName name="지간장1">'[290]4.2유효폭의 계산'!$B$26</definedName>
    <definedName name="지간장2">'[290]4.2유효폭의 계산'!$F$26</definedName>
    <definedName name="지곡" localSheetId="17">#REF!</definedName>
    <definedName name="지곡">#REF!</definedName>
    <definedName name="지구" localSheetId="17">#REF!</definedName>
    <definedName name="지구">#REF!</definedName>
    <definedName name="지구명" localSheetId="17">#REF!</definedName>
    <definedName name="지구명">#REF!</definedName>
    <definedName name="지구명공사">#REF!</definedName>
    <definedName name="지급수수료">[175]제경비!$R$4</definedName>
    <definedName name="지급합계" localSheetId="17">#REF!</definedName>
    <definedName name="지급합계">#REF!</definedName>
    <definedName name="지동" localSheetId="17">#REF!</definedName>
    <definedName name="지동">#REF!</definedName>
    <definedName name="지사" localSheetId="17">#REF!</definedName>
    <definedName name="지사">#REF!</definedName>
    <definedName name="지사공사">#REF!</definedName>
    <definedName name="지수1">#REF!</definedName>
    <definedName name="지수표">#REF!</definedName>
    <definedName name="지어닙재" localSheetId="7">#REF!</definedName>
    <definedName name="지어닙재" localSheetId="26">#REF!</definedName>
    <definedName name="지어닙재" localSheetId="21">#REF!</definedName>
    <definedName name="지어닙재" localSheetId="25">#REF!</definedName>
    <definedName name="지어닙재">#REF!</definedName>
    <definedName name="지역" localSheetId="17">[201]측량대가표!$Q$7</definedName>
    <definedName name="지역" localSheetId="21">[201]측량대가표!$Q$7</definedName>
    <definedName name="지역" localSheetId="28" hidden="1">{#N/A,#N/A,FALSE,"포장2"}</definedName>
    <definedName name="지역" hidden="1">{#N/A,#N/A,FALSE,"포장2"}</definedName>
    <definedName name="지역업체" localSheetId="17" hidden="1">{#N/A,#N/A,FALSE,"배수2"}</definedName>
    <definedName name="지역업체" localSheetId="21" hidden="1">{#N/A,#N/A,FALSE,"배수2"}</definedName>
    <definedName name="지역업체" localSheetId="28" hidden="1">{#N/A,#N/A,FALSE,"배수2"}</definedName>
    <definedName name="지역업체" hidden="1">{#N/A,#N/A,FALSE,"배수2"}</definedName>
    <definedName name="지재">#REF!</definedName>
    <definedName name="지적기사_1급">#REF!</definedName>
    <definedName name="지적기사_2급">#REF!</definedName>
    <definedName name="지준덕" localSheetId="7">#REF!</definedName>
    <definedName name="지준덕" localSheetId="26">#REF!</definedName>
    <definedName name="지준덕" localSheetId="21">#REF!</definedName>
    <definedName name="지준덕" localSheetId="25">#REF!</definedName>
    <definedName name="지준덕" localSheetId="28">#REF!</definedName>
    <definedName name="지준덕">#REF!</definedName>
    <definedName name="지중">[355]단가비교표_공통1!$A$94</definedName>
    <definedName name="지중자재" localSheetId="17">#REF!</definedName>
    <definedName name="지중자재">#REF!</definedName>
    <definedName name="지지" localSheetId="7">#REF!</definedName>
    <definedName name="지지" localSheetId="26">#REF!</definedName>
    <definedName name="지지" localSheetId="21">#REF!</definedName>
    <definedName name="지지" localSheetId="25">#REF!</definedName>
    <definedName name="지지">#REF!</definedName>
    <definedName name="지철" localSheetId="17" hidden="1">{#N/A,#N/A,FALSE,"포장2"}</definedName>
    <definedName name="지철" localSheetId="21" hidden="1">{#N/A,#N/A,FALSE,"포장2"}</definedName>
    <definedName name="지철" localSheetId="28" hidden="1">{#N/A,#N/A,FALSE,"포장2"}</definedName>
    <definedName name="지철" hidden="1">{#N/A,#N/A,FALSE,"포장2"}</definedName>
    <definedName name="지철자재" localSheetId="17" hidden="1">{#N/A,#N/A,FALSE,"포장2"}</definedName>
    <definedName name="지철자재" localSheetId="21" hidden="1">{#N/A,#N/A,FALSE,"포장2"}</definedName>
    <definedName name="지철자재" localSheetId="28" hidden="1">{#N/A,#N/A,FALSE,"포장2"}</definedName>
    <definedName name="지철자재" hidden="1">{#N/A,#N/A,FALSE,"포장2"}</definedName>
    <definedName name="지토" localSheetId="17" hidden="1">{#N/A,#N/A,FALSE,"포장1";#N/A,#N/A,FALSE,"포장1"}</definedName>
    <definedName name="지토" localSheetId="21" hidden="1">{#N/A,#N/A,FALSE,"포장1";#N/A,#N/A,FALSE,"포장1"}</definedName>
    <definedName name="지토" localSheetId="28" hidden="1">{#N/A,#N/A,FALSE,"포장1";#N/A,#N/A,FALSE,"포장1"}</definedName>
    <definedName name="지토" hidden="1">{#N/A,#N/A,FALSE,"포장1";#N/A,#N/A,FALSE,"포장1"}</definedName>
    <definedName name="지토자재" localSheetId="17" hidden="1">{#N/A,#N/A,FALSE,"포장2"}</definedName>
    <definedName name="지토자재" localSheetId="21" hidden="1">{#N/A,#N/A,FALSE,"포장2"}</definedName>
    <definedName name="지토자재" localSheetId="28" hidden="1">{#N/A,#N/A,FALSE,"포장2"}</definedName>
    <definedName name="지토자재" hidden="1">{#N/A,#N/A,FALSE,"포장2"}</definedName>
    <definedName name="지하수">#REF!</definedName>
    <definedName name="지하수공사비" localSheetId="7">#REF!</definedName>
    <definedName name="지하수공사비" localSheetId="26">#REF!</definedName>
    <definedName name="지하수공사비" localSheetId="25">#REF!</definedName>
    <definedName name="지하수공사비">#REF!</definedName>
    <definedName name="지하수단위단가" localSheetId="7">#REF!</definedName>
    <definedName name="지하수단위단가" localSheetId="26">#REF!</definedName>
    <definedName name="지하수단위단가" localSheetId="25">#REF!</definedName>
    <definedName name="지하수단위단가">#REF!</definedName>
    <definedName name="직노">#REF!</definedName>
    <definedName name="직영비">'[333]2공구산출내역'!#REF!</definedName>
    <definedName name="직영시행계획2" localSheetId="7">#REF!</definedName>
    <definedName name="직영시행계획2" localSheetId="17">#REF!</definedName>
    <definedName name="직영시행계획2" localSheetId="26">#REF!</definedName>
    <definedName name="직영시행계획2" localSheetId="21">#REF!</definedName>
    <definedName name="직영시행계획2" localSheetId="25">#REF!</definedName>
    <definedName name="직영시행계획2">#REF!</definedName>
    <definedName name="직접" localSheetId="17">#REF!</definedName>
    <definedName name="직접">#REF!</definedName>
    <definedName name="직접경비">#REF!</definedName>
    <definedName name="직접경비1" localSheetId="17">{"'용역비'!$A$4:$C$8"}</definedName>
    <definedName name="직접경비1" localSheetId="21">{"'용역비'!$A$4:$C$8"}</definedName>
    <definedName name="직접경비1">{"'용역비'!$A$4:$C$8"}</definedName>
    <definedName name="직접경비2">[165]제경비!$D$7</definedName>
    <definedName name="직접노무비" localSheetId="17">#REF!</definedName>
    <definedName name="직접노무비">#REF!</definedName>
    <definedName name="직접노무비1">[165]제경비!$D$2</definedName>
    <definedName name="직접노무비2">[165]제경비!$D$3</definedName>
    <definedName name="直接人件費" localSheetId="17">#REF!</definedName>
    <definedName name="直接人件費">#REF!</definedName>
    <definedName name="직접재료비" localSheetId="17">#REF!</definedName>
    <definedName name="직접재료비">#REF!</definedName>
    <definedName name="직접재료비1">[165]제경비!$D$4</definedName>
    <definedName name="직접재료비2">[165]제경비!$D$5</definedName>
    <definedName name="직접재료비합">[356]총괄표!$E$30</definedName>
    <definedName name="직종" localSheetId="17">#REF!</definedName>
    <definedName name="직종">#REF!</definedName>
    <definedName name="진동_파일_햄머">[108]장비집계!#REF!</definedName>
    <definedName name="진입도로" localSheetId="17">#REF!</definedName>
    <definedName name="진입도로">#REF!</definedName>
    <definedName name="진입도로경비" localSheetId="17">#REF!</definedName>
    <definedName name="진입도로경비">#REF!</definedName>
    <definedName name="진입도로노무비" localSheetId="17">#REF!</definedName>
    <definedName name="진입도로노무비">#REF!</definedName>
    <definedName name="진입도로재료비">#REF!</definedName>
    <definedName name="집">#REF!</definedName>
    <definedName name="집게표">#REF!</definedName>
    <definedName name="집계" localSheetId="7">#REF!</definedName>
    <definedName name="집계" localSheetId="26">#REF!</definedName>
    <definedName name="집계" localSheetId="25">#REF!</definedName>
    <definedName name="집계">#REF!</definedName>
    <definedName name="집계1">#REF!</definedName>
    <definedName name="집계2">#REF!</definedName>
    <definedName name="집계표">#REF!</definedName>
    <definedName name="집수" localSheetId="7" hidden="1">#REF!</definedName>
    <definedName name="집수" localSheetId="26" hidden="1">#REF!</definedName>
    <definedName name="집수" localSheetId="21" hidden="1">#REF!</definedName>
    <definedName name="집수" localSheetId="25" hidden="1">#REF!</definedName>
    <definedName name="집수" hidden="1">#REF!</definedName>
    <definedName name="집수정" hidden="1">#REF!</definedName>
    <definedName name="짝당중">[24]Sheet1!$C$18:$P$27</definedName>
    <definedName name="짱">[60]내역서!#REF!</definedName>
    <definedName name="ㅊ" localSheetId="17">#REF!</definedName>
    <definedName name="ㅊ">#REF!</definedName>
    <definedName name="ㅊ1" localSheetId="17">#REF!</definedName>
    <definedName name="ㅊ1">#REF!</definedName>
    <definedName name="ㅊ1555">[24]Sheet1!$C$48</definedName>
    <definedName name="ㅊ20">[357]골재산출!#REF!</definedName>
    <definedName name="ㅊ24" localSheetId="17">#REF!</definedName>
    <definedName name="ㅊ24">#REF!</definedName>
    <definedName name="ㅊ3030" localSheetId="17">#REF!</definedName>
    <definedName name="ㅊ3030">#REF!</definedName>
    <definedName name="ㅊㅅ" localSheetId="17">#REF!</definedName>
    <definedName name="ㅊㅅ">#REF!</definedName>
    <definedName name="ㅊㅇ">#REF!</definedName>
    <definedName name="ㅊㅊ">#REF!</definedName>
    <definedName name="ㅊㅍ">#REF!</definedName>
    <definedName name="차량규격">OFFSET([204]구역화물!$BC$3,0,0,COUNTA([204]구역화물!$BC$3:$BC$61),1)</definedName>
    <definedName name="차선내역서" localSheetId="17" hidden="1">{#N/A,#N/A,FALSE,"전력간선"}</definedName>
    <definedName name="차선내역서" localSheetId="21" hidden="1">{#N/A,#N/A,FALSE,"전력간선"}</definedName>
    <definedName name="차선내역서" hidden="1">{#N/A,#N/A,FALSE,"전력간선"}</definedName>
    <definedName name="차선도색설치현황1">[358]데리네이타현황!$A$4,[358]데리네이타현황!$A$2,[358]데리네이타현황!$A$1,[358]데리네이타현황!$A$279,[358]데리네이타현황!$A$1:$A$65536</definedName>
    <definedName name="차선도색집계" localSheetId="7">#REF!</definedName>
    <definedName name="차선도색집계" localSheetId="26">#REF!</definedName>
    <definedName name="차선도색집계" localSheetId="21">#REF!</definedName>
    <definedName name="차선도색집계" localSheetId="25">#REF!</definedName>
    <definedName name="차선도색집계">#REF!</definedName>
    <definedName name="차수벽높이">#REF!</definedName>
    <definedName name="차수벽두께">#REF!</definedName>
    <definedName name="착_암_기__주간">[108]장비집계!#REF!</definedName>
    <definedName name="착암공">'[247]기계경비(시간당)'!$D$12</definedName>
    <definedName name="착정심도" localSheetId="17">#REF!</definedName>
    <definedName name="착정심도">#REF!</definedName>
    <definedName name="참조" localSheetId="17">#REF!</definedName>
    <definedName name="참조">#REF!</definedName>
    <definedName name="창" localSheetId="7">#REF!</definedName>
    <definedName name="창" localSheetId="26">#REF!</definedName>
    <definedName name="창" localSheetId="25">#REF!</definedName>
    <definedName name="창">#REF!</definedName>
    <definedName name="창공">#REF!</definedName>
    <definedName name="창호">#REF!</definedName>
    <definedName name="창호목공">#REF!</definedName>
    <definedName name="채움높이1">#REF!</definedName>
    <definedName name="채움폭1">#REF!</definedName>
    <definedName name="챠01">#REF!</definedName>
    <definedName name="챠02">#REF!</definedName>
    <definedName name="챠트4">[24]Sheet1!#REF!</definedName>
    <definedName name="처리장" localSheetId="17">#REF!</definedName>
    <definedName name="처리장">#REF!</definedName>
    <definedName name="처음" localSheetId="17">#REF!</definedName>
    <definedName name="처음">#REF!</definedName>
    <definedName name="천공간격" localSheetId="17">#REF!</definedName>
    <definedName name="천공간격">#REF!</definedName>
    <definedName name="천상" localSheetId="17">[121]단가!#REF!</definedName>
    <definedName name="천상">[121]단가!#REF!</definedName>
    <definedName name="철" localSheetId="17">[168]수량산출!#REF!</definedName>
    <definedName name="철">[168]수량산출!#REF!</definedName>
    <definedName name="철____공" localSheetId="17">#REF!</definedName>
    <definedName name="철____공">#REF!</definedName>
    <definedName name="철_13" localSheetId="17">[169]수량산출!#REF!</definedName>
    <definedName name="철_13">[169]수량산출!#REF!</definedName>
    <definedName name="철_16" localSheetId="17">[169]수량산출!#REF!</definedName>
    <definedName name="철_16">[169]수량산출!#REF!</definedName>
    <definedName name="철_19" localSheetId="17">[169]수량산출!#REF!</definedName>
    <definedName name="철_19">[169]수량산출!#REF!</definedName>
    <definedName name="철_199" localSheetId="17">[169]수량산출!#REF!</definedName>
    <definedName name="철_199">[169]수량산출!#REF!</definedName>
    <definedName name="철_999">[169]수량산출!#REF!</definedName>
    <definedName name="철_골_공" localSheetId="17">#REF!</definedName>
    <definedName name="철_골_공">#REF!</definedName>
    <definedName name="철_총">[169]수량산출!#REF!</definedName>
    <definedName name="철거" localSheetId="6">BlankMacro1</definedName>
    <definedName name="철거" localSheetId="17">BlankMacro1</definedName>
    <definedName name="철거">BlankMacro1</definedName>
    <definedName name="철거자재">[24]Sheet1!$A$334:$S$434</definedName>
    <definedName name="철공" localSheetId="17">#REF!</definedName>
    <definedName name="철공">#REF!</definedName>
    <definedName name="철근공" localSheetId="17">#REF!</definedName>
    <definedName name="철근공">#REF!</definedName>
    <definedName name="철근깨기수량" localSheetId="17">#REF!</definedName>
    <definedName name="철근깨기수량">#REF!</definedName>
    <definedName name="철근단면적">#REF!</definedName>
    <definedName name="철근수량">#REF!</definedName>
    <definedName name="철근운반" localSheetId="17" hidden="1">{#N/A,#N/A,FALSE,"포장단가"}</definedName>
    <definedName name="철근운반" localSheetId="11" hidden="1">{#N/A,#N/A,FALSE,"포장단가"}</definedName>
    <definedName name="철근운반" localSheetId="21" hidden="1">{#N/A,#N/A,FALSE,"포장단가"}</definedName>
    <definedName name="철근운반" localSheetId="28" hidden="1">{#N/A,#N/A,FALSE,"포장단가"}</definedName>
    <definedName name="철근운반" localSheetId="24" hidden="1">{#N/A,#N/A,FALSE,"포장단가"}</definedName>
    <definedName name="철근운반" hidden="1">{#N/A,#N/A,FALSE,"포장단가"}</definedName>
    <definedName name="철근직경D13">#REF!</definedName>
    <definedName name="철근직경D16_25">#REF!</definedName>
    <definedName name="철근직경D29_35">#REF!</definedName>
    <definedName name="철근콘크리트타설" localSheetId="21">#REF!</definedName>
    <definedName name="철근콘크리트타설">#REF!</definedName>
    <definedName name="철근콘크리트헐기" localSheetId="21">#REF!</definedName>
    <definedName name="철근콘크리트헐기">#REF!</definedName>
    <definedName name="철근항복응력">'[347]#REF'!$G$144</definedName>
    <definedName name="철목1호" localSheetId="17">#REF!</definedName>
    <definedName name="철목1호">#REF!</definedName>
    <definedName name="철목2호" localSheetId="17">#REF!</definedName>
    <definedName name="철목2호">#REF!</definedName>
    <definedName name="철목3호" localSheetId="17">#REF!</definedName>
    <definedName name="철목3호">#REF!</definedName>
    <definedName name="철목4호">#REF!</definedName>
    <definedName name="철선" localSheetId="21">#REF!</definedName>
    <definedName name="철선">#REF!</definedName>
    <definedName name="철제남">#REF!</definedName>
    <definedName name="철제여">#REF!</definedName>
    <definedName name="철제합계">#REF!</definedName>
    <definedName name="철콘">#REF!</definedName>
    <definedName name="청" localSheetId="6">[271]!Macro14</definedName>
    <definedName name="청">[271]!Macro14</definedName>
    <definedName name="청단풍" localSheetId="17">#REF!</definedName>
    <definedName name="청단풍">#REF!</definedName>
    <definedName name="청림1호" localSheetId="17">#REF!</definedName>
    <definedName name="청림1호">#REF!</definedName>
    <definedName name="청림2호" localSheetId="17">#REF!</definedName>
    <definedName name="청림2호">#REF!</definedName>
    <definedName name="청림3호">#REF!</definedName>
    <definedName name="청마총괄">[359]직노!#REF!</definedName>
    <definedName name="청천200">'[360]200'!#REF!</definedName>
    <definedName name="초_고_압_펌_프">[108]장비집계!#REF!</definedName>
    <definedName name="초급기능사" localSheetId="17">#REF!</definedName>
    <definedName name="초급기능사">#REF!</definedName>
    <definedName name="초급기술자" localSheetId="17">#REF!</definedName>
    <definedName name="초급기술자">#REF!</definedName>
    <definedName name="초기화면" localSheetId="6">[17]!초기화면</definedName>
    <definedName name="초기화면">[17]!초기화면</definedName>
    <definedName name="총">[171]수량산출!#REF!</definedName>
    <definedName name="총계" localSheetId="17">#REF!</definedName>
    <definedName name="총계">#REF!</definedName>
    <definedName name="총괄" localSheetId="17" hidden="1">{#N/A,#N/A,FALSE,"포장단가"}</definedName>
    <definedName name="총괄" localSheetId="11" hidden="1">{#N/A,#N/A,FALSE,"포장단가"}</definedName>
    <definedName name="총괄" localSheetId="21" hidden="1">{#N/A,#N/A,FALSE,"포장단가"}</definedName>
    <definedName name="총괄" localSheetId="28" hidden="1">{#N/A,#N/A,FALSE,"포장단가"}</definedName>
    <definedName name="총괄" localSheetId="24" hidden="1">{#N/A,#N/A,FALSE,"포장단가"}</definedName>
    <definedName name="총괄" hidden="1">{#N/A,#N/A,FALSE,"포장단가"}</definedName>
    <definedName name="총괄1">#REF!</definedName>
    <definedName name="총괄표" localSheetId="7">#REF!</definedName>
    <definedName name="총괄표" localSheetId="11">#REF!</definedName>
    <definedName name="총괄표" localSheetId="26">#REF!</definedName>
    <definedName name="총괄표" localSheetId="21">#REF!</definedName>
    <definedName name="총괄표" localSheetId="25">#REF!</definedName>
    <definedName name="총괄표" localSheetId="28">#REF!</definedName>
    <definedName name="총괄표">#REF!</definedName>
    <definedName name="총높이">#REF!</definedName>
    <definedName name="총스텝수">#REF!</definedName>
    <definedName name="총액">[253]원가계산!$G$28</definedName>
    <definedName name="총원가" localSheetId="17">#REF!</definedName>
    <definedName name="총원가">#REF!</definedName>
    <definedName name="總原價" localSheetId="17">#REF!</definedName>
    <definedName name="總原價">#REF!</definedName>
    <definedName name="총원가2" localSheetId="17">#REF!</definedName>
    <definedName name="총원가2">#REF!</definedName>
    <definedName name="총점이름">#REF!</definedName>
    <definedName name="총주스텝수">#REF!</definedName>
    <definedName name="총집계">#REF!</definedName>
    <definedName name="총토탈">#REF!</definedName>
    <definedName name="총토탈1">#REF!</definedName>
    <definedName name="총토탈2">#REF!</definedName>
    <definedName name="총폭">#REF!</definedName>
    <definedName name="최대값" localSheetId="7">#REF!</definedName>
    <definedName name="최대값" localSheetId="26">#REF!</definedName>
    <definedName name="최대값" localSheetId="25">#REF!</definedName>
    <definedName name="최대값">#REF!</definedName>
    <definedName name="최소값" localSheetId="7">#REF!</definedName>
    <definedName name="최소값" localSheetId="26">#REF!</definedName>
    <definedName name="최소값" localSheetId="25">#REF!</definedName>
    <definedName name="최소값">#REF!</definedName>
    <definedName name="최종진단년도공사">#REF!</definedName>
    <definedName name="추" localSheetId="7" hidden="1">#REF!</definedName>
    <definedName name="추" localSheetId="26" hidden="1">#REF!</definedName>
    <definedName name="추" localSheetId="21" hidden="1">#REF!</definedName>
    <definedName name="추" localSheetId="25" hidden="1">#REF!</definedName>
    <definedName name="추" hidden="1">#REF!</definedName>
    <definedName name="추가">#REF!</definedName>
    <definedName name="추억" localSheetId="7">#REF!</definedName>
    <definedName name="추억" localSheetId="26">#REF!</definedName>
    <definedName name="추억" localSheetId="25">#REF!</definedName>
    <definedName name="추억">#REF!</definedName>
    <definedName name="추정" localSheetId="17" hidden="1">{#N/A,#N/A,FALSE,"포장2"}</definedName>
    <definedName name="추정" localSheetId="21" hidden="1">{#N/A,#N/A,FALSE,"포장2"}</definedName>
    <definedName name="추정" localSheetId="28" hidden="1">{#N/A,#N/A,FALSE,"포장2"}</definedName>
    <definedName name="추정" hidden="1">{#N/A,#N/A,FALSE,"포장2"}</definedName>
    <definedName name="추초" localSheetId="7" hidden="1">#REF!</definedName>
    <definedName name="추초" localSheetId="26" hidden="1">#REF!</definedName>
    <definedName name="추초" localSheetId="21" hidden="1">#REF!</definedName>
    <definedName name="추초" localSheetId="25" hidden="1">#REF!</definedName>
    <definedName name="추초" localSheetId="28" hidden="1">#REF!</definedName>
    <definedName name="추초" hidden="1">#REF!</definedName>
    <definedName name="춘사관">[185]표지!#REF!</definedName>
    <definedName name="춘사관건립">[185]표지!#REF!</definedName>
    <definedName name="출">[24]Sheet1!#REF!</definedName>
    <definedName name="출국" localSheetId="7">#REF!</definedName>
    <definedName name="출국" localSheetId="26">#REF!</definedName>
    <definedName name="출국" localSheetId="21">#REF!</definedName>
    <definedName name="출국" localSheetId="25">#REF!</definedName>
    <definedName name="출국">#REF!</definedName>
    <definedName name="출근길" localSheetId="7">#REF!</definedName>
    <definedName name="출근길" localSheetId="26">#REF!</definedName>
    <definedName name="출근길" localSheetId="25">#REF!</definedName>
    <definedName name="출근길">#REF!</definedName>
    <definedName name="출처">#REF!</definedName>
    <definedName name="출처2">#REF!</definedName>
    <definedName name="춤무로골뱅이">#REF!</definedName>
    <definedName name="충동" localSheetId="7" hidden="1">#REF!</definedName>
    <definedName name="충동" localSheetId="26" hidden="1">#REF!</definedName>
    <definedName name="충동" localSheetId="21" hidden="1">#REF!</definedName>
    <definedName name="충동" localSheetId="25" hidden="1">#REF!</definedName>
    <definedName name="충동" hidden="1">#REF!</definedName>
    <definedName name="취소" localSheetId="7">#REF!</definedName>
    <definedName name="취소" localSheetId="26">#REF!</definedName>
    <definedName name="취소" localSheetId="21">#REF!</definedName>
    <definedName name="취소" localSheetId="25">#REF!</definedName>
    <definedName name="취소">#REF!</definedName>
    <definedName name="취수탑경비">#REF!</definedName>
    <definedName name="취수탑노무비">#REF!</definedName>
    <definedName name="취수탑재료비">#REF!</definedName>
    <definedName name="취입" localSheetId="7" hidden="1">#REF!</definedName>
    <definedName name="취입" localSheetId="26" hidden="1">#REF!</definedName>
    <definedName name="취입" localSheetId="21" hidden="1">#REF!</definedName>
    <definedName name="취입" localSheetId="25" hidden="1">#REF!</definedName>
    <definedName name="취입" hidden="1">#REF!</definedName>
    <definedName name="츞">#REF!</definedName>
    <definedName name="측구">#REF!</definedName>
    <definedName name="측구1">[24]Sheet1!$A:$IV</definedName>
    <definedName name="측구2">[24]Sheet1!$A:$IV</definedName>
    <definedName name="측량노임">[201]노임단가!$D$4:$D$12</definedName>
    <definedName name="측량노임기준">[201]노임단가!$C$4:$D$12</definedName>
    <definedName name="측면길이" localSheetId="7">#REF!</definedName>
    <definedName name="측면길이" localSheetId="11">#REF!</definedName>
    <definedName name="측면길이" localSheetId="26">#REF!</definedName>
    <definedName name="측면길이" localSheetId="21">#REF!</definedName>
    <definedName name="측면길이" localSheetId="25">#REF!</definedName>
    <definedName name="측면길이">#REF!</definedName>
    <definedName name="측면본" localSheetId="7">#REF!</definedName>
    <definedName name="측면본" localSheetId="11">#REF!</definedName>
    <definedName name="측면본" localSheetId="26">#REF!</definedName>
    <definedName name="측면본" localSheetId="25">#REF!</definedName>
    <definedName name="측면본">#REF!</definedName>
    <definedName name="측점">#REF!</definedName>
    <definedName name="츺" localSheetId="6">BlankMacro1</definedName>
    <definedName name="츺" localSheetId="17">BlankMacro1</definedName>
    <definedName name="츺">BlankMacro1</definedName>
    <definedName name="치" localSheetId="17">#REF!</definedName>
    <definedName name="치">#REF!</definedName>
    <definedName name="칠" localSheetId="7">#REF!</definedName>
    <definedName name="칠" localSheetId="26">#REF!</definedName>
    <definedName name="칠" localSheetId="25">#REF!</definedName>
    <definedName name="칠">#REF!</definedName>
    <definedName name="칠성" localSheetId="7" hidden="1">#REF!</definedName>
    <definedName name="칠성" localSheetId="26" hidden="1">#REF!</definedName>
    <definedName name="칠성" localSheetId="21" hidden="1">#REF!</definedName>
    <definedName name="칠성" localSheetId="25" hidden="1">#REF!</definedName>
    <definedName name="칠성" hidden="1">#REF!</definedName>
    <definedName name="칠칠">#REF!</definedName>
    <definedName name="칠칠칠">#REF!</definedName>
    <definedName name="칠칠칠칠">#REF!</definedName>
    <definedName name="ㅋ">#REF!</definedName>
    <definedName name="ㅋ1">#REF!</definedName>
    <definedName name="ㅋㅋㅋ" localSheetId="6">BLCH</definedName>
    <definedName name="ㅋㅋㅋ" localSheetId="17">BLCH</definedName>
    <definedName name="ㅋㅋㅋ">BLCH</definedName>
    <definedName name="칸수" localSheetId="7">#REF!</definedName>
    <definedName name="칸수" localSheetId="17">#REF!</definedName>
    <definedName name="칸수" localSheetId="11">#REF!</definedName>
    <definedName name="칸수" localSheetId="26">#REF!</definedName>
    <definedName name="칸수" localSheetId="21">#REF!</definedName>
    <definedName name="칸수" localSheetId="25">#REF!</definedName>
    <definedName name="칸수">#REF!</definedName>
    <definedName name="캇타간재">'[247]기계경비(시간당)'!$H$92</definedName>
    <definedName name="캇타노무">'[247]기계경비(시간당)'!$H$88</definedName>
    <definedName name="캇타손료">'[247]기계경비(시간당)'!$H$87</definedName>
    <definedName name="컴" localSheetId="7">#REF!</definedName>
    <definedName name="컴" localSheetId="26">#REF!</definedName>
    <definedName name="컴" localSheetId="21">#REF!</definedName>
    <definedName name="컴" localSheetId="25">#REF!</definedName>
    <definedName name="컴">#REF!</definedName>
    <definedName name="케이블">#REF!</definedName>
    <definedName name="케이블공">#REF!</definedName>
    <definedName name="콘">[361]토공사!$B$10</definedName>
    <definedName name="콘120규격">[101]SORCE1!$AA$1:$AO$15</definedName>
    <definedName name="콘180규격">[101]SORCE1!$AQ$1:$BE$15</definedName>
    <definedName name="콘단면적" localSheetId="17">#REF!</definedName>
    <definedName name="콘단면적">#REF!</definedName>
    <definedName name="콘크" localSheetId="17">#N/A</definedName>
    <definedName name="콘크" localSheetId="11">'5-1. 영향조사 및 사후관리 용역 총괄'!콘크</definedName>
    <definedName name="콘크" localSheetId="21">'7. 일위대가'!콘크</definedName>
    <definedName name="콘크" localSheetId="28">'8.사후관리 공종별단가표'!콘크</definedName>
    <definedName name="콘크" localSheetId="24">'단가(사후관리)'!콘크</definedName>
    <definedName name="콘크">[0]!콘크</definedName>
    <definedName name="콘크리트" localSheetId="17">#REF!</definedName>
    <definedName name="콘크리트">#REF!</definedName>
    <definedName name="콘크리트_구입" localSheetId="17">#REF!</definedName>
    <definedName name="콘크리트_구입">#REF!</definedName>
    <definedName name="콘크리트_생산" localSheetId="17">#REF!</definedName>
    <definedName name="콘크리트_생산">#REF!</definedName>
    <definedName name="콘크리트_진동기" localSheetId="17">[108]장비집계!#REF!</definedName>
    <definedName name="콘크리트_진동기">[108]장비집계!#REF!</definedName>
    <definedName name="콘크리트_커트" localSheetId="17">[108]장비집계!#REF!</definedName>
    <definedName name="콘크리트_커트">[108]장비집계!#REF!</definedName>
    <definedName name="콘크리트_타설" localSheetId="17">#REF!</definedName>
    <definedName name="콘크리트_타설">#REF!</definedName>
    <definedName name="콘크리트2" localSheetId="7" hidden="1">#REF!</definedName>
    <definedName name="콘크리트2" localSheetId="26" hidden="1">#REF!</definedName>
    <definedName name="콘크리트2" localSheetId="21" hidden="1">#REF!</definedName>
    <definedName name="콘크리트2" localSheetId="25" hidden="1">#REF!</definedName>
    <definedName name="콘크리트2" localSheetId="28" hidden="1">#REF!</definedName>
    <definedName name="콘크리트2" hidden="1">#REF!</definedName>
    <definedName name="콘크리트공">#REF!</definedName>
    <definedName name="콘크리트공사">#REF!</definedName>
    <definedName name="콘크리트공칭강도">'[347]#REF'!$G$132</definedName>
    <definedName name="콘크리트다짐대" localSheetId="17">#REF!</definedName>
    <definedName name="콘크리트다짐대" localSheetId="21">#REF!</definedName>
    <definedName name="콘크리트다짐대">#REF!</definedName>
    <definedName name="콘크리트다짐소" localSheetId="17">#REF!</definedName>
    <definedName name="콘크리트다짐소">#REF!</definedName>
    <definedName name="콘크리트집ㄱㅖ" localSheetId="17">#N/A</definedName>
    <definedName name="콘크리트집ㄱㅖ" localSheetId="11">'5-1. 영향조사 및 사후관리 용역 총괄'!콘크리트집ㄱㅖ</definedName>
    <definedName name="콘크리트집ㄱㅖ" localSheetId="21">'7. 일위대가'!콘크리트집ㄱㅖ</definedName>
    <definedName name="콘크리트집ㄱㅖ" localSheetId="28">'8.사후관리 공종별단가표'!콘크리트집ㄱㅖ</definedName>
    <definedName name="콘크리트집ㄱㅖ" localSheetId="24">'단가(사후관리)'!콘크리트집ㄱㅖ</definedName>
    <definedName name="콘크리트집ㄱㅖ">[0]!콘크리트집ㄱㅖ</definedName>
    <definedName name="콘크리트집계" localSheetId="17">#N/A</definedName>
    <definedName name="콘크리트집계" localSheetId="11">'5-1. 영향조사 및 사후관리 용역 총괄'!콘크리트집계</definedName>
    <definedName name="콘크리트집계" localSheetId="21">'7. 일위대가'!콘크리트집계</definedName>
    <definedName name="콘크리트집계" localSheetId="28">'8.사후관리 공종별단가표'!콘크리트집계</definedName>
    <definedName name="콘크리트집계" localSheetId="24">'단가(사후관리)'!콘크리트집계</definedName>
    <definedName name="콘크리트집계">[0]!콘크리트집계</definedName>
    <definedName name="콘탄성계수" localSheetId="17">#REF!</definedName>
    <definedName name="콘탄성계수">#REF!</definedName>
    <definedName name="크____람____셸" localSheetId="17">[108]장비집계!#REF!</definedName>
    <definedName name="크____람____셸">[108]장비집계!#REF!</definedName>
    <definedName name="크____레____인" localSheetId="17">[108]장비집계!#REF!</definedName>
    <definedName name="크____레____인">[108]장비집계!#REF!</definedName>
    <definedName name="크_레_인__트럭" localSheetId="17">[108]장비집계!#REF!</definedName>
    <definedName name="크_레_인__트럭">[108]장비집계!#REF!</definedName>
    <definedName name="크레인__트럭" localSheetId="17">[108]장비집계!#REF!</definedName>
    <definedName name="크레인__트럭">[108]장비집계!#REF!</definedName>
    <definedName name="크레인_트럭탑재형" localSheetId="17">[108]장비집계!#REF!</definedName>
    <definedName name="크레인_트럭탑재형">[108]장비집계!#REF!</definedName>
    <definedName name="크리프계수" localSheetId="17">#REF!</definedName>
    <definedName name="크리프계수">#REF!</definedName>
    <definedName name="ㅌ" localSheetId="17" hidden="1">{#N/A,#N/A,FALSE,"2~8번"}</definedName>
    <definedName name="ㅌ" hidden="1">{#N/A,#N/A,FALSE,"2~8번"}</definedName>
    <definedName name="ㅌ1121">'[186]전차선로 물량표'!#REF!</definedName>
    <definedName name="ㅌ2611" localSheetId="17">#REF!</definedName>
    <definedName name="ㅌ2611">#REF!</definedName>
    <definedName name="ㅌ2644" localSheetId="17">#REF!</definedName>
    <definedName name="ㅌ2644">#REF!</definedName>
    <definedName name="ㅌ735" localSheetId="17">#REF!</definedName>
    <definedName name="ㅌ735">#REF!</definedName>
    <definedName name="ㅌ952">#REF!</definedName>
    <definedName name="ㅌ노">[362]I一般比!#REF!</definedName>
    <definedName name="ㅌㅌㅌ" localSheetId="6">BLCH</definedName>
    <definedName name="ㅌㅌㅌ" localSheetId="17">BLCH</definedName>
    <definedName name="ㅌㅌㅌ">BLCH</definedName>
    <definedName name="ㅌㅌㅌㅌㅌㅌㅌ" localSheetId="7">#REF!</definedName>
    <definedName name="ㅌㅌㅌㅌㅌㅌㅌ" localSheetId="26">#REF!</definedName>
    <definedName name="ㅌㅌㅌㅌㅌㅌㅌ" localSheetId="21">#REF!</definedName>
    <definedName name="ㅌㅌㅌㅌㅌㅌㅌ" localSheetId="25">#REF!</definedName>
    <definedName name="ㅌㅌㅌㅌㅌㅌㅌ" localSheetId="28">#REF!</definedName>
    <definedName name="ㅌㅌㅌㅌㅌㅌㅌ">#REF!</definedName>
    <definedName name="타이어">[232]산출기준자료!$BF$4</definedName>
    <definedName name="타이어_롤러">[108]장비집계!#REF!</definedName>
    <definedName name="탄성계수비" localSheetId="17">#REF!</definedName>
    <definedName name="탄성계수비">#REF!</definedName>
    <definedName name="탄성고무받침" localSheetId="17">#REF!</definedName>
    <definedName name="탄성고무받침">#REF!</definedName>
    <definedName name="태빈" localSheetId="17">#REF!</definedName>
    <definedName name="태빈">#REF!</definedName>
    <definedName name="태영지급" localSheetId="17" hidden="1">{#N/A,#N/A,FALSE,"부대1"}</definedName>
    <definedName name="태영지급" localSheetId="21" hidden="1">{#N/A,#N/A,FALSE,"부대1"}</definedName>
    <definedName name="태영지급" localSheetId="28" hidden="1">{#N/A,#N/A,FALSE,"부대1"}</definedName>
    <definedName name="태영지급" hidden="1">{#N/A,#N/A,FALSE,"부대1"}</definedName>
    <definedName name="태풍루사_상양혈리_수해복구공사_폐기물처리비_내역" localSheetId="7">#REF!</definedName>
    <definedName name="태풍루사_상양혈리_수해복구공사_폐기물처리비_내역" localSheetId="17">#REF!</definedName>
    <definedName name="태풍루사_상양혈리_수해복구공사_폐기물처리비_내역" localSheetId="26">#REF!</definedName>
    <definedName name="태풍루사_상양혈리_수해복구공사_폐기물처리비_내역" localSheetId="21">#REF!</definedName>
    <definedName name="태풍루사_상양혈리_수해복구공사_폐기물처리비_내역" localSheetId="25">#REF!</definedName>
    <definedName name="태풍루사_상양혈리_수해복구공사_폐기물처리비_내역" localSheetId="28">#REF!</definedName>
    <definedName name="태풍루사_상양혈리_수해복구공사_폐기물처리비_내역">#REF!</definedName>
    <definedName name="택코팅" localSheetId="21">#REF!</definedName>
    <definedName name="택코팅">#REF!</definedName>
    <definedName name="택코팅량">[217]포장면적산출!$C$10</definedName>
    <definedName name="택코팅면적">[217]포장면적산출!$C$10</definedName>
    <definedName name="택코팅면적계">[217]포장수량집계!$F$9</definedName>
    <definedName name="택코팅면적수량">[363]포장수량집계!$G$9</definedName>
    <definedName name="탠덤_로울러">[108]장비집계!#REF!</definedName>
    <definedName name="터">[314]전기단가조사서!#REF!</definedName>
    <definedName name="터파기">[255]토공수량산출!$AI$4</definedName>
    <definedName name="터파기1" localSheetId="17">#REF!</definedName>
    <definedName name="터파기1">#REF!</definedName>
    <definedName name="터파기계산" localSheetId="6">[198]!터파기계산</definedName>
    <definedName name="터파기계산">[198]!터파기계산</definedName>
    <definedName name="터파기리핑" localSheetId="17">#REF!</definedName>
    <definedName name="터파기리핑">#REF!</definedName>
    <definedName name="터파기발파암" localSheetId="17">#REF!</definedName>
    <definedName name="터파기발파암">#REF!</definedName>
    <definedName name="터파기상폭" localSheetId="17">[11]횡배수관!#REF!</definedName>
    <definedName name="터파기상폭">[11]횡배수관!#REF!</definedName>
    <definedName name="터파기토사" localSheetId="17">#REF!</definedName>
    <definedName name="터파기토사">#REF!</definedName>
    <definedName name="털털털털털털" localSheetId="17">#REF!</definedName>
    <definedName name="털털털털털털">#REF!</definedName>
    <definedName name="템2" localSheetId="6">BlankMacro1</definedName>
    <definedName name="템2" localSheetId="17">BlankMacro1</definedName>
    <definedName name="템2">BlankMacro1</definedName>
    <definedName name="템3" localSheetId="6">BlankMacro1</definedName>
    <definedName name="템3" localSheetId="17">BlankMacro1</definedName>
    <definedName name="템3">BlankMacro1</definedName>
    <definedName name="템4" localSheetId="6">BlankMacro1</definedName>
    <definedName name="템4" localSheetId="17">BlankMacro1</definedName>
    <definedName name="템4">BlankMacro1</definedName>
    <definedName name="템5" localSheetId="6">BlankMacro1</definedName>
    <definedName name="템5" localSheetId="17">BlankMacro1</definedName>
    <definedName name="템5">BlankMacro1</definedName>
    <definedName name="템6" localSheetId="6">BlankMacro1</definedName>
    <definedName name="템6" localSheetId="17">BlankMacro1</definedName>
    <definedName name="템6">BlankMacro1</definedName>
    <definedName name="템플리트모듈1" localSheetId="6">BlankMacro1</definedName>
    <definedName name="템플리트모듈1" localSheetId="17">BlankMacro1</definedName>
    <definedName name="템플리트모듈1">BlankMacro1</definedName>
    <definedName name="템플리트모듈10" localSheetId="6">BlankMacro1</definedName>
    <definedName name="템플리트모듈10" localSheetId="17">BlankMacro1</definedName>
    <definedName name="템플리트모듈10">BlankMacro1</definedName>
    <definedName name="템플리트모듈2" localSheetId="6">BlankMacro1</definedName>
    <definedName name="템플리트모듈2" localSheetId="17">BlankMacro1</definedName>
    <definedName name="템플리트모듈2">BlankMacro1</definedName>
    <definedName name="템플리트모듈3" localSheetId="6">BlankMacro1</definedName>
    <definedName name="템플리트모듈3" localSheetId="17">BlankMacro1</definedName>
    <definedName name="템플리트모듈3">BlankMacro1</definedName>
    <definedName name="템플리트모듈4" localSheetId="6">BlankMacro1</definedName>
    <definedName name="템플리트모듈4" localSheetId="17">BlankMacro1</definedName>
    <definedName name="템플리트모듈4">BlankMacro1</definedName>
    <definedName name="템플리트모듈5" localSheetId="6">BlankMacro1</definedName>
    <definedName name="템플리트모듈5" localSheetId="17">BlankMacro1</definedName>
    <definedName name="템플리트모듈5">BlankMacro1</definedName>
    <definedName name="템플리트모듈6" localSheetId="6">BlankMacro1</definedName>
    <definedName name="템플리트모듈6" localSheetId="17">BlankMacro1</definedName>
    <definedName name="템플리트모듈6">BlankMacro1</definedName>
    <definedName name="토" localSheetId="7" hidden="1">#REF!</definedName>
    <definedName name="토" localSheetId="17" hidden="1">#REF!</definedName>
    <definedName name="토" localSheetId="26" hidden="1">#REF!</definedName>
    <definedName name="토" localSheetId="21" hidden="1">#REF!</definedName>
    <definedName name="토" localSheetId="25" hidden="1">#REF!</definedName>
    <definedName name="토" hidden="1">#REF!</definedName>
    <definedName name="토3" localSheetId="6">BlankMacro1</definedName>
    <definedName name="토3" localSheetId="17">BlankMacro1</definedName>
    <definedName name="토3">BlankMacro1</definedName>
    <definedName name="토공" localSheetId="7">#REF!</definedName>
    <definedName name="토공" localSheetId="17">#REF!</definedName>
    <definedName name="토공" localSheetId="26">#REF!</definedName>
    <definedName name="토공" localSheetId="21">#REF!</definedName>
    <definedName name="토공" localSheetId="25">#REF!</definedName>
    <definedName name="토공" localSheetId="28">#REF!</definedName>
    <definedName name="토공">#REF!</definedName>
    <definedName name="토공11" localSheetId="17" hidden="1">{#N/A,#N/A,FALSE,"포장2"}</definedName>
    <definedName name="토공11" localSheetId="21" hidden="1">{#N/A,#N/A,FALSE,"포장2"}</definedName>
    <definedName name="토공11" localSheetId="28" hidden="1">{#N/A,#N/A,FALSE,"포장2"}</definedName>
    <definedName name="토공11" hidden="1">{#N/A,#N/A,FALSE,"포장2"}</definedName>
    <definedName name="토공사">[364]정렬!$B$2:$E$1204</definedName>
    <definedName name="토공사현장설명서" localSheetId="6">[17]!토공사현장설명서</definedName>
    <definedName name="토공사현장설명서">[17]!토공사현장설명서</definedName>
    <definedName name="토공산출" localSheetId="6">BlankMacro1</definedName>
    <definedName name="토공산출" localSheetId="17">BlankMacro1</definedName>
    <definedName name="토공산출">BlankMacro1</definedName>
    <definedName name="토공이수" localSheetId="17" hidden="1">#REF!</definedName>
    <definedName name="토공이수" localSheetId="21" hidden="1">#REF!</definedName>
    <definedName name="토공이수" hidden="1">#REF!</definedName>
    <definedName name="토공참조" localSheetId="17">#REF!</definedName>
    <definedName name="토공참조">#REF!</definedName>
    <definedName name="토공총괄집계">#REF!</definedName>
    <definedName name="토량계산" localSheetId="17" hidden="1">{#N/A,#N/A,FALSE,"포장단가"}</definedName>
    <definedName name="토량계산" localSheetId="11" hidden="1">{#N/A,#N/A,FALSE,"포장단가"}</definedName>
    <definedName name="토량계산" localSheetId="21" hidden="1">{#N/A,#N/A,FALSE,"포장단가"}</definedName>
    <definedName name="토량계산" localSheetId="28" hidden="1">{#N/A,#N/A,FALSE,"포장단가"}</definedName>
    <definedName name="토량계산" localSheetId="24" hidden="1">{#N/A,#N/A,FALSE,"포장단가"}</definedName>
    <definedName name="토량계산" hidden="1">{#N/A,#N/A,FALSE,"포장단가"}</definedName>
    <definedName name="토류벽" localSheetId="7">#REF!</definedName>
    <definedName name="토류벽" localSheetId="11">#REF!</definedName>
    <definedName name="토류벽" localSheetId="26">#REF!</definedName>
    <definedName name="토류벽" localSheetId="21">#REF!</definedName>
    <definedName name="토류벽" localSheetId="25">#REF!</definedName>
    <definedName name="토류벽" localSheetId="28">#REF!</definedName>
    <definedName name="토류벽">#REF!</definedName>
    <definedName name="토류판">[110]가시설수량!$AE$25</definedName>
    <definedName name="토목" localSheetId="7">#REF!</definedName>
    <definedName name="토목" localSheetId="26">#REF!</definedName>
    <definedName name="토목" localSheetId="21">#REF!</definedName>
    <definedName name="토목" localSheetId="25">#REF!</definedName>
    <definedName name="토목">#REF!</definedName>
    <definedName name="토목내역">#REF!</definedName>
    <definedName name="토목설계" localSheetId="17" hidden="1">{#N/A,#N/A,FALSE,"골재소요량";#N/A,#N/A,FALSE,"골재소요량"}</definedName>
    <definedName name="토목설계" localSheetId="21" hidden="1">{#N/A,#N/A,FALSE,"골재소요량";#N/A,#N/A,FALSE,"골재소요량"}</definedName>
    <definedName name="토목설계" localSheetId="28" hidden="1">{#N/A,#N/A,FALSE,"골재소요량";#N/A,#N/A,FALSE,"골재소요량"}</definedName>
    <definedName name="토목설계" hidden="1">{#N/A,#N/A,FALSE,"골재소요량";#N/A,#N/A,FALSE,"골재소요량"}</definedName>
    <definedName name="토목일위대가" localSheetId="7">[209]양수장!#REF!</definedName>
    <definedName name="토목일위대가" localSheetId="17">[210]양수장!#REF!</definedName>
    <definedName name="토목일위대가" localSheetId="11">#REF!</definedName>
    <definedName name="토목일위대가" localSheetId="26">[209]양수장!#REF!</definedName>
    <definedName name="토목일위대가" localSheetId="21">[212]양수장!#REF!</definedName>
    <definedName name="토목일위대가" localSheetId="25">[209]양수장!#REF!</definedName>
    <definedName name="토목일위대가" localSheetId="28">[213]양수장!#REF!</definedName>
    <definedName name="토목일위대가">[209]양수장!#REF!</definedName>
    <definedName name="토목집계" localSheetId="17">#REF!</definedName>
    <definedName name="토목집계">#REF!</definedName>
    <definedName name="토사" localSheetId="7">#REF!</definedName>
    <definedName name="토사" localSheetId="11">#REF!</definedName>
    <definedName name="토사" localSheetId="26">#REF!</definedName>
    <definedName name="토사" localSheetId="21">#REF!</definedName>
    <definedName name="토사" localSheetId="25">#REF!</definedName>
    <definedName name="토사" localSheetId="28">#REF!</definedName>
    <definedName name="토사">#REF!</definedName>
    <definedName name="토사1">#REF!</definedName>
    <definedName name="토사2">#REF!</definedName>
    <definedName name="토사3">#REF!</definedName>
    <definedName name="토사천공개소">'[109]가시설(TYPE-A)'!#REF!</definedName>
    <definedName name="토사측구">[310]노무비!#REF!</definedName>
    <definedName name="토적" localSheetId="7">#REF!</definedName>
    <definedName name="토적" localSheetId="17">#REF!</definedName>
    <definedName name="토적" localSheetId="11">#REF!</definedName>
    <definedName name="토적" localSheetId="26">#REF!</definedName>
    <definedName name="토적" localSheetId="21">#REF!</definedName>
    <definedName name="토적" localSheetId="25">#REF!</definedName>
    <definedName name="토적">#REF!</definedName>
    <definedName name="토적1">[24]Sheet1!$A:$IV</definedName>
    <definedName name="토적1공구" localSheetId="17">#REF!</definedName>
    <definedName name="토적1공구">#REF!</definedName>
    <definedName name="토적2공구" localSheetId="17">#REF!</definedName>
    <definedName name="토적2공구">#REF!</definedName>
    <definedName name="토적계산" localSheetId="17">#REF!</definedName>
    <definedName name="토적계산">#REF!</definedName>
    <definedName name="토적계산서" localSheetId="17">[365]공사비!#REF!</definedName>
    <definedName name="토적계산서" localSheetId="21">[365]공사비!#REF!</definedName>
    <definedName name="토적계산서">[365]공사비!#REF!</definedName>
    <definedName name="토적되메우기">[255]토적계산서!$J$19</definedName>
    <definedName name="토적보조기층" localSheetId="17">#REF!</definedName>
    <definedName name="토적보조기층">#REF!</definedName>
    <definedName name="토적아스팔트포장" localSheetId="17">#REF!</definedName>
    <definedName name="토적아스팔트포장">#REF!</definedName>
    <definedName name="토적터파기">[255]토적계산서!$H$19</definedName>
    <definedName name="토적포장깨기">[255]토적계산서!$L$19</definedName>
    <definedName name="토적포장절단">[255]토적계산서!$N$19</definedName>
    <definedName name="토적표" localSheetId="17" hidden="1">#REF!</definedName>
    <definedName name="토적표" localSheetId="26" hidden="1">#REF!</definedName>
    <definedName name="토적표" localSheetId="21" hidden="1">#REF!</definedName>
    <definedName name="토적표" localSheetId="25" hidden="1">#REF!</definedName>
    <definedName name="토적표" hidden="1">#REF!</definedName>
    <definedName name="토적표01" hidden="1">#REF!</definedName>
    <definedName name="토적표1">[24]Sheet1!$A:$IV</definedName>
    <definedName name="토지" localSheetId="17">#REF!</definedName>
    <definedName name="토지">#REF!</definedName>
    <definedName name="토지적성평가업무목록">'[201]적성평가 산출근거'!$C$5:$C$10</definedName>
    <definedName name="토지적성평가일위대가표">'[201]일위대가(토지적성평가)'!$A$5:$M$21</definedName>
    <definedName name="토취장복구경비" localSheetId="17">#REF!</definedName>
    <definedName name="토취장복구경비" localSheetId="21">#REF!</definedName>
    <definedName name="토취장복구경비">#REF!</definedName>
    <definedName name="토취장복구노무비" localSheetId="17">#REF!</definedName>
    <definedName name="토취장복구노무비">#REF!</definedName>
    <definedName name="토취장복구재료비">#REF!</definedName>
    <definedName name="토피">#REF!</definedName>
    <definedName name="토피고">'[43]DATA 입력란'!$D$6</definedName>
    <definedName name="톤콘" localSheetId="17">#REF!</definedName>
    <definedName name="톤콘">#REF!</definedName>
    <definedName name="통계코드" localSheetId="17">#REF!</definedName>
    <definedName name="통계코드">#REF!</definedName>
    <definedName name="통내">[279]노무비!$B$8</definedName>
    <definedName name="통상남" localSheetId="17">#REF!</definedName>
    <definedName name="통상남">#REF!</definedName>
    <definedName name="통상여" localSheetId="17">#REF!</definedName>
    <definedName name="통상여">#REF!</definedName>
    <definedName name="통설">[279]노무비!$B$10</definedName>
    <definedName name="통신관련산업기사">[366]시중노임단가!$B$12</definedName>
    <definedName name="통신설비공">[366]시중노임단가!$B$14</definedName>
    <definedName name="통신수탁공사비">[367]관급!#REF!</definedName>
    <definedName name="통일" localSheetId="7">#REF!</definedName>
    <definedName name="통일" localSheetId="17">#REF!</definedName>
    <definedName name="통일" localSheetId="26">#REF!</definedName>
    <definedName name="통일" localSheetId="21">#REF!</definedName>
    <definedName name="통일" localSheetId="25">#REF!</definedName>
    <definedName name="통일">#REF!</definedName>
    <definedName name="통일로" localSheetId="17">#REF!</definedName>
    <definedName name="통일로">#REF!</definedName>
    <definedName name="퇴직공제부금비">[175]제경비!$I$42</definedName>
    <definedName name="퇴직공제부금비비율">[175]제경비!$K$66</definedName>
    <definedName name="퇴직공제부금비요율" localSheetId="17">#REF!</definedName>
    <definedName name="퇴직공제부금비요율">#REF!</definedName>
    <definedName name="퇴직부금비" localSheetId="17">#REF!</definedName>
    <definedName name="퇴직부금비">#REF!</definedName>
    <definedName name="퇴직부금비_산식" localSheetId="17">#REF!</definedName>
    <definedName name="퇴직부금비_산식">#REF!</definedName>
    <definedName name="투3" localSheetId="17" hidden="1">{#N/A,#N/A,FALSE,"배수2"}</definedName>
    <definedName name="투3" localSheetId="21" hidden="1">{#N/A,#N/A,FALSE,"배수2"}</definedName>
    <definedName name="투3" localSheetId="28" hidden="1">{#N/A,#N/A,FALSE,"배수2"}</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찰표" localSheetId="17" hidden="1">{#N/A,#N/A,FALSE,"부대1"}</definedName>
    <definedName name="투찰표" localSheetId="21" hidden="1">{#N/A,#N/A,FALSE,"부대1"}</definedName>
    <definedName name="투찰표" localSheetId="28" hidden="1">{#N/A,#N/A,FALSE,"부대1"}</definedName>
    <definedName name="투찰표" hidden="1">{#N/A,#N/A,FALSE,"부대1"}</definedName>
    <definedName name="투폐기물처리비">#REF!</definedName>
    <definedName name="트">[171]수량산출!#REF!</definedName>
    <definedName name="트렉트_및_트레일러">[108]장비집계!#REF!</definedName>
    <definedName name="특1" localSheetId="17">#REF!</definedName>
    <definedName name="특1" localSheetId="21">#REF!</definedName>
    <definedName name="특1">#REF!</definedName>
    <definedName name="특1호_맨홀" localSheetId="17">#REF!</definedName>
    <definedName name="특1호_맨홀">#REF!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급">[130]sw1!$I$4,[130]sw1!$I$22,[130]sw1!$I$40,[130]sw1!$I$58,[130]sw1!$I$76,[130]sw1!$I$94</definedName>
    <definedName name="특급기술자" localSheetId="17">#REF!,#REF!,#REF!,#REF!,#REF!,#REF!</definedName>
    <definedName name="특급기술자">#REF!,#REF!,#REF!,#REF!,#REF!,#REF!</definedName>
    <definedName name="특급자" localSheetId="17">#REF!,#REF!,#REF!,#REF!,#REF!,#REF!</definedName>
    <definedName name="특급자">#REF!,#REF!,#REF!,#REF!,#REF!,#REF!</definedName>
    <definedName name="특별">[232]노무!#REF!</definedName>
    <definedName name="특별인부" localSheetId="17">#REF!</definedName>
    <definedName name="특별인부" localSheetId="21">#REF!</definedName>
    <definedName name="특별인부">#REF!</definedName>
    <definedName name="틀공" localSheetId="17">#REF!</definedName>
    <definedName name="틀공">#REF!</definedName>
    <definedName name="틀단중">[24]Sheet1!$C$7:$P$17</definedName>
    <definedName name="ㅍ">[145]Sheet1!$A$68</definedName>
    <definedName name="ㅍㅍ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#REF!</definedName>
    <definedName name="파기높이1">#REF!</definedName>
    <definedName name="파상형PE전선관">#REF!</definedName>
    <definedName name="파이1">#REF!</definedName>
    <definedName name="파이2">#REF!</definedName>
    <definedName name="파이프펜던트">[237]DATA!$E$17:$F$26</definedName>
    <definedName name="파일" localSheetId="7" hidden="1">#REF!</definedName>
    <definedName name="파일" localSheetId="26" hidden="1">#REF!</definedName>
    <definedName name="파일" localSheetId="21" hidden="1">#REF!</definedName>
    <definedName name="파일" localSheetId="25" hidden="1">#REF!</definedName>
    <definedName name="파일" localSheetId="28" hidden="1">#REF!</definedName>
    <definedName name="파일" hidden="1">#REF!</definedName>
    <definedName name="파일길이">#REF!</definedName>
    <definedName name="파일종갯수">#REF!</definedName>
    <definedName name="파일횡갯수">#REF!</definedName>
    <definedName name="파주와동">[185]표지!#REF!</definedName>
    <definedName name="판">[177]수량산출!$R$164</definedName>
    <definedName name="판넬자재" localSheetId="17">#REF!</definedName>
    <definedName name="판넬자재">#REF!</definedName>
    <definedName name="판재" localSheetId="17">#REF!</definedName>
    <definedName name="판재">#REF!</definedName>
    <definedName name="팔" localSheetId="7" hidden="1">#REF!</definedName>
    <definedName name="팔" localSheetId="26" hidden="1">#REF!</definedName>
    <definedName name="팔" localSheetId="25" hidden="1">#REF!</definedName>
    <definedName name="팔" hidden="1">#REF!</definedName>
    <definedName name="팔팔">'[291]07답사515'!$Z$6:$Z$531</definedName>
    <definedName name="팔팔팔" localSheetId="17">#REF!</definedName>
    <definedName name="팔팔팔">#REF!</definedName>
    <definedName name="팔팔팔팔" localSheetId="17">#REF!</definedName>
    <definedName name="팔팔팔팔">#REF!</definedName>
    <definedName name="펌프구경" localSheetId="17">#REF!</definedName>
    <definedName name="펌프구경">#REF!</definedName>
    <definedName name="페기갑지" localSheetId="7" hidden="1">#REF!</definedName>
    <definedName name="페기갑지" localSheetId="26" hidden="1">#REF!</definedName>
    <definedName name="페기갑지" localSheetId="21" hidden="1">#REF!</definedName>
    <definedName name="페기갑지" localSheetId="25" hidden="1">#REF!</definedName>
    <definedName name="페기갑지" hidden="1">#REF!</definedName>
    <definedName name="페이브먼트_브레카">[108]장비집계!#REF!</definedName>
    <definedName name="편입용지조서" localSheetId="17">#REF!</definedName>
    <definedName name="편입용지조서">#REF!</definedName>
    <definedName name="평균" localSheetId="7">#REF!</definedName>
    <definedName name="평균" localSheetId="26">#REF!</definedName>
    <definedName name="평균" localSheetId="25">#REF!</definedName>
    <definedName name="평균">#REF!</definedName>
    <definedName name="평균H">#REF!</definedName>
    <definedName name="평균H1">'[109]1-1평균터파기고(1)'!$G$31</definedName>
    <definedName name="평균H2" localSheetId="17">#REF!</definedName>
    <definedName name="평균H2">#REF!</definedName>
    <definedName name="평균N치" localSheetId="17">#REF!</definedName>
    <definedName name="평균N치">#REF!</definedName>
    <definedName name="평균높이" localSheetId="17">#REF!</definedName>
    <definedName name="평균높이">#REF!</definedName>
    <definedName name="평떼">#REF!</definedName>
    <definedName name="평소" localSheetId="7">#REF!</definedName>
    <definedName name="평소" localSheetId="26">#REF!</definedName>
    <definedName name="평소" localSheetId="25">#REF!</definedName>
    <definedName name="평소">#REF!</definedName>
    <definedName name="평의자">#REF!</definedName>
    <definedName name="평자재단가">#REF!</definedName>
    <definedName name="평자재단위당">#REF!</definedName>
    <definedName name="폐기" localSheetId="7" hidden="1">#REF!</definedName>
    <definedName name="폐기" localSheetId="26" hidden="1">#REF!</definedName>
    <definedName name="폐기" localSheetId="21" hidden="1">#REF!</definedName>
    <definedName name="폐기" localSheetId="25" hidden="1">#REF!</definedName>
    <definedName name="폐기" hidden="1">#REF!</definedName>
    <definedName name="폐기갑지" localSheetId="7">#REF!</definedName>
    <definedName name="폐기갑지" localSheetId="26">#REF!</definedName>
    <definedName name="폐기갑지" localSheetId="25">#REF!</definedName>
    <definedName name="폐기갑지">#REF!</definedName>
    <definedName name="폐기갑지용" localSheetId="7" hidden="1">#REF!</definedName>
    <definedName name="폐기갑지용" localSheetId="26" hidden="1">#REF!</definedName>
    <definedName name="폐기갑지용" localSheetId="21" hidden="1">#REF!</definedName>
    <definedName name="폐기갑지용" localSheetId="25" hidden="1">#REF!</definedName>
    <definedName name="폐기갑지용" hidden="1">#REF!</definedName>
    <definedName name="폐기물수수료">#REF!</definedName>
    <definedName name="폐기물운반">#REF!</definedName>
    <definedName name="폐기물적재">#REF!</definedName>
    <definedName name="폐기물처리">#REF!</definedName>
    <definedName name="폐기물처리1">[165]제경비!$H$6</definedName>
    <definedName name="폐기물처리2">[165]제경비!$H$7</definedName>
    <definedName name="폐기물처리비" localSheetId="17">#REF!</definedName>
    <definedName name="폐기물처리비">#REF!</definedName>
    <definedName name="포설공" localSheetId="17">#REF!</definedName>
    <definedName name="포설공">#REF!</definedName>
    <definedName name="포장" localSheetId="17">[162]횡배수관!#REF!</definedName>
    <definedName name="포장">[162]횡배수관!#REF!</definedName>
    <definedName name="포장T" localSheetId="17">#REF!</definedName>
    <definedName name="포장T">#REF!</definedName>
    <definedName name="포장거푸집조서" localSheetId="17" hidden="1">{#N/A,#N/A,FALSE,"포장단가"}</definedName>
    <definedName name="포장거푸집조서" localSheetId="11" hidden="1">{#N/A,#N/A,FALSE,"포장단가"}</definedName>
    <definedName name="포장거푸집조서" localSheetId="21" hidden="1">{#N/A,#N/A,FALSE,"포장단가"}</definedName>
    <definedName name="포장거푸집조서" localSheetId="28" hidden="1">{#N/A,#N/A,FALSE,"포장단가"}</definedName>
    <definedName name="포장거푸집조서" localSheetId="24" hidden="1">{#N/A,#N/A,FALSE,"포장단가"}</definedName>
    <definedName name="포장거푸집조서" hidden="1">{#N/A,#N/A,FALSE,"포장단가"}</definedName>
    <definedName name="포장공" localSheetId="21">#REF!</definedName>
    <definedName name="포장공">#REF!</definedName>
    <definedName name="포장공사">#REF!</definedName>
    <definedName name="포장두께">#REF!</definedName>
    <definedName name="포장두께2">'[202]단 box'!$E$74</definedName>
    <definedName name="포장수량" localSheetId="7">#REF!</definedName>
    <definedName name="포장수량" localSheetId="17">#REF!</definedName>
    <definedName name="포장수량" localSheetId="26">#REF!</definedName>
    <definedName name="포장수량" localSheetId="21">#REF!</definedName>
    <definedName name="포장수량" localSheetId="25">#REF!</definedName>
    <definedName name="포장수량" localSheetId="28">#REF!</definedName>
    <definedName name="포장수량">#REF!</definedName>
    <definedName name="포장자재산출" localSheetId="6">BlankMacro1</definedName>
    <definedName name="포장자재산출" localSheetId="17">BlankMacro1</definedName>
    <definedName name="포장자재산출">BlankMacro1</definedName>
    <definedName name="포장재료" localSheetId="17">#REF!</definedName>
    <definedName name="포장재료">#REF!</definedName>
    <definedName name="포장집계2" localSheetId="7">#REF!</definedName>
    <definedName name="포장집계2" localSheetId="26">#REF!</definedName>
    <definedName name="포장집계2" localSheetId="25">#REF!</definedName>
    <definedName name="포장집계2">#REF!</definedName>
    <definedName name="포장층_높이">'[43]DATA 입력란'!$D$7</definedName>
    <definedName name="포장층두께">[11]횡배수관!#REF!</definedName>
    <definedName name="포항학전">[280]적현로!#REF!</definedName>
    <definedName name="포화" localSheetId="17">#REF!</definedName>
    <definedName name="포화">#REF!</definedName>
    <definedName name="폭" localSheetId="7">#REF!</definedName>
    <definedName name="폭" localSheetId="17">#REF!</definedName>
    <definedName name="폭" localSheetId="11">#REF!</definedName>
    <definedName name="폭" localSheetId="26">#REF!</definedName>
    <definedName name="폭" localSheetId="21">#REF!</definedName>
    <definedName name="폭" localSheetId="25">#REF!</definedName>
    <definedName name="폭">#REF!</definedName>
    <definedName name="폭300" localSheetId="17">[28]대로근거!#REF!</definedName>
    <definedName name="폭300">[28]대로근거!#REF!</definedName>
    <definedName name="폭350" localSheetId="17">[28]대로근거!#REF!</definedName>
    <definedName name="폭350">[28]대로근거!#REF!</definedName>
    <definedName name="폭b1" localSheetId="17">#REF!</definedName>
    <definedName name="폭b1">#REF!</definedName>
    <definedName name="폭b2" localSheetId="17">#REF!</definedName>
    <definedName name="폭b2">#REF!</definedName>
    <definedName name="폭B3" localSheetId="17">#REF!</definedName>
    <definedName name="폭B3">#REF!</definedName>
    <definedName name="폭B4">#REF!</definedName>
    <definedName name="폭원">#REF!</definedName>
    <definedName name="표">#REF!</definedName>
    <definedName name="표복사">[24]Sheet1!#REF!</definedName>
    <definedName name="표준공수" localSheetId="17">#REF!</definedName>
    <definedName name="표준공수">#REF!</definedName>
    <definedName name="표준코드" localSheetId="17">#REF!</definedName>
    <definedName name="표준코드">#REF!</definedName>
    <definedName name="표준코드공사" localSheetId="17">#REF!</definedName>
    <definedName name="표준코드공사">#REF!</definedName>
    <definedName name="표지">'[294]3수량'!$A$1:$Z$543</definedName>
    <definedName name="표지1" localSheetId="6">BlankMacro1</definedName>
    <definedName name="표지1" localSheetId="17">BlankMacro1</definedName>
    <definedName name="표지1">BlankMacro1</definedName>
    <definedName name="표지11111" localSheetId="28" hidden="1">{"'신흥취수펌프 검토'!$M$2","'신흥취수펌프 검토'!$A$1:$AE$87"}</definedName>
    <definedName name="표지11111" hidden="1">{"'신흥취수펌프 검토'!$M$2","'신흥취수펌프 검토'!$A$1:$AE$87"}</definedName>
    <definedName name="표지2" localSheetId="17">#REF!</definedName>
    <definedName name="표지2">#REF!</definedName>
    <definedName name="표지222" localSheetId="28" hidden="1">{"'신흥취수펌프 검토'!$M$2","'신흥취수펌프 검토'!$A$1:$AE$87"}</definedName>
    <definedName name="표지222" hidden="1">{"'신흥취수펌프 검토'!$M$2","'신흥취수펌프 검토'!$A$1:$AE$87"}</definedName>
    <definedName name="표지4" localSheetId="6">BlankMacro1</definedName>
    <definedName name="표지4" localSheetId="17">BlankMacro1</definedName>
    <definedName name="표지4">BlankMacro1</definedName>
    <definedName name="표지5" localSheetId="6">BlankMacro1</definedName>
    <definedName name="표지5" localSheetId="17">BlankMacro1</definedName>
    <definedName name="표지5">BlankMacro1</definedName>
    <definedName name="표층">[217]포장재료집계표!$C$6</definedName>
    <definedName name="표층다짐1" localSheetId="17">#REF!</definedName>
    <definedName name="표층다짐1" localSheetId="21">#REF!</definedName>
    <definedName name="표층다짐1">#REF!</definedName>
    <definedName name="표층다짐2" localSheetId="17">#REF!</definedName>
    <definedName name="표층다짐2">#REF!</definedName>
    <definedName name="표층다짐3">#REF!</definedName>
    <definedName name="표층량">[217]포장면적산출!$C$6</definedName>
    <definedName name="표층면적">[217]포장면적산출!$C$6</definedName>
    <definedName name="표층면적계">[217]포장수량집계!$F$8</definedName>
    <definedName name="표층운반" localSheetId="17">#REF!</definedName>
    <definedName name="표층운반" localSheetId="21">#REF!</definedName>
    <definedName name="표층운반">#REF!</definedName>
    <definedName name="표층포설" localSheetId="17">#REF!</definedName>
    <definedName name="표층포설">#REF!</definedName>
    <definedName name="표표표표">#REF!</definedName>
    <definedName name="표품_통신_6_13">[106]일위대가목록!#REF!</definedName>
    <definedName name="푸" localSheetId="7">#REF!</definedName>
    <definedName name="푸" localSheetId="26">#REF!</definedName>
    <definedName name="푸" localSheetId="21">#REF!</definedName>
    <definedName name="푸" localSheetId="25">#REF!</definedName>
    <definedName name="푸" localSheetId="28">#REF!</definedName>
    <definedName name="푸">#REF!</definedName>
    <definedName name="푸기" localSheetId="7">#REF!</definedName>
    <definedName name="푸기" localSheetId="26">#REF!</definedName>
    <definedName name="푸기" localSheetId="25">#REF!</definedName>
    <definedName name="푸기">#REF!</definedName>
    <definedName name="풀박스">[314]전기단가조사서!#REF!</definedName>
    <definedName name="품" localSheetId="17">#REF!</definedName>
    <definedName name="품">#REF!</definedName>
    <definedName name="품___명" localSheetId="17">#REF!</definedName>
    <definedName name="품___명">#REF!</definedName>
    <definedName name="품명" localSheetId="7">#REF!</definedName>
    <definedName name="품명" localSheetId="11">#REF!</definedName>
    <definedName name="품명" localSheetId="26">#REF!</definedName>
    <definedName name="품명" localSheetId="25">#REF!</definedName>
    <definedName name="품명">#REF!</definedName>
    <definedName name="품명2" localSheetId="7">#REF!</definedName>
    <definedName name="품명2" localSheetId="11">#REF!</definedName>
    <definedName name="품명2" localSheetId="26">#REF!</definedName>
    <definedName name="품명2" localSheetId="25">#REF!</definedName>
    <definedName name="품명2">#REF!</definedName>
    <definedName name="품셈">#REF!</definedName>
    <definedName name="품셈2">#REF!</definedName>
    <definedName name="품셈근거">#REF!</definedName>
    <definedName name="품셈총괄표">#REF!</definedName>
    <definedName name="품품품셈셈">#REF!</definedName>
    <definedName name="풍화암" localSheetId="7">#REF!</definedName>
    <definedName name="풍화암" localSheetId="11">#REF!</definedName>
    <definedName name="풍화암" localSheetId="26">#REF!</definedName>
    <definedName name="풍화암" localSheetId="25">#REF!</definedName>
    <definedName name="풍화암">#REF!</definedName>
    <definedName name="풍화암개소" localSheetId="7">#REF!</definedName>
    <definedName name="풍화암개소" localSheetId="11">#REF!</definedName>
    <definedName name="풍화암개소" localSheetId="26">#REF!</definedName>
    <definedName name="풍화암개소" localSheetId="25">#REF!</definedName>
    <definedName name="풍화암개소">#REF!</definedName>
    <definedName name="풍화토">#REF!</definedName>
    <definedName name="프라임코트">#REF!</definedName>
    <definedName name="프라임코팅">[217]포장재료집계표!$C$15</definedName>
    <definedName name="프라임코팅면적">[217]포장면적산출!$C$17</definedName>
    <definedName name="프라임코팅면적계">[217]포장수량집계!$F$11</definedName>
    <definedName name="프랜트전공" localSheetId="17">#REF!</definedName>
    <definedName name="프랜트전공">#REF!</definedName>
    <definedName name="플라타너스B8">[203]데이타!$E$552</definedName>
    <definedName name="플랜지돌출폭">'[290]4.2유효폭의 계산'!$N$28</definedName>
    <definedName name="플랜지폭" localSheetId="17">#REF!</definedName>
    <definedName name="플랜지폭">#REF!</definedName>
    <definedName name="플랜트">[232]노무!#REF!</definedName>
    <definedName name="플랜트기계설치공" localSheetId="17">#REF!</definedName>
    <definedName name="플랜트기계설치공">#REF!</definedName>
    <definedName name="플랜트배관공" localSheetId="17">#REF!</definedName>
    <definedName name="플랜트배관공">#REF!</definedName>
    <definedName name="플랜트용접공" localSheetId="17">#REF!</definedName>
    <definedName name="플랜트용접공">#REF!</definedName>
    <definedName name="플랜트전공">#REF!</definedName>
    <definedName name="플랜트제관공">#REF!</definedName>
    <definedName name="플렌트용접공">#REF!</definedName>
    <definedName name="플렌트전공">#REF!</definedName>
    <definedName name="피복두께">#REF!</definedName>
    <definedName name="필기">#REF!</definedName>
    <definedName name="필기점수">#REF!</definedName>
    <definedName name="핑">#REF!</definedName>
    <definedName name="ㅎ" localSheetId="7" hidden="1">[15]노임단가!#REF!</definedName>
    <definedName name="ㅎ" localSheetId="17" hidden="1">[262]노임단가!#REF!</definedName>
    <definedName name="ㅎ" localSheetId="26" hidden="1">[15]노임단가!#REF!</definedName>
    <definedName name="ㅎ" localSheetId="21" hidden="1">[15]노임단가!#REF!</definedName>
    <definedName name="ㅎ" localSheetId="25" hidden="1">[15]노임단가!#REF!</definedName>
    <definedName name="ㅎ" hidden="1">[15]노임단가!#REF!</definedName>
    <definedName name="ㅎ314" localSheetId="17">#REF!</definedName>
    <definedName name="ㅎ314">#REF!</definedName>
    <definedName name="ㅎ32">'[368]#REF'!$M$207</definedName>
    <definedName name="ㅎ384" localSheetId="17">#REF!</definedName>
    <definedName name="ㅎ384">#REF!</definedName>
    <definedName name="ㅎ434">[369]일위!#REF!</definedName>
    <definedName name="ㅎ5" localSheetId="17" hidden="1">{#N/A,#N/A,FALSE,"골재소요량";#N/A,#N/A,FALSE,"골재소요량"}</definedName>
    <definedName name="ㅎ5" hidden="1">{#N/A,#N/A,FALSE,"골재소요량";#N/A,#N/A,FALSE,"골재소요량"}</definedName>
    <definedName name="ㅎ590">[369]일위!#REF!</definedName>
    <definedName name="ㅎㄴ" hidden="1">'[27]N賃率-職'!$I$5:$I$30</definedName>
    <definedName name="ㅎㄹㄹ" localSheetId="7">#REF!</definedName>
    <definedName name="ㅎㄹㄹ" localSheetId="26">#REF!</definedName>
    <definedName name="ㅎㄹㄹ" localSheetId="21">#REF!</definedName>
    <definedName name="ㅎㄹㄹ" localSheetId="25">#REF!</definedName>
    <definedName name="ㅎㄹㄹ" localSheetId="28">#REF!</definedName>
    <definedName name="ㅎㄹㄹ">#REF!</definedName>
    <definedName name="ㅎㅀㄹ"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ㄷㄱ">#REF!</definedName>
    <definedName name="ㅎㅍ">#REF!</definedName>
    <definedName name="ㅎㅎ" localSheetId="6">BlankMacro1</definedName>
    <definedName name="ㅎㅎ" localSheetId="17">BlankMacro1</definedName>
    <definedName name="ㅎㅎ">BlankMacro1</definedName>
    <definedName name="ㅎㅎㄷㅁㅂ" localSheetId="17">#REF!</definedName>
    <definedName name="ㅎㅎㄷㅁㅂ">#REF!</definedName>
    <definedName name="ㅎㅎㅎㅇ"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_지" localSheetId="7">#REF!</definedName>
    <definedName name="하_지" localSheetId="26">#REF!</definedName>
    <definedName name="하_지" localSheetId="25">#REF!</definedName>
    <definedName name="하_지">#REF!</definedName>
    <definedName name="하도" localSheetId="17" hidden="1">{#N/A,#N/A,FALSE,"이정표"}</definedName>
    <definedName name="하도" localSheetId="21" hidden="1">{#N/A,#N/A,FALSE,"이정표"}</definedName>
    <definedName name="하도" localSheetId="28" hidden="1">{#N/A,#N/A,FALSE,"이정표"}</definedName>
    <definedName name="하도" hidden="1">{#N/A,#N/A,FALSE,"이정표"}</definedName>
    <definedName name="하도급">[324]산출내역서집계표!$D$6:$L$116</definedName>
    <definedName name="하도급1" localSheetId="17">#REF!</definedName>
    <definedName name="하도급1">#REF!</definedName>
    <definedName name="하도급2" localSheetId="17">#REF!</definedName>
    <definedName name="하도급2">#REF!</definedName>
    <definedName name="하도급3" localSheetId="17">#REF!</definedName>
    <definedName name="하도급3">#REF!</definedName>
    <definedName name="하도급4">#REF!</definedName>
    <definedName name="하도급5">#REF!</definedName>
    <definedName name="하도급6">#REF!</definedName>
    <definedName name="하도급ㄴ역">#REF!</definedName>
    <definedName name="하도급내역">#REF!</definedName>
    <definedName name="하도급비율">[175]제경비!$K$67</definedName>
    <definedName name="하도급사항" localSheetId="17">#REF!</definedName>
    <definedName name="하도급사항">#REF!</definedName>
    <definedName name="하도급수수료">[175]제경비!$U$42</definedName>
    <definedName name="하도급원가1" localSheetId="17">#REF!</definedName>
    <definedName name="하도급원가1">#REF!</definedName>
    <definedName name="하도급원가2" localSheetId="17">#REF!</definedName>
    <definedName name="하도급원가2">#REF!</definedName>
    <definedName name="하도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부슬라브">#REF!</definedName>
    <definedName name="하부플랜지두께">#REF!</definedName>
    <definedName name="하빈" localSheetId="6">BlankMacro1</definedName>
    <definedName name="하빈" localSheetId="17">BlankMacro1</definedName>
    <definedName name="하빈">BlankMacro1</definedName>
    <definedName name="하수도2"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[24]Sheet1!#REF!</definedName>
    <definedName name="하중" localSheetId="17">#REF!</definedName>
    <definedName name="하중">#REF!</definedName>
    <definedName name="하지" localSheetId="7">#REF!</definedName>
    <definedName name="하지" localSheetId="26">#REF!</definedName>
    <definedName name="하지" localSheetId="25">#REF!</definedName>
    <definedName name="하지">#REF!</definedName>
    <definedName name="하폭">#REF!</definedName>
    <definedName name="하한선" localSheetId="17" hidden="1">{#N/A,#N/A,FALSE,"배수2"}</definedName>
    <definedName name="하한선" localSheetId="21" hidden="1">{#N/A,#N/A,FALSE,"배수2"}</definedName>
    <definedName name="하한선" localSheetId="28" hidden="1">{#N/A,#N/A,FALSE,"배수2"}</definedName>
    <definedName name="하한선" hidden="1">{#N/A,#N/A,FALSE,"배수2"}</definedName>
    <definedName name="학교" localSheetId="17" hidden="1">{#N/A,#N/A,FALSE,"전력간선"}</definedName>
    <definedName name="학교" localSheetId="21" hidden="1">{#N/A,#N/A,FALSE,"전력간선"}</definedName>
    <definedName name="학교" hidden="1">{#N/A,#N/A,FALSE,"전력간선"}</definedName>
    <definedName name="한" localSheetId="7" hidden="1">#REF!</definedName>
    <definedName name="한" localSheetId="26" hidden="1">#REF!</definedName>
    <definedName name="한" localSheetId="21" hidden="1">#REF!</definedName>
    <definedName name="한" localSheetId="25" hidden="1">#REF!</definedName>
    <definedName name="한" hidden="1">#REF!</definedName>
    <definedName name="한_일" localSheetId="7">#REF!</definedName>
    <definedName name="한_일" localSheetId="26">#REF!</definedName>
    <definedName name="한_일" localSheetId="25">#REF!</definedName>
    <definedName name="한_일">#REF!</definedName>
    <definedName name="한교1호">#REF!</definedName>
    <definedName name="한교2호">#REF!</definedName>
    <definedName name="한교3호">#REF!</definedName>
    <definedName name="한국학">[185]표지!#REF!</definedName>
    <definedName name="한라구절초" localSheetId="17">#REF!</definedName>
    <definedName name="한라구절초">#REF!</definedName>
    <definedName name="한일" localSheetId="7">#REF!</definedName>
    <definedName name="한일" localSheetId="26">#REF!</definedName>
    <definedName name="한일" localSheetId="25">#REF!</definedName>
    <definedName name="한일">#REF!</definedName>
    <definedName name="한전수용비">#REF!</definedName>
    <definedName name="한전수용비1">[165]제경비!$Q$4</definedName>
    <definedName name="한전수용비2">[165]제경비!$Q$5</definedName>
    <definedName name="한전수탁공사비2" localSheetId="17">#REF!</definedName>
    <definedName name="한전수탁공사비2">#REF!</definedName>
    <definedName name="한전수탁비" localSheetId="17">#REF!</definedName>
    <definedName name="한전수탁비">#REF!</definedName>
    <definedName name="한전표준공사비" localSheetId="6">BlankMacro1</definedName>
    <definedName name="한전표준공사비" localSheetId="17">BlankMacro1</definedName>
    <definedName name="한전표준공사비">BlankMacro1</definedName>
    <definedName name="할" localSheetId="17">#REF!</definedName>
    <definedName name="할">#REF!</definedName>
    <definedName name="할증수량" localSheetId="17">#REF!</definedName>
    <definedName name="할증수량">#REF!</definedName>
    <definedName name="함석공" localSheetId="17">#REF!</definedName>
    <definedName name="함석공">#REF!</definedName>
    <definedName name="함판3">#REF!</definedName>
    <definedName name="합계" localSheetId="7">#REF!</definedName>
    <definedName name="합계" localSheetId="26">#REF!</definedName>
    <definedName name="합계" localSheetId="25">#REF!</definedName>
    <definedName name="합계">#REF!</definedName>
    <definedName name="합계1">#REF!</definedName>
    <definedName name="합계2">#REF!</definedName>
    <definedName name="합계금액">#REF!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성강성3Span">#REF!</definedName>
    <definedName name="합성단면적3Span">#REF!</definedName>
    <definedName name="합판4">#REF!</definedName>
    <definedName name="합판6">#REF!</definedName>
    <definedName name="합판거푸집">[370]일위대가!#REF!</definedName>
    <definedName name="항__목" localSheetId="17">#REF!</definedName>
    <definedName name="항__목">#REF!</definedName>
    <definedName name="항목">[169]수량총괄!$B$5:$B$62</definedName>
    <definedName name="항타길이_경사" localSheetId="17">#REF!</definedName>
    <definedName name="항타길이_경사">#REF!</definedName>
    <definedName name="항타길이_수직" localSheetId="17">#REF!</definedName>
    <definedName name="항타길이_수직">#REF!</definedName>
    <definedName name="해당화" localSheetId="17">#REF!</definedName>
    <definedName name="해당화">#REF!</definedName>
    <definedName name="해머계수">#REF!</definedName>
    <definedName name="해창철콘" localSheetId="17">#N/A</definedName>
    <definedName name="해창철콘" localSheetId="11">'5-1. 영향조사 및 사후관리 용역 총괄'!해창철콘</definedName>
    <definedName name="해창철콘" localSheetId="21">'7. 일위대가'!해창철콘</definedName>
    <definedName name="해창철콘" localSheetId="28">'8.사후관리 공종별단가표'!해창철콘</definedName>
    <definedName name="해창철콘" localSheetId="24">'단가(사후관리)'!해창철콘</definedName>
    <definedName name="해창철콘">[0]!해창철콘</definedName>
    <definedName name="행선안내게시기설비">[24]Sheet1!$A$403:$AB$464</definedName>
    <definedName name="행창토건" localSheetId="17">#N/A</definedName>
    <definedName name="행창토건" localSheetId="11">'5-1. 영향조사 및 사후관리 용역 총괄'!행창토건</definedName>
    <definedName name="행창토건" localSheetId="21">'7. 일위대가'!행창토건</definedName>
    <definedName name="행창토건" localSheetId="28">'8.사후관리 공종별단가표'!행창토건</definedName>
    <definedName name="행창토건" localSheetId="24">'단가(사후관리)'!행창토건</definedName>
    <definedName name="행창토건">[0]!행창토건</definedName>
    <definedName name="허" localSheetId="7">#REF!</definedName>
    <definedName name="허" localSheetId="26">#REF!</definedName>
    <definedName name="허" localSheetId="21">#REF!</definedName>
    <definedName name="허" localSheetId="25">#REF!</definedName>
    <definedName name="허" localSheetId="28">#REF!</definedName>
    <definedName name="허">#REF!</definedName>
    <definedName name="허균" localSheetId="7">#REF!</definedName>
    <definedName name="허균" localSheetId="26">#REF!</definedName>
    <definedName name="허균" localSheetId="25">#REF!</definedName>
    <definedName name="허균">#REF!</definedName>
    <definedName name="헌치">#REF!</definedName>
    <definedName name="헌치1">#REF!</definedName>
    <definedName name="헌치2">#REF!</definedName>
    <definedName name="헌치H">#REF!</definedName>
    <definedName name="헌치V">#REF!</definedName>
    <definedName name="헌치길이">#REF!</definedName>
    <definedName name="현장명" localSheetId="6">[17]!현장명</definedName>
    <definedName name="현장명">[17]!현장명</definedName>
    <definedName name="현장설명청취보고서" localSheetId="6">[17]!현장설명청취보고서</definedName>
    <definedName name="현장설명청취보고서">[17]!현장설명청취보고서</definedName>
    <definedName name="현황조사" localSheetId="17">#REF!</definedName>
    <definedName name="현황조사">#REF!</definedName>
    <definedName name="협" localSheetId="17" hidden="1">{#N/A,#N/A,FALSE,"배수2"}</definedName>
    <definedName name="협" localSheetId="21" hidden="1">{#N/A,#N/A,FALSE,"배수2"}</definedName>
    <definedName name="협" localSheetId="28" hidden="1">{#N/A,#N/A,FALSE,"배수2"}</definedName>
    <definedName name="협" hidden="1">{#N/A,#N/A,FALSE,"배수2"}</definedName>
    <definedName name="협력" localSheetId="17" hidden="1">{#N/A,#N/A,FALSE,"포장2"}</definedName>
    <definedName name="협력" localSheetId="21" hidden="1">{#N/A,#N/A,FALSE,"포장2"}</definedName>
    <definedName name="협력" localSheetId="28" hidden="1">{#N/A,#N/A,FALSE,"포장2"}</definedName>
    <definedName name="협력" hidden="1">{#N/A,#N/A,FALSE,"포장2"}</definedName>
    <definedName name="협력업체" localSheetId="17" hidden="1">{#N/A,#N/A,FALSE,"포장2"}</definedName>
    <definedName name="협력업체" localSheetId="21" hidden="1">{#N/A,#N/A,FALSE,"포장2"}</definedName>
    <definedName name="협력업체" localSheetId="28" hidden="1">{#N/A,#N/A,FALSE,"포장2"}</definedName>
    <definedName name="협력업체" hidden="1">{#N/A,#N/A,FALSE,"포장2"}</definedName>
    <definedName name="협력업체목록" localSheetId="6">[17]!협력업체목록</definedName>
    <definedName name="협력업체목록">[17]!협력업체목록</definedName>
    <definedName name="협철" localSheetId="17" hidden="1">{#N/A,#N/A,FALSE,"포장2"}</definedName>
    <definedName name="협철" localSheetId="21" hidden="1">{#N/A,#N/A,FALSE,"포장2"}</definedName>
    <definedName name="협철" localSheetId="28" hidden="1">{#N/A,#N/A,FALSE,"포장2"}</definedName>
    <definedName name="협철" hidden="1">{#N/A,#N/A,FALSE,"포장2"}</definedName>
    <definedName name="협토" localSheetId="17" hidden="1">{#N/A,#N/A,FALSE,"포장1";#N/A,#N/A,FALSE,"포장1"}</definedName>
    <definedName name="협토" localSheetId="21" hidden="1">{#N/A,#N/A,FALSE,"포장1";#N/A,#N/A,FALSE,"포장1"}</definedName>
    <definedName name="협토" localSheetId="28" hidden="1">{#N/A,#N/A,FALSE,"포장1";#N/A,#N/A,FALSE,"포장1"}</definedName>
    <definedName name="협토" hidden="1">{#N/A,#N/A,FALSE,"포장1";#N/A,#N/A,FALSE,"포장1"}</definedName>
    <definedName name="협토1" localSheetId="17" hidden="1">{#N/A,#N/A,FALSE,"포장2"}</definedName>
    <definedName name="협토1" localSheetId="21" hidden="1">{#N/A,#N/A,FALSE,"포장2"}</definedName>
    <definedName name="협토1" localSheetId="28" hidden="1">{#N/A,#N/A,FALSE,"포장2"}</definedName>
    <definedName name="협토1" hidden="1">{#N/A,#N/A,FALSE,"포장2"}</definedName>
    <definedName name="협토자재" localSheetId="17" hidden="1">{#N/A,#N/A,FALSE,"포장2"}</definedName>
    <definedName name="협토자재" localSheetId="21" hidden="1">{#N/A,#N/A,FALSE,"포장2"}</definedName>
    <definedName name="협토자재" localSheetId="28" hidden="1">{#N/A,#N/A,FALSE,"포장2"}</definedName>
    <definedName name="협토자재" hidden="1">{#N/A,#N/A,FALSE,"포장2"}</definedName>
    <definedName name="형상">[80]DATE!$D$24:$D$85</definedName>
    <definedName name="형제" localSheetId="17" hidden="1">{#N/A,#N/A,FALSE,"포장2"}</definedName>
    <definedName name="형제" localSheetId="21" hidden="1">{#N/A,#N/A,FALSE,"포장2"}</definedName>
    <definedName name="형제" localSheetId="28" hidden="1">{#N/A,#N/A,FALSE,"포장2"}</definedName>
    <definedName name="형제" hidden="1">{#N/A,#N/A,FALSE,"포장2"}</definedName>
    <definedName name="형틀">#REF!</definedName>
    <definedName name="형틀목">[232]노무!#REF!</definedName>
    <definedName name="형틀목공" localSheetId="17">#REF!</definedName>
    <definedName name="형틀목공">#REF!</definedName>
    <definedName name="호" localSheetId="7" hidden="1">#REF!</definedName>
    <definedName name="호" localSheetId="26" hidden="1">#REF!</definedName>
    <definedName name="호" localSheetId="21" hidden="1">#REF!</definedName>
    <definedName name="호" localSheetId="25" hidden="1">#REF!</definedName>
    <definedName name="호" localSheetId="28" hidden="1">#REF!</definedName>
    <definedName name="호" hidden="1">#REF!</definedName>
    <definedName name="호박">#REF!</definedName>
    <definedName name="호박돌">#REF!</definedName>
    <definedName name="호서" localSheetId="7" hidden="1">#REF!</definedName>
    <definedName name="호서" localSheetId="26" hidden="1">#REF!</definedName>
    <definedName name="호서" localSheetId="21" hidden="1">#REF!</definedName>
    <definedName name="호서" localSheetId="25" hidden="1">#REF!</definedName>
    <definedName name="호서" hidden="1">#REF!</definedName>
    <definedName name="호안">#REF!</definedName>
    <definedName name="호안계">#REF!</definedName>
    <definedName name="호처리시험">#REF!</definedName>
    <definedName name="호표">[24]Sheet1!$C$2:$I$21</definedName>
    <definedName name="호ㅎ"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localSheetId="17" hidden="1">{#N/A,#N/A,FALSE,"부대1"}</definedName>
    <definedName name="호호" localSheetId="21" hidden="1">{#N/A,#N/A,FALSE,"부대1"}</definedName>
    <definedName name="호호" localSheetId="28" hidden="1">{#N/A,#N/A,FALSE,"부대1"}</definedName>
    <definedName name="호호" hidden="1">{#N/A,#N/A,FALSE,"부대1"}</definedName>
    <definedName name="호ㅓㅕㅏ6ㅅ서ㅛㅓ" localSheetId="17" hidden="1">[371]입찰안!#REF!</definedName>
    <definedName name="호ㅓㅕㅏ6ㅅ서ㅛㅓ" localSheetId="26" hidden="1">[372]입찰안!#REF!</definedName>
    <definedName name="호ㅓㅕㅏ6ㅅ서ㅛㅓ" localSheetId="21" hidden="1">[371]입찰안!#REF!</definedName>
    <definedName name="호ㅓㅕㅏ6ㅅ서ㅛㅓ" localSheetId="25" hidden="1">[372]입찰안!#REF!</definedName>
    <definedName name="호ㅓㅕㅏ6ㅅ서ㅛㅓ" hidden="1">[372]입찰안!#REF!</definedName>
    <definedName name="홈ㅂㄷㄱ" localSheetId="17">#REF!</definedName>
    <definedName name="홈ㅂㄷㄱ">#REF!</definedName>
    <definedName name="홍단풍" localSheetId="17">#REF!</definedName>
    <definedName name="홍단풍">#REF!</definedName>
    <definedName name="화신1호" localSheetId="17">#REF!</definedName>
    <definedName name="화신1호">#REF!</definedName>
    <definedName name="화신2호">#REF!</definedName>
    <definedName name="화신기존1">#REF!</definedName>
    <definedName name="화신기존2">#REF!</definedName>
    <definedName name="화타A" localSheetId="7">#REF!</definedName>
    <definedName name="화타A" localSheetId="11">#REF!</definedName>
    <definedName name="화타A" localSheetId="26">#REF!</definedName>
    <definedName name="화타A" localSheetId="25">#REF!</definedName>
    <definedName name="화타A" localSheetId="28">#REF!</definedName>
    <definedName name="화타A">#REF!</definedName>
    <definedName name="화타B" localSheetId="7">#REF!</definedName>
    <definedName name="화타B" localSheetId="11">#REF!</definedName>
    <definedName name="화타B" localSheetId="26">#REF!</definedName>
    <definedName name="화타B" localSheetId="25">#REF!</definedName>
    <definedName name="화타B">#REF!</definedName>
    <definedName name="확인" localSheetId="7">#REF!</definedName>
    <definedName name="확인" localSheetId="26">#REF!</definedName>
    <definedName name="확인" localSheetId="25">#REF!</definedName>
    <definedName name="확인">#REF!</definedName>
    <definedName name="확인서" localSheetId="7">#REF!</definedName>
    <definedName name="확인서" localSheetId="26">#REF!</definedName>
    <definedName name="확인서" localSheetId="21">#REF!</definedName>
    <definedName name="확인서" localSheetId="25">#REF!</definedName>
    <definedName name="확인서">#REF!</definedName>
    <definedName name="환경관리비">#REF!</definedName>
    <definedName name="환경관리비1">[165]제경비!$S$32</definedName>
    <definedName name="환경관리비2">[165]제경비!$S$33</definedName>
    <definedName name="환경관리비비율" localSheetId="17">#REF!</definedName>
    <definedName name="환경관리비비율">#REF!</definedName>
    <definedName name="환경보전비">[164]장척총괄!$E$12</definedName>
    <definedName name="환경보전비비율">[175]제경비!$K$64</definedName>
    <definedName name="환경보전비요율" localSheetId="17">#REF!</definedName>
    <definedName name="환경보전비요율">#REF!</definedName>
    <definedName name="환율">'[247]기계경비(시간당)'!$D$21</definedName>
    <definedName name="환장">'[281]간접재료비산출표-27-30'!$N$13</definedName>
    <definedName name="활석">[232]노무!#REF!</definedName>
    <definedName name="활하중">'[43]1. 설계조건 2.단면가정 3. 하중계산'!$G$73</definedName>
    <definedName name="활하중1" localSheetId="17">#REF!</definedName>
    <definedName name="활하중1">#REF!</definedName>
    <definedName name="활하중2" localSheetId="17">#REF!</definedName>
    <definedName name="활하중2">#REF!</definedName>
    <definedName name="활하중도">'[43]DATA 입력란'!$D$32</definedName>
    <definedName name="활하중콘">'[43]DATA 입력란'!$D$27</definedName>
    <definedName name="회경" localSheetId="17">#REF!</definedName>
    <definedName name="회경">#REF!</definedName>
    <definedName name="회사" localSheetId="17">#REF!</definedName>
    <definedName name="회사">#REF!</definedName>
    <definedName name="회시1호" localSheetId="17">#REF!</definedName>
    <definedName name="회시1호">#REF!</definedName>
    <definedName name="회시2호">#REF!</definedName>
    <definedName name="회재">#REF!</definedName>
    <definedName name="효">#REF!</definedName>
    <definedName name="후렉시블전선관">[314]전기단가조사서!#REF!</definedName>
    <definedName name="후사모멘트" localSheetId="17">#REF!</definedName>
    <definedName name="후사모멘트">#REF!</definedName>
    <definedName name="후활모멘트" localSheetId="17">#REF!</definedName>
    <definedName name="후활모멘트">#REF!</definedName>
    <definedName name="후활전단력" localSheetId="17">#REF!</definedName>
    <definedName name="후활전단력">#REF!</definedName>
    <definedName name="휘발류">[232]산출기준자료!$J$4</definedName>
    <definedName name="휘발유" localSheetId="17">#REF!</definedName>
    <definedName name="휘발유">#REF!</definedName>
    <definedName name="흄관" localSheetId="17">#REF!</definedName>
    <definedName name="흄관">#REF!</definedName>
    <definedName name="흄관400" localSheetId="21">#REF!</definedName>
    <definedName name="흄관400">#REF!</definedName>
    <definedName name="흄관600">#REF!</definedName>
    <definedName name="흄관800">#REF!</definedName>
    <definedName name="흄관운반" localSheetId="17" hidden="1">{#N/A,#N/A,FALSE,"포장단가"}</definedName>
    <definedName name="흄관운반" localSheetId="11" hidden="1">{#N/A,#N/A,FALSE,"포장단가"}</definedName>
    <definedName name="흄관운반" localSheetId="21" hidden="1">{#N/A,#N/A,FALSE,"포장단가"}</definedName>
    <definedName name="흄관운반" localSheetId="28" hidden="1">{#N/A,#N/A,FALSE,"포장단가"}</definedName>
    <definedName name="흄관운반" localSheetId="24" hidden="1">{#N/A,#N/A,FALSE,"포장단가"}</definedName>
    <definedName name="흄관운반" hidden="1">{#N/A,#N/A,FALSE,"포장단가"}</definedName>
    <definedName name="흙" localSheetId="7">#REF!</definedName>
    <definedName name="흙" localSheetId="26">#REF!</definedName>
    <definedName name="흙" localSheetId="21">#REF!</definedName>
    <definedName name="흙" localSheetId="25">#REF!</definedName>
    <definedName name="흙" localSheetId="28">#REF!</definedName>
    <definedName name="흙">#REF!</definedName>
    <definedName name="흙막이및토공사견적대비표" localSheetId="6">[17]!흙막이및토공사견적대비표</definedName>
    <definedName name="흙막이및토공사견적대비표">[17]!흙막이및토공사견적대비표</definedName>
    <definedName name="히" localSheetId="17">#REF!</definedName>
    <definedName name="히">#REF!</definedName>
    <definedName name="ㅏ">[373]인건비!#REF!</definedName>
    <definedName name="ㅏ776">[24]Sheet1!$A$702</definedName>
    <definedName name="ㅏ얼">[24]Sheet1!#REF!</definedName>
    <definedName name="ㅏㅎ">[374]J直材4!$F$5:$G$5</definedName>
    <definedName name="ㅏㅏㅏ"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#REF!</definedName>
    <definedName name="ㅐㅐ">[375]한강운반비!#REF!</definedName>
    <definedName name="ㅐㅐㅐ">'[117]ABUT수량-A1'!$T$25</definedName>
    <definedName name="ㅑ" localSheetId="17">#REF!</definedName>
    <definedName name="ㅑ">#REF!</definedName>
    <definedName name="ㅑㅅ" localSheetId="17">#REF!</definedName>
    <definedName name="ㅑㅅ">#REF!</definedName>
    <definedName name="ㅑㅑ" localSheetId="17">[376]하조서!#REF!</definedName>
    <definedName name="ㅑㅑ">[376]하조서!#REF!</definedName>
    <definedName name="ㅑㅑㅑ"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ㅑ" localSheetId="17" hidden="1">{#N/A,#N/A,FALSE,"전력간선"}</definedName>
    <definedName name="ㅑㅕㅑ" localSheetId="21" hidden="1">{#N/A,#N/A,FALSE,"전력간선"}</definedName>
    <definedName name="ㅑㅕㅑ" hidden="1">{#N/A,#N/A,FALSE,"전력간선"}</definedName>
    <definedName name="ㅑㅕㅕㅕ"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ㅛ" localSheetId="28" hidden="1">{#N/A,#N/A,FALSE,"전열산출서"}</definedName>
    <definedName name="ㅑㅛ" hidden="1">{#N/A,#N/A,FALSE,"전열산출서"}</definedName>
    <definedName name="ㅓ">[171]수량산출!#REF!</definedName>
    <definedName name="ㅓ39" localSheetId="17">#REF!</definedName>
    <definedName name="ㅓ39">#REF!</definedName>
    <definedName name="ㅓ7" localSheetId="17" hidden="1">{#N/A,#N/A,FALSE,"단가표지"}</definedName>
    <definedName name="ㅓ7" hidden="1">{#N/A,#N/A,FALSE,"단가표지"}</definedName>
    <definedName name="ㅓ8" localSheetId="7">#REF!</definedName>
    <definedName name="ㅓ8" localSheetId="26">#REF!</definedName>
    <definedName name="ㅓ8" localSheetId="21">#REF!</definedName>
    <definedName name="ㅓ8" localSheetId="25">#REF!</definedName>
    <definedName name="ㅓ8" localSheetId="28">#REF!</definedName>
    <definedName name="ㅓ8">#REF!</definedName>
    <definedName name="ㅓㄴㄱ" localSheetId="17" hidden="1">[377]실행철강하도!$A$1:$A$4</definedName>
    <definedName name="ㅓㄴㄱ" localSheetId="21" hidden="1">[377]실행철강하도!$A$1:$A$4</definedName>
    <definedName name="ㅓㄴㄱ" localSheetId="28" hidden="1">[315]실행철강하도!$A$1:$A$4</definedName>
    <definedName name="ㅓㄴㄱ" hidden="1">[378]실행철강하도!$A$1:$A$4</definedName>
    <definedName name="ㅓ난"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ㄹ">#REF!</definedName>
    <definedName name="ㅓㅏㅏㅣ" localSheetId="6">BLCH</definedName>
    <definedName name="ㅓㅏㅏㅣ" localSheetId="17">BLCH</definedName>
    <definedName name="ㅓㅏㅏㅣ">BLCH</definedName>
    <definedName name="ㅓㅓ"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17" hidden="1">{#N/A,#N/A,FALSE,"전력간선"}</definedName>
    <definedName name="ㅓㅓㅓ" localSheetId="21" hidden="1">{#N/A,#N/A,FALSE,"전력간선"}</definedName>
    <definedName name="ㅓㅓㅓ" hidden="1">{#N/A,#N/A,FALSE,"전력간선"}</definedName>
    <definedName name="ㅓㅓㅓㄴ"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[60]내역서!#REF!</definedName>
    <definedName name="ㅓㅗㅓ">'[348]인건-측정'!#REF!</definedName>
    <definedName name="ㅓㅠ" localSheetId="28" hidden="1">{#N/A,#N/A,FALSE,"전열산출서"}</definedName>
    <definedName name="ㅓㅠ" hidden="1">{#N/A,#N/A,FALSE,"전열산출서"}</definedName>
    <definedName name="ㅔ" localSheetId="17">#REF!</definedName>
    <definedName name="ㅔ">#REF!</definedName>
    <definedName name="ㅔㅔ" localSheetId="7" hidden="1">[45]집계표!#REF!</definedName>
    <definedName name="ㅔㅔ" localSheetId="26" hidden="1">[45]집계표!#REF!</definedName>
    <definedName name="ㅔㅔ" localSheetId="21" hidden="1">[45]집계표!#REF!</definedName>
    <definedName name="ㅔㅔ" localSheetId="25" hidden="1">[45]집계표!#REF!</definedName>
    <definedName name="ㅔㅔ" hidden="1">[45]집계표!#REF!</definedName>
    <definedName name="ㅕ" localSheetId="17">#REF!</definedName>
    <definedName name="ㅕ">#REF!</definedName>
    <definedName name="ㅕ422">[379]대치판정!#REF!</definedName>
    <definedName name="ㅕㅅ" localSheetId="17">#REF!</definedName>
    <definedName name="ㅕㅅ">#REF!</definedName>
    <definedName name="ㅗ" localSheetId="17">#REF!</definedName>
    <definedName name="ㅗ">#REF!</definedName>
    <definedName name="ㅗ1" localSheetId="17">#REF!</definedName>
    <definedName name="ㅗ1">#REF!</definedName>
    <definedName name="ㅗ1019">#REF!</definedName>
    <definedName name="ㅗ2">#REF!</definedName>
    <definedName name="ㅗ3">#REF!</definedName>
    <definedName name="ㅗ4">#REF!</definedName>
    <definedName name="ㅗ5">#REF!</definedName>
    <definedName name="ㅗㄷㄱ">#REF!</definedName>
    <definedName name="ㅗㄹ">#REF!</definedName>
    <definedName name="ㅗ마ㅓ리"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오">#REF!</definedName>
    <definedName name="ㅗㅌㅇㅌ">#REF!</definedName>
    <definedName name="ㅗㅎㄴㄷㄳㅁ">#REF!</definedName>
    <definedName name="ㅗㅎㄹ튷ㅌ">#REF!</definedName>
    <definedName name="ㅗㅓㅏ" localSheetId="7">#REF!</definedName>
    <definedName name="ㅗㅓㅏ" localSheetId="26">#REF!</definedName>
    <definedName name="ㅗㅓㅏ" localSheetId="21">#REF!</definedName>
    <definedName name="ㅗㅓㅏ" localSheetId="25">#REF!</definedName>
    <definedName name="ㅗㅓㅏ" localSheetId="28">#REF!</definedName>
    <definedName name="ㅗㅓㅏ">#REF!</definedName>
    <definedName name="ㅗㅗㅗ"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ㅛㅛㅛ" localSheetId="21" hidden="1">[120]날개벽수량표!#REF!</definedName>
    <definedName name="ㅛㅛㅛ" hidden="1">[120]날개벽수량표!#REF!</definedName>
    <definedName name="ㅜ" localSheetId="17">#REF!</definedName>
    <definedName name="ㅜ">#REF!</definedName>
    <definedName name="ㅜ1" localSheetId="7">#REF!</definedName>
    <definedName name="ㅜ1" localSheetId="26">#REF!</definedName>
    <definedName name="ㅜ1" localSheetId="21">#REF!</definedName>
    <definedName name="ㅜ1" localSheetId="25">#REF!</definedName>
    <definedName name="ㅜ1">#REF!</definedName>
    <definedName name="ㅜ2434">#REF!</definedName>
    <definedName name="ㅜㄻ" localSheetId="7" hidden="1">[15]노임단가!#REF!</definedName>
    <definedName name="ㅜㄻ" localSheetId="17" hidden="1">[262]노임단가!#REF!</definedName>
    <definedName name="ㅜㄻ" localSheetId="26" hidden="1">[15]노임단가!#REF!</definedName>
    <definedName name="ㅜㄻ" localSheetId="21" hidden="1">[15]노임단가!#REF!</definedName>
    <definedName name="ㅜㄻ" localSheetId="25" hidden="1">[15]노임단가!#REF!</definedName>
    <definedName name="ㅜㄻ" hidden="1">[15]노임단가!#REF!</definedName>
    <definedName name="ㅜㅜㅜㅜ" localSheetId="17">#REF!</definedName>
    <definedName name="ㅜㅜㅜㅜ">#REF!</definedName>
    <definedName name="ㅜㅜㅜㅜㅜ" localSheetId="6">BLCH</definedName>
    <definedName name="ㅜㅜㅜㅜㅜ" localSheetId="17">BLCH</definedName>
    <definedName name="ㅜㅜㅜㅜㅜ">BLCH</definedName>
    <definedName name="ㅠ" localSheetId="17">#REF!</definedName>
    <definedName name="ㅠ">#REF!</definedName>
    <definedName name="ㅠ1" localSheetId="17">#REF!</definedName>
    <definedName name="ㅠ1">#REF!</definedName>
    <definedName name="ㅠ10" localSheetId="17">#REF!</definedName>
    <definedName name="ㅠ10">#REF!</definedName>
    <definedName name="ㅠ11">#REF!</definedName>
    <definedName name="ㅠ131">#REF!</definedName>
    <definedName name="ㅠ2">#REF!</definedName>
    <definedName name="ㅠ3">#REF!</definedName>
    <definedName name="ㅠ359">#REF!</definedName>
    <definedName name="ㅠ4">#REF!</definedName>
    <definedName name="ㅠ5">#REF!</definedName>
    <definedName name="ㅠ6">#REF!</definedName>
    <definedName name="ㅠ7">#REF!</definedName>
    <definedName name="ㅠ8">#REF!</definedName>
    <definedName name="ㅠ9">#REF!</definedName>
    <definedName name="ㅠㄱ" localSheetId="17">{"'용역비'!$A$4:$C$8"}</definedName>
    <definedName name="ㅠㄱ" localSheetId="21">{"'용역비'!$A$4:$C$8"}</definedName>
    <definedName name="ㅠㄱ">{"'용역비'!$A$4:$C$8"}</definedName>
    <definedName name="ㅠ뮤ㅐ" localSheetId="7" hidden="1">#REF!</definedName>
    <definedName name="ㅠ뮤ㅐ" localSheetId="26" hidden="1">#REF!</definedName>
    <definedName name="ㅠ뮤ㅐ" localSheetId="25" hidden="1">#REF!</definedName>
    <definedName name="ㅠ뮤ㅐ" localSheetId="28" hidden="1">#REF!</definedName>
    <definedName name="ㅠ뮤ㅐ" hidden="1">#REF!</definedName>
    <definedName name="ㅠㅍ" localSheetId="1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ㅁ">#REF!</definedName>
    <definedName name="ㅠㅗㅁㅈㄷ">#REF!</definedName>
    <definedName name="ㅠㅗㅠㄷㄱㅁ">#REF!</definedName>
    <definedName name="ㅠㅠ">#REF!</definedName>
    <definedName name="ㅡ">#REF!</definedName>
    <definedName name="ㅡ37">#REF!</definedName>
    <definedName name="ㅡㄹㄴㅁ르" localSheetId="7" hidden="1">#REF!</definedName>
    <definedName name="ㅡㄹㄴㅁ르" localSheetId="26" hidden="1">#REF!</definedName>
    <definedName name="ㅡㄹㄴㅁ르" localSheetId="21" hidden="1">#REF!</definedName>
    <definedName name="ㅡㄹㄴㅁ르" localSheetId="25" hidden="1">#REF!</definedName>
    <definedName name="ㅡㄹㄴㅁ르" hidden="1">#REF!</definedName>
    <definedName name="ㅡㅡ">#REF!</definedName>
    <definedName name="ㅣ">#REF!</definedName>
    <definedName name="ㅣ1413">[24]Sheet1!#REF!</definedName>
    <definedName name="ㅣ1517" localSheetId="17">#REF!</definedName>
    <definedName name="ㅣ1517">#REF!</definedName>
    <definedName name="ㅣ1549" localSheetId="17">#REF!</definedName>
    <definedName name="ㅣ1549">#REF!</definedName>
    <definedName name="ㅣ58" localSheetId="17">#REF!</definedName>
    <definedName name="ㅣ58">#REF!</definedName>
    <definedName name="ㅣ618">#REF!</definedName>
    <definedName name="ㅣㅏ" hidden="1">[166]날개벽수량표!#REF!</definedName>
    <definedName name="ㅣㅏ아ㅓㄴ"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 localSheetId="17">[380]일위!$A$1:$M$219</definedName>
    <definedName name="ㅣㅣ" localSheetId="21">[380]일위!$A$1:$M$219</definedName>
    <definedName name="ㅣㅣ">[379]일위!$A$1:$M$219</definedName>
    <definedName name="ㅣㅣㅣ" localSheetId="17">#REF!</definedName>
    <definedName name="ㅣㅣㅣ">#REF!</definedName>
    <definedName name="ㅣㅣㅣ노원문화" localSheetId="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6" i="10" l="1"/>
  <c r="G6" i="10" s="1"/>
  <c r="F105" i="78"/>
  <c r="B12" i="94"/>
  <c r="D7" i="10" l="1"/>
  <c r="D8" i="10" l="1"/>
  <c r="G7" i="10"/>
  <c r="D10" i="10" l="1"/>
  <c r="G10" i="10" s="1"/>
  <c r="G8" i="10"/>
  <c r="G9" i="10" s="1"/>
  <c r="G12" i="10" l="1"/>
  <c r="D9" i="90" l="1"/>
  <c r="L47" i="91"/>
  <c r="L46" i="91"/>
  <c r="L45" i="91"/>
  <c r="L44" i="91"/>
  <c r="L43" i="91"/>
  <c r="L42" i="91"/>
  <c r="L41" i="91"/>
  <c r="L40" i="91"/>
  <c r="J47" i="91"/>
  <c r="J46" i="91"/>
  <c r="J45" i="91"/>
  <c r="J44" i="91"/>
  <c r="J43" i="91"/>
  <c r="J42" i="91"/>
  <c r="J41" i="91"/>
  <c r="J40" i="91"/>
  <c r="H47" i="91"/>
  <c r="H46" i="91"/>
  <c r="H45" i="91"/>
  <c r="H44" i="91"/>
  <c r="H43" i="91"/>
  <c r="H42" i="91"/>
  <c r="H41" i="91"/>
  <c r="H40" i="91"/>
  <c r="F47" i="91"/>
  <c r="F46" i="91"/>
  <c r="F45" i="91"/>
  <c r="F44" i="91"/>
  <c r="F43" i="91"/>
  <c r="F42" i="91"/>
  <c r="F41" i="91"/>
  <c r="F40" i="91"/>
  <c r="L38" i="91"/>
  <c r="L37" i="91"/>
  <c r="L36" i="91"/>
  <c r="L35" i="91"/>
  <c r="L34" i="91"/>
  <c r="L33" i="91"/>
  <c r="J38" i="91"/>
  <c r="J37" i="91"/>
  <c r="J36" i="91"/>
  <c r="J35" i="91"/>
  <c r="J34" i="91"/>
  <c r="J33" i="91"/>
  <c r="H38" i="91"/>
  <c r="H37" i="91"/>
  <c r="H36" i="91"/>
  <c r="H35" i="91"/>
  <c r="H34" i="91"/>
  <c r="H33" i="91"/>
  <c r="F38" i="91"/>
  <c r="F37" i="91"/>
  <c r="F36" i="91"/>
  <c r="F35" i="91"/>
  <c r="F34" i="91"/>
  <c r="F33" i="91"/>
  <c r="O1" i="91"/>
  <c r="Y447" i="93"/>
  <c r="K447" i="93"/>
  <c r="E447" i="93" s="1"/>
  <c r="I447" i="93"/>
  <c r="G447" i="93"/>
  <c r="Y446" i="93"/>
  <c r="K446" i="93"/>
  <c r="I446" i="93"/>
  <c r="G446" i="93"/>
  <c r="E446" i="93"/>
  <c r="X438" i="93"/>
  <c r="Y438" i="93" s="1"/>
  <c r="W438" i="93"/>
  <c r="S438" i="93"/>
  <c r="K438" i="93"/>
  <c r="I438" i="93"/>
  <c r="E438" i="93" s="1"/>
  <c r="G438" i="93"/>
  <c r="Y437" i="93"/>
  <c r="V437" i="93"/>
  <c r="W437" i="93" s="1"/>
  <c r="S437" i="93"/>
  <c r="K437" i="93"/>
  <c r="I437" i="93"/>
  <c r="G437" i="93"/>
  <c r="E437" i="93" s="1"/>
  <c r="Y436" i="93"/>
  <c r="W436" i="93"/>
  <c r="Q436" i="93" s="1"/>
  <c r="V436" i="93"/>
  <c r="S436" i="93"/>
  <c r="K436" i="93"/>
  <c r="E436" i="93" s="1"/>
  <c r="I436" i="93"/>
  <c r="G436" i="93"/>
  <c r="Y435" i="93"/>
  <c r="V435" i="93"/>
  <c r="W435" i="93" s="1"/>
  <c r="S435" i="93"/>
  <c r="Q435" i="93"/>
  <c r="K435" i="93"/>
  <c r="G435" i="93"/>
  <c r="Y434" i="93"/>
  <c r="W434" i="93"/>
  <c r="V434" i="93"/>
  <c r="S434" i="93"/>
  <c r="Q434" i="93" s="1"/>
  <c r="K434" i="93"/>
  <c r="G434" i="93"/>
  <c r="X433" i="93"/>
  <c r="W433" i="93"/>
  <c r="O433" i="93"/>
  <c r="Y433" i="93" s="1"/>
  <c r="J433" i="93"/>
  <c r="K433" i="93" s="1"/>
  <c r="I433" i="93"/>
  <c r="G433" i="93"/>
  <c r="R432" i="93"/>
  <c r="O432" i="93"/>
  <c r="K432" i="93"/>
  <c r="I432" i="93"/>
  <c r="F432" i="93"/>
  <c r="G432" i="93" s="1"/>
  <c r="R431" i="93"/>
  <c r="O431" i="93"/>
  <c r="W431" i="93" s="1"/>
  <c r="K431" i="93"/>
  <c r="I431" i="93"/>
  <c r="G431" i="93"/>
  <c r="F431" i="93"/>
  <c r="W430" i="93"/>
  <c r="R430" i="93"/>
  <c r="O430" i="93"/>
  <c r="Y430" i="93" s="1"/>
  <c r="K430" i="93"/>
  <c r="I430" i="93"/>
  <c r="F430" i="93"/>
  <c r="G430" i="93" s="1"/>
  <c r="E430" i="93" s="1"/>
  <c r="R429" i="93"/>
  <c r="O429" i="93"/>
  <c r="K429" i="93"/>
  <c r="I429" i="93"/>
  <c r="G429" i="93"/>
  <c r="F429" i="93"/>
  <c r="W423" i="93"/>
  <c r="X422" i="93"/>
  <c r="Y422" i="93" s="1"/>
  <c r="Q422" i="93"/>
  <c r="O422" i="93"/>
  <c r="K422" i="93"/>
  <c r="I422" i="93"/>
  <c r="G422" i="93"/>
  <c r="E422" i="93"/>
  <c r="Y421" i="93"/>
  <c r="Q421" i="93" s="1"/>
  <c r="X421" i="93"/>
  <c r="O421" i="93"/>
  <c r="K421" i="93"/>
  <c r="I421" i="93"/>
  <c r="G421" i="93"/>
  <c r="E421" i="93" s="1"/>
  <c r="X420" i="93"/>
  <c r="O420" i="93"/>
  <c r="Y420" i="93" s="1"/>
  <c r="Q420" i="93" s="1"/>
  <c r="K420" i="93"/>
  <c r="I420" i="93"/>
  <c r="G420" i="93"/>
  <c r="K419" i="93"/>
  <c r="I419" i="93"/>
  <c r="G419" i="93"/>
  <c r="E419" i="93"/>
  <c r="K418" i="93"/>
  <c r="I418" i="93"/>
  <c r="G418" i="93"/>
  <c r="E418" i="93"/>
  <c r="K417" i="93"/>
  <c r="I417" i="93"/>
  <c r="G417" i="93"/>
  <c r="K416" i="93"/>
  <c r="G416" i="93"/>
  <c r="K415" i="93"/>
  <c r="G415" i="93"/>
  <c r="K414" i="93"/>
  <c r="I414" i="93"/>
  <c r="G414" i="93"/>
  <c r="E414" i="93"/>
  <c r="J413" i="93"/>
  <c r="K413" i="93" s="1"/>
  <c r="E413" i="93" s="1"/>
  <c r="I413" i="93"/>
  <c r="G413" i="93"/>
  <c r="J412" i="93"/>
  <c r="K412" i="93" s="1"/>
  <c r="I412" i="93"/>
  <c r="G412" i="93"/>
  <c r="J411" i="93"/>
  <c r="K411" i="93" s="1"/>
  <c r="I411" i="93"/>
  <c r="G411" i="93"/>
  <c r="E411" i="93" s="1"/>
  <c r="J410" i="93"/>
  <c r="K410" i="93" s="1"/>
  <c r="I410" i="93"/>
  <c r="G410" i="93"/>
  <c r="F410" i="93"/>
  <c r="E410" i="93"/>
  <c r="K409" i="93"/>
  <c r="I409" i="93"/>
  <c r="F409" i="93"/>
  <c r="G409" i="93" s="1"/>
  <c r="E409" i="93" s="1"/>
  <c r="K408" i="93"/>
  <c r="I408" i="93"/>
  <c r="G408" i="93"/>
  <c r="E408" i="93" s="1"/>
  <c r="F408" i="93"/>
  <c r="K407" i="93"/>
  <c r="I407" i="93"/>
  <c r="G407" i="93"/>
  <c r="E407" i="93" s="1"/>
  <c r="F407" i="93"/>
  <c r="X406" i="93"/>
  <c r="O406" i="93"/>
  <c r="Y406" i="93" s="1"/>
  <c r="K406" i="93"/>
  <c r="I406" i="93"/>
  <c r="F406" i="93"/>
  <c r="G406" i="93" s="1"/>
  <c r="E406" i="93" s="1"/>
  <c r="R405" i="93"/>
  <c r="O405" i="93"/>
  <c r="S405" i="93" s="1"/>
  <c r="K405" i="93"/>
  <c r="I405" i="93"/>
  <c r="F405" i="93"/>
  <c r="G405" i="93" s="1"/>
  <c r="E405" i="93"/>
  <c r="Y398" i="93"/>
  <c r="U398" i="93"/>
  <c r="S398" i="93"/>
  <c r="G398" i="93"/>
  <c r="K397" i="93"/>
  <c r="K398" i="93" s="1"/>
  <c r="I397" i="93"/>
  <c r="G397" i="93"/>
  <c r="K396" i="93"/>
  <c r="I396" i="93"/>
  <c r="G396" i="93"/>
  <c r="E396" i="93"/>
  <c r="K383" i="93"/>
  <c r="W380" i="93"/>
  <c r="V380" i="93"/>
  <c r="Y373" i="93"/>
  <c r="W373" i="93"/>
  <c r="V19" i="93" s="1"/>
  <c r="W19" i="93" s="1"/>
  <c r="U373" i="93"/>
  <c r="T19" i="93" s="1"/>
  <c r="U19" i="93" s="1"/>
  <c r="S373" i="93"/>
  <c r="Q373" i="93" s="1"/>
  <c r="N351" i="93" s="1"/>
  <c r="K373" i="93"/>
  <c r="I373" i="93"/>
  <c r="K372" i="93"/>
  <c r="I372" i="93"/>
  <c r="G372" i="93"/>
  <c r="K371" i="93"/>
  <c r="I371" i="93"/>
  <c r="G371" i="93"/>
  <c r="E371" i="93" s="1"/>
  <c r="K358" i="93"/>
  <c r="V355" i="93"/>
  <c r="W355" i="93" s="1"/>
  <c r="Q355" i="93"/>
  <c r="Y348" i="93"/>
  <c r="W348" i="93"/>
  <c r="V18" i="93" s="1"/>
  <c r="W18" i="93" s="1"/>
  <c r="U348" i="93"/>
  <c r="T18" i="93" s="1"/>
  <c r="U18" i="93" s="1"/>
  <c r="Q18" i="93" s="1"/>
  <c r="S348" i="93"/>
  <c r="K347" i="93"/>
  <c r="E347" i="93" s="1"/>
  <c r="I347" i="93"/>
  <c r="G347" i="93"/>
  <c r="K346" i="93"/>
  <c r="K348" i="93" s="1"/>
  <c r="I346" i="93"/>
  <c r="I348" i="93" s="1"/>
  <c r="G346" i="93"/>
  <c r="G348" i="93" s="1"/>
  <c r="K333" i="93"/>
  <c r="V330" i="93"/>
  <c r="W330" i="93" s="1"/>
  <c r="Q330" i="93"/>
  <c r="Y323" i="93"/>
  <c r="W323" i="93"/>
  <c r="U323" i="93"/>
  <c r="S323" i="93"/>
  <c r="Q323" i="93"/>
  <c r="N301" i="93" s="1"/>
  <c r="G323" i="93"/>
  <c r="K322" i="93"/>
  <c r="I322" i="93"/>
  <c r="G322" i="93"/>
  <c r="K321" i="93"/>
  <c r="I321" i="93"/>
  <c r="G321" i="93"/>
  <c r="E321" i="93"/>
  <c r="K308" i="93"/>
  <c r="K323" i="93" s="1"/>
  <c r="W305" i="93"/>
  <c r="V305" i="93"/>
  <c r="Q305" i="93"/>
  <c r="Y298" i="93"/>
  <c r="U298" i="93"/>
  <c r="S298" i="93"/>
  <c r="K297" i="93"/>
  <c r="K298" i="93" s="1"/>
  <c r="I297" i="93"/>
  <c r="G297" i="93"/>
  <c r="E297" i="93" s="1"/>
  <c r="K296" i="93"/>
  <c r="I296" i="93"/>
  <c r="G296" i="93"/>
  <c r="G298" i="93" s="1"/>
  <c r="E296" i="93"/>
  <c r="K283" i="93"/>
  <c r="W280" i="93"/>
  <c r="V280" i="93"/>
  <c r="Y273" i="93"/>
  <c r="U273" i="93"/>
  <c r="S273" i="93"/>
  <c r="K272" i="93"/>
  <c r="I272" i="93"/>
  <c r="G272" i="93"/>
  <c r="E272" i="93"/>
  <c r="K271" i="93"/>
  <c r="I271" i="93"/>
  <c r="I273" i="93" s="1"/>
  <c r="G271" i="93"/>
  <c r="G273" i="93" s="1"/>
  <c r="E271" i="93"/>
  <c r="K258" i="93"/>
  <c r="K273" i="93" s="1"/>
  <c r="V255" i="93"/>
  <c r="W255" i="93" s="1"/>
  <c r="Y248" i="93"/>
  <c r="U248" i="93"/>
  <c r="S248" i="93"/>
  <c r="I248" i="93"/>
  <c r="K247" i="93"/>
  <c r="I247" i="93"/>
  <c r="G247" i="93"/>
  <c r="E247" i="93"/>
  <c r="K246" i="93"/>
  <c r="I246" i="93"/>
  <c r="G246" i="93"/>
  <c r="G248" i="93" s="1"/>
  <c r="E246" i="93"/>
  <c r="K233" i="93"/>
  <c r="K248" i="93" s="1"/>
  <c r="W230" i="93"/>
  <c r="V230" i="93"/>
  <c r="W223" i="93"/>
  <c r="X221" i="93"/>
  <c r="O221" i="93"/>
  <c r="Y221" i="93" s="1"/>
  <c r="Q221" i="93" s="1"/>
  <c r="Y220" i="93"/>
  <c r="Q220" i="93" s="1"/>
  <c r="X220" i="93"/>
  <c r="O220" i="93"/>
  <c r="X219" i="93"/>
  <c r="O219" i="93"/>
  <c r="Y219" i="93" s="1"/>
  <c r="S214" i="93"/>
  <c r="Q214" i="93"/>
  <c r="T213" i="93"/>
  <c r="O213" i="93"/>
  <c r="S213" i="93" s="1"/>
  <c r="S212" i="93"/>
  <c r="Q212" i="93" s="1"/>
  <c r="S211" i="93"/>
  <c r="Q211" i="93"/>
  <c r="S210" i="93"/>
  <c r="Q210" i="93" s="1"/>
  <c r="S209" i="93"/>
  <c r="Q209" i="93" s="1"/>
  <c r="S208" i="93"/>
  <c r="Q208" i="93" s="1"/>
  <c r="S207" i="93"/>
  <c r="Q207" i="93"/>
  <c r="R206" i="93"/>
  <c r="O206" i="93"/>
  <c r="S206" i="93" s="1"/>
  <c r="Y198" i="93"/>
  <c r="W198" i="93"/>
  <c r="V12" i="93" s="1"/>
  <c r="W12" i="93" s="1"/>
  <c r="U198" i="93"/>
  <c r="T12" i="93" s="1"/>
  <c r="U12" i="93" s="1"/>
  <c r="S198" i="93"/>
  <c r="K197" i="93"/>
  <c r="I197" i="93"/>
  <c r="G197" i="93"/>
  <c r="E197" i="93"/>
  <c r="K196" i="93"/>
  <c r="I196" i="93"/>
  <c r="I198" i="93" s="1"/>
  <c r="G196" i="93"/>
  <c r="K183" i="93"/>
  <c r="K198" i="93" s="1"/>
  <c r="W180" i="93"/>
  <c r="Q180" i="93" s="1"/>
  <c r="V180" i="93"/>
  <c r="U173" i="93"/>
  <c r="K172" i="93"/>
  <c r="I172" i="93"/>
  <c r="G172" i="93"/>
  <c r="E172" i="93" s="1"/>
  <c r="K171" i="93"/>
  <c r="I171" i="93"/>
  <c r="G171" i="93"/>
  <c r="E171" i="93" s="1"/>
  <c r="K170" i="93"/>
  <c r="I170" i="93"/>
  <c r="E170" i="93" s="1"/>
  <c r="G170" i="93"/>
  <c r="K169" i="93"/>
  <c r="I169" i="93"/>
  <c r="G169" i="93"/>
  <c r="E169" i="93" s="1"/>
  <c r="K168" i="93"/>
  <c r="I168" i="93"/>
  <c r="G168" i="93"/>
  <c r="E168" i="93" s="1"/>
  <c r="K167" i="93"/>
  <c r="I167" i="93"/>
  <c r="G167" i="93"/>
  <c r="E167" i="93"/>
  <c r="K166" i="93"/>
  <c r="I166" i="93"/>
  <c r="G166" i="93"/>
  <c r="R165" i="93"/>
  <c r="Y165" i="93" s="1"/>
  <c r="Q165" i="93"/>
  <c r="K165" i="93"/>
  <c r="I165" i="93"/>
  <c r="G165" i="93"/>
  <c r="E165" i="93" s="1"/>
  <c r="R164" i="93"/>
  <c r="Q164" i="93"/>
  <c r="Y164" i="93" s="1"/>
  <c r="K164" i="93"/>
  <c r="I164" i="93"/>
  <c r="G164" i="93"/>
  <c r="E164" i="93" s="1"/>
  <c r="Q163" i="93"/>
  <c r="O163" i="93"/>
  <c r="Y163" i="93" s="1"/>
  <c r="J163" i="93"/>
  <c r="K163" i="93" s="1"/>
  <c r="E163" i="93" s="1"/>
  <c r="I163" i="93"/>
  <c r="G163" i="93"/>
  <c r="J162" i="93"/>
  <c r="K162" i="93" s="1"/>
  <c r="I162" i="93"/>
  <c r="G162" i="93"/>
  <c r="Y161" i="93"/>
  <c r="Q161" i="93"/>
  <c r="J161" i="93"/>
  <c r="K161" i="93" s="1"/>
  <c r="I161" i="93"/>
  <c r="G161" i="93"/>
  <c r="E161" i="93"/>
  <c r="J160" i="93"/>
  <c r="K160" i="93" s="1"/>
  <c r="I160" i="93"/>
  <c r="G160" i="93"/>
  <c r="F160" i="93"/>
  <c r="V159" i="93"/>
  <c r="K159" i="93"/>
  <c r="I159" i="93"/>
  <c r="F159" i="93"/>
  <c r="G159" i="93" s="1"/>
  <c r="K158" i="93"/>
  <c r="I158" i="93"/>
  <c r="G158" i="93"/>
  <c r="F158" i="93"/>
  <c r="E158" i="93"/>
  <c r="K157" i="93"/>
  <c r="I157" i="93"/>
  <c r="E157" i="93" s="1"/>
  <c r="F157" i="93"/>
  <c r="G157" i="93" s="1"/>
  <c r="K156" i="93"/>
  <c r="I156" i="93"/>
  <c r="I173" i="93" s="1"/>
  <c r="F156" i="93"/>
  <c r="G156" i="93" s="1"/>
  <c r="E156" i="93" s="1"/>
  <c r="K155" i="93"/>
  <c r="I155" i="93"/>
  <c r="F155" i="93"/>
  <c r="G155" i="93" s="1"/>
  <c r="Y148" i="93"/>
  <c r="U148" i="93"/>
  <c r="S148" i="93"/>
  <c r="K148" i="93"/>
  <c r="J104" i="93" s="1"/>
  <c r="K147" i="93"/>
  <c r="I147" i="93"/>
  <c r="I148" i="93" s="1"/>
  <c r="H104" i="93" s="1"/>
  <c r="G147" i="93"/>
  <c r="E147" i="93" s="1"/>
  <c r="K146" i="93"/>
  <c r="I146" i="93"/>
  <c r="G146" i="93"/>
  <c r="K133" i="93"/>
  <c r="V130" i="93"/>
  <c r="W130" i="93" s="1"/>
  <c r="K122" i="93"/>
  <c r="I122" i="93"/>
  <c r="G122" i="93"/>
  <c r="K121" i="93"/>
  <c r="I121" i="93"/>
  <c r="G121" i="93"/>
  <c r="E121" i="93"/>
  <c r="K120" i="93"/>
  <c r="I120" i="93"/>
  <c r="G120" i="93"/>
  <c r="K119" i="93"/>
  <c r="I119" i="93"/>
  <c r="G119" i="93"/>
  <c r="K118" i="93"/>
  <c r="I118" i="93"/>
  <c r="G118" i="93"/>
  <c r="E118" i="93"/>
  <c r="K117" i="93"/>
  <c r="I117" i="93"/>
  <c r="E117" i="93" s="1"/>
  <c r="G117" i="93"/>
  <c r="K116" i="93"/>
  <c r="E116" i="93" s="1"/>
  <c r="I116" i="93"/>
  <c r="G116" i="93"/>
  <c r="K115" i="93"/>
  <c r="I115" i="93"/>
  <c r="G115" i="93"/>
  <c r="E115" i="93" s="1"/>
  <c r="K114" i="93"/>
  <c r="I114" i="93"/>
  <c r="E114" i="93" s="1"/>
  <c r="G114" i="93"/>
  <c r="K113" i="93"/>
  <c r="I113" i="93"/>
  <c r="G113" i="93"/>
  <c r="E113" i="93" s="1"/>
  <c r="K112" i="93"/>
  <c r="I112" i="93"/>
  <c r="G112" i="93"/>
  <c r="K111" i="93"/>
  <c r="I111" i="93"/>
  <c r="E111" i="93" s="1"/>
  <c r="G111" i="93"/>
  <c r="Y110" i="93"/>
  <c r="Q110" i="93" s="1"/>
  <c r="K110" i="93"/>
  <c r="I110" i="93"/>
  <c r="G110" i="93"/>
  <c r="E110" i="93"/>
  <c r="X109" i="93"/>
  <c r="Y109" i="93" s="1"/>
  <c r="W109" i="93"/>
  <c r="Q109" i="93" s="1"/>
  <c r="O109" i="93"/>
  <c r="K109" i="93"/>
  <c r="I109" i="93"/>
  <c r="G109" i="93"/>
  <c r="E109" i="93"/>
  <c r="X108" i="93"/>
  <c r="W108" i="93"/>
  <c r="W123" i="93" s="1"/>
  <c r="V9" i="93" s="1"/>
  <c r="W9" i="93" s="1"/>
  <c r="O108" i="93"/>
  <c r="Y108" i="93" s="1"/>
  <c r="K108" i="93"/>
  <c r="I108" i="93"/>
  <c r="G108" i="93"/>
  <c r="X107" i="93"/>
  <c r="O107" i="93"/>
  <c r="K107" i="93"/>
  <c r="I107" i="93"/>
  <c r="G107" i="93"/>
  <c r="E107" i="93"/>
  <c r="Y106" i="93"/>
  <c r="U106" i="93"/>
  <c r="Q106" i="93" s="1"/>
  <c r="C106" i="93"/>
  <c r="A106" i="93"/>
  <c r="T105" i="93"/>
  <c r="O105" i="93"/>
  <c r="Y105" i="93" s="1"/>
  <c r="C105" i="93"/>
  <c r="A105" i="93"/>
  <c r="T104" i="93"/>
  <c r="O104" i="93"/>
  <c r="U104" i="93" s="1"/>
  <c r="C104" i="93"/>
  <c r="A104" i="93"/>
  <c r="K97" i="93"/>
  <c r="I97" i="93"/>
  <c r="G97" i="93"/>
  <c r="E97" i="93" s="1"/>
  <c r="K96" i="93"/>
  <c r="I96" i="93"/>
  <c r="G96" i="93"/>
  <c r="E96" i="93" s="1"/>
  <c r="K95" i="93"/>
  <c r="I95" i="93"/>
  <c r="G95" i="93"/>
  <c r="E95" i="93"/>
  <c r="K94" i="93"/>
  <c r="I94" i="93"/>
  <c r="E94" i="93" s="1"/>
  <c r="G94" i="93"/>
  <c r="K93" i="93"/>
  <c r="I93" i="93"/>
  <c r="G93" i="93"/>
  <c r="E93" i="93"/>
  <c r="K92" i="93"/>
  <c r="I92" i="93"/>
  <c r="G92" i="93"/>
  <c r="E92" i="93" s="1"/>
  <c r="K91" i="93"/>
  <c r="G91" i="93"/>
  <c r="K90" i="93"/>
  <c r="H90" i="93"/>
  <c r="G90" i="93"/>
  <c r="X89" i="93"/>
  <c r="Y89" i="93" s="1"/>
  <c r="Q89" i="93"/>
  <c r="O89" i="93"/>
  <c r="K89" i="93"/>
  <c r="I89" i="93"/>
  <c r="E89" i="93" s="1"/>
  <c r="G89" i="93"/>
  <c r="X88" i="93"/>
  <c r="Y88" i="93" s="1"/>
  <c r="Q88" i="93" s="1"/>
  <c r="O88" i="93"/>
  <c r="J88" i="93"/>
  <c r="K88" i="93" s="1"/>
  <c r="I88" i="93"/>
  <c r="G88" i="93"/>
  <c r="Y87" i="93"/>
  <c r="X87" i="93"/>
  <c r="O87" i="93"/>
  <c r="K87" i="93"/>
  <c r="J87" i="93"/>
  <c r="I87" i="93"/>
  <c r="G87" i="93"/>
  <c r="K86" i="93"/>
  <c r="J86" i="93"/>
  <c r="I86" i="93"/>
  <c r="G86" i="93"/>
  <c r="E86" i="93" s="1"/>
  <c r="K85" i="93"/>
  <c r="K98" i="93" s="1"/>
  <c r="J29" i="93" s="1"/>
  <c r="K29" i="93" s="1"/>
  <c r="K48" i="93" s="1"/>
  <c r="K6" i="93" s="1"/>
  <c r="J85" i="93"/>
  <c r="I85" i="93"/>
  <c r="F85" i="93"/>
  <c r="G85" i="93" s="1"/>
  <c r="W84" i="93"/>
  <c r="V84" i="93"/>
  <c r="K84" i="93"/>
  <c r="I84" i="93"/>
  <c r="F84" i="93"/>
  <c r="G84" i="93" s="1"/>
  <c r="T83" i="93"/>
  <c r="O83" i="93"/>
  <c r="U83" i="93" s="1"/>
  <c r="Q83" i="93" s="1"/>
  <c r="K83" i="93"/>
  <c r="I83" i="93"/>
  <c r="F83" i="93"/>
  <c r="G83" i="93" s="1"/>
  <c r="E83" i="93" s="1"/>
  <c r="T82" i="93"/>
  <c r="O82" i="93"/>
  <c r="U82" i="93" s="1"/>
  <c r="Q82" i="93" s="1"/>
  <c r="K82" i="93"/>
  <c r="I82" i="93"/>
  <c r="G82" i="93"/>
  <c r="E82" i="93" s="1"/>
  <c r="F82" i="93"/>
  <c r="T81" i="93"/>
  <c r="O81" i="93"/>
  <c r="K81" i="93"/>
  <c r="I81" i="93"/>
  <c r="G81" i="93"/>
  <c r="F81" i="93"/>
  <c r="E81" i="93"/>
  <c r="R80" i="93"/>
  <c r="O80" i="93"/>
  <c r="S80" i="93" s="1"/>
  <c r="Q80" i="93" s="1"/>
  <c r="K80" i="93"/>
  <c r="I80" i="93"/>
  <c r="G80" i="93"/>
  <c r="F80" i="93"/>
  <c r="E80" i="93"/>
  <c r="R79" i="93"/>
  <c r="O79" i="93"/>
  <c r="S79" i="93" s="1"/>
  <c r="K72" i="93"/>
  <c r="I72" i="93"/>
  <c r="G72" i="93"/>
  <c r="E72" i="93"/>
  <c r="W71" i="93"/>
  <c r="K71" i="93"/>
  <c r="I71" i="93"/>
  <c r="G71" i="93"/>
  <c r="E71" i="93"/>
  <c r="K70" i="93"/>
  <c r="I70" i="93"/>
  <c r="G70" i="93"/>
  <c r="E70" i="93"/>
  <c r="K69" i="93"/>
  <c r="E69" i="93" s="1"/>
  <c r="I69" i="93"/>
  <c r="G69" i="93"/>
  <c r="K68" i="93"/>
  <c r="I68" i="93"/>
  <c r="G68" i="93"/>
  <c r="E68" i="93"/>
  <c r="K67" i="93"/>
  <c r="I67" i="93"/>
  <c r="G67" i="93"/>
  <c r="E67" i="93" s="1"/>
  <c r="K66" i="93"/>
  <c r="G66" i="93"/>
  <c r="K65" i="93"/>
  <c r="H65" i="93"/>
  <c r="I65" i="93" s="1"/>
  <c r="G65" i="93"/>
  <c r="K64" i="93"/>
  <c r="I64" i="93"/>
  <c r="G64" i="93"/>
  <c r="J63" i="93"/>
  <c r="K63" i="93" s="1"/>
  <c r="I63" i="93"/>
  <c r="G63" i="93"/>
  <c r="E63" i="93" s="1"/>
  <c r="J62" i="93"/>
  <c r="K62" i="93" s="1"/>
  <c r="I62" i="93"/>
  <c r="G62" i="93"/>
  <c r="K61" i="93"/>
  <c r="J61" i="93"/>
  <c r="I61" i="93"/>
  <c r="E61" i="93" s="1"/>
  <c r="G61" i="93"/>
  <c r="J60" i="93"/>
  <c r="K60" i="93" s="1"/>
  <c r="I60" i="93"/>
  <c r="F60" i="93"/>
  <c r="G60" i="93" s="1"/>
  <c r="K59" i="93"/>
  <c r="I59" i="93"/>
  <c r="G59" i="93"/>
  <c r="F59" i="93"/>
  <c r="Y58" i="93"/>
  <c r="W58" i="93"/>
  <c r="V59" i="93" s="1"/>
  <c r="W59" i="93" s="1"/>
  <c r="Q59" i="93" s="1"/>
  <c r="U58" i="93"/>
  <c r="S58" i="93"/>
  <c r="K58" i="93"/>
  <c r="I58" i="93"/>
  <c r="G58" i="93"/>
  <c r="F58" i="93"/>
  <c r="E58" i="93"/>
  <c r="T57" i="93"/>
  <c r="O57" i="93"/>
  <c r="Y57" i="93" s="1"/>
  <c r="K57" i="93"/>
  <c r="I57" i="93"/>
  <c r="G57" i="93"/>
  <c r="E57" i="93" s="1"/>
  <c r="F57" i="93"/>
  <c r="T56" i="93"/>
  <c r="O56" i="93"/>
  <c r="U56" i="93" s="1"/>
  <c r="K56" i="93"/>
  <c r="I56" i="93"/>
  <c r="G56" i="93"/>
  <c r="F56" i="93"/>
  <c r="E56" i="93"/>
  <c r="T55" i="93"/>
  <c r="O55" i="93"/>
  <c r="W55" i="93" s="1"/>
  <c r="K55" i="93"/>
  <c r="I55" i="93"/>
  <c r="G55" i="93"/>
  <c r="G73" i="93" s="1"/>
  <c r="F55" i="93"/>
  <c r="E55" i="93"/>
  <c r="W54" i="93"/>
  <c r="R54" i="93"/>
  <c r="O54" i="93"/>
  <c r="S54" i="93" s="1"/>
  <c r="Y48" i="93"/>
  <c r="W48" i="93"/>
  <c r="V6" i="93" s="1"/>
  <c r="W6" i="93" s="1"/>
  <c r="S48" i="93"/>
  <c r="K47" i="93"/>
  <c r="I47" i="93"/>
  <c r="G47" i="93"/>
  <c r="E47" i="93"/>
  <c r="K46" i="93"/>
  <c r="I46" i="93"/>
  <c r="E46" i="93" s="1"/>
  <c r="G46" i="93"/>
  <c r="K45" i="93"/>
  <c r="I45" i="93"/>
  <c r="G45" i="93"/>
  <c r="K44" i="93"/>
  <c r="I44" i="93"/>
  <c r="G44" i="93"/>
  <c r="E44" i="93"/>
  <c r="K43" i="93"/>
  <c r="I43" i="93"/>
  <c r="E43" i="93" s="1"/>
  <c r="G43" i="93"/>
  <c r="K41" i="93"/>
  <c r="I41" i="93"/>
  <c r="G41" i="93"/>
  <c r="E41" i="93" s="1"/>
  <c r="K40" i="93"/>
  <c r="I40" i="93"/>
  <c r="G40" i="93"/>
  <c r="K39" i="93"/>
  <c r="I39" i="93"/>
  <c r="G39" i="93"/>
  <c r="E39" i="93" s="1"/>
  <c r="K38" i="93"/>
  <c r="I38" i="93"/>
  <c r="E38" i="93" s="1"/>
  <c r="G38" i="93"/>
  <c r="K36" i="93"/>
  <c r="I36" i="93"/>
  <c r="G36" i="93"/>
  <c r="K35" i="93"/>
  <c r="E35" i="93" s="1"/>
  <c r="I35" i="93"/>
  <c r="G35" i="93"/>
  <c r="K34" i="93"/>
  <c r="I34" i="93"/>
  <c r="E34" i="93" s="1"/>
  <c r="G34" i="93"/>
  <c r="K33" i="93"/>
  <c r="I33" i="93"/>
  <c r="G33" i="93"/>
  <c r="E33" i="93" s="1"/>
  <c r="K32" i="93"/>
  <c r="I32" i="93"/>
  <c r="G32" i="93"/>
  <c r="U31" i="93"/>
  <c r="Q31" i="93" s="1"/>
  <c r="T31" i="93"/>
  <c r="O31" i="93"/>
  <c r="K31" i="93"/>
  <c r="I31" i="93"/>
  <c r="G31" i="93"/>
  <c r="E31" i="93"/>
  <c r="T30" i="93"/>
  <c r="O30" i="93"/>
  <c r="U30" i="93" s="1"/>
  <c r="Q30" i="93" s="1"/>
  <c r="K30" i="93"/>
  <c r="I30" i="93"/>
  <c r="E30" i="93" s="1"/>
  <c r="G30" i="93"/>
  <c r="T29" i="93"/>
  <c r="O29" i="93"/>
  <c r="U29" i="93" s="1"/>
  <c r="C29" i="93"/>
  <c r="A29" i="93"/>
  <c r="K22" i="93"/>
  <c r="I22" i="93"/>
  <c r="G22" i="93"/>
  <c r="E22" i="93"/>
  <c r="K21" i="93"/>
  <c r="I21" i="93"/>
  <c r="G21" i="93"/>
  <c r="E21" i="93"/>
  <c r="T20" i="93"/>
  <c r="U20" i="93" s="1"/>
  <c r="K20" i="93"/>
  <c r="I20" i="93"/>
  <c r="G20" i="93"/>
  <c r="E20" i="93"/>
  <c r="K19" i="93"/>
  <c r="I19" i="93"/>
  <c r="G19" i="93"/>
  <c r="E19" i="93"/>
  <c r="K18" i="93"/>
  <c r="I18" i="93"/>
  <c r="G18" i="93"/>
  <c r="E18" i="93"/>
  <c r="V17" i="93"/>
  <c r="W17" i="93" s="1"/>
  <c r="Q17" i="93" s="1"/>
  <c r="T17" i="93"/>
  <c r="U17" i="93" s="1"/>
  <c r="K17" i="93"/>
  <c r="I17" i="93"/>
  <c r="E17" i="93" s="1"/>
  <c r="G17" i="93"/>
  <c r="T16" i="93"/>
  <c r="U16" i="93" s="1"/>
  <c r="K16" i="93"/>
  <c r="I16" i="93"/>
  <c r="G16" i="93"/>
  <c r="T15" i="93"/>
  <c r="U15" i="93" s="1"/>
  <c r="K15" i="93"/>
  <c r="I15" i="93"/>
  <c r="G15" i="93"/>
  <c r="U14" i="93"/>
  <c r="T14" i="93"/>
  <c r="K14" i="93"/>
  <c r="I14" i="93"/>
  <c r="E14" i="93" s="1"/>
  <c r="G14" i="93"/>
  <c r="W13" i="93"/>
  <c r="V13" i="93"/>
  <c r="V11" i="93"/>
  <c r="W11" i="93" s="1"/>
  <c r="T11" i="93"/>
  <c r="U11" i="93" s="1"/>
  <c r="R11" i="93"/>
  <c r="S11" i="93" s="1"/>
  <c r="K11" i="93"/>
  <c r="I11" i="93"/>
  <c r="G11" i="93"/>
  <c r="Y10" i="93"/>
  <c r="X10" i="93"/>
  <c r="T10" i="93"/>
  <c r="U10" i="93" s="1"/>
  <c r="R10" i="93"/>
  <c r="S10" i="93" s="1"/>
  <c r="K10" i="93"/>
  <c r="I10" i="93"/>
  <c r="G10" i="93"/>
  <c r="K9" i="93"/>
  <c r="I9" i="93"/>
  <c r="E9" i="93" s="1"/>
  <c r="G9" i="93"/>
  <c r="C8" i="93"/>
  <c r="A8" i="93"/>
  <c r="C7" i="93"/>
  <c r="A7" i="93"/>
  <c r="X6" i="93"/>
  <c r="Y6" i="93" s="1"/>
  <c r="R6" i="93"/>
  <c r="S6" i="93" s="1"/>
  <c r="C6" i="93"/>
  <c r="A6" i="93"/>
  <c r="M294" i="92"/>
  <c r="K294" i="92"/>
  <c r="G294" i="92"/>
  <c r="E294" i="92" s="1"/>
  <c r="M293" i="92"/>
  <c r="K293" i="92"/>
  <c r="G293" i="92"/>
  <c r="M292" i="92"/>
  <c r="K292" i="92"/>
  <c r="G292" i="92"/>
  <c r="E292" i="92"/>
  <c r="N277" i="92"/>
  <c r="M274" i="92"/>
  <c r="J274" i="92"/>
  <c r="K274" i="92" s="1"/>
  <c r="E274" i="92" s="1"/>
  <c r="G274" i="92"/>
  <c r="C274" i="92"/>
  <c r="M273" i="92"/>
  <c r="J273" i="92"/>
  <c r="C273" i="92"/>
  <c r="G273" i="92" s="1"/>
  <c r="L272" i="92"/>
  <c r="M272" i="92" s="1"/>
  <c r="K272" i="92"/>
  <c r="G272" i="92"/>
  <c r="E272" i="92"/>
  <c r="M271" i="92"/>
  <c r="K271" i="92"/>
  <c r="G271" i="92"/>
  <c r="E271" i="92" s="1"/>
  <c r="M270" i="92"/>
  <c r="K270" i="92"/>
  <c r="G270" i="92"/>
  <c r="E270" i="92"/>
  <c r="M269" i="92"/>
  <c r="K269" i="92"/>
  <c r="G269" i="92"/>
  <c r="E269" i="92" s="1"/>
  <c r="M268" i="92"/>
  <c r="K268" i="92"/>
  <c r="G268" i="92"/>
  <c r="E268" i="92" s="1"/>
  <c r="M267" i="92"/>
  <c r="K267" i="92"/>
  <c r="G267" i="92"/>
  <c r="E267" i="92" s="1"/>
  <c r="M266" i="92"/>
  <c r="K266" i="92"/>
  <c r="G266" i="92"/>
  <c r="M265" i="92"/>
  <c r="K265" i="92"/>
  <c r="H265" i="92"/>
  <c r="I265" i="92" s="1"/>
  <c r="E265" i="92" s="1"/>
  <c r="G265" i="92"/>
  <c r="M264" i="92"/>
  <c r="K264" i="92"/>
  <c r="H264" i="92"/>
  <c r="I264" i="92" s="1"/>
  <c r="G264" i="92"/>
  <c r="M263" i="92"/>
  <c r="K263" i="92"/>
  <c r="I263" i="92"/>
  <c r="I275" i="92" s="1"/>
  <c r="H11" i="92" s="1"/>
  <c r="I11" i="92" s="1"/>
  <c r="H263" i="92"/>
  <c r="G263" i="92"/>
  <c r="M262" i="92"/>
  <c r="K262" i="92"/>
  <c r="F262" i="92"/>
  <c r="G262" i="92" s="1"/>
  <c r="E262" i="92" s="1"/>
  <c r="M261" i="92"/>
  <c r="K261" i="92"/>
  <c r="F261" i="92"/>
  <c r="G261" i="92" s="1"/>
  <c r="E261" i="92" s="1"/>
  <c r="F260" i="92"/>
  <c r="C260" i="92"/>
  <c r="M260" i="92" s="1"/>
  <c r="M259" i="92"/>
  <c r="K259" i="92"/>
  <c r="G259" i="92"/>
  <c r="E259" i="92" s="1"/>
  <c r="F259" i="92"/>
  <c r="C259" i="92"/>
  <c r="M258" i="92"/>
  <c r="K258" i="92"/>
  <c r="F258" i="92"/>
  <c r="G258" i="92" s="1"/>
  <c r="E258" i="92" s="1"/>
  <c r="F257" i="92"/>
  <c r="C257" i="92"/>
  <c r="M257" i="92" s="1"/>
  <c r="M275" i="92" s="1"/>
  <c r="L11" i="92" s="1"/>
  <c r="M11" i="92" s="1"/>
  <c r="M256" i="92"/>
  <c r="K256" i="92"/>
  <c r="G256" i="92"/>
  <c r="E256" i="92" s="1"/>
  <c r="N252" i="92"/>
  <c r="M249" i="92"/>
  <c r="K249" i="92"/>
  <c r="G249" i="92"/>
  <c r="L248" i="92"/>
  <c r="C248" i="92"/>
  <c r="M248" i="92" s="1"/>
  <c r="M247" i="92"/>
  <c r="L247" i="92"/>
  <c r="K247" i="92"/>
  <c r="E247" i="92" s="1"/>
  <c r="G247" i="92"/>
  <c r="M246" i="92"/>
  <c r="K246" i="92"/>
  <c r="G246" i="92"/>
  <c r="M245" i="92"/>
  <c r="K245" i="92"/>
  <c r="G245" i="92"/>
  <c r="M244" i="92"/>
  <c r="K244" i="92"/>
  <c r="G244" i="92"/>
  <c r="M243" i="92"/>
  <c r="K243" i="92"/>
  <c r="G243" i="92"/>
  <c r="M242" i="92"/>
  <c r="J242" i="92"/>
  <c r="K242" i="92" s="1"/>
  <c r="G242" i="92"/>
  <c r="E242" i="92" s="1"/>
  <c r="M241" i="92"/>
  <c r="K241" i="92"/>
  <c r="G241" i="92"/>
  <c r="H240" i="92"/>
  <c r="C240" i="92"/>
  <c r="I240" i="92" s="1"/>
  <c r="M239" i="92"/>
  <c r="K239" i="92"/>
  <c r="H239" i="92"/>
  <c r="I239" i="92" s="1"/>
  <c r="G239" i="92"/>
  <c r="E239" i="92"/>
  <c r="M238" i="92"/>
  <c r="K238" i="92"/>
  <c r="I238" i="92"/>
  <c r="I250" i="92" s="1"/>
  <c r="H10" i="92" s="1"/>
  <c r="I10" i="92" s="1"/>
  <c r="H238" i="92"/>
  <c r="G238" i="92"/>
  <c r="E238" i="92" s="1"/>
  <c r="K237" i="92"/>
  <c r="G237" i="92"/>
  <c r="F237" i="92"/>
  <c r="C237" i="92"/>
  <c r="N227" i="92" s="1"/>
  <c r="M236" i="92"/>
  <c r="K236" i="92"/>
  <c r="F236" i="92"/>
  <c r="G236" i="92" s="1"/>
  <c r="E236" i="92" s="1"/>
  <c r="M235" i="92"/>
  <c r="E235" i="92" s="1"/>
  <c r="K235" i="92"/>
  <c r="G235" i="92"/>
  <c r="F235" i="92"/>
  <c r="M234" i="92"/>
  <c r="K234" i="92"/>
  <c r="F234" i="92"/>
  <c r="G234" i="92" s="1"/>
  <c r="E234" i="92"/>
  <c r="M233" i="92"/>
  <c r="K233" i="92"/>
  <c r="F233" i="92"/>
  <c r="G233" i="92" s="1"/>
  <c r="M232" i="92"/>
  <c r="K232" i="92"/>
  <c r="G232" i="92"/>
  <c r="E232" i="92" s="1"/>
  <c r="F232" i="92"/>
  <c r="M231" i="92"/>
  <c r="K231" i="92"/>
  <c r="G231" i="92"/>
  <c r="M224" i="92"/>
  <c r="K224" i="92"/>
  <c r="G224" i="92"/>
  <c r="M223" i="92"/>
  <c r="K223" i="92"/>
  <c r="G223" i="92"/>
  <c r="M222" i="92"/>
  <c r="K222" i="92"/>
  <c r="G222" i="92"/>
  <c r="M221" i="92"/>
  <c r="K221" i="92"/>
  <c r="G221" i="92"/>
  <c r="M220" i="92"/>
  <c r="K220" i="92"/>
  <c r="G220" i="92"/>
  <c r="M219" i="92"/>
  <c r="K219" i="92"/>
  <c r="G219" i="92"/>
  <c r="M218" i="92"/>
  <c r="K218" i="92"/>
  <c r="G218" i="92"/>
  <c r="M217" i="92"/>
  <c r="K217" i="92"/>
  <c r="G217" i="92"/>
  <c r="M216" i="92"/>
  <c r="K216" i="92"/>
  <c r="G216" i="92"/>
  <c r="M215" i="92"/>
  <c r="K215" i="92"/>
  <c r="I215" i="92"/>
  <c r="H215" i="92"/>
  <c r="G215" i="92"/>
  <c r="M214" i="92"/>
  <c r="K214" i="92"/>
  <c r="H214" i="92"/>
  <c r="I214" i="92" s="1"/>
  <c r="E214" i="92" s="1"/>
  <c r="G214" i="92"/>
  <c r="M213" i="92"/>
  <c r="K213" i="92"/>
  <c r="H213" i="92"/>
  <c r="I213" i="92" s="1"/>
  <c r="G213" i="92"/>
  <c r="M212" i="92"/>
  <c r="K212" i="92"/>
  <c r="F212" i="92"/>
  <c r="G212" i="92" s="1"/>
  <c r="E212" i="92" s="1"/>
  <c r="M211" i="92"/>
  <c r="K211" i="92"/>
  <c r="G211" i="92"/>
  <c r="F211" i="92"/>
  <c r="F210" i="92"/>
  <c r="C210" i="92"/>
  <c r="M210" i="92" s="1"/>
  <c r="F209" i="92"/>
  <c r="C209" i="92"/>
  <c r="G209" i="92" s="1"/>
  <c r="M208" i="92"/>
  <c r="K208" i="92"/>
  <c r="F208" i="92"/>
  <c r="G208" i="92" s="1"/>
  <c r="E208" i="92"/>
  <c r="F207" i="92"/>
  <c r="C207" i="92"/>
  <c r="G207" i="92" s="1"/>
  <c r="M206" i="92"/>
  <c r="K206" i="92"/>
  <c r="G206" i="92"/>
  <c r="C198" i="92"/>
  <c r="G198" i="92" s="1"/>
  <c r="M197" i="92"/>
  <c r="K197" i="92"/>
  <c r="G197" i="92"/>
  <c r="E197" i="92"/>
  <c r="M196" i="92"/>
  <c r="K196" i="92"/>
  <c r="G196" i="92"/>
  <c r="M195" i="92"/>
  <c r="K195" i="92"/>
  <c r="G195" i="92"/>
  <c r="E195" i="92"/>
  <c r="M194" i="92"/>
  <c r="K194" i="92"/>
  <c r="E194" i="92" s="1"/>
  <c r="G194" i="92"/>
  <c r="M193" i="92"/>
  <c r="J193" i="92"/>
  <c r="K193" i="92" s="1"/>
  <c r="G193" i="92"/>
  <c r="E193" i="92" s="1"/>
  <c r="M192" i="92"/>
  <c r="E192" i="92" s="1"/>
  <c r="K192" i="92"/>
  <c r="G192" i="92"/>
  <c r="M191" i="92"/>
  <c r="E191" i="92" s="1"/>
  <c r="K191" i="92"/>
  <c r="G191" i="92"/>
  <c r="M190" i="92"/>
  <c r="K190" i="92"/>
  <c r="H190" i="92"/>
  <c r="I190" i="92" s="1"/>
  <c r="G190" i="92"/>
  <c r="E190" i="92"/>
  <c r="M189" i="92"/>
  <c r="K189" i="92"/>
  <c r="H189" i="92"/>
  <c r="I189" i="92" s="1"/>
  <c r="G189" i="92"/>
  <c r="M188" i="92"/>
  <c r="K188" i="92"/>
  <c r="I188" i="92"/>
  <c r="I200" i="92" s="1"/>
  <c r="H85" i="92" s="1"/>
  <c r="I85" i="92" s="1"/>
  <c r="H188" i="92"/>
  <c r="G188" i="92"/>
  <c r="M187" i="92"/>
  <c r="K187" i="92"/>
  <c r="F187" i="92"/>
  <c r="G187" i="92" s="1"/>
  <c r="E187" i="92" s="1"/>
  <c r="M186" i="92"/>
  <c r="E186" i="92" s="1"/>
  <c r="K186" i="92"/>
  <c r="F186" i="92"/>
  <c r="G186" i="92" s="1"/>
  <c r="F185" i="92"/>
  <c r="C185" i="92"/>
  <c r="M185" i="92" s="1"/>
  <c r="M184" i="92"/>
  <c r="K184" i="92"/>
  <c r="G184" i="92"/>
  <c r="E184" i="92" s="1"/>
  <c r="F184" i="92"/>
  <c r="C184" i="92"/>
  <c r="M183" i="92"/>
  <c r="K183" i="92"/>
  <c r="F183" i="92"/>
  <c r="G183" i="92" s="1"/>
  <c r="E183" i="92" s="1"/>
  <c r="F182" i="92"/>
  <c r="C182" i="92"/>
  <c r="M182" i="92" s="1"/>
  <c r="M181" i="92"/>
  <c r="K181" i="92"/>
  <c r="G181" i="92"/>
  <c r="E181" i="92"/>
  <c r="N177" i="92"/>
  <c r="M174" i="92"/>
  <c r="K174" i="92"/>
  <c r="G174" i="92"/>
  <c r="E174" i="92"/>
  <c r="C173" i="92"/>
  <c r="M172" i="92"/>
  <c r="E172" i="92" s="1"/>
  <c r="K172" i="92"/>
  <c r="G172" i="92"/>
  <c r="M171" i="92"/>
  <c r="K171" i="92"/>
  <c r="G171" i="92"/>
  <c r="M170" i="92"/>
  <c r="K170" i="92"/>
  <c r="E170" i="92" s="1"/>
  <c r="G170" i="92"/>
  <c r="M169" i="92"/>
  <c r="K169" i="92"/>
  <c r="E169" i="92" s="1"/>
  <c r="G169" i="92"/>
  <c r="M168" i="92"/>
  <c r="G168" i="92"/>
  <c r="M167" i="92"/>
  <c r="K167" i="92"/>
  <c r="J168" i="92" s="1"/>
  <c r="K168" i="92" s="1"/>
  <c r="E168" i="92" s="1"/>
  <c r="G167" i="92"/>
  <c r="M166" i="92"/>
  <c r="K166" i="92"/>
  <c r="G166" i="92"/>
  <c r="E166" i="92"/>
  <c r="H165" i="92"/>
  <c r="C165" i="92"/>
  <c r="M164" i="92"/>
  <c r="H164" i="92"/>
  <c r="C164" i="92"/>
  <c r="I164" i="92" s="1"/>
  <c r="H163" i="92"/>
  <c r="C163" i="92"/>
  <c r="G163" i="92" s="1"/>
  <c r="M162" i="92"/>
  <c r="K162" i="92"/>
  <c r="G162" i="92"/>
  <c r="E162" i="92" s="1"/>
  <c r="F162" i="92"/>
  <c r="F161" i="92"/>
  <c r="C161" i="92"/>
  <c r="M161" i="92" s="1"/>
  <c r="M160" i="92"/>
  <c r="K160" i="92"/>
  <c r="F160" i="92"/>
  <c r="G160" i="92" s="1"/>
  <c r="E160" i="92" s="1"/>
  <c r="M159" i="92"/>
  <c r="K159" i="92"/>
  <c r="F159" i="92"/>
  <c r="G159" i="92" s="1"/>
  <c r="E159" i="92"/>
  <c r="M158" i="92"/>
  <c r="K158" i="92"/>
  <c r="G158" i="92"/>
  <c r="E158" i="92" s="1"/>
  <c r="F158" i="92"/>
  <c r="M157" i="92"/>
  <c r="E157" i="92" s="1"/>
  <c r="K157" i="92"/>
  <c r="F157" i="92"/>
  <c r="G157" i="92" s="1"/>
  <c r="M156" i="92"/>
  <c r="K156" i="92"/>
  <c r="G156" i="92"/>
  <c r="E156" i="92"/>
  <c r="N152" i="92"/>
  <c r="N149" i="92"/>
  <c r="G148" i="92"/>
  <c r="M147" i="92"/>
  <c r="K147" i="92"/>
  <c r="G147" i="92"/>
  <c r="E147" i="92" s="1"/>
  <c r="C147" i="92"/>
  <c r="C148" i="92" s="1"/>
  <c r="M146" i="92"/>
  <c r="K146" i="92"/>
  <c r="G146" i="92"/>
  <c r="E146" i="92"/>
  <c r="M145" i="92"/>
  <c r="E145" i="92" s="1"/>
  <c r="K145" i="92"/>
  <c r="G145" i="92"/>
  <c r="M144" i="92"/>
  <c r="K144" i="92"/>
  <c r="G144" i="92"/>
  <c r="E144" i="92" s="1"/>
  <c r="C143" i="92"/>
  <c r="M142" i="92"/>
  <c r="K142" i="92"/>
  <c r="J143" i="92" s="1"/>
  <c r="K143" i="92" s="1"/>
  <c r="J142" i="92"/>
  <c r="C142" i="92"/>
  <c r="G142" i="92" s="1"/>
  <c r="E142" i="92" s="1"/>
  <c r="M141" i="92"/>
  <c r="K141" i="92"/>
  <c r="G141" i="92"/>
  <c r="M140" i="92"/>
  <c r="K140" i="92"/>
  <c r="H140" i="92"/>
  <c r="I140" i="92" s="1"/>
  <c r="C140" i="92"/>
  <c r="G140" i="92" s="1"/>
  <c r="H139" i="92"/>
  <c r="C139" i="92"/>
  <c r="M139" i="92" s="1"/>
  <c r="M138" i="92"/>
  <c r="K138" i="92"/>
  <c r="H138" i="92"/>
  <c r="C138" i="92"/>
  <c r="G138" i="92" s="1"/>
  <c r="F137" i="92"/>
  <c r="C137" i="92"/>
  <c r="G137" i="92" s="1"/>
  <c r="K136" i="92"/>
  <c r="F136" i="92"/>
  <c r="C136" i="92"/>
  <c r="M135" i="92"/>
  <c r="K135" i="92"/>
  <c r="F135" i="92"/>
  <c r="G135" i="92" s="1"/>
  <c r="E135" i="92" s="1"/>
  <c r="F134" i="92"/>
  <c r="C134" i="92"/>
  <c r="M134" i="92" s="1"/>
  <c r="M133" i="92"/>
  <c r="K133" i="92"/>
  <c r="G133" i="92"/>
  <c r="E133" i="92" s="1"/>
  <c r="F133" i="92"/>
  <c r="M132" i="92"/>
  <c r="K132" i="92"/>
  <c r="G132" i="92"/>
  <c r="E132" i="92" s="1"/>
  <c r="F132" i="92"/>
  <c r="M131" i="92"/>
  <c r="K131" i="92"/>
  <c r="G131" i="92"/>
  <c r="E131" i="92"/>
  <c r="N127" i="92"/>
  <c r="N124" i="92"/>
  <c r="C122" i="92"/>
  <c r="C123" i="92" s="1"/>
  <c r="M121" i="92"/>
  <c r="K121" i="92"/>
  <c r="G121" i="92"/>
  <c r="E121" i="92" s="1"/>
  <c r="M120" i="92"/>
  <c r="K120" i="92"/>
  <c r="G120" i="92"/>
  <c r="M119" i="92"/>
  <c r="K119" i="92"/>
  <c r="G119" i="92"/>
  <c r="E119" i="92"/>
  <c r="N118" i="92"/>
  <c r="G118" i="92"/>
  <c r="C118" i="92"/>
  <c r="M118" i="92" s="1"/>
  <c r="N117" i="92"/>
  <c r="J117" i="92"/>
  <c r="C117" i="92"/>
  <c r="M117" i="92" s="1"/>
  <c r="M116" i="92"/>
  <c r="K116" i="92"/>
  <c r="G116" i="92"/>
  <c r="H115" i="92"/>
  <c r="C115" i="92"/>
  <c r="G115" i="92" s="1"/>
  <c r="K114" i="92"/>
  <c r="H114" i="92"/>
  <c r="I114" i="92" s="1"/>
  <c r="G114" i="92"/>
  <c r="C114" i="92"/>
  <c r="M114" i="92" s="1"/>
  <c r="H113" i="92"/>
  <c r="C113" i="92"/>
  <c r="I113" i="92" s="1"/>
  <c r="F112" i="92"/>
  <c r="C112" i="92"/>
  <c r="K112" i="92" s="1"/>
  <c r="F111" i="92"/>
  <c r="C111" i="92"/>
  <c r="G111" i="92" s="1"/>
  <c r="M110" i="92"/>
  <c r="K110" i="92"/>
  <c r="F110" i="92"/>
  <c r="G110" i="92" s="1"/>
  <c r="E110" i="92" s="1"/>
  <c r="O109" i="92"/>
  <c r="F109" i="92"/>
  <c r="C109" i="92"/>
  <c r="K109" i="92" s="1"/>
  <c r="M108" i="92"/>
  <c r="K108" i="92"/>
  <c r="G108" i="92"/>
  <c r="F108" i="92"/>
  <c r="M107" i="92"/>
  <c r="K107" i="92"/>
  <c r="F107" i="92"/>
  <c r="G107" i="92" s="1"/>
  <c r="M106" i="92"/>
  <c r="K106" i="92"/>
  <c r="G106" i="92"/>
  <c r="N102" i="92"/>
  <c r="M99" i="92"/>
  <c r="K99" i="92"/>
  <c r="G99" i="92"/>
  <c r="E99" i="92"/>
  <c r="M98" i="92"/>
  <c r="K98" i="92"/>
  <c r="G98" i="92"/>
  <c r="M97" i="92"/>
  <c r="E97" i="92" s="1"/>
  <c r="K97" i="92"/>
  <c r="G97" i="92"/>
  <c r="M96" i="92"/>
  <c r="K96" i="92"/>
  <c r="G96" i="92"/>
  <c r="E96" i="92" s="1"/>
  <c r="M95" i="92"/>
  <c r="K95" i="92"/>
  <c r="G95" i="92"/>
  <c r="E95" i="92" s="1"/>
  <c r="M94" i="92"/>
  <c r="K94" i="92"/>
  <c r="G94" i="92"/>
  <c r="E94" i="92"/>
  <c r="M93" i="92"/>
  <c r="K93" i="92"/>
  <c r="G93" i="92"/>
  <c r="E93" i="92"/>
  <c r="M92" i="92"/>
  <c r="K92" i="92"/>
  <c r="E92" i="92" s="1"/>
  <c r="G92" i="92"/>
  <c r="M91" i="92"/>
  <c r="K91" i="92"/>
  <c r="G91" i="92"/>
  <c r="E91" i="92"/>
  <c r="M89" i="92"/>
  <c r="K89" i="92"/>
  <c r="G89" i="92"/>
  <c r="E89" i="92" s="1"/>
  <c r="M88" i="92"/>
  <c r="K88" i="92"/>
  <c r="G88" i="92"/>
  <c r="E88" i="92"/>
  <c r="M87" i="92"/>
  <c r="K87" i="92"/>
  <c r="G87" i="92"/>
  <c r="E87" i="92"/>
  <c r="M86" i="92"/>
  <c r="E86" i="92" s="1"/>
  <c r="K86" i="92"/>
  <c r="G86" i="92"/>
  <c r="M81" i="92"/>
  <c r="K81" i="92"/>
  <c r="G81" i="92"/>
  <c r="I75" i="92"/>
  <c r="M74" i="92"/>
  <c r="E74" i="92" s="1"/>
  <c r="K74" i="92"/>
  <c r="G74" i="92"/>
  <c r="M73" i="92"/>
  <c r="K73" i="92"/>
  <c r="G73" i="92"/>
  <c r="M72" i="92"/>
  <c r="K72" i="92"/>
  <c r="G72" i="92"/>
  <c r="E72" i="92"/>
  <c r="M71" i="92"/>
  <c r="K71" i="92"/>
  <c r="G71" i="92"/>
  <c r="E71" i="92" s="1"/>
  <c r="M70" i="92"/>
  <c r="K70" i="92"/>
  <c r="G70" i="92"/>
  <c r="M69" i="92"/>
  <c r="K69" i="92"/>
  <c r="G69" i="92"/>
  <c r="M68" i="92"/>
  <c r="K68" i="92"/>
  <c r="G68" i="92"/>
  <c r="M67" i="92"/>
  <c r="K67" i="92"/>
  <c r="G67" i="92"/>
  <c r="M66" i="92"/>
  <c r="K66" i="92"/>
  <c r="G66" i="92"/>
  <c r="M65" i="92"/>
  <c r="J65" i="92"/>
  <c r="K65" i="92" s="1"/>
  <c r="G65" i="92"/>
  <c r="E65" i="92" s="1"/>
  <c r="M64" i="92"/>
  <c r="J64" i="92"/>
  <c r="K64" i="92" s="1"/>
  <c r="G64" i="92"/>
  <c r="M63" i="92"/>
  <c r="J63" i="92"/>
  <c r="K63" i="92" s="1"/>
  <c r="G63" i="92"/>
  <c r="E63" i="92" s="1"/>
  <c r="M62" i="92"/>
  <c r="K62" i="92"/>
  <c r="G62" i="92"/>
  <c r="F62" i="92"/>
  <c r="F61" i="92"/>
  <c r="C61" i="92"/>
  <c r="M60" i="92"/>
  <c r="K60" i="92"/>
  <c r="F60" i="92"/>
  <c r="G60" i="92" s="1"/>
  <c r="E60" i="92" s="1"/>
  <c r="F59" i="92"/>
  <c r="C59" i="92"/>
  <c r="K59" i="92" s="1"/>
  <c r="F58" i="92"/>
  <c r="C58" i="92"/>
  <c r="M57" i="92"/>
  <c r="K57" i="92"/>
  <c r="F57" i="92"/>
  <c r="G57" i="92" s="1"/>
  <c r="E57" i="92" s="1"/>
  <c r="M56" i="92"/>
  <c r="K56" i="92"/>
  <c r="G56" i="92"/>
  <c r="E56" i="92"/>
  <c r="I50" i="92"/>
  <c r="H6" i="92" s="1"/>
  <c r="I6" i="92" s="1"/>
  <c r="M49" i="92"/>
  <c r="K49" i="92"/>
  <c r="G49" i="92"/>
  <c r="E49" i="92" s="1"/>
  <c r="M48" i="92"/>
  <c r="K48" i="92"/>
  <c r="G48" i="92"/>
  <c r="E48" i="92"/>
  <c r="M47" i="92"/>
  <c r="K47" i="92"/>
  <c r="G47" i="92"/>
  <c r="E47" i="92" s="1"/>
  <c r="M46" i="92"/>
  <c r="K46" i="92"/>
  <c r="G46" i="92"/>
  <c r="E46" i="92"/>
  <c r="M45" i="92"/>
  <c r="K45" i="92"/>
  <c r="G45" i="92"/>
  <c r="M44" i="92"/>
  <c r="K44" i="92"/>
  <c r="G44" i="92"/>
  <c r="M43" i="92"/>
  <c r="K43" i="92"/>
  <c r="G43" i="92"/>
  <c r="M42" i="92"/>
  <c r="K42" i="92"/>
  <c r="G42" i="92"/>
  <c r="M41" i="92"/>
  <c r="K41" i="92"/>
  <c r="G41" i="92"/>
  <c r="M40" i="92"/>
  <c r="J40" i="92"/>
  <c r="K40" i="92" s="1"/>
  <c r="G40" i="92"/>
  <c r="E40" i="92"/>
  <c r="M39" i="92"/>
  <c r="J39" i="92"/>
  <c r="K39" i="92" s="1"/>
  <c r="G39" i="92"/>
  <c r="E39" i="92" s="1"/>
  <c r="M38" i="92"/>
  <c r="K38" i="92"/>
  <c r="J38" i="92"/>
  <c r="G38" i="92"/>
  <c r="E38" i="92"/>
  <c r="M37" i="92"/>
  <c r="K37" i="92"/>
  <c r="F37" i="92"/>
  <c r="G37" i="92" s="1"/>
  <c r="E37" i="92" s="1"/>
  <c r="F36" i="92"/>
  <c r="C36" i="92"/>
  <c r="M35" i="92"/>
  <c r="K35" i="92"/>
  <c r="F35" i="92"/>
  <c r="G35" i="92" s="1"/>
  <c r="E35" i="92" s="1"/>
  <c r="F34" i="92"/>
  <c r="C34" i="92"/>
  <c r="K34" i="92" s="1"/>
  <c r="M33" i="92"/>
  <c r="K33" i="92"/>
  <c r="F33" i="92"/>
  <c r="G33" i="92" s="1"/>
  <c r="E33" i="92" s="1"/>
  <c r="M32" i="92"/>
  <c r="F32" i="92"/>
  <c r="C32" i="92"/>
  <c r="M31" i="92"/>
  <c r="K31" i="92"/>
  <c r="E31" i="92" s="1"/>
  <c r="G31" i="92"/>
  <c r="P29" i="92"/>
  <c r="M24" i="92"/>
  <c r="K24" i="92"/>
  <c r="G24" i="92"/>
  <c r="E24" i="92"/>
  <c r="M22" i="92"/>
  <c r="K22" i="92"/>
  <c r="G22" i="92"/>
  <c r="E22" i="92"/>
  <c r="M21" i="92"/>
  <c r="K21" i="92"/>
  <c r="G21" i="92"/>
  <c r="M20" i="92"/>
  <c r="K20" i="92"/>
  <c r="G20" i="92"/>
  <c r="E20" i="92"/>
  <c r="M19" i="92"/>
  <c r="K19" i="92"/>
  <c r="G19" i="92"/>
  <c r="M18" i="92"/>
  <c r="K18" i="92"/>
  <c r="G18" i="92"/>
  <c r="M17" i="92"/>
  <c r="K17" i="92"/>
  <c r="G17" i="92"/>
  <c r="M16" i="92"/>
  <c r="K16" i="92"/>
  <c r="G16" i="92"/>
  <c r="M15" i="92"/>
  <c r="K15" i="92"/>
  <c r="G15" i="92"/>
  <c r="M14" i="92"/>
  <c r="K14" i="92"/>
  <c r="G14" i="92"/>
  <c r="M13" i="92"/>
  <c r="K13" i="92"/>
  <c r="G13" i="92"/>
  <c r="E13" i="92"/>
  <c r="M12" i="92"/>
  <c r="E12" i="92" s="1"/>
  <c r="K12" i="92"/>
  <c r="G12" i="92"/>
  <c r="A11" i="92"/>
  <c r="A10" i="92"/>
  <c r="A9" i="92"/>
  <c r="A8" i="92"/>
  <c r="H7" i="92"/>
  <c r="I7" i="92" s="1"/>
  <c r="A7" i="92"/>
  <c r="A6" i="92"/>
  <c r="S104" i="93" l="1"/>
  <c r="W56" i="93"/>
  <c r="Y56" i="93"/>
  <c r="U81" i="93"/>
  <c r="Y431" i="93"/>
  <c r="Y54" i="93"/>
  <c r="S90" i="93"/>
  <c r="S430" i="93"/>
  <c r="Q430" i="93" s="1"/>
  <c r="S433" i="93"/>
  <c r="Q433" i="93" s="1"/>
  <c r="S431" i="93"/>
  <c r="Q431" i="93" s="1"/>
  <c r="U48" i="93"/>
  <c r="T6" i="93" s="1"/>
  <c r="U6" i="93" s="1"/>
  <c r="K137" i="92"/>
  <c r="E137" i="92" s="1"/>
  <c r="M112" i="92"/>
  <c r="M137" i="92"/>
  <c r="K210" i="92"/>
  <c r="G36" i="92"/>
  <c r="E36" i="92" s="1"/>
  <c r="I138" i="92"/>
  <c r="I150" i="92" s="1"/>
  <c r="H83" i="92" s="1"/>
  <c r="I83" i="92" s="1"/>
  <c r="M209" i="92"/>
  <c r="K207" i="92"/>
  <c r="M109" i="92"/>
  <c r="I115" i="92"/>
  <c r="E115" i="92" s="1"/>
  <c r="I139" i="92"/>
  <c r="E139" i="92" s="1"/>
  <c r="M207" i="92"/>
  <c r="K209" i="92"/>
  <c r="K115" i="92"/>
  <c r="K139" i="92"/>
  <c r="G260" i="92"/>
  <c r="E260" i="92" s="1"/>
  <c r="E209" i="92"/>
  <c r="M34" i="92"/>
  <c r="M50" i="92" s="1"/>
  <c r="L6" i="92" s="1"/>
  <c r="M6" i="92" s="1"/>
  <c r="G134" i="92"/>
  <c r="G139" i="92"/>
  <c r="K163" i="92"/>
  <c r="K134" i="92"/>
  <c r="M163" i="92"/>
  <c r="E140" i="92"/>
  <c r="K164" i="92"/>
  <c r="K260" i="92"/>
  <c r="G112" i="92"/>
  <c r="E112" i="92" s="1"/>
  <c r="N27" i="92"/>
  <c r="I163" i="92"/>
  <c r="E163" i="92" s="1"/>
  <c r="G109" i="92"/>
  <c r="E109" i="92" s="1"/>
  <c r="N77" i="92"/>
  <c r="I323" i="93"/>
  <c r="E322" i="93"/>
  <c r="M58" i="92"/>
  <c r="K58" i="92"/>
  <c r="K75" i="92" s="1"/>
  <c r="J7" i="92" s="1"/>
  <c r="K7" i="92" s="1"/>
  <c r="Y223" i="93"/>
  <c r="X13" i="93" s="1"/>
  <c r="Y13" i="93" s="1"/>
  <c r="Q219" i="93"/>
  <c r="K123" i="92"/>
  <c r="C124" i="92"/>
  <c r="M123" i="92"/>
  <c r="G123" i="92"/>
  <c r="S98" i="93"/>
  <c r="G173" i="93"/>
  <c r="E155" i="93"/>
  <c r="W273" i="93"/>
  <c r="V15" i="93" s="1"/>
  <c r="W15" i="93" s="1"/>
  <c r="Q255" i="93"/>
  <c r="I225" i="92"/>
  <c r="H9" i="92" s="1"/>
  <c r="I9" i="92" s="1"/>
  <c r="E213" i="92"/>
  <c r="G248" i="92"/>
  <c r="E248" i="92" s="1"/>
  <c r="I125" i="92"/>
  <c r="H82" i="92" s="1"/>
  <c r="I82" i="92" s="1"/>
  <c r="M173" i="92"/>
  <c r="K173" i="92"/>
  <c r="G173" i="92"/>
  <c r="K248" i="92"/>
  <c r="E107" i="92"/>
  <c r="Q87" i="93"/>
  <c r="Y90" i="93"/>
  <c r="Y98" i="93" s="1"/>
  <c r="X8" i="93" s="1"/>
  <c r="Y8" i="93" s="1"/>
  <c r="E108" i="92"/>
  <c r="Q29" i="93"/>
  <c r="E59" i="93"/>
  <c r="H66" i="93"/>
  <c r="I66" i="93" s="1"/>
  <c r="E66" i="93" s="1"/>
  <c r="E65" i="93"/>
  <c r="E114" i="92"/>
  <c r="E167" i="92"/>
  <c r="Q12" i="93"/>
  <c r="E138" i="92"/>
  <c r="W90" i="93"/>
  <c r="Q84" i="93"/>
  <c r="V85" i="93"/>
  <c r="W85" i="93" s="1"/>
  <c r="Q85" i="93" s="1"/>
  <c r="E196" i="93"/>
  <c r="G198" i="93"/>
  <c r="E198" i="93" s="1"/>
  <c r="G58" i="92"/>
  <c r="G448" i="93"/>
  <c r="E429" i="93"/>
  <c r="E21" i="92"/>
  <c r="E233" i="92"/>
  <c r="E266" i="92"/>
  <c r="E60" i="93"/>
  <c r="Q213" i="93"/>
  <c r="Q348" i="93"/>
  <c r="N326" i="93" s="1"/>
  <c r="Q15" i="93"/>
  <c r="K448" i="93"/>
  <c r="K8" i="93" s="1"/>
  <c r="G117" i="92"/>
  <c r="E117" i="92" s="1"/>
  <c r="M198" i="92"/>
  <c r="E198" i="92" s="1"/>
  <c r="U105" i="93"/>
  <c r="Q105" i="93" s="1"/>
  <c r="E146" i="93"/>
  <c r="G148" i="93"/>
  <c r="E81" i="92"/>
  <c r="C199" i="92"/>
  <c r="E248" i="93"/>
  <c r="Q298" i="93"/>
  <c r="N276" i="93" s="1"/>
  <c r="K423" i="93"/>
  <c r="Y432" i="93"/>
  <c r="W432" i="93"/>
  <c r="S432" i="93"/>
  <c r="G59" i="92"/>
  <c r="G164" i="92"/>
  <c r="U55" i="93"/>
  <c r="U57" i="93"/>
  <c r="U213" i="93"/>
  <c r="U223" i="93" s="1"/>
  <c r="T13" i="93" s="1"/>
  <c r="U13" i="93" s="1"/>
  <c r="Q406" i="93"/>
  <c r="Y423" i="93"/>
  <c r="E417" i="93"/>
  <c r="G34" i="92"/>
  <c r="M59" i="92"/>
  <c r="E189" i="92"/>
  <c r="E264" i="92"/>
  <c r="Y55" i="93"/>
  <c r="E120" i="93"/>
  <c r="Q198" i="93"/>
  <c r="N176" i="93" s="1"/>
  <c r="R12" i="93"/>
  <c r="E160" i="93"/>
  <c r="E323" i="93"/>
  <c r="Q79" i="93"/>
  <c r="E273" i="93"/>
  <c r="Q380" i="93"/>
  <c r="W398" i="93"/>
  <c r="K113" i="92"/>
  <c r="G113" i="92"/>
  <c r="M113" i="92"/>
  <c r="K122" i="92"/>
  <c r="G122" i="92"/>
  <c r="E122" i="92" s="1"/>
  <c r="W148" i="93"/>
  <c r="Q130" i="93"/>
  <c r="Q230" i="93"/>
  <c r="W248" i="93"/>
  <c r="E397" i="93"/>
  <c r="I398" i="93"/>
  <c r="E398" i="93" s="1"/>
  <c r="K250" i="92"/>
  <c r="J10" i="92" s="1"/>
  <c r="K10" i="92" s="1"/>
  <c r="Q273" i="93"/>
  <c r="N251" i="93" s="1"/>
  <c r="E372" i="93"/>
  <c r="G373" i="93"/>
  <c r="E373" i="93" s="1"/>
  <c r="M122" i="92"/>
  <c r="I165" i="92"/>
  <c r="G165" i="92"/>
  <c r="G240" i="92"/>
  <c r="E240" i="92" s="1"/>
  <c r="Q16" i="93"/>
  <c r="M143" i="92"/>
  <c r="G143" i="92"/>
  <c r="E143" i="92" s="1"/>
  <c r="S429" i="93"/>
  <c r="W429" i="93"/>
  <c r="W448" i="93" s="1"/>
  <c r="Y429" i="93"/>
  <c r="N52" i="92"/>
  <c r="G185" i="92"/>
  <c r="K185" i="92"/>
  <c r="K73" i="93"/>
  <c r="K165" i="92"/>
  <c r="K240" i="92"/>
  <c r="Q280" i="93"/>
  <c r="W298" i="93"/>
  <c r="V16" i="93" s="1"/>
  <c r="W16" i="93" s="1"/>
  <c r="K198" i="92"/>
  <c r="G250" i="92"/>
  <c r="F10" i="92" s="1"/>
  <c r="G10" i="92" s="1"/>
  <c r="Q206" i="93"/>
  <c r="S223" i="93"/>
  <c r="K61" i="92"/>
  <c r="M61" i="92"/>
  <c r="N202" i="92"/>
  <c r="K148" i="92"/>
  <c r="C149" i="92"/>
  <c r="M148" i="92"/>
  <c r="G161" i="92"/>
  <c r="E171" i="92"/>
  <c r="K36" i="92"/>
  <c r="M36" i="92"/>
  <c r="G61" i="92"/>
  <c r="E73" i="92"/>
  <c r="K111" i="92"/>
  <c r="E111" i="92" s="1"/>
  <c r="K161" i="92"/>
  <c r="K175" i="92" s="1"/>
  <c r="J84" i="92" s="1"/>
  <c r="K84" i="92" s="1"/>
  <c r="M165" i="92"/>
  <c r="M175" i="92" s="1"/>
  <c r="L84" i="92" s="1"/>
  <c r="M84" i="92" s="1"/>
  <c r="K182" i="92"/>
  <c r="G182" i="92"/>
  <c r="E182" i="92" s="1"/>
  <c r="M240" i="92"/>
  <c r="G257" i="92"/>
  <c r="E45" i="93"/>
  <c r="Q54" i="93"/>
  <c r="Q58" i="93"/>
  <c r="E84" i="93"/>
  <c r="H434" i="93"/>
  <c r="I434" i="93" s="1"/>
  <c r="I90" i="93"/>
  <c r="H415" i="93"/>
  <c r="I415" i="93" s="1"/>
  <c r="Y107" i="93"/>
  <c r="Q107" i="93" s="1"/>
  <c r="E431" i="93"/>
  <c r="Y173" i="93"/>
  <c r="X11" i="93" s="1"/>
  <c r="Y11" i="93" s="1"/>
  <c r="Q11" i="93" s="1"/>
  <c r="M111" i="92"/>
  <c r="E120" i="92"/>
  <c r="E196" i="92"/>
  <c r="M225" i="92"/>
  <c r="L9" i="92" s="1"/>
  <c r="M9" i="92" s="1"/>
  <c r="K257" i="92"/>
  <c r="K275" i="92" s="1"/>
  <c r="J11" i="92" s="1"/>
  <c r="K11" i="92" s="1"/>
  <c r="Q56" i="93"/>
  <c r="E122" i="93"/>
  <c r="E159" i="93"/>
  <c r="Q108" i="93"/>
  <c r="W57" i="93"/>
  <c r="W73" i="93" s="1"/>
  <c r="V7" i="93" s="1"/>
  <c r="W7" i="93" s="1"/>
  <c r="S57" i="93"/>
  <c r="E64" i="92"/>
  <c r="E98" i="92"/>
  <c r="E215" i="92"/>
  <c r="K117" i="92"/>
  <c r="J118" i="92" s="1"/>
  <c r="K118" i="92" s="1"/>
  <c r="E118" i="92" s="1"/>
  <c r="E62" i="92"/>
  <c r="E108" i="93"/>
  <c r="K32" i="92"/>
  <c r="K50" i="92" s="1"/>
  <c r="J6" i="92" s="1"/>
  <c r="K6" i="92" s="1"/>
  <c r="G32" i="92"/>
  <c r="M115" i="92"/>
  <c r="M237" i="92"/>
  <c r="M250" i="92" s="1"/>
  <c r="L10" i="92" s="1"/>
  <c r="M10" i="92" s="1"/>
  <c r="E32" i="93"/>
  <c r="I298" i="93"/>
  <c r="E298" i="93" s="1"/>
  <c r="Q19" i="93"/>
  <c r="G423" i="93"/>
  <c r="E293" i="92"/>
  <c r="E40" i="93"/>
  <c r="Q438" i="93"/>
  <c r="G210" i="92"/>
  <c r="E11" i="93"/>
  <c r="E119" i="93"/>
  <c r="E106" i="92"/>
  <c r="M136" i="92"/>
  <c r="G136" i="92"/>
  <c r="E136" i="92" s="1"/>
  <c r="K273" i="92"/>
  <c r="E273" i="92" s="1"/>
  <c r="E64" i="93"/>
  <c r="K173" i="93"/>
  <c r="Q405" i="93"/>
  <c r="S423" i="93"/>
  <c r="E85" i="93"/>
  <c r="E10" i="93"/>
  <c r="E15" i="93"/>
  <c r="E432" i="93"/>
  <c r="E88" i="93"/>
  <c r="Q437" i="93"/>
  <c r="E188" i="92"/>
  <c r="E211" i="92"/>
  <c r="E263" i="92"/>
  <c r="G98" i="93"/>
  <c r="E420" i="93"/>
  <c r="E166" i="93"/>
  <c r="E348" i="93"/>
  <c r="E346" i="93"/>
  <c r="U90" i="93" l="1"/>
  <c r="U98" i="93" s="1"/>
  <c r="T8" i="93" s="1"/>
  <c r="U8" i="93" s="1"/>
  <c r="Q81" i="93"/>
  <c r="Q48" i="93"/>
  <c r="N25" i="93" s="1"/>
  <c r="Q57" i="93"/>
  <c r="Y73" i="93"/>
  <c r="X7" i="93" s="1"/>
  <c r="Y7" i="93" s="1"/>
  <c r="S123" i="93"/>
  <c r="R9" i="93" s="1"/>
  <c r="S9" i="93" s="1"/>
  <c r="Q104" i="93"/>
  <c r="I175" i="92"/>
  <c r="H84" i="92" s="1"/>
  <c r="I84" i="92" s="1"/>
  <c r="M75" i="92"/>
  <c r="L7" i="92" s="1"/>
  <c r="M7" i="92" s="1"/>
  <c r="E164" i="92"/>
  <c r="E210" i="92"/>
  <c r="G275" i="92"/>
  <c r="F11" i="92" s="1"/>
  <c r="G11" i="92" s="1"/>
  <c r="I100" i="92"/>
  <c r="H8" i="92" s="1"/>
  <c r="I8" i="92" s="1"/>
  <c r="I25" i="92" s="1"/>
  <c r="E34" i="92"/>
  <c r="E161" i="92"/>
  <c r="E207" i="92"/>
  <c r="K225" i="92"/>
  <c r="J9" i="92" s="1"/>
  <c r="K9" i="92" s="1"/>
  <c r="E134" i="92"/>
  <c r="H435" i="93"/>
  <c r="I435" i="93" s="1"/>
  <c r="E435" i="93" s="1"/>
  <c r="E434" i="93"/>
  <c r="E185" i="92"/>
  <c r="E200" i="92" s="1"/>
  <c r="Q6" i="93"/>
  <c r="U123" i="93"/>
  <c r="M199" i="92"/>
  <c r="M200" i="92" s="1"/>
  <c r="L85" i="92" s="1"/>
  <c r="M85" i="92" s="1"/>
  <c r="K199" i="92"/>
  <c r="K200" i="92" s="1"/>
  <c r="J85" i="92" s="1"/>
  <c r="K85" i="92" s="1"/>
  <c r="G199" i="92"/>
  <c r="E199" i="92" s="1"/>
  <c r="E237" i="92"/>
  <c r="E250" i="92" s="1"/>
  <c r="F106" i="93"/>
  <c r="G106" i="93" s="1"/>
  <c r="F105" i="93"/>
  <c r="G105" i="93" s="1"/>
  <c r="E257" i="92"/>
  <c r="E275" i="92" s="1"/>
  <c r="V14" i="93"/>
  <c r="W14" i="93" s="1"/>
  <c r="Q14" i="93" s="1"/>
  <c r="Q248" i="93"/>
  <c r="N226" i="93" s="1"/>
  <c r="Y23" i="93"/>
  <c r="E123" i="92"/>
  <c r="R13" i="93"/>
  <c r="S13" i="93" s="1"/>
  <c r="Q13" i="93" s="1"/>
  <c r="Q223" i="93"/>
  <c r="N201" i="93" s="1"/>
  <c r="Q148" i="93"/>
  <c r="N126" i="93" s="1"/>
  <c r="V10" i="93"/>
  <c r="W10" i="93" s="1"/>
  <c r="Q10" i="93" s="1"/>
  <c r="S448" i="93"/>
  <c r="Q429" i="93"/>
  <c r="V96" i="93"/>
  <c r="W96" i="93" s="1"/>
  <c r="Q96" i="93" s="1"/>
  <c r="W98" i="93"/>
  <c r="V8" i="93" s="1"/>
  <c r="W8" i="93" s="1"/>
  <c r="W23" i="93" s="1"/>
  <c r="E173" i="93"/>
  <c r="G149" i="92"/>
  <c r="M149" i="92"/>
  <c r="M150" i="92" s="1"/>
  <c r="L83" i="92" s="1"/>
  <c r="M83" i="92" s="1"/>
  <c r="K149" i="92"/>
  <c r="K150" i="92" s="1"/>
  <c r="J83" i="92" s="1"/>
  <c r="K83" i="92" s="1"/>
  <c r="G175" i="92"/>
  <c r="F84" i="92" s="1"/>
  <c r="G84" i="92" s="1"/>
  <c r="E84" i="92" s="1"/>
  <c r="J106" i="93"/>
  <c r="K106" i="93" s="1"/>
  <c r="J105" i="93"/>
  <c r="K105" i="93" s="1"/>
  <c r="K123" i="93" s="1"/>
  <c r="K7" i="93" s="1"/>
  <c r="K23" i="93" s="1"/>
  <c r="R8" i="93"/>
  <c r="S8" i="93" s="1"/>
  <c r="S73" i="93"/>
  <c r="E148" i="92"/>
  <c r="Q90" i="93"/>
  <c r="G225" i="92"/>
  <c r="F9" i="92" s="1"/>
  <c r="G9" i="92" s="1"/>
  <c r="E11" i="92"/>
  <c r="E173" i="92"/>
  <c r="Q423" i="93"/>
  <c r="N400" i="93" s="1"/>
  <c r="Y448" i="93"/>
  <c r="F104" i="93"/>
  <c r="E148" i="93"/>
  <c r="G124" i="92"/>
  <c r="K124" i="92"/>
  <c r="K125" i="92" s="1"/>
  <c r="J82" i="92" s="1"/>
  <c r="K82" i="92" s="1"/>
  <c r="M124" i="92"/>
  <c r="M125" i="92" s="1"/>
  <c r="L82" i="92" s="1"/>
  <c r="M82" i="92" s="1"/>
  <c r="E10" i="92"/>
  <c r="E448" i="93"/>
  <c r="G8" i="93"/>
  <c r="G50" i="92"/>
  <c r="F6" i="92" s="1"/>
  <c r="G6" i="92" s="1"/>
  <c r="E32" i="92"/>
  <c r="E113" i="92"/>
  <c r="E58" i="92"/>
  <c r="G75" i="92"/>
  <c r="F7" i="92" s="1"/>
  <c r="G7" i="92" s="1"/>
  <c r="E7" i="92" s="1"/>
  <c r="E165" i="92"/>
  <c r="V20" i="93"/>
  <c r="W20" i="93" s="1"/>
  <c r="Q20" i="93" s="1"/>
  <c r="Q398" i="93"/>
  <c r="N376" i="93" s="1"/>
  <c r="E61" i="92"/>
  <c r="U73" i="93"/>
  <c r="T7" i="93" s="1"/>
  <c r="U7" i="93" s="1"/>
  <c r="Q55" i="93"/>
  <c r="I448" i="93"/>
  <c r="I8" i="93" s="1"/>
  <c r="F29" i="93"/>
  <c r="G29" i="93" s="1"/>
  <c r="H416" i="93"/>
  <c r="I416" i="93" s="1"/>
  <c r="E415" i="93"/>
  <c r="Y123" i="93"/>
  <c r="X9" i="93" s="1"/>
  <c r="Y9" i="93" s="1"/>
  <c r="E59" i="92"/>
  <c r="I73" i="93"/>
  <c r="E73" i="93" s="1"/>
  <c r="Q173" i="93"/>
  <c r="N151" i="93" s="1"/>
  <c r="E90" i="93"/>
  <c r="H91" i="93"/>
  <c r="I91" i="93" s="1"/>
  <c r="Q432" i="93"/>
  <c r="E225" i="92" l="1"/>
  <c r="E9" i="92"/>
  <c r="E175" i="92"/>
  <c r="E50" i="92"/>
  <c r="K100" i="92"/>
  <c r="J8" i="92" s="1"/>
  <c r="K8" i="92" s="1"/>
  <c r="K25" i="92" s="1"/>
  <c r="M100" i="92"/>
  <c r="L8" i="92" s="1"/>
  <c r="M8" i="92" s="1"/>
  <c r="M25" i="92" s="1"/>
  <c r="T9" i="93"/>
  <c r="U9" i="93" s="1"/>
  <c r="Q9" i="93" s="1"/>
  <c r="Q123" i="93"/>
  <c r="N100" i="93" s="1"/>
  <c r="G200" i="92"/>
  <c r="F85" i="92" s="1"/>
  <c r="G85" i="92" s="1"/>
  <c r="E85" i="92" s="1"/>
  <c r="E416" i="93"/>
  <c r="I423" i="93"/>
  <c r="E149" i="92"/>
  <c r="E150" i="92" s="1"/>
  <c r="E124" i="92"/>
  <c r="E125" i="92" s="1"/>
  <c r="E75" i="92"/>
  <c r="G125" i="92"/>
  <c r="F82" i="92" s="1"/>
  <c r="G82" i="92" s="1"/>
  <c r="E6" i="92"/>
  <c r="G123" i="93"/>
  <c r="E29" i="93"/>
  <c r="G48" i="93"/>
  <c r="Q448" i="93"/>
  <c r="G150" i="92"/>
  <c r="F83" i="92" s="1"/>
  <c r="G83" i="92" s="1"/>
  <c r="E83" i="92" s="1"/>
  <c r="E91" i="93"/>
  <c r="I98" i="93"/>
  <c r="R7" i="93"/>
  <c r="S7" i="93" s="1"/>
  <c r="Q73" i="93"/>
  <c r="N50" i="93" s="1"/>
  <c r="Q98" i="93"/>
  <c r="N75" i="93" s="1"/>
  <c r="Q8" i="93"/>
  <c r="E8" i="93"/>
  <c r="G6" i="93" l="1"/>
  <c r="E6" i="93" s="1"/>
  <c r="G7" i="93"/>
  <c r="E82" i="92"/>
  <c r="E100" i="92" s="1"/>
  <c r="G100" i="92"/>
  <c r="F8" i="92" s="1"/>
  <c r="G8" i="92" s="1"/>
  <c r="H106" i="93"/>
  <c r="I106" i="93" s="1"/>
  <c r="E106" i="93" s="1"/>
  <c r="H105" i="93"/>
  <c r="I105" i="93" s="1"/>
  <c r="E423" i="93"/>
  <c r="Q7" i="93"/>
  <c r="S23" i="93"/>
  <c r="Q23" i="93" s="1"/>
  <c r="N2" i="93" s="1"/>
  <c r="H29" i="93"/>
  <c r="I29" i="93" s="1"/>
  <c r="I48" i="93" s="1"/>
  <c r="I6" i="93" s="1"/>
  <c r="E98" i="93"/>
  <c r="U23" i="93"/>
  <c r="I123" i="93" l="1"/>
  <c r="E105" i="93"/>
  <c r="E48" i="93"/>
  <c r="E8" i="92"/>
  <c r="E25" i="92" s="1"/>
  <c r="G25" i="92"/>
  <c r="G23" i="93"/>
  <c r="I7" i="93" l="1"/>
  <c r="E123" i="93"/>
  <c r="I23" i="93" l="1"/>
  <c r="E23" i="93" s="1"/>
  <c r="E7" i="93"/>
  <c r="C74" i="91" l="1"/>
  <c r="C77" i="91"/>
  <c r="C76" i="91"/>
  <c r="C75" i="91"/>
  <c r="C72" i="91"/>
  <c r="C63" i="91"/>
  <c r="L77" i="91"/>
  <c r="J77" i="91"/>
  <c r="H77" i="91"/>
  <c r="L76" i="91"/>
  <c r="J76" i="91"/>
  <c r="H76" i="91"/>
  <c r="L75" i="91"/>
  <c r="J75" i="91"/>
  <c r="H75" i="91"/>
  <c r="L74" i="91"/>
  <c r="J74" i="91"/>
  <c r="H74" i="91"/>
  <c r="L73" i="91"/>
  <c r="J73" i="91"/>
  <c r="H73" i="91"/>
  <c r="L72" i="91"/>
  <c r="J72" i="91"/>
  <c r="H72" i="91"/>
  <c r="L71" i="91"/>
  <c r="J71" i="91"/>
  <c r="H71" i="91"/>
  <c r="F77" i="91"/>
  <c r="F76" i="91"/>
  <c r="F75" i="91"/>
  <c r="F74" i="91"/>
  <c r="F73" i="91"/>
  <c r="F72" i="91"/>
  <c r="F71" i="91"/>
  <c r="L70" i="91"/>
  <c r="J70" i="91"/>
  <c r="H70" i="91"/>
  <c r="F70" i="91"/>
  <c r="L68" i="91"/>
  <c r="J68" i="91"/>
  <c r="H68" i="91"/>
  <c r="L67" i="91"/>
  <c r="J67" i="91"/>
  <c r="H67" i="91"/>
  <c r="L66" i="91"/>
  <c r="J66" i="91"/>
  <c r="H66" i="91"/>
  <c r="L65" i="91"/>
  <c r="J65" i="91"/>
  <c r="H65" i="91"/>
  <c r="F64" i="91"/>
  <c r="L64" i="91"/>
  <c r="J64" i="91"/>
  <c r="H64" i="91"/>
  <c r="F68" i="91"/>
  <c r="F67" i="91"/>
  <c r="F66" i="91"/>
  <c r="F65" i="91"/>
  <c r="L63" i="91"/>
  <c r="J63" i="91"/>
  <c r="H63" i="91"/>
  <c r="F63" i="91"/>
  <c r="E78" i="91"/>
  <c r="C73" i="91"/>
  <c r="C70" i="91"/>
  <c r="C44" i="91"/>
  <c r="C42" i="91"/>
  <c r="C40" i="91"/>
  <c r="C33" i="91"/>
  <c r="G7" i="79"/>
  <c r="N151" i="91" l="1"/>
  <c r="L125" i="91"/>
  <c r="M125" i="91" s="1"/>
  <c r="M151" i="91" s="1"/>
  <c r="J125" i="91"/>
  <c r="K125" i="91" s="1"/>
  <c r="K151" i="91" s="1"/>
  <c r="H125" i="91"/>
  <c r="I125" i="91" s="1"/>
  <c r="I151" i="91" s="1"/>
  <c r="F125" i="91"/>
  <c r="G125" i="91" s="1"/>
  <c r="G151" i="91" s="1"/>
  <c r="A125" i="91"/>
  <c r="B121" i="91"/>
  <c r="N119" i="91"/>
  <c r="L93" i="91"/>
  <c r="J93" i="91"/>
  <c r="H93" i="91"/>
  <c r="F93" i="91"/>
  <c r="D93" i="91"/>
  <c r="C93" i="91"/>
  <c r="A93" i="91"/>
  <c r="B89" i="91"/>
  <c r="N87" i="91"/>
  <c r="A85" i="91"/>
  <c r="A84" i="91"/>
  <c r="A83" i="91"/>
  <c r="A82" i="91"/>
  <c r="A81" i="91"/>
  <c r="A80" i="91"/>
  <c r="A79" i="91"/>
  <c r="G77" i="91"/>
  <c r="A77" i="91"/>
  <c r="A76" i="91"/>
  <c r="A75" i="91"/>
  <c r="A74" i="91"/>
  <c r="A73" i="91"/>
  <c r="G72" i="91"/>
  <c r="A72" i="91"/>
  <c r="C71" i="91"/>
  <c r="A71" i="91"/>
  <c r="A70" i="91"/>
  <c r="A68" i="91"/>
  <c r="A67" i="91"/>
  <c r="A66" i="91"/>
  <c r="A65" i="91"/>
  <c r="A64" i="91"/>
  <c r="C64" i="91"/>
  <c r="C65" i="91" s="1"/>
  <c r="I65" i="91" s="1"/>
  <c r="A63" i="91"/>
  <c r="A54" i="91"/>
  <c r="A53" i="91"/>
  <c r="A52" i="91"/>
  <c r="A51" i="91"/>
  <c r="A50" i="91"/>
  <c r="A49" i="91"/>
  <c r="A48" i="91"/>
  <c r="A47" i="91"/>
  <c r="A46" i="91"/>
  <c r="A45" i="91"/>
  <c r="M44" i="91"/>
  <c r="K74" i="91"/>
  <c r="K87" i="91" s="1"/>
  <c r="I74" i="91"/>
  <c r="I87" i="91" s="1"/>
  <c r="G74" i="91"/>
  <c r="G87" i="91" s="1"/>
  <c r="K44" i="91"/>
  <c r="A44" i="91"/>
  <c r="A43" i="91"/>
  <c r="M72" i="91"/>
  <c r="K72" i="91"/>
  <c r="I72" i="91"/>
  <c r="G42" i="91"/>
  <c r="A42" i="91"/>
  <c r="A41" i="91"/>
  <c r="M70" i="91"/>
  <c r="M40" i="91"/>
  <c r="A40" i="91"/>
  <c r="A38" i="91"/>
  <c r="A37" i="91"/>
  <c r="A36" i="91"/>
  <c r="A35" i="91"/>
  <c r="C34" i="91"/>
  <c r="K34" i="91" s="1"/>
  <c r="A34" i="91"/>
  <c r="M33" i="91"/>
  <c r="K63" i="91"/>
  <c r="G33" i="91"/>
  <c r="A33" i="91"/>
  <c r="B28" i="91"/>
  <c r="C26" i="90"/>
  <c r="D26" i="90" s="1"/>
  <c r="D25" i="90"/>
  <c r="D22" i="90"/>
  <c r="C22" i="90"/>
  <c r="D21" i="90"/>
  <c r="D18" i="90"/>
  <c r="C18" i="90"/>
  <c r="E18" i="90" s="1"/>
  <c r="E17" i="90"/>
  <c r="B49" i="89"/>
  <c r="I47" i="89"/>
  <c r="J47" i="89" s="1"/>
  <c r="B52" i="89" s="1"/>
  <c r="J46" i="89"/>
  <c r="C46" i="89" s="1"/>
  <c r="B50" i="89" s="1"/>
  <c r="I46" i="89"/>
  <c r="H46" i="89"/>
  <c r="H45" i="89"/>
  <c r="E28" i="89"/>
  <c r="E27" i="89"/>
  <c r="E9" i="89"/>
  <c r="E8" i="89"/>
  <c r="F159" i="87" s="1"/>
  <c r="G159" i="87" s="1"/>
  <c r="E159" i="87" s="1"/>
  <c r="E7" i="89"/>
  <c r="F6" i="89"/>
  <c r="E6" i="89"/>
  <c r="E5" i="89"/>
  <c r="F4" i="89"/>
  <c r="E4" i="89"/>
  <c r="R429" i="87" s="1"/>
  <c r="B24" i="88"/>
  <c r="B19" i="88"/>
  <c r="B16" i="88"/>
  <c r="E26" i="89" s="1"/>
  <c r="B15" i="88"/>
  <c r="B14" i="88"/>
  <c r="Y447" i="87"/>
  <c r="K447" i="87"/>
  <c r="E447" i="87" s="1"/>
  <c r="I447" i="87"/>
  <c r="G447" i="87"/>
  <c r="Y446" i="87"/>
  <c r="K446" i="87"/>
  <c r="I446" i="87"/>
  <c r="G446" i="87"/>
  <c r="E446" i="87"/>
  <c r="W438" i="87"/>
  <c r="S438" i="87"/>
  <c r="K438" i="87"/>
  <c r="I438" i="87"/>
  <c r="G438" i="87"/>
  <c r="E438" i="87" s="1"/>
  <c r="Y437" i="87"/>
  <c r="V437" i="87"/>
  <c r="W437" i="87" s="1"/>
  <c r="Q437" i="87" s="1"/>
  <c r="S437" i="87"/>
  <c r="K437" i="87"/>
  <c r="I437" i="87"/>
  <c r="G437" i="87"/>
  <c r="Y436" i="87"/>
  <c r="V436" i="87"/>
  <c r="W436" i="87" s="1"/>
  <c r="S436" i="87"/>
  <c r="Q436" i="87"/>
  <c r="K436" i="87"/>
  <c r="I436" i="87"/>
  <c r="G436" i="87"/>
  <c r="E436" i="87" s="1"/>
  <c r="Y435" i="87"/>
  <c r="W435" i="87"/>
  <c r="Q435" i="87" s="1"/>
  <c r="V435" i="87"/>
  <c r="S435" i="87"/>
  <c r="K435" i="87"/>
  <c r="G435" i="87"/>
  <c r="Y434" i="87"/>
  <c r="W434" i="87"/>
  <c r="V434" i="87"/>
  <c r="S434" i="87"/>
  <c r="Q434" i="87"/>
  <c r="K434" i="87"/>
  <c r="H434" i="87"/>
  <c r="I434" i="87" s="1"/>
  <c r="E434" i="87" s="1"/>
  <c r="G434" i="87"/>
  <c r="X433" i="87"/>
  <c r="O433" i="87"/>
  <c r="S433" i="87" s="1"/>
  <c r="J433" i="87"/>
  <c r="K433" i="87" s="1"/>
  <c r="I433" i="87"/>
  <c r="G433" i="87"/>
  <c r="O432" i="87"/>
  <c r="W432" i="87" s="1"/>
  <c r="K432" i="87"/>
  <c r="I432" i="87"/>
  <c r="R431" i="87"/>
  <c r="O431" i="87"/>
  <c r="Y431" i="87" s="1"/>
  <c r="K431" i="87"/>
  <c r="I431" i="87"/>
  <c r="F431" i="87"/>
  <c r="G431" i="87" s="1"/>
  <c r="E431" i="87" s="1"/>
  <c r="O430" i="87"/>
  <c r="K430" i="87"/>
  <c r="I430" i="87"/>
  <c r="O429" i="87"/>
  <c r="K429" i="87"/>
  <c r="I429" i="87"/>
  <c r="F429" i="87"/>
  <c r="G429" i="87" s="1"/>
  <c r="W423" i="87"/>
  <c r="O422" i="87"/>
  <c r="K422" i="87"/>
  <c r="I422" i="87"/>
  <c r="G422" i="87"/>
  <c r="E422" i="87" s="1"/>
  <c r="O421" i="87"/>
  <c r="K421" i="87"/>
  <c r="I421" i="87"/>
  <c r="G421" i="87"/>
  <c r="E421" i="87"/>
  <c r="O420" i="87"/>
  <c r="K420" i="87"/>
  <c r="I420" i="87"/>
  <c r="G420" i="87"/>
  <c r="K419" i="87"/>
  <c r="I419" i="87"/>
  <c r="E419" i="87" s="1"/>
  <c r="G419" i="87"/>
  <c r="K418" i="87"/>
  <c r="I418" i="87"/>
  <c r="G418" i="87"/>
  <c r="E418" i="87" s="1"/>
  <c r="K417" i="87"/>
  <c r="I417" i="87"/>
  <c r="G417" i="87"/>
  <c r="E417" i="87" s="1"/>
  <c r="K416" i="87"/>
  <c r="H416" i="87"/>
  <c r="I416" i="87" s="1"/>
  <c r="E416" i="87" s="1"/>
  <c r="G416" i="87"/>
  <c r="K415" i="87"/>
  <c r="I415" i="87"/>
  <c r="E415" i="87" s="1"/>
  <c r="G415" i="87"/>
  <c r="K414" i="87"/>
  <c r="I414" i="87"/>
  <c r="G414" i="87"/>
  <c r="E414" i="87"/>
  <c r="K413" i="87"/>
  <c r="J413" i="87"/>
  <c r="I413" i="87"/>
  <c r="G413" i="87"/>
  <c r="K412" i="87"/>
  <c r="J412" i="87"/>
  <c r="I412" i="87"/>
  <c r="G412" i="87"/>
  <c r="J411" i="87"/>
  <c r="K411" i="87" s="1"/>
  <c r="I411" i="87"/>
  <c r="I423" i="87" s="1"/>
  <c r="G411" i="87"/>
  <c r="J410" i="87"/>
  <c r="K410" i="87" s="1"/>
  <c r="I410" i="87"/>
  <c r="K409" i="87"/>
  <c r="I409" i="87"/>
  <c r="K408" i="87"/>
  <c r="I408" i="87"/>
  <c r="K407" i="87"/>
  <c r="I407" i="87"/>
  <c r="G407" i="87"/>
  <c r="E407" i="87" s="1"/>
  <c r="F407" i="87"/>
  <c r="X406" i="87"/>
  <c r="Y406" i="87" s="1"/>
  <c r="O406" i="87"/>
  <c r="K406" i="87"/>
  <c r="I406" i="87"/>
  <c r="F406" i="87"/>
  <c r="G406" i="87" s="1"/>
  <c r="E406" i="87" s="1"/>
  <c r="R405" i="87"/>
  <c r="S405" i="87" s="1"/>
  <c r="O405" i="87"/>
  <c r="K405" i="87"/>
  <c r="I405" i="87"/>
  <c r="F405" i="87"/>
  <c r="G405" i="87" s="1"/>
  <c r="E405" i="87"/>
  <c r="Y398" i="87"/>
  <c r="W398" i="87"/>
  <c r="U398" i="87"/>
  <c r="T20" i="87" s="1"/>
  <c r="S398" i="87"/>
  <c r="K397" i="87"/>
  <c r="I397" i="87"/>
  <c r="I398" i="87" s="1"/>
  <c r="G397" i="87"/>
  <c r="G398" i="87" s="1"/>
  <c r="E398" i="87" s="1"/>
  <c r="E397" i="87"/>
  <c r="K396" i="87"/>
  <c r="K398" i="87" s="1"/>
  <c r="I396" i="87"/>
  <c r="G396" i="87"/>
  <c r="E396" i="87" s="1"/>
  <c r="K383" i="87"/>
  <c r="W380" i="87"/>
  <c r="Q380" i="87" s="1"/>
  <c r="V380" i="87"/>
  <c r="Y373" i="87"/>
  <c r="U373" i="87"/>
  <c r="S373" i="87"/>
  <c r="K373" i="87"/>
  <c r="K372" i="87"/>
  <c r="I372" i="87"/>
  <c r="I373" i="87" s="1"/>
  <c r="G372" i="87"/>
  <c r="G373" i="87" s="1"/>
  <c r="K371" i="87"/>
  <c r="I371" i="87"/>
  <c r="G371" i="87"/>
  <c r="E371" i="87"/>
  <c r="K358" i="87"/>
  <c r="V355" i="87"/>
  <c r="W355" i="87" s="1"/>
  <c r="W373" i="87" s="1"/>
  <c r="V19" i="87" s="1"/>
  <c r="W19" i="87" s="1"/>
  <c r="Q355" i="87"/>
  <c r="Y348" i="87"/>
  <c r="U348" i="87"/>
  <c r="S348" i="87"/>
  <c r="I348" i="87"/>
  <c r="K347" i="87"/>
  <c r="K348" i="87" s="1"/>
  <c r="I347" i="87"/>
  <c r="G347" i="87"/>
  <c r="K346" i="87"/>
  <c r="I346" i="87"/>
  <c r="G346" i="87"/>
  <c r="K333" i="87"/>
  <c r="V330" i="87"/>
  <c r="W330" i="87" s="1"/>
  <c r="Y323" i="87"/>
  <c r="U323" i="87"/>
  <c r="S323" i="87"/>
  <c r="K323" i="87"/>
  <c r="I323" i="87"/>
  <c r="G323" i="87"/>
  <c r="E323" i="87" s="1"/>
  <c r="K322" i="87"/>
  <c r="I322" i="87"/>
  <c r="G322" i="87"/>
  <c r="K321" i="87"/>
  <c r="I321" i="87"/>
  <c r="G321" i="87"/>
  <c r="E321" i="87"/>
  <c r="K308" i="87"/>
  <c r="V305" i="87"/>
  <c r="W305" i="87" s="1"/>
  <c r="Y298" i="87"/>
  <c r="U298" i="87"/>
  <c r="S298" i="87"/>
  <c r="K298" i="87"/>
  <c r="I298" i="87"/>
  <c r="E298" i="87" s="1"/>
  <c r="G298" i="87"/>
  <c r="K297" i="87"/>
  <c r="I297" i="87"/>
  <c r="G297" i="87"/>
  <c r="K296" i="87"/>
  <c r="I296" i="87"/>
  <c r="G296" i="87"/>
  <c r="E296" i="87"/>
  <c r="K283" i="87"/>
  <c r="V280" i="87"/>
  <c r="W280" i="87" s="1"/>
  <c r="Y273" i="87"/>
  <c r="U273" i="87"/>
  <c r="T15" i="87" s="1"/>
  <c r="U15" i="87" s="1"/>
  <c r="Q15" i="87" s="1"/>
  <c r="S273" i="87"/>
  <c r="Q273" i="87"/>
  <c r="N251" i="87" s="1"/>
  <c r="I273" i="87"/>
  <c r="G273" i="87"/>
  <c r="E273" i="87" s="1"/>
  <c r="K272" i="87"/>
  <c r="I272" i="87"/>
  <c r="G272" i="87"/>
  <c r="E272" i="87"/>
  <c r="K271" i="87"/>
  <c r="I271" i="87"/>
  <c r="G271" i="87"/>
  <c r="E271" i="87" s="1"/>
  <c r="K258" i="87"/>
  <c r="K273" i="87" s="1"/>
  <c r="V255" i="87"/>
  <c r="W255" i="87" s="1"/>
  <c r="W273" i="87" s="1"/>
  <c r="V15" i="87" s="1"/>
  <c r="Q255" i="87"/>
  <c r="Y248" i="87"/>
  <c r="U248" i="87"/>
  <c r="T14" i="87" s="1"/>
  <c r="U14" i="87" s="1"/>
  <c r="S248" i="87"/>
  <c r="K247" i="87"/>
  <c r="I247" i="87"/>
  <c r="G247" i="87"/>
  <c r="E247" i="87"/>
  <c r="K246" i="87"/>
  <c r="K248" i="87" s="1"/>
  <c r="I246" i="87"/>
  <c r="G246" i="87"/>
  <c r="G248" i="87" s="1"/>
  <c r="K233" i="87"/>
  <c r="V230" i="87"/>
  <c r="W230" i="87" s="1"/>
  <c r="W248" i="87" s="1"/>
  <c r="Q230" i="87"/>
  <c r="W223" i="87"/>
  <c r="V13" i="87" s="1"/>
  <c r="W13" i="87" s="1"/>
  <c r="O221" i="87"/>
  <c r="O220" i="87"/>
  <c r="O219" i="87"/>
  <c r="S214" i="87"/>
  <c r="Q214" i="87" s="1"/>
  <c r="T213" i="87"/>
  <c r="O213" i="87"/>
  <c r="S212" i="87"/>
  <c r="Q212" i="87" s="1"/>
  <c r="S211" i="87"/>
  <c r="Q211" i="87"/>
  <c r="S210" i="87"/>
  <c r="Q210" i="87" s="1"/>
  <c r="S209" i="87"/>
  <c r="Q209" i="87" s="1"/>
  <c r="S208" i="87"/>
  <c r="Q208" i="87"/>
  <c r="S207" i="87"/>
  <c r="Q207" i="87"/>
  <c r="S206" i="87"/>
  <c r="R206" i="87"/>
  <c r="O206" i="87"/>
  <c r="Y198" i="87"/>
  <c r="U198" i="87"/>
  <c r="T12" i="87" s="1"/>
  <c r="U12" i="87" s="1"/>
  <c r="S198" i="87"/>
  <c r="I198" i="87"/>
  <c r="G198" i="87"/>
  <c r="E198" i="87"/>
  <c r="K197" i="87"/>
  <c r="I197" i="87"/>
  <c r="G197" i="87"/>
  <c r="E197" i="87" s="1"/>
  <c r="K196" i="87"/>
  <c r="I196" i="87"/>
  <c r="G196" i="87"/>
  <c r="E196" i="87"/>
  <c r="K183" i="87"/>
  <c r="K198" i="87" s="1"/>
  <c r="V180" i="87"/>
  <c r="W180" i="87" s="1"/>
  <c r="U173" i="87"/>
  <c r="K172" i="87"/>
  <c r="I172" i="87"/>
  <c r="G172" i="87"/>
  <c r="E172" i="87" s="1"/>
  <c r="K171" i="87"/>
  <c r="I171" i="87"/>
  <c r="G171" i="87"/>
  <c r="E171" i="87"/>
  <c r="K170" i="87"/>
  <c r="I170" i="87"/>
  <c r="G170" i="87"/>
  <c r="E170" i="87" s="1"/>
  <c r="K169" i="87"/>
  <c r="I169" i="87"/>
  <c r="G169" i="87"/>
  <c r="K168" i="87"/>
  <c r="I168" i="87"/>
  <c r="G168" i="87"/>
  <c r="E168" i="87" s="1"/>
  <c r="K167" i="87"/>
  <c r="I167" i="87"/>
  <c r="G167" i="87"/>
  <c r="E167" i="87"/>
  <c r="K166" i="87"/>
  <c r="I166" i="87"/>
  <c r="G166" i="87"/>
  <c r="E166" i="87"/>
  <c r="R165" i="87"/>
  <c r="Q165" i="87"/>
  <c r="K165" i="87"/>
  <c r="I165" i="87"/>
  <c r="G165" i="87"/>
  <c r="R164" i="87"/>
  <c r="Q164" i="87"/>
  <c r="Y164" i="87" s="1"/>
  <c r="K164" i="87"/>
  <c r="I164" i="87"/>
  <c r="G164" i="87"/>
  <c r="E164" i="87"/>
  <c r="Y163" i="87"/>
  <c r="Q163" i="87"/>
  <c r="O163" i="87"/>
  <c r="K163" i="87"/>
  <c r="J163" i="87"/>
  <c r="I163" i="87"/>
  <c r="G163" i="87"/>
  <c r="E163" i="87"/>
  <c r="J162" i="87"/>
  <c r="K162" i="87" s="1"/>
  <c r="I162" i="87"/>
  <c r="G162" i="87"/>
  <c r="Y161" i="87"/>
  <c r="Q161" i="87"/>
  <c r="J161" i="87"/>
  <c r="K161" i="87" s="1"/>
  <c r="I161" i="87"/>
  <c r="E161" i="87" s="1"/>
  <c r="G161" i="87"/>
  <c r="J160" i="87"/>
  <c r="K160" i="87" s="1"/>
  <c r="I160" i="87"/>
  <c r="V159" i="87"/>
  <c r="K159" i="87"/>
  <c r="I159" i="87"/>
  <c r="K158" i="87"/>
  <c r="I158" i="87"/>
  <c r="K157" i="87"/>
  <c r="I157" i="87"/>
  <c r="G157" i="87"/>
  <c r="E157" i="87" s="1"/>
  <c r="F157" i="87"/>
  <c r="K156" i="87"/>
  <c r="I156" i="87"/>
  <c r="I173" i="87" s="1"/>
  <c r="K155" i="87"/>
  <c r="I155" i="87"/>
  <c r="F155" i="87"/>
  <c r="G155" i="87" s="1"/>
  <c r="E155" i="87" s="1"/>
  <c r="Y148" i="87"/>
  <c r="X10" i="87" s="1"/>
  <c r="U148" i="87"/>
  <c r="S148" i="87"/>
  <c r="K147" i="87"/>
  <c r="I147" i="87"/>
  <c r="G147" i="87"/>
  <c r="G148" i="87" s="1"/>
  <c r="F104" i="87" s="1"/>
  <c r="E147" i="87"/>
  <c r="K146" i="87"/>
  <c r="K148" i="87" s="1"/>
  <c r="J104" i="87" s="1"/>
  <c r="I146" i="87"/>
  <c r="I148" i="87" s="1"/>
  <c r="H104" i="87" s="1"/>
  <c r="G146" i="87"/>
  <c r="K133" i="87"/>
  <c r="V130" i="87"/>
  <c r="W130" i="87" s="1"/>
  <c r="W148" i="87" s="1"/>
  <c r="V10" i="87" s="1"/>
  <c r="W10" i="87" s="1"/>
  <c r="Q130" i="87"/>
  <c r="K122" i="87"/>
  <c r="I122" i="87"/>
  <c r="G122" i="87"/>
  <c r="K121" i="87"/>
  <c r="I121" i="87"/>
  <c r="G121" i="87"/>
  <c r="E121" i="87" s="1"/>
  <c r="K120" i="87"/>
  <c r="I120" i="87"/>
  <c r="E120" i="87" s="1"/>
  <c r="G120" i="87"/>
  <c r="K119" i="87"/>
  <c r="I119" i="87"/>
  <c r="G119" i="87"/>
  <c r="E119" i="87"/>
  <c r="K118" i="87"/>
  <c r="E118" i="87" s="1"/>
  <c r="I118" i="87"/>
  <c r="G118" i="87"/>
  <c r="K117" i="87"/>
  <c r="I117" i="87"/>
  <c r="E117" i="87" s="1"/>
  <c r="G117" i="87"/>
  <c r="K116" i="87"/>
  <c r="I116" i="87"/>
  <c r="G116" i="87"/>
  <c r="K115" i="87"/>
  <c r="I115" i="87"/>
  <c r="G115" i="87"/>
  <c r="K114" i="87"/>
  <c r="I114" i="87"/>
  <c r="G114" i="87"/>
  <c r="E114" i="87"/>
  <c r="K113" i="87"/>
  <c r="I113" i="87"/>
  <c r="E113" i="87" s="1"/>
  <c r="G113" i="87"/>
  <c r="K112" i="87"/>
  <c r="I112" i="87"/>
  <c r="G112" i="87"/>
  <c r="K111" i="87"/>
  <c r="I111" i="87"/>
  <c r="E111" i="87" s="1"/>
  <c r="G111" i="87"/>
  <c r="Y110" i="87"/>
  <c r="Q110" i="87" s="1"/>
  <c r="K110" i="87"/>
  <c r="I110" i="87"/>
  <c r="G110" i="87"/>
  <c r="E110" i="87"/>
  <c r="O109" i="87"/>
  <c r="K109" i="87"/>
  <c r="I109" i="87"/>
  <c r="G109" i="87"/>
  <c r="E109" i="87" s="1"/>
  <c r="O108" i="87"/>
  <c r="W108" i="87" s="1"/>
  <c r="K108" i="87"/>
  <c r="I108" i="87"/>
  <c r="G108" i="87"/>
  <c r="O107" i="87"/>
  <c r="K107" i="87"/>
  <c r="I107" i="87"/>
  <c r="G107" i="87"/>
  <c r="E107" i="87" s="1"/>
  <c r="Y106" i="87"/>
  <c r="Q106" i="87" s="1"/>
  <c r="U106" i="87"/>
  <c r="C106" i="87"/>
  <c r="C7" i="87" s="1"/>
  <c r="A106" i="87"/>
  <c r="T105" i="87"/>
  <c r="O105" i="87"/>
  <c r="Y105" i="87" s="1"/>
  <c r="C105" i="87"/>
  <c r="A105" i="87"/>
  <c r="T104" i="87"/>
  <c r="O104" i="87"/>
  <c r="S104" i="87" s="1"/>
  <c r="C104" i="87"/>
  <c r="A104" i="87"/>
  <c r="K97" i="87"/>
  <c r="I97" i="87"/>
  <c r="G97" i="87"/>
  <c r="K96" i="87"/>
  <c r="I96" i="87"/>
  <c r="G96" i="87"/>
  <c r="E96" i="87" s="1"/>
  <c r="K95" i="87"/>
  <c r="I95" i="87"/>
  <c r="G95" i="87"/>
  <c r="E95" i="87"/>
  <c r="K94" i="87"/>
  <c r="E94" i="87" s="1"/>
  <c r="I94" i="87"/>
  <c r="G94" i="87"/>
  <c r="K93" i="87"/>
  <c r="I93" i="87"/>
  <c r="G93" i="87"/>
  <c r="E93" i="87"/>
  <c r="K92" i="87"/>
  <c r="I92" i="87"/>
  <c r="E92" i="87" s="1"/>
  <c r="G92" i="87"/>
  <c r="K91" i="87"/>
  <c r="G91" i="87"/>
  <c r="E91" i="87" s="1"/>
  <c r="K90" i="87"/>
  <c r="I90" i="87"/>
  <c r="H91" i="87" s="1"/>
  <c r="I91" i="87" s="1"/>
  <c r="H90" i="87"/>
  <c r="H415" i="87" s="1"/>
  <c r="G90" i="87"/>
  <c r="O89" i="87"/>
  <c r="K89" i="87"/>
  <c r="I89" i="87"/>
  <c r="G89" i="87"/>
  <c r="O88" i="87"/>
  <c r="J88" i="87"/>
  <c r="K88" i="87" s="1"/>
  <c r="I88" i="87"/>
  <c r="G88" i="87"/>
  <c r="E88" i="87" s="1"/>
  <c r="O87" i="87"/>
  <c r="K87" i="87"/>
  <c r="J87" i="87"/>
  <c r="I87" i="87"/>
  <c r="G87" i="87"/>
  <c r="K86" i="87"/>
  <c r="J86" i="87"/>
  <c r="I86" i="87"/>
  <c r="G86" i="87"/>
  <c r="J85" i="87"/>
  <c r="K85" i="87" s="1"/>
  <c r="I85" i="87"/>
  <c r="V84" i="87"/>
  <c r="W84" i="87" s="1"/>
  <c r="Q84" i="87" s="1"/>
  <c r="K84" i="87"/>
  <c r="I84" i="87"/>
  <c r="T83" i="87"/>
  <c r="O83" i="87"/>
  <c r="K83" i="87"/>
  <c r="I83" i="87"/>
  <c r="F83" i="87"/>
  <c r="G83" i="87" s="1"/>
  <c r="E83" i="87"/>
  <c r="T82" i="87"/>
  <c r="O82" i="87"/>
  <c r="K82" i="87"/>
  <c r="I82" i="87"/>
  <c r="G82" i="87"/>
  <c r="F82" i="87"/>
  <c r="E82" i="87"/>
  <c r="T81" i="87"/>
  <c r="O81" i="87"/>
  <c r="U81" i="87" s="1"/>
  <c r="K81" i="87"/>
  <c r="I81" i="87"/>
  <c r="R80" i="87"/>
  <c r="O80" i="87"/>
  <c r="S80" i="87" s="1"/>
  <c r="Q80" i="87" s="1"/>
  <c r="K80" i="87"/>
  <c r="I80" i="87"/>
  <c r="F80" i="87"/>
  <c r="G80" i="87" s="1"/>
  <c r="R79" i="87"/>
  <c r="O79" i="87"/>
  <c r="K72" i="87"/>
  <c r="I72" i="87"/>
  <c r="G72" i="87"/>
  <c r="E72" i="87" s="1"/>
  <c r="W71" i="87"/>
  <c r="K71" i="87"/>
  <c r="I71" i="87"/>
  <c r="G71" i="87"/>
  <c r="E71" i="87"/>
  <c r="K70" i="87"/>
  <c r="I70" i="87"/>
  <c r="G70" i="87"/>
  <c r="E70" i="87"/>
  <c r="K69" i="87"/>
  <c r="I69" i="87"/>
  <c r="G69" i="87"/>
  <c r="E69" i="87"/>
  <c r="K68" i="87"/>
  <c r="I68" i="87"/>
  <c r="G68" i="87"/>
  <c r="E68" i="87" s="1"/>
  <c r="K67" i="87"/>
  <c r="I67" i="87"/>
  <c r="G67" i="87"/>
  <c r="K66" i="87"/>
  <c r="G66" i="87"/>
  <c r="K65" i="87"/>
  <c r="H65" i="87"/>
  <c r="I65" i="87" s="1"/>
  <c r="H66" i="87" s="1"/>
  <c r="I66" i="87" s="1"/>
  <c r="G65" i="87"/>
  <c r="K64" i="87"/>
  <c r="I64" i="87"/>
  <c r="G64" i="87"/>
  <c r="E64" i="87"/>
  <c r="J63" i="87"/>
  <c r="K63" i="87" s="1"/>
  <c r="I63" i="87"/>
  <c r="G63" i="87"/>
  <c r="E63" i="87" s="1"/>
  <c r="J62" i="87"/>
  <c r="K62" i="87" s="1"/>
  <c r="I62" i="87"/>
  <c r="G62" i="87"/>
  <c r="J61" i="87"/>
  <c r="K61" i="87" s="1"/>
  <c r="I61" i="87"/>
  <c r="G61" i="87"/>
  <c r="E61" i="87" s="1"/>
  <c r="K60" i="87"/>
  <c r="J60" i="87"/>
  <c r="I60" i="87"/>
  <c r="V59" i="87"/>
  <c r="W59" i="87" s="1"/>
  <c r="Q59" i="87" s="1"/>
  <c r="K59" i="87"/>
  <c r="I59" i="87"/>
  <c r="F59" i="87"/>
  <c r="G59" i="87" s="1"/>
  <c r="E59" i="87" s="1"/>
  <c r="Y58" i="87"/>
  <c r="W58" i="87"/>
  <c r="U58" i="87"/>
  <c r="S58" i="87"/>
  <c r="K58" i="87"/>
  <c r="I58" i="87"/>
  <c r="T57" i="87"/>
  <c r="O57" i="87"/>
  <c r="S57" i="87" s="1"/>
  <c r="K57" i="87"/>
  <c r="I57" i="87"/>
  <c r="F57" i="87"/>
  <c r="G57" i="87" s="1"/>
  <c r="E57" i="87"/>
  <c r="T56" i="87"/>
  <c r="O56" i="87"/>
  <c r="K56" i="87"/>
  <c r="I56" i="87"/>
  <c r="T55" i="87"/>
  <c r="O55" i="87"/>
  <c r="K55" i="87"/>
  <c r="I55" i="87"/>
  <c r="G55" i="87"/>
  <c r="F55" i="87"/>
  <c r="E55" i="87"/>
  <c r="R54" i="87"/>
  <c r="O54" i="87"/>
  <c r="Y54" i="87" s="1"/>
  <c r="Y48" i="87"/>
  <c r="W48" i="87"/>
  <c r="S48" i="87"/>
  <c r="R6" i="87" s="1"/>
  <c r="S6" i="87" s="1"/>
  <c r="K47" i="87"/>
  <c r="I47" i="87"/>
  <c r="G47" i="87"/>
  <c r="K46" i="87"/>
  <c r="E46" i="87" s="1"/>
  <c r="I46" i="87"/>
  <c r="G46" i="87"/>
  <c r="K45" i="87"/>
  <c r="I45" i="87"/>
  <c r="G45" i="87"/>
  <c r="E45" i="87" s="1"/>
  <c r="K44" i="87"/>
  <c r="I44" i="87"/>
  <c r="G44" i="87"/>
  <c r="E44" i="87"/>
  <c r="K43" i="87"/>
  <c r="I43" i="87"/>
  <c r="G43" i="87"/>
  <c r="E43" i="87" s="1"/>
  <c r="K41" i="87"/>
  <c r="I41" i="87"/>
  <c r="G41" i="87"/>
  <c r="E41" i="87"/>
  <c r="K40" i="87"/>
  <c r="I40" i="87"/>
  <c r="G40" i="87"/>
  <c r="E40" i="87" s="1"/>
  <c r="K39" i="87"/>
  <c r="I39" i="87"/>
  <c r="G39" i="87"/>
  <c r="K38" i="87"/>
  <c r="I38" i="87"/>
  <c r="G38" i="87"/>
  <c r="E38" i="87"/>
  <c r="K36" i="87"/>
  <c r="I36" i="87"/>
  <c r="G36" i="87"/>
  <c r="K35" i="87"/>
  <c r="I35" i="87"/>
  <c r="E35" i="87" s="1"/>
  <c r="G35" i="87"/>
  <c r="K34" i="87"/>
  <c r="I34" i="87"/>
  <c r="G34" i="87"/>
  <c r="E34" i="87"/>
  <c r="K33" i="87"/>
  <c r="I33" i="87"/>
  <c r="E33" i="87" s="1"/>
  <c r="G33" i="87"/>
  <c r="K32" i="87"/>
  <c r="I32" i="87"/>
  <c r="G32" i="87"/>
  <c r="E32" i="87"/>
  <c r="T31" i="87"/>
  <c r="O31" i="87"/>
  <c r="U31" i="87" s="1"/>
  <c r="Q31" i="87" s="1"/>
  <c r="K31" i="87"/>
  <c r="I31" i="87"/>
  <c r="E31" i="87" s="1"/>
  <c r="G31" i="87"/>
  <c r="T30" i="87"/>
  <c r="O30" i="87"/>
  <c r="U30" i="87" s="1"/>
  <c r="Q30" i="87" s="1"/>
  <c r="K30" i="87"/>
  <c r="I30" i="87"/>
  <c r="G30" i="87"/>
  <c r="E30" i="87"/>
  <c r="T29" i="87"/>
  <c r="O29" i="87"/>
  <c r="U29" i="87" s="1"/>
  <c r="C29" i="87"/>
  <c r="A29" i="87"/>
  <c r="K22" i="87"/>
  <c r="I22" i="87"/>
  <c r="G22" i="87"/>
  <c r="E22" i="87"/>
  <c r="K21" i="87"/>
  <c r="I21" i="87"/>
  <c r="G21" i="87"/>
  <c r="E21" i="87"/>
  <c r="V20" i="87"/>
  <c r="W20" i="87" s="1"/>
  <c r="Q20" i="87" s="1"/>
  <c r="U20" i="87"/>
  <c r="K20" i="87"/>
  <c r="E20" i="87" s="1"/>
  <c r="I20" i="87"/>
  <c r="G20" i="87"/>
  <c r="K19" i="87"/>
  <c r="I19" i="87"/>
  <c r="G19" i="87"/>
  <c r="E19" i="87" s="1"/>
  <c r="U18" i="87"/>
  <c r="T18" i="87"/>
  <c r="K18" i="87"/>
  <c r="I18" i="87"/>
  <c r="G18" i="87"/>
  <c r="E18" i="87"/>
  <c r="T17" i="87"/>
  <c r="U17" i="87" s="1"/>
  <c r="K17" i="87"/>
  <c r="I17" i="87"/>
  <c r="G17" i="87"/>
  <c r="E17" i="87"/>
  <c r="T16" i="87"/>
  <c r="U16" i="87" s="1"/>
  <c r="K16" i="87"/>
  <c r="I16" i="87"/>
  <c r="G16" i="87"/>
  <c r="W15" i="87"/>
  <c r="K15" i="87"/>
  <c r="I15" i="87"/>
  <c r="G15" i="87"/>
  <c r="K14" i="87"/>
  <c r="I14" i="87"/>
  <c r="G14" i="87"/>
  <c r="E14" i="87"/>
  <c r="V11" i="87"/>
  <c r="W11" i="87" s="1"/>
  <c r="T11" i="87"/>
  <c r="U11" i="87" s="1"/>
  <c r="S11" i="87"/>
  <c r="R11" i="87"/>
  <c r="K11" i="87"/>
  <c r="I11" i="87"/>
  <c r="G11" i="87"/>
  <c r="E11" i="87"/>
  <c r="Y10" i="87"/>
  <c r="U10" i="87"/>
  <c r="T10" i="87"/>
  <c r="K10" i="87"/>
  <c r="I10" i="87"/>
  <c r="G10" i="87"/>
  <c r="E10" i="87" s="1"/>
  <c r="K9" i="87"/>
  <c r="I9" i="87"/>
  <c r="G9" i="87"/>
  <c r="C8" i="87"/>
  <c r="A8" i="87"/>
  <c r="A7" i="87"/>
  <c r="Y6" i="87"/>
  <c r="X6" i="87"/>
  <c r="W6" i="87"/>
  <c r="V6" i="87"/>
  <c r="C6" i="87"/>
  <c r="A6" i="87"/>
  <c r="M294" i="86"/>
  <c r="K294" i="86"/>
  <c r="G294" i="86"/>
  <c r="E294" i="86"/>
  <c r="M293" i="86"/>
  <c r="E293" i="86" s="1"/>
  <c r="K293" i="86"/>
  <c r="G293" i="86"/>
  <c r="M292" i="86"/>
  <c r="K292" i="86"/>
  <c r="G292" i="86"/>
  <c r="N277" i="86"/>
  <c r="J274" i="86"/>
  <c r="C274" i="86"/>
  <c r="J273" i="86"/>
  <c r="C273" i="86"/>
  <c r="G273" i="86" s="1"/>
  <c r="L272" i="86"/>
  <c r="M272" i="86" s="1"/>
  <c r="K272" i="86"/>
  <c r="G272" i="86"/>
  <c r="E272" i="86"/>
  <c r="M271" i="86"/>
  <c r="K271" i="86"/>
  <c r="G271" i="86"/>
  <c r="E271" i="86" s="1"/>
  <c r="M270" i="86"/>
  <c r="K270" i="86"/>
  <c r="G270" i="86"/>
  <c r="E270" i="86"/>
  <c r="M269" i="86"/>
  <c r="K269" i="86"/>
  <c r="G269" i="86"/>
  <c r="E269" i="86" s="1"/>
  <c r="M268" i="86"/>
  <c r="K268" i="86"/>
  <c r="G268" i="86"/>
  <c r="E268" i="86"/>
  <c r="M267" i="86"/>
  <c r="K267" i="86"/>
  <c r="E267" i="86" s="1"/>
  <c r="G267" i="86"/>
  <c r="M266" i="86"/>
  <c r="K266" i="86"/>
  <c r="G266" i="86"/>
  <c r="E266" i="86" s="1"/>
  <c r="M265" i="86"/>
  <c r="K265" i="86"/>
  <c r="H265" i="86"/>
  <c r="I265" i="86" s="1"/>
  <c r="G265" i="86"/>
  <c r="E265" i="86"/>
  <c r="M264" i="86"/>
  <c r="K264" i="86"/>
  <c r="H264" i="86"/>
  <c r="I264" i="86" s="1"/>
  <c r="G264" i="86"/>
  <c r="E264" i="86" s="1"/>
  <c r="M263" i="86"/>
  <c r="K263" i="86"/>
  <c r="H263" i="86"/>
  <c r="I263" i="86" s="1"/>
  <c r="G263" i="86"/>
  <c r="M262" i="86"/>
  <c r="K262" i="86"/>
  <c r="F262" i="86"/>
  <c r="G262" i="86" s="1"/>
  <c r="E262" i="86" s="1"/>
  <c r="M261" i="86"/>
  <c r="K261" i="86"/>
  <c r="F261" i="86"/>
  <c r="G261" i="86" s="1"/>
  <c r="F260" i="86"/>
  <c r="C260" i="86"/>
  <c r="M260" i="86" s="1"/>
  <c r="F259" i="86"/>
  <c r="C259" i="86"/>
  <c r="N252" i="86" s="1"/>
  <c r="M258" i="86"/>
  <c r="K258" i="86"/>
  <c r="F258" i="86"/>
  <c r="G258" i="86" s="1"/>
  <c r="E258" i="86"/>
  <c r="F257" i="86"/>
  <c r="C257" i="86"/>
  <c r="G257" i="86" s="1"/>
  <c r="M256" i="86"/>
  <c r="K256" i="86"/>
  <c r="E256" i="86" s="1"/>
  <c r="G256" i="86"/>
  <c r="M249" i="86"/>
  <c r="K249" i="86"/>
  <c r="G249" i="86"/>
  <c r="L248" i="86"/>
  <c r="L247" i="86"/>
  <c r="M247" i="86" s="1"/>
  <c r="K247" i="86"/>
  <c r="E247" i="86" s="1"/>
  <c r="G247" i="86"/>
  <c r="M246" i="86"/>
  <c r="K246" i="86"/>
  <c r="G246" i="86"/>
  <c r="M245" i="86"/>
  <c r="K245" i="86"/>
  <c r="G245" i="86"/>
  <c r="M244" i="86"/>
  <c r="K244" i="86"/>
  <c r="G244" i="86"/>
  <c r="M243" i="86"/>
  <c r="K243" i="86"/>
  <c r="G243" i="86"/>
  <c r="M242" i="86"/>
  <c r="J242" i="86"/>
  <c r="K242" i="86" s="1"/>
  <c r="G242" i="86"/>
  <c r="E242" i="86"/>
  <c r="M241" i="86"/>
  <c r="K241" i="86"/>
  <c r="G241" i="86"/>
  <c r="M240" i="86"/>
  <c r="H240" i="86"/>
  <c r="I240" i="86" s="1"/>
  <c r="G240" i="86"/>
  <c r="E240" i="86" s="1"/>
  <c r="C240" i="86"/>
  <c r="K240" i="86" s="1"/>
  <c r="M239" i="86"/>
  <c r="K239" i="86"/>
  <c r="H239" i="86"/>
  <c r="I239" i="86" s="1"/>
  <c r="I250" i="86" s="1"/>
  <c r="H10" i="86" s="1"/>
  <c r="I10" i="86" s="1"/>
  <c r="G239" i="86"/>
  <c r="M238" i="86"/>
  <c r="E238" i="86" s="1"/>
  <c r="K238" i="86"/>
  <c r="I238" i="86"/>
  <c r="H238" i="86"/>
  <c r="G238" i="86"/>
  <c r="F237" i="86"/>
  <c r="C237" i="86"/>
  <c r="C248" i="86" s="1"/>
  <c r="M236" i="86"/>
  <c r="K236" i="86"/>
  <c r="G236" i="86"/>
  <c r="E236" i="86" s="1"/>
  <c r="F236" i="86"/>
  <c r="M235" i="86"/>
  <c r="K235" i="86"/>
  <c r="F235" i="86"/>
  <c r="G235" i="86" s="1"/>
  <c r="E235" i="86" s="1"/>
  <c r="M234" i="86"/>
  <c r="K234" i="86"/>
  <c r="F234" i="86"/>
  <c r="G234" i="86" s="1"/>
  <c r="E234" i="86"/>
  <c r="M233" i="86"/>
  <c r="K233" i="86"/>
  <c r="G233" i="86"/>
  <c r="F233" i="86"/>
  <c r="M232" i="86"/>
  <c r="K232" i="86"/>
  <c r="G232" i="86"/>
  <c r="E232" i="86" s="1"/>
  <c r="F232" i="86"/>
  <c r="M231" i="86"/>
  <c r="K231" i="86"/>
  <c r="G231" i="86"/>
  <c r="M224" i="86"/>
  <c r="K224" i="86"/>
  <c r="G224" i="86"/>
  <c r="M223" i="86"/>
  <c r="K223" i="86"/>
  <c r="G223" i="86"/>
  <c r="M222" i="86"/>
  <c r="K222" i="86"/>
  <c r="G222" i="86"/>
  <c r="M221" i="86"/>
  <c r="K221" i="86"/>
  <c r="G221" i="86"/>
  <c r="M220" i="86"/>
  <c r="K220" i="86"/>
  <c r="G220" i="86"/>
  <c r="M219" i="86"/>
  <c r="K219" i="86"/>
  <c r="G219" i="86"/>
  <c r="M218" i="86"/>
  <c r="K218" i="86"/>
  <c r="G218" i="86"/>
  <c r="M217" i="86"/>
  <c r="K217" i="86"/>
  <c r="G217" i="86"/>
  <c r="M216" i="86"/>
  <c r="K216" i="86"/>
  <c r="G216" i="86"/>
  <c r="M215" i="86"/>
  <c r="E215" i="86" s="1"/>
  <c r="K215" i="86"/>
  <c r="I215" i="86"/>
  <c r="H215" i="86"/>
  <c r="G215" i="86"/>
  <c r="M214" i="86"/>
  <c r="K214" i="86"/>
  <c r="I214" i="86"/>
  <c r="H214" i="86"/>
  <c r="G214" i="86"/>
  <c r="M213" i="86"/>
  <c r="K213" i="86"/>
  <c r="I213" i="86"/>
  <c r="I225" i="86" s="1"/>
  <c r="H9" i="86" s="1"/>
  <c r="I9" i="86" s="1"/>
  <c r="H213" i="86"/>
  <c r="G213" i="86"/>
  <c r="E213" i="86"/>
  <c r="M212" i="86"/>
  <c r="K212" i="86"/>
  <c r="G212" i="86"/>
  <c r="F212" i="86"/>
  <c r="M211" i="86"/>
  <c r="K211" i="86"/>
  <c r="F211" i="86"/>
  <c r="G211" i="86" s="1"/>
  <c r="E211" i="86"/>
  <c r="F210" i="86"/>
  <c r="C210" i="86"/>
  <c r="M210" i="86" s="1"/>
  <c r="F209" i="86"/>
  <c r="C209" i="86"/>
  <c r="K209" i="86" s="1"/>
  <c r="M208" i="86"/>
  <c r="K208" i="86"/>
  <c r="G208" i="86"/>
  <c r="E208" i="86" s="1"/>
  <c r="F208" i="86"/>
  <c r="F207" i="86"/>
  <c r="C207" i="86"/>
  <c r="M206" i="86"/>
  <c r="K206" i="86"/>
  <c r="G206" i="86"/>
  <c r="I200" i="86"/>
  <c r="H85" i="86" s="1"/>
  <c r="I85" i="86" s="1"/>
  <c r="C198" i="86"/>
  <c r="M197" i="86"/>
  <c r="K197" i="86"/>
  <c r="G197" i="86"/>
  <c r="M196" i="86"/>
  <c r="K196" i="86"/>
  <c r="G196" i="86"/>
  <c r="E196" i="86"/>
  <c r="M195" i="86"/>
  <c r="K195" i="86"/>
  <c r="G195" i="86"/>
  <c r="E195" i="86"/>
  <c r="M194" i="86"/>
  <c r="K194" i="86"/>
  <c r="G194" i="86"/>
  <c r="E194" i="86" s="1"/>
  <c r="M193" i="86"/>
  <c r="J193" i="86"/>
  <c r="K193" i="86" s="1"/>
  <c r="G193" i="86"/>
  <c r="E193" i="86" s="1"/>
  <c r="M192" i="86"/>
  <c r="K192" i="86"/>
  <c r="E192" i="86" s="1"/>
  <c r="G192" i="86"/>
  <c r="M191" i="86"/>
  <c r="K191" i="86"/>
  <c r="G191" i="86"/>
  <c r="E191" i="86" s="1"/>
  <c r="M190" i="86"/>
  <c r="K190" i="86"/>
  <c r="I190" i="86"/>
  <c r="H190" i="86"/>
  <c r="G190" i="86"/>
  <c r="M189" i="86"/>
  <c r="K189" i="86"/>
  <c r="H189" i="86"/>
  <c r="I189" i="86" s="1"/>
  <c r="G189" i="86"/>
  <c r="E189" i="86"/>
  <c r="M188" i="86"/>
  <c r="E188" i="86" s="1"/>
  <c r="K188" i="86"/>
  <c r="H188" i="86"/>
  <c r="I188" i="86" s="1"/>
  <c r="G188" i="86"/>
  <c r="M187" i="86"/>
  <c r="K187" i="86"/>
  <c r="F187" i="86"/>
  <c r="G187" i="86" s="1"/>
  <c r="E187" i="86" s="1"/>
  <c r="M186" i="86"/>
  <c r="E186" i="86" s="1"/>
  <c r="K186" i="86"/>
  <c r="G186" i="86"/>
  <c r="F186" i="86"/>
  <c r="F185" i="86"/>
  <c r="C185" i="86"/>
  <c r="M185" i="86" s="1"/>
  <c r="F184" i="86"/>
  <c r="C184" i="86"/>
  <c r="K184" i="86" s="1"/>
  <c r="M183" i="86"/>
  <c r="K183" i="86"/>
  <c r="G183" i="86"/>
  <c r="E183" i="86" s="1"/>
  <c r="F183" i="86"/>
  <c r="F182" i="86"/>
  <c r="C182" i="86"/>
  <c r="M181" i="86"/>
  <c r="K181" i="86"/>
  <c r="E181" i="86" s="1"/>
  <c r="G181" i="86"/>
  <c r="M174" i="86"/>
  <c r="K174" i="86"/>
  <c r="G174" i="86"/>
  <c r="E174" i="86" s="1"/>
  <c r="M173" i="86"/>
  <c r="C173" i="86"/>
  <c r="K173" i="86" s="1"/>
  <c r="M172" i="86"/>
  <c r="K172" i="86"/>
  <c r="G172" i="86"/>
  <c r="E172" i="86" s="1"/>
  <c r="M171" i="86"/>
  <c r="K171" i="86"/>
  <c r="G171" i="86"/>
  <c r="E171" i="86"/>
  <c r="M170" i="86"/>
  <c r="K170" i="86"/>
  <c r="E170" i="86" s="1"/>
  <c r="G170" i="86"/>
  <c r="M169" i="86"/>
  <c r="K169" i="86"/>
  <c r="G169" i="86"/>
  <c r="E169" i="86" s="1"/>
  <c r="M168" i="86"/>
  <c r="G168" i="86"/>
  <c r="M167" i="86"/>
  <c r="K167" i="86"/>
  <c r="J168" i="86" s="1"/>
  <c r="K168" i="86" s="1"/>
  <c r="E168" i="86" s="1"/>
  <c r="G167" i="86"/>
  <c r="E167" i="86"/>
  <c r="M166" i="86"/>
  <c r="K166" i="86"/>
  <c r="G166" i="86"/>
  <c r="E166" i="86" s="1"/>
  <c r="H165" i="86"/>
  <c r="C165" i="86"/>
  <c r="I165" i="86" s="1"/>
  <c r="H164" i="86"/>
  <c r="C164" i="86"/>
  <c r="H163" i="86"/>
  <c r="C163" i="86"/>
  <c r="M162" i="86"/>
  <c r="K162" i="86"/>
  <c r="F162" i="86"/>
  <c r="G162" i="86" s="1"/>
  <c r="E162" i="86"/>
  <c r="F161" i="86"/>
  <c r="C161" i="86"/>
  <c r="K161" i="86" s="1"/>
  <c r="M160" i="86"/>
  <c r="K160" i="86"/>
  <c r="G160" i="86"/>
  <c r="E160" i="86" s="1"/>
  <c r="F160" i="86"/>
  <c r="M159" i="86"/>
  <c r="K159" i="86"/>
  <c r="F159" i="86"/>
  <c r="G159" i="86" s="1"/>
  <c r="E159" i="86" s="1"/>
  <c r="M158" i="86"/>
  <c r="K158" i="86"/>
  <c r="F158" i="86"/>
  <c r="G158" i="86" s="1"/>
  <c r="E158" i="86" s="1"/>
  <c r="M157" i="86"/>
  <c r="K157" i="86"/>
  <c r="F157" i="86"/>
  <c r="G157" i="86" s="1"/>
  <c r="E157" i="86" s="1"/>
  <c r="M156" i="86"/>
  <c r="K156" i="86"/>
  <c r="G156" i="86"/>
  <c r="E156" i="86" s="1"/>
  <c r="N152" i="86"/>
  <c r="N149" i="86"/>
  <c r="C149" i="86"/>
  <c r="M149" i="86" s="1"/>
  <c r="C148" i="86"/>
  <c r="M148" i="86" s="1"/>
  <c r="M147" i="86"/>
  <c r="K147" i="86"/>
  <c r="G147" i="86"/>
  <c r="E147" i="86"/>
  <c r="C147" i="86"/>
  <c r="M146" i="86"/>
  <c r="K146" i="86"/>
  <c r="G146" i="86"/>
  <c r="E146" i="86"/>
  <c r="M145" i="86"/>
  <c r="K145" i="86"/>
  <c r="E145" i="86" s="1"/>
  <c r="G145" i="86"/>
  <c r="M144" i="86"/>
  <c r="K144" i="86"/>
  <c r="G144" i="86"/>
  <c r="E144" i="86" s="1"/>
  <c r="C143" i="86"/>
  <c r="M143" i="86" s="1"/>
  <c r="J142" i="86"/>
  <c r="C142" i="86"/>
  <c r="M141" i="86"/>
  <c r="K141" i="86"/>
  <c r="G141" i="86"/>
  <c r="H140" i="86"/>
  <c r="C140" i="86"/>
  <c r="G140" i="86" s="1"/>
  <c r="H139" i="86"/>
  <c r="C139" i="86"/>
  <c r="I139" i="86" s="1"/>
  <c r="H138" i="86"/>
  <c r="C138" i="86"/>
  <c r="K138" i="86" s="1"/>
  <c r="F137" i="86"/>
  <c r="C137" i="86"/>
  <c r="M137" i="86" s="1"/>
  <c r="F136" i="86"/>
  <c r="C136" i="86"/>
  <c r="K136" i="86" s="1"/>
  <c r="M135" i="86"/>
  <c r="E135" i="86" s="1"/>
  <c r="K135" i="86"/>
  <c r="F135" i="86"/>
  <c r="G135" i="86" s="1"/>
  <c r="F134" i="86"/>
  <c r="C134" i="86"/>
  <c r="G134" i="86" s="1"/>
  <c r="M133" i="86"/>
  <c r="E133" i="86" s="1"/>
  <c r="K133" i="86"/>
  <c r="G133" i="86"/>
  <c r="F133" i="86"/>
  <c r="M132" i="86"/>
  <c r="K132" i="86"/>
  <c r="G132" i="86"/>
  <c r="F132" i="86"/>
  <c r="E132" i="86"/>
  <c r="M131" i="86"/>
  <c r="K131" i="86"/>
  <c r="G131" i="86"/>
  <c r="N127" i="86"/>
  <c r="N124" i="86"/>
  <c r="C123" i="86"/>
  <c r="M122" i="86"/>
  <c r="G122" i="86"/>
  <c r="E122" i="86" s="1"/>
  <c r="C122" i="86"/>
  <c r="K122" i="86" s="1"/>
  <c r="M121" i="86"/>
  <c r="K121" i="86"/>
  <c r="G121" i="86"/>
  <c r="E121" i="86" s="1"/>
  <c r="M120" i="86"/>
  <c r="K120" i="86"/>
  <c r="G120" i="86"/>
  <c r="E120" i="86" s="1"/>
  <c r="M119" i="86"/>
  <c r="K119" i="86"/>
  <c r="G119" i="86"/>
  <c r="E119" i="86"/>
  <c r="N118" i="86"/>
  <c r="C118" i="86"/>
  <c r="G118" i="86" s="1"/>
  <c r="N117" i="86"/>
  <c r="M117" i="86"/>
  <c r="J117" i="86"/>
  <c r="K117" i="86" s="1"/>
  <c r="G117" i="86"/>
  <c r="C117" i="86"/>
  <c r="M116" i="86"/>
  <c r="K116" i="86"/>
  <c r="G116" i="86"/>
  <c r="H115" i="86"/>
  <c r="C115" i="86"/>
  <c r="I115" i="86" s="1"/>
  <c r="H114" i="86"/>
  <c r="C114" i="86"/>
  <c r="M114" i="86" s="1"/>
  <c r="H113" i="86"/>
  <c r="C113" i="86"/>
  <c r="G113" i="86" s="1"/>
  <c r="F112" i="86"/>
  <c r="C112" i="86"/>
  <c r="F111" i="86"/>
  <c r="C111" i="86"/>
  <c r="K111" i="86" s="1"/>
  <c r="M110" i="86"/>
  <c r="K110" i="86"/>
  <c r="G110" i="86"/>
  <c r="E110" i="86" s="1"/>
  <c r="F110" i="86"/>
  <c r="O109" i="86"/>
  <c r="F109" i="86"/>
  <c r="C109" i="86"/>
  <c r="M108" i="86"/>
  <c r="K108" i="86"/>
  <c r="G108" i="86"/>
  <c r="F108" i="86"/>
  <c r="M107" i="86"/>
  <c r="K107" i="86"/>
  <c r="F107" i="86"/>
  <c r="G107" i="86" s="1"/>
  <c r="E107" i="86" s="1"/>
  <c r="M106" i="86"/>
  <c r="K106" i="86"/>
  <c r="G106" i="86"/>
  <c r="E106" i="86"/>
  <c r="N102" i="86"/>
  <c r="M99" i="86"/>
  <c r="E99" i="86" s="1"/>
  <c r="K99" i="86"/>
  <c r="G99" i="86"/>
  <c r="M98" i="86"/>
  <c r="K98" i="86"/>
  <c r="G98" i="86"/>
  <c r="E98" i="86"/>
  <c r="M97" i="86"/>
  <c r="E97" i="86" s="1"/>
  <c r="K97" i="86"/>
  <c r="G97" i="86"/>
  <c r="M96" i="86"/>
  <c r="K96" i="86"/>
  <c r="G96" i="86"/>
  <c r="E96" i="86" s="1"/>
  <c r="M95" i="86"/>
  <c r="K95" i="86"/>
  <c r="G95" i="86"/>
  <c r="E95" i="86"/>
  <c r="M94" i="86"/>
  <c r="K94" i="86"/>
  <c r="E94" i="86" s="1"/>
  <c r="G94" i="86"/>
  <c r="M93" i="86"/>
  <c r="K93" i="86"/>
  <c r="G93" i="86"/>
  <c r="E93" i="86"/>
  <c r="M92" i="86"/>
  <c r="K92" i="86"/>
  <c r="E92" i="86" s="1"/>
  <c r="G92" i="86"/>
  <c r="M91" i="86"/>
  <c r="K91" i="86"/>
  <c r="G91" i="86"/>
  <c r="E91" i="86" s="1"/>
  <c r="M89" i="86"/>
  <c r="K89" i="86"/>
  <c r="G89" i="86"/>
  <c r="E89" i="86"/>
  <c r="M88" i="86"/>
  <c r="K88" i="86"/>
  <c r="E88" i="86" s="1"/>
  <c r="G88" i="86"/>
  <c r="M87" i="86"/>
  <c r="K87" i="86"/>
  <c r="G87" i="86"/>
  <c r="E87" i="86" s="1"/>
  <c r="M86" i="86"/>
  <c r="K86" i="86"/>
  <c r="G86" i="86"/>
  <c r="E86" i="86" s="1"/>
  <c r="M81" i="86"/>
  <c r="K81" i="86"/>
  <c r="G81" i="86"/>
  <c r="I75" i="86"/>
  <c r="H7" i="86" s="1"/>
  <c r="I7" i="86" s="1"/>
  <c r="M74" i="86"/>
  <c r="K74" i="86"/>
  <c r="G74" i="86"/>
  <c r="E74" i="86"/>
  <c r="M73" i="86"/>
  <c r="K73" i="86"/>
  <c r="G73" i="86"/>
  <c r="E73" i="86"/>
  <c r="M72" i="86"/>
  <c r="K72" i="86"/>
  <c r="G72" i="86"/>
  <c r="E72" i="86" s="1"/>
  <c r="M71" i="86"/>
  <c r="K71" i="86"/>
  <c r="E71" i="86" s="1"/>
  <c r="G71" i="86"/>
  <c r="M70" i="86"/>
  <c r="K70" i="86"/>
  <c r="G70" i="86"/>
  <c r="M69" i="86"/>
  <c r="K69" i="86"/>
  <c r="G69" i="86"/>
  <c r="M68" i="86"/>
  <c r="K68" i="86"/>
  <c r="G68" i="86"/>
  <c r="M67" i="86"/>
  <c r="K67" i="86"/>
  <c r="G67" i="86"/>
  <c r="M66" i="86"/>
  <c r="K66" i="86"/>
  <c r="G66" i="86"/>
  <c r="M65" i="86"/>
  <c r="J65" i="86"/>
  <c r="K65" i="86" s="1"/>
  <c r="E65" i="86" s="1"/>
  <c r="G65" i="86"/>
  <c r="M64" i="86"/>
  <c r="J64" i="86"/>
  <c r="K64" i="86" s="1"/>
  <c r="G64" i="86"/>
  <c r="M63" i="86"/>
  <c r="J63" i="86"/>
  <c r="K63" i="86" s="1"/>
  <c r="G63" i="86"/>
  <c r="E63" i="86"/>
  <c r="M62" i="86"/>
  <c r="K62" i="86"/>
  <c r="F62" i="86"/>
  <c r="G62" i="86" s="1"/>
  <c r="E62" i="86" s="1"/>
  <c r="F61" i="86"/>
  <c r="C61" i="86"/>
  <c r="M60" i="86"/>
  <c r="K60" i="86"/>
  <c r="G60" i="86"/>
  <c r="E60" i="86" s="1"/>
  <c r="F60" i="86"/>
  <c r="F59" i="86"/>
  <c r="C59" i="86"/>
  <c r="F58" i="86"/>
  <c r="C58" i="86"/>
  <c r="G58" i="86" s="1"/>
  <c r="M57" i="86"/>
  <c r="K57" i="86"/>
  <c r="F57" i="86"/>
  <c r="G57" i="86" s="1"/>
  <c r="E57" i="86"/>
  <c r="M56" i="86"/>
  <c r="K56" i="86"/>
  <c r="G56" i="86"/>
  <c r="E56" i="86" s="1"/>
  <c r="I50" i="86"/>
  <c r="M49" i="86"/>
  <c r="K49" i="86"/>
  <c r="G49" i="86"/>
  <c r="E49" i="86" s="1"/>
  <c r="M48" i="86"/>
  <c r="K48" i="86"/>
  <c r="G48" i="86"/>
  <c r="E48" i="86"/>
  <c r="M47" i="86"/>
  <c r="K47" i="86"/>
  <c r="G47" i="86"/>
  <c r="M46" i="86"/>
  <c r="K46" i="86"/>
  <c r="G46" i="86"/>
  <c r="E46" i="86"/>
  <c r="M45" i="86"/>
  <c r="K45" i="86"/>
  <c r="G45" i="86"/>
  <c r="M44" i="86"/>
  <c r="K44" i="86"/>
  <c r="G44" i="86"/>
  <c r="M43" i="86"/>
  <c r="K43" i="86"/>
  <c r="G43" i="86"/>
  <c r="M42" i="86"/>
  <c r="K42" i="86"/>
  <c r="G42" i="86"/>
  <c r="M41" i="86"/>
  <c r="K41" i="86"/>
  <c r="G41" i="86"/>
  <c r="M40" i="86"/>
  <c r="K40" i="86"/>
  <c r="J40" i="86"/>
  <c r="G40" i="86"/>
  <c r="E40" i="86"/>
  <c r="M39" i="86"/>
  <c r="J39" i="86"/>
  <c r="K39" i="86" s="1"/>
  <c r="G39" i="86"/>
  <c r="E39" i="86" s="1"/>
  <c r="M38" i="86"/>
  <c r="E38" i="86" s="1"/>
  <c r="J38" i="86"/>
  <c r="K38" i="86" s="1"/>
  <c r="G38" i="86"/>
  <c r="M37" i="86"/>
  <c r="K37" i="86"/>
  <c r="F37" i="86"/>
  <c r="G37" i="86" s="1"/>
  <c r="E37" i="86" s="1"/>
  <c r="F36" i="86"/>
  <c r="C36" i="86"/>
  <c r="M36" i="86" s="1"/>
  <c r="M35" i="86"/>
  <c r="K35" i="86"/>
  <c r="F35" i="86"/>
  <c r="G35" i="86" s="1"/>
  <c r="E35" i="86" s="1"/>
  <c r="F34" i="86"/>
  <c r="C34" i="86"/>
  <c r="N27" i="86" s="1"/>
  <c r="M33" i="86"/>
  <c r="K33" i="86"/>
  <c r="G33" i="86"/>
  <c r="E33" i="86" s="1"/>
  <c r="F33" i="86"/>
  <c r="F32" i="86"/>
  <c r="C32" i="86"/>
  <c r="M31" i="86"/>
  <c r="E31" i="86" s="1"/>
  <c r="K31" i="86"/>
  <c r="G31" i="86"/>
  <c r="P29" i="86"/>
  <c r="M24" i="86"/>
  <c r="K24" i="86"/>
  <c r="G24" i="86"/>
  <c r="E24" i="86" s="1"/>
  <c r="M22" i="86"/>
  <c r="K22" i="86"/>
  <c r="G22" i="86"/>
  <c r="E22" i="86"/>
  <c r="M21" i="86"/>
  <c r="K21" i="86"/>
  <c r="G21" i="86"/>
  <c r="M20" i="86"/>
  <c r="K20" i="86"/>
  <c r="G20" i="86"/>
  <c r="E20" i="86" s="1"/>
  <c r="M19" i="86"/>
  <c r="K19" i="86"/>
  <c r="G19" i="86"/>
  <c r="M18" i="86"/>
  <c r="K18" i="86"/>
  <c r="G18" i="86"/>
  <c r="M17" i="86"/>
  <c r="K17" i="86"/>
  <c r="G17" i="86"/>
  <c r="M16" i="86"/>
  <c r="K16" i="86"/>
  <c r="G16" i="86"/>
  <c r="M15" i="86"/>
  <c r="K15" i="86"/>
  <c r="G15" i="86"/>
  <c r="M14" i="86"/>
  <c r="K14" i="86"/>
  <c r="G14" i="86"/>
  <c r="M13" i="86"/>
  <c r="K13" i="86"/>
  <c r="G13" i="86"/>
  <c r="M12" i="86"/>
  <c r="K12" i="86"/>
  <c r="G12" i="86"/>
  <c r="E12" i="86" s="1"/>
  <c r="A11" i="86"/>
  <c r="A10" i="86"/>
  <c r="A9" i="86"/>
  <c r="A8" i="86"/>
  <c r="A7" i="86"/>
  <c r="H6" i="86"/>
  <c r="I6" i="86" s="1"/>
  <c r="A6" i="86"/>
  <c r="N202" i="86" l="1"/>
  <c r="K210" i="86"/>
  <c r="K257" i="86"/>
  <c r="M257" i="86"/>
  <c r="K113" i="86"/>
  <c r="M113" i="86"/>
  <c r="M138" i="86"/>
  <c r="I113" i="86"/>
  <c r="K259" i="86"/>
  <c r="K36" i="86"/>
  <c r="M259" i="86"/>
  <c r="M136" i="86"/>
  <c r="E257" i="86"/>
  <c r="G137" i="86"/>
  <c r="G61" i="86"/>
  <c r="K137" i="86"/>
  <c r="G114" i="86"/>
  <c r="K114" i="86"/>
  <c r="I138" i="86"/>
  <c r="K134" i="86"/>
  <c r="E134" i="86" s="1"/>
  <c r="K165" i="86"/>
  <c r="G260" i="86"/>
  <c r="M165" i="86"/>
  <c r="G209" i="86"/>
  <c r="K260" i="86"/>
  <c r="I140" i="86"/>
  <c r="M209" i="86"/>
  <c r="M134" i="86"/>
  <c r="G34" i="86"/>
  <c r="K58" i="86"/>
  <c r="G111" i="86"/>
  <c r="K140" i="86"/>
  <c r="K185" i="86"/>
  <c r="G165" i="86"/>
  <c r="M58" i="86"/>
  <c r="M111" i="86"/>
  <c r="M140" i="86"/>
  <c r="G210" i="86"/>
  <c r="E210" i="86" s="1"/>
  <c r="G136" i="86"/>
  <c r="E136" i="86" s="1"/>
  <c r="M161" i="86"/>
  <c r="W433" i="87"/>
  <c r="Q433" i="87" s="1"/>
  <c r="Y433" i="87"/>
  <c r="U104" i="87"/>
  <c r="U82" i="87"/>
  <c r="Q82" i="87" s="1"/>
  <c r="Y432" i="87"/>
  <c r="U83" i="87"/>
  <c r="Q83" i="87" s="1"/>
  <c r="S54" i="87"/>
  <c r="S73" i="87" s="1"/>
  <c r="W54" i="87"/>
  <c r="Q54" i="87" s="1"/>
  <c r="S431" i="87"/>
  <c r="W431" i="87"/>
  <c r="K93" i="91"/>
  <c r="K119" i="91" s="1"/>
  <c r="K77" i="91"/>
  <c r="M77" i="91"/>
  <c r="G93" i="91"/>
  <c r="E72" i="91"/>
  <c r="G63" i="91"/>
  <c r="M63" i="91"/>
  <c r="I63" i="91"/>
  <c r="M74" i="91"/>
  <c r="M64" i="91"/>
  <c r="I71" i="91"/>
  <c r="G119" i="91"/>
  <c r="K64" i="91"/>
  <c r="K70" i="91"/>
  <c r="E151" i="91"/>
  <c r="E125" i="91"/>
  <c r="G34" i="91"/>
  <c r="G40" i="91"/>
  <c r="C47" i="91"/>
  <c r="G65" i="91"/>
  <c r="G71" i="91"/>
  <c r="K71" i="91"/>
  <c r="I33" i="91"/>
  <c r="I44" i="91"/>
  <c r="I64" i="91"/>
  <c r="I70" i="91"/>
  <c r="M93" i="91"/>
  <c r="M119" i="91" s="1"/>
  <c r="I40" i="91"/>
  <c r="I42" i="91"/>
  <c r="E42" i="91" s="1"/>
  <c r="M65" i="91"/>
  <c r="M71" i="91"/>
  <c r="C41" i="91"/>
  <c r="G44" i="91"/>
  <c r="G64" i="91"/>
  <c r="G70" i="91"/>
  <c r="K40" i="91"/>
  <c r="K65" i="91"/>
  <c r="M34" i="91"/>
  <c r="I93" i="91"/>
  <c r="I119" i="91" s="1"/>
  <c r="C35" i="91"/>
  <c r="K42" i="91"/>
  <c r="C66" i="91"/>
  <c r="M42" i="91"/>
  <c r="K33" i="91"/>
  <c r="I34" i="91"/>
  <c r="S123" i="87"/>
  <c r="Q104" i="87"/>
  <c r="W348" i="87"/>
  <c r="Q330" i="87"/>
  <c r="M248" i="86"/>
  <c r="K248" i="86"/>
  <c r="G248" i="86"/>
  <c r="E248" i="86" s="1"/>
  <c r="E66" i="87"/>
  <c r="V14" i="87"/>
  <c r="W14" i="87" s="1"/>
  <c r="Q14" i="87" s="1"/>
  <c r="Q248" i="87"/>
  <c r="N226" i="87" s="1"/>
  <c r="H105" i="87"/>
  <c r="I105" i="87" s="1"/>
  <c r="H106" i="87"/>
  <c r="I106" i="87" s="1"/>
  <c r="J118" i="86"/>
  <c r="K118" i="86" s="1"/>
  <c r="E118" i="86" s="1"/>
  <c r="E117" i="86"/>
  <c r="K250" i="86"/>
  <c r="J10" i="86" s="1"/>
  <c r="K10" i="86" s="1"/>
  <c r="W323" i="87"/>
  <c r="V17" i="87" s="1"/>
  <c r="W17" i="87" s="1"/>
  <c r="Q305" i="87"/>
  <c r="S423" i="87"/>
  <c r="Q405" i="87"/>
  <c r="G448" i="87"/>
  <c r="E429" i="87"/>
  <c r="Q180" i="87"/>
  <c r="W198" i="87"/>
  <c r="V12" i="87" s="1"/>
  <c r="W12" i="87" s="1"/>
  <c r="I275" i="86"/>
  <c r="H11" i="86" s="1"/>
  <c r="I11" i="86" s="1"/>
  <c r="E263" i="86"/>
  <c r="Q280" i="87"/>
  <c r="W298" i="87"/>
  <c r="I448" i="87"/>
  <c r="I8" i="87" s="1"/>
  <c r="Y56" i="87"/>
  <c r="U56" i="87"/>
  <c r="Q56" i="87" s="1"/>
  <c r="E65" i="87"/>
  <c r="W109" i="87"/>
  <c r="R10" i="87"/>
  <c r="S10" i="87" s="1"/>
  <c r="Q10" i="87" s="1"/>
  <c r="Q148" i="87"/>
  <c r="N126" i="87" s="1"/>
  <c r="Q406" i="87"/>
  <c r="F60" i="87"/>
  <c r="G60" i="87" s="1"/>
  <c r="E60" i="87" s="1"/>
  <c r="F9" i="89"/>
  <c r="F160" i="87"/>
  <c r="G160" i="87" s="1"/>
  <c r="E160" i="87" s="1"/>
  <c r="F85" i="87"/>
  <c r="G85" i="87" s="1"/>
  <c r="E85" i="87" s="1"/>
  <c r="K423" i="87"/>
  <c r="Q17" i="87"/>
  <c r="F5" i="89"/>
  <c r="F56" i="87"/>
  <c r="G56" i="87" s="1"/>
  <c r="E56" i="87" s="1"/>
  <c r="R430" i="87"/>
  <c r="F81" i="87"/>
  <c r="G81" i="87" s="1"/>
  <c r="E81" i="87" s="1"/>
  <c r="K98" i="87"/>
  <c r="J29" i="87" s="1"/>
  <c r="K29" i="87" s="1"/>
  <c r="K48" i="87" s="1"/>
  <c r="K6" i="87" s="1"/>
  <c r="W56" i="87"/>
  <c r="K163" i="86"/>
  <c r="I163" i="86"/>
  <c r="Q198" i="87"/>
  <c r="N176" i="87" s="1"/>
  <c r="R12" i="87"/>
  <c r="F8" i="89"/>
  <c r="F409" i="87"/>
  <c r="G409" i="87" s="1"/>
  <c r="E409" i="87" s="1"/>
  <c r="F84" i="87"/>
  <c r="G84" i="87" s="1"/>
  <c r="E84" i="87" s="1"/>
  <c r="M237" i="86"/>
  <c r="M250" i="86" s="1"/>
  <c r="L10" i="86" s="1"/>
  <c r="M10" i="86" s="1"/>
  <c r="G163" i="86"/>
  <c r="E13" i="86"/>
  <c r="E113" i="86"/>
  <c r="K142" i="86"/>
  <c r="J143" i="86" s="1"/>
  <c r="K143" i="86" s="1"/>
  <c r="G142" i="86"/>
  <c r="M142" i="86"/>
  <c r="E190" i="86"/>
  <c r="M207" i="86"/>
  <c r="K207" i="86"/>
  <c r="K225" i="86" s="1"/>
  <c r="J9" i="86" s="1"/>
  <c r="K9" i="86" s="1"/>
  <c r="G207" i="86"/>
  <c r="E233" i="86"/>
  <c r="K273" i="86"/>
  <c r="E273" i="86" s="1"/>
  <c r="E89" i="87"/>
  <c r="E372" i="87"/>
  <c r="M163" i="86"/>
  <c r="G185" i="86"/>
  <c r="E212" i="86"/>
  <c r="M273" i="86"/>
  <c r="M275" i="86" s="1"/>
  <c r="L11" i="86" s="1"/>
  <c r="M11" i="86" s="1"/>
  <c r="Y57" i="87"/>
  <c r="W57" i="87"/>
  <c r="U57" i="87"/>
  <c r="Q81" i="87"/>
  <c r="Q206" i="87"/>
  <c r="E373" i="87"/>
  <c r="E437" i="87"/>
  <c r="K73" i="87"/>
  <c r="E131" i="86"/>
  <c r="G112" i="86"/>
  <c r="M112" i="86"/>
  <c r="K112" i="86"/>
  <c r="E108" i="86"/>
  <c r="M164" i="86"/>
  <c r="K164" i="86"/>
  <c r="I164" i="86"/>
  <c r="G164" i="86"/>
  <c r="M274" i="86"/>
  <c r="K274" i="86"/>
  <c r="G274" i="86"/>
  <c r="E274" i="86" s="1"/>
  <c r="E9" i="87"/>
  <c r="E122" i="87"/>
  <c r="M32" i="86"/>
  <c r="K32" i="86"/>
  <c r="K50" i="86" s="1"/>
  <c r="J6" i="86" s="1"/>
  <c r="K6" i="86" s="1"/>
  <c r="G32" i="86"/>
  <c r="M59" i="86"/>
  <c r="K59" i="86"/>
  <c r="N52" i="86"/>
  <c r="G59" i="86"/>
  <c r="E59" i="86" s="1"/>
  <c r="E81" i="86"/>
  <c r="G123" i="86"/>
  <c r="C124" i="86"/>
  <c r="G143" i="86"/>
  <c r="E143" i="86" s="1"/>
  <c r="G149" i="86"/>
  <c r="E149" i="86" s="1"/>
  <c r="E347" i="87"/>
  <c r="G348" i="87"/>
  <c r="E348" i="87" s="1"/>
  <c r="E21" i="86"/>
  <c r="M109" i="86"/>
  <c r="K109" i="86"/>
  <c r="G109" i="86"/>
  <c r="E109" i="86" s="1"/>
  <c r="K149" i="86"/>
  <c r="E239" i="86"/>
  <c r="E90" i="87"/>
  <c r="K123" i="86"/>
  <c r="E197" i="86"/>
  <c r="E39" i="87"/>
  <c r="I73" i="87"/>
  <c r="F156" i="87"/>
  <c r="G156" i="87" s="1"/>
  <c r="T19" i="87"/>
  <c r="U19" i="87" s="1"/>
  <c r="Q19" i="87" s="1"/>
  <c r="Q373" i="87"/>
  <c r="N351" i="87" s="1"/>
  <c r="E80" i="87"/>
  <c r="E148" i="87"/>
  <c r="G237" i="86"/>
  <c r="K237" i="86"/>
  <c r="F158" i="87"/>
  <c r="G158" i="87" s="1"/>
  <c r="E158" i="87" s="1"/>
  <c r="F58" i="87"/>
  <c r="G58" i="87" s="1"/>
  <c r="E58" i="87" s="1"/>
  <c r="R432" i="87"/>
  <c r="F408" i="87"/>
  <c r="G408" i="87" s="1"/>
  <c r="E408" i="87" s="1"/>
  <c r="F432" i="87"/>
  <c r="G432" i="87" s="1"/>
  <c r="E432" i="87" s="1"/>
  <c r="F7" i="89"/>
  <c r="V85" i="87"/>
  <c r="W85" i="87" s="1"/>
  <c r="Q85" i="87" s="1"/>
  <c r="M123" i="86"/>
  <c r="E86" i="87"/>
  <c r="K448" i="87"/>
  <c r="K8" i="87" s="1"/>
  <c r="M118" i="86"/>
  <c r="M139" i="86"/>
  <c r="K139" i="86"/>
  <c r="G139" i="86"/>
  <c r="E292" i="86"/>
  <c r="Y55" i="87"/>
  <c r="W55" i="87"/>
  <c r="U55" i="87"/>
  <c r="F410" i="87"/>
  <c r="G410" i="87" s="1"/>
  <c r="E410" i="87" s="1"/>
  <c r="S429" i="87"/>
  <c r="Y429" i="87"/>
  <c r="H435" i="87"/>
  <c r="I435" i="87" s="1"/>
  <c r="E435" i="87" s="1"/>
  <c r="J50" i="89"/>
  <c r="J51" i="89" s="1"/>
  <c r="E20" i="89" s="1"/>
  <c r="I50" i="89"/>
  <c r="I51" i="89" s="1"/>
  <c r="E19" i="89" s="1"/>
  <c r="K50" i="89"/>
  <c r="K51" i="89" s="1"/>
  <c r="E21" i="89" s="1"/>
  <c r="I114" i="86"/>
  <c r="C199" i="86"/>
  <c r="M198" i="86"/>
  <c r="K198" i="86"/>
  <c r="G198" i="86"/>
  <c r="E198" i="86" s="1"/>
  <c r="Q58" i="87"/>
  <c r="E165" i="87"/>
  <c r="W429" i="87"/>
  <c r="K52" i="89"/>
  <c r="J52" i="89"/>
  <c r="I52" i="89"/>
  <c r="I98" i="87"/>
  <c r="H29" i="87" s="1"/>
  <c r="I29" i="87" s="1"/>
  <c r="I48" i="87" s="1"/>
  <c r="I6" i="87" s="1"/>
  <c r="E214" i="86"/>
  <c r="Q29" i="87"/>
  <c r="U48" i="87"/>
  <c r="E97" i="87"/>
  <c r="F430" i="87"/>
  <c r="G430" i="87" s="1"/>
  <c r="E430" i="87" s="1"/>
  <c r="K34" i="86"/>
  <c r="M34" i="86"/>
  <c r="M61" i="86"/>
  <c r="K61" i="86"/>
  <c r="N227" i="86"/>
  <c r="E261" i="86"/>
  <c r="E47" i="87"/>
  <c r="E146" i="87"/>
  <c r="I248" i="87"/>
  <c r="E248" i="87" s="1"/>
  <c r="E246" i="87"/>
  <c r="M115" i="86"/>
  <c r="K115" i="86"/>
  <c r="M182" i="86"/>
  <c r="K182" i="86"/>
  <c r="G182" i="86"/>
  <c r="E67" i="87"/>
  <c r="Y165" i="87"/>
  <c r="Y173" i="87" s="1"/>
  <c r="X11" i="87" s="1"/>
  <c r="Y11" i="87" s="1"/>
  <c r="Q11" i="87" s="1"/>
  <c r="E322" i="87"/>
  <c r="E116" i="87"/>
  <c r="Q398" i="87"/>
  <c r="N376" i="87" s="1"/>
  <c r="G115" i="86"/>
  <c r="G138" i="86"/>
  <c r="U213" i="87"/>
  <c r="U223" i="87" s="1"/>
  <c r="T13" i="87" s="1"/>
  <c r="U13" i="87" s="1"/>
  <c r="S213" i="87"/>
  <c r="Q213" i="87" s="1"/>
  <c r="E413" i="87"/>
  <c r="Y430" i="87"/>
  <c r="W430" i="87"/>
  <c r="S430" i="87"/>
  <c r="G184" i="86"/>
  <c r="M184" i="86"/>
  <c r="N177" i="86"/>
  <c r="N77" i="86" s="1"/>
  <c r="S79" i="87"/>
  <c r="Q12" i="87"/>
  <c r="E47" i="86"/>
  <c r="E15" i="87"/>
  <c r="Q173" i="87"/>
  <c r="N151" i="87" s="1"/>
  <c r="E169" i="87"/>
  <c r="E420" i="87"/>
  <c r="E411" i="87"/>
  <c r="G148" i="86"/>
  <c r="E115" i="87"/>
  <c r="E346" i="87"/>
  <c r="K148" i="86"/>
  <c r="G161" i="86"/>
  <c r="G173" i="86"/>
  <c r="E173" i="86" s="1"/>
  <c r="U105" i="87"/>
  <c r="Q105" i="87" s="1"/>
  <c r="E108" i="87"/>
  <c r="E297" i="87"/>
  <c r="S432" i="87"/>
  <c r="Q432" i="87" s="1"/>
  <c r="G36" i="86"/>
  <c r="E36" i="86" s="1"/>
  <c r="E64" i="86"/>
  <c r="G259" i="86"/>
  <c r="E259" i="86" s="1"/>
  <c r="K173" i="87"/>
  <c r="J45" i="89"/>
  <c r="C45" i="89" s="1"/>
  <c r="I45" i="89"/>
  <c r="E74" i="91" l="1"/>
  <c r="E87" i="91" s="1"/>
  <c r="M87" i="91"/>
  <c r="E77" i="91"/>
  <c r="E64" i="91"/>
  <c r="E63" i="91"/>
  <c r="E140" i="86"/>
  <c r="K175" i="86"/>
  <c r="J84" i="86" s="1"/>
  <c r="K84" i="86" s="1"/>
  <c r="E165" i="86"/>
  <c r="E207" i="86"/>
  <c r="E111" i="86"/>
  <c r="E58" i="86"/>
  <c r="M175" i="86"/>
  <c r="L84" i="86" s="1"/>
  <c r="M84" i="86" s="1"/>
  <c r="G225" i="86"/>
  <c r="F9" i="86" s="1"/>
  <c r="G9" i="86" s="1"/>
  <c r="M75" i="86"/>
  <c r="L7" i="86" s="1"/>
  <c r="M7" i="86" s="1"/>
  <c r="E138" i="86"/>
  <c r="E185" i="86"/>
  <c r="E164" i="86"/>
  <c r="M225" i="86"/>
  <c r="L9" i="86" s="1"/>
  <c r="M9" i="86" s="1"/>
  <c r="I150" i="86"/>
  <c r="H83" i="86" s="1"/>
  <c r="I83" i="86" s="1"/>
  <c r="M150" i="86"/>
  <c r="L83" i="86" s="1"/>
  <c r="M83" i="86" s="1"/>
  <c r="E260" i="86"/>
  <c r="E275" i="86" s="1"/>
  <c r="E163" i="86"/>
  <c r="E161" i="86"/>
  <c r="E61" i="86"/>
  <c r="E75" i="86" s="1"/>
  <c r="E114" i="86"/>
  <c r="K75" i="86"/>
  <c r="J7" i="86" s="1"/>
  <c r="K7" i="86" s="1"/>
  <c r="K275" i="86"/>
  <c r="J11" i="86" s="1"/>
  <c r="K11" i="86" s="1"/>
  <c r="E137" i="86"/>
  <c r="E209" i="86"/>
  <c r="E225" i="86" s="1"/>
  <c r="K150" i="86"/>
  <c r="J83" i="86" s="1"/>
  <c r="K83" i="86" s="1"/>
  <c r="M50" i="86"/>
  <c r="L6" i="86" s="1"/>
  <c r="M6" i="86" s="1"/>
  <c r="E115" i="86"/>
  <c r="E34" i="86"/>
  <c r="Q431" i="87"/>
  <c r="U90" i="87"/>
  <c r="U98" i="87" s="1"/>
  <c r="T8" i="87" s="1"/>
  <c r="U8" i="87" s="1"/>
  <c r="Q57" i="87"/>
  <c r="Q430" i="87"/>
  <c r="U123" i="87"/>
  <c r="T9" i="87" s="1"/>
  <c r="U9" i="87" s="1"/>
  <c r="Y73" i="87"/>
  <c r="X7" i="87" s="1"/>
  <c r="Y7" i="87" s="1"/>
  <c r="E33" i="91"/>
  <c r="E71" i="91"/>
  <c r="E65" i="91"/>
  <c r="E70" i="91"/>
  <c r="E44" i="91"/>
  <c r="E40" i="91"/>
  <c r="I47" i="91"/>
  <c r="K47" i="91"/>
  <c r="M47" i="91"/>
  <c r="G47" i="91"/>
  <c r="E34" i="91"/>
  <c r="M35" i="91"/>
  <c r="K35" i="91"/>
  <c r="G35" i="91"/>
  <c r="C36" i="91"/>
  <c r="I35" i="91"/>
  <c r="M41" i="91"/>
  <c r="C43" i="91"/>
  <c r="G41" i="91"/>
  <c r="K41" i="91"/>
  <c r="I41" i="91"/>
  <c r="E93" i="91"/>
  <c r="K66" i="91"/>
  <c r="G66" i="91"/>
  <c r="M66" i="91"/>
  <c r="I66" i="91"/>
  <c r="C67" i="91"/>
  <c r="E119" i="91"/>
  <c r="K73" i="91"/>
  <c r="I73" i="91"/>
  <c r="M73" i="91"/>
  <c r="G73" i="91"/>
  <c r="G175" i="86"/>
  <c r="F84" i="86" s="1"/>
  <c r="G84" i="86" s="1"/>
  <c r="E448" i="87"/>
  <c r="G8" i="87"/>
  <c r="E8" i="87" s="1"/>
  <c r="E156" i="87"/>
  <c r="G173" i="87"/>
  <c r="E173" i="87" s="1"/>
  <c r="R7" i="87"/>
  <c r="S7" i="87" s="1"/>
  <c r="X107" i="87"/>
  <c r="Y107" i="87" s="1"/>
  <c r="X87" i="87"/>
  <c r="Y87" i="87" s="1"/>
  <c r="I123" i="87"/>
  <c r="I7" i="87" s="1"/>
  <c r="I23" i="87" s="1"/>
  <c r="M124" i="86"/>
  <c r="K124" i="86"/>
  <c r="K125" i="86" s="1"/>
  <c r="J82" i="86" s="1"/>
  <c r="K82" i="86" s="1"/>
  <c r="G124" i="86"/>
  <c r="E124" i="86" s="1"/>
  <c r="X88" i="87"/>
  <c r="Y88" i="87" s="1"/>
  <c r="Q88" i="87" s="1"/>
  <c r="X108" i="87"/>
  <c r="Y108" i="87" s="1"/>
  <c r="Q108" i="87" s="1"/>
  <c r="Q323" i="87"/>
  <c r="N301" i="87" s="1"/>
  <c r="Q429" i="87"/>
  <c r="S448" i="87"/>
  <c r="G199" i="86"/>
  <c r="M199" i="86"/>
  <c r="M200" i="86" s="1"/>
  <c r="L85" i="86" s="1"/>
  <c r="M85" i="86" s="1"/>
  <c r="K199" i="86"/>
  <c r="K200" i="86" s="1"/>
  <c r="J85" i="86" s="1"/>
  <c r="K85" i="86" s="1"/>
  <c r="X89" i="87"/>
  <c r="Y89" i="87" s="1"/>
  <c r="Q89" i="87" s="1"/>
  <c r="X109" i="87"/>
  <c r="Y109" i="87" s="1"/>
  <c r="E123" i="86"/>
  <c r="J106" i="87"/>
  <c r="K106" i="87" s="1"/>
  <c r="J105" i="87"/>
  <c r="K105" i="87" s="1"/>
  <c r="K123" i="87" s="1"/>
  <c r="K7" i="87" s="1"/>
  <c r="K23" i="87" s="1"/>
  <c r="W90" i="87"/>
  <c r="T6" i="87"/>
  <c r="U6" i="87" s="1"/>
  <c r="Q48" i="87"/>
  <c r="N25" i="87" s="1"/>
  <c r="G125" i="86"/>
  <c r="F82" i="86" s="1"/>
  <c r="G82" i="86" s="1"/>
  <c r="E182" i="86"/>
  <c r="G200" i="86"/>
  <c r="F85" i="86" s="1"/>
  <c r="G85" i="86" s="1"/>
  <c r="G150" i="86"/>
  <c r="F83" i="86" s="1"/>
  <c r="G83" i="86" s="1"/>
  <c r="G423" i="87"/>
  <c r="S90" i="87"/>
  <c r="Q79" i="87"/>
  <c r="E112" i="86"/>
  <c r="I175" i="86"/>
  <c r="H84" i="86" s="1"/>
  <c r="I84" i="86" s="1"/>
  <c r="V16" i="87"/>
  <c r="W16" i="87" s="1"/>
  <c r="Q16" i="87" s="1"/>
  <c r="Q298" i="87"/>
  <c r="N276" i="87" s="1"/>
  <c r="S223" i="87"/>
  <c r="U73" i="87"/>
  <c r="T7" i="87" s="1"/>
  <c r="U7" i="87" s="1"/>
  <c r="Q55" i="87"/>
  <c r="G275" i="86"/>
  <c r="F11" i="86" s="1"/>
  <c r="G11" i="86" s="1"/>
  <c r="E32" i="86"/>
  <c r="E50" i="86" s="1"/>
  <c r="G50" i="86"/>
  <c r="F6" i="86" s="1"/>
  <c r="G6" i="86" s="1"/>
  <c r="I53" i="89"/>
  <c r="E22" i="89"/>
  <c r="X219" i="87" s="1"/>
  <c r="Y219" i="87" s="1"/>
  <c r="W73" i="87"/>
  <c r="V7" i="87" s="1"/>
  <c r="W7" i="87" s="1"/>
  <c r="Q348" i="87"/>
  <c r="N326" i="87" s="1"/>
  <c r="V18" i="87"/>
  <c r="W18" i="87" s="1"/>
  <c r="Q18" i="87" s="1"/>
  <c r="E184" i="86"/>
  <c r="J53" i="89"/>
  <c r="X421" i="87" s="1"/>
  <c r="Y421" i="87" s="1"/>
  <c r="Q421" i="87" s="1"/>
  <c r="V234" i="89"/>
  <c r="E23" i="89"/>
  <c r="X220" i="87" s="1"/>
  <c r="Y220" i="87" s="1"/>
  <c r="Q220" i="87" s="1"/>
  <c r="G75" i="86"/>
  <c r="F7" i="86" s="1"/>
  <c r="G7" i="86" s="1"/>
  <c r="K53" i="89"/>
  <c r="X422" i="87" s="1"/>
  <c r="Y422" i="87" s="1"/>
  <c r="Q422" i="87" s="1"/>
  <c r="E24" i="89"/>
  <c r="X221" i="87" s="1"/>
  <c r="Y221" i="87" s="1"/>
  <c r="Q221" i="87" s="1"/>
  <c r="I125" i="86"/>
  <c r="H82" i="86" s="1"/>
  <c r="I82" i="86" s="1"/>
  <c r="R9" i="87"/>
  <c r="S9" i="87" s="1"/>
  <c r="W448" i="87"/>
  <c r="E237" i="86"/>
  <c r="E250" i="86" s="1"/>
  <c r="G73" i="87"/>
  <c r="E73" i="87" s="1"/>
  <c r="G250" i="86"/>
  <c r="F10" i="86" s="1"/>
  <c r="G10" i="86" s="1"/>
  <c r="E10" i="86" s="1"/>
  <c r="M125" i="86"/>
  <c r="L82" i="86" s="1"/>
  <c r="M82" i="86" s="1"/>
  <c r="E142" i="86"/>
  <c r="E148" i="86"/>
  <c r="E139" i="86"/>
  <c r="W123" i="87"/>
  <c r="V9" i="87" s="1"/>
  <c r="W9" i="87" s="1"/>
  <c r="Q109" i="87"/>
  <c r="G98" i="87"/>
  <c r="E47" i="91" l="1"/>
  <c r="E73" i="91"/>
  <c r="E9" i="86"/>
  <c r="E11" i="86"/>
  <c r="E7" i="86"/>
  <c r="E125" i="86"/>
  <c r="E175" i="86"/>
  <c r="E150" i="86"/>
  <c r="E83" i="86"/>
  <c r="M43" i="91"/>
  <c r="G43" i="91"/>
  <c r="C45" i="91"/>
  <c r="I43" i="91"/>
  <c r="K43" i="91"/>
  <c r="G67" i="91"/>
  <c r="C68" i="91"/>
  <c r="K67" i="91"/>
  <c r="I67" i="91"/>
  <c r="M67" i="91"/>
  <c r="E41" i="91"/>
  <c r="G75" i="91"/>
  <c r="K75" i="91"/>
  <c r="I75" i="91"/>
  <c r="M75" i="91"/>
  <c r="I36" i="91"/>
  <c r="C37" i="91"/>
  <c r="G36" i="91"/>
  <c r="M36" i="91"/>
  <c r="K36" i="91"/>
  <c r="E66" i="91"/>
  <c r="E35" i="91"/>
  <c r="K100" i="86"/>
  <c r="J8" i="86" s="1"/>
  <c r="K8" i="86" s="1"/>
  <c r="K25" i="86" s="1"/>
  <c r="Q219" i="87"/>
  <c r="Y223" i="87"/>
  <c r="X13" i="87" s="1"/>
  <c r="Y13" i="87" s="1"/>
  <c r="E85" i="86"/>
  <c r="X420" i="87"/>
  <c r="Y420" i="87" s="1"/>
  <c r="X438" i="87"/>
  <c r="Y438" i="87" s="1"/>
  <c r="M100" i="86"/>
  <c r="L8" i="86" s="1"/>
  <c r="M8" i="86" s="1"/>
  <c r="M25" i="86" s="1"/>
  <c r="E82" i="86"/>
  <c r="G100" i="86"/>
  <c r="F8" i="86" s="1"/>
  <c r="G8" i="86" s="1"/>
  <c r="E8" i="86" s="1"/>
  <c r="E6" i="86"/>
  <c r="U23" i="87"/>
  <c r="Q6" i="87"/>
  <c r="V96" i="87"/>
  <c r="W96" i="87" s="1"/>
  <c r="Q96" i="87" s="1"/>
  <c r="W98" i="87"/>
  <c r="V8" i="87" s="1"/>
  <c r="W8" i="87" s="1"/>
  <c r="Y90" i="87"/>
  <c r="Y98" i="87" s="1"/>
  <c r="X8" i="87" s="1"/>
  <c r="Y8" i="87" s="1"/>
  <c r="Q87" i="87"/>
  <c r="Q107" i="87"/>
  <c r="Y123" i="87"/>
  <c r="X9" i="87" s="1"/>
  <c r="Y9" i="87" s="1"/>
  <c r="Q9" i="87" s="1"/>
  <c r="Q73" i="87"/>
  <c r="N50" i="87" s="1"/>
  <c r="I100" i="86"/>
  <c r="H8" i="86" s="1"/>
  <c r="I8" i="86" s="1"/>
  <c r="I25" i="86" s="1"/>
  <c r="R13" i="87"/>
  <c r="S13" i="87" s="1"/>
  <c r="Q13" i="87" s="1"/>
  <c r="Q223" i="87"/>
  <c r="N201" i="87" s="1"/>
  <c r="Q7" i="87"/>
  <c r="E199" i="86"/>
  <c r="E200" i="86" s="1"/>
  <c r="E84" i="86"/>
  <c r="S98" i="87"/>
  <c r="E98" i="87"/>
  <c r="F29" i="87"/>
  <c r="G29" i="87" s="1"/>
  <c r="F105" i="87"/>
  <c r="G105" i="87" s="1"/>
  <c r="E423" i="87"/>
  <c r="F106" i="87"/>
  <c r="G106" i="87" s="1"/>
  <c r="E106" i="87" s="1"/>
  <c r="W23" i="87"/>
  <c r="M68" i="91" l="1"/>
  <c r="I68" i="91"/>
  <c r="G68" i="91"/>
  <c r="K68" i="91"/>
  <c r="C46" i="91"/>
  <c r="M45" i="91"/>
  <c r="K45" i="91"/>
  <c r="I45" i="91"/>
  <c r="G45" i="91"/>
  <c r="M37" i="91"/>
  <c r="G37" i="91"/>
  <c r="C38" i="91"/>
  <c r="I37" i="91"/>
  <c r="K37" i="91"/>
  <c r="E75" i="91"/>
  <c r="E67" i="91"/>
  <c r="E43" i="91"/>
  <c r="E36" i="91"/>
  <c r="K76" i="91"/>
  <c r="M76" i="91"/>
  <c r="I76" i="91"/>
  <c r="G76" i="91"/>
  <c r="E100" i="86"/>
  <c r="Q438" i="87"/>
  <c r="Y448" i="87"/>
  <c r="Q448" i="87" s="1"/>
  <c r="Q420" i="87"/>
  <c r="Y423" i="87"/>
  <c r="Q423" i="87" s="1"/>
  <c r="N400" i="87" s="1"/>
  <c r="Q123" i="87"/>
  <c r="N100" i="87" s="1"/>
  <c r="Y23" i="87"/>
  <c r="E105" i="87"/>
  <c r="G123" i="87"/>
  <c r="E29" i="87"/>
  <c r="G48" i="87"/>
  <c r="Q98" i="87"/>
  <c r="N75" i="87" s="1"/>
  <c r="R8" i="87"/>
  <c r="S8" i="87" s="1"/>
  <c r="E25" i="86"/>
  <c r="Q90" i="87"/>
  <c r="G25" i="86"/>
  <c r="E45" i="91" l="1"/>
  <c r="L7" i="91"/>
  <c r="M7" i="91" s="1"/>
  <c r="E6" i="90" s="1"/>
  <c r="F7" i="91"/>
  <c r="G7" i="91" s="1"/>
  <c r="E3" i="90" s="1"/>
  <c r="E76" i="91"/>
  <c r="K38" i="91"/>
  <c r="G38" i="91"/>
  <c r="I38" i="91"/>
  <c r="M38" i="91"/>
  <c r="E37" i="91"/>
  <c r="J7" i="91"/>
  <c r="K7" i="91" s="1"/>
  <c r="E5" i="90" s="1"/>
  <c r="G46" i="91"/>
  <c r="M46" i="91"/>
  <c r="M56" i="91" s="1"/>
  <c r="L6" i="91" s="1"/>
  <c r="M6" i="91" s="1"/>
  <c r="K46" i="91"/>
  <c r="K56" i="91" s="1"/>
  <c r="J6" i="91" s="1"/>
  <c r="K6" i="91" s="1"/>
  <c r="I46" i="91"/>
  <c r="I56" i="91" s="1"/>
  <c r="H6" i="91" s="1"/>
  <c r="I6" i="91" s="1"/>
  <c r="E68" i="91"/>
  <c r="B58" i="91" s="1"/>
  <c r="H7" i="91"/>
  <c r="I7" i="91" s="1"/>
  <c r="E4" i="90" s="1"/>
  <c r="E48" i="87"/>
  <c r="G6" i="87"/>
  <c r="E6" i="87" s="1"/>
  <c r="E123" i="87"/>
  <c r="G7" i="87"/>
  <c r="Q8" i="87"/>
  <c r="S23" i="87"/>
  <c r="Q23" i="87" s="1"/>
  <c r="N2" i="87" s="1"/>
  <c r="E7" i="90" l="1"/>
  <c r="I26" i="91"/>
  <c r="D4" i="90"/>
  <c r="D5" i="90"/>
  <c r="C5" i="90" s="1"/>
  <c r="K26" i="91"/>
  <c r="M26" i="91"/>
  <c r="D6" i="90"/>
  <c r="C6" i="90" s="1"/>
  <c r="E46" i="91"/>
  <c r="E7" i="91"/>
  <c r="E8" i="90"/>
  <c r="E9" i="90" s="1"/>
  <c r="G56" i="91"/>
  <c r="F6" i="91" s="1"/>
  <c r="G6" i="91" s="1"/>
  <c r="E38" i="91"/>
  <c r="G23" i="87"/>
  <c r="E23" i="87" s="1"/>
  <c r="E7" i="87"/>
  <c r="E56" i="91" l="1"/>
  <c r="E11" i="90"/>
  <c r="G26" i="91"/>
  <c r="D3" i="90"/>
  <c r="E6" i="91"/>
  <c r="E26" i="91" s="1"/>
  <c r="B2" i="91" s="1"/>
  <c r="D7" i="90"/>
  <c r="C7" i="90" s="1"/>
  <c r="C4" i="90"/>
  <c r="B17" i="24"/>
  <c r="B13" i="24"/>
  <c r="B12" i="24"/>
  <c r="B11" i="24"/>
  <c r="B6" i="24"/>
  <c r="B5" i="24"/>
  <c r="E12" i="90" l="1"/>
  <c r="E13" i="90" s="1"/>
  <c r="C3" i="90"/>
  <c r="D8" i="90"/>
  <c r="C8" i="90" s="1"/>
  <c r="C10" i="90"/>
  <c r="C9" i="90" l="1"/>
  <c r="D11" i="90" l="1"/>
  <c r="D12" i="90" s="1"/>
  <c r="C12" i="90" s="1"/>
  <c r="C11" i="90" l="1"/>
  <c r="D13" i="90"/>
  <c r="C13" i="90" s="1"/>
  <c r="K10" i="15" s="1"/>
  <c r="L10" i="15" s="1"/>
  <c r="D10" i="15" s="1"/>
  <c r="D6" i="23" l="1"/>
  <c r="D5" i="23"/>
  <c r="D4" i="23"/>
  <c r="E11" i="47"/>
  <c r="E9" i="47"/>
  <c r="E7" i="47"/>
  <c r="D11" i="47"/>
  <c r="D9" i="47"/>
  <c r="D7" i="47"/>
  <c r="D6" i="47"/>
  <c r="C4" i="65"/>
  <c r="F7" i="47" s="1"/>
  <c r="F6" i="47" s="1"/>
  <c r="R4" i="65"/>
  <c r="Q4" i="65"/>
  <c r="P4" i="65"/>
  <c r="O4" i="65"/>
  <c r="U5" i="85"/>
  <c r="T5" i="85"/>
  <c r="S5" i="85"/>
  <c r="Q5" i="85"/>
  <c r="W13" i="85"/>
  <c r="W5" i="85" s="1"/>
  <c r="V13" i="85"/>
  <c r="V5" i="85" s="1"/>
  <c r="U13" i="85"/>
  <c r="T13" i="85"/>
  <c r="S13" i="85"/>
  <c r="R13" i="85"/>
  <c r="R5" i="85" s="1"/>
  <c r="Q13" i="85"/>
  <c r="W11" i="85"/>
  <c r="V11" i="85"/>
  <c r="U11" i="85"/>
  <c r="T11" i="85"/>
  <c r="S11" i="85"/>
  <c r="R11" i="85"/>
  <c r="Q11" i="85"/>
  <c r="W6" i="85"/>
  <c r="V6" i="85"/>
  <c r="U6" i="85"/>
  <c r="T6" i="85"/>
  <c r="S6" i="85"/>
  <c r="R6" i="85"/>
  <c r="Q6" i="85"/>
  <c r="P5" i="85"/>
  <c r="P13" i="85"/>
  <c r="P11" i="85"/>
  <c r="P6" i="85"/>
  <c r="O21" i="85"/>
  <c r="O20" i="85"/>
  <c r="O19" i="85"/>
  <c r="O18" i="85"/>
  <c r="O17" i="85"/>
  <c r="O16" i="85"/>
  <c r="O15" i="85"/>
  <c r="O14" i="85"/>
  <c r="B18" i="24" l="1"/>
  <c r="D7" i="23"/>
  <c r="C4" i="45"/>
  <c r="B11" i="47"/>
  <c r="B10" i="47"/>
  <c r="B9" i="47"/>
  <c r="B8" i="47"/>
  <c r="B6" i="47" s="1"/>
  <c r="C23" i="84" l="1"/>
  <c r="C13" i="85" l="1"/>
  <c r="C11" i="85"/>
  <c r="C6" i="85"/>
  <c r="C5" i="85"/>
  <c r="C50" i="45" l="1"/>
  <c r="C47" i="45"/>
  <c r="C44" i="45"/>
  <c r="C5" i="45"/>
  <c r="E34" i="40" l="1"/>
  <c r="E18" i="40"/>
  <c r="E17" i="40"/>
  <c r="G5" i="40"/>
  <c r="G6" i="40" s="1"/>
  <c r="G7" i="40" s="1"/>
  <c r="G8" i="40" s="1"/>
  <c r="G9" i="40" s="1"/>
  <c r="B15" i="52"/>
  <c r="D11" i="52"/>
  <c r="D10" i="52"/>
  <c r="D9" i="52"/>
  <c r="D8" i="52"/>
  <c r="D7" i="52"/>
  <c r="D6" i="52"/>
  <c r="C43" i="84" l="1"/>
  <c r="C5" i="84"/>
  <c r="C4" i="84" l="1"/>
  <c r="C87" i="78"/>
  <c r="C80" i="78"/>
  <c r="C89" i="78"/>
  <c r="C90" i="78"/>
  <c r="H83" i="78"/>
  <c r="I83" i="78" s="1"/>
  <c r="J83" i="78"/>
  <c r="K83" i="78" s="1"/>
  <c r="G82" i="78"/>
  <c r="I129" i="78"/>
  <c r="K129" i="78"/>
  <c r="C107" i="78"/>
  <c r="I128" i="78"/>
  <c r="K127" i="78"/>
  <c r="K128" i="78" s="1"/>
  <c r="E139" i="78" s="1"/>
  <c r="E131" i="78"/>
  <c r="E136" i="78"/>
  <c r="E137" i="78"/>
  <c r="E140" i="78"/>
  <c r="E141" i="78"/>
  <c r="E143" i="78"/>
  <c r="E144" i="78"/>
  <c r="E145" i="78"/>
  <c r="E149" i="78"/>
  <c r="C126" i="78"/>
  <c r="C125" i="78"/>
  <c r="C124" i="78"/>
  <c r="C123" i="78"/>
  <c r="C122" i="78"/>
  <c r="C168" i="78" l="1"/>
  <c r="C163" i="78"/>
  <c r="C164" i="78"/>
  <c r="C162" i="78"/>
  <c r="C161" i="78"/>
  <c r="C154" i="78"/>
  <c r="C146" i="78"/>
  <c r="C118" i="78"/>
  <c r="C117" i="78"/>
  <c r="C106" i="78"/>
  <c r="C105" i="78"/>
  <c r="C91" i="78" l="1"/>
  <c r="J186" i="78"/>
  <c r="H170" i="78"/>
  <c r="H169" i="78"/>
  <c r="F117" i="78"/>
  <c r="O80" i="78"/>
  <c r="C88" i="78" s="1"/>
  <c r="K12" i="80"/>
  <c r="K15" i="80" s="1"/>
  <c r="G12" i="80"/>
  <c r="G15" i="80" s="1"/>
  <c r="I12" i="80"/>
  <c r="I15" i="80" s="1"/>
  <c r="G13" i="80"/>
  <c r="I13" i="80"/>
  <c r="E13" i="80" s="1"/>
  <c r="K13" i="80"/>
  <c r="K14" i="80"/>
  <c r="G14" i="80"/>
  <c r="E14" i="80" s="1"/>
  <c r="I14" i="80"/>
  <c r="E12" i="80" l="1"/>
  <c r="E15" i="80" s="1"/>
  <c r="I188" i="78" l="1"/>
  <c r="G188" i="78"/>
  <c r="K186" i="78"/>
  <c r="K181" i="78"/>
  <c r="G180" i="78"/>
  <c r="E180" i="78" s="1"/>
  <c r="G179" i="78"/>
  <c r="E179" i="78" s="1"/>
  <c r="G178" i="78"/>
  <c r="E178" i="78" s="1"/>
  <c r="H156" i="78"/>
  <c r="I156" i="78" s="1"/>
  <c r="E156" i="78" s="1"/>
  <c r="I169" i="78"/>
  <c r="K165" i="78"/>
  <c r="K157" i="78"/>
  <c r="J147" i="78" s="1"/>
  <c r="K147" i="78" s="1"/>
  <c r="K148" i="78" s="1"/>
  <c r="J87" i="78" s="1"/>
  <c r="K87" i="78" s="1"/>
  <c r="G142" i="78"/>
  <c r="E142" i="78" s="1"/>
  <c r="G138" i="78"/>
  <c r="I134" i="78"/>
  <c r="E134" i="78" s="1"/>
  <c r="I133" i="78"/>
  <c r="G132" i="78"/>
  <c r="G117" i="78"/>
  <c r="K114" i="78"/>
  <c r="J81" i="78" s="1"/>
  <c r="K81" i="78" s="1"/>
  <c r="G113" i="78"/>
  <c r="I112" i="78"/>
  <c r="I114" i="78" s="1"/>
  <c r="H81" i="78" s="1"/>
  <c r="I81" i="78" s="1"/>
  <c r="G112" i="78"/>
  <c r="I108" i="78"/>
  <c r="I109" i="78" s="1"/>
  <c r="K107" i="78"/>
  <c r="K108" i="78" s="1"/>
  <c r="K109" i="78" s="1"/>
  <c r="J79" i="78" s="1"/>
  <c r="K79" i="78" s="1"/>
  <c r="G107" i="78"/>
  <c r="G105" i="78"/>
  <c r="H91" i="78"/>
  <c r="I91" i="78" s="1"/>
  <c r="F91" i="78"/>
  <c r="G91" i="78" s="1"/>
  <c r="H90" i="78"/>
  <c r="G90" i="78"/>
  <c r="J89" i="78"/>
  <c r="K89" i="78" s="1"/>
  <c r="J88" i="78"/>
  <c r="H88" i="78"/>
  <c r="K82" i="78"/>
  <c r="I82" i="78"/>
  <c r="J80" i="78"/>
  <c r="K80" i="78" s="1"/>
  <c r="H80" i="78"/>
  <c r="I80" i="78" s="1"/>
  <c r="P74" i="78"/>
  <c r="K51" i="78"/>
  <c r="I51" i="78"/>
  <c r="G51" i="78"/>
  <c r="K49" i="78"/>
  <c r="I49" i="78"/>
  <c r="G49" i="78"/>
  <c r="K48" i="78"/>
  <c r="I48" i="78"/>
  <c r="G48" i="78"/>
  <c r="E48" i="78" s="1"/>
  <c r="K47" i="78"/>
  <c r="I47" i="78"/>
  <c r="G47" i="78"/>
  <c r="K46" i="78"/>
  <c r="I46" i="78"/>
  <c r="G46" i="78"/>
  <c r="K45" i="78"/>
  <c r="I45" i="78"/>
  <c r="G45" i="78"/>
  <c r="K44" i="78"/>
  <c r="I44" i="78"/>
  <c r="G44" i="78"/>
  <c r="K43" i="78"/>
  <c r="I43" i="78"/>
  <c r="G43" i="78"/>
  <c r="K42" i="78"/>
  <c r="I42" i="78"/>
  <c r="G42" i="78"/>
  <c r="K41" i="78"/>
  <c r="I41" i="78"/>
  <c r="G41" i="78"/>
  <c r="K40" i="78"/>
  <c r="I40" i="78"/>
  <c r="G40" i="78"/>
  <c r="E40" i="78" s="1"/>
  <c r="K39" i="78"/>
  <c r="I39" i="78"/>
  <c r="G39" i="78"/>
  <c r="K38" i="78"/>
  <c r="I38" i="78"/>
  <c r="G38" i="78"/>
  <c r="E38" i="78"/>
  <c r="B38" i="78"/>
  <c r="K37" i="78"/>
  <c r="I37" i="78"/>
  <c r="G37" i="78"/>
  <c r="B37" i="78"/>
  <c r="K36" i="78"/>
  <c r="I36" i="78"/>
  <c r="G36" i="78"/>
  <c r="E36" i="78" s="1"/>
  <c r="B36" i="78"/>
  <c r="K35" i="78"/>
  <c r="I35" i="78"/>
  <c r="G35" i="78"/>
  <c r="B35" i="78"/>
  <c r="K34" i="78"/>
  <c r="I34" i="78"/>
  <c r="G34" i="78"/>
  <c r="K33" i="78"/>
  <c r="I33" i="78"/>
  <c r="G33" i="78"/>
  <c r="K32" i="78"/>
  <c r="I32" i="78"/>
  <c r="G32" i="78"/>
  <c r="E32" i="78" s="1"/>
  <c r="K31" i="78"/>
  <c r="I31" i="78"/>
  <c r="G31" i="78"/>
  <c r="K30" i="78"/>
  <c r="I30" i="78"/>
  <c r="G30" i="78"/>
  <c r="K25" i="78"/>
  <c r="I25" i="78"/>
  <c r="G25" i="78"/>
  <c r="E25" i="78" s="1"/>
  <c r="K24" i="78"/>
  <c r="I24" i="78"/>
  <c r="G24" i="78"/>
  <c r="K23" i="78"/>
  <c r="I23" i="78"/>
  <c r="G23" i="78"/>
  <c r="E23" i="78" s="1"/>
  <c r="K22" i="78"/>
  <c r="I22" i="78"/>
  <c r="G22" i="78"/>
  <c r="K21" i="78"/>
  <c r="I21" i="78"/>
  <c r="G21" i="78"/>
  <c r="K20" i="78"/>
  <c r="I20" i="78"/>
  <c r="G20" i="78"/>
  <c r="K19" i="78"/>
  <c r="I19" i="78"/>
  <c r="G19" i="78"/>
  <c r="I18" i="78"/>
  <c r="G18" i="78"/>
  <c r="I17" i="78"/>
  <c r="G17" i="78"/>
  <c r="E17" i="78"/>
  <c r="K16" i="78"/>
  <c r="I16" i="78"/>
  <c r="G16" i="78"/>
  <c r="K15" i="78"/>
  <c r="I15" i="78"/>
  <c r="G15" i="78"/>
  <c r="K14" i="78"/>
  <c r="I14" i="78"/>
  <c r="G14" i="78"/>
  <c r="K13" i="78"/>
  <c r="I13" i="78"/>
  <c r="G13" i="78"/>
  <c r="K12" i="78"/>
  <c r="I12" i="78"/>
  <c r="G12" i="78"/>
  <c r="E12" i="78" s="1"/>
  <c r="K11" i="78"/>
  <c r="I11" i="78"/>
  <c r="G11" i="78"/>
  <c r="E11" i="78" s="1"/>
  <c r="K10" i="78"/>
  <c r="I10" i="78"/>
  <c r="G10" i="78"/>
  <c r="E10" i="78" s="1"/>
  <c r="K9" i="78"/>
  <c r="I9" i="78"/>
  <c r="G9" i="78"/>
  <c r="K8" i="78"/>
  <c r="I8" i="78"/>
  <c r="G8" i="78"/>
  <c r="K7" i="78"/>
  <c r="I7" i="78"/>
  <c r="G7" i="78"/>
  <c r="K6" i="78"/>
  <c r="I6" i="78"/>
  <c r="G6" i="78"/>
  <c r="E6" i="78" s="1"/>
  <c r="K5" i="78"/>
  <c r="I5" i="78"/>
  <c r="G5" i="78"/>
  <c r="E34" i="78" l="1"/>
  <c r="E41" i="78"/>
  <c r="E22" i="78"/>
  <c r="E13" i="78"/>
  <c r="E31" i="78"/>
  <c r="E43" i="78"/>
  <c r="E37" i="78"/>
  <c r="E8" i="78"/>
  <c r="E112" i="78"/>
  <c r="E18" i="78"/>
  <c r="G135" i="78"/>
  <c r="E132" i="78"/>
  <c r="I135" i="78"/>
  <c r="H84" i="78" s="1"/>
  <c r="I84" i="78" s="1"/>
  <c r="E133" i="78"/>
  <c r="E7" i="78"/>
  <c r="E20" i="78"/>
  <c r="E45" i="78"/>
  <c r="E21" i="78"/>
  <c r="E19" i="78"/>
  <c r="E16" i="78"/>
  <c r="E51" i="78"/>
  <c r="E5" i="78"/>
  <c r="E46" i="78"/>
  <c r="E44" i="78"/>
  <c r="H79" i="78"/>
  <c r="I79" i="78" s="1"/>
  <c r="E42" i="78"/>
  <c r="E49" i="78"/>
  <c r="E47" i="78"/>
  <c r="E24" i="78"/>
  <c r="E39" i="78"/>
  <c r="E14" i="78"/>
  <c r="E35" i="78"/>
  <c r="E33" i="78"/>
  <c r="E30" i="78"/>
  <c r="E9" i="78"/>
  <c r="E15" i="78"/>
  <c r="E82" i="78"/>
  <c r="E107" i="78"/>
  <c r="K88" i="78"/>
  <c r="I90" i="78"/>
  <c r="E90" i="78" s="1"/>
  <c r="E169" i="78"/>
  <c r="E117" i="78"/>
  <c r="F85" i="78"/>
  <c r="G85" i="78" s="1"/>
  <c r="E85" i="78" s="1"/>
  <c r="E113" i="78"/>
  <c r="G114" i="78"/>
  <c r="K182" i="78"/>
  <c r="K183" i="78" s="1"/>
  <c r="E181" i="78"/>
  <c r="E105" i="78"/>
  <c r="K188" i="78"/>
  <c r="J91" i="78" s="1"/>
  <c r="K91" i="78" s="1"/>
  <c r="E186" i="78"/>
  <c r="F86" i="78"/>
  <c r="G86" i="78" s="1"/>
  <c r="E86" i="78" s="1"/>
  <c r="I170" i="78"/>
  <c r="E170" i="78" s="1"/>
  <c r="H155" i="78"/>
  <c r="I155" i="78" s="1"/>
  <c r="F84" i="78" l="1"/>
  <c r="G84" i="78" s="1"/>
  <c r="E84" i="78" s="1"/>
  <c r="E135" i="78"/>
  <c r="K99" i="78"/>
  <c r="K56" i="78" s="1"/>
  <c r="J5" i="80" s="1"/>
  <c r="K5" i="80" s="1"/>
  <c r="K6" i="80" s="1"/>
  <c r="G11" i="79" s="1"/>
  <c r="E91" i="78"/>
  <c r="F81" i="78"/>
  <c r="E114" i="78"/>
  <c r="E155" i="78"/>
  <c r="I157" i="78"/>
  <c r="H147" i="78" s="1"/>
  <c r="I147" i="78" s="1"/>
  <c r="I148" i="78" s="1"/>
  <c r="H87" i="78" s="1"/>
  <c r="I87" i="78" s="1"/>
  <c r="E188" i="78"/>
  <c r="I171" i="78"/>
  <c r="H89" i="78" s="1"/>
  <c r="I89" i="78" s="1"/>
  <c r="G81" i="78" l="1"/>
  <c r="E81" i="78" s="1"/>
  <c r="I99" i="78"/>
  <c r="I56" i="78" s="1"/>
  <c r="H5" i="80" s="1"/>
  <c r="I5" i="80" s="1"/>
  <c r="I6" i="80" s="1"/>
  <c r="G5" i="79" s="1"/>
  <c r="E6" i="47" l="1"/>
  <c r="C8" i="47"/>
  <c r="C9" i="47"/>
  <c r="C10" i="47"/>
  <c r="C11" i="47"/>
  <c r="C7" i="47"/>
  <c r="C6" i="47" l="1"/>
  <c r="C68" i="61"/>
  <c r="I69" i="61"/>
  <c r="C3" i="40" l="1"/>
  <c r="C6" i="52"/>
  <c r="C7" i="52"/>
  <c r="C8" i="52"/>
  <c r="C9" i="52"/>
  <c r="C10" i="52"/>
  <c r="C11" i="52"/>
  <c r="C5" i="52"/>
  <c r="B4" i="52"/>
  <c r="F3" i="40" l="1"/>
  <c r="D13" i="52"/>
  <c r="D14" i="52" s="1"/>
  <c r="T107" i="71" l="1"/>
  <c r="T57" i="71"/>
  <c r="A10" i="73" l="1"/>
  <c r="A9" i="73"/>
  <c r="A8" i="73"/>
  <c r="A7" i="73"/>
  <c r="A6" i="73"/>
  <c r="A5" i="73"/>
  <c r="A4" i="73"/>
  <c r="E9" i="40" l="1"/>
  <c r="F288" i="61" s="1"/>
  <c r="F87" i="67" l="1"/>
  <c r="F162" i="67"/>
  <c r="F187" i="67"/>
  <c r="F212" i="67"/>
  <c r="F237" i="67"/>
  <c r="F262" i="67"/>
  <c r="F287" i="67"/>
  <c r="F62" i="67"/>
  <c r="F137" i="67"/>
  <c r="J273" i="67"/>
  <c r="J272" i="67"/>
  <c r="H28" i="72" l="1"/>
  <c r="I28" i="72" s="1"/>
  <c r="K46" i="72"/>
  <c r="G46" i="72"/>
  <c r="K19" i="72"/>
  <c r="I5" i="72"/>
  <c r="I19" i="72" s="1"/>
  <c r="I46" i="72" l="1"/>
  <c r="E46" i="72" s="1"/>
  <c r="E28" i="72"/>
  <c r="G19" i="72"/>
  <c r="E19" i="72" s="1"/>
  <c r="E5" i="72"/>
  <c r="B2" i="72" l="1"/>
  <c r="B24" i="72"/>
  <c r="V213" i="71" l="1"/>
  <c r="V214" i="71"/>
  <c r="V212" i="71"/>
  <c r="O165" i="71"/>
  <c r="Q163" i="71"/>
  <c r="V132" i="71"/>
  <c r="Y224" i="71" l="1"/>
  <c r="K224" i="71"/>
  <c r="I224" i="71"/>
  <c r="G224" i="71"/>
  <c r="Y223" i="71"/>
  <c r="K223" i="71"/>
  <c r="I223" i="71"/>
  <c r="G223" i="71"/>
  <c r="W215" i="71"/>
  <c r="S215" i="71"/>
  <c r="K215" i="71"/>
  <c r="I215" i="71"/>
  <c r="G215" i="71"/>
  <c r="Y214" i="71"/>
  <c r="W214" i="71"/>
  <c r="S214" i="71"/>
  <c r="K214" i="71"/>
  <c r="I214" i="71"/>
  <c r="G214" i="71"/>
  <c r="E214" i="71"/>
  <c r="Y213" i="71"/>
  <c r="W213" i="71"/>
  <c r="S213" i="71"/>
  <c r="K213" i="71"/>
  <c r="I213" i="71"/>
  <c r="G213" i="71"/>
  <c r="Y212" i="71"/>
  <c r="W212" i="71"/>
  <c r="S212" i="71"/>
  <c r="K212" i="71"/>
  <c r="G212" i="71"/>
  <c r="Y211" i="71"/>
  <c r="W211" i="71"/>
  <c r="S211" i="71"/>
  <c r="K211" i="71"/>
  <c r="G211" i="71"/>
  <c r="O210" i="71"/>
  <c r="K210" i="71"/>
  <c r="I210" i="71"/>
  <c r="G210" i="71"/>
  <c r="O209" i="71"/>
  <c r="Y209" i="71" s="1"/>
  <c r="K209" i="71"/>
  <c r="I209" i="71"/>
  <c r="G209" i="71"/>
  <c r="E209" i="71" s="1"/>
  <c r="O208" i="71"/>
  <c r="Y208" i="71" s="1"/>
  <c r="K208" i="71"/>
  <c r="I208" i="71"/>
  <c r="G208" i="71"/>
  <c r="E208" i="71" s="1"/>
  <c r="O207" i="71"/>
  <c r="W207" i="71" s="1"/>
  <c r="K207" i="71"/>
  <c r="I207" i="71"/>
  <c r="G207" i="71"/>
  <c r="E207" i="71" s="1"/>
  <c r="O206" i="71"/>
  <c r="Y206" i="71" s="1"/>
  <c r="K206" i="71"/>
  <c r="I206" i="71"/>
  <c r="G206" i="71"/>
  <c r="W200" i="71"/>
  <c r="O199" i="71"/>
  <c r="K199" i="71"/>
  <c r="I199" i="71"/>
  <c r="G199" i="71"/>
  <c r="O198" i="71"/>
  <c r="K198" i="71"/>
  <c r="I198" i="71"/>
  <c r="G198" i="71"/>
  <c r="O197" i="71"/>
  <c r="K197" i="71"/>
  <c r="I197" i="71"/>
  <c r="G197" i="71"/>
  <c r="K196" i="71"/>
  <c r="I196" i="71"/>
  <c r="G196" i="71"/>
  <c r="K195" i="71"/>
  <c r="I195" i="71"/>
  <c r="G195" i="71"/>
  <c r="K194" i="71"/>
  <c r="I194" i="71"/>
  <c r="G194" i="71"/>
  <c r="K193" i="71"/>
  <c r="G193" i="71"/>
  <c r="K192" i="71"/>
  <c r="G192" i="71"/>
  <c r="K191" i="71"/>
  <c r="I191" i="71"/>
  <c r="G191" i="71"/>
  <c r="K190" i="71"/>
  <c r="I190" i="71"/>
  <c r="G190" i="71"/>
  <c r="K189" i="71"/>
  <c r="I189" i="71"/>
  <c r="G189" i="71"/>
  <c r="K188" i="71"/>
  <c r="I188" i="71"/>
  <c r="G188" i="71"/>
  <c r="K187" i="71"/>
  <c r="I187" i="71"/>
  <c r="G187" i="71"/>
  <c r="K186" i="71"/>
  <c r="I186" i="71"/>
  <c r="G186" i="71"/>
  <c r="K185" i="71"/>
  <c r="I185" i="71"/>
  <c r="G185" i="71"/>
  <c r="K184" i="71"/>
  <c r="I184" i="71"/>
  <c r="G184" i="71"/>
  <c r="O183" i="71"/>
  <c r="K183" i="71"/>
  <c r="I183" i="71"/>
  <c r="G183" i="71"/>
  <c r="O182" i="71"/>
  <c r="K182" i="71"/>
  <c r="I182" i="71"/>
  <c r="G182" i="71"/>
  <c r="E182" i="71" s="1"/>
  <c r="K174" i="71"/>
  <c r="I174" i="71"/>
  <c r="G174" i="71"/>
  <c r="K173" i="71"/>
  <c r="I173" i="71"/>
  <c r="G173" i="71"/>
  <c r="K172" i="71"/>
  <c r="I172" i="71"/>
  <c r="G172" i="71"/>
  <c r="K171" i="71"/>
  <c r="I171" i="71"/>
  <c r="G171" i="71"/>
  <c r="K170" i="71"/>
  <c r="I170" i="71"/>
  <c r="G170" i="71"/>
  <c r="E170" i="71" s="1"/>
  <c r="K169" i="71"/>
  <c r="I169" i="71"/>
  <c r="G169" i="71"/>
  <c r="K168" i="71"/>
  <c r="I168" i="71"/>
  <c r="G168" i="71"/>
  <c r="E168" i="71" s="1"/>
  <c r="Q167" i="71"/>
  <c r="K167" i="71"/>
  <c r="I167" i="71"/>
  <c r="G167" i="71"/>
  <c r="E167" i="71" s="1"/>
  <c r="Q166" i="71"/>
  <c r="K166" i="71"/>
  <c r="I166" i="71"/>
  <c r="G166" i="71"/>
  <c r="Q165" i="71"/>
  <c r="Y165" i="71"/>
  <c r="K165" i="71"/>
  <c r="I165" i="71"/>
  <c r="G165" i="71"/>
  <c r="K164" i="71"/>
  <c r="I164" i="71"/>
  <c r="G164" i="71"/>
  <c r="Y163" i="71"/>
  <c r="K163" i="71"/>
  <c r="I163" i="71"/>
  <c r="G163" i="71"/>
  <c r="K162" i="71"/>
  <c r="I162" i="71"/>
  <c r="G162" i="71"/>
  <c r="V161" i="71"/>
  <c r="K161" i="71"/>
  <c r="I161" i="71"/>
  <c r="G161" i="71"/>
  <c r="K160" i="71"/>
  <c r="I160" i="71"/>
  <c r="G160" i="71"/>
  <c r="K159" i="71"/>
  <c r="I159" i="71"/>
  <c r="G159" i="71"/>
  <c r="E159" i="71" s="1"/>
  <c r="K158" i="71"/>
  <c r="I158" i="71"/>
  <c r="G158" i="71"/>
  <c r="E158" i="71" s="1"/>
  <c r="K157" i="71"/>
  <c r="I157" i="71"/>
  <c r="G157" i="71"/>
  <c r="Y150" i="71"/>
  <c r="S150" i="71"/>
  <c r="R11" i="71" s="1"/>
  <c r="K149" i="71"/>
  <c r="I149" i="71"/>
  <c r="G149" i="71"/>
  <c r="E149" i="71" s="1"/>
  <c r="K148" i="71"/>
  <c r="I148" i="71"/>
  <c r="G148" i="71"/>
  <c r="K135" i="71"/>
  <c r="W132" i="71"/>
  <c r="K124" i="71"/>
  <c r="I124" i="71"/>
  <c r="G124" i="71"/>
  <c r="K123" i="71"/>
  <c r="I123" i="71"/>
  <c r="G123" i="71"/>
  <c r="E123" i="71" s="1"/>
  <c r="K122" i="71"/>
  <c r="I122" i="71"/>
  <c r="G122" i="71"/>
  <c r="E122" i="71" s="1"/>
  <c r="K121" i="71"/>
  <c r="I121" i="71"/>
  <c r="G121" i="71"/>
  <c r="E121" i="71" s="1"/>
  <c r="K120" i="71"/>
  <c r="I120" i="71"/>
  <c r="G120" i="71"/>
  <c r="K119" i="71"/>
  <c r="I119" i="71"/>
  <c r="G119" i="71"/>
  <c r="K118" i="71"/>
  <c r="I118" i="71"/>
  <c r="G118" i="71"/>
  <c r="K117" i="71"/>
  <c r="I117" i="71"/>
  <c r="G117" i="71"/>
  <c r="K116" i="71"/>
  <c r="I116" i="71"/>
  <c r="G116" i="71"/>
  <c r="E116" i="71"/>
  <c r="K115" i="71"/>
  <c r="I115" i="71"/>
  <c r="G115" i="71"/>
  <c r="K114" i="71"/>
  <c r="I114" i="71"/>
  <c r="G114" i="71"/>
  <c r="K113" i="71"/>
  <c r="I113" i="71"/>
  <c r="G113" i="71"/>
  <c r="Y112" i="71"/>
  <c r="Q112" i="71" s="1"/>
  <c r="K112" i="71"/>
  <c r="I112" i="71"/>
  <c r="G112" i="71"/>
  <c r="Y111" i="71"/>
  <c r="K111" i="71"/>
  <c r="I111" i="71"/>
  <c r="G111" i="71"/>
  <c r="Y110" i="71"/>
  <c r="K110" i="71"/>
  <c r="I110" i="71"/>
  <c r="G110" i="71"/>
  <c r="AH109" i="71"/>
  <c r="K109" i="71"/>
  <c r="I109" i="71"/>
  <c r="G109" i="71"/>
  <c r="AH108" i="71"/>
  <c r="O108" i="71"/>
  <c r="C8" i="71"/>
  <c r="A108" i="71"/>
  <c r="AH107" i="71"/>
  <c r="O107" i="71"/>
  <c r="A107" i="71"/>
  <c r="A106" i="71"/>
  <c r="K99" i="71"/>
  <c r="I99" i="71"/>
  <c r="G99" i="71"/>
  <c r="K98" i="71"/>
  <c r="I98" i="71"/>
  <c r="G98" i="71"/>
  <c r="E98" i="71" s="1"/>
  <c r="K97" i="71"/>
  <c r="I97" i="71"/>
  <c r="G97" i="71"/>
  <c r="K96" i="71"/>
  <c r="I96" i="71"/>
  <c r="G96" i="71"/>
  <c r="K95" i="71"/>
  <c r="I95" i="71"/>
  <c r="G95" i="71"/>
  <c r="K94" i="71"/>
  <c r="I94" i="71"/>
  <c r="G94" i="71"/>
  <c r="K93" i="71"/>
  <c r="G93" i="71"/>
  <c r="K92" i="71"/>
  <c r="H211" i="71"/>
  <c r="I211" i="71" s="1"/>
  <c r="H212" i="71" s="1"/>
  <c r="I212" i="71" s="1"/>
  <c r="G92" i="71"/>
  <c r="K91" i="71"/>
  <c r="I91" i="71"/>
  <c r="G91" i="71"/>
  <c r="K90" i="71"/>
  <c r="I90" i="71"/>
  <c r="G90" i="71"/>
  <c r="AA89" i="71"/>
  <c r="K89" i="71"/>
  <c r="I89" i="71"/>
  <c r="G89" i="71"/>
  <c r="K88" i="71"/>
  <c r="I88" i="71"/>
  <c r="G88" i="71"/>
  <c r="K87" i="71"/>
  <c r="I87" i="71"/>
  <c r="G87" i="71"/>
  <c r="K86" i="71"/>
  <c r="I86" i="71"/>
  <c r="G86" i="71"/>
  <c r="O85" i="71"/>
  <c r="K85" i="71"/>
  <c r="I85" i="71"/>
  <c r="G85" i="71"/>
  <c r="O84" i="71"/>
  <c r="K84" i="71"/>
  <c r="I84" i="71"/>
  <c r="G84" i="71"/>
  <c r="O83" i="71"/>
  <c r="K83" i="71"/>
  <c r="I83" i="71"/>
  <c r="G83" i="71"/>
  <c r="O82" i="71"/>
  <c r="K82" i="71"/>
  <c r="I82" i="71"/>
  <c r="G82" i="71"/>
  <c r="AH81" i="71"/>
  <c r="O81" i="71"/>
  <c r="K74" i="71"/>
  <c r="I74" i="71"/>
  <c r="G74" i="71"/>
  <c r="W73" i="71"/>
  <c r="K73" i="71"/>
  <c r="I73" i="71"/>
  <c r="G73" i="71"/>
  <c r="K72" i="71"/>
  <c r="I72" i="71"/>
  <c r="G72" i="71"/>
  <c r="K71" i="71"/>
  <c r="I71" i="71"/>
  <c r="G71" i="71"/>
  <c r="E71" i="71" s="1"/>
  <c r="K70" i="71"/>
  <c r="I70" i="71"/>
  <c r="G70" i="71"/>
  <c r="K69" i="71"/>
  <c r="I69" i="71"/>
  <c r="G69" i="71"/>
  <c r="K68" i="71"/>
  <c r="G68" i="71"/>
  <c r="K67" i="71"/>
  <c r="I67" i="71"/>
  <c r="H68" i="71" s="1"/>
  <c r="I68" i="71" s="1"/>
  <c r="E68" i="71" s="1"/>
  <c r="G67" i="71"/>
  <c r="K66" i="71"/>
  <c r="I66" i="71"/>
  <c r="G66" i="71"/>
  <c r="AI65" i="71"/>
  <c r="AG65" i="71"/>
  <c r="K65" i="71"/>
  <c r="I65" i="71"/>
  <c r="G65" i="71"/>
  <c r="AI64" i="71"/>
  <c r="AG64" i="71"/>
  <c r="K64" i="71"/>
  <c r="I64" i="71"/>
  <c r="G64" i="71"/>
  <c r="AI63" i="71"/>
  <c r="AG63" i="71"/>
  <c r="K63" i="71"/>
  <c r="I63" i="71"/>
  <c r="G63" i="71"/>
  <c r="K62" i="71"/>
  <c r="I62" i="71"/>
  <c r="G62" i="71"/>
  <c r="K61" i="71"/>
  <c r="I61" i="71"/>
  <c r="G61" i="71"/>
  <c r="K60" i="71"/>
  <c r="I60" i="71"/>
  <c r="G60" i="71"/>
  <c r="W59" i="71"/>
  <c r="S59" i="71"/>
  <c r="S75" i="71" s="1"/>
  <c r="K59" i="71"/>
  <c r="I59" i="71"/>
  <c r="G59" i="71"/>
  <c r="O58" i="71"/>
  <c r="K58" i="71"/>
  <c r="I58" i="71"/>
  <c r="G58" i="71"/>
  <c r="O57" i="71"/>
  <c r="U57" i="71" s="1"/>
  <c r="K57" i="71"/>
  <c r="I57" i="71"/>
  <c r="G57" i="71"/>
  <c r="W50" i="71"/>
  <c r="V7" i="71" s="1"/>
  <c r="S50" i="71"/>
  <c r="R7" i="71" s="1"/>
  <c r="K49" i="71"/>
  <c r="I49" i="71"/>
  <c r="G49" i="71"/>
  <c r="E49" i="71" s="1"/>
  <c r="K48" i="71"/>
  <c r="I48" i="71"/>
  <c r="G48" i="71"/>
  <c r="E48" i="71" s="1"/>
  <c r="K47" i="71"/>
  <c r="I47" i="71"/>
  <c r="G47" i="71"/>
  <c r="K46" i="71"/>
  <c r="I46" i="71"/>
  <c r="G46" i="71"/>
  <c r="K45" i="71"/>
  <c r="I45" i="71"/>
  <c r="G45" i="71"/>
  <c r="E45" i="71" s="1"/>
  <c r="K43" i="71"/>
  <c r="I43" i="71"/>
  <c r="G43" i="71"/>
  <c r="E43" i="71" s="1"/>
  <c r="K42" i="71"/>
  <c r="I42" i="71"/>
  <c r="G42" i="71"/>
  <c r="K41" i="71"/>
  <c r="I41" i="71"/>
  <c r="E41" i="71" s="1"/>
  <c r="G41" i="71"/>
  <c r="K40" i="71"/>
  <c r="I40" i="71"/>
  <c r="G40" i="71"/>
  <c r="K39" i="71"/>
  <c r="I39" i="71"/>
  <c r="G39" i="71"/>
  <c r="K38" i="71"/>
  <c r="I38" i="71"/>
  <c r="G38" i="71"/>
  <c r="K37" i="71"/>
  <c r="I37" i="71"/>
  <c r="G37" i="71"/>
  <c r="K36" i="71"/>
  <c r="I36" i="71"/>
  <c r="G36" i="71"/>
  <c r="K35" i="71"/>
  <c r="I35" i="71"/>
  <c r="G35" i="71"/>
  <c r="E35" i="71" s="1"/>
  <c r="K34" i="71"/>
  <c r="I34" i="71"/>
  <c r="G34" i="71"/>
  <c r="O33" i="71"/>
  <c r="K33" i="71"/>
  <c r="I33" i="71"/>
  <c r="G33" i="71"/>
  <c r="O32" i="71"/>
  <c r="K32" i="71"/>
  <c r="I32" i="71"/>
  <c r="G32" i="71"/>
  <c r="E32" i="71" s="1"/>
  <c r="O31" i="71"/>
  <c r="A31" i="71"/>
  <c r="K24" i="71"/>
  <c r="I24" i="71"/>
  <c r="G24" i="71"/>
  <c r="K23" i="71"/>
  <c r="I23" i="71"/>
  <c r="G23" i="71"/>
  <c r="K22" i="71"/>
  <c r="I22" i="71"/>
  <c r="G22" i="71"/>
  <c r="E22" i="71" s="1"/>
  <c r="K21" i="71"/>
  <c r="I21" i="71"/>
  <c r="G21" i="71"/>
  <c r="K20" i="71"/>
  <c r="I20" i="71"/>
  <c r="G20" i="71"/>
  <c r="E20" i="71" s="1"/>
  <c r="K19" i="71"/>
  <c r="I19" i="71"/>
  <c r="G19" i="71"/>
  <c r="K18" i="71"/>
  <c r="I18" i="71"/>
  <c r="G18" i="71"/>
  <c r="K17" i="71"/>
  <c r="I17" i="71"/>
  <c r="G17" i="71"/>
  <c r="K16" i="71"/>
  <c r="I16" i="71"/>
  <c r="G16" i="71"/>
  <c r="K15" i="71"/>
  <c r="I15" i="71"/>
  <c r="G15" i="71"/>
  <c r="K14" i="71"/>
  <c r="I14" i="71"/>
  <c r="G14" i="71"/>
  <c r="E14" i="71"/>
  <c r="K13" i="71"/>
  <c r="I13" i="71"/>
  <c r="G13" i="71"/>
  <c r="E13" i="71" s="1"/>
  <c r="V12" i="71"/>
  <c r="R12" i="71"/>
  <c r="K12" i="71"/>
  <c r="I12" i="71"/>
  <c r="G12" i="71"/>
  <c r="E12" i="71"/>
  <c r="X11" i="71"/>
  <c r="K11" i="71"/>
  <c r="I11" i="71"/>
  <c r="G11" i="71"/>
  <c r="K10" i="71"/>
  <c r="I10" i="71"/>
  <c r="G10" i="71"/>
  <c r="A9" i="71"/>
  <c r="A8" i="71"/>
  <c r="C7" i="71"/>
  <c r="A7" i="71"/>
  <c r="W7" i="71" l="1"/>
  <c r="S7" i="71"/>
  <c r="S11" i="71"/>
  <c r="W210" i="71"/>
  <c r="E74" i="71"/>
  <c r="E117" i="71"/>
  <c r="E69" i="71"/>
  <c r="E94" i="71"/>
  <c r="E112" i="71"/>
  <c r="E118" i="71"/>
  <c r="E91" i="71"/>
  <c r="E169" i="71"/>
  <c r="E42" i="71"/>
  <c r="E46" i="71"/>
  <c r="E33" i="71"/>
  <c r="E59" i="71"/>
  <c r="Y107" i="71"/>
  <c r="U107" i="71"/>
  <c r="E66" i="71"/>
  <c r="S12" i="71"/>
  <c r="E47" i="71"/>
  <c r="E119" i="71"/>
  <c r="E161" i="71"/>
  <c r="E110" i="71"/>
  <c r="E60" i="71"/>
  <c r="E120" i="71"/>
  <c r="Y11" i="71"/>
  <c r="E163" i="71"/>
  <c r="E16" i="71"/>
  <c r="E34" i="71"/>
  <c r="E84" i="71"/>
  <c r="E109" i="71"/>
  <c r="I92" i="71"/>
  <c r="H93" i="71" s="1"/>
  <c r="I93" i="71" s="1"/>
  <c r="E93" i="71" s="1"/>
  <c r="Y183" i="71"/>
  <c r="Y197" i="71"/>
  <c r="Q197" i="71" s="1"/>
  <c r="W12" i="71"/>
  <c r="E174" i="71"/>
  <c r="Y198" i="71"/>
  <c r="Q198" i="71" s="1"/>
  <c r="E191" i="71"/>
  <c r="E184" i="71"/>
  <c r="E186" i="71"/>
  <c r="E183" i="71"/>
  <c r="E197" i="71"/>
  <c r="E198" i="71"/>
  <c r="H192" i="71"/>
  <c r="I192" i="71" s="1"/>
  <c r="H193" i="71" s="1"/>
  <c r="I193" i="71" s="1"/>
  <c r="E193" i="71" s="1"/>
  <c r="E67" i="71"/>
  <c r="E62" i="71"/>
  <c r="E212" i="71"/>
  <c r="E87" i="71"/>
  <c r="E166" i="71"/>
  <c r="K200" i="71"/>
  <c r="J108" i="71" s="1"/>
  <c r="K108" i="71" s="1"/>
  <c r="E39" i="71"/>
  <c r="K75" i="71"/>
  <c r="E73" i="71"/>
  <c r="E83" i="71"/>
  <c r="E86" i="71"/>
  <c r="E111" i="71"/>
  <c r="K150" i="71"/>
  <c r="J106" i="71" s="1"/>
  <c r="E188" i="71"/>
  <c r="K225" i="71"/>
  <c r="K9" i="71" s="1"/>
  <c r="E213" i="71"/>
  <c r="K100" i="71"/>
  <c r="J31" i="71" s="1"/>
  <c r="K31" i="71" s="1"/>
  <c r="K50" i="71" s="1"/>
  <c r="K7" i="71" s="1"/>
  <c r="E11" i="71"/>
  <c r="E37" i="71"/>
  <c r="E72" i="71"/>
  <c r="G150" i="71"/>
  <c r="E172" i="71"/>
  <c r="E185" i="71"/>
  <c r="E195" i="71"/>
  <c r="E215" i="71"/>
  <c r="E223" i="71"/>
  <c r="E21" i="71"/>
  <c r="E99" i="71"/>
  <c r="E10" i="71"/>
  <c r="E18" i="71"/>
  <c r="E24" i="71"/>
  <c r="E36" i="71"/>
  <c r="E40" i="71"/>
  <c r="E58" i="71"/>
  <c r="E61" i="71"/>
  <c r="E65" i="71"/>
  <c r="E85" i="71"/>
  <c r="E88" i="71"/>
  <c r="E90" i="71"/>
  <c r="E96" i="71"/>
  <c r="E113" i="71"/>
  <c r="E115" i="71"/>
  <c r="E124" i="71"/>
  <c r="I150" i="71"/>
  <c r="H106" i="71" s="1"/>
  <c r="E160" i="71"/>
  <c r="E171" i="71"/>
  <c r="E173" i="71"/>
  <c r="E187" i="71"/>
  <c r="E194" i="71"/>
  <c r="E196" i="71"/>
  <c r="E199" i="71"/>
  <c r="Q212" i="71"/>
  <c r="E157" i="71"/>
  <c r="E17" i="71"/>
  <c r="E19" i="71"/>
  <c r="E23" i="71"/>
  <c r="E63" i="71"/>
  <c r="E70" i="71"/>
  <c r="E95" i="71"/>
  <c r="E97" i="71"/>
  <c r="K175" i="71"/>
  <c r="E162" i="71"/>
  <c r="E165" i="71"/>
  <c r="E190" i="71"/>
  <c r="Y199" i="71"/>
  <c r="Q199" i="71" s="1"/>
  <c r="Q211" i="71"/>
  <c r="Q214" i="71"/>
  <c r="E224" i="71"/>
  <c r="Y207" i="71"/>
  <c r="W208" i="71"/>
  <c r="S210" i="71"/>
  <c r="Y57" i="71"/>
  <c r="Q57" i="71" s="1"/>
  <c r="Q213" i="71"/>
  <c r="Q183" i="71"/>
  <c r="Q107" i="71"/>
  <c r="I225" i="71"/>
  <c r="I9" i="71" s="1"/>
  <c r="I75" i="71"/>
  <c r="G100" i="71"/>
  <c r="E82" i="71"/>
  <c r="G75" i="71"/>
  <c r="E57" i="71"/>
  <c r="G225" i="71"/>
  <c r="E206" i="71"/>
  <c r="R8" i="71"/>
  <c r="G175" i="71"/>
  <c r="Q132" i="71"/>
  <c r="W150" i="71"/>
  <c r="V11" i="71" s="1"/>
  <c r="E211" i="71"/>
  <c r="E148" i="71"/>
  <c r="I175" i="71"/>
  <c r="G200" i="71"/>
  <c r="W209" i="71"/>
  <c r="W206" i="71"/>
  <c r="S8" i="71" l="1"/>
  <c r="E150" i="71"/>
  <c r="F106" i="71"/>
  <c r="E192" i="71"/>
  <c r="I200" i="71"/>
  <c r="H108" i="71" s="1"/>
  <c r="I108" i="71" s="1"/>
  <c r="E92" i="71"/>
  <c r="I100" i="71"/>
  <c r="H31" i="71" s="1"/>
  <c r="I31" i="71" s="1"/>
  <c r="I50" i="71" s="1"/>
  <c r="I7" i="71" s="1"/>
  <c r="J107" i="71"/>
  <c r="K107" i="71" s="1"/>
  <c r="E175" i="71"/>
  <c r="Y200" i="71"/>
  <c r="E75" i="71"/>
  <c r="W11" i="71"/>
  <c r="Q11" i="71" s="1"/>
  <c r="K125" i="71"/>
  <c r="K8" i="71" s="1"/>
  <c r="K25" i="71" s="1"/>
  <c r="F108" i="71"/>
  <c r="G108" i="71" s="1"/>
  <c r="F107" i="71"/>
  <c r="G107" i="71" s="1"/>
  <c r="G9" i="71"/>
  <c r="E9" i="71" s="1"/>
  <c r="E225" i="71"/>
  <c r="F31" i="71"/>
  <c r="G31" i="71" s="1"/>
  <c r="Q150" i="71"/>
  <c r="N128" i="71" s="1"/>
  <c r="W225" i="71"/>
  <c r="V13" i="71" s="1"/>
  <c r="E200" i="71" l="1"/>
  <c r="W13" i="71"/>
  <c r="E100" i="71"/>
  <c r="H107" i="71"/>
  <c r="I107" i="71" s="1"/>
  <c r="E107" i="71" s="1"/>
  <c r="X13" i="71"/>
  <c r="E108" i="71"/>
  <c r="I125" i="71"/>
  <c r="I8" i="71" s="1"/>
  <c r="I25" i="71" s="1"/>
  <c r="G125" i="71"/>
  <c r="G50" i="71"/>
  <c r="E31" i="71"/>
  <c r="Y13" i="71" l="1"/>
  <c r="E50" i="71"/>
  <c r="G7" i="71"/>
  <c r="E7" i="71" s="1"/>
  <c r="G8" i="71"/>
  <c r="E125" i="71"/>
  <c r="G25" i="71" l="1"/>
  <c r="E25" i="71" s="1"/>
  <c r="E8" i="71"/>
  <c r="H142" i="67" l="1"/>
  <c r="E8" i="40"/>
  <c r="F162" i="78" s="1"/>
  <c r="F123" i="78" s="1"/>
  <c r="G123" i="78" s="1"/>
  <c r="E123" i="78" s="1"/>
  <c r="E7" i="40"/>
  <c r="E6" i="40"/>
  <c r="E5" i="40"/>
  <c r="E4" i="40"/>
  <c r="F124" i="78" l="1"/>
  <c r="G124" i="78" s="1"/>
  <c r="E124" i="78" s="1"/>
  <c r="F161" i="78"/>
  <c r="F122" i="78" s="1"/>
  <c r="G122" i="78" s="1"/>
  <c r="F106" i="78"/>
  <c r="F118" i="78" s="1"/>
  <c r="F146" i="78" s="1"/>
  <c r="G146" i="78" s="1"/>
  <c r="E146" i="78" s="1"/>
  <c r="F164" i="78"/>
  <c r="F177" i="78"/>
  <c r="G177" i="78" s="1"/>
  <c r="E177" i="78" s="1"/>
  <c r="G162" i="78"/>
  <c r="E162" i="78" s="1"/>
  <c r="F163" i="78"/>
  <c r="G106" i="78"/>
  <c r="F289" i="61"/>
  <c r="F68" i="61"/>
  <c r="G68" i="61" s="1"/>
  <c r="E68" i="61" s="1"/>
  <c r="R182" i="71"/>
  <c r="S182" i="71" s="1"/>
  <c r="S200" i="71" s="1"/>
  <c r="F4" i="40"/>
  <c r="T83" i="71"/>
  <c r="U83" i="71" s="1"/>
  <c r="T31" i="71"/>
  <c r="U31" i="71" s="1"/>
  <c r="T84" i="71"/>
  <c r="U84" i="71" s="1"/>
  <c r="T210" i="71"/>
  <c r="U210" i="71" s="1"/>
  <c r="U225" i="71" s="1"/>
  <c r="T13" i="71" s="1"/>
  <c r="T32" i="71"/>
  <c r="U32" i="71" s="1"/>
  <c r="T108" i="71"/>
  <c r="U108" i="71" s="1"/>
  <c r="U125" i="71" s="1"/>
  <c r="T10" i="71" s="1"/>
  <c r="T85" i="71"/>
  <c r="U85" i="71" s="1"/>
  <c r="T58" i="71"/>
  <c r="U58" i="71" s="1"/>
  <c r="U75" i="71" s="1"/>
  <c r="T8" i="71" s="1"/>
  <c r="T33" i="71"/>
  <c r="U33" i="71" s="1"/>
  <c r="F135" i="67"/>
  <c r="F260" i="67"/>
  <c r="F160" i="67"/>
  <c r="F235" i="67"/>
  <c r="F210" i="67"/>
  <c r="F185" i="67"/>
  <c r="F285" i="67"/>
  <c r="F85" i="67"/>
  <c r="F136" i="67"/>
  <c r="F86" i="67"/>
  <c r="F286" i="67"/>
  <c r="F261" i="67"/>
  <c r="F236" i="67"/>
  <c r="F211" i="67"/>
  <c r="F186" i="67"/>
  <c r="F161" i="67"/>
  <c r="F257" i="67"/>
  <c r="F232" i="67"/>
  <c r="F207" i="67"/>
  <c r="F157" i="67"/>
  <c r="F82" i="67"/>
  <c r="F282" i="67"/>
  <c r="F182" i="67"/>
  <c r="F132" i="67"/>
  <c r="F283" i="67"/>
  <c r="F208" i="67"/>
  <c r="F233" i="67"/>
  <c r="F183" i="67"/>
  <c r="F133" i="67"/>
  <c r="F83" i="67"/>
  <c r="F258" i="67"/>
  <c r="F158" i="67"/>
  <c r="F59" i="67"/>
  <c r="F284" i="67"/>
  <c r="F259" i="67"/>
  <c r="F234" i="67"/>
  <c r="F209" i="67"/>
  <c r="F184" i="67"/>
  <c r="F159" i="67"/>
  <c r="F134" i="67"/>
  <c r="F84" i="67"/>
  <c r="R209" i="71"/>
  <c r="S209" i="71" s="1"/>
  <c r="Q209" i="71" s="1"/>
  <c r="F60" i="67"/>
  <c r="R206" i="71"/>
  <c r="S206" i="71" s="1"/>
  <c r="Q206" i="71" s="1"/>
  <c r="F57" i="67"/>
  <c r="J239" i="67"/>
  <c r="J89" i="67"/>
  <c r="J289" i="67"/>
  <c r="J189" i="67"/>
  <c r="J64" i="67"/>
  <c r="J164" i="67"/>
  <c r="J139" i="67"/>
  <c r="J264" i="67"/>
  <c r="R207" i="71"/>
  <c r="S207" i="71" s="1"/>
  <c r="Q207" i="71" s="1"/>
  <c r="F58" i="67"/>
  <c r="J88" i="67"/>
  <c r="J163" i="67"/>
  <c r="J263" i="67"/>
  <c r="J288" i="67"/>
  <c r="J188" i="67"/>
  <c r="J63" i="67"/>
  <c r="J238" i="67"/>
  <c r="J138" i="67"/>
  <c r="J290" i="67"/>
  <c r="J190" i="67"/>
  <c r="J65" i="67"/>
  <c r="J240" i="67"/>
  <c r="J215" i="67"/>
  <c r="J140" i="67"/>
  <c r="J90" i="67"/>
  <c r="J165" i="67"/>
  <c r="J265" i="67"/>
  <c r="R82" i="71"/>
  <c r="S82" i="71" s="1"/>
  <c r="Q82" i="71" s="1"/>
  <c r="F61" i="67"/>
  <c r="R166" i="71"/>
  <c r="Y166" i="71" s="1"/>
  <c r="Y83" i="71"/>
  <c r="Y31" i="71"/>
  <c r="Y210" i="71"/>
  <c r="Y84" i="71"/>
  <c r="Q84" i="71" s="1"/>
  <c r="Y32" i="71"/>
  <c r="Q32" i="71" s="1"/>
  <c r="R167" i="71"/>
  <c r="Y167" i="71" s="1"/>
  <c r="Y108" i="71"/>
  <c r="Y85" i="71"/>
  <c r="Q85" i="71" s="1"/>
  <c r="Y58" i="71"/>
  <c r="Y33" i="71"/>
  <c r="Q33" i="71" s="1"/>
  <c r="R208" i="71"/>
  <c r="S208" i="71" s="1"/>
  <c r="Q208" i="71" s="1"/>
  <c r="R81" i="71"/>
  <c r="S81" i="71" s="1"/>
  <c r="R106" i="71"/>
  <c r="S106" i="71" s="1"/>
  <c r="V86" i="71"/>
  <c r="W86" i="71" s="1"/>
  <c r="V110" i="71"/>
  <c r="W110" i="71" s="1"/>
  <c r="V60" i="71"/>
  <c r="W60" i="71" s="1"/>
  <c r="F154" i="78" l="1"/>
  <c r="F168" i="78"/>
  <c r="F126" i="78"/>
  <c r="G126" i="78" s="1"/>
  <c r="E126" i="78" s="1"/>
  <c r="G163" i="78"/>
  <c r="E163" i="78" s="1"/>
  <c r="F125" i="78"/>
  <c r="G125" i="78" s="1"/>
  <c r="E125" i="78" s="1"/>
  <c r="E122" i="78"/>
  <c r="G161" i="78"/>
  <c r="E161" i="78" s="1"/>
  <c r="F176" i="78"/>
  <c r="G176" i="78" s="1"/>
  <c r="G154" i="78"/>
  <c r="G118" i="78"/>
  <c r="E106" i="78"/>
  <c r="G108" i="78"/>
  <c r="Q182" i="71"/>
  <c r="U10" i="71"/>
  <c r="U8" i="71"/>
  <c r="U50" i="71"/>
  <c r="T7" i="71" s="1"/>
  <c r="U100" i="71"/>
  <c r="T9" i="71" s="1"/>
  <c r="R13" i="71"/>
  <c r="Q200" i="71"/>
  <c r="N177" i="71" s="1"/>
  <c r="Q58" i="71"/>
  <c r="V61" i="71"/>
  <c r="W61" i="71" s="1"/>
  <c r="Q61" i="71" s="1"/>
  <c r="Q60" i="71"/>
  <c r="Q110" i="71"/>
  <c r="V111" i="71"/>
  <c r="W111" i="71" s="1"/>
  <c r="Q111" i="71" s="1"/>
  <c r="Q210" i="71"/>
  <c r="V87" i="71"/>
  <c r="W87" i="71" s="1"/>
  <c r="Q87" i="71" s="1"/>
  <c r="Q86" i="71"/>
  <c r="Y50" i="71"/>
  <c r="Q31" i="71"/>
  <c r="Q108" i="71"/>
  <c r="S125" i="71"/>
  <c r="Q106" i="71"/>
  <c r="Q83" i="71"/>
  <c r="Q81" i="71"/>
  <c r="S92" i="71"/>
  <c r="Y175" i="71"/>
  <c r="S225" i="71"/>
  <c r="G128" i="78" l="1"/>
  <c r="G129" i="78" s="1"/>
  <c r="E176" i="78"/>
  <c r="G182" i="78"/>
  <c r="G109" i="78"/>
  <c r="E108" i="78"/>
  <c r="G168" i="78"/>
  <c r="G164" i="78"/>
  <c r="E118" i="78"/>
  <c r="G119" i="78"/>
  <c r="E154" i="78"/>
  <c r="G157" i="78"/>
  <c r="U9" i="71"/>
  <c r="U7" i="71"/>
  <c r="S13" i="71"/>
  <c r="Q13" i="71" s="1"/>
  <c r="W75" i="71"/>
  <c r="V8" i="71" s="1"/>
  <c r="S100" i="71"/>
  <c r="W125" i="71"/>
  <c r="V10" i="71" s="1"/>
  <c r="R10" i="71"/>
  <c r="Q175" i="71"/>
  <c r="N153" i="71" s="1"/>
  <c r="X12" i="71"/>
  <c r="X7" i="71"/>
  <c r="Q50" i="71"/>
  <c r="N27" i="71" s="1"/>
  <c r="W92" i="71"/>
  <c r="F83" i="78" l="1"/>
  <c r="G83" i="78" s="1"/>
  <c r="E129" i="78"/>
  <c r="F147" i="78"/>
  <c r="G147" i="78" s="1"/>
  <c r="E147" i="78" s="1"/>
  <c r="E128" i="78"/>
  <c r="G183" i="78"/>
  <c r="E183" i="78" s="1"/>
  <c r="E182" i="78"/>
  <c r="F80" i="78"/>
  <c r="G80" i="78" s="1"/>
  <c r="E80" i="78" s="1"/>
  <c r="E119" i="78"/>
  <c r="E164" i="78"/>
  <c r="G165" i="78"/>
  <c r="F88" i="78" s="1"/>
  <c r="E168" i="78"/>
  <c r="G171" i="78"/>
  <c r="E157" i="78"/>
  <c r="F79" i="78"/>
  <c r="G79" i="78" s="1"/>
  <c r="E109" i="78"/>
  <c r="U25" i="71"/>
  <c r="S10" i="71"/>
  <c r="Y7" i="71"/>
  <c r="Q7" i="71" s="1"/>
  <c r="W10" i="71"/>
  <c r="Y12" i="71"/>
  <c r="Q12" i="71" s="1"/>
  <c r="W8" i="71"/>
  <c r="R9" i="71"/>
  <c r="V98" i="71"/>
  <c r="W98" i="71" s="1"/>
  <c r="Q98" i="71" s="1"/>
  <c r="E83" i="78" l="1"/>
  <c r="F89" i="78"/>
  <c r="G89" i="78" s="1"/>
  <c r="E89" i="78" s="1"/>
  <c r="E171" i="78"/>
  <c r="E79" i="78"/>
  <c r="G148" i="78"/>
  <c r="E165" i="78"/>
  <c r="G88" i="78"/>
  <c r="E88" i="78" s="1"/>
  <c r="S9" i="71"/>
  <c r="W100" i="71"/>
  <c r="E148" i="78" l="1"/>
  <c r="F87" i="78"/>
  <c r="G87" i="78"/>
  <c r="V9" i="71"/>
  <c r="S25" i="71"/>
  <c r="E87" i="78" l="1"/>
  <c r="G99" i="78"/>
  <c r="W9" i="71"/>
  <c r="G56" i="78" l="1"/>
  <c r="E99" i="78"/>
  <c r="B76" i="78" s="1"/>
  <c r="W25" i="71"/>
  <c r="E56" i="78" l="1"/>
  <c r="F5" i="80"/>
  <c r="G5" i="80" s="1"/>
  <c r="K319" i="67"/>
  <c r="I319" i="67"/>
  <c r="G319" i="67"/>
  <c r="E319" i="67"/>
  <c r="K318" i="67"/>
  <c r="I318" i="67"/>
  <c r="G318" i="67"/>
  <c r="K317" i="67"/>
  <c r="I317" i="67"/>
  <c r="G317" i="67"/>
  <c r="E317" i="67" s="1"/>
  <c r="L302" i="67"/>
  <c r="C299" i="67"/>
  <c r="K299" i="67" s="1"/>
  <c r="C298" i="67"/>
  <c r="K298" i="67" s="1"/>
  <c r="K297" i="67"/>
  <c r="I297" i="67"/>
  <c r="G297" i="67"/>
  <c r="K296" i="67"/>
  <c r="I296" i="67"/>
  <c r="E296" i="67" s="1"/>
  <c r="G296" i="67"/>
  <c r="K295" i="67"/>
  <c r="I295" i="67"/>
  <c r="G295" i="67"/>
  <c r="K294" i="67"/>
  <c r="I294" i="67"/>
  <c r="G294" i="67"/>
  <c r="E294" i="67" s="1"/>
  <c r="K293" i="67"/>
  <c r="I293" i="67"/>
  <c r="G293" i="67"/>
  <c r="E293" i="67"/>
  <c r="K292" i="67"/>
  <c r="I292" i="67"/>
  <c r="G292" i="67"/>
  <c r="K291" i="67"/>
  <c r="I291" i="67"/>
  <c r="G291" i="67"/>
  <c r="E291" i="67" s="1"/>
  <c r="K290" i="67"/>
  <c r="I290" i="67"/>
  <c r="G290" i="67"/>
  <c r="K289" i="67"/>
  <c r="I289" i="67"/>
  <c r="G289" i="67"/>
  <c r="K288" i="67"/>
  <c r="I288" i="67"/>
  <c r="G288" i="67"/>
  <c r="K287" i="67"/>
  <c r="I287" i="67"/>
  <c r="G287" i="67"/>
  <c r="K286" i="67"/>
  <c r="I286" i="67"/>
  <c r="G286" i="67"/>
  <c r="E286" i="67" s="1"/>
  <c r="C285" i="67"/>
  <c r="I285" i="67" s="1"/>
  <c r="W284" i="67"/>
  <c r="S284" i="67" s="1"/>
  <c r="C284" i="67"/>
  <c r="L277" i="67" s="1"/>
  <c r="Q283" i="67"/>
  <c r="K283" i="67"/>
  <c r="I283" i="67"/>
  <c r="G283" i="67"/>
  <c r="Q282" i="67"/>
  <c r="C282" i="67"/>
  <c r="K282" i="67" s="1"/>
  <c r="K281" i="67"/>
  <c r="I281" i="67"/>
  <c r="G281" i="67"/>
  <c r="K274" i="67"/>
  <c r="I274" i="67"/>
  <c r="G274" i="67"/>
  <c r="E274" i="67"/>
  <c r="K272" i="67"/>
  <c r="I272" i="67"/>
  <c r="G272" i="67"/>
  <c r="K271" i="67"/>
  <c r="I271" i="67"/>
  <c r="G271" i="67"/>
  <c r="K270" i="67"/>
  <c r="I270" i="67"/>
  <c r="G270" i="67"/>
  <c r="E270" i="67"/>
  <c r="K269" i="67"/>
  <c r="I269" i="67"/>
  <c r="G269" i="67"/>
  <c r="E269" i="67"/>
  <c r="K268" i="67"/>
  <c r="I268" i="67"/>
  <c r="E268" i="67" s="1"/>
  <c r="G268" i="67"/>
  <c r="K267" i="67"/>
  <c r="I267" i="67"/>
  <c r="G267" i="67"/>
  <c r="K266" i="67"/>
  <c r="I266" i="67"/>
  <c r="G266" i="67"/>
  <c r="E266" i="67" s="1"/>
  <c r="C265" i="67"/>
  <c r="K265" i="67" s="1"/>
  <c r="K264" i="67"/>
  <c r="I264" i="67"/>
  <c r="G264" i="67"/>
  <c r="K263" i="67"/>
  <c r="I263" i="67"/>
  <c r="G263" i="67"/>
  <c r="C262" i="67"/>
  <c r="C273" i="67" s="1"/>
  <c r="K261" i="67"/>
  <c r="I261" i="67"/>
  <c r="G261" i="67"/>
  <c r="K260" i="67"/>
  <c r="I260" i="67"/>
  <c r="G260" i="67"/>
  <c r="U259" i="67"/>
  <c r="T35" i="67" s="1"/>
  <c r="U35" i="67" s="1"/>
  <c r="K259" i="67"/>
  <c r="I259" i="67"/>
  <c r="G259" i="67"/>
  <c r="K258" i="67"/>
  <c r="I258" i="67"/>
  <c r="G258" i="67"/>
  <c r="E258" i="67" s="1"/>
  <c r="K257" i="67"/>
  <c r="I257" i="67"/>
  <c r="G257" i="67"/>
  <c r="V256" i="67"/>
  <c r="W256" i="67" s="1"/>
  <c r="S256" i="67" s="1"/>
  <c r="K256" i="67"/>
  <c r="I256" i="67"/>
  <c r="G256" i="67"/>
  <c r="E256" i="67" s="1"/>
  <c r="W255" i="67"/>
  <c r="S255" i="67" s="1"/>
  <c r="L252" i="67"/>
  <c r="K249" i="67"/>
  <c r="I249" i="67"/>
  <c r="G249" i="67"/>
  <c r="E249" i="67" s="1"/>
  <c r="K248" i="67"/>
  <c r="I248" i="67"/>
  <c r="G248" i="67"/>
  <c r="E248" i="67" s="1"/>
  <c r="K247" i="67"/>
  <c r="I247" i="67"/>
  <c r="G247" i="67"/>
  <c r="E247" i="67"/>
  <c r="K246" i="67"/>
  <c r="I246" i="67"/>
  <c r="G246" i="67"/>
  <c r="E246" i="67" s="1"/>
  <c r="K245" i="67"/>
  <c r="I245" i="67"/>
  <c r="G245" i="67"/>
  <c r="K244" i="67"/>
  <c r="I244" i="67"/>
  <c r="G244" i="67"/>
  <c r="E244" i="67" s="1"/>
  <c r="K243" i="67"/>
  <c r="I243" i="67"/>
  <c r="G243" i="67"/>
  <c r="E243" i="67" s="1"/>
  <c r="K242" i="67"/>
  <c r="I242" i="67"/>
  <c r="G242" i="67"/>
  <c r="E242" i="67" s="1"/>
  <c r="K241" i="67"/>
  <c r="I241" i="67"/>
  <c r="G241" i="67"/>
  <c r="E241" i="67"/>
  <c r="K240" i="67"/>
  <c r="I240" i="67"/>
  <c r="G240" i="67"/>
  <c r="K239" i="67"/>
  <c r="I239" i="67"/>
  <c r="G239" i="67"/>
  <c r="K238" i="67"/>
  <c r="I238" i="67"/>
  <c r="G238" i="67"/>
  <c r="K237" i="67"/>
  <c r="I237" i="67"/>
  <c r="G237" i="67"/>
  <c r="E237" i="67" s="1"/>
  <c r="K236" i="67"/>
  <c r="I236" i="67"/>
  <c r="G236" i="67"/>
  <c r="C235" i="67"/>
  <c r="K235" i="67" s="1"/>
  <c r="C234" i="67"/>
  <c r="I234" i="67" s="1"/>
  <c r="K233" i="67"/>
  <c r="I233" i="67"/>
  <c r="G233" i="67"/>
  <c r="C232" i="67"/>
  <c r="K232" i="67" s="1"/>
  <c r="K231" i="67"/>
  <c r="I231" i="67"/>
  <c r="G231" i="67"/>
  <c r="E231" i="67" s="1"/>
  <c r="C223" i="67"/>
  <c r="I223" i="67" s="1"/>
  <c r="K222" i="67"/>
  <c r="I222" i="67"/>
  <c r="G222" i="67"/>
  <c r="K221" i="67"/>
  <c r="I221" i="67"/>
  <c r="G221" i="67"/>
  <c r="E221" i="67"/>
  <c r="K220" i="67"/>
  <c r="I220" i="67"/>
  <c r="G220" i="67"/>
  <c r="E220" i="67"/>
  <c r="K219" i="67"/>
  <c r="I219" i="67"/>
  <c r="G219" i="67"/>
  <c r="K218" i="67"/>
  <c r="H218" i="67"/>
  <c r="I218" i="67" s="1"/>
  <c r="G218" i="67"/>
  <c r="K217" i="67"/>
  <c r="I217" i="67"/>
  <c r="G217" i="67"/>
  <c r="E217" i="67"/>
  <c r="K216" i="67"/>
  <c r="I216" i="67"/>
  <c r="G216" i="67"/>
  <c r="K215" i="67"/>
  <c r="I215" i="67"/>
  <c r="G215" i="67"/>
  <c r="K214" i="67"/>
  <c r="I214" i="67"/>
  <c r="G214" i="67"/>
  <c r="K213" i="67"/>
  <c r="I213" i="67"/>
  <c r="G213" i="67"/>
  <c r="K212" i="67"/>
  <c r="I212" i="67"/>
  <c r="G212" i="67"/>
  <c r="K211" i="67"/>
  <c r="I211" i="67"/>
  <c r="G211" i="67"/>
  <c r="E211" i="67" s="1"/>
  <c r="C210" i="67"/>
  <c r="I210" i="67" s="1"/>
  <c r="C209" i="67"/>
  <c r="K209" i="67" s="1"/>
  <c r="K208" i="67"/>
  <c r="I208" i="67"/>
  <c r="G208" i="67"/>
  <c r="E208" i="67" s="1"/>
  <c r="C207" i="67"/>
  <c r="K207" i="67" s="1"/>
  <c r="K206" i="67"/>
  <c r="I206" i="67"/>
  <c r="G206" i="67"/>
  <c r="E206" i="67"/>
  <c r="K199" i="67"/>
  <c r="I199" i="67"/>
  <c r="G199" i="67"/>
  <c r="E199" i="67" s="1"/>
  <c r="C198" i="67"/>
  <c r="K198" i="67" s="1"/>
  <c r="K197" i="67"/>
  <c r="E197" i="67" s="1"/>
  <c r="I197" i="67"/>
  <c r="G197" i="67"/>
  <c r="K196" i="67"/>
  <c r="I196" i="67"/>
  <c r="G196" i="67"/>
  <c r="K195" i="67"/>
  <c r="I195" i="67"/>
  <c r="G195" i="67"/>
  <c r="E195" i="67" s="1"/>
  <c r="K194" i="67"/>
  <c r="I194" i="67"/>
  <c r="G194" i="67"/>
  <c r="E194" i="67"/>
  <c r="K193" i="67"/>
  <c r="G193" i="67"/>
  <c r="K192" i="67"/>
  <c r="I192" i="67"/>
  <c r="H193" i="67" s="1"/>
  <c r="I193" i="67" s="1"/>
  <c r="G192" i="67"/>
  <c r="E192" i="67"/>
  <c r="K191" i="67"/>
  <c r="E191" i="67" s="1"/>
  <c r="I191" i="67"/>
  <c r="G191" i="67"/>
  <c r="C190" i="67"/>
  <c r="I190" i="67" s="1"/>
  <c r="C189" i="67"/>
  <c r="G189" i="67" s="1"/>
  <c r="C188" i="67"/>
  <c r="I188" i="67" s="1"/>
  <c r="K187" i="67"/>
  <c r="I187" i="67"/>
  <c r="G187" i="67"/>
  <c r="E187" i="67" s="1"/>
  <c r="C186" i="67"/>
  <c r="K186" i="67" s="1"/>
  <c r="K185" i="67"/>
  <c r="I185" i="67"/>
  <c r="G185" i="67"/>
  <c r="K184" i="67"/>
  <c r="I184" i="67"/>
  <c r="G184" i="67"/>
  <c r="E184" i="67" s="1"/>
  <c r="K183" i="67"/>
  <c r="I183" i="67"/>
  <c r="G183" i="67"/>
  <c r="E183" i="67" s="1"/>
  <c r="K182" i="67"/>
  <c r="I182" i="67"/>
  <c r="G182" i="67"/>
  <c r="Q181" i="67"/>
  <c r="K181" i="67"/>
  <c r="I181" i="67"/>
  <c r="G181" i="67"/>
  <c r="E181" i="67" s="1"/>
  <c r="W180" i="67"/>
  <c r="Q183" i="67" s="1"/>
  <c r="L177" i="67"/>
  <c r="L174" i="67"/>
  <c r="C172" i="67"/>
  <c r="K172" i="67" s="1"/>
  <c r="K171" i="67"/>
  <c r="I171" i="67"/>
  <c r="G171" i="67"/>
  <c r="E171" i="67" s="1"/>
  <c r="K170" i="67"/>
  <c r="I170" i="67"/>
  <c r="G170" i="67"/>
  <c r="E170" i="67" s="1"/>
  <c r="K169" i="67"/>
  <c r="I169" i="67"/>
  <c r="G169" i="67"/>
  <c r="E169" i="67"/>
  <c r="K168" i="67"/>
  <c r="C168" i="67"/>
  <c r="G168" i="67" s="1"/>
  <c r="C167" i="67"/>
  <c r="K167" i="67" s="1"/>
  <c r="K166" i="67"/>
  <c r="I166" i="67"/>
  <c r="G166" i="67"/>
  <c r="C165" i="67"/>
  <c r="K165" i="67" s="1"/>
  <c r="C164" i="67"/>
  <c r="G164" i="67" s="1"/>
  <c r="C163" i="67"/>
  <c r="I163" i="67" s="1"/>
  <c r="C162" i="67"/>
  <c r="K162" i="67" s="1"/>
  <c r="C161" i="67"/>
  <c r="I161" i="67" s="1"/>
  <c r="K160" i="67"/>
  <c r="I160" i="67"/>
  <c r="G160" i="67"/>
  <c r="C159" i="67"/>
  <c r="K159" i="67" s="1"/>
  <c r="Q158" i="67"/>
  <c r="K158" i="67"/>
  <c r="I158" i="67"/>
  <c r="G158" i="67"/>
  <c r="Q157" i="67"/>
  <c r="K157" i="67"/>
  <c r="I157" i="67"/>
  <c r="G157" i="67"/>
  <c r="K156" i="67"/>
  <c r="I156" i="67"/>
  <c r="G156" i="67"/>
  <c r="E156" i="67" s="1"/>
  <c r="L152" i="67"/>
  <c r="L149" i="67"/>
  <c r="C147" i="67"/>
  <c r="I147" i="67" s="1"/>
  <c r="K146" i="67"/>
  <c r="I146" i="67"/>
  <c r="E146" i="67" s="1"/>
  <c r="G146" i="67"/>
  <c r="K145" i="67"/>
  <c r="I145" i="67"/>
  <c r="G145" i="67"/>
  <c r="E145" i="67" s="1"/>
  <c r="K144" i="67"/>
  <c r="I144" i="67"/>
  <c r="E144" i="67" s="1"/>
  <c r="G144" i="67"/>
  <c r="L143" i="67"/>
  <c r="C143" i="67"/>
  <c r="G143" i="67" s="1"/>
  <c r="L142" i="67"/>
  <c r="C142" i="67"/>
  <c r="G142" i="67" s="1"/>
  <c r="K141" i="67"/>
  <c r="I141" i="67"/>
  <c r="E141" i="67" s="1"/>
  <c r="G141" i="67"/>
  <c r="C140" i="67"/>
  <c r="G140" i="67" s="1"/>
  <c r="C139" i="67"/>
  <c r="K139" i="67" s="1"/>
  <c r="C138" i="67"/>
  <c r="I138" i="67" s="1"/>
  <c r="C137" i="67"/>
  <c r="K137" i="67" s="1"/>
  <c r="C136" i="67"/>
  <c r="K136" i="67" s="1"/>
  <c r="K135" i="67"/>
  <c r="I135" i="67"/>
  <c r="G135" i="67"/>
  <c r="C134" i="67"/>
  <c r="I134" i="67" s="1"/>
  <c r="K133" i="67"/>
  <c r="I133" i="67"/>
  <c r="G133" i="67"/>
  <c r="E133" i="67" s="1"/>
  <c r="K132" i="67"/>
  <c r="I132" i="67"/>
  <c r="G132" i="67"/>
  <c r="K131" i="67"/>
  <c r="I131" i="67"/>
  <c r="G131" i="67"/>
  <c r="E131" i="67" s="1"/>
  <c r="L127" i="67"/>
  <c r="K124" i="67"/>
  <c r="I124" i="67"/>
  <c r="G124" i="67"/>
  <c r="E124" i="67"/>
  <c r="K123" i="67"/>
  <c r="I123" i="67"/>
  <c r="G123" i="67"/>
  <c r="K122" i="67"/>
  <c r="I122" i="67"/>
  <c r="G122" i="67"/>
  <c r="E122" i="67"/>
  <c r="K121" i="67"/>
  <c r="I121" i="67"/>
  <c r="G121" i="67"/>
  <c r="E121" i="67"/>
  <c r="K120" i="67"/>
  <c r="I120" i="67"/>
  <c r="G120" i="67"/>
  <c r="K119" i="67"/>
  <c r="I119" i="67"/>
  <c r="G119" i="67"/>
  <c r="E119" i="67" s="1"/>
  <c r="K118" i="67"/>
  <c r="I118" i="67"/>
  <c r="G118" i="67"/>
  <c r="E118" i="67" s="1"/>
  <c r="K117" i="67"/>
  <c r="I117" i="67"/>
  <c r="E117" i="67" s="1"/>
  <c r="G117" i="67"/>
  <c r="K116" i="67"/>
  <c r="I116" i="67"/>
  <c r="G116" i="67"/>
  <c r="E116" i="67"/>
  <c r="K114" i="67"/>
  <c r="I114" i="67"/>
  <c r="G114" i="67"/>
  <c r="E114" i="67"/>
  <c r="K113" i="67"/>
  <c r="I113" i="67"/>
  <c r="E113" i="67" s="1"/>
  <c r="G113" i="67"/>
  <c r="K112" i="67"/>
  <c r="I112" i="67"/>
  <c r="G112" i="67"/>
  <c r="E112" i="67"/>
  <c r="K111" i="67"/>
  <c r="I111" i="67"/>
  <c r="G111" i="67"/>
  <c r="E111" i="67"/>
  <c r="K106" i="67"/>
  <c r="I106" i="67"/>
  <c r="G106" i="67"/>
  <c r="K99" i="67"/>
  <c r="I99" i="67"/>
  <c r="G99" i="67"/>
  <c r="E99" i="67"/>
  <c r="K98" i="67"/>
  <c r="I98" i="67"/>
  <c r="G98" i="67"/>
  <c r="E98" i="67"/>
  <c r="K97" i="67"/>
  <c r="I97" i="67"/>
  <c r="G97" i="67"/>
  <c r="K96" i="67"/>
  <c r="I96" i="67"/>
  <c r="G96" i="67"/>
  <c r="E96" i="67" s="1"/>
  <c r="K95" i="67"/>
  <c r="I95" i="67"/>
  <c r="G95" i="67"/>
  <c r="K94" i="67"/>
  <c r="I94" i="67"/>
  <c r="G94" i="67"/>
  <c r="K93" i="67"/>
  <c r="I93" i="67"/>
  <c r="G93" i="67"/>
  <c r="K92" i="67"/>
  <c r="I92" i="67"/>
  <c r="G92" i="67"/>
  <c r="K91" i="67"/>
  <c r="I91" i="67"/>
  <c r="G91" i="67"/>
  <c r="K90" i="67"/>
  <c r="I90" i="67"/>
  <c r="G90" i="67"/>
  <c r="K89" i="67"/>
  <c r="E89" i="67" s="1"/>
  <c r="I89" i="67"/>
  <c r="G89" i="67"/>
  <c r="K88" i="67"/>
  <c r="I88" i="67"/>
  <c r="G88" i="67"/>
  <c r="K87" i="67"/>
  <c r="I87" i="67"/>
  <c r="G87" i="67"/>
  <c r="E87" i="67" s="1"/>
  <c r="K86" i="67"/>
  <c r="I86" i="67"/>
  <c r="G86" i="67"/>
  <c r="E86" i="67" s="1"/>
  <c r="K85" i="67"/>
  <c r="I85" i="67"/>
  <c r="G85" i="67"/>
  <c r="E85" i="67" s="1"/>
  <c r="C84" i="67"/>
  <c r="L77" i="67" s="1"/>
  <c r="C83" i="67"/>
  <c r="K83" i="67" s="1"/>
  <c r="K82" i="67"/>
  <c r="I82" i="67"/>
  <c r="G82" i="67"/>
  <c r="E82" i="67" s="1"/>
  <c r="K81" i="67"/>
  <c r="I81" i="67"/>
  <c r="G81" i="67"/>
  <c r="E81" i="67" s="1"/>
  <c r="W80" i="67"/>
  <c r="Q82" i="67" s="1"/>
  <c r="K74" i="67"/>
  <c r="I74" i="67"/>
  <c r="G74" i="67"/>
  <c r="E74" i="67" s="1"/>
  <c r="K73" i="67"/>
  <c r="I73" i="67"/>
  <c r="G73" i="67"/>
  <c r="E73" i="67"/>
  <c r="K72" i="67"/>
  <c r="I72" i="67"/>
  <c r="G72" i="67"/>
  <c r="E72" i="67" s="1"/>
  <c r="K71" i="67"/>
  <c r="I71" i="67"/>
  <c r="G71" i="67"/>
  <c r="E71" i="67" s="1"/>
  <c r="K70" i="67"/>
  <c r="I70" i="67"/>
  <c r="G70" i="67"/>
  <c r="K69" i="67"/>
  <c r="I69" i="67"/>
  <c r="G69" i="67"/>
  <c r="K68" i="67"/>
  <c r="I68" i="67"/>
  <c r="G68" i="67"/>
  <c r="K67" i="67"/>
  <c r="I67" i="67"/>
  <c r="G67" i="67"/>
  <c r="K66" i="67"/>
  <c r="I66" i="67"/>
  <c r="G66" i="67"/>
  <c r="K65" i="67"/>
  <c r="I65" i="67"/>
  <c r="G65" i="67"/>
  <c r="K64" i="67"/>
  <c r="I64" i="67"/>
  <c r="G64" i="67"/>
  <c r="K63" i="67"/>
  <c r="I63" i="67"/>
  <c r="G63" i="67"/>
  <c r="K62" i="67"/>
  <c r="I62" i="67"/>
  <c r="G62" i="67"/>
  <c r="E62" i="67" s="1"/>
  <c r="K61" i="67"/>
  <c r="I61" i="67"/>
  <c r="G61" i="67"/>
  <c r="K60" i="67"/>
  <c r="I60" i="67"/>
  <c r="G60" i="67"/>
  <c r="E60" i="67" s="1"/>
  <c r="C59" i="67"/>
  <c r="K59" i="67" s="1"/>
  <c r="K58" i="67"/>
  <c r="I58" i="67"/>
  <c r="G58" i="67"/>
  <c r="C57" i="67"/>
  <c r="I57" i="67" s="1"/>
  <c r="T157" i="67"/>
  <c r="K56" i="67"/>
  <c r="I56" i="67"/>
  <c r="G56" i="67"/>
  <c r="E56" i="67" s="1"/>
  <c r="W55" i="67"/>
  <c r="Q56" i="67" s="1"/>
  <c r="K49" i="67"/>
  <c r="I49" i="67"/>
  <c r="G49" i="67"/>
  <c r="E49" i="67" s="1"/>
  <c r="K47" i="67"/>
  <c r="I47" i="67"/>
  <c r="G47" i="67"/>
  <c r="K46" i="67"/>
  <c r="I46" i="67"/>
  <c r="G46" i="67"/>
  <c r="E46" i="67"/>
  <c r="K45" i="67"/>
  <c r="I45" i="67"/>
  <c r="G45" i="67"/>
  <c r="E45" i="67"/>
  <c r="K44" i="67"/>
  <c r="I44" i="67"/>
  <c r="G44" i="67"/>
  <c r="K43" i="67"/>
  <c r="I43" i="67"/>
  <c r="G43" i="67"/>
  <c r="K42" i="67"/>
  <c r="I42" i="67"/>
  <c r="G42" i="67"/>
  <c r="K41" i="67"/>
  <c r="I41" i="67"/>
  <c r="G41" i="67"/>
  <c r="K40" i="67"/>
  <c r="I40" i="67"/>
  <c r="G40" i="67"/>
  <c r="K39" i="67"/>
  <c r="I39" i="67"/>
  <c r="G39" i="67"/>
  <c r="K38" i="67"/>
  <c r="I38" i="67"/>
  <c r="G38" i="67"/>
  <c r="E38" i="67" s="1"/>
  <c r="K37" i="67"/>
  <c r="I37" i="67"/>
  <c r="G37" i="67"/>
  <c r="E37" i="67"/>
  <c r="A36" i="67"/>
  <c r="A35" i="67"/>
  <c r="A34" i="67"/>
  <c r="A33" i="67"/>
  <c r="A8" i="67" s="1"/>
  <c r="A32" i="67"/>
  <c r="A7" i="67" s="1"/>
  <c r="A31" i="67"/>
  <c r="A6" i="67" s="1"/>
  <c r="K24" i="67"/>
  <c r="I24" i="67"/>
  <c r="G24" i="67"/>
  <c r="E24" i="67"/>
  <c r="K22" i="67"/>
  <c r="I22" i="67"/>
  <c r="G22" i="67"/>
  <c r="K21" i="67"/>
  <c r="I21" i="67"/>
  <c r="G21" i="67"/>
  <c r="E21" i="67" s="1"/>
  <c r="K20" i="67"/>
  <c r="I20" i="67"/>
  <c r="G20" i="67"/>
  <c r="E20" i="67"/>
  <c r="K19" i="67"/>
  <c r="I19" i="67"/>
  <c r="G19" i="67"/>
  <c r="E19" i="67" s="1"/>
  <c r="K18" i="67"/>
  <c r="I18" i="67"/>
  <c r="G18" i="67"/>
  <c r="K17" i="67"/>
  <c r="I17" i="67"/>
  <c r="G17" i="67"/>
  <c r="K16" i="67"/>
  <c r="I16" i="67"/>
  <c r="G16" i="67"/>
  <c r="K15" i="67"/>
  <c r="I15" i="67"/>
  <c r="G15" i="67"/>
  <c r="K14" i="67"/>
  <c r="I14" i="67"/>
  <c r="G14" i="67"/>
  <c r="K13" i="67"/>
  <c r="I13" i="67"/>
  <c r="G13" i="67"/>
  <c r="K12" i="67"/>
  <c r="I12" i="67"/>
  <c r="G12" i="67"/>
  <c r="E12" i="67" s="1"/>
  <c r="A12" i="67"/>
  <c r="D11" i="67"/>
  <c r="A11" i="67"/>
  <c r="D10" i="67"/>
  <c r="A10" i="67"/>
  <c r="D9" i="67"/>
  <c r="A9" i="67"/>
  <c r="D8" i="67"/>
  <c r="D7" i="67"/>
  <c r="Q7" i="67"/>
  <c r="Q8" i="67" s="1"/>
  <c r="Q9" i="67" s="1"/>
  <c r="D6" i="67"/>
  <c r="C7" i="67"/>
  <c r="C8" i="67" s="1"/>
  <c r="C9" i="67" s="1"/>
  <c r="E5" i="80" l="1"/>
  <c r="E6" i="80" s="1"/>
  <c r="G6" i="80"/>
  <c r="G147" i="67"/>
  <c r="I142" i="67"/>
  <c r="H143" i="67" s="1"/>
  <c r="I143" i="67" s="1"/>
  <c r="E143" i="67" s="1"/>
  <c r="K143" i="67"/>
  <c r="E166" i="67"/>
  <c r="E260" i="67"/>
  <c r="I198" i="67"/>
  <c r="E63" i="67"/>
  <c r="Q81" i="67"/>
  <c r="E240" i="67"/>
  <c r="G265" i="67"/>
  <c r="I265" i="67"/>
  <c r="E123" i="67"/>
  <c r="E158" i="67"/>
  <c r="K142" i="67"/>
  <c r="E142" i="67" s="1"/>
  <c r="E196" i="67"/>
  <c r="E216" i="67"/>
  <c r="E222" i="67"/>
  <c r="E281" i="67"/>
  <c r="E120" i="67"/>
  <c r="C173" i="67"/>
  <c r="C174" i="67" s="1"/>
  <c r="I174" i="67" s="1"/>
  <c r="E106" i="67"/>
  <c r="E318" i="67"/>
  <c r="E47" i="67"/>
  <c r="E219" i="67"/>
  <c r="E271" i="67"/>
  <c r="E58" i="67"/>
  <c r="K223" i="67"/>
  <c r="E295" i="67"/>
  <c r="E22" i="67"/>
  <c r="E97" i="67"/>
  <c r="Q182" i="67"/>
  <c r="C224" i="67"/>
  <c r="K224" i="67" s="1"/>
  <c r="E245" i="67"/>
  <c r="K147" i="67"/>
  <c r="E147" i="67" s="1"/>
  <c r="G198" i="67"/>
  <c r="E198" i="67" s="1"/>
  <c r="C148" i="67"/>
  <c r="K148" i="67" s="1"/>
  <c r="E292" i="67"/>
  <c r="E214" i="67"/>
  <c r="E160" i="67"/>
  <c r="E218" i="67"/>
  <c r="I273" i="67"/>
  <c r="G273" i="67"/>
  <c r="K273" i="67"/>
  <c r="Q57" i="67"/>
  <c r="W57" i="67"/>
  <c r="S57" i="67" s="1"/>
  <c r="E88" i="67"/>
  <c r="E90" i="67"/>
  <c r="G167" i="67"/>
  <c r="E215" i="67"/>
  <c r="S259" i="67"/>
  <c r="G262" i="67"/>
  <c r="G275" i="67" s="1"/>
  <c r="F35" i="67" s="1"/>
  <c r="G35" i="67" s="1"/>
  <c r="E267" i="67"/>
  <c r="I299" i="67"/>
  <c r="E263" i="67"/>
  <c r="G299" i="67"/>
  <c r="E64" i="67"/>
  <c r="E157" i="67"/>
  <c r="I167" i="67"/>
  <c r="H168" i="67" s="1"/>
  <c r="I168" i="67" s="1"/>
  <c r="E168" i="67" s="1"/>
  <c r="G172" i="67"/>
  <c r="E182" i="67"/>
  <c r="E212" i="67"/>
  <c r="E239" i="67"/>
  <c r="E257" i="67"/>
  <c r="E259" i="67"/>
  <c r="I262" i="67"/>
  <c r="W283" i="67"/>
  <c r="W285" i="67" s="1"/>
  <c r="V36" i="67" s="1"/>
  <c r="W36" i="67" s="1"/>
  <c r="V11" i="67" s="1"/>
  <c r="G298" i="67"/>
  <c r="U182" i="67"/>
  <c r="S182" i="67" s="1"/>
  <c r="E289" i="67"/>
  <c r="E61" i="67"/>
  <c r="I172" i="67"/>
  <c r="E185" i="67"/>
  <c r="G223" i="67"/>
  <c r="E223" i="67" s="1"/>
  <c r="E236" i="67"/>
  <c r="E261" i="67"/>
  <c r="K262" i="67"/>
  <c r="K275" i="67" s="1"/>
  <c r="J35" i="67" s="1"/>
  <c r="K35" i="67" s="1"/>
  <c r="J10" i="67" s="1"/>
  <c r="E264" i="67"/>
  <c r="E272" i="67"/>
  <c r="E288" i="67"/>
  <c r="E290" i="67"/>
  <c r="I298" i="67"/>
  <c r="E297" i="67"/>
  <c r="E135" i="67"/>
  <c r="W158" i="67"/>
  <c r="S158" i="67" s="1"/>
  <c r="E233" i="67"/>
  <c r="E283" i="67"/>
  <c r="E287" i="67"/>
  <c r="G232" i="67"/>
  <c r="I164" i="67"/>
  <c r="K284" i="67"/>
  <c r="I232" i="67"/>
  <c r="L52" i="67"/>
  <c r="K161" i="67"/>
  <c r="G59" i="67"/>
  <c r="G137" i="67"/>
  <c r="I137" i="67"/>
  <c r="K134" i="67"/>
  <c r="K210" i="67"/>
  <c r="I284" i="67"/>
  <c r="G84" i="67"/>
  <c r="I84" i="67"/>
  <c r="K84" i="67"/>
  <c r="K100" i="67" s="1"/>
  <c r="J32" i="67" s="1"/>
  <c r="K32" i="67" s="1"/>
  <c r="J7" i="67" s="1"/>
  <c r="K7" i="67" s="1"/>
  <c r="G162" i="67"/>
  <c r="I162" i="67"/>
  <c r="G57" i="67"/>
  <c r="L227" i="67"/>
  <c r="G234" i="67"/>
  <c r="K234" i="67"/>
  <c r="K250" i="67" s="1"/>
  <c r="J34" i="67" s="1"/>
  <c r="K34" i="67" s="1"/>
  <c r="J9" i="67" s="1"/>
  <c r="K9" i="67" s="1"/>
  <c r="G210" i="67"/>
  <c r="I189" i="67"/>
  <c r="K164" i="67"/>
  <c r="I140" i="67"/>
  <c r="G165" i="67"/>
  <c r="K189" i="67"/>
  <c r="K140" i="67"/>
  <c r="I165" i="67"/>
  <c r="I59" i="67"/>
  <c r="I75" i="67" s="1"/>
  <c r="H31" i="67" s="1"/>
  <c r="I31" i="67" s="1"/>
  <c r="H6" i="67" s="1"/>
  <c r="I6" i="67" s="1"/>
  <c r="L202" i="67"/>
  <c r="L102" i="67" s="1"/>
  <c r="K285" i="67"/>
  <c r="K300" i="67" s="1"/>
  <c r="J36" i="67" s="1"/>
  <c r="K36" i="67" s="1"/>
  <c r="J11" i="67" s="1"/>
  <c r="I159" i="67"/>
  <c r="K57" i="67"/>
  <c r="G136" i="67"/>
  <c r="G139" i="67"/>
  <c r="G186" i="67"/>
  <c r="G207" i="67"/>
  <c r="G282" i="67"/>
  <c r="I83" i="67"/>
  <c r="I136" i="67"/>
  <c r="I139" i="67"/>
  <c r="G163" i="67"/>
  <c r="I186" i="67"/>
  <c r="I207" i="67"/>
  <c r="G235" i="67"/>
  <c r="I282" i="67"/>
  <c r="I235" i="67"/>
  <c r="I250" i="67" s="1"/>
  <c r="H34" i="67" s="1"/>
  <c r="I34" i="67" s="1"/>
  <c r="H9" i="67" s="1"/>
  <c r="I9" i="67" s="1"/>
  <c r="K163" i="67"/>
  <c r="G190" i="67"/>
  <c r="G83" i="67"/>
  <c r="G285" i="67"/>
  <c r="G134" i="67"/>
  <c r="G161" i="67"/>
  <c r="E161" i="67" s="1"/>
  <c r="K190" i="67"/>
  <c r="G188" i="67"/>
  <c r="G209" i="67"/>
  <c r="G138" i="67"/>
  <c r="I209" i="67"/>
  <c r="K188" i="67"/>
  <c r="K138" i="67"/>
  <c r="G159" i="67"/>
  <c r="G284" i="67"/>
  <c r="W82" i="67"/>
  <c r="S82" i="67" s="1"/>
  <c r="E213" i="67"/>
  <c r="T282" i="67"/>
  <c r="U282" i="67" s="1"/>
  <c r="U285" i="67" s="1"/>
  <c r="T36" i="67" s="1"/>
  <c r="U36" i="67" s="1"/>
  <c r="T181" i="67"/>
  <c r="U181" i="67" s="1"/>
  <c r="S181" i="67" s="1"/>
  <c r="W183" i="67"/>
  <c r="S183" i="67" s="1"/>
  <c r="W259" i="67"/>
  <c r="V35" i="67" s="1"/>
  <c r="W35" i="67" s="1"/>
  <c r="V10" i="67" s="1"/>
  <c r="E265" i="67"/>
  <c r="U56" i="67"/>
  <c r="U58" i="67" s="1"/>
  <c r="T31" i="67" s="1"/>
  <c r="U31" i="67" s="1"/>
  <c r="W58" i="67"/>
  <c r="V31" i="67" s="1"/>
  <c r="W31" i="67" s="1"/>
  <c r="V6" i="67" s="1"/>
  <c r="W6" i="67" s="1"/>
  <c r="U81" i="67"/>
  <c r="S81" i="67" s="1"/>
  <c r="E167" i="67"/>
  <c r="E193" i="67"/>
  <c r="Q10" i="67"/>
  <c r="T10" i="67"/>
  <c r="E132" i="67"/>
  <c r="E238" i="67"/>
  <c r="V257" i="67"/>
  <c r="W257" i="67" s="1"/>
  <c r="S257" i="67" s="1"/>
  <c r="C10" i="67"/>
  <c r="U157" i="67"/>
  <c r="E65" i="67"/>
  <c r="G8" i="79" l="1"/>
  <c r="C149" i="67"/>
  <c r="K225" i="67"/>
  <c r="J110" i="67" s="1"/>
  <c r="K110" i="67" s="1"/>
  <c r="E298" i="67"/>
  <c r="K173" i="67"/>
  <c r="I173" i="67"/>
  <c r="E273" i="67"/>
  <c r="I148" i="67"/>
  <c r="I224" i="67"/>
  <c r="K174" i="67"/>
  <c r="G174" i="67"/>
  <c r="E174" i="67" s="1"/>
  <c r="G224" i="67"/>
  <c r="E224" i="67" s="1"/>
  <c r="G173" i="67"/>
  <c r="G175" i="67" s="1"/>
  <c r="F108" i="67" s="1"/>
  <c r="G108" i="67" s="1"/>
  <c r="G148" i="67"/>
  <c r="E148" i="67" s="1"/>
  <c r="E299" i="67"/>
  <c r="I149" i="67"/>
  <c r="I150" i="67" s="1"/>
  <c r="H107" i="67" s="1"/>
  <c r="I107" i="67" s="1"/>
  <c r="K149" i="67"/>
  <c r="K150" i="67" s="1"/>
  <c r="J107" i="67" s="1"/>
  <c r="K107" i="67" s="1"/>
  <c r="I275" i="67"/>
  <c r="H35" i="67" s="1"/>
  <c r="I35" i="67" s="1"/>
  <c r="H10" i="67" s="1"/>
  <c r="I10" i="67" s="1"/>
  <c r="E262" i="67"/>
  <c r="E172" i="67"/>
  <c r="E173" i="67"/>
  <c r="S283" i="67"/>
  <c r="G149" i="67"/>
  <c r="I100" i="67"/>
  <c r="H32" i="67" s="1"/>
  <c r="I32" i="67" s="1"/>
  <c r="H7" i="67" s="1"/>
  <c r="I7" i="67" s="1"/>
  <c r="I175" i="67"/>
  <c r="H108" i="67" s="1"/>
  <c r="I108" i="67" s="1"/>
  <c r="I300" i="67"/>
  <c r="H36" i="67" s="1"/>
  <c r="I36" i="67" s="1"/>
  <c r="H11" i="67" s="1"/>
  <c r="K175" i="67"/>
  <c r="J108" i="67" s="1"/>
  <c r="K108" i="67" s="1"/>
  <c r="E84" i="67"/>
  <c r="E162" i="67"/>
  <c r="E137" i="67"/>
  <c r="E134" i="67"/>
  <c r="E83" i="67"/>
  <c r="E232" i="67"/>
  <c r="G75" i="67"/>
  <c r="F31" i="67" s="1"/>
  <c r="G31" i="67" s="1"/>
  <c r="F6" i="67" s="1"/>
  <c r="G6" i="67" s="1"/>
  <c r="D4" i="74" s="1"/>
  <c r="W83" i="67"/>
  <c r="V32" i="67" s="1"/>
  <c r="W32" i="67" s="1"/>
  <c r="V7" i="67" s="1"/>
  <c r="W7" i="67" s="1"/>
  <c r="E210" i="67"/>
  <c r="E284" i="67"/>
  <c r="E159" i="67"/>
  <c r="E136" i="67"/>
  <c r="E164" i="67"/>
  <c r="E140" i="67"/>
  <c r="G200" i="67"/>
  <c r="F109" i="67" s="1"/>
  <c r="G109" i="67" s="1"/>
  <c r="E57" i="67"/>
  <c r="G250" i="67"/>
  <c r="F34" i="67" s="1"/>
  <c r="G34" i="67" s="1"/>
  <c r="E34" i="67" s="1"/>
  <c r="E165" i="67"/>
  <c r="K75" i="67"/>
  <c r="J31" i="67" s="1"/>
  <c r="K31" i="67" s="1"/>
  <c r="J6" i="67" s="1"/>
  <c r="K6" i="67" s="1"/>
  <c r="E234" i="67"/>
  <c r="K200" i="67"/>
  <c r="J109" i="67" s="1"/>
  <c r="K109" i="67" s="1"/>
  <c r="I225" i="67"/>
  <c r="H110" i="67" s="1"/>
  <c r="I110" i="67" s="1"/>
  <c r="E282" i="67"/>
  <c r="I200" i="67"/>
  <c r="H109" i="67" s="1"/>
  <c r="I109" i="67" s="1"/>
  <c r="E163" i="67"/>
  <c r="E207" i="67"/>
  <c r="E189" i="67"/>
  <c r="E188" i="67"/>
  <c r="G100" i="67"/>
  <c r="F32" i="67" s="1"/>
  <c r="G32" i="67" s="1"/>
  <c r="F7" i="67" s="1"/>
  <c r="G7" i="67" s="1"/>
  <c r="D5" i="74" s="1"/>
  <c r="C5" i="74" s="1"/>
  <c r="E59" i="67"/>
  <c r="E139" i="67"/>
  <c r="E285" i="67"/>
  <c r="E209" i="67"/>
  <c r="E186" i="67"/>
  <c r="G300" i="67"/>
  <c r="F36" i="67" s="1"/>
  <c r="G36" i="67" s="1"/>
  <c r="F11" i="67" s="1"/>
  <c r="E190" i="67"/>
  <c r="E235" i="67"/>
  <c r="E138" i="67"/>
  <c r="S56" i="67"/>
  <c r="S58" i="67" s="1"/>
  <c r="S282" i="67"/>
  <c r="S285" i="67" s="1"/>
  <c r="S83" i="67"/>
  <c r="U185" i="67"/>
  <c r="T34" i="67" s="1"/>
  <c r="U34" i="67" s="1"/>
  <c r="T9" i="67" s="1"/>
  <c r="U9" i="67" s="1"/>
  <c r="S35" i="67"/>
  <c r="U83" i="67"/>
  <c r="T32" i="67" s="1"/>
  <c r="U32" i="67" s="1"/>
  <c r="V184" i="67"/>
  <c r="W184" i="67" s="1"/>
  <c r="S184" i="67" s="1"/>
  <c r="S185" i="67" s="1"/>
  <c r="T6" i="67"/>
  <c r="U6" i="67" s="1"/>
  <c r="S31" i="67"/>
  <c r="K10" i="67"/>
  <c r="C11" i="67"/>
  <c r="T11" i="67"/>
  <c r="S36" i="67"/>
  <c r="U160" i="67"/>
  <c r="T33" i="67" s="1"/>
  <c r="U33" i="67" s="1"/>
  <c r="S157" i="67"/>
  <c r="V159" i="67"/>
  <c r="W159" i="67" s="1"/>
  <c r="F10" i="67"/>
  <c r="G10" i="67" s="1"/>
  <c r="W10" i="67"/>
  <c r="Q11" i="67"/>
  <c r="U10" i="67"/>
  <c r="G22" i="79" l="1"/>
  <c r="G18" i="79"/>
  <c r="G21" i="79"/>
  <c r="G19" i="79"/>
  <c r="E275" i="67"/>
  <c r="G9" i="79"/>
  <c r="G10" i="79" s="1"/>
  <c r="G14" i="79"/>
  <c r="G16" i="79" s="1"/>
  <c r="G15" i="79"/>
  <c r="G225" i="67"/>
  <c r="F110" i="67" s="1"/>
  <c r="G110" i="67" s="1"/>
  <c r="E110" i="67" s="1"/>
  <c r="G150" i="67"/>
  <c r="F107" i="67" s="1"/>
  <c r="G107" i="67" s="1"/>
  <c r="E149" i="67"/>
  <c r="E35" i="67"/>
  <c r="E108" i="67"/>
  <c r="E8" i="74"/>
  <c r="C8" i="74" s="1"/>
  <c r="C4" i="74"/>
  <c r="S32" i="67"/>
  <c r="E100" i="67"/>
  <c r="K125" i="67"/>
  <c r="J33" i="67" s="1"/>
  <c r="K33" i="67" s="1"/>
  <c r="J8" i="67" s="1"/>
  <c r="K8" i="67" s="1"/>
  <c r="E6" i="74" s="1"/>
  <c r="I125" i="67"/>
  <c r="H33" i="67" s="1"/>
  <c r="I33" i="67" s="1"/>
  <c r="H8" i="67" s="1"/>
  <c r="I8" i="67" s="1"/>
  <c r="S10" i="67"/>
  <c r="E75" i="67"/>
  <c r="F9" i="67"/>
  <c r="G9" i="67" s="1"/>
  <c r="E175" i="67"/>
  <c r="E109" i="67"/>
  <c r="E300" i="67"/>
  <c r="E31" i="67"/>
  <c r="E250" i="67"/>
  <c r="E200" i="67"/>
  <c r="E225" i="67"/>
  <c r="E32" i="67"/>
  <c r="E150" i="67"/>
  <c r="E36" i="67"/>
  <c r="T7" i="67"/>
  <c r="U7" i="67" s="1"/>
  <c r="S7" i="67" s="1"/>
  <c r="E6" i="67"/>
  <c r="W185" i="67"/>
  <c r="V34" i="67" s="1"/>
  <c r="W34" i="67" s="1"/>
  <c r="V9" i="67" s="1"/>
  <c r="W9" i="67" s="1"/>
  <c r="S9" i="67" s="1"/>
  <c r="E10" i="67"/>
  <c r="T8" i="67"/>
  <c r="U8" i="67" s="1"/>
  <c r="E7" i="67"/>
  <c r="U50" i="67"/>
  <c r="W11" i="67"/>
  <c r="U11" i="67"/>
  <c r="G11" i="67"/>
  <c r="D9" i="74" s="1"/>
  <c r="K11" i="67"/>
  <c r="I11" i="67"/>
  <c r="S6" i="67"/>
  <c r="S159" i="67"/>
  <c r="S160" i="67" s="1"/>
  <c r="W160" i="67"/>
  <c r="V33" i="67" s="1"/>
  <c r="W33" i="67" s="1"/>
  <c r="S33" i="67" s="1"/>
  <c r="G12" i="79" l="1"/>
  <c r="G20" i="79"/>
  <c r="G23" i="79"/>
  <c r="G24" i="79"/>
  <c r="G125" i="67"/>
  <c r="F33" i="67" s="1"/>
  <c r="G33" i="67" s="1"/>
  <c r="E107" i="67"/>
  <c r="G13" i="79"/>
  <c r="E9" i="74"/>
  <c r="E12" i="74" s="1"/>
  <c r="E9" i="67"/>
  <c r="D7" i="74"/>
  <c r="C7" i="74" s="1"/>
  <c r="I50" i="67"/>
  <c r="K25" i="67"/>
  <c r="K50" i="67"/>
  <c r="E125" i="67"/>
  <c r="S34" i="67"/>
  <c r="S50" i="67" s="1"/>
  <c r="P27" i="67" s="1"/>
  <c r="S11" i="67"/>
  <c r="E11" i="67"/>
  <c r="F8" i="67"/>
  <c r="G8" i="67" s="1"/>
  <c r="D6" i="74" s="1"/>
  <c r="E33" i="67"/>
  <c r="E50" i="67" s="1"/>
  <c r="G50" i="67"/>
  <c r="I25" i="67"/>
  <c r="U25" i="67"/>
  <c r="V8" i="67"/>
  <c r="W8" i="67" s="1"/>
  <c r="W25" i="67" s="1"/>
  <c r="W50" i="67"/>
  <c r="G25" i="79" l="1"/>
  <c r="C9" i="74"/>
  <c r="C6" i="74"/>
  <c r="D12" i="74"/>
  <c r="E8" i="67"/>
  <c r="E25" i="67" s="1"/>
  <c r="G25" i="67"/>
  <c r="S8" i="67"/>
  <c r="S25" i="67" s="1"/>
  <c r="P2" i="67" s="1"/>
  <c r="G26" i="79" l="1"/>
  <c r="G27" i="79" s="1"/>
  <c r="G29" i="79" s="1"/>
  <c r="C13" i="74"/>
  <c r="C14" i="74" s="1"/>
  <c r="C12" i="74"/>
  <c r="M1" i="67"/>
  <c r="G28" i="79" l="1"/>
  <c r="G30" i="79" s="1"/>
  <c r="G31" i="79" s="1"/>
  <c r="G32" i="79" s="1"/>
  <c r="G34" i="79" s="1"/>
  <c r="C15" i="74"/>
  <c r="C16" i="74" s="1"/>
  <c r="C17" i="74" s="1"/>
  <c r="C19" i="74" s="1"/>
  <c r="K11" i="15" l="1"/>
  <c r="L11" i="15" s="1"/>
  <c r="L9" i="15" s="1"/>
  <c r="C31" i="1"/>
  <c r="P11" i="15" l="1"/>
  <c r="C4" i="43" l="1"/>
  <c r="E8" i="73" l="1"/>
  <c r="D6" i="73"/>
  <c r="D8" i="73"/>
  <c r="C3" i="52"/>
  <c r="F9" i="40"/>
  <c r="C8" i="73" l="1"/>
  <c r="D10" i="73"/>
  <c r="E10" i="73"/>
  <c r="E4" i="73"/>
  <c r="D4" i="73"/>
  <c r="F9" i="15"/>
  <c r="J291" i="61"/>
  <c r="F67" i="61"/>
  <c r="C10" i="73" l="1"/>
  <c r="D7" i="73"/>
  <c r="D5" i="73"/>
  <c r="C4" i="73"/>
  <c r="I338" i="61"/>
  <c r="F316" i="61"/>
  <c r="C316" i="61"/>
  <c r="G316" i="61" s="1"/>
  <c r="G338" i="61" s="1"/>
  <c r="J317" i="61"/>
  <c r="E9" i="73" l="1"/>
  <c r="D9" i="73"/>
  <c r="D12" i="73" s="1"/>
  <c r="C13" i="73" s="1"/>
  <c r="C14" i="73" s="1"/>
  <c r="H9" i="15"/>
  <c r="C9" i="73" l="1"/>
  <c r="K317" i="61" l="1"/>
  <c r="E317" i="61" s="1"/>
  <c r="C293" i="61"/>
  <c r="C292" i="61"/>
  <c r="K291" i="61"/>
  <c r="E291" i="61" s="1"/>
  <c r="I290" i="61"/>
  <c r="E290" i="61" s="1"/>
  <c r="K288" i="61"/>
  <c r="K273" i="61"/>
  <c r="I273" i="61"/>
  <c r="G273" i="61"/>
  <c r="K272" i="61"/>
  <c r="I272" i="61"/>
  <c r="G272" i="61"/>
  <c r="K271" i="61"/>
  <c r="I271" i="61"/>
  <c r="G271" i="61"/>
  <c r="C270" i="61"/>
  <c r="I270" i="61" s="1"/>
  <c r="C269" i="61"/>
  <c r="K269" i="61" s="1"/>
  <c r="K268" i="61"/>
  <c r="I268" i="61"/>
  <c r="G268" i="61"/>
  <c r="K267" i="61"/>
  <c r="I267" i="61"/>
  <c r="G267" i="61"/>
  <c r="C266" i="61"/>
  <c r="K266" i="61" s="1"/>
  <c r="C265" i="61"/>
  <c r="K264" i="61"/>
  <c r="I264" i="61"/>
  <c r="G264" i="61"/>
  <c r="C263" i="61"/>
  <c r="I263" i="61" s="1"/>
  <c r="K262" i="61"/>
  <c r="I262" i="61"/>
  <c r="G262" i="61"/>
  <c r="K261" i="61"/>
  <c r="I261" i="61"/>
  <c r="G261" i="61"/>
  <c r="K260" i="61"/>
  <c r="I260" i="61"/>
  <c r="G260" i="61"/>
  <c r="C237" i="61"/>
  <c r="K237" i="61" s="1"/>
  <c r="E237" i="61" s="1"/>
  <c r="J236" i="61"/>
  <c r="C236" i="61"/>
  <c r="C235" i="61"/>
  <c r="K235" i="61" s="1"/>
  <c r="E235" i="61" s="1"/>
  <c r="C234" i="61"/>
  <c r="I234" i="61" s="1"/>
  <c r="C233" i="61"/>
  <c r="K233" i="61" s="1"/>
  <c r="F222" i="61"/>
  <c r="C216" i="61" s="1"/>
  <c r="G221" i="61"/>
  <c r="F221" i="61"/>
  <c r="C215" i="61" s="1"/>
  <c r="I215" i="61" s="1"/>
  <c r="E215" i="61" s="1"/>
  <c r="F220" i="61"/>
  <c r="F219" i="61"/>
  <c r="C213" i="61" s="1"/>
  <c r="I213" i="61" s="1"/>
  <c r="F216" i="61"/>
  <c r="C214" i="61"/>
  <c r="I214" i="61" s="1"/>
  <c r="E214" i="61" s="1"/>
  <c r="J212" i="61"/>
  <c r="C206" i="61"/>
  <c r="K199" i="61"/>
  <c r="I199" i="61"/>
  <c r="I11" i="61" s="1"/>
  <c r="C178" i="61"/>
  <c r="G178" i="61" s="1"/>
  <c r="E178" i="61" s="1"/>
  <c r="F177" i="61"/>
  <c r="C177" i="61"/>
  <c r="C153" i="61"/>
  <c r="I152" i="61"/>
  <c r="E152" i="61" s="1"/>
  <c r="I151" i="61"/>
  <c r="E151" i="61" s="1"/>
  <c r="C150" i="61"/>
  <c r="C149" i="61"/>
  <c r="C126" i="61"/>
  <c r="G126" i="61" s="1"/>
  <c r="C125" i="61"/>
  <c r="G125" i="61" s="1"/>
  <c r="H124" i="61"/>
  <c r="I124" i="61" s="1"/>
  <c r="I130" i="61" s="1"/>
  <c r="H132" i="61" s="1"/>
  <c r="I132" i="61" s="1"/>
  <c r="G124" i="61"/>
  <c r="J123" i="61"/>
  <c r="C123" i="61"/>
  <c r="G123" i="61" s="1"/>
  <c r="C122" i="61"/>
  <c r="G122" i="61" s="1"/>
  <c r="C97" i="61"/>
  <c r="G97" i="61" s="1"/>
  <c r="I96" i="61"/>
  <c r="I102" i="61" s="1"/>
  <c r="G96" i="61"/>
  <c r="G10" i="61" s="1"/>
  <c r="C95" i="61"/>
  <c r="G95" i="61" s="1"/>
  <c r="E95" i="61" s="1"/>
  <c r="C94" i="61"/>
  <c r="C71" i="61"/>
  <c r="G71" i="61" s="1"/>
  <c r="J153" i="61"/>
  <c r="C70" i="61"/>
  <c r="G70" i="61" s="1"/>
  <c r="C69" i="61"/>
  <c r="G69" i="61" s="1"/>
  <c r="E69" i="61" s="1"/>
  <c r="F150" i="61"/>
  <c r="G150" i="61" s="1"/>
  <c r="E150" i="61" s="1"/>
  <c r="C67" i="61"/>
  <c r="C56" i="61"/>
  <c r="C39" i="61" s="1"/>
  <c r="C41" i="61" s="1"/>
  <c r="G41" i="61" s="1"/>
  <c r="E41" i="61" s="1"/>
  <c r="I45" i="61"/>
  <c r="E45" i="61" s="1"/>
  <c r="I44" i="61"/>
  <c r="E44" i="61" s="1"/>
  <c r="I43" i="61"/>
  <c r="E43" i="61" s="1"/>
  <c r="H42" i="61"/>
  <c r="I42" i="61" s="1"/>
  <c r="E42" i="61" s="1"/>
  <c r="F40" i="61"/>
  <c r="L15" i="61"/>
  <c r="A15" i="61"/>
  <c r="L14" i="61"/>
  <c r="L13" i="61"/>
  <c r="L12" i="61"/>
  <c r="L11" i="61"/>
  <c r="K11" i="61"/>
  <c r="A11" i="61"/>
  <c r="L10" i="61"/>
  <c r="L9" i="61"/>
  <c r="L8" i="61"/>
  <c r="L7" i="61"/>
  <c r="L6" i="61"/>
  <c r="G177" i="61" l="1"/>
  <c r="G288" i="61"/>
  <c r="E288" i="61" s="1"/>
  <c r="G67" i="61"/>
  <c r="E67" i="61" s="1"/>
  <c r="G270" i="61"/>
  <c r="G233" i="61"/>
  <c r="K236" i="61"/>
  <c r="E236" i="61" s="1"/>
  <c r="G263" i="61"/>
  <c r="E271" i="61"/>
  <c r="K126" i="61"/>
  <c r="E126" i="61" s="1"/>
  <c r="E261" i="61"/>
  <c r="E264" i="61"/>
  <c r="E268" i="61"/>
  <c r="E273" i="61"/>
  <c r="E272" i="61"/>
  <c r="K39" i="61"/>
  <c r="K48" i="61" s="1"/>
  <c r="K60" i="61" s="1"/>
  <c r="F94" i="61"/>
  <c r="F149" i="61" s="1"/>
  <c r="F206" i="61" s="1"/>
  <c r="F207" i="61" s="1"/>
  <c r="F208" i="61" s="1"/>
  <c r="F209" i="61" s="1"/>
  <c r="G289" i="61"/>
  <c r="E289" i="61" s="1"/>
  <c r="K292" i="61"/>
  <c r="K338" i="61"/>
  <c r="K36" i="61"/>
  <c r="I48" i="61"/>
  <c r="I60" i="61" s="1"/>
  <c r="I233" i="61"/>
  <c r="K97" i="61"/>
  <c r="K102" i="61" s="1"/>
  <c r="J104" i="61" s="1"/>
  <c r="K104" i="61" s="1"/>
  <c r="K115" i="61" s="1"/>
  <c r="K125" i="61"/>
  <c r="E125" i="61" s="1"/>
  <c r="I266" i="61"/>
  <c r="G269" i="61"/>
  <c r="G39" i="61"/>
  <c r="G234" i="61"/>
  <c r="E262" i="61"/>
  <c r="E267" i="61"/>
  <c r="I269" i="61"/>
  <c r="K293" i="61"/>
  <c r="E124" i="61"/>
  <c r="E213" i="61"/>
  <c r="G216" i="61"/>
  <c r="I216" i="61"/>
  <c r="I227" i="61" s="1"/>
  <c r="E260" i="61"/>
  <c r="G265" i="61"/>
  <c r="K265" i="61"/>
  <c r="I265" i="61"/>
  <c r="K70" i="61"/>
  <c r="I10" i="61"/>
  <c r="E10" i="61" s="1"/>
  <c r="I158" i="61"/>
  <c r="K71" i="61"/>
  <c r="E71" i="61" s="1"/>
  <c r="H104" i="61"/>
  <c r="I104" i="61" s="1"/>
  <c r="I115" i="61" s="1"/>
  <c r="G185" i="61"/>
  <c r="E177" i="61"/>
  <c r="E96" i="61"/>
  <c r="G130" i="61"/>
  <c r="E122" i="61"/>
  <c r="K123" i="61"/>
  <c r="I143" i="61"/>
  <c r="I9" i="61" s="1"/>
  <c r="K153" i="61"/>
  <c r="K158" i="61" s="1"/>
  <c r="G153" i="61"/>
  <c r="C207" i="61"/>
  <c r="C208" i="61"/>
  <c r="C209" i="61"/>
  <c r="K234" i="61"/>
  <c r="K263" i="61"/>
  <c r="G266" i="61"/>
  <c r="K270" i="61"/>
  <c r="E316" i="61"/>
  <c r="I294" i="61"/>
  <c r="C40" i="61"/>
  <c r="G40" i="61" s="1"/>
  <c r="E40" i="61" s="1"/>
  <c r="E39" i="61" l="1"/>
  <c r="E266" i="61"/>
  <c r="I6" i="61"/>
  <c r="E270" i="61"/>
  <c r="G75" i="61"/>
  <c r="F77" i="61" s="1"/>
  <c r="G77" i="61" s="1"/>
  <c r="G88" i="61" s="1"/>
  <c r="G7" i="61" s="1"/>
  <c r="G254" i="61"/>
  <c r="G13" i="61" s="1"/>
  <c r="G94" i="61"/>
  <c r="G102" i="61" s="1"/>
  <c r="E233" i="61"/>
  <c r="G208" i="61"/>
  <c r="E208" i="61" s="1"/>
  <c r="G206" i="61"/>
  <c r="E206" i="61" s="1"/>
  <c r="E338" i="61"/>
  <c r="B313" i="61" s="1"/>
  <c r="G207" i="61"/>
  <c r="E207" i="61" s="1"/>
  <c r="G294" i="61"/>
  <c r="G149" i="61"/>
  <c r="E149" i="61" s="1"/>
  <c r="J298" i="61"/>
  <c r="K298" i="61" s="1"/>
  <c r="K254" i="61"/>
  <c r="K75" i="61"/>
  <c r="J77" i="61" s="1"/>
  <c r="K77" i="61" s="1"/>
  <c r="K88" i="61" s="1"/>
  <c r="K7" i="61" s="1"/>
  <c r="K294" i="61"/>
  <c r="K296" i="61" s="1"/>
  <c r="I282" i="61"/>
  <c r="I14" i="61" s="1"/>
  <c r="E153" i="61"/>
  <c r="E97" i="61"/>
  <c r="E293" i="61"/>
  <c r="K130" i="61"/>
  <c r="J132" i="61" s="1"/>
  <c r="K132" i="61" s="1"/>
  <c r="K143" i="61" s="1"/>
  <c r="K9" i="61" s="1"/>
  <c r="E265" i="61"/>
  <c r="I254" i="61"/>
  <c r="E269" i="61"/>
  <c r="K282" i="61"/>
  <c r="E70" i="61"/>
  <c r="E234" i="61"/>
  <c r="E254" i="61" s="1"/>
  <c r="B230" i="61" s="1"/>
  <c r="G282" i="61"/>
  <c r="E263" i="61"/>
  <c r="G209" i="61"/>
  <c r="E209" i="61" s="1"/>
  <c r="C211" i="61"/>
  <c r="H298" i="61"/>
  <c r="I298" i="61" s="1"/>
  <c r="I296" i="61"/>
  <c r="J160" i="61"/>
  <c r="K160" i="61" s="1"/>
  <c r="K171" i="61" s="1"/>
  <c r="F132" i="61"/>
  <c r="G132" i="61" s="1"/>
  <c r="G48" i="61"/>
  <c r="H160" i="61"/>
  <c r="I160" i="61" s="1"/>
  <c r="I171" i="61" s="1"/>
  <c r="E123" i="61"/>
  <c r="I75" i="61"/>
  <c r="G6" i="61"/>
  <c r="E6" i="61" s="1"/>
  <c r="E185" i="61"/>
  <c r="F187" i="61"/>
  <c r="G187" i="61" s="1"/>
  <c r="E187" i="61" s="1"/>
  <c r="E216" i="61"/>
  <c r="G296" i="61" l="1"/>
  <c r="F298" i="61"/>
  <c r="G298" i="61" s="1"/>
  <c r="E298" i="61" s="1"/>
  <c r="G8" i="61"/>
  <c r="E94" i="61"/>
  <c r="G158" i="61"/>
  <c r="I13" i="61"/>
  <c r="E13" i="61" s="1"/>
  <c r="K310" i="61"/>
  <c r="K15" i="61" s="1"/>
  <c r="I8" i="15" s="1"/>
  <c r="E294" i="61"/>
  <c r="E130" i="61"/>
  <c r="E296" i="61"/>
  <c r="E132" i="61"/>
  <c r="E282" i="61"/>
  <c r="B257" i="61" s="1"/>
  <c r="G14" i="61"/>
  <c r="E14" i="61" s="1"/>
  <c r="H77" i="61"/>
  <c r="I77" i="61" s="1"/>
  <c r="E77" i="61" s="1"/>
  <c r="E75" i="61"/>
  <c r="C212" i="61"/>
  <c r="K212" i="61" s="1"/>
  <c r="E212" i="61" s="1"/>
  <c r="K211" i="61"/>
  <c r="E158" i="61"/>
  <c r="F160" i="61"/>
  <c r="G160" i="61" s="1"/>
  <c r="E160" i="61" s="1"/>
  <c r="E48" i="61"/>
  <c r="G60" i="61"/>
  <c r="E60" i="61" s="1"/>
  <c r="B36" i="61" s="1"/>
  <c r="G12" i="61"/>
  <c r="G199" i="61"/>
  <c r="F104" i="61"/>
  <c r="G104" i="61" s="1"/>
  <c r="G115" i="61" s="1"/>
  <c r="E115" i="61" s="1"/>
  <c r="B91" i="61" s="1"/>
  <c r="E102" i="61"/>
  <c r="G143" i="61"/>
  <c r="I310" i="61"/>
  <c r="I15" i="61" s="1"/>
  <c r="G8" i="15" s="1"/>
  <c r="G227" i="61"/>
  <c r="G310" i="61" l="1"/>
  <c r="E310" i="61" s="1"/>
  <c r="B285" i="61" s="1"/>
  <c r="K32" i="61"/>
  <c r="I88" i="61"/>
  <c r="G171" i="61"/>
  <c r="E171" i="61" s="1"/>
  <c r="B146" i="61" s="1"/>
  <c r="E199" i="61"/>
  <c r="B174" i="61" s="1"/>
  <c r="G11" i="61"/>
  <c r="E11" i="61" s="1"/>
  <c r="K227" i="61"/>
  <c r="I12" i="61" s="1"/>
  <c r="E12" i="61" s="1"/>
  <c r="E211" i="61"/>
  <c r="E104" i="61"/>
  <c r="I8" i="61"/>
  <c r="E8" i="61" s="1"/>
  <c r="E143" i="61"/>
  <c r="B119" i="61" s="1"/>
  <c r="G9" i="61"/>
  <c r="E9" i="61" s="1"/>
  <c r="G15" i="61" l="1"/>
  <c r="I7" i="61"/>
  <c r="E7" i="61" s="1"/>
  <c r="E15" i="61"/>
  <c r="E8" i="15"/>
  <c r="E88" i="61"/>
  <c r="B64" i="61" s="1"/>
  <c r="G32" i="61"/>
  <c r="E227" i="61"/>
  <c r="B202" i="61" s="1"/>
  <c r="I32" i="61" l="1"/>
  <c r="E32" i="61"/>
  <c r="B8" i="15"/>
  <c r="J8" i="15" l="1"/>
  <c r="L8" i="15"/>
  <c r="D15" i="58"/>
  <c r="J7" i="15" l="1"/>
  <c r="E20" i="58"/>
  <c r="Q20" i="58" s="1"/>
  <c r="Q15" i="58"/>
  <c r="C21" i="58" l="1"/>
  <c r="B19" i="24" l="1"/>
  <c r="P9" i="15" l="1"/>
  <c r="J11" i="15"/>
  <c r="L7" i="15" l="1"/>
  <c r="J9" i="15"/>
  <c r="B41" i="40" l="1"/>
  <c r="I39" i="40"/>
  <c r="J39" i="40" s="1"/>
  <c r="B44" i="40" s="1"/>
  <c r="H38" i="40"/>
  <c r="J38" i="40" s="1"/>
  <c r="C38" i="40" s="1"/>
  <c r="B42" i="40" s="1"/>
  <c r="H37" i="40"/>
  <c r="J37" i="40" s="1"/>
  <c r="C37" i="40" s="1"/>
  <c r="F8" i="40"/>
  <c r="F7" i="40"/>
  <c r="F6" i="40"/>
  <c r="F5" i="40"/>
  <c r="I38" i="40" l="1"/>
  <c r="J44" i="40"/>
  <c r="E23" i="40" s="1"/>
  <c r="I44" i="40"/>
  <c r="E22" i="40" s="1"/>
  <c r="I37" i="40"/>
  <c r="I42" i="40"/>
  <c r="J42" i="40"/>
  <c r="K42" i="40"/>
  <c r="K44" i="40"/>
  <c r="J45" i="40" l="1"/>
  <c r="I43" i="40"/>
  <c r="E19" i="40" s="1"/>
  <c r="X89" i="71"/>
  <c r="Y89" i="71" s="1"/>
  <c r="X109" i="71"/>
  <c r="Y109" i="71" s="1"/>
  <c r="X59" i="71"/>
  <c r="Y59" i="71" s="1"/>
  <c r="J43" i="40"/>
  <c r="E20" i="40" s="1"/>
  <c r="X90" i="71"/>
  <c r="Y90" i="71" s="1"/>
  <c r="Q90" i="71" s="1"/>
  <c r="K43" i="40"/>
  <c r="E21" i="40" s="1"/>
  <c r="X91" i="71"/>
  <c r="Y91" i="71" s="1"/>
  <c r="Q91" i="71" s="1"/>
  <c r="I45" i="40"/>
  <c r="K45" i="40"/>
  <c r="E24" i="40"/>
  <c r="X215" i="71" l="1"/>
  <c r="Y215" i="71" s="1"/>
  <c r="Q59" i="71"/>
  <c r="Y75" i="71"/>
  <c r="Q89" i="71"/>
  <c r="Y92" i="71"/>
  <c r="Q109" i="71"/>
  <c r="Y125" i="71"/>
  <c r="B14" i="24"/>
  <c r="B15" i="24" s="1"/>
  <c r="B16" i="24" s="1"/>
  <c r="B7" i="24"/>
  <c r="B8" i="24" s="1"/>
  <c r="B9" i="24" s="1"/>
  <c r="B10" i="24" s="1"/>
  <c r="Q215" i="71" l="1"/>
  <c r="Y225" i="71"/>
  <c r="Q225" i="71" s="1"/>
  <c r="X10" i="71"/>
  <c r="Q125" i="71"/>
  <c r="N102" i="71" s="1"/>
  <c r="X8" i="71"/>
  <c r="Q75" i="71"/>
  <c r="N52" i="71" s="1"/>
  <c r="Y100" i="71"/>
  <c r="Q92" i="71"/>
  <c r="X9" i="71" l="1"/>
  <c r="Q100" i="71"/>
  <c r="N77" i="71" s="1"/>
  <c r="Y8" i="71"/>
  <c r="Q8" i="71" s="1"/>
  <c r="Y10" i="71"/>
  <c r="Q10" i="71" s="1"/>
  <c r="H8" i="15"/>
  <c r="H7" i="15" s="1"/>
  <c r="H6" i="15" s="1"/>
  <c r="F8" i="15"/>
  <c r="E5" i="73" l="1"/>
  <c r="E7" i="73"/>
  <c r="C7" i="73" s="1"/>
  <c r="J6" i="15"/>
  <c r="Y9" i="71"/>
  <c r="Q9" i="71" s="1"/>
  <c r="F7" i="15"/>
  <c r="D8" i="15"/>
  <c r="F6" i="15" l="1"/>
  <c r="D7" i="15"/>
  <c r="E6" i="73"/>
  <c r="C5" i="73"/>
  <c r="H5" i="15"/>
  <c r="Y25" i="71"/>
  <c r="J5" i="15"/>
  <c r="Q25" i="71" l="1"/>
  <c r="N3" i="71" s="1"/>
  <c r="C6" i="73"/>
  <c r="E12" i="73"/>
  <c r="C12" i="73" s="1"/>
  <c r="C15" i="73" s="1"/>
  <c r="C16" i="73" s="1"/>
  <c r="C17" i="73" s="1"/>
  <c r="C19" i="73" s="1"/>
  <c r="F5" i="15"/>
  <c r="AN9" i="71" l="1"/>
  <c r="AN11" i="71" s="1"/>
  <c r="L6" i="15" l="1"/>
  <c r="D11" i="15"/>
  <c r="D9" i="15" l="1"/>
  <c r="L5" i="15" l="1"/>
  <c r="D5" i="15" s="1"/>
  <c r="A12" i="15" s="1"/>
  <c r="D6" i="15"/>
  <c r="E138" i="7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DB400S2A</author>
    <author>ekr</author>
    <author>EKR</author>
  </authors>
  <commentList>
    <comment ref="C91" authorId="0" shapeId="0" xr:uid="{E99E445C-74AB-461A-A5DF-7DD323F4C390}">
      <text>
        <r>
          <rPr>
            <b/>
            <sz val="9"/>
            <color indexed="81"/>
            <rFont val="Tahoma"/>
            <family val="2"/>
          </rPr>
          <t>1.6</t>
        </r>
        <r>
          <rPr>
            <b/>
            <sz val="9"/>
            <color indexed="81"/>
            <rFont val="돋움"/>
            <family val="3"/>
            <charset val="129"/>
          </rPr>
          <t>톤</t>
        </r>
        <r>
          <rPr>
            <b/>
            <sz val="9"/>
            <color indexed="81"/>
            <rFont val="Tahoma"/>
            <family val="2"/>
          </rPr>
          <t>/</t>
        </r>
        <r>
          <rPr>
            <b/>
            <sz val="9"/>
            <color indexed="81"/>
            <rFont val="돋움"/>
            <family val="3"/>
            <charset val="129"/>
          </rPr>
          <t>㎥</t>
        </r>
        <r>
          <rPr>
            <b/>
            <sz val="9"/>
            <color indexed="81"/>
            <rFont val="Tahoma"/>
            <family val="2"/>
          </rPr>
          <t>(</t>
        </r>
        <r>
          <rPr>
            <b/>
            <sz val="9"/>
            <color indexed="81"/>
            <rFont val="돋움"/>
            <family val="3"/>
            <charset val="129"/>
          </rPr>
          <t>폐기물</t>
        </r>
        <r>
          <rPr>
            <b/>
            <sz val="9"/>
            <color indexed="81"/>
            <rFont val="Tahoma"/>
            <family val="2"/>
          </rPr>
          <t xml:space="preserve"> </t>
        </r>
        <r>
          <rPr>
            <b/>
            <sz val="9"/>
            <color indexed="81"/>
            <rFont val="돋움"/>
            <family val="3"/>
            <charset val="129"/>
          </rPr>
          <t>비중</t>
        </r>
        <r>
          <rPr>
            <b/>
            <sz val="9"/>
            <color indexed="81"/>
            <rFont val="Tahoma"/>
            <family val="2"/>
          </rPr>
          <t>-</t>
        </r>
        <r>
          <rPr>
            <b/>
            <sz val="9"/>
            <color indexed="81"/>
            <rFont val="돋움"/>
            <family val="3"/>
            <charset val="129"/>
          </rPr>
          <t>폐콘크리트</t>
        </r>
        <r>
          <rPr>
            <b/>
            <sz val="9"/>
            <color indexed="81"/>
            <rFont val="Tahoma"/>
            <family val="2"/>
          </rPr>
          <t xml:space="preserve"> </t>
        </r>
        <r>
          <rPr>
            <b/>
            <sz val="9"/>
            <color indexed="81"/>
            <rFont val="돋움"/>
            <family val="3"/>
            <charset val="129"/>
          </rPr>
          <t>기준</t>
        </r>
        <r>
          <rPr>
            <b/>
            <sz val="9"/>
            <color indexed="81"/>
            <rFont val="Tahoma"/>
            <family val="2"/>
          </rPr>
          <t>)</t>
        </r>
      </text>
    </comment>
    <comment ref="C92" authorId="1" shapeId="0" xr:uid="{1F84FD6B-AA80-4E95-BB0B-83A2D9ACE5BE}">
      <text>
        <r>
          <rPr>
            <b/>
            <sz val="9"/>
            <color indexed="81"/>
            <rFont val="Tahoma"/>
            <family val="2"/>
          </rPr>
          <t>ekr:</t>
        </r>
        <r>
          <rPr>
            <sz val="9"/>
            <color indexed="81"/>
            <rFont val="Tahoma"/>
            <family val="2"/>
          </rPr>
          <t xml:space="preserve">
</t>
        </r>
        <r>
          <rPr>
            <sz val="9"/>
            <color indexed="81"/>
            <rFont val="돋움"/>
            <family val="3"/>
            <charset val="129"/>
          </rPr>
          <t>양수파이프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추정</t>
        </r>
        <r>
          <rPr>
            <sz val="9"/>
            <color indexed="81"/>
            <rFont val="Tahoma"/>
            <family val="2"/>
          </rPr>
          <t xml:space="preserve"> </t>
        </r>
        <r>
          <rPr>
            <sz val="9"/>
            <color indexed="81"/>
            <rFont val="돋움"/>
            <family val="3"/>
            <charset val="129"/>
          </rPr>
          <t>중량</t>
        </r>
      </text>
    </comment>
    <comment ref="J186" authorId="2" shapeId="0" xr:uid="{15EFBAF6-01BB-44E1-A4A9-3FE7A589DD1F}">
      <text>
        <r>
          <rPr>
            <b/>
            <sz val="9"/>
            <color indexed="81"/>
            <rFont val="Tahoma"/>
            <family val="2"/>
          </rPr>
          <t>EKR:</t>
        </r>
        <r>
          <rPr>
            <sz val="9"/>
            <color indexed="81"/>
            <rFont val="Tahoma"/>
            <family val="2"/>
          </rPr>
          <t xml:space="preserve">
-2025</t>
        </r>
        <r>
          <rPr>
            <sz val="9"/>
            <color indexed="81"/>
            <rFont val="돋움"/>
            <family val="3"/>
            <charset val="129"/>
          </rPr>
          <t>건설폐기물배출지별</t>
        </r>
        <r>
          <rPr>
            <sz val="9"/>
            <color indexed="81"/>
            <rFont val="Tahoma"/>
            <family val="2"/>
          </rPr>
          <t xml:space="preserve"> </t>
        </r>
        <r>
          <rPr>
            <sz val="9"/>
            <color indexed="81"/>
            <rFont val="돋움"/>
            <family val="3"/>
            <charset val="129"/>
          </rPr>
          <t>중간처리단가</t>
        </r>
        <r>
          <rPr>
            <sz val="9"/>
            <color indexed="81"/>
            <rFont val="Tahoma"/>
            <family val="2"/>
          </rPr>
          <t>(</t>
        </r>
        <r>
          <rPr>
            <sz val="9"/>
            <color indexed="81"/>
            <rFont val="돋움"/>
            <family val="3"/>
            <charset val="129"/>
          </rPr>
          <t>폐콘크리트</t>
        </r>
        <r>
          <rPr>
            <sz val="9"/>
            <color indexed="81"/>
            <rFont val="Tahoma"/>
            <family val="2"/>
          </rPr>
          <t xml:space="preserve"> 29,396</t>
        </r>
        <r>
          <rPr>
            <sz val="9"/>
            <color indexed="81"/>
            <rFont val="돋움"/>
            <family val="3"/>
            <charset val="129"/>
          </rPr>
          <t>원</t>
        </r>
        <r>
          <rPr>
            <sz val="9"/>
            <color indexed="81"/>
            <rFont val="Tahoma"/>
            <family val="2"/>
          </rPr>
          <t>/</t>
        </r>
        <r>
          <rPr>
            <sz val="9"/>
            <color indexed="81"/>
            <rFont val="돋움"/>
            <family val="3"/>
            <charset val="129"/>
          </rPr>
          <t>톤</t>
        </r>
        <r>
          <rPr>
            <sz val="9"/>
            <color indexed="81"/>
            <rFont val="Tahoma"/>
            <family val="2"/>
          </rPr>
          <t>)(</t>
        </r>
        <r>
          <rPr>
            <sz val="9"/>
            <color indexed="81"/>
            <rFont val="돋움"/>
            <family val="3"/>
            <charset val="129"/>
          </rPr>
          <t>출처</t>
        </r>
        <r>
          <rPr>
            <sz val="9"/>
            <color indexed="81"/>
            <rFont val="Tahoma"/>
            <family val="2"/>
          </rPr>
          <t>:</t>
        </r>
        <r>
          <rPr>
            <sz val="9"/>
            <color indexed="81"/>
            <rFont val="돋움"/>
            <family val="3"/>
            <charset val="129"/>
          </rPr>
          <t>한국건설자원협회</t>
        </r>
        <r>
          <rPr>
            <sz val="9"/>
            <color indexed="81"/>
            <rFont val="Tahoma"/>
            <family val="2"/>
          </rPr>
          <t>)</t>
        </r>
        <r>
          <rPr>
            <sz val="9"/>
            <color indexed="81"/>
            <rFont val="돋움"/>
            <family val="3"/>
            <charset val="129"/>
          </rPr>
          <t xml:space="preserve">
</t>
        </r>
        <r>
          <rPr>
            <sz val="9"/>
            <color indexed="81"/>
            <rFont val="Tahoma"/>
            <family val="2"/>
          </rPr>
          <t>-15</t>
        </r>
        <r>
          <rPr>
            <sz val="9"/>
            <color indexed="81"/>
            <rFont val="돋움"/>
            <family val="3"/>
            <charset val="129"/>
          </rPr>
          <t>톤덤프트럭</t>
        </r>
        <r>
          <rPr>
            <sz val="9"/>
            <color indexed="81"/>
            <rFont val="Tahoma"/>
            <family val="2"/>
          </rPr>
          <t xml:space="preserve"> </t>
        </r>
        <r>
          <rPr>
            <sz val="9"/>
            <color indexed="81"/>
            <rFont val="돋움"/>
            <family val="3"/>
            <charset val="129"/>
          </rPr>
          <t>중간처리</t>
        </r>
        <r>
          <rPr>
            <sz val="9"/>
            <color indexed="81"/>
            <rFont val="Tahoma"/>
            <family val="2"/>
          </rPr>
          <t xml:space="preserve"> </t>
        </r>
        <r>
          <rPr>
            <sz val="9"/>
            <color indexed="81"/>
            <rFont val="돋움"/>
            <family val="3"/>
            <charset val="129"/>
          </rPr>
          <t>대상폐기물</t>
        </r>
        <r>
          <rPr>
            <sz val="9"/>
            <color indexed="81"/>
            <rFont val="Tahoma"/>
            <family val="2"/>
          </rPr>
          <t xml:space="preserve"> 50km
19,884</t>
        </r>
        <r>
          <rPr>
            <sz val="9"/>
            <color indexed="81"/>
            <rFont val="돋움"/>
            <family val="3"/>
            <charset val="129"/>
          </rPr>
          <t>원</t>
        </r>
        <r>
          <rPr>
            <sz val="9"/>
            <color indexed="81"/>
            <rFont val="Tahoma"/>
            <family val="2"/>
          </rPr>
          <t>/</t>
        </r>
        <r>
          <rPr>
            <sz val="9"/>
            <color indexed="81"/>
            <rFont val="돋움"/>
            <family val="3"/>
            <charset val="129"/>
          </rPr>
          <t>톤</t>
        </r>
        <r>
          <rPr>
            <sz val="9"/>
            <color indexed="81"/>
            <rFont val="Tahoma"/>
            <family val="2"/>
          </rPr>
          <t>)(</t>
        </r>
        <r>
          <rPr>
            <sz val="9"/>
            <color indexed="81"/>
            <rFont val="돋움"/>
            <family val="3"/>
            <charset val="129"/>
          </rPr>
          <t>출처</t>
        </r>
        <r>
          <rPr>
            <sz val="9"/>
            <color indexed="81"/>
            <rFont val="Tahoma"/>
            <family val="2"/>
          </rPr>
          <t>:(</t>
        </r>
        <r>
          <rPr>
            <sz val="9"/>
            <color indexed="81"/>
            <rFont val="돋움"/>
            <family val="3"/>
            <charset val="129"/>
          </rPr>
          <t>사</t>
        </r>
        <r>
          <rPr>
            <sz val="9"/>
            <color indexed="81"/>
            <rFont val="Tahoma"/>
            <family val="2"/>
          </rPr>
          <t>)</t>
        </r>
        <r>
          <rPr>
            <sz val="9"/>
            <color indexed="81"/>
            <rFont val="돋움"/>
            <family val="3"/>
            <charset val="129"/>
          </rPr>
          <t>한국건설폐기물수집운반협회</t>
        </r>
        <r>
          <rPr>
            <sz val="9"/>
            <color indexed="81"/>
            <rFont val="Tahoma"/>
            <family val="2"/>
          </rPr>
          <t>)</t>
        </r>
      </text>
    </comment>
  </commentList>
</comments>
</file>

<file path=xl/sharedStrings.xml><?xml version="1.0" encoding="utf-8"?>
<sst xmlns="http://schemas.openxmlformats.org/spreadsheetml/2006/main" count="8198" uniqueCount="1772">
  <si>
    <t>계</t>
  </si>
  <si>
    <t>단 위</t>
  </si>
  <si>
    <t>구  분</t>
  </si>
  <si>
    <t>원</t>
  </si>
  <si>
    <t>단  가</t>
  </si>
  <si>
    <t>단위</t>
  </si>
  <si>
    <t>단 가</t>
  </si>
  <si>
    <t>금 액</t>
  </si>
  <si>
    <t>1일작업량</t>
  </si>
  <si>
    <t xml:space="preserve"> </t>
    <phoneticPr fontId="8" type="noConversion"/>
  </si>
  <si>
    <t>계</t>
    <phoneticPr fontId="9" type="noConversion"/>
  </si>
  <si>
    <t>1. 사업시행 개요</t>
    <phoneticPr fontId="8" type="noConversion"/>
  </si>
  <si>
    <t xml:space="preserve">   가. 사 업 명 :  </t>
    <phoneticPr fontId="8" type="noConversion"/>
  </si>
  <si>
    <t>일</t>
    <phoneticPr fontId="9" type="noConversion"/>
  </si>
  <si>
    <t xml:space="preserve">   다. 위    치 :</t>
    <phoneticPr fontId="8" type="noConversion"/>
  </si>
  <si>
    <t xml:space="preserve">   나. 목    적 : </t>
    <phoneticPr fontId="8" type="noConversion"/>
  </si>
  <si>
    <t>실내등유</t>
  </si>
  <si>
    <t>가  격</t>
  </si>
  <si>
    <t>SK</t>
  </si>
  <si>
    <t>GS</t>
  </si>
  <si>
    <t>현대</t>
  </si>
  <si>
    <t>S-OIL</t>
  </si>
  <si>
    <t>서    울</t>
  </si>
  <si>
    <t>부    산</t>
  </si>
  <si>
    <t>대    구</t>
  </si>
  <si>
    <t>인    천</t>
  </si>
  <si>
    <t>광    주</t>
  </si>
  <si>
    <t>대    전</t>
  </si>
  <si>
    <t>울    산</t>
  </si>
  <si>
    <t>경    기</t>
  </si>
  <si>
    <t>강    원</t>
  </si>
  <si>
    <t>충    북</t>
  </si>
  <si>
    <t>충    남</t>
  </si>
  <si>
    <t>전    북</t>
  </si>
  <si>
    <t>전    남</t>
  </si>
  <si>
    <t>경    북</t>
  </si>
  <si>
    <t>경    남</t>
  </si>
  <si>
    <t>제    주</t>
  </si>
  <si>
    <t>전    국</t>
  </si>
  <si>
    <t>공  종  별</t>
  </si>
  <si>
    <t>재료또는치수</t>
  </si>
  <si>
    <t>원수</t>
  </si>
  <si>
    <t>총    액</t>
  </si>
  <si>
    <t>금    액</t>
  </si>
  <si>
    <t>합      계</t>
  </si>
  <si>
    <t>일금 :</t>
  </si>
  <si>
    <t>OIL RESEARCH &amp; INFORMATION CENTER</t>
    <phoneticPr fontId="12" type="noConversion"/>
  </si>
  <si>
    <r>
      <t xml:space="preserve">2012년 2월 2주
</t>
    </r>
    <r>
      <rPr>
        <sz val="8"/>
        <rFont val="HY중고딕"/>
        <family val="1"/>
        <charset val="129"/>
      </rPr>
      <t>한국석유공사 석유정보센터
www.opinet.co.kr</t>
    </r>
    <phoneticPr fontId="9" type="noConversion"/>
  </si>
  <si>
    <t>주간 국내유가 동향</t>
    <phoneticPr fontId="9" type="noConversion"/>
  </si>
  <si>
    <t xml:space="preserve"> </t>
    <phoneticPr fontId="9" type="noConversion"/>
  </si>
  <si>
    <t>1. 국내석유제품 평균가격(2012년 2월 2주,   기준일 '12.02.05 ~ '12.02.11)</t>
    <phoneticPr fontId="9" type="noConversion"/>
  </si>
  <si>
    <r>
      <t xml:space="preserve">    </t>
    </r>
    <r>
      <rPr>
        <b/>
        <sz val="12"/>
        <rFont val="HY견고딕"/>
        <family val="1"/>
        <charset val="129"/>
      </rPr>
      <t>■</t>
    </r>
    <r>
      <rPr>
        <b/>
        <sz val="12"/>
        <rFont val="HY중고딕"/>
        <family val="1"/>
        <charset val="129"/>
      </rPr>
      <t xml:space="preserve"> 주간 주유소 평균가격</t>
    </r>
    <phoneticPr fontId="8" type="noConversion"/>
  </si>
  <si>
    <t xml:space="preserve">     1) 폴사인별 가격</t>
    <phoneticPr fontId="9" type="noConversion"/>
  </si>
  <si>
    <t xml:space="preserve"> (단위 : 원/ℓ, 전주대비)</t>
    <phoneticPr fontId="8" type="noConversion"/>
  </si>
  <si>
    <t>보통휘발유</t>
    <phoneticPr fontId="9" type="noConversion"/>
  </si>
  <si>
    <t>자동차용 경유</t>
    <phoneticPr fontId="8" type="noConversion"/>
  </si>
  <si>
    <t>등 락</t>
    <phoneticPr fontId="8" type="noConversion"/>
  </si>
  <si>
    <t>가  격</t>
    <phoneticPr fontId="9" type="noConversion"/>
  </si>
  <si>
    <t>등 락</t>
    <phoneticPr fontId="8" type="noConversion"/>
  </si>
  <si>
    <t>등 락</t>
    <phoneticPr fontId="8" type="noConversion"/>
  </si>
  <si>
    <t>농협</t>
    <phoneticPr fontId="9" type="noConversion"/>
  </si>
  <si>
    <t>자가상표</t>
    <phoneticPr fontId="9" type="noConversion"/>
  </si>
  <si>
    <t>주 : 보일러등유 2011년 7월부터 폐지</t>
    <phoneticPr fontId="9" type="noConversion"/>
  </si>
  <si>
    <t xml:space="preserve">     2) 지역별 가격</t>
    <phoneticPr fontId="9" type="noConversion"/>
  </si>
  <si>
    <t xml:space="preserve"> (단위 : 원/ℓ, 전주대비)</t>
    <phoneticPr fontId="8" type="noConversion"/>
  </si>
  <si>
    <t>보통휘발유</t>
    <phoneticPr fontId="9" type="noConversion"/>
  </si>
  <si>
    <t>자동차용 경유</t>
    <phoneticPr fontId="8" type="noConversion"/>
  </si>
  <si>
    <t>등 락</t>
    <phoneticPr fontId="8" type="noConversion"/>
  </si>
  <si>
    <t>주 : 부가세 포함 가격임.</t>
    <phoneticPr fontId="9" type="noConversion"/>
  </si>
  <si>
    <t>인</t>
  </si>
  <si>
    <t>개</t>
  </si>
  <si>
    <t xml:space="preserve">   마. 사업기간 :</t>
    <phoneticPr fontId="8" type="noConversion"/>
  </si>
  <si>
    <t>지사별</t>
  </si>
  <si>
    <t>소계</t>
    <phoneticPr fontId="9" type="noConversion"/>
  </si>
  <si>
    <t xml:space="preserve">   라. 사 업 량 :</t>
    <phoneticPr fontId="8" type="noConversion"/>
  </si>
  <si>
    <t>조사항목</t>
  </si>
  <si>
    <t>조사공종</t>
  </si>
  <si>
    <t>조사량</t>
    <phoneticPr fontId="8" type="noConversion"/>
  </si>
  <si>
    <t>시행방법</t>
    <phoneticPr fontId="8" type="noConversion"/>
  </si>
  <si>
    <t>비  고</t>
    <phoneticPr fontId="8" type="noConversion"/>
  </si>
  <si>
    <t>4월</t>
  </si>
  <si>
    <t>5월</t>
  </si>
  <si>
    <t>6월</t>
  </si>
  <si>
    <t>7월</t>
  </si>
  <si>
    <t>8월</t>
  </si>
  <si>
    <t>9월</t>
  </si>
  <si>
    <t>10월</t>
  </si>
  <si>
    <t>11월</t>
  </si>
  <si>
    <t>12월</t>
  </si>
  <si>
    <t>영향조사</t>
    <phoneticPr fontId="9" type="noConversion"/>
  </si>
  <si>
    <t>수질검사</t>
    <phoneticPr fontId="9" type="noConversion"/>
  </si>
  <si>
    <t>외주 사업량</t>
    <phoneticPr fontId="9" type="noConversion"/>
  </si>
  <si>
    <t>계</t>
    <phoneticPr fontId="9" type="noConversion"/>
  </si>
  <si>
    <t>사후관리</t>
    <phoneticPr fontId="9" type="noConversion"/>
  </si>
  <si>
    <t>조사량</t>
    <phoneticPr fontId="12" type="noConversion"/>
  </si>
  <si>
    <t>단위</t>
    <phoneticPr fontId="12" type="noConversion"/>
  </si>
  <si>
    <t>비고</t>
    <phoneticPr fontId="12" type="noConversion"/>
  </si>
  <si>
    <t>1월</t>
    <phoneticPr fontId="9" type="noConversion"/>
  </si>
  <si>
    <t>2월</t>
    <phoneticPr fontId="9" type="noConversion"/>
  </si>
  <si>
    <t>3월</t>
    <phoneticPr fontId="9" type="noConversion"/>
  </si>
  <si>
    <t xml:space="preserve"> 1. 연장허가 지하수영향조사</t>
    <phoneticPr fontId="12" type="noConversion"/>
  </si>
  <si>
    <t>지구</t>
    <phoneticPr fontId="9" type="noConversion"/>
  </si>
  <si>
    <t xml:space="preserve">   1) 자료수집 및 현장조사</t>
    <phoneticPr fontId="12" type="noConversion"/>
  </si>
  <si>
    <t>지구</t>
    <phoneticPr fontId="12" type="noConversion"/>
  </si>
  <si>
    <t xml:space="preserve">   2) 대수성 시험(연속, 회복)</t>
    <phoneticPr fontId="12" type="noConversion"/>
  </si>
  <si>
    <t>회</t>
    <phoneticPr fontId="12" type="noConversion"/>
  </si>
  <si>
    <t xml:space="preserve">   3) 적정취수량 분석 및 오염영향 분석</t>
    <phoneticPr fontId="9" type="noConversion"/>
  </si>
  <si>
    <t xml:space="preserve">   4) 수질검사</t>
    <phoneticPr fontId="12" type="noConversion"/>
  </si>
  <si>
    <t xml:space="preserve">   1) 에어써징</t>
    <phoneticPr fontId="12" type="noConversion"/>
  </si>
  <si>
    <t xml:space="preserve">   2) 모타설치 및 인양</t>
    <phoneticPr fontId="12" type="noConversion"/>
  </si>
  <si>
    <t>회</t>
    <phoneticPr fontId="9" type="noConversion"/>
  </si>
  <si>
    <t xml:space="preserve">   3) 관정정비 및 인양</t>
    <phoneticPr fontId="9" type="noConversion"/>
  </si>
  <si>
    <t>공</t>
    <phoneticPr fontId="9" type="noConversion"/>
  </si>
  <si>
    <t xml:space="preserve">   4) 수위측정관 및 볼트너트 교체</t>
    <phoneticPr fontId="9" type="noConversion"/>
  </si>
  <si>
    <t xml:space="preserve">   5) 장비운반</t>
    <phoneticPr fontId="9" type="noConversion"/>
  </si>
  <si>
    <t>공</t>
    <phoneticPr fontId="12" type="noConversion"/>
  </si>
  <si>
    <t>개소</t>
    <phoneticPr fontId="9" type="noConversion"/>
  </si>
  <si>
    <t>구분</t>
    <phoneticPr fontId="12" type="noConversion"/>
  </si>
  <si>
    <t>원수</t>
    <phoneticPr fontId="12" type="noConversion"/>
  </si>
  <si>
    <t>단위</t>
    <phoneticPr fontId="9" type="noConversion"/>
  </si>
  <si>
    <t>합  계</t>
    <phoneticPr fontId="12" type="noConversion"/>
  </si>
  <si>
    <t>노무비</t>
    <phoneticPr fontId="12" type="noConversion"/>
  </si>
  <si>
    <t>재료비</t>
    <phoneticPr fontId="12" type="noConversion"/>
  </si>
  <si>
    <t>경  비</t>
    <phoneticPr fontId="12" type="noConversion"/>
  </si>
  <si>
    <t>비고</t>
    <phoneticPr fontId="12" type="noConversion"/>
  </si>
  <si>
    <t>단가</t>
    <phoneticPr fontId="12" type="noConversion"/>
  </si>
  <si>
    <t>금액</t>
    <phoneticPr fontId="12" type="noConversion"/>
  </si>
  <si>
    <t>외주시행</t>
    <phoneticPr fontId="9" type="noConversion"/>
  </si>
  <si>
    <t>소요일수</t>
    <phoneticPr fontId="8" type="noConversion"/>
  </si>
  <si>
    <t>&lt;제4호표&gt;</t>
    <phoneticPr fontId="12" type="noConversion"/>
  </si>
  <si>
    <t>&lt;제2호표&gt;</t>
    <phoneticPr fontId="12" type="noConversion"/>
  </si>
  <si>
    <t>&lt;제3호표&gt;</t>
    <phoneticPr fontId="12" type="noConversion"/>
  </si>
  <si>
    <t>계</t>
    <phoneticPr fontId="9" type="noConversion"/>
  </si>
  <si>
    <t>&lt;제1호표&gt;</t>
    <phoneticPr fontId="12" type="noConversion"/>
  </si>
  <si>
    <t>특별인부</t>
    <phoneticPr fontId="12" type="noConversion"/>
  </si>
  <si>
    <t>%</t>
    <phoneticPr fontId="12" type="noConversion"/>
  </si>
  <si>
    <t>중급기술자</t>
    <phoneticPr fontId="12" type="noConversion"/>
  </si>
  <si>
    <t>&lt;제5호표&gt;</t>
    <phoneticPr fontId="12" type="noConversion"/>
  </si>
  <si>
    <t>&lt;제6호표&gt;</t>
    <phoneticPr fontId="12" type="noConversion"/>
  </si>
  <si>
    <t>*. 비용산출시 수중모터(수위관측관) 설치유무 확인 적용</t>
    <phoneticPr fontId="12" type="noConversion"/>
  </si>
  <si>
    <t>구  분</t>
    <phoneticPr fontId="12" type="noConversion"/>
  </si>
  <si>
    <t>단  가</t>
    <phoneticPr fontId="12" type="noConversion"/>
  </si>
  <si>
    <t>산재보험요율</t>
    <phoneticPr fontId="12" type="noConversion"/>
  </si>
  <si>
    <t>특급기술자</t>
    <phoneticPr fontId="12" type="noConversion"/>
  </si>
  <si>
    <t>고급기술자</t>
    <phoneticPr fontId="12" type="noConversion"/>
  </si>
  <si>
    <t>초급숙련기술자</t>
    <phoneticPr fontId="12" type="noConversion"/>
  </si>
  <si>
    <t>보 링 공</t>
    <phoneticPr fontId="12" type="noConversion"/>
  </si>
  <si>
    <t>외업경비</t>
    <phoneticPr fontId="12" type="noConversion"/>
  </si>
  <si>
    <t>기술료</t>
    <phoneticPr fontId="12" type="noConversion"/>
  </si>
  <si>
    <t>단   가   표</t>
    <phoneticPr fontId="12" type="noConversion"/>
  </si>
  <si>
    <t>구  분</t>
    <phoneticPr fontId="8" type="noConversion"/>
  </si>
  <si>
    <t>규  격</t>
    <phoneticPr fontId="8" type="noConversion"/>
  </si>
  <si>
    <t>원수</t>
    <phoneticPr fontId="8" type="noConversion"/>
  </si>
  <si>
    <t>단위</t>
    <phoneticPr fontId="8" type="noConversion"/>
  </si>
  <si>
    <t>단가</t>
    <phoneticPr fontId="8" type="noConversion"/>
  </si>
  <si>
    <t>비  고</t>
    <phoneticPr fontId="8" type="noConversion"/>
  </si>
  <si>
    <t>산재보험</t>
    <phoneticPr fontId="8" type="noConversion"/>
  </si>
  <si>
    <t>요율</t>
    <phoneticPr fontId="8" type="noConversion"/>
  </si>
  <si>
    <t>%</t>
    <phoneticPr fontId="8" type="noConversion"/>
  </si>
  <si>
    <t>특급기술자</t>
    <phoneticPr fontId="8" type="noConversion"/>
  </si>
  <si>
    <t>인</t>
    <phoneticPr fontId="8" type="noConversion"/>
  </si>
  <si>
    <t>고급기술자</t>
    <phoneticPr fontId="8" type="noConversion"/>
  </si>
  <si>
    <t>중급기술자</t>
    <phoneticPr fontId="8" type="noConversion"/>
  </si>
  <si>
    <t>초급기술자</t>
    <phoneticPr fontId="8" type="noConversion"/>
  </si>
  <si>
    <t>중급숙련기술자</t>
    <phoneticPr fontId="8" type="noConversion"/>
  </si>
  <si>
    <t>기계설비공</t>
    <phoneticPr fontId="12" type="noConversion"/>
  </si>
  <si>
    <t>보링공</t>
    <phoneticPr fontId="8" type="noConversion"/>
  </si>
  <si>
    <t>특별인부</t>
    <phoneticPr fontId="8" type="noConversion"/>
  </si>
  <si>
    <t>보통인부</t>
    <phoneticPr fontId="8" type="noConversion"/>
  </si>
  <si>
    <t>계장공</t>
    <phoneticPr fontId="8" type="noConversion"/>
  </si>
  <si>
    <t>경유</t>
    <phoneticPr fontId="12" type="noConversion"/>
  </si>
  <si>
    <t>ℓ</t>
    <phoneticPr fontId="12" type="noConversion"/>
  </si>
  <si>
    <t>공압기손료</t>
    <phoneticPr fontId="12" type="noConversion"/>
  </si>
  <si>
    <t>상각비</t>
    <phoneticPr fontId="12" type="noConversion"/>
  </si>
  <si>
    <t>일</t>
    <phoneticPr fontId="8" type="noConversion"/>
  </si>
  <si>
    <t>구역화물운임</t>
    <phoneticPr fontId="8" type="noConversion"/>
  </si>
  <si>
    <t>운인(원)</t>
    <phoneticPr fontId="8" type="noConversion"/>
  </si>
  <si>
    <t>정비비</t>
    <phoneticPr fontId="12" type="noConversion"/>
  </si>
  <si>
    <t>30km</t>
    <phoneticPr fontId="8" type="noConversion"/>
  </si>
  <si>
    <t>관리비</t>
    <phoneticPr fontId="12" type="noConversion"/>
  </si>
  <si>
    <t>40km</t>
    <phoneticPr fontId="8" type="noConversion"/>
  </si>
  <si>
    <t>TV검층기손료</t>
    <phoneticPr fontId="12" type="noConversion"/>
  </si>
  <si>
    <t>시간</t>
    <phoneticPr fontId="8" type="noConversion"/>
  </si>
  <si>
    <t>50km</t>
    <phoneticPr fontId="8" type="noConversion"/>
  </si>
  <si>
    <t>60km</t>
    <phoneticPr fontId="8" type="noConversion"/>
  </si>
  <si>
    <t>70km</t>
    <phoneticPr fontId="8" type="noConversion"/>
  </si>
  <si>
    <t>pe 파이프</t>
    <phoneticPr fontId="12" type="noConversion"/>
  </si>
  <si>
    <t>25mm</t>
    <phoneticPr fontId="12" type="noConversion"/>
  </si>
  <si>
    <t>m</t>
    <phoneticPr fontId="8" type="noConversion"/>
  </si>
  <si>
    <t>80km</t>
    <phoneticPr fontId="8" type="noConversion"/>
  </si>
  <si>
    <t>수질검사</t>
    <phoneticPr fontId="12" type="noConversion"/>
  </si>
  <si>
    <t>농업용</t>
    <phoneticPr fontId="12" type="noConversion"/>
  </si>
  <si>
    <t>회</t>
    <phoneticPr fontId="8" type="noConversion"/>
  </si>
  <si>
    <t>90km</t>
    <phoneticPr fontId="8" type="noConversion"/>
  </si>
  <si>
    <t>먹는물</t>
    <phoneticPr fontId="12" type="noConversion"/>
  </si>
  <si>
    <t>100km</t>
    <phoneticPr fontId="8" type="noConversion"/>
  </si>
  <si>
    <t>30분당대기료</t>
    <phoneticPr fontId="8" type="noConversion"/>
  </si>
  <si>
    <t>(VAT제외가격)</t>
    <phoneticPr fontId="8" type="noConversion"/>
  </si>
  <si>
    <t>기종별</t>
    <phoneticPr fontId="12" type="noConversion"/>
  </si>
  <si>
    <t>단가적용율</t>
    <phoneticPr fontId="8" type="noConversion"/>
  </si>
  <si>
    <t>적용가격(원)</t>
    <phoneticPr fontId="8" type="noConversion"/>
  </si>
  <si>
    <t>상각비계수</t>
    <phoneticPr fontId="12" type="noConversion"/>
  </si>
  <si>
    <t>정비비계수</t>
    <phoneticPr fontId="12" type="noConversion"/>
  </si>
  <si>
    <t>관리비계수</t>
    <phoneticPr fontId="12" type="noConversion"/>
  </si>
  <si>
    <t>참고</t>
    <phoneticPr fontId="8" type="noConversion"/>
  </si>
  <si>
    <t>가격($)</t>
    <phoneticPr fontId="8" type="noConversion"/>
  </si>
  <si>
    <t>취득가격(원)</t>
    <phoneticPr fontId="8" type="noConversion"/>
  </si>
  <si>
    <t>평균취득가격(원)</t>
    <phoneticPr fontId="8" type="noConversion"/>
  </si>
  <si>
    <t>착정기</t>
    <phoneticPr fontId="12" type="noConversion"/>
  </si>
  <si>
    <t>R50기준</t>
    <phoneticPr fontId="8" type="noConversion"/>
  </si>
  <si>
    <t>공압기</t>
    <phoneticPr fontId="12" type="noConversion"/>
  </si>
  <si>
    <t>XRVS466기준</t>
    <phoneticPr fontId="8" type="noConversion"/>
  </si>
  <si>
    <t>수중TV검층기</t>
    <phoneticPr fontId="12" type="noConversion"/>
  </si>
  <si>
    <t>내용시간</t>
    <phoneticPr fontId="8" type="noConversion"/>
  </si>
  <si>
    <t>연간표준가동시간</t>
    <phoneticPr fontId="8" type="noConversion"/>
  </si>
  <si>
    <t>내용년수</t>
    <phoneticPr fontId="8" type="noConversion"/>
  </si>
  <si>
    <t>상각비(시간당)</t>
    <phoneticPr fontId="8" type="noConversion"/>
  </si>
  <si>
    <t>정비비(시간당)</t>
    <phoneticPr fontId="8" type="noConversion"/>
  </si>
  <si>
    <t>관리비(시간당)</t>
    <phoneticPr fontId="8" type="noConversion"/>
  </si>
  <si>
    <t>공압기</t>
    <phoneticPr fontId="8" type="noConversion"/>
  </si>
  <si>
    <t>공압기1일</t>
    <phoneticPr fontId="8" type="noConversion"/>
  </si>
  <si>
    <t>수중TV카메라</t>
    <phoneticPr fontId="8" type="noConversion"/>
  </si>
  <si>
    <t>카메라1일</t>
    <phoneticPr fontId="8" type="noConversion"/>
  </si>
  <si>
    <t>보통인부</t>
    <phoneticPr fontId="12" type="noConversion"/>
  </si>
  <si>
    <t>중급숙련기술자</t>
    <phoneticPr fontId="12" type="noConversion"/>
  </si>
  <si>
    <t>사업구분</t>
  </si>
  <si>
    <t>관할지사</t>
  </si>
  <si>
    <t>시설명</t>
  </si>
  <si>
    <t>위치</t>
  </si>
  <si>
    <t>유효기간시작일</t>
  </si>
  <si>
    <t>유효기간만료일</t>
  </si>
  <si>
    <t>비  고</t>
  </si>
  <si>
    <t>시군</t>
  </si>
  <si>
    <t>읍면</t>
  </si>
  <si>
    <t>동리</t>
  </si>
  <si>
    <t>지번</t>
  </si>
  <si>
    <t>영향조사</t>
  </si>
  <si>
    <t xml:space="preserve"> - 영향조사 소계</t>
    <phoneticPr fontId="157" type="noConversion"/>
  </si>
  <si>
    <t>사용형태</t>
  </si>
  <si>
    <t>2-2. 지구별 내역(영향조사)</t>
    <phoneticPr fontId="157" type="noConversion"/>
  </si>
  <si>
    <t>시  행  일  정</t>
    <phoneticPr fontId="9" type="noConversion"/>
  </si>
  <si>
    <t>비  고</t>
    <phoneticPr fontId="12" type="noConversion"/>
  </si>
  <si>
    <t>초급기술자</t>
    <phoneticPr fontId="12" type="noConversion"/>
  </si>
  <si>
    <t>고급숙련기술자</t>
    <phoneticPr fontId="12" type="noConversion"/>
  </si>
  <si>
    <t>수질검사비(농업용)</t>
    <phoneticPr fontId="12" type="noConversion"/>
  </si>
  <si>
    <t>제경비</t>
    <phoneticPr fontId="12" type="noConversion"/>
  </si>
  <si>
    <t>110 ∼ 120</t>
    <phoneticPr fontId="12" type="noConversion"/>
  </si>
  <si>
    <t>20 ∼ 40</t>
    <phoneticPr fontId="12" type="noConversion"/>
  </si>
  <si>
    <t xml:space="preserve"> - 2015 국토교통부 지하수 업무수행 지침 214페이지</t>
    <phoneticPr fontId="12" type="noConversion"/>
  </si>
  <si>
    <t xml:space="preserve">    3.6.1. 신규로 연장허가를 신청하는 경우 1.기존자료 수집 및 현지답사에서</t>
    <phoneticPr fontId="12" type="noConversion"/>
  </si>
  <si>
    <t xml:space="preserve">    지침서 215페이지 산출근거1.기존자료 수집 및 현장답사에서 현장답사 부분만 적용</t>
    <phoneticPr fontId="12" type="noConversion"/>
  </si>
  <si>
    <t xml:space="preserve"> - 우리공사 지하수영향조사 실무지침 33페이지</t>
    <phoneticPr fontId="12" type="noConversion"/>
  </si>
  <si>
    <t xml:space="preserve">    기초조사 지표지질조사 부분 300ha기준 적용</t>
    <phoneticPr fontId="12" type="noConversion"/>
  </si>
  <si>
    <t xml:space="preserve">    정천현황조사 및 잠재오염원조사 면적을 300ha를 기준으로 할때 각각 2일씩 이므로</t>
    <phoneticPr fontId="12" type="noConversion"/>
  </si>
  <si>
    <t xml:space="preserve">    조사반경이 500m 일때 조사면적은 78.5ha이므로 300:2=78.5:X, X=0.5233x2(정천1+오염원1)=1.0466..이므로 1.04적용 </t>
    <phoneticPr fontId="12" type="noConversion"/>
  </si>
  <si>
    <t xml:space="preserve"> - 공사 지하수개발 부분 일률에서 중급기술자, 중급기능사, 보통인부만 적용</t>
    <phoneticPr fontId="12" type="noConversion"/>
  </si>
  <si>
    <t xml:space="preserve"> - 양수시간은 지하수법정 시간인 16시간 적용</t>
    <phoneticPr fontId="12" type="noConversion"/>
  </si>
  <si>
    <t xml:space="preserve"> - 공사 지하수개발 부분 일률에서 중급기술자, 중급기능사, 보통인부 적용</t>
    <phoneticPr fontId="12" type="noConversion"/>
  </si>
  <si>
    <t xml:space="preserve"> - 양수시간은 지하수법정 시간인 2시간 적용</t>
    <phoneticPr fontId="12" type="noConversion"/>
  </si>
  <si>
    <t xml:space="preserve"> - 수질검사비는 농업용수 기준 법정 수수료 적용</t>
    <phoneticPr fontId="12" type="noConversion"/>
  </si>
  <si>
    <t xml:space="preserve"> -  2015 국토교통부 지하수 업무수행 지침 215페이지</t>
    <phoneticPr fontId="12" type="noConversion"/>
  </si>
  <si>
    <t xml:space="preserve"> - 산출근거2.적정취수량 분석 및 오염영향 평가에서 중급기술자의 60%만 적용</t>
    <phoneticPr fontId="12" type="noConversion"/>
  </si>
  <si>
    <t>구   분</t>
    <phoneticPr fontId="8" type="noConversion"/>
  </si>
  <si>
    <t>공</t>
    <phoneticPr fontId="8" type="noConversion"/>
  </si>
  <si>
    <t xml:space="preserve"> </t>
    <phoneticPr fontId="8" type="noConversion"/>
  </si>
  <si>
    <t>비    고</t>
    <phoneticPr fontId="8" type="noConversion"/>
  </si>
  <si>
    <t>공 종</t>
    <phoneticPr fontId="12" type="noConversion"/>
  </si>
  <si>
    <t>공사관리관정 유지관리</t>
    <phoneticPr fontId="9" type="noConversion"/>
  </si>
  <si>
    <t>비고</t>
    <phoneticPr fontId="157" type="noConversion"/>
  </si>
  <si>
    <t>인</t>
    <phoneticPr fontId="12" type="noConversion"/>
  </si>
  <si>
    <t>개</t>
    <phoneticPr fontId="12" type="noConversion"/>
  </si>
  <si>
    <t>A4</t>
    <phoneticPr fontId="12" type="noConversion"/>
  </si>
  <si>
    <t>산출근거 : 엔지니어링 보험공제</t>
  </si>
  <si>
    <r>
      <t>1. 엔지니어링 손해배상보험ㆍ</t>
    </r>
    <r>
      <rPr>
        <sz val="9.35"/>
        <color indexed="8"/>
        <rFont val="돋움체"/>
        <family val="3"/>
        <charset val="129"/>
      </rPr>
      <t>공제(지식경제부고시 제2011-59호, 2011.04.11, 의무가입)</t>
    </r>
  </si>
  <si>
    <t>ㅇ보험ㆍ공제료 산정 : 1단계 공제료 + 2단계 공제료</t>
  </si>
  <si>
    <r>
      <t xml:space="preserve">  ㆍ</t>
    </r>
    <r>
      <rPr>
        <sz val="9.35"/>
        <rFont val="돋움체"/>
        <family val="3"/>
        <charset val="129"/>
      </rPr>
      <t>1단계 공제료 : 순계약금액 x [기본요율 + {가산요율 x (표준담보기간초과일수/365}]</t>
    </r>
  </si>
  <si>
    <r>
      <t xml:space="preserve">  ㆍ</t>
    </r>
    <r>
      <rPr>
        <sz val="9.35"/>
        <rFont val="돋움체"/>
        <family val="3"/>
        <charset val="129"/>
      </rPr>
      <t>2단계 공제료 : 순계약금액 x 0.16%</t>
    </r>
  </si>
  <si>
    <r>
      <t xml:space="preserve">    - 엔지니어링 손해배상보험공제 적용공종 : 분석(타당성 조사, 평가, 시험)</t>
    </r>
    <r>
      <rPr>
        <b/>
        <sz val="11"/>
        <rFont val="돋움체"/>
        <family val="3"/>
        <charset val="129"/>
      </rPr>
      <t xml:space="preserve"> - 농림부문-농림</t>
    </r>
  </si>
  <si>
    <t>ㅇ공제가입금액(보상한도액)</t>
  </si>
  <si>
    <t>(단위 : % )</t>
  </si>
  <si>
    <t>산업별</t>
  </si>
  <si>
    <t>① 5억원이하</t>
  </si>
  <si>
    <t>② 5억초과 ~ 10억이하</t>
  </si>
  <si>
    <t>③ 10억초과 ~ 20억이하</t>
  </si>
  <si>
    <t>④ 20억초과 ~ 30억이하</t>
  </si>
  <si>
    <t>⑤ 30억초과 ~ 50억이하</t>
  </si>
  <si>
    <t>기본요율</t>
  </si>
  <si>
    <t>가산요율</t>
  </si>
  <si>
    <t>농림부문</t>
  </si>
  <si>
    <t>농림</t>
  </si>
  <si>
    <t xml:space="preserve">ㅇ보험ㆍ공제료 </t>
  </si>
  <si>
    <t xml:space="preserve">  ㆍ1단계 공제료 :</t>
  </si>
  <si>
    <t>X  [</t>
  </si>
  <si>
    <t>% +</t>
  </si>
  <si>
    <t>% X (</t>
  </si>
  <si>
    <t>0/365)}]</t>
  </si>
  <si>
    <t>=</t>
  </si>
  <si>
    <t xml:space="preserve">② </t>
  </si>
  <si>
    <t>③</t>
  </si>
  <si>
    <t>④</t>
  </si>
  <si>
    <t>⑤</t>
  </si>
  <si>
    <r>
      <t xml:space="preserve">  ㆍ</t>
    </r>
    <r>
      <rPr>
        <sz val="9.35"/>
        <rFont val="돋움체"/>
        <family val="3"/>
        <charset val="129"/>
      </rPr>
      <t xml:space="preserve">2단계 공제료 : </t>
    </r>
  </si>
  <si>
    <t xml:space="preserve">X </t>
  </si>
  <si>
    <t>%</t>
  </si>
  <si>
    <t>총계 :</t>
  </si>
  <si>
    <t>노    무    비</t>
    <phoneticPr fontId="11" type="noConversion"/>
  </si>
  <si>
    <t>재    료    비</t>
    <phoneticPr fontId="11" type="noConversion"/>
  </si>
  <si>
    <t xml:space="preserve"> 경          비</t>
    <phoneticPr fontId="11" type="noConversion"/>
  </si>
  <si>
    <t>비     고</t>
    <phoneticPr fontId="11" type="noConversion"/>
  </si>
  <si>
    <t>공</t>
    <phoneticPr fontId="15" type="noConversion"/>
  </si>
  <si>
    <t>지구/일</t>
  </si>
  <si>
    <t>인</t>
    <phoneticPr fontId="213" type="noConversion"/>
  </si>
  <si>
    <t xml:space="preserve">      노    무    비</t>
  </si>
  <si>
    <t xml:space="preserve">      재    료    비</t>
  </si>
  <si>
    <t xml:space="preserve">      경          비</t>
  </si>
  <si>
    <t>보      인</t>
  </si>
  <si>
    <t>차량임차료</t>
    <phoneticPr fontId="11" type="noConversion"/>
  </si>
  <si>
    <t>일</t>
    <phoneticPr fontId="11" type="noConversion"/>
  </si>
  <si>
    <t>소      계</t>
  </si>
  <si>
    <t>제  잡  비</t>
  </si>
  <si>
    <t>기종 : 노트북, 프린터, 플로터</t>
    <phoneticPr fontId="12" type="noConversion"/>
  </si>
  <si>
    <t xml:space="preserve">  경          비</t>
    <phoneticPr fontId="11" type="noConversion"/>
  </si>
  <si>
    <t>자료수집</t>
    <phoneticPr fontId="12" type="noConversion"/>
  </si>
  <si>
    <t>일위대가표</t>
    <phoneticPr fontId="12" type="noConversion"/>
  </si>
  <si>
    <t>노    무    비</t>
    <phoneticPr fontId="11" type="noConversion"/>
  </si>
  <si>
    <t>재    료    비</t>
    <phoneticPr fontId="11" type="noConversion"/>
  </si>
  <si>
    <t xml:space="preserve"> 경          비</t>
    <phoneticPr fontId="11" type="noConversion"/>
  </si>
  <si>
    <t>비     고</t>
    <phoneticPr fontId="11" type="noConversion"/>
  </si>
  <si>
    <t>기존자료수집 및 분석 공사비명세서</t>
    <phoneticPr fontId="12" type="noConversion"/>
  </si>
  <si>
    <t>지역</t>
    <phoneticPr fontId="15" type="noConversion"/>
  </si>
  <si>
    <t>지하수시설물 점검</t>
    <phoneticPr fontId="15" type="noConversion"/>
  </si>
  <si>
    <t>공</t>
    <phoneticPr fontId="15" type="noConversion"/>
  </si>
  <si>
    <t>지하수이용실태조사(소형)</t>
    <phoneticPr fontId="15" type="noConversion"/>
  </si>
  <si>
    <t>공</t>
    <phoneticPr fontId="15" type="noConversion"/>
  </si>
  <si>
    <t>지하수이용시설 안내문 부착</t>
    <phoneticPr fontId="15" type="noConversion"/>
  </si>
  <si>
    <t>방치공 임시처리</t>
    <phoneticPr fontId="15" type="noConversion"/>
  </si>
  <si>
    <t>공</t>
    <phoneticPr fontId="15" type="noConversion"/>
  </si>
  <si>
    <t>지하수이용실태조사 보고서 및 관정대장 작성</t>
    <phoneticPr fontId="15" type="noConversion"/>
  </si>
  <si>
    <t>조사기기 및 프로그램 구입 명세서</t>
    <phoneticPr fontId="15" type="noConversion"/>
  </si>
  <si>
    <t>식</t>
    <phoneticPr fontId="15" type="noConversion"/>
  </si>
  <si>
    <t>현장사무실 운영</t>
    <phoneticPr fontId="15" type="noConversion"/>
  </si>
  <si>
    <t>회</t>
    <phoneticPr fontId="9" type="noConversion"/>
  </si>
  <si>
    <t>&lt;제 1호표&gt;</t>
    <phoneticPr fontId="11" type="noConversion"/>
  </si>
  <si>
    <t>기존자료수집 및 분석 공사비명세서(지역당)</t>
    <phoneticPr fontId="12" type="noConversion"/>
  </si>
  <si>
    <t>외업</t>
    <phoneticPr fontId="15" type="noConversion"/>
  </si>
  <si>
    <t>자료분석</t>
    <phoneticPr fontId="15" type="noConversion"/>
  </si>
  <si>
    <t>인</t>
    <phoneticPr fontId="15" type="noConversion"/>
  </si>
  <si>
    <t>내업</t>
    <phoneticPr fontId="15" type="noConversion"/>
  </si>
  <si>
    <t>보      인</t>
    <phoneticPr fontId="12" type="noConversion"/>
  </si>
  <si>
    <t>전산처리</t>
    <phoneticPr fontId="12" type="noConversion"/>
  </si>
  <si>
    <t>출력  용지</t>
    <phoneticPr fontId="12" type="noConversion"/>
  </si>
  <si>
    <t>권</t>
    <phoneticPr fontId="12" type="noConversion"/>
  </si>
  <si>
    <t>A0</t>
    <phoneticPr fontId="12" type="noConversion"/>
  </si>
  <si>
    <t>프린터토너</t>
    <phoneticPr fontId="12" type="noConversion"/>
  </si>
  <si>
    <t>4Color</t>
    <phoneticPr fontId="15" type="noConversion"/>
  </si>
  <si>
    <t>플로터토너</t>
    <phoneticPr fontId="12" type="noConversion"/>
  </si>
  <si>
    <t>소     계</t>
    <phoneticPr fontId="15" type="noConversion"/>
  </si>
  <si>
    <t># 자료수집 소요일수 산출</t>
    <phoneticPr fontId="12" type="noConversion"/>
  </si>
  <si>
    <t xml:space="preserve">  수문자료수집</t>
    <phoneticPr fontId="15" type="noConversion"/>
  </si>
  <si>
    <t>중급기술자</t>
    <phoneticPr fontId="15" type="noConversion"/>
  </si>
  <si>
    <t>(기상자료수집 : 1.5일 , 유량자료수집 0.3일, 수위측정자료수집 0.3일)</t>
    <phoneticPr fontId="15" type="noConversion"/>
  </si>
  <si>
    <t xml:space="preserve">  지하수자료수집</t>
    <phoneticPr fontId="15" type="noConversion"/>
  </si>
  <si>
    <t>(지하수관리조사,수맥조사,수위/수질측정망,민방위비상용수, 공동급수시설, 지자체수질자료, 온천, 먹는물 등)</t>
    <phoneticPr fontId="15" type="noConversion"/>
  </si>
  <si>
    <t xml:space="preserve">     -   소         계 : </t>
    <phoneticPr fontId="15" type="noConversion"/>
  </si>
  <si>
    <t>&lt;제1호표&gt;</t>
    <phoneticPr fontId="11" type="noConversion"/>
  </si>
  <si>
    <t>지하수시설물 점검(공당)</t>
    <phoneticPr fontId="213" type="noConversion"/>
  </si>
  <si>
    <t>공/일</t>
    <phoneticPr fontId="213" type="noConversion"/>
  </si>
  <si>
    <t>노    무    비</t>
    <phoneticPr fontId="11" type="noConversion"/>
  </si>
  <si>
    <t>재    료    비</t>
    <phoneticPr fontId="11" type="noConversion"/>
  </si>
  <si>
    <t xml:space="preserve"> 경          비</t>
    <phoneticPr fontId="11" type="noConversion"/>
  </si>
  <si>
    <t>비     고</t>
    <phoneticPr fontId="11" type="noConversion"/>
  </si>
  <si>
    <t>중급기술자</t>
    <phoneticPr fontId="213" type="noConversion"/>
  </si>
  <si>
    <t>인</t>
    <phoneticPr fontId="213" type="noConversion"/>
  </si>
  <si>
    <t>보     인</t>
    <phoneticPr fontId="213" type="noConversion"/>
  </si>
  <si>
    <t>수위측정기</t>
    <phoneticPr fontId="11" type="noConversion"/>
  </si>
  <si>
    <t>전류계 5A</t>
    <phoneticPr fontId="11" type="noConversion"/>
  </si>
  <si>
    <t>차량유류대</t>
    <phoneticPr fontId="9" type="noConversion"/>
  </si>
  <si>
    <t>경유</t>
    <phoneticPr fontId="9" type="noConversion"/>
  </si>
  <si>
    <t>소  계</t>
    <phoneticPr fontId="11" type="noConversion"/>
  </si>
  <si>
    <t>제  잡  비</t>
    <phoneticPr fontId="11" type="noConversion"/>
  </si>
  <si>
    <t>%</t>
    <phoneticPr fontId="11" type="noConversion"/>
  </si>
  <si>
    <t xml:space="preserve">   ㅇ 조사내용 </t>
    <phoneticPr fontId="11" type="noConversion"/>
  </si>
  <si>
    <t xml:space="preserve">     - 시설물가동 확인 및 안전점검</t>
    <phoneticPr fontId="11" type="noConversion"/>
  </si>
  <si>
    <t xml:space="preserve">     - 위치검증 및 수위확인</t>
    <phoneticPr fontId="11" type="noConversion"/>
  </si>
  <si>
    <t xml:space="preserve">     - 시설물 사진촬영 : 근, 원경 각 1장</t>
    <phoneticPr fontId="11" type="noConversion"/>
  </si>
  <si>
    <t>&lt;제 2-2호표&gt;</t>
    <phoneticPr fontId="11" type="noConversion"/>
  </si>
  <si>
    <t>지하수이용실태조사(공당_소형)</t>
    <phoneticPr fontId="213" type="noConversion"/>
  </si>
  <si>
    <t>공/일</t>
    <phoneticPr fontId="213" type="noConversion"/>
  </si>
  <si>
    <t>노    무    비</t>
    <phoneticPr fontId="11" type="noConversion"/>
  </si>
  <si>
    <t>재    료    비</t>
    <phoneticPr fontId="11" type="noConversion"/>
  </si>
  <si>
    <t xml:space="preserve"> 경          비</t>
    <phoneticPr fontId="11" type="noConversion"/>
  </si>
  <si>
    <t>비     고</t>
    <phoneticPr fontId="11" type="noConversion"/>
  </si>
  <si>
    <t>중급기술자</t>
    <phoneticPr fontId="213" type="noConversion"/>
  </si>
  <si>
    <t>인</t>
    <phoneticPr fontId="213" type="noConversion"/>
  </si>
  <si>
    <t>보     인</t>
    <phoneticPr fontId="213" type="noConversion"/>
  </si>
  <si>
    <t>인</t>
    <phoneticPr fontId="213" type="noConversion"/>
  </si>
  <si>
    <t>수위측정기</t>
    <phoneticPr fontId="11" type="noConversion"/>
  </si>
  <si>
    <t>전류계 5A</t>
    <phoneticPr fontId="11" type="noConversion"/>
  </si>
  <si>
    <t>일</t>
    <phoneticPr fontId="11" type="noConversion"/>
  </si>
  <si>
    <t>차량운행비</t>
    <phoneticPr fontId="11" type="noConversion"/>
  </si>
  <si>
    <t>소형</t>
    <phoneticPr fontId="11" type="noConversion"/>
  </si>
  <si>
    <t>일</t>
    <phoneticPr fontId="11" type="noConversion"/>
  </si>
  <si>
    <t>소  계</t>
    <phoneticPr fontId="11" type="noConversion"/>
  </si>
  <si>
    <t>제  잡  비</t>
    <phoneticPr fontId="11" type="noConversion"/>
  </si>
  <si>
    <t>%</t>
    <phoneticPr fontId="11" type="noConversion"/>
  </si>
  <si>
    <t xml:space="preserve">     - 시설사용여부확인</t>
    <phoneticPr fontId="11" type="noConversion"/>
  </si>
  <si>
    <t xml:space="preserve">     - 좌표획득 : 기존도면(1/5000지형도 또는 지번도)와 GPS수신기 대조</t>
    <phoneticPr fontId="11" type="noConversion"/>
  </si>
  <si>
    <t xml:space="preserve">     - 시설물사진촬영 : 근, 원경 각 1장</t>
    <phoneticPr fontId="11" type="noConversion"/>
  </si>
  <si>
    <t>&lt;제2-3호표&gt;</t>
    <phoneticPr fontId="11" type="noConversion"/>
  </si>
  <si>
    <t>지하수이용실태 안내문 부착</t>
    <phoneticPr fontId="213" type="noConversion"/>
  </si>
  <si>
    <t>안내문</t>
    <phoneticPr fontId="11" type="noConversion"/>
  </si>
  <si>
    <t>stainless</t>
    <phoneticPr fontId="11" type="noConversion"/>
  </si>
  <si>
    <t>개</t>
    <phoneticPr fontId="11" type="noConversion"/>
  </si>
  <si>
    <t>차량임차료</t>
    <phoneticPr fontId="11" type="noConversion"/>
  </si>
  <si>
    <t>소형</t>
    <phoneticPr fontId="11" type="noConversion"/>
  </si>
  <si>
    <t>차량유류대</t>
    <phoneticPr fontId="9" type="noConversion"/>
  </si>
  <si>
    <t>경유</t>
    <phoneticPr fontId="9" type="noConversion"/>
  </si>
  <si>
    <t>일</t>
    <phoneticPr fontId="9" type="noConversion"/>
  </si>
  <si>
    <t xml:space="preserve">     - 지하수이용시설 안내문 내용 확인 및 부착</t>
    <phoneticPr fontId="11" type="noConversion"/>
  </si>
  <si>
    <t>&lt;제 3호표&gt;</t>
    <phoneticPr fontId="12" type="noConversion"/>
  </si>
  <si>
    <t>방치공 임시처리(공당)</t>
    <phoneticPr fontId="213" type="noConversion"/>
  </si>
  <si>
    <t>2인1조</t>
    <phoneticPr fontId="11" type="noConversion"/>
  </si>
  <si>
    <t>임시공덮개</t>
    <phoneticPr fontId="11" type="noConversion"/>
  </si>
  <si>
    <t>PVC캡</t>
    <phoneticPr fontId="11" type="noConversion"/>
  </si>
  <si>
    <t>개</t>
    <phoneticPr fontId="11" type="noConversion"/>
  </si>
  <si>
    <t>물가정보P723</t>
    <phoneticPr fontId="11" type="noConversion"/>
  </si>
  <si>
    <t>표지판</t>
    <phoneticPr fontId="11" type="noConversion"/>
  </si>
  <si>
    <t>알루미늄푯말</t>
    <phoneticPr fontId="11" type="noConversion"/>
  </si>
  <si>
    <t>차량운행비</t>
    <phoneticPr fontId="11" type="noConversion"/>
  </si>
  <si>
    <t>소형</t>
    <phoneticPr fontId="11" type="noConversion"/>
  </si>
  <si>
    <t>일</t>
    <phoneticPr fontId="11" type="noConversion"/>
  </si>
  <si>
    <t>&lt;임시덮개&gt;</t>
    <phoneticPr fontId="11" type="noConversion"/>
  </si>
  <si>
    <t>&lt;안내푯말&gt;</t>
    <phoneticPr fontId="11" type="noConversion"/>
  </si>
  <si>
    <t xml:space="preserve">   ㅇ 작업내용 </t>
    <phoneticPr fontId="11" type="noConversion"/>
  </si>
  <si>
    <t xml:space="preserve">     - 제원조사 : 구경, 심도, 수중모타, 전기시설, 양수장 조사</t>
    <phoneticPr fontId="11" type="noConversion"/>
  </si>
  <si>
    <t xml:space="preserve">     - 오염물임시제거 : 시설물에 근접한 오염물 임시제거 또는 관계기관 신고</t>
    <phoneticPr fontId="11" type="noConversion"/>
  </si>
  <si>
    <t xml:space="preserve">     - 임시덮개설치 : 오염물 유입/투기 방지를위한 덮개설치</t>
    <phoneticPr fontId="11" type="noConversion"/>
  </si>
  <si>
    <t xml:space="preserve">     - 푯말제작 : 높이 1m지지대 + 표지판(21cm×15cm)</t>
    <phoneticPr fontId="11" type="noConversion"/>
  </si>
  <si>
    <t>&lt;제4호표&gt;</t>
    <phoneticPr fontId="12" type="noConversion"/>
  </si>
  <si>
    <t>지하수시설물 자료검증 및 시스템등재</t>
    <phoneticPr fontId="213" type="noConversion"/>
  </si>
  <si>
    <t>공/일</t>
    <phoneticPr fontId="213" type="noConversion"/>
  </si>
  <si>
    <t>중급기술자</t>
    <phoneticPr fontId="213" type="noConversion"/>
  </si>
  <si>
    <t>보      인</t>
    <phoneticPr fontId="213" type="noConversion"/>
  </si>
  <si>
    <t xml:space="preserve">   ㅇ 작업내용 </t>
    <phoneticPr fontId="11" type="noConversion"/>
  </si>
  <si>
    <t xml:space="preserve">     - 조사결과를 농촌지하수넷에 업데이트 및 위치검정, 사진 등 제원 검증 </t>
    <phoneticPr fontId="11" type="noConversion"/>
  </si>
  <si>
    <t>&lt;제 5호표&gt;</t>
    <phoneticPr fontId="12" type="noConversion"/>
  </si>
  <si>
    <t>지하수이용실태조사 보고서 및 관정대장 작성</t>
    <phoneticPr fontId="213" type="noConversion"/>
  </si>
  <si>
    <t>공</t>
    <phoneticPr fontId="213" type="noConversion"/>
  </si>
  <si>
    <t>노    무    비</t>
    <phoneticPr fontId="11" type="noConversion"/>
  </si>
  <si>
    <t>재    료    비</t>
    <phoneticPr fontId="11" type="noConversion"/>
  </si>
  <si>
    <t xml:space="preserve"> 경          비</t>
    <phoneticPr fontId="11" type="noConversion"/>
  </si>
  <si>
    <t>비     고</t>
    <phoneticPr fontId="11" type="noConversion"/>
  </si>
  <si>
    <t>&lt;보고서 작성&gt;</t>
    <phoneticPr fontId="213" type="noConversion"/>
  </si>
  <si>
    <t>중급기술자</t>
    <phoneticPr fontId="213" type="noConversion"/>
  </si>
  <si>
    <t>기초자료</t>
    <phoneticPr fontId="213" type="noConversion"/>
  </si>
  <si>
    <t>인</t>
    <phoneticPr fontId="213" type="noConversion"/>
  </si>
  <si>
    <t>농림부 기반정비-554,  제45호표의20%</t>
    <phoneticPr fontId="213" type="noConversion"/>
  </si>
  <si>
    <t>이용현황조사</t>
    <phoneticPr fontId="213" type="noConversion"/>
  </si>
  <si>
    <t>인</t>
    <phoneticPr fontId="213" type="noConversion"/>
  </si>
  <si>
    <t>수리지질조사</t>
    <phoneticPr fontId="213" type="noConversion"/>
  </si>
  <si>
    <t>수질조사</t>
    <phoneticPr fontId="213" type="noConversion"/>
  </si>
  <si>
    <t>인</t>
    <phoneticPr fontId="213" type="noConversion"/>
  </si>
  <si>
    <t>&lt;관정대장 작성&gt;</t>
    <phoneticPr fontId="213" type="noConversion"/>
  </si>
  <si>
    <t>컴퓨터운전사</t>
    <phoneticPr fontId="213" type="noConversion"/>
  </si>
  <si>
    <t>DB입력</t>
    <phoneticPr fontId="213" type="noConversion"/>
  </si>
  <si>
    <t>인</t>
    <phoneticPr fontId="213" type="noConversion"/>
  </si>
  <si>
    <t>도면출력</t>
    <phoneticPr fontId="213" type="noConversion"/>
  </si>
  <si>
    <t>인</t>
    <phoneticPr fontId="213" type="noConversion"/>
  </si>
  <si>
    <t>출력용지</t>
    <phoneticPr fontId="213" type="noConversion"/>
  </si>
  <si>
    <t>A4(250장/1매)</t>
    <phoneticPr fontId="213" type="noConversion"/>
  </si>
  <si>
    <t>권</t>
    <phoneticPr fontId="213" type="noConversion"/>
  </si>
  <si>
    <t>프린터토너</t>
    <phoneticPr fontId="213" type="noConversion"/>
  </si>
  <si>
    <t>레이저</t>
    <phoneticPr fontId="213" type="noConversion"/>
  </si>
  <si>
    <t>개</t>
    <phoneticPr fontId="213" type="noConversion"/>
  </si>
  <si>
    <t>잉크카트리지</t>
    <phoneticPr fontId="213" type="noConversion"/>
  </si>
  <si>
    <t>Color &amp; BLACK</t>
    <phoneticPr fontId="213" type="noConversion"/>
  </si>
  <si>
    <t>set</t>
    <phoneticPr fontId="213" type="noConversion"/>
  </si>
  <si>
    <t>제본 바인더</t>
    <phoneticPr fontId="213" type="noConversion"/>
  </si>
  <si>
    <t>개</t>
    <phoneticPr fontId="213" type="noConversion"/>
  </si>
  <si>
    <t xml:space="preserve"> - 작성내용 : 중간-최종보고서 각1부, 지하수관정대장(조사표, 현장사진, 위치도포함) 1부</t>
    <phoneticPr fontId="213" type="noConversion"/>
  </si>
  <si>
    <t>출력용지 : 총공수×2장×1부÷250장=</t>
    <phoneticPr fontId="213" type="noConversion"/>
  </si>
  <si>
    <t>권</t>
    <phoneticPr fontId="213" type="noConversion"/>
  </si>
  <si>
    <t>프린터토너 : 총출력장수÷8000 =</t>
    <phoneticPr fontId="213" type="noConversion"/>
  </si>
  <si>
    <t>개</t>
    <phoneticPr fontId="213" type="noConversion"/>
  </si>
  <si>
    <t>잉크카트리지 : 총출력장수÷400 =</t>
    <phoneticPr fontId="213" type="noConversion"/>
  </si>
  <si>
    <t>제본 바인더 : 총출력장수÷250 =</t>
    <phoneticPr fontId="213" type="noConversion"/>
  </si>
  <si>
    <t>개</t>
    <phoneticPr fontId="213" type="noConversion"/>
  </si>
  <si>
    <t>&lt;제 6호표&gt;</t>
    <phoneticPr fontId="213" type="noConversion"/>
  </si>
  <si>
    <t xml:space="preserve"> </t>
    <phoneticPr fontId="213" type="noConversion"/>
  </si>
  <si>
    <t>조사기기 및 프로그램 구입 명세서</t>
    <phoneticPr fontId="213" type="noConversion"/>
  </si>
  <si>
    <t xml:space="preserve">         일금  :</t>
    <phoneticPr fontId="213" type="noConversion"/>
  </si>
  <si>
    <t>공  종  별</t>
    <phoneticPr fontId="213" type="noConversion"/>
  </si>
  <si>
    <t>재료또는치수</t>
    <phoneticPr fontId="213" type="noConversion"/>
  </si>
  <si>
    <t>원수</t>
    <phoneticPr fontId="213" type="noConversion"/>
  </si>
  <si>
    <t>단위</t>
    <phoneticPr fontId="213" type="noConversion"/>
  </si>
  <si>
    <t>총    액</t>
    <phoneticPr fontId="213" type="noConversion"/>
  </si>
  <si>
    <t xml:space="preserve">        노  무  비</t>
    <phoneticPr fontId="213" type="noConversion"/>
  </si>
  <si>
    <t xml:space="preserve">      재  료  비</t>
    <phoneticPr fontId="213" type="noConversion"/>
  </si>
  <si>
    <t xml:space="preserve">       경     비</t>
    <phoneticPr fontId="213" type="noConversion"/>
  </si>
  <si>
    <t>비  고</t>
    <phoneticPr fontId="213" type="noConversion"/>
  </si>
  <si>
    <t>단가</t>
    <phoneticPr fontId="213" type="noConversion"/>
  </si>
  <si>
    <t>금액</t>
    <phoneticPr fontId="213" type="noConversion"/>
  </si>
  <si>
    <t>PC(현장노트북)</t>
    <phoneticPr fontId="11" type="noConversion"/>
  </si>
  <si>
    <t>대</t>
    <phoneticPr fontId="213" type="noConversion"/>
  </si>
  <si>
    <t>관리조사단가</t>
    <phoneticPr fontId="11" type="noConversion"/>
  </si>
  <si>
    <t>외장형하드(1TB)</t>
    <phoneticPr fontId="11" type="noConversion"/>
  </si>
  <si>
    <t>대</t>
    <phoneticPr fontId="11" type="noConversion"/>
  </si>
  <si>
    <t>관리조사단가</t>
    <phoneticPr fontId="11" type="noConversion"/>
  </si>
  <si>
    <t>디지털카메라</t>
    <phoneticPr fontId="11" type="noConversion"/>
  </si>
  <si>
    <t>대</t>
    <phoneticPr fontId="11" type="noConversion"/>
  </si>
  <si>
    <t>관리조사단가</t>
    <phoneticPr fontId="11" type="noConversion"/>
  </si>
  <si>
    <t>넷북</t>
    <phoneticPr fontId="11" type="noConversion"/>
  </si>
  <si>
    <t>대</t>
    <phoneticPr fontId="11" type="noConversion"/>
  </si>
  <si>
    <t>견적가</t>
    <phoneticPr fontId="11" type="noConversion"/>
  </si>
  <si>
    <t>GPS(블루투스)</t>
    <phoneticPr fontId="11" type="noConversion"/>
  </si>
  <si>
    <t>견적가</t>
    <phoneticPr fontId="11" type="noConversion"/>
  </si>
  <si>
    <t>※ VAT 별도 금액</t>
    <phoneticPr fontId="11" type="noConversion"/>
  </si>
  <si>
    <t>합     계</t>
    <phoneticPr fontId="213" type="noConversion"/>
  </si>
  <si>
    <t>&lt;제 7호표&gt;</t>
    <phoneticPr fontId="11" type="noConversion"/>
  </si>
  <si>
    <t>현장사무실운영</t>
    <phoneticPr fontId="213" type="noConversion"/>
  </si>
  <si>
    <t>식</t>
    <phoneticPr fontId="213" type="noConversion"/>
  </si>
  <si>
    <t>노    무    비</t>
    <phoneticPr fontId="11" type="noConversion"/>
  </si>
  <si>
    <t>재    료    비</t>
    <phoneticPr fontId="11" type="noConversion"/>
  </si>
  <si>
    <t xml:space="preserve"> 경          비</t>
    <phoneticPr fontId="11" type="noConversion"/>
  </si>
  <si>
    <t>비     고</t>
    <phoneticPr fontId="11" type="noConversion"/>
  </si>
  <si>
    <t>사무실 임대료</t>
    <phoneticPr fontId="12" type="noConversion"/>
  </si>
  <si>
    <t>월</t>
    <phoneticPr fontId="12" type="noConversion"/>
  </si>
  <si>
    <t>부동산중개수수료</t>
    <phoneticPr fontId="12" type="noConversion"/>
  </si>
  <si>
    <t>식</t>
    <phoneticPr fontId="12" type="noConversion"/>
  </si>
  <si>
    <t>통신비</t>
    <phoneticPr fontId="12" type="noConversion"/>
  </si>
  <si>
    <t>가입비</t>
    <phoneticPr fontId="12" type="noConversion"/>
  </si>
  <si>
    <t>전화비</t>
    <phoneticPr fontId="12" type="noConversion"/>
  </si>
  <si>
    <t>월</t>
    <phoneticPr fontId="12" type="noConversion"/>
  </si>
  <si>
    <t>인터넷설치비</t>
    <phoneticPr fontId="12" type="noConversion"/>
  </si>
  <si>
    <t>회선</t>
    <phoneticPr fontId="12" type="noConversion"/>
  </si>
  <si>
    <t>인터넷운영비</t>
    <phoneticPr fontId="12" type="noConversion"/>
  </si>
  <si>
    <t>월</t>
    <phoneticPr fontId="12" type="noConversion"/>
  </si>
  <si>
    <t>전력수도료</t>
    <phoneticPr fontId="12" type="noConversion"/>
  </si>
  <si>
    <t>전력료,수도료</t>
    <phoneticPr fontId="12" type="noConversion"/>
  </si>
  <si>
    <t>사무실 이사</t>
    <phoneticPr fontId="12" type="noConversion"/>
  </si>
  <si>
    <t>수원~파주</t>
    <phoneticPr fontId="12" type="noConversion"/>
  </si>
  <si>
    <t>파주~수원</t>
    <phoneticPr fontId="12" type="noConversion"/>
  </si>
  <si>
    <t>사무기기임대료</t>
    <phoneticPr fontId="12" type="noConversion"/>
  </si>
  <si>
    <t>데스크탑</t>
    <phoneticPr fontId="12" type="noConversion"/>
  </si>
  <si>
    <t>복합기</t>
    <phoneticPr fontId="12" type="noConversion"/>
  </si>
  <si>
    <t>토너</t>
    <phoneticPr fontId="12" type="noConversion"/>
  </si>
  <si>
    <t>HP-3500</t>
    <phoneticPr fontId="12" type="noConversion"/>
  </si>
  <si>
    <t>개</t>
    <phoneticPr fontId="12" type="noConversion"/>
  </si>
  <si>
    <t>삼성ML-6060D3</t>
    <phoneticPr fontId="12" type="noConversion"/>
  </si>
  <si>
    <t>복사지</t>
    <phoneticPr fontId="12" type="noConversion"/>
  </si>
  <si>
    <t>A4</t>
    <phoneticPr fontId="12" type="noConversion"/>
  </si>
  <si>
    <t>박스</t>
    <phoneticPr fontId="12" type="noConversion"/>
  </si>
  <si>
    <t>수질검사 공사비명세서(농업용수)</t>
    <phoneticPr fontId="12" type="noConversion"/>
  </si>
  <si>
    <t>회/일</t>
    <phoneticPr fontId="12" type="noConversion"/>
  </si>
  <si>
    <t>시료채취</t>
    <phoneticPr fontId="15" type="noConversion"/>
  </si>
  <si>
    <t>수질검사비</t>
    <phoneticPr fontId="10" type="noConversion"/>
  </si>
  <si>
    <t>회</t>
    <phoneticPr fontId="10" type="noConversion"/>
  </si>
  <si>
    <t>차량임차료</t>
    <phoneticPr fontId="11" type="noConversion"/>
  </si>
  <si>
    <t>일</t>
    <phoneticPr fontId="9" type="noConversion"/>
  </si>
  <si>
    <t>차량유류대</t>
    <phoneticPr fontId="9" type="noConversion"/>
  </si>
  <si>
    <t>경유</t>
    <phoneticPr fontId="9" type="noConversion"/>
  </si>
  <si>
    <t>일</t>
    <phoneticPr fontId="10" type="noConversion"/>
  </si>
  <si>
    <t>&lt;제3호표&gt;</t>
    <phoneticPr fontId="12" type="noConversion"/>
  </si>
  <si>
    <t>(단위: 원)</t>
    <phoneticPr fontId="9" type="noConversion"/>
  </si>
  <si>
    <t>외주용역비</t>
    <phoneticPr fontId="12" type="noConversion"/>
  </si>
  <si>
    <t>렌트차량비(일당)</t>
    <phoneticPr fontId="9" type="noConversion"/>
  </si>
  <si>
    <t>유류대(1일)</t>
    <phoneticPr fontId="9" type="noConversion"/>
  </si>
  <si>
    <t xml:space="preserve"> - 지하수 수질 채취 및 분석</t>
    <phoneticPr fontId="8" type="noConversion"/>
  </si>
  <si>
    <t xml:space="preserve"> - 지하수 수질보전을 지속적으로 파악하여 국민보건 
   위생상 안전하고 깨끗한 지하수를 사용하기 위함</t>
    <phoneticPr fontId="8" type="noConversion"/>
  </si>
  <si>
    <t>지하수관정 유지관리</t>
    <phoneticPr fontId="9" type="noConversion"/>
  </si>
  <si>
    <t xml:space="preserve"> - 직영시행</t>
    <phoneticPr fontId="9" type="noConversion"/>
  </si>
  <si>
    <t xml:space="preserve"> - 외주시행</t>
    <phoneticPr fontId="9" type="noConversion"/>
  </si>
  <si>
    <t>지구/일</t>
    <phoneticPr fontId="9" type="noConversion"/>
  </si>
  <si>
    <t>보통인부</t>
    <phoneticPr fontId="9" type="noConversion"/>
  </si>
  <si>
    <t>차량대여비</t>
    <phoneticPr fontId="9" type="noConversion"/>
  </si>
  <si>
    <t>인</t>
    <phoneticPr fontId="9" type="noConversion"/>
  </si>
  <si>
    <t>일</t>
    <phoneticPr fontId="9" type="noConversion"/>
  </si>
  <si>
    <t>외관조사 및 계측기 점검(지구당)</t>
    <phoneticPr fontId="12" type="noConversion"/>
  </si>
  <si>
    <r>
      <t xml:space="preserve">비 </t>
    </r>
    <r>
      <rPr>
        <sz val="12"/>
        <rFont val="맑은 고딕"/>
        <family val="3"/>
        <charset val="129"/>
        <scheme val="minor"/>
      </rPr>
      <t xml:space="preserve">    고</t>
    </r>
    <phoneticPr fontId="15" type="noConversion"/>
  </si>
  <si>
    <t>산재,고용,건강,연금제외</t>
    <phoneticPr fontId="9" type="noConversion"/>
  </si>
  <si>
    <t>2. 조사량 및 시행방법</t>
    <phoneticPr fontId="8" type="noConversion"/>
  </si>
  <si>
    <t>암반</t>
  </si>
  <si>
    <t>허가/신고번호</t>
    <phoneticPr fontId="9" type="noConversion"/>
  </si>
  <si>
    <t>″</t>
  </si>
  <si>
    <t>연장허가</t>
    <phoneticPr fontId="9" type="noConversion"/>
  </si>
  <si>
    <t>시설
형태</t>
    <phoneticPr fontId="9" type="noConversion"/>
  </si>
  <si>
    <t>관할
지사</t>
    <phoneticPr fontId="9" type="noConversion"/>
  </si>
  <si>
    <r>
      <t>허가
신고량
(m</t>
    </r>
    <r>
      <rPr>
        <b/>
        <vertAlign val="superscript"/>
        <sz val="11"/>
        <rFont val="맑은 고딕"/>
        <family val="3"/>
        <charset val="129"/>
        <scheme val="minor"/>
      </rPr>
      <t>3</t>
    </r>
    <r>
      <rPr>
        <b/>
        <sz val="11"/>
        <rFont val="맑은 고딕"/>
        <family val="3"/>
        <charset val="129"/>
        <scheme val="minor"/>
      </rPr>
      <t>/D)</t>
    </r>
    <phoneticPr fontId="157" type="noConversion"/>
  </si>
  <si>
    <t>허가번호</t>
    <phoneticPr fontId="9" type="noConversion"/>
  </si>
  <si>
    <t>시행시 제외할것</t>
    <phoneticPr fontId="9" type="noConversion"/>
  </si>
  <si>
    <t>최근 수질검사
이행종료일</t>
    <phoneticPr fontId="9" type="noConversion"/>
  </si>
  <si>
    <t>정기수질검사</t>
    <phoneticPr fontId="9" type="noConversion"/>
  </si>
  <si>
    <t>원</t>
    <phoneticPr fontId="8" type="noConversion"/>
  </si>
  <si>
    <t>철원</t>
    <phoneticPr fontId="9" type="noConversion"/>
  </si>
  <si>
    <t>철원군</t>
  </si>
  <si>
    <t>동송읍</t>
  </si>
  <si>
    <t>철원읍</t>
  </si>
  <si>
    <t>오덕리</t>
  </si>
  <si>
    <t>이평리</t>
  </si>
  <si>
    <t>강릉지사</t>
    <phoneticPr fontId="9" type="noConversion"/>
  </si>
  <si>
    <t>원주지사</t>
    <phoneticPr fontId="9" type="noConversion"/>
  </si>
  <si>
    <r>
      <t>홍천</t>
    </r>
    <r>
      <rPr>
        <b/>
        <sz val="11"/>
        <rFont val="맑은 고딕"/>
        <family val="3"/>
        <charset val="129"/>
      </rPr>
      <t>·춘천지사</t>
    </r>
    <phoneticPr fontId="9" type="noConversion"/>
  </si>
  <si>
    <t>홍천·춘천</t>
    <phoneticPr fontId="9" type="noConversion"/>
  </si>
  <si>
    <t>암반40호</t>
  </si>
  <si>
    <t>암반41호</t>
  </si>
  <si>
    <t>암반42호</t>
  </si>
  <si>
    <t>암반48호</t>
  </si>
  <si>
    <t>관우리</t>
  </si>
  <si>
    <t>3460</t>
  </si>
  <si>
    <t>791-1</t>
  </si>
  <si>
    <t>1655</t>
  </si>
  <si>
    <t>오지리</t>
  </si>
  <si>
    <t>1778</t>
  </si>
  <si>
    <t>양수능력
(㎥/D)</t>
    <phoneticPr fontId="9" type="noConversion"/>
  </si>
  <si>
    <t>원상복구</t>
    <phoneticPr fontId="9" type="noConversion"/>
  </si>
  <si>
    <t>2-5. 지구별 내역(원상복구)</t>
    <phoneticPr fontId="157" type="noConversion"/>
  </si>
  <si>
    <t xml:space="preserve">  - 원상복구 소계</t>
    <phoneticPr fontId="9" type="noConversion"/>
  </si>
  <si>
    <t>원상복구</t>
    <phoneticPr fontId="157" type="noConversion"/>
  </si>
  <si>
    <t>관정 내역</t>
    <phoneticPr fontId="157" type="noConversion"/>
  </si>
  <si>
    <t>원상복구 사업량</t>
    <phoneticPr fontId="157" type="noConversion"/>
  </si>
  <si>
    <t>구경(mm)</t>
    <phoneticPr fontId="157" type="noConversion"/>
  </si>
  <si>
    <t>심도(m)</t>
    <phoneticPr fontId="157" type="noConversion"/>
  </si>
  <si>
    <t>모터설치
심도(m)</t>
    <phoneticPr fontId="157" type="noConversion"/>
  </si>
  <si>
    <t>모타
마력(HP)</t>
    <phoneticPr fontId="157" type="noConversion"/>
  </si>
  <si>
    <t>동력(V)</t>
    <phoneticPr fontId="157" type="noConversion"/>
  </si>
  <si>
    <t>수중모터
펌프인양</t>
    <phoneticPr fontId="157" type="noConversion"/>
  </si>
  <si>
    <t>케이싱
절단</t>
    <phoneticPr fontId="157" type="noConversion"/>
  </si>
  <si>
    <t>되메우기</t>
    <phoneticPr fontId="157" type="noConversion"/>
  </si>
  <si>
    <t>폐기물처리,
부지정리</t>
    <phoneticPr fontId="157" type="noConversion"/>
  </si>
  <si>
    <t>-</t>
    <phoneticPr fontId="157" type="noConversion"/>
  </si>
  <si>
    <t>개소</t>
    <phoneticPr fontId="9" type="noConversion"/>
  </si>
  <si>
    <t>개소</t>
    <phoneticPr fontId="9" type="noConversion"/>
  </si>
  <si>
    <t>지구</t>
    <phoneticPr fontId="9" type="noConversion"/>
  </si>
  <si>
    <t>원상복구</t>
    <phoneticPr fontId="8" type="noConversion"/>
  </si>
  <si>
    <t>지구</t>
  </si>
  <si>
    <t>소 계</t>
    <phoneticPr fontId="12" type="noConversion"/>
  </si>
  <si>
    <t xml:space="preserve">구    분 </t>
    <phoneticPr fontId="12" type="noConversion"/>
  </si>
  <si>
    <t>총   액</t>
    <phoneticPr fontId="12" type="noConversion"/>
  </si>
  <si>
    <t>현지답사</t>
    <phoneticPr fontId="12" type="noConversion"/>
  </si>
  <si>
    <t>대수성시험</t>
    <phoneticPr fontId="12" type="noConversion"/>
  </si>
  <si>
    <t>용역비 산출방식</t>
    <phoneticPr fontId="12" type="noConversion"/>
  </si>
  <si>
    <t>직접인건비</t>
    <phoneticPr fontId="12" type="noConversion"/>
  </si>
  <si>
    <t>엔지니어링사업대가의 기준 중</t>
    <phoneticPr fontId="12" type="noConversion"/>
  </si>
  <si>
    <t>직접경비</t>
    <phoneticPr fontId="12" type="noConversion"/>
  </si>
  <si>
    <t>실비정액가산방식 적용</t>
    <phoneticPr fontId="12" type="noConversion"/>
  </si>
  <si>
    <t>5. 지하수영향조사비 명세서</t>
    <phoneticPr fontId="12" type="noConversion"/>
  </si>
  <si>
    <t>공종별</t>
    <phoneticPr fontId="12" type="noConversion"/>
  </si>
  <si>
    <t>재료또는치수</t>
    <phoneticPr fontId="12" type="noConversion"/>
  </si>
  <si>
    <t>총액</t>
    <phoneticPr fontId="12" type="noConversion"/>
  </si>
  <si>
    <t>산출근거</t>
    <phoneticPr fontId="12" type="noConversion"/>
  </si>
  <si>
    <t>인건비</t>
    <phoneticPr fontId="12" type="noConversion"/>
  </si>
  <si>
    <t>경비</t>
    <phoneticPr fontId="12" type="noConversion"/>
  </si>
  <si>
    <t xml:space="preserve">          직 접 인 건 비</t>
    <phoneticPr fontId="12" type="noConversion"/>
  </si>
  <si>
    <t xml:space="preserve">          직  접  경  비</t>
    <phoneticPr fontId="12" type="noConversion"/>
  </si>
  <si>
    <t>비 고</t>
  </si>
  <si>
    <t>자료수집 및 현장답사</t>
    <phoneticPr fontId="12" type="noConversion"/>
  </si>
  <si>
    <t>정천현황 및 오염원조사</t>
    <phoneticPr fontId="12" type="noConversion"/>
  </si>
  <si>
    <t>연속 대수성시험</t>
    <phoneticPr fontId="12" type="noConversion"/>
  </si>
  <si>
    <t>수위회복시험</t>
    <phoneticPr fontId="12" type="noConversion"/>
  </si>
  <si>
    <t>수질검사비</t>
    <phoneticPr fontId="12" type="noConversion"/>
  </si>
  <si>
    <t>자료분석 및 보고서작성</t>
    <phoneticPr fontId="12" type="noConversion"/>
  </si>
  <si>
    <t>연장허가 지하수영향조사비 명세서(공당)</t>
    <phoneticPr fontId="12" type="noConversion"/>
  </si>
  <si>
    <t xml:space="preserve"> 지하수영향조사비 명세서(공당) </t>
    <phoneticPr fontId="12" type="noConversion"/>
  </si>
  <si>
    <t>&lt;제 1호표&gt;</t>
    <phoneticPr fontId="12" type="noConversion"/>
  </si>
  <si>
    <r>
      <t>&lt;제 2호표&gt;</t>
    </r>
    <r>
      <rPr>
        <sz val="10"/>
        <rFont val="굴림체"/>
        <family val="3"/>
        <charset val="129"/>
      </rPr>
      <t/>
    </r>
  </si>
  <si>
    <t>&lt;제3호표&gt;</t>
  </si>
  <si>
    <t>&lt;제4호표&gt;</t>
  </si>
  <si>
    <t>&lt;제 4호표&gt;</t>
    <phoneticPr fontId="12" type="noConversion"/>
  </si>
  <si>
    <t>&lt;제5호표&gt;</t>
  </si>
  <si>
    <t>&lt;제 6호표&gt;</t>
    <phoneticPr fontId="12" type="noConversion"/>
  </si>
  <si>
    <t>기존자료 수집</t>
    <phoneticPr fontId="12" type="noConversion"/>
  </si>
  <si>
    <t xml:space="preserve"> 단           가           표 </t>
    <phoneticPr fontId="12" type="noConversion"/>
  </si>
  <si>
    <t>자료수집 및 현장답사 (1지구)</t>
    <phoneticPr fontId="12" type="noConversion"/>
  </si>
  <si>
    <t>일/지구</t>
    <phoneticPr fontId="12" type="noConversion"/>
  </si>
  <si>
    <t>&lt;노무비&gt;</t>
    <phoneticPr fontId="12" type="noConversion"/>
  </si>
  <si>
    <t>지하수 조사.계획 품셈(2020), P.12</t>
    <phoneticPr fontId="12" type="noConversion"/>
  </si>
  <si>
    <t>중급 기술자</t>
    <phoneticPr fontId="12" type="noConversion"/>
  </si>
  <si>
    <t>1지구78.5ha</t>
    <phoneticPr fontId="12" type="noConversion"/>
  </si>
  <si>
    <t>보 통 인 부</t>
    <phoneticPr fontId="12" type="noConversion"/>
  </si>
  <si>
    <t>2.4인/㎢</t>
    <phoneticPr fontId="12" type="noConversion"/>
  </si>
  <si>
    <t>&lt;건설교통부&gt;</t>
    <phoneticPr fontId="12" type="noConversion"/>
  </si>
  <si>
    <t>보링공</t>
    <phoneticPr fontId="12" type="noConversion"/>
  </si>
  <si>
    <t>&lt;재료비&gt;</t>
    <phoneticPr fontId="12" type="noConversion"/>
  </si>
  <si>
    <t>&lt;&lt;기존자료 수집 및 현지답사 포함사항&gt;&gt;</t>
    <phoneticPr fontId="12" type="noConversion"/>
  </si>
  <si>
    <t>지하수 조사.계획 품셈(2020), P.11</t>
    <phoneticPr fontId="12" type="noConversion"/>
  </si>
  <si>
    <t>정천현황조사(현장실사)</t>
    <phoneticPr fontId="12" type="noConversion"/>
  </si>
  <si>
    <t>지하수 이용량 산정</t>
    <phoneticPr fontId="12" type="noConversion"/>
  </si>
  <si>
    <t>하천현황조사</t>
    <phoneticPr fontId="12" type="noConversion"/>
  </si>
  <si>
    <t>잠재오염원 조사</t>
    <phoneticPr fontId="12" type="noConversion"/>
  </si>
  <si>
    <t>&lt;경비&gt;</t>
    <phoneticPr fontId="12" type="noConversion"/>
  </si>
  <si>
    <t>합    계</t>
    <phoneticPr fontId="12" type="noConversion"/>
  </si>
  <si>
    <t>2</t>
    <phoneticPr fontId="12" type="noConversion"/>
  </si>
  <si>
    <t>&lt;제 2호표&gt;</t>
    <phoneticPr fontId="12" type="noConversion"/>
  </si>
  <si>
    <t>정천현황 및 오염원조사 (1지구)</t>
    <phoneticPr fontId="12" type="noConversion"/>
  </si>
  <si>
    <t>150ha/일</t>
    <phoneticPr fontId="12" type="noConversion"/>
  </si>
  <si>
    <t>&lt;한국농촌공사&gt;</t>
    <phoneticPr fontId="12" type="noConversion"/>
  </si>
  <si>
    <t>3</t>
    <phoneticPr fontId="12" type="noConversion"/>
  </si>
  <si>
    <t>단계대수성시험</t>
    <phoneticPr fontId="12" type="noConversion"/>
  </si>
  <si>
    <t>연속대수성시험</t>
    <phoneticPr fontId="12" type="noConversion"/>
  </si>
  <si>
    <t>회복시험</t>
    <phoneticPr fontId="12" type="noConversion"/>
  </si>
  <si>
    <t>해석</t>
    <phoneticPr fontId="12" type="noConversion"/>
  </si>
  <si>
    <t>3-1</t>
    <phoneticPr fontId="12" type="noConversion"/>
  </si>
  <si>
    <t>L</t>
    <phoneticPr fontId="12" type="noConversion"/>
  </si>
  <si>
    <t>잡유</t>
    <phoneticPr fontId="12" type="noConversion"/>
  </si>
  <si>
    <t>발전기손료</t>
    <phoneticPr fontId="12" type="noConversion"/>
  </si>
  <si>
    <t>25kw</t>
    <phoneticPr fontId="12" type="noConversion"/>
  </si>
  <si>
    <t>시간</t>
    <phoneticPr fontId="12" type="noConversion"/>
  </si>
  <si>
    <t>기존시설 활용 시, 제외</t>
    <phoneticPr fontId="12" type="noConversion"/>
  </si>
  <si>
    <t>수중모타펌프손료</t>
    <phoneticPr fontId="12" type="noConversion"/>
  </si>
  <si>
    <t>5HP</t>
    <phoneticPr fontId="12" type="noConversion"/>
  </si>
  <si>
    <t>"</t>
    <phoneticPr fontId="12" type="noConversion"/>
  </si>
  <si>
    <t>유량계손료</t>
    <phoneticPr fontId="12" type="noConversion"/>
  </si>
  <si>
    <t>3-2</t>
    <phoneticPr fontId="12" type="noConversion"/>
  </si>
  <si>
    <t>대수성시험(연속대수성시험 12시간 기준)</t>
    <phoneticPr fontId="12" type="noConversion"/>
  </si>
  <si>
    <t>연속 대수성시험 (1회)</t>
    <phoneticPr fontId="12" type="noConversion"/>
  </si>
  <si>
    <t>일/회</t>
    <phoneticPr fontId="12" type="noConversion"/>
  </si>
  <si>
    <t>16시간/회</t>
    <phoneticPr fontId="12" type="noConversion"/>
  </si>
  <si>
    <t>16시간/8시간=2일</t>
    <phoneticPr fontId="12" type="noConversion"/>
  </si>
  <si>
    <t>잡  재  료</t>
    <phoneticPr fontId="12" type="noConversion"/>
  </si>
  <si>
    <t>전기료 외</t>
    <phoneticPr fontId="12" type="noConversion"/>
  </si>
  <si>
    <t>단전 시, 발전기 사용</t>
    <phoneticPr fontId="12" type="noConversion"/>
  </si>
  <si>
    <t>3-3</t>
    <phoneticPr fontId="12" type="noConversion"/>
  </si>
  <si>
    <t>대수성시험(회복시험)</t>
    <phoneticPr fontId="12" type="noConversion"/>
  </si>
  <si>
    <t>수위회복시험 (1회)</t>
    <phoneticPr fontId="12" type="noConversion"/>
  </si>
  <si>
    <t>2시간/회</t>
    <phoneticPr fontId="12" type="noConversion"/>
  </si>
  <si>
    <t>지하수 조사.계획 품셈(2020), P.54</t>
    <phoneticPr fontId="12" type="noConversion"/>
  </si>
  <si>
    <t>3-4</t>
    <phoneticPr fontId="12" type="noConversion"/>
  </si>
  <si>
    <t>대수성시험(해석)</t>
    <phoneticPr fontId="12" type="noConversion"/>
  </si>
  <si>
    <t>적정취수량 및 영향범위 산정</t>
    <phoneticPr fontId="12" type="noConversion"/>
  </si>
  <si>
    <t>4</t>
    <phoneticPr fontId="12" type="noConversion"/>
  </si>
  <si>
    <t>5</t>
    <phoneticPr fontId="12" type="noConversion"/>
  </si>
  <si>
    <t>수질검사비 (농업용수, 1회당)</t>
    <phoneticPr fontId="12" type="noConversion"/>
  </si>
  <si>
    <t>수질 검사비</t>
    <phoneticPr fontId="12" type="noConversion"/>
  </si>
  <si>
    <t>농업용수기준</t>
  </si>
  <si>
    <t>회</t>
  </si>
  <si>
    <t>지하수 조사.계획 품셈(2020), P.34</t>
    <phoneticPr fontId="12" type="noConversion"/>
  </si>
  <si>
    <t>시료 채취병</t>
    <phoneticPr fontId="12" type="noConversion"/>
  </si>
  <si>
    <t>4L</t>
  </si>
  <si>
    <t>무균채수병</t>
    <phoneticPr fontId="12" type="noConversion"/>
  </si>
  <si>
    <t>4L</t>
    <phoneticPr fontId="12" type="noConversion"/>
  </si>
  <si>
    <t>차량운행비</t>
    <phoneticPr fontId="12" type="noConversion"/>
  </si>
  <si>
    <t>일</t>
    <phoneticPr fontId="12" type="noConversion"/>
  </si>
  <si>
    <t>보고서작성</t>
    <phoneticPr fontId="12" type="noConversion"/>
  </si>
  <si>
    <t>6</t>
    <phoneticPr fontId="12" type="noConversion"/>
  </si>
  <si>
    <t>자료분석 및 보고서 작성 (1지구)</t>
    <phoneticPr fontId="12" type="noConversion"/>
  </si>
  <si>
    <t>보고서 유인</t>
    <phoneticPr fontId="12" type="noConversion"/>
  </si>
  <si>
    <t>&lt;한국수자원공사&gt;</t>
    <phoneticPr fontId="12" type="noConversion"/>
  </si>
  <si>
    <t>제본비</t>
    <phoneticPr fontId="12" type="noConversion"/>
  </si>
  <si>
    <t>출력용지</t>
    <phoneticPr fontId="12" type="noConversion"/>
  </si>
  <si>
    <t>50매 x 4권</t>
    <phoneticPr fontId="12" type="noConversion"/>
  </si>
  <si>
    <t>4Color</t>
    <phoneticPr fontId="12" type="noConversion"/>
  </si>
  <si>
    <t>30,000매 출력기준</t>
    <phoneticPr fontId="12" type="noConversion"/>
  </si>
  <si>
    <t>기계기구 손료</t>
    <phoneticPr fontId="12" type="noConversion"/>
  </si>
  <si>
    <t>7</t>
    <phoneticPr fontId="12" type="noConversion"/>
  </si>
  <si>
    <t>기 종</t>
    <phoneticPr fontId="12" type="noConversion"/>
  </si>
  <si>
    <t>가격</t>
    <phoneticPr fontId="12" type="noConversion"/>
  </si>
  <si>
    <t>내용시간</t>
    <phoneticPr fontId="12" type="noConversion"/>
  </si>
  <si>
    <t>연간</t>
    <phoneticPr fontId="12" type="noConversion"/>
  </si>
  <si>
    <t>내용연한</t>
    <phoneticPr fontId="12" type="noConversion"/>
  </si>
  <si>
    <t>탑재트럭(32톤)</t>
    <phoneticPr fontId="12" type="noConversion"/>
  </si>
  <si>
    <t>크레인(5톤)</t>
    <phoneticPr fontId="12" type="noConversion"/>
  </si>
  <si>
    <t>SAS200(300포함)</t>
    <phoneticPr fontId="12" type="noConversion"/>
  </si>
  <si>
    <t>SAS1000</t>
    <phoneticPr fontId="12" type="noConversion"/>
  </si>
  <si>
    <t>Pro-Rogger</t>
    <phoneticPr fontId="12" type="noConversion"/>
  </si>
  <si>
    <t xml:space="preserve"> OYO3400</t>
    <phoneticPr fontId="12" type="noConversion"/>
  </si>
  <si>
    <t>비저항탐사기</t>
    <phoneticPr fontId="12" type="noConversion"/>
  </si>
  <si>
    <t>저주파탐사기</t>
    <phoneticPr fontId="12" type="noConversion"/>
  </si>
  <si>
    <t>자력탐사기</t>
    <phoneticPr fontId="12" type="noConversion"/>
  </si>
  <si>
    <t>중력탐사기</t>
    <phoneticPr fontId="12" type="noConversion"/>
  </si>
  <si>
    <t>전자파탐사기</t>
    <phoneticPr fontId="12" type="noConversion"/>
  </si>
  <si>
    <t>원격탐사기</t>
    <phoneticPr fontId="12" type="noConversion"/>
  </si>
  <si>
    <t>그라우트펌프</t>
    <phoneticPr fontId="12" type="noConversion"/>
  </si>
  <si>
    <t>그라우트믹서</t>
    <phoneticPr fontId="12" type="noConversion"/>
  </si>
  <si>
    <t>수중펌프(5HP)</t>
    <phoneticPr fontId="12" type="noConversion"/>
  </si>
  <si>
    <t>수중펌프(7.5HP)</t>
    <phoneticPr fontId="12" type="noConversion"/>
  </si>
  <si>
    <t>수중펌프(10HP)</t>
    <phoneticPr fontId="12" type="noConversion"/>
  </si>
  <si>
    <t>발전기(50Kw)</t>
    <phoneticPr fontId="12" type="noConversion"/>
  </si>
  <si>
    <t>7-1. 연장허가 지하수영향조사비 명세서(총괄)</t>
    <phoneticPr fontId="12" type="noConversion"/>
  </si>
  <si>
    <t>적   요</t>
    <phoneticPr fontId="12" type="noConversion"/>
  </si>
  <si>
    <t>소   계</t>
  </si>
  <si>
    <t xml:space="preserve"> 직접인건비 *</t>
    <phoneticPr fontId="12" type="noConversion"/>
  </si>
  <si>
    <t xml:space="preserve"> (직접인건비+제경비) *</t>
    <phoneticPr fontId="12" type="noConversion"/>
  </si>
  <si>
    <t>10. 계</t>
    <phoneticPr fontId="12" type="noConversion"/>
  </si>
  <si>
    <t>11. 부 가 가 치 세</t>
    <phoneticPr fontId="12" type="noConversion"/>
  </si>
  <si>
    <t xml:space="preserve"> 계     *</t>
    <phoneticPr fontId="12" type="noConversion"/>
  </si>
  <si>
    <t>12. 합  계</t>
    <phoneticPr fontId="12" type="noConversion"/>
  </si>
  <si>
    <t>공당 평균 금액</t>
    <phoneticPr fontId="12" type="noConversion"/>
  </si>
  <si>
    <t>일  금 :</t>
    <phoneticPr fontId="8" type="noConversion"/>
  </si>
  <si>
    <t>규격</t>
    <phoneticPr fontId="12" type="noConversion"/>
  </si>
  <si>
    <t>총   액</t>
  </si>
  <si>
    <t>직접인건비</t>
    <phoneticPr fontId="8" type="noConversion"/>
  </si>
  <si>
    <t>소  계</t>
    <phoneticPr fontId="12" type="noConversion"/>
  </si>
  <si>
    <t>금   액</t>
  </si>
  <si>
    <t>금  액</t>
  </si>
  <si>
    <t>m</t>
    <phoneticPr fontId="12" type="noConversion"/>
  </si>
  <si>
    <t>합   계</t>
  </si>
  <si>
    <t>8. 사후관리 용역비 총괄표(단가)</t>
    <phoneticPr fontId="12" type="noConversion"/>
  </si>
  <si>
    <t>암반20호</t>
  </si>
  <si>
    <t>암반38호</t>
  </si>
  <si>
    <t>암반43호</t>
  </si>
  <si>
    <t>암반44호</t>
  </si>
  <si>
    <t>암반45호</t>
  </si>
  <si>
    <t>암반49호</t>
  </si>
  <si>
    <t>암반50호</t>
  </si>
  <si>
    <t>암반51호</t>
  </si>
  <si>
    <t>암반52호</t>
  </si>
  <si>
    <t>암반53호</t>
  </si>
  <si>
    <t>암반54호</t>
  </si>
  <si>
    <t>암반55호</t>
  </si>
  <si>
    <t>암반56호</t>
  </si>
  <si>
    <t>암반57호</t>
  </si>
  <si>
    <t>암반58호</t>
  </si>
  <si>
    <t>암반59호</t>
  </si>
  <si>
    <t>암반60호</t>
  </si>
  <si>
    <t>내포리</t>
  </si>
  <si>
    <t>2-4</t>
  </si>
  <si>
    <t>1521</t>
  </si>
  <si>
    <t>대위리</t>
  </si>
  <si>
    <t>225-2</t>
  </si>
  <si>
    <t>734-2</t>
  </si>
  <si>
    <t>상노리</t>
  </si>
  <si>
    <t>1246</t>
  </si>
  <si>
    <t>강산리</t>
  </si>
  <si>
    <t>2485</t>
  </si>
  <si>
    <t>2997</t>
  </si>
  <si>
    <t>하갈리</t>
  </si>
  <si>
    <t>1622</t>
  </si>
  <si>
    <t>1134</t>
  </si>
  <si>
    <t>1135</t>
  </si>
  <si>
    <t>2506</t>
  </si>
  <si>
    <t>2493</t>
  </si>
  <si>
    <t>518</t>
  </si>
  <si>
    <t>211-1</t>
  </si>
  <si>
    <t>6</t>
  </si>
  <si>
    <t>1626</t>
  </si>
  <si>
    <t>159</t>
  </si>
  <si>
    <t>제1200200016호</t>
  </si>
  <si>
    <t>제1200200026호</t>
  </si>
  <si>
    <t>제1200200028호</t>
  </si>
  <si>
    <t>제1200200029호</t>
  </si>
  <si>
    <t>제1200200030호</t>
  </si>
  <si>
    <t>제1200200031호</t>
  </si>
  <si>
    <t>제1200200032호</t>
  </si>
  <si>
    <t>제1200200033호</t>
  </si>
  <si>
    <t>제1200200035호</t>
  </si>
  <si>
    <t>제1200200036호</t>
  </si>
  <si>
    <t>제1200200045호</t>
  </si>
  <si>
    <t>제1200200037호</t>
  </si>
  <si>
    <t>제1200200038호</t>
  </si>
  <si>
    <t>제1200200039호</t>
  </si>
  <si>
    <t>제1200200040호</t>
  </si>
  <si>
    <t>제1200200041호</t>
  </si>
  <si>
    <t>제2200100122호</t>
  </si>
  <si>
    <t>제2200100124호</t>
  </si>
  <si>
    <t>제2200100121호</t>
  </si>
  <si>
    <t>제2200100123호</t>
  </si>
  <si>
    <t>제2200100125호</t>
  </si>
  <si>
    <t xml:space="preserve"> </t>
    <phoneticPr fontId="9" type="noConversion"/>
  </si>
  <si>
    <t>유류대 산정방식 : (평균주행시간*시속/평균연비)*휘발유단가*사용일수</t>
    <phoneticPr fontId="9" type="noConversion"/>
  </si>
  <si>
    <t>사후관리</t>
    <phoneticPr fontId="8" type="noConversion"/>
  </si>
  <si>
    <t>공 종 별 단 가 표</t>
    <phoneticPr fontId="8" type="noConversion"/>
  </si>
  <si>
    <t>기 종 : 콤프레샤 21kg/cm2 이상</t>
    <phoneticPr fontId="8" type="noConversion"/>
  </si>
  <si>
    <t>직 접 경 비</t>
    <phoneticPr fontId="12" type="noConversion"/>
  </si>
  <si>
    <t>산출근거</t>
  </si>
  <si>
    <t xml:space="preserve"> 기계기구 설치</t>
    <phoneticPr fontId="12" type="noConversion"/>
  </si>
  <si>
    <t>제1호표</t>
    <phoneticPr fontId="12" type="noConversion"/>
  </si>
  <si>
    <t xml:space="preserve"> 양수설비 인양 및 상태점검</t>
    <phoneticPr fontId="12" type="noConversion"/>
  </si>
  <si>
    <t>제2호표</t>
    <phoneticPr fontId="12" type="noConversion"/>
  </si>
  <si>
    <t>원수조정</t>
    <phoneticPr fontId="12" type="noConversion"/>
  </si>
  <si>
    <t xml:space="preserve"> 에어써징(고압압축 불기공법)</t>
    <phoneticPr fontId="12" type="noConversion"/>
  </si>
  <si>
    <t>제3호표</t>
    <phoneticPr fontId="12" type="noConversion"/>
  </si>
  <si>
    <t xml:space="preserve"> 양수설비 정비 및 재설치</t>
    <phoneticPr fontId="12" type="noConversion"/>
  </si>
  <si>
    <t>제4호표</t>
    <phoneticPr fontId="12" type="noConversion"/>
  </si>
  <si>
    <t xml:space="preserve"> 수위측정관설치</t>
    <phoneticPr fontId="12" type="noConversion"/>
  </si>
  <si>
    <t>제5호표</t>
    <phoneticPr fontId="12" type="noConversion"/>
  </si>
  <si>
    <t xml:space="preserve"> 운반비</t>
    <phoneticPr fontId="12" type="noConversion"/>
  </si>
  <si>
    <t>제6호표</t>
    <phoneticPr fontId="12" type="noConversion"/>
  </si>
  <si>
    <t xml:space="preserve"> 수중TV검층</t>
    <phoneticPr fontId="12" type="noConversion"/>
  </si>
  <si>
    <t>제7호표</t>
    <phoneticPr fontId="12" type="noConversion"/>
  </si>
  <si>
    <t>시설현황조사</t>
    <phoneticPr fontId="8" type="noConversion"/>
  </si>
  <si>
    <t>기계기구설치</t>
    <phoneticPr fontId="8" type="noConversion"/>
  </si>
  <si>
    <t>1</t>
    <phoneticPr fontId="12" type="noConversion"/>
  </si>
  <si>
    <t>( 회 당 )</t>
  </si>
  <si>
    <t>회/일</t>
    <phoneticPr fontId="8" type="noConversion"/>
  </si>
  <si>
    <t>양수설비 인양 및 상태점검</t>
    <phoneticPr fontId="8" type="noConversion"/>
  </si>
  <si>
    <t>1-1</t>
    <phoneticPr fontId="12" type="noConversion"/>
  </si>
  <si>
    <t xml:space="preserve">양수설비 인양 및 상태점검 </t>
    <phoneticPr fontId="12" type="noConversion"/>
  </si>
  <si>
    <t>(재원조사 포함)</t>
    <phoneticPr fontId="12" type="noConversion"/>
  </si>
  <si>
    <t>(회당)</t>
    <phoneticPr fontId="12" type="noConversion"/>
  </si>
  <si>
    <t>지하수개발이용시설 공사 설계실무요령(2008)</t>
    <phoneticPr fontId="12" type="noConversion"/>
  </si>
  <si>
    <t>P.136</t>
    <phoneticPr fontId="12" type="noConversion"/>
  </si>
  <si>
    <t>이용시설설계요령, P136</t>
    <phoneticPr fontId="12" type="noConversion"/>
  </si>
  <si>
    <t>수중펌프설치(5.5kw이하)</t>
    <phoneticPr fontId="12" type="noConversion"/>
  </si>
  <si>
    <t>적산정보(p796)</t>
    <phoneticPr fontId="12" type="noConversion"/>
  </si>
  <si>
    <t>회당</t>
    <phoneticPr fontId="12" type="noConversion"/>
  </si>
  <si>
    <t>기계설치공</t>
    <phoneticPr fontId="12" type="noConversion"/>
  </si>
  <si>
    <t>5.기계설비 철거 및 이설공사의 Pump 및 Fan 류</t>
    <phoneticPr fontId="12" type="noConversion"/>
  </si>
  <si>
    <t>6.펌프설치 [1]펌프설치의 4)우물속의 수중펌프</t>
    <phoneticPr fontId="12" type="noConversion"/>
  </si>
  <si>
    <t>트럭탑제형크레인(5ton)</t>
    <phoneticPr fontId="12" type="noConversion"/>
  </si>
  <si>
    <t xml:space="preserve"> 표준단가표(p.388) 건설기계사용료</t>
    <phoneticPr fontId="12" type="noConversion"/>
  </si>
  <si>
    <t>크레인</t>
    <phoneticPr fontId="12" type="noConversion"/>
  </si>
  <si>
    <t>유류대</t>
    <phoneticPr fontId="12" type="noConversion"/>
  </si>
  <si>
    <t>기계설비공</t>
  </si>
  <si>
    <t>5.5kw 이하</t>
    <phoneticPr fontId="12" type="noConversion"/>
  </si>
  <si>
    <t>P.137</t>
    <phoneticPr fontId="12" type="noConversion"/>
  </si>
  <si>
    <t>크레인 손료</t>
    <phoneticPr fontId="12" type="noConversion"/>
  </si>
  <si>
    <t>에 어 써 징</t>
    <phoneticPr fontId="8" type="noConversion"/>
  </si>
  <si>
    <t>1-2</t>
    <phoneticPr fontId="12" type="noConversion"/>
  </si>
  <si>
    <t>공내 촬영</t>
    <phoneticPr fontId="12" type="noConversion"/>
  </si>
  <si>
    <t>(m당)</t>
    <phoneticPr fontId="12" type="noConversion"/>
  </si>
  <si>
    <t>( M 당 )</t>
  </si>
  <si>
    <t>m/일</t>
    <phoneticPr fontId="8" type="noConversion"/>
  </si>
  <si>
    <t>기종 :콤프레샤 21kg/cm2 이상</t>
    <phoneticPr fontId="12" type="noConversion"/>
  </si>
  <si>
    <t>m당</t>
    <phoneticPr fontId="12" type="noConversion"/>
  </si>
  <si>
    <t>표준품셈(p560)</t>
    <phoneticPr fontId="12" type="noConversion"/>
  </si>
  <si>
    <t>중급기능사</t>
    <phoneticPr fontId="12" type="noConversion"/>
  </si>
  <si>
    <t>조사비적산기준(p149) 에어써징(콤퓨레샤)</t>
    <phoneticPr fontId="12" type="noConversion"/>
  </si>
  <si>
    <t>보링공</t>
  </si>
  <si>
    <t>에어써징 : 고성능착정기 450hp이하</t>
    <phoneticPr fontId="12" type="noConversion"/>
  </si>
  <si>
    <t>특인</t>
    <phoneticPr fontId="12" type="noConversion"/>
  </si>
  <si>
    <t>경유소모량</t>
    <phoneticPr fontId="12" type="noConversion"/>
  </si>
  <si>
    <t>보인</t>
    <phoneticPr fontId="12" type="noConversion"/>
  </si>
  <si>
    <t>경  유</t>
  </si>
  <si>
    <t>콤프 XRVS-466시리즈, 383마력 적용</t>
    <phoneticPr fontId="12" type="noConversion"/>
  </si>
  <si>
    <t>잡  유</t>
  </si>
  <si>
    <t>소모량산정=마력x0.24*5/6*0.75</t>
    <phoneticPr fontId="12" type="noConversion"/>
  </si>
  <si>
    <t>시간당 57로 1일456적용</t>
    <phoneticPr fontId="12" type="noConversion"/>
  </si>
  <si>
    <t>상각비</t>
  </si>
  <si>
    <t>정비비</t>
  </si>
  <si>
    <t>관리비</t>
  </si>
  <si>
    <t>공압기(이동식)</t>
    <phoneticPr fontId="12" type="noConversion"/>
  </si>
  <si>
    <t>휘발유</t>
    <phoneticPr fontId="12" type="noConversion"/>
  </si>
  <si>
    <t>소  계</t>
  </si>
  <si>
    <t>표준품셈(p363)</t>
    <phoneticPr fontId="12" type="noConversion"/>
  </si>
  <si>
    <t>DVD-R (VTR테이프)</t>
    <phoneticPr fontId="12" type="noConversion"/>
  </si>
  <si>
    <t>검층기 손료</t>
    <phoneticPr fontId="12" type="noConversion"/>
  </si>
  <si>
    <t>잡재료</t>
  </si>
  <si>
    <t>공내청소</t>
    <phoneticPr fontId="8" type="noConversion"/>
  </si>
  <si>
    <t>양수설비 정비 및 재설치</t>
    <phoneticPr fontId="8" type="noConversion"/>
  </si>
  <si>
    <t>(공  당 )</t>
    <phoneticPr fontId="12" type="noConversion"/>
  </si>
  <si>
    <t>공/일</t>
    <phoneticPr fontId="8" type="noConversion"/>
  </si>
  <si>
    <t>양수설비 정비 및 재설치에 포함</t>
    <phoneticPr fontId="12" type="noConversion"/>
  </si>
  <si>
    <t>기준없어 1일 2공기준으로 작성</t>
    <phoneticPr fontId="12" type="noConversion"/>
  </si>
  <si>
    <t>인 - 양수시설 설치</t>
    <phoneticPr fontId="12" type="noConversion"/>
  </si>
  <si>
    <t>조사비적산기준(P.150)</t>
    <phoneticPr fontId="12" type="noConversion"/>
  </si>
  <si>
    <t>압상관,전선,수중모터펌프 세척으로 세척시간 2시간 적용함.</t>
    <phoneticPr fontId="12" type="noConversion"/>
  </si>
  <si>
    <t xml:space="preserve">수 위 측 정 관 설 치 </t>
    <phoneticPr fontId="8" type="noConversion"/>
  </si>
  <si>
    <t>2-1</t>
    <phoneticPr fontId="12" type="noConversion"/>
  </si>
  <si>
    <t>청소장비운반</t>
    <phoneticPr fontId="12" type="noConversion"/>
  </si>
  <si>
    <t>가. 운반조건</t>
    <phoneticPr fontId="12" type="noConversion"/>
  </si>
  <si>
    <t>( M 당 )</t>
    <phoneticPr fontId="12" type="noConversion"/>
  </si>
  <si>
    <t>나. 대기시간</t>
    <phoneticPr fontId="12" type="noConversion"/>
  </si>
  <si>
    <t>적재시간</t>
    <phoneticPr fontId="12" type="noConversion"/>
  </si>
  <si>
    <t>대기시간</t>
    <phoneticPr fontId="12" type="noConversion"/>
  </si>
  <si>
    <t>적하시간</t>
    <phoneticPr fontId="12" type="noConversion"/>
  </si>
  <si>
    <t>소요시간</t>
    <phoneticPr fontId="12" type="noConversion"/>
  </si>
  <si>
    <t>PE파이프</t>
    <phoneticPr fontId="12" type="noConversion"/>
  </si>
  <si>
    <t>M</t>
    <phoneticPr fontId="12" type="noConversion"/>
  </si>
  <si>
    <t>재료비만 반영</t>
    <phoneticPr fontId="12" type="noConversion"/>
  </si>
  <si>
    <t>기준대기시간</t>
    <phoneticPr fontId="12" type="noConversion"/>
  </si>
  <si>
    <t>※ 설치품은 양수설비인양 및 재설치에 포함됨</t>
    <phoneticPr fontId="12" type="noConversion"/>
  </si>
  <si>
    <t>※ 필요시 적용</t>
    <phoneticPr fontId="12" type="noConversion"/>
  </si>
  <si>
    <t>다. 구역화물운임</t>
    <phoneticPr fontId="12" type="noConversion"/>
  </si>
  <si>
    <t>운임</t>
    <phoneticPr fontId="12" type="noConversion"/>
  </si>
  <si>
    <t>원</t>
    <phoneticPr fontId="12" type="noConversion"/>
  </si>
  <si>
    <t>x</t>
    <phoneticPr fontId="12" type="noConversion"/>
  </si>
  <si>
    <t>대</t>
    <phoneticPr fontId="12" type="noConversion"/>
  </si>
  <si>
    <t>=</t>
    <phoneticPr fontId="12" type="noConversion"/>
  </si>
  <si>
    <t>라. 기준 대기료</t>
    <phoneticPr fontId="12" type="noConversion"/>
  </si>
  <si>
    <t xml:space="preserve">대기료 x 대기시간 x </t>
    <phoneticPr fontId="12" type="noConversion"/>
  </si>
  <si>
    <t xml:space="preserve">대 </t>
    <phoneticPr fontId="12" type="noConversion"/>
  </si>
  <si>
    <t>마. 상하차 인부</t>
    <phoneticPr fontId="12" type="noConversion"/>
  </si>
  <si>
    <t>아. 합 계</t>
    <phoneticPr fontId="12" type="noConversion"/>
  </si>
  <si>
    <t>운  반  비</t>
    <phoneticPr fontId="8" type="noConversion"/>
  </si>
  <si>
    <t>2-2</t>
    <phoneticPr fontId="12" type="noConversion"/>
  </si>
  <si>
    <t>청소장비 설치 및 인양</t>
    <phoneticPr fontId="12" type="noConversion"/>
  </si>
  <si>
    <t xml:space="preserve">부대품 운반비 </t>
    <phoneticPr fontId="8" type="noConversion"/>
  </si>
  <si>
    <t xml:space="preserve">  가. 조    건</t>
    <phoneticPr fontId="8" type="noConversion"/>
  </si>
  <si>
    <t>운반거리 :</t>
    <phoneticPr fontId="12" type="noConversion"/>
  </si>
  <si>
    <t>㎞</t>
    <phoneticPr fontId="8" type="noConversion"/>
  </si>
  <si>
    <t>사용차종 :</t>
    <phoneticPr fontId="12" type="noConversion"/>
  </si>
  <si>
    <t>톤,</t>
    <phoneticPr fontId="8" type="noConversion"/>
  </si>
  <si>
    <t>대</t>
  </si>
  <si>
    <t xml:space="preserve">  나. 대기시간</t>
    <phoneticPr fontId="8" type="noConversion"/>
  </si>
  <si>
    <t>적재시간 :</t>
    <phoneticPr fontId="12" type="noConversion"/>
  </si>
  <si>
    <t>시간</t>
  </si>
  <si>
    <t>대기시간</t>
  </si>
  <si>
    <t>적하시간 :</t>
    <phoneticPr fontId="12" type="noConversion"/>
  </si>
  <si>
    <t>소요시간</t>
    <phoneticPr fontId="8" type="noConversion"/>
  </si>
  <si>
    <t>기준대기시간 :</t>
    <phoneticPr fontId="12" type="noConversion"/>
  </si>
  <si>
    <t xml:space="preserve">  다. 구역화물운임 :</t>
    <phoneticPr fontId="8" type="noConversion"/>
  </si>
  <si>
    <t>운   임</t>
    <phoneticPr fontId="12" type="noConversion"/>
  </si>
  <si>
    <t>원 × 1대</t>
    <phoneticPr fontId="12" type="noConversion"/>
  </si>
  <si>
    <t xml:space="preserve">  라. 기준대기료   :</t>
    <phoneticPr fontId="8" type="noConversion"/>
  </si>
  <si>
    <t>대기료</t>
    <phoneticPr fontId="12" type="noConversion"/>
  </si>
  <si>
    <t>×</t>
    <phoneticPr fontId="12" type="noConversion"/>
  </si>
  <si>
    <t xml:space="preserve">  마. 상하차인부임 :</t>
    <phoneticPr fontId="8" type="noConversion"/>
  </si>
  <si>
    <t>원  =</t>
    <phoneticPr fontId="8" type="noConversion"/>
  </si>
  <si>
    <t>수 중 T V 검 층</t>
    <phoneticPr fontId="8" type="noConversion"/>
  </si>
  <si>
    <t>2-3</t>
    <phoneticPr fontId="12" type="noConversion"/>
  </si>
  <si>
    <t>고압압축 불기공법</t>
    <phoneticPr fontId="12" type="noConversion"/>
  </si>
  <si>
    <t>( m 당 )</t>
    <phoneticPr fontId="12" type="noConversion"/>
  </si>
  <si>
    <t>조사비적산기준(p143)</t>
    <phoneticPr fontId="12" type="noConversion"/>
  </si>
  <si>
    <t>유류비</t>
    <phoneticPr fontId="12" type="noConversion"/>
  </si>
  <si>
    <t>공기압축기 손료</t>
    <phoneticPr fontId="12" type="noConversion"/>
  </si>
  <si>
    <t>일</t>
  </si>
  <si>
    <t>시설정비 및 설치</t>
    <phoneticPr fontId="8" type="noConversion"/>
  </si>
  <si>
    <t>양수설비 정비 및 재설치</t>
    <phoneticPr fontId="12" type="noConversion"/>
  </si>
  <si>
    <t>지하수 조사.계획 품셈(2020), P.50</t>
  </si>
  <si>
    <t>USB메모리</t>
    <phoneticPr fontId="12" type="noConversion"/>
  </si>
  <si>
    <t>16GB</t>
    <phoneticPr fontId="12" type="noConversion"/>
  </si>
  <si>
    <t>전구</t>
    <phoneticPr fontId="12" type="noConversion"/>
  </si>
  <si>
    <t>100W</t>
    <phoneticPr fontId="12" type="noConversion"/>
  </si>
  <si>
    <t>오링</t>
    <phoneticPr fontId="12" type="noConversion"/>
  </si>
  <si>
    <t>EA</t>
    <phoneticPr fontId="12" type="noConversion"/>
  </si>
  <si>
    <t>검층기손료</t>
    <phoneticPr fontId="12" type="noConversion"/>
  </si>
  <si>
    <t>VTR테이프는  USB메모리로 대체</t>
    <phoneticPr fontId="12" type="noConversion"/>
  </si>
  <si>
    <t>오링</t>
  </si>
  <si>
    <t>전구(100W)</t>
  </si>
  <si>
    <t>개</t>
    <phoneticPr fontId="9" type="noConversion"/>
  </si>
  <si>
    <t>19개소</t>
    <phoneticPr fontId="9" type="noConversion"/>
  </si>
  <si>
    <t>유 량 계  설 치(50mm)</t>
    <phoneticPr fontId="8" type="noConversion"/>
  </si>
  <si>
    <t>( 개소당 )</t>
    <phoneticPr fontId="12" type="noConversion"/>
  </si>
  <si>
    <t>개소/일</t>
    <phoneticPr fontId="8" type="noConversion"/>
  </si>
  <si>
    <t>직 접 노 무 비</t>
    <phoneticPr fontId="8" type="noConversion"/>
  </si>
  <si>
    <t>직 접 재 료 비</t>
    <phoneticPr fontId="8" type="noConversion"/>
  </si>
  <si>
    <t>직 접 경 비</t>
    <phoneticPr fontId="8" type="noConversion"/>
  </si>
  <si>
    <t>비고</t>
  </si>
  <si>
    <t>유 량 계</t>
    <phoneticPr fontId="12" type="noConversion"/>
  </si>
  <si>
    <t>50mm</t>
    <phoneticPr fontId="12" type="noConversion"/>
  </si>
  <si>
    <t xml:space="preserve"> 물가정보 801</t>
    <phoneticPr fontId="12" type="noConversion"/>
  </si>
  <si>
    <t>초급숙련기술자</t>
    <phoneticPr fontId="9" type="noConversion"/>
  </si>
  <si>
    <t>인</t>
    <phoneticPr fontId="9" type="noConversion"/>
  </si>
  <si>
    <t xml:space="preserve">    강원지역본부 지하수지질부</t>
    <phoneticPr fontId="8" type="noConversion"/>
  </si>
  <si>
    <t>8. 제경비(직접인건비의 110~120%)</t>
    <phoneticPr fontId="12" type="noConversion"/>
  </si>
  <si>
    <t>9. 기술료((직접인건비+제경비)의 20~40%)</t>
    <phoneticPr fontId="12" type="noConversion"/>
  </si>
  <si>
    <t>7. 영향조사 용역비 총괄표</t>
    <phoneticPr fontId="12" type="noConversion"/>
  </si>
  <si>
    <t>1. 기존자료 수집</t>
    <phoneticPr fontId="9" type="noConversion"/>
  </si>
  <si>
    <t>2. 현지답사</t>
    <phoneticPr fontId="9" type="noConversion"/>
  </si>
  <si>
    <t>3. 대수성시험</t>
    <phoneticPr fontId="9" type="noConversion"/>
  </si>
  <si>
    <t>4. 적정취수량 및 영향범위 산정</t>
    <phoneticPr fontId="9" type="noConversion"/>
  </si>
  <si>
    <t>5. 수질검사비</t>
    <phoneticPr fontId="9" type="noConversion"/>
  </si>
  <si>
    <t>6. 보고서작성</t>
    <phoneticPr fontId="9" type="noConversion"/>
  </si>
  <si>
    <t>암반</t>
    <phoneticPr fontId="9" type="noConversion"/>
  </si>
  <si>
    <t>암반</t>
    <phoneticPr fontId="9" type="noConversion"/>
  </si>
  <si>
    <t>2024년 02월 현재</t>
    <phoneticPr fontId="12" type="noConversion"/>
  </si>
  <si>
    <t>8. 사후관리 공종별단가표</t>
    <phoneticPr fontId="12" type="noConversion"/>
  </si>
  <si>
    <t>노무비</t>
    <phoneticPr fontId="9" type="noConversion"/>
  </si>
  <si>
    <t>단 가</t>
    <phoneticPr fontId="9" type="noConversion"/>
  </si>
  <si>
    <t>금 액</t>
    <phoneticPr fontId="9" type="noConversion"/>
  </si>
  <si>
    <t xml:space="preserve"> 단 가</t>
    <phoneticPr fontId="9" type="noConversion"/>
  </si>
  <si>
    <t>금  액</t>
    <phoneticPr fontId="9" type="noConversion"/>
  </si>
  <si>
    <t>직접경비</t>
    <phoneticPr fontId="9" type="noConversion"/>
  </si>
  <si>
    <t>&lt;제7호표&gt;</t>
    <phoneticPr fontId="12" type="noConversion"/>
  </si>
  <si>
    <t>&lt;제-호표&gt;</t>
    <phoneticPr fontId="9" type="noConversion"/>
  </si>
  <si>
    <t>소계</t>
    <phoneticPr fontId="9" type="noConversion"/>
  </si>
  <si>
    <t>개소</t>
    <phoneticPr fontId="9" type="noConversion"/>
  </si>
  <si>
    <t>수질검사 계</t>
    <phoneticPr fontId="9" type="noConversion"/>
  </si>
  <si>
    <t>원상복구</t>
    <phoneticPr fontId="12" type="noConversion"/>
  </si>
  <si>
    <t>휘발유</t>
    <phoneticPr fontId="9" type="noConversion"/>
  </si>
  <si>
    <t>스텐볼트너트</t>
    <phoneticPr fontId="12" type="noConversion"/>
  </si>
  <si>
    <t>USB</t>
    <phoneticPr fontId="9" type="noConversion"/>
  </si>
  <si>
    <t>16GB(USB 3.0/스틱형)</t>
    <phoneticPr fontId="9" type="noConversion"/>
  </si>
  <si>
    <t>물가자료 2025.02. 1권, p.1320</t>
    <phoneticPr fontId="9" type="noConversion"/>
  </si>
  <si>
    <t>재   료   비</t>
    <phoneticPr fontId="8" type="noConversion"/>
  </si>
  <si>
    <t>경      비</t>
    <phoneticPr fontId="8" type="noConversion"/>
  </si>
  <si>
    <t>㎥</t>
    <phoneticPr fontId="12" type="noConversion"/>
  </si>
  <si>
    <t>시멘트</t>
    <phoneticPr fontId="12" type="noConversion"/>
  </si>
  <si>
    <t>모  래</t>
    <phoneticPr fontId="12" type="noConversion"/>
  </si>
  <si>
    <t>구   분</t>
  </si>
  <si>
    <t>보호공</t>
    <phoneticPr fontId="12" type="noConversion"/>
  </si>
  <si>
    <t>양수장옥</t>
    <phoneticPr fontId="12" type="noConversion"/>
  </si>
  <si>
    <t>톤</t>
    <phoneticPr fontId="12" type="noConversion"/>
  </si>
  <si>
    <t>보호공철거</t>
    <phoneticPr fontId="12" type="noConversion"/>
  </si>
  <si>
    <t>6. 작업소요일수</t>
    <phoneticPr fontId="8" type="noConversion"/>
  </si>
  <si>
    <t>5톤이하(2023 설계단가적용)</t>
    <phoneticPr fontId="9" type="noConversion"/>
  </si>
  <si>
    <t>농업용수(15항목)</t>
    <phoneticPr fontId="10" type="noConversion"/>
  </si>
  <si>
    <t>무균채수병</t>
    <phoneticPr fontId="9" type="noConversion"/>
  </si>
  <si>
    <t>갈말읍</t>
  </si>
  <si>
    <t>사요리</t>
  </si>
  <si>
    <t>농업용 15항목</t>
    <phoneticPr fontId="9" type="noConversion"/>
  </si>
  <si>
    <t xml:space="preserve"> 4. 관정시설물 점검</t>
    <phoneticPr fontId="9" type="noConversion"/>
  </si>
  <si>
    <t>- 도시계획 편입 등 목적을 상실한
  관정에 대한 원상복구 등</t>
    <phoneticPr fontId="9" type="noConversion"/>
  </si>
  <si>
    <t xml:space="preserve"> - 공사관리 관정의 수리 및 정비를 통해
   농업기반시설의 선량한 유지관리 도모</t>
    <phoneticPr fontId="9" type="noConversion"/>
  </si>
  <si>
    <t>7. 관정정비 일위대가표</t>
    <phoneticPr fontId="12" type="noConversion"/>
  </si>
  <si>
    <t>공  종  별</t>
    <phoneticPr fontId="12" type="noConversion"/>
  </si>
  <si>
    <t>규      격</t>
    <phoneticPr fontId="12" type="noConversion"/>
  </si>
  <si>
    <t>노  무  비</t>
    <phoneticPr fontId="8" type="noConversion"/>
  </si>
  <si>
    <t>수중펌프설치인양</t>
    <phoneticPr fontId="12" type="noConversion"/>
  </si>
  <si>
    <t>에어써징</t>
    <phoneticPr fontId="12" type="noConversion"/>
  </si>
  <si>
    <t xml:space="preserve"> </t>
    <phoneticPr fontId="12" type="noConversion"/>
  </si>
  <si>
    <t>관정검사및정비</t>
    <phoneticPr fontId="12" type="noConversion"/>
  </si>
  <si>
    <t>기계기구설치</t>
    <phoneticPr fontId="12" type="noConversion"/>
  </si>
  <si>
    <t>운반비</t>
    <phoneticPr fontId="12" type="noConversion"/>
  </si>
  <si>
    <t>펌프자동제어장치</t>
    <phoneticPr fontId="12" type="noConversion"/>
  </si>
  <si>
    <t>7.5HP</t>
    <phoneticPr fontId="12" type="noConversion"/>
  </si>
  <si>
    <t>제6호표</t>
  </si>
  <si>
    <t>5HP,220V위상변환시스템</t>
    <phoneticPr fontId="12" type="noConversion"/>
  </si>
  <si>
    <t>3HP</t>
    <phoneticPr fontId="12" type="noConversion"/>
  </si>
  <si>
    <t>2HP</t>
    <phoneticPr fontId="12" type="noConversion"/>
  </si>
  <si>
    <t>1HP</t>
    <phoneticPr fontId="12" type="noConversion"/>
  </si>
  <si>
    <t>수위감지기</t>
    <phoneticPr fontId="12" type="noConversion"/>
  </si>
  <si>
    <t>FLOATLESS 스위치</t>
    <phoneticPr fontId="12" type="noConversion"/>
  </si>
  <si>
    <t>기동박스</t>
    <phoneticPr fontId="15" type="noConversion"/>
  </si>
  <si>
    <t>3상</t>
    <phoneticPr fontId="15" type="noConversion"/>
  </si>
  <si>
    <t>개</t>
    <phoneticPr fontId="15" type="noConversion"/>
  </si>
  <si>
    <t>단상</t>
    <phoneticPr fontId="15" type="noConversion"/>
  </si>
  <si>
    <t>유량계</t>
    <phoneticPr fontId="12" type="noConversion"/>
  </si>
  <si>
    <t>40mm</t>
    <phoneticPr fontId="12" type="noConversion"/>
  </si>
  <si>
    <t>32mm</t>
    <phoneticPr fontId="12" type="noConversion"/>
  </si>
  <si>
    <t>STS파이프</t>
    <phoneticPr fontId="12" type="noConversion"/>
  </si>
  <si>
    <t>65mm(플랜지포함)</t>
    <phoneticPr fontId="12" type="noConversion"/>
  </si>
  <si>
    <t>본</t>
    <phoneticPr fontId="12" type="noConversion"/>
  </si>
  <si>
    <t>50mm(플랜지포함)</t>
    <phoneticPr fontId="12" type="noConversion"/>
  </si>
  <si>
    <t>40mm(플랜지포함)</t>
    <phoneticPr fontId="12" type="noConversion"/>
  </si>
  <si>
    <t>32mm(플랜지포함)</t>
    <phoneticPr fontId="12" type="noConversion"/>
  </si>
  <si>
    <t>관정정비 일위대가표(계속)</t>
    <phoneticPr fontId="12" type="noConversion"/>
  </si>
  <si>
    <t>수위측정관</t>
    <phoneticPr fontId="12" type="noConversion"/>
  </si>
  <si>
    <t>25mm, PE파이프</t>
    <phoneticPr fontId="12" type="noConversion"/>
  </si>
  <si>
    <t>수중케이블</t>
    <phoneticPr fontId="12" type="noConversion"/>
  </si>
  <si>
    <t>CVF-6㎟</t>
    <phoneticPr fontId="12" type="noConversion"/>
  </si>
  <si>
    <t>수중모터펌프</t>
    <phoneticPr fontId="12" type="noConversion"/>
  </si>
  <si>
    <t>YI-005, YI-426</t>
    <phoneticPr fontId="15" type="noConversion"/>
  </si>
  <si>
    <t>YI-023, YI-400</t>
    <phoneticPr fontId="15" type="noConversion"/>
  </si>
  <si>
    <t>YI-026</t>
    <phoneticPr fontId="15" type="noConversion"/>
  </si>
  <si>
    <t>YI-061</t>
    <phoneticPr fontId="15" type="noConversion"/>
  </si>
  <si>
    <t>굴삭기</t>
    <phoneticPr fontId="12" type="noConversion"/>
  </si>
  <si>
    <t>03W</t>
    <phoneticPr fontId="12" type="noConversion"/>
  </si>
  <si>
    <t>장옥출입문교체</t>
    <phoneticPr fontId="12" type="noConversion"/>
  </si>
  <si>
    <t>보호공덮개</t>
    <phoneticPr fontId="12" type="noConversion"/>
  </si>
  <si>
    <t>보호시설 도색</t>
    <phoneticPr fontId="12" type="noConversion"/>
  </si>
  <si>
    <t>개소</t>
    <phoneticPr fontId="12" type="noConversion"/>
  </si>
  <si>
    <t>케이싱접합</t>
    <phoneticPr fontId="12" type="noConversion"/>
  </si>
  <si>
    <t>250mm</t>
    <phoneticPr fontId="12" type="noConversion"/>
  </si>
  <si>
    <t>제8호표</t>
    <phoneticPr fontId="12" type="noConversion"/>
  </si>
  <si>
    <t>밀폐형상부보호공설치(자재대제외)</t>
    <phoneticPr fontId="12" type="noConversion"/>
  </si>
  <si>
    <t>제9호표</t>
    <phoneticPr fontId="12" type="noConversion"/>
  </si>
  <si>
    <t>바닥기초설치비</t>
    <phoneticPr fontId="12" type="noConversion"/>
  </si>
  <si>
    <t>제10호표</t>
    <phoneticPr fontId="12" type="noConversion"/>
  </si>
  <si>
    <t>휀스설치비</t>
    <phoneticPr fontId="12" type="noConversion"/>
  </si>
  <si>
    <t>제11호표</t>
    <phoneticPr fontId="12" type="noConversion"/>
  </si>
  <si>
    <t>양수장옥(저수조)철거</t>
    <phoneticPr fontId="12" type="noConversion"/>
  </si>
  <si>
    <t>제12호표</t>
    <phoneticPr fontId="12" type="noConversion"/>
  </si>
  <si>
    <t>맨홀</t>
    <phoneticPr fontId="12" type="noConversion"/>
  </si>
  <si>
    <t>제13호표</t>
    <phoneticPr fontId="12" type="noConversion"/>
  </si>
  <si>
    <t>양수장옥설치</t>
    <phoneticPr fontId="12" type="noConversion"/>
  </si>
  <si>
    <t>보호공설치</t>
    <phoneticPr fontId="12" type="noConversion"/>
  </si>
  <si>
    <t>제14호표</t>
    <phoneticPr fontId="12" type="noConversion"/>
  </si>
  <si>
    <t>제1호표</t>
    <phoneticPr fontId="15" type="noConversion"/>
  </si>
  <si>
    <t>실측</t>
    <phoneticPr fontId="15" type="noConversion"/>
  </si>
  <si>
    <t>적용</t>
    <phoneticPr fontId="15" type="noConversion"/>
  </si>
  <si>
    <t>지표면기초높이</t>
    <phoneticPr fontId="15" type="noConversion"/>
  </si>
  <si>
    <t>펜스높이</t>
    <phoneticPr fontId="15" type="noConversion"/>
  </si>
  <si>
    <t>펜스너비</t>
    <phoneticPr fontId="15" type="noConversion"/>
  </si>
  <si>
    <t>관정뚜껑너비</t>
    <phoneticPr fontId="15" type="noConversion"/>
  </si>
  <si>
    <t>관정높이</t>
    <phoneticPr fontId="15" type="noConversion"/>
  </si>
  <si>
    <t>(개소당 )</t>
    <phoneticPr fontId="12" type="noConversion"/>
  </si>
  <si>
    <t>노 무 비</t>
    <phoneticPr fontId="8" type="noConversion"/>
  </si>
  <si>
    <t>지우지말것</t>
    <phoneticPr fontId="15" type="noConversion"/>
  </si>
  <si>
    <t>수중펌프인양</t>
    <phoneticPr fontId="5" type="noConversion"/>
  </si>
  <si>
    <t>5.5Kw이하</t>
    <phoneticPr fontId="8" type="noConversion"/>
  </si>
  <si>
    <t>식</t>
  </si>
  <si>
    <t>제1-1호표</t>
    <phoneticPr fontId="15" type="noConversion"/>
  </si>
  <si>
    <t>케이싱설치심도</t>
    <phoneticPr fontId="12" type="noConversion"/>
  </si>
  <si>
    <t>관정심도</t>
    <phoneticPr fontId="15" type="noConversion"/>
  </si>
  <si>
    <t>케이싱반경</t>
    <phoneticPr fontId="15" type="noConversion"/>
  </si>
  <si>
    <t>굴착반경</t>
    <phoneticPr fontId="15" type="noConversion"/>
  </si>
  <si>
    <t>보호공철거</t>
    <phoneticPr fontId="15" type="noConversion"/>
  </si>
  <si>
    <t>양수장옥</t>
    <phoneticPr fontId="15" type="noConversion"/>
  </si>
  <si>
    <t>콘크리트 기초 제거</t>
    <phoneticPr fontId="15" type="noConversion"/>
  </si>
  <si>
    <t>제1-2호표</t>
    <phoneticPr fontId="15" type="noConversion"/>
  </si>
  <si>
    <t>회당</t>
    <phoneticPr fontId="15" type="noConversion"/>
  </si>
  <si>
    <t>케이싱절단</t>
    <phoneticPr fontId="15" type="noConversion"/>
  </si>
  <si>
    <t>회</t>
    <phoneticPr fontId="15" type="noConversion"/>
  </si>
  <si>
    <t>제1-3호표</t>
    <phoneticPr fontId="15" type="noConversion"/>
  </si>
  <si>
    <t>인력터파기</t>
    <phoneticPr fontId="15" type="noConversion"/>
  </si>
  <si>
    <t>2.5*3*1</t>
    <phoneticPr fontId="15" type="noConversion"/>
  </si>
  <si>
    <t>제1-4호표</t>
    <phoneticPr fontId="15" type="noConversion"/>
  </si>
  <si>
    <t>인력되메움</t>
    <phoneticPr fontId="15" type="noConversion"/>
  </si>
  <si>
    <t>2.5*3*0.7</t>
    <phoneticPr fontId="15" type="noConversion"/>
  </si>
  <si>
    <t>제1-5호표</t>
    <phoneticPr fontId="15" type="noConversion"/>
  </si>
  <si>
    <t>지표부처리</t>
    <phoneticPr fontId="12" type="noConversion"/>
  </si>
  <si>
    <t>폐공되메우기</t>
    <phoneticPr fontId="5" type="noConversion"/>
  </si>
  <si>
    <t>10m</t>
    <phoneticPr fontId="15" type="noConversion"/>
  </si>
  <si>
    <t>10m</t>
    <phoneticPr fontId="5" type="noConversion"/>
  </si>
  <si>
    <t>모르타르</t>
    <phoneticPr fontId="5" type="noConversion"/>
  </si>
  <si>
    <t>1:1</t>
    <phoneticPr fontId="5" type="noConversion"/>
  </si>
  <si>
    <t>모     래</t>
    <phoneticPr fontId="5" type="noConversion"/>
  </si>
  <si>
    <t>폐기물처리비</t>
    <phoneticPr fontId="12" type="noConversion"/>
  </si>
  <si>
    <t>콘크리트</t>
    <phoneticPr fontId="15" type="noConversion"/>
  </si>
  <si>
    <t>kg</t>
    <phoneticPr fontId="15" type="noConversion"/>
  </si>
  <si>
    <t>&lt;제1-1호표&gt; 펌프인양 공사비명세서 (수중펌프 5.5Kw 이하 적용)</t>
    <phoneticPr fontId="5" type="noConversion"/>
  </si>
  <si>
    <t>지하수 개발이용시설공사 설계 실무요령</t>
    <phoneticPr fontId="12" type="noConversion"/>
  </si>
  <si>
    <t>보통  인부</t>
  </si>
  <si>
    <t>펌프인양시</t>
    <phoneticPr fontId="281" type="noConversion"/>
  </si>
  <si>
    <t>설치비의 40%</t>
    <phoneticPr fontId="281" type="noConversion"/>
  </si>
  <si>
    <t>[지하수개발이용시설공사 설계 실무요령]</t>
    <phoneticPr fontId="15" type="noConversion"/>
  </si>
  <si>
    <t>&lt;제1-2호표&gt; 콘크리트 기초 제거(파쇄, ㎥당)</t>
    <phoneticPr fontId="12" type="noConversion"/>
  </si>
  <si>
    <t>굴삭기(무한궤도)+펄버라이져</t>
    <phoneticPr fontId="12" type="noConversion"/>
  </si>
  <si>
    <t>2021 표준단가표 p.56</t>
    <phoneticPr fontId="12" type="noConversion"/>
  </si>
  <si>
    <t>소 계</t>
    <phoneticPr fontId="5" type="noConversion"/>
  </si>
  <si>
    <t>&lt;제1-2호표&gt; 보호공 해체 철거(기계사용, ㎥당)</t>
    <phoneticPr fontId="12" type="noConversion"/>
  </si>
  <si>
    <t>용접공</t>
    <phoneticPr fontId="12" type="noConversion"/>
  </si>
  <si>
    <t>&lt;제 1-3호표&gt; 케이싱 절단(회당)</t>
    <phoneticPr fontId="15" type="noConversion"/>
  </si>
  <si>
    <t>용접공</t>
    <phoneticPr fontId="15" type="noConversion"/>
  </si>
  <si>
    <t>산소</t>
    <phoneticPr fontId="15" type="noConversion"/>
  </si>
  <si>
    <t>L</t>
    <phoneticPr fontId="15" type="noConversion"/>
  </si>
  <si>
    <t>아세틸렌</t>
    <phoneticPr fontId="15" type="noConversion"/>
  </si>
  <si>
    <t>소계</t>
    <phoneticPr fontId="15" type="noConversion"/>
  </si>
  <si>
    <t>&lt;제1-4호표&gt; 인력터파기</t>
    <phoneticPr fontId="12" type="noConversion"/>
  </si>
  <si>
    <t>2021 표준품셈 p169</t>
    <phoneticPr fontId="15" type="noConversion"/>
  </si>
  <si>
    <t>&lt;제 1-5호표&gt; 인력되메움</t>
    <phoneticPr fontId="15" type="noConversion"/>
  </si>
  <si>
    <t>모르타르</t>
    <phoneticPr fontId="12" type="noConversion"/>
  </si>
  <si>
    <t>1:2</t>
    <phoneticPr fontId="12" type="noConversion"/>
  </si>
  <si>
    <t>㎏</t>
    <phoneticPr fontId="12" type="noConversion"/>
  </si>
  <si>
    <t>&lt;제1-9호표&gt;   케이싱인발제거(m당)</t>
    <phoneticPr fontId="12" type="noConversion"/>
  </si>
  <si>
    <t>지하수개발공사설계실무요령</t>
    <phoneticPr fontId="15" type="noConversion"/>
  </si>
  <si>
    <t>기계경비</t>
    <phoneticPr fontId="12" type="noConversion"/>
  </si>
  <si>
    <t>케이싱인발</t>
    <phoneticPr fontId="12" type="noConversion"/>
  </si>
  <si>
    <t>폐기물처리비용</t>
    <phoneticPr fontId="12" type="noConversion"/>
  </si>
  <si>
    <t>15톤덤프, 50km</t>
    <phoneticPr fontId="15" type="noConversion"/>
  </si>
  <si>
    <t>율동2지구 원상복구(폐공처리)비</t>
    <phoneticPr fontId="8" type="noConversion"/>
  </si>
  <si>
    <t>총공사비</t>
    <phoneticPr fontId="12" type="noConversion"/>
  </si>
  <si>
    <t>도 급 예 정 액</t>
    <phoneticPr fontId="12" type="noConversion"/>
  </si>
  <si>
    <t xml:space="preserve"> )</t>
    <phoneticPr fontId="12" type="noConversion"/>
  </si>
  <si>
    <t>(</t>
  </si>
  <si>
    <t>부 가 가 치 세</t>
  </si>
  <si>
    <t xml:space="preserve">  합      계</t>
    <phoneticPr fontId="8" type="noConversion"/>
  </si>
  <si>
    <t>이          윤</t>
  </si>
  <si>
    <t xml:space="preserve">      계</t>
    <phoneticPr fontId="8" type="noConversion"/>
  </si>
  <si>
    <t>일 반 관 리 비</t>
  </si>
  <si>
    <t xml:space="preserve">    </t>
    <phoneticPr fontId="15" type="noConversion"/>
  </si>
  <si>
    <t>계  ( 1 + 2 + 3 )</t>
  </si>
  <si>
    <t>계 ( 3 )</t>
  </si>
  <si>
    <t xml:space="preserve">  환경보전비</t>
    <phoneticPr fontId="12" type="noConversion"/>
  </si>
  <si>
    <t xml:space="preserve">  기 타 경 비</t>
    <phoneticPr fontId="12" type="noConversion"/>
  </si>
  <si>
    <t xml:space="preserve">  산업안전보건관리비</t>
    <phoneticPr fontId="8" type="noConversion"/>
  </si>
  <si>
    <t xml:space="preserve">  건설기계대여보증서</t>
    <phoneticPr fontId="12" type="noConversion"/>
  </si>
  <si>
    <t>추정가격 1억 미만 공사로 제외</t>
    <phoneticPr fontId="15" type="noConversion"/>
  </si>
  <si>
    <t xml:space="preserve">  퇴직공제부금비</t>
    <phoneticPr fontId="12" type="noConversion"/>
  </si>
  <si>
    <t>30일미만 공사로 제외</t>
    <phoneticPr fontId="15" type="noConversion"/>
  </si>
  <si>
    <t xml:space="preserve">  노인장기요양보험료</t>
    <phoneticPr fontId="12" type="noConversion"/>
  </si>
  <si>
    <t xml:space="preserve">  연 금 보 험 료</t>
    <phoneticPr fontId="12" type="noConversion"/>
  </si>
  <si>
    <t xml:space="preserve">  건 강 보 험 료</t>
    <phoneticPr fontId="12" type="noConversion"/>
  </si>
  <si>
    <t xml:space="preserve">  고 용 보 험 료</t>
    <phoneticPr fontId="8" type="noConversion"/>
  </si>
  <si>
    <t xml:space="preserve">  산 재 보 험 료</t>
    <phoneticPr fontId="12" type="noConversion"/>
  </si>
  <si>
    <t xml:space="preserve">  경           비</t>
    <phoneticPr fontId="8" type="noConversion"/>
  </si>
  <si>
    <t>비   고</t>
    <phoneticPr fontId="12" type="noConversion"/>
  </si>
  <si>
    <t>공   종</t>
    <phoneticPr fontId="12" type="noConversion"/>
  </si>
  <si>
    <t xml:space="preserve">구                    분 </t>
  </si>
  <si>
    <t>(단위 : 원)</t>
    <phoneticPr fontId="15" type="noConversion"/>
  </si>
  <si>
    <t>[지급자재 명세서]</t>
    <phoneticPr fontId="12" type="noConversion"/>
  </si>
  <si>
    <t>개소</t>
    <phoneticPr fontId="15" type="noConversion"/>
  </si>
  <si>
    <t>2025 건설공사 표준품셈 p. 397</t>
    <phoneticPr fontId="15" type="noConversion"/>
  </si>
  <si>
    <t>기계설비공</t>
    <phoneticPr fontId="9" type="noConversion"/>
  </si>
  <si>
    <t>2024 표준단가표 p. 392</t>
    <phoneticPr fontId="12" type="noConversion"/>
  </si>
  <si>
    <t>용접공</t>
    <phoneticPr fontId="9" type="noConversion"/>
  </si>
  <si>
    <t>물가정보 2025년 3월 보통포틀랜드 시멘트</t>
    <phoneticPr fontId="12" type="noConversion"/>
  </si>
  <si>
    <t>물가정보 2025년 3월 보통포틀랜드 시멘트</t>
    <phoneticPr fontId="9" type="noConversion"/>
  </si>
  <si>
    <t xml:space="preserve">물가정보 2025년 3월 세사 기준 </t>
    <phoneticPr fontId="12" type="noConversion"/>
  </si>
  <si>
    <t>2025 폐기물 배출지별 중간처리단가 폐콘크리트</t>
    <phoneticPr fontId="15" type="noConversion"/>
  </si>
  <si>
    <t>2024년 표준단가표</t>
    <phoneticPr fontId="15" type="noConversion"/>
  </si>
  <si>
    <t>조사비적산기준(2023) p.132 기계기구 설치</t>
    <phoneticPr fontId="9" type="noConversion"/>
  </si>
  <si>
    <t>보통인부</t>
  </si>
  <si>
    <t>중급기술자</t>
    <phoneticPr fontId="9" type="noConversion"/>
  </si>
  <si>
    <t>조사비적산기준(2023) p.133 수중펌프설치인양</t>
    <phoneticPr fontId="9" type="noConversion"/>
  </si>
  <si>
    <t>보링공</t>
    <phoneticPr fontId="9" type="noConversion"/>
  </si>
  <si>
    <t>특별인부</t>
    <phoneticPr fontId="9" type="noConversion"/>
  </si>
  <si>
    <t>트럭탑제형크레인(5ton)</t>
  </si>
  <si>
    <t>식</t>
    <phoneticPr fontId="9" type="noConversion"/>
  </si>
  <si>
    <t>소   계</t>
    <phoneticPr fontId="12" type="noConversion"/>
  </si>
  <si>
    <t>부가가치세</t>
    <phoneticPr fontId="12" type="noConversion"/>
  </si>
  <si>
    <t>지하수용 50mm 기계식유량계</t>
    <phoneticPr fontId="9" type="noConversion"/>
  </si>
  <si>
    <t>안내 표지판</t>
    <phoneticPr fontId="9" type="noConversion"/>
  </si>
  <si>
    <t>배관공</t>
    <phoneticPr fontId="9" type="noConversion"/>
  </si>
  <si>
    <t xml:space="preserve"> 1.지하수 수질검사</t>
    <phoneticPr fontId="8" type="noConversion"/>
  </si>
  <si>
    <t>-</t>
    <phoneticPr fontId="9" type="noConversion"/>
  </si>
  <si>
    <t>5. 직접비 산출내역</t>
    <phoneticPr fontId="12" type="noConversion"/>
  </si>
  <si>
    <t>3. 공정 계획표</t>
    <phoneticPr fontId="12" type="noConversion"/>
  </si>
  <si>
    <t>2-2. 지구별 내역(정기수질검사)</t>
    <phoneticPr fontId="157" type="noConversion"/>
  </si>
  <si>
    <t xml:space="preserve"> - 지하수시설에 대한 법적 시설물 및 안내표지판 설치를 통한 
지하수시설물의 효율적 관리로 원활한 영농용수 공급을 위함</t>
    <phoneticPr fontId="9" type="noConversion"/>
  </si>
  <si>
    <t>m당</t>
    <phoneticPr fontId="15" type="noConversion"/>
  </si>
  <si>
    <t>m</t>
    <phoneticPr fontId="5" type="noConversion"/>
  </si>
  <si>
    <t>&lt;제 1-3호표&gt; 케이싱 인발(m당)</t>
    <phoneticPr fontId="15" type="noConversion"/>
  </si>
  <si>
    <t>보링공</t>
    <phoneticPr fontId="15" type="noConversion"/>
  </si>
  <si>
    <t>특별인부</t>
    <phoneticPr fontId="5" type="noConversion"/>
  </si>
  <si>
    <t>기계경비</t>
    <phoneticPr fontId="9" type="noConversion"/>
  </si>
  <si>
    <t>중급숙련기술자</t>
    <phoneticPr fontId="15" type="noConversion"/>
  </si>
  <si>
    <t>케이싱인발</t>
    <phoneticPr fontId="9" type="noConversion"/>
  </si>
  <si>
    <t>시간</t>
    <phoneticPr fontId="9" type="noConversion"/>
  </si>
  <si>
    <t>&lt;제1-4호표&gt; 지표부처리(㎥당)</t>
    <phoneticPr fontId="12" type="noConversion"/>
  </si>
  <si>
    <t>&lt;제1-5호표&gt;   모르타르(1:2) (㎥당)</t>
    <phoneticPr fontId="12" type="noConversion"/>
  </si>
  <si>
    <t>&lt;제1-6호표&gt;   폐공되메우기(10m당)</t>
    <phoneticPr fontId="12" type="noConversion"/>
  </si>
  <si>
    <t>&lt;제1-7호표&gt;   모르타르(1:1) (㎥당)</t>
    <phoneticPr fontId="12" type="noConversion"/>
  </si>
  <si>
    <t>&lt;제1-8호표&gt; 폐기물처리비(톤당)</t>
    <phoneticPr fontId="12" type="noConversion"/>
  </si>
  <si>
    <t>제1-2호표</t>
    <phoneticPr fontId="9" type="noConversion"/>
  </si>
  <si>
    <t>제1-4호표</t>
    <phoneticPr fontId="9" type="noConversion"/>
  </si>
  <si>
    <t>제1-6호표</t>
    <phoneticPr fontId="9" type="noConversion"/>
  </si>
  <si>
    <t>제1-7호표</t>
    <phoneticPr fontId="9" type="noConversion"/>
  </si>
  <si>
    <t>제1-8호표</t>
    <phoneticPr fontId="9" type="noConversion"/>
  </si>
  <si>
    <t xml:space="preserve">물가정보 2025년 3월 세사 기준 </t>
    <phoneticPr fontId="9" type="noConversion"/>
  </si>
  <si>
    <t>1.3*1.3*0.3</t>
    <phoneticPr fontId="5" type="noConversion"/>
  </si>
  <si>
    <t>손곡2호</t>
  </si>
  <si>
    <t>원주시</t>
  </si>
  <si>
    <t>부론면</t>
  </si>
  <si>
    <t>손곡리</t>
  </si>
  <si>
    <t>신고 및 허가번호</t>
    <phoneticPr fontId="9" type="noConversion"/>
  </si>
  <si>
    <t>제2017-456호</t>
  </si>
  <si>
    <t>성덕2</t>
  </si>
  <si>
    <t>1가10</t>
  </si>
  <si>
    <t>1가11</t>
  </si>
  <si>
    <t>암반63호</t>
  </si>
  <si>
    <t>강릉시</t>
  </si>
  <si>
    <t>양양군</t>
  </si>
  <si>
    <t>연곡면</t>
  </si>
  <si>
    <t>월호평동</t>
  </si>
  <si>
    <t>양양읍</t>
  </si>
  <si>
    <t>동덕리</t>
  </si>
  <si>
    <t>조산리</t>
  </si>
  <si>
    <t>123-1</t>
    <phoneticPr fontId="9" type="noConversion"/>
  </si>
  <si>
    <t>제2201000193호</t>
  </si>
  <si>
    <t>제20-2호</t>
  </si>
  <si>
    <t>제11-02호</t>
  </si>
  <si>
    <t>제11-03호</t>
  </si>
  <si>
    <t>제2201600169호</t>
  </si>
  <si>
    <t>동덕1</t>
  </si>
  <si>
    <t>제2201000190호</t>
  </si>
  <si>
    <t>암반69호</t>
  </si>
  <si>
    <t>암반66호</t>
  </si>
  <si>
    <t>암반65호</t>
  </si>
  <si>
    <t>암반68호</t>
  </si>
  <si>
    <t>암반71호</t>
  </si>
  <si>
    <t>암반67호</t>
  </si>
  <si>
    <t>정연리</t>
  </si>
  <si>
    <t>이길리</t>
  </si>
  <si>
    <t>외촌리</t>
  </si>
  <si>
    <t>930-2</t>
    <phoneticPr fontId="9" type="noConversion"/>
  </si>
  <si>
    <t>481-1</t>
    <phoneticPr fontId="9" type="noConversion"/>
  </si>
  <si>
    <t>제2201700032호</t>
  </si>
  <si>
    <t>제2201600186호</t>
  </si>
  <si>
    <t>제2201600184호</t>
  </si>
  <si>
    <t>제2201700033호</t>
  </si>
  <si>
    <t>제2201700139호</t>
  </si>
  <si>
    <t>제2201600185호</t>
  </si>
  <si>
    <t>암반47호</t>
  </si>
  <si>
    <t>암반13호</t>
  </si>
  <si>
    <t>암반12호</t>
  </si>
  <si>
    <t>암반10호</t>
  </si>
  <si>
    <t>암반05호</t>
  </si>
  <si>
    <t>암반04호</t>
  </si>
  <si>
    <t>암반02호</t>
  </si>
  <si>
    <t>암반06호</t>
  </si>
  <si>
    <t>암반01호</t>
  </si>
  <si>
    <t>암반27호</t>
  </si>
  <si>
    <t>암반18호</t>
  </si>
  <si>
    <t>암반26호</t>
  </si>
  <si>
    <t>암반17호</t>
  </si>
  <si>
    <t>암반16호</t>
  </si>
  <si>
    <t>암반36호</t>
  </si>
  <si>
    <t>암반39호</t>
  </si>
  <si>
    <t>암반37호</t>
  </si>
  <si>
    <t>암반07호</t>
  </si>
  <si>
    <t>암반11호</t>
  </si>
  <si>
    <t>암반15호</t>
  </si>
  <si>
    <t>암반31호</t>
  </si>
  <si>
    <t>암반30호</t>
  </si>
  <si>
    <t>암반14호</t>
  </si>
  <si>
    <t>암반28호</t>
  </si>
  <si>
    <t>암반29호</t>
  </si>
  <si>
    <t>포천시</t>
  </si>
  <si>
    <t>관인면</t>
  </si>
  <si>
    <t>탄동리</t>
  </si>
  <si>
    <t>제2011-7호</t>
  </si>
  <si>
    <t>중강리</t>
  </si>
  <si>
    <t>734-2</t>
    <phoneticPr fontId="9" type="noConversion"/>
  </si>
  <si>
    <t>791-1</t>
    <phoneticPr fontId="9" type="noConversion"/>
  </si>
  <si>
    <t>798-1</t>
    <phoneticPr fontId="9" type="noConversion"/>
  </si>
  <si>
    <t>193-24</t>
    <phoneticPr fontId="9" type="noConversion"/>
  </si>
  <si>
    <t>205-7</t>
    <phoneticPr fontId="9" type="noConversion"/>
  </si>
  <si>
    <t>921-3</t>
    <phoneticPr fontId="9" type="noConversion"/>
  </si>
  <si>
    <t>922-3</t>
    <phoneticPr fontId="9" type="noConversion"/>
  </si>
  <si>
    <t>687-9</t>
    <phoneticPr fontId="9" type="noConversion"/>
  </si>
  <si>
    <t>제1200200010호</t>
  </si>
  <si>
    <t>제1200200009호</t>
  </si>
  <si>
    <t>제1200200007호</t>
  </si>
  <si>
    <t>제1200200005호</t>
  </si>
  <si>
    <t>제1200200004호</t>
  </si>
  <si>
    <t>제1200200003호</t>
  </si>
  <si>
    <t>제1200200006호</t>
  </si>
  <si>
    <t>제1200200002호</t>
  </si>
  <si>
    <t>제2199800006호</t>
  </si>
  <si>
    <t>제1200200014호</t>
  </si>
  <si>
    <t>제2199800005호</t>
  </si>
  <si>
    <t>제1200200013호</t>
  </si>
  <si>
    <t>제1200200012호</t>
  </si>
  <si>
    <t>제1200200024호</t>
  </si>
  <si>
    <t>제1200200027호</t>
  </si>
  <si>
    <t>제1200200025호</t>
  </si>
  <si>
    <t>제1200200043호</t>
  </si>
  <si>
    <t>제1200200008호</t>
  </si>
  <si>
    <t>제1200200011호</t>
  </si>
  <si>
    <t>제2199800010호</t>
  </si>
  <si>
    <t>제2199800011호</t>
  </si>
  <si>
    <t>제1200200044호</t>
  </si>
  <si>
    <t>제2199800009호</t>
  </si>
  <si>
    <t>제2199800008호</t>
  </si>
  <si>
    <t>용산</t>
  </si>
  <si>
    <t>율문2</t>
  </si>
  <si>
    <t>율문1</t>
  </si>
  <si>
    <t>동덕3</t>
  </si>
  <si>
    <t>춘천시</t>
  </si>
  <si>
    <t>신북읍</t>
  </si>
  <si>
    <t>용산리</t>
  </si>
  <si>
    <t>율문리</t>
  </si>
  <si>
    <t>123-3</t>
    <phoneticPr fontId="9" type="noConversion"/>
  </si>
  <si>
    <t>심도</t>
    <phoneticPr fontId="9" type="noConversion"/>
  </si>
  <si>
    <t>구경</t>
    <phoneticPr fontId="9" type="noConversion"/>
  </si>
  <si>
    <t>토출관구경(mm)</t>
    <phoneticPr fontId="9" type="noConversion"/>
  </si>
  <si>
    <t>펌프설치
심도</t>
    <phoneticPr fontId="9" type="noConversion"/>
  </si>
  <si>
    <t>강릉(1)</t>
    <phoneticPr fontId="9" type="noConversion"/>
  </si>
  <si>
    <t>엔지니어링노임단가-건설('26.1.1 적용)</t>
  </si>
  <si>
    <t>엔지니어링노임단가-건설('26.1.1 적용)</t>
    <phoneticPr fontId="8" type="noConversion"/>
  </si>
  <si>
    <t>건설업 시중노임 ('26.01.01)</t>
    <phoneticPr fontId="12" type="noConversion"/>
  </si>
  <si>
    <t>한국석유공사(2025.05.06.)</t>
    <phoneticPr fontId="12" type="noConversion"/>
  </si>
  <si>
    <t>2026년 기준(보건환경연구원)</t>
    <phoneticPr fontId="12" type="noConversion"/>
  </si>
  <si>
    <t>2026년 직원 인건비 및 경비 내역 (4급 직원 기준)</t>
    <phoneticPr fontId="9" type="noConversion"/>
  </si>
  <si>
    <t>총무계약-4002(2025.10.21)호.
나라장터 레드캡 투어 2026년 차량 계약금액 (쏘렌토(5인승 하이브리드)) 700,000원/20일=35,000원/일
일평균거리 100km(50km*왕복), 쏘렌토 하이브리드 복합연비인 15.3km/L 적용
2026. 1. 15. 유가 기준 1548원/L(VAT제외)
100/15.3*1548=10,118원
단가계약 35,000원+주유비 10,118원/일=35,000+10,118=45,118원/일</t>
    <phoneticPr fontId="12" type="noConversion"/>
  </si>
  <si>
    <t>건설업 시중노임 ('26.01.01)</t>
    <phoneticPr fontId="9" type="noConversion"/>
  </si>
  <si>
    <t>한국석유공사 홈페이지('26.05.06)</t>
    <phoneticPr fontId="9" type="noConversion"/>
  </si>
  <si>
    <t>환율(2026.5.6)</t>
    <phoneticPr fontId="12" type="noConversion"/>
  </si>
  <si>
    <t>2026년 1월 현재, (보건환경연구원), 부가세 제외</t>
    <phoneticPr fontId="8" type="noConversion"/>
  </si>
  <si>
    <t>2026년 물가자료 상 1월 p858(교체용)</t>
    <phoneticPr fontId="9" type="noConversion"/>
  </si>
  <si>
    <t>2026년 물가자료 상 1월 p786(수도용 폴리에틸렌파이프)</t>
    <phoneticPr fontId="9" type="noConversion"/>
  </si>
  <si>
    <t>견적단가</t>
    <phoneticPr fontId="9" type="noConversion"/>
  </si>
  <si>
    <t>2026년 물가자료 상 1월 p48(스테인리스 육각볼트)</t>
    <phoneticPr fontId="8" type="noConversion"/>
  </si>
  <si>
    <t>표준품셈(2026) p.260</t>
    <phoneticPr fontId="12" type="noConversion"/>
  </si>
  <si>
    <t>표준품셈(2026) p.252</t>
    <phoneticPr fontId="12" type="noConversion"/>
  </si>
  <si>
    <t>암반64호</t>
  </si>
  <si>
    <t>암반70호</t>
  </si>
  <si>
    <t>암반72호</t>
  </si>
  <si>
    <t>암반73호</t>
  </si>
  <si>
    <t>중세리</t>
  </si>
  <si>
    <t>제2201700002호</t>
  </si>
  <si>
    <t>제2201600157호</t>
  </si>
  <si>
    <t>제2201700140호</t>
  </si>
  <si>
    <t>제2201700141호</t>
  </si>
  <si>
    <t>강릉(2)</t>
    <phoneticPr fontId="9" type="noConversion"/>
  </si>
  <si>
    <t>원주(1)</t>
    <phoneticPr fontId="9" type="noConversion"/>
  </si>
  <si>
    <t>충적</t>
    <phoneticPr fontId="9" type="noConversion"/>
  </si>
  <si>
    <t>2-4</t>
    <phoneticPr fontId="9" type="noConversion"/>
  </si>
  <si>
    <t>497-8</t>
    <phoneticPr fontId="9" type="noConversion"/>
  </si>
  <si>
    <t>481-1</t>
  </si>
  <si>
    <t>2-3. 지구별 내역(지하수영향조사)</t>
    <phoneticPr fontId="157" type="noConversion"/>
  </si>
  <si>
    <t>홍천·춘천
(17)</t>
    <phoneticPr fontId="9" type="noConversion"/>
  </si>
  <si>
    <t>강릉
(1)</t>
    <phoneticPr fontId="9" type="noConversion"/>
  </si>
  <si>
    <t>금산</t>
  </si>
  <si>
    <t>용산2</t>
  </si>
  <si>
    <t>신동</t>
  </si>
  <si>
    <t>산천1</t>
  </si>
  <si>
    <t>산천2</t>
  </si>
  <si>
    <t>유포1</t>
  </si>
  <si>
    <t>천전1</t>
  </si>
  <si>
    <t>천전2</t>
  </si>
  <si>
    <t>개운</t>
  </si>
  <si>
    <t>좌운1</t>
  </si>
  <si>
    <t>좌운4</t>
  </si>
  <si>
    <t>좌운3</t>
  </si>
  <si>
    <t>후동</t>
  </si>
  <si>
    <t>하오안1</t>
  </si>
  <si>
    <t>서면</t>
  </si>
  <si>
    <t>금산리</t>
  </si>
  <si>
    <t>989-2</t>
  </si>
  <si>
    <t>1308-2</t>
  </si>
  <si>
    <t>산천리</t>
  </si>
  <si>
    <t>212-3</t>
  </si>
  <si>
    <t>유포리</t>
  </si>
  <si>
    <t>천전리</t>
  </si>
  <si>
    <t>홍천군</t>
  </si>
  <si>
    <t>영귀미면</t>
  </si>
  <si>
    <t>개운리</t>
  </si>
  <si>
    <t>813-2</t>
  </si>
  <si>
    <t>좌운리</t>
  </si>
  <si>
    <t>후동리</t>
  </si>
  <si>
    <t>홍천읍</t>
  </si>
  <si>
    <t>하오안리</t>
  </si>
  <si>
    <t>1032-10</t>
  </si>
  <si>
    <t>354-1</t>
  </si>
  <si>
    <t>16-03</t>
  </si>
  <si>
    <t>1201100012</t>
  </si>
  <si>
    <t>22011-4</t>
  </si>
  <si>
    <t>지하수영향조사
(37)</t>
    <phoneticPr fontId="157" type="noConversion"/>
  </si>
  <si>
    <t>철원·화천
(38)</t>
    <phoneticPr fontId="9" type="noConversion"/>
  </si>
  <si>
    <t>속초·고성·양양 (2)</t>
    <phoneticPr fontId="9" type="noConversion"/>
  </si>
  <si>
    <t>속초·고성·양양지사</t>
    <phoneticPr fontId="9" type="noConversion"/>
  </si>
  <si>
    <t>2-1. 2026년 사업수량표(지사별)</t>
    <phoneticPr fontId="12" type="noConversion"/>
  </si>
  <si>
    <t>철원·화천지사</t>
    <phoneticPr fontId="9" type="noConversion"/>
  </si>
  <si>
    <t>철원·화천
(19)</t>
    <phoneticPr fontId="9" type="noConversion"/>
  </si>
  <si>
    <t>1116-1</t>
  </si>
  <si>
    <t>780-1</t>
  </si>
  <si>
    <t>798-1</t>
  </si>
  <si>
    <t>1118-1</t>
  </si>
  <si>
    <t>496-1</t>
  </si>
  <si>
    <t>2-4. 지구별 내역(지하수사후관리)</t>
    <phoneticPr fontId="157" type="noConversion"/>
  </si>
  <si>
    <t>지하수사후관리
(37)</t>
    <phoneticPr fontId="157" type="noConversion"/>
  </si>
  <si>
    <t>홍천.춘천
(4)</t>
    <phoneticPr fontId="9" type="noConversion"/>
  </si>
  <si>
    <t>굴착심도</t>
    <phoneticPr fontId="9" type="noConversion"/>
  </si>
  <si>
    <t>설치심도</t>
    <phoneticPr fontId="9" type="noConversion"/>
  </si>
  <si>
    <t>수위측정관</t>
    <phoneticPr fontId="9" type="noConversion"/>
  </si>
  <si>
    <t>시 설 제 원</t>
    <phoneticPr fontId="9" type="noConversion"/>
  </si>
  <si>
    <t>사 업 량</t>
    <phoneticPr fontId="9" type="noConversion"/>
  </si>
  <si>
    <t>기계기
구설치</t>
    <phoneticPr fontId="12" type="noConversion"/>
  </si>
  <si>
    <t>펌프설
치인양</t>
    <phoneticPr fontId="12" type="noConversion"/>
  </si>
  <si>
    <t>에어
써징</t>
    <phoneticPr fontId="12" type="noConversion"/>
  </si>
  <si>
    <t>검사및
정   비</t>
    <phoneticPr fontId="12" type="noConversion"/>
  </si>
  <si>
    <t>수위측정
관 설 치</t>
    <phoneticPr fontId="12" type="noConversion"/>
  </si>
  <si>
    <t>지하수
안내문</t>
    <phoneticPr fontId="12" type="noConversion"/>
  </si>
  <si>
    <t>수중TV검층</t>
    <phoneticPr fontId="12" type="noConversion"/>
  </si>
  <si>
    <t>(회)</t>
    <phoneticPr fontId="12" type="noConversion"/>
  </si>
  <si>
    <t>(m)</t>
    <phoneticPr fontId="12" type="noConversion"/>
  </si>
  <si>
    <t>양수능력</t>
    <phoneticPr fontId="9" type="noConversion"/>
  </si>
  <si>
    <t>(㎥/D)</t>
  </si>
  <si>
    <t>(m)</t>
  </si>
  <si>
    <t>굴착지름</t>
    <phoneticPr fontId="9" type="noConversion"/>
  </si>
  <si>
    <t>(mm)</t>
  </si>
  <si>
    <t>모터마력</t>
    <phoneticPr fontId="9" type="noConversion"/>
  </si>
  <si>
    <t>(H.P.)</t>
  </si>
  <si>
    <t>철원·화천
(8)</t>
    <phoneticPr fontId="9" type="noConversion"/>
  </si>
  <si>
    <t>암반10호</t>
    <phoneticPr fontId="12" type="noConversion"/>
  </si>
  <si>
    <t>동송읍</t>
    <phoneticPr fontId="12" type="noConversion"/>
  </si>
  <si>
    <t>관우리</t>
    <phoneticPr fontId="12" type="noConversion"/>
  </si>
  <si>
    <t>지하수사후관리
(13)</t>
    <phoneticPr fontId="157" type="noConversion"/>
  </si>
  <si>
    <t>율동2</t>
    <phoneticPr fontId="9" type="noConversion"/>
  </si>
  <si>
    <t>유포2</t>
    <phoneticPr fontId="9" type="noConversion"/>
  </si>
  <si>
    <t>춘천시</t>
    <phoneticPr fontId="157" type="noConversion"/>
  </si>
  <si>
    <t>신북읍</t>
    <phoneticPr fontId="157" type="noConversion"/>
  </si>
  <si>
    <t>유포리</t>
    <phoneticPr fontId="157" type="noConversion"/>
  </si>
  <si>
    <t>제1201100012호</t>
    <phoneticPr fontId="157" type="noConversion"/>
  </si>
  <si>
    <t>소계</t>
    <phoneticPr fontId="157" type="noConversion"/>
  </si>
  <si>
    <t xml:space="preserve"> 2. 지하수 사후관리</t>
    <phoneticPr fontId="40" type="noConversion"/>
  </si>
  <si>
    <t>율동2 및 유포2 관정</t>
    <phoneticPr fontId="9" type="noConversion"/>
  </si>
  <si>
    <t xml:space="preserve">   5) 보고서 작성</t>
    <phoneticPr fontId="12" type="noConversion"/>
  </si>
  <si>
    <t>- 연장허가기간이 도래한
  지하수관정에 대한 영향조사</t>
    <phoneticPr fontId="9" type="noConversion"/>
  </si>
  <si>
    <t xml:space="preserve"> 3. 지하수 수질검사</t>
    <phoneticPr fontId="12" type="noConversion"/>
  </si>
  <si>
    <t xml:space="preserve"> 4. 원상복구</t>
    <phoneticPr fontId="9" type="noConversion"/>
  </si>
  <si>
    <t>지하수 조사.계획 품셈(2022), P.13</t>
    <phoneticPr fontId="12" type="noConversion"/>
  </si>
  <si>
    <t>지하수 조사.계획 품셈(2022), P.12</t>
    <phoneticPr fontId="12" type="noConversion"/>
  </si>
  <si>
    <t>지하수 조사.계획 품셈(2022), P.13</t>
  </si>
  <si>
    <t>지하수 조사.계획 품셈(2022), P.54</t>
  </si>
  <si>
    <t>지하수 조사.계획 품셈(2022), P.34</t>
  </si>
  <si>
    <t>수질검사전문업체 직접채수로 제외</t>
    <phoneticPr fontId="12" type="noConversion"/>
  </si>
  <si>
    <t xml:space="preserve"> 기계기구설치</t>
    <phoneticPr fontId="12" type="noConversion"/>
  </si>
  <si>
    <t xml:space="preserve"> 수중펌프설치인양</t>
    <phoneticPr fontId="12" type="noConversion"/>
  </si>
  <si>
    <t xml:space="preserve"> 검사 및 정비</t>
    <phoneticPr fontId="12" type="noConversion"/>
  </si>
  <si>
    <t xml:space="preserve"> 지하수이용시설 안내문 설치</t>
    <phoneticPr fontId="12" type="noConversion"/>
  </si>
  <si>
    <t>제7호표</t>
  </si>
  <si>
    <t xml:space="preserve"> m</t>
    <phoneticPr fontId="12" type="noConversion"/>
  </si>
  <si>
    <t xml:space="preserve"> 수중모터펌프(3HP) 교체</t>
    <phoneticPr fontId="12" type="noConversion"/>
  </si>
  <si>
    <t xml:space="preserve"> 수중모터펌프(5HP) 교체</t>
    <phoneticPr fontId="12" type="noConversion"/>
  </si>
  <si>
    <t>제10호표</t>
  </si>
  <si>
    <t xml:space="preserve"> 수중모터펌프(7.5HP) 교체</t>
    <phoneticPr fontId="12" type="noConversion"/>
  </si>
  <si>
    <t>제11호표</t>
  </si>
  <si>
    <t xml:space="preserve"> 유량계 교체(32mm) 교체</t>
    <phoneticPr fontId="12" type="noConversion"/>
  </si>
  <si>
    <t>제12호표</t>
  </si>
  <si>
    <t xml:space="preserve"> 유량계 교체(40mm) 교체</t>
    <phoneticPr fontId="12" type="noConversion"/>
  </si>
  <si>
    <t>제13호표</t>
  </si>
  <si>
    <t xml:space="preserve"> 유량계 교체(50mm) 교체</t>
    <phoneticPr fontId="12" type="noConversion"/>
  </si>
  <si>
    <t>제14호표</t>
  </si>
  <si>
    <t xml:space="preserve"> 유량계 교체(50mm) 교체-플랜지타입</t>
    <phoneticPr fontId="12" type="noConversion"/>
  </si>
  <si>
    <t>제15호표</t>
    <phoneticPr fontId="12" type="noConversion"/>
  </si>
  <si>
    <t>기 계 기 구 설 치</t>
    <phoneticPr fontId="8" type="noConversion"/>
  </si>
  <si>
    <t>지하수개발이용시설 공사 설계실무요령(2008)</t>
  </si>
  <si>
    <t>수 중 펌 프 설 치 인 양</t>
    <phoneticPr fontId="12" type="noConversion"/>
  </si>
  <si>
    <t>2025년 표준단가표 5ton 트럭탑제형크레인 시간당 이용료</t>
    <phoneticPr fontId="12" type="noConversion"/>
  </si>
  <si>
    <t>조사비적산기준(2023) p.132 에어써징(콤퓨레샤)</t>
    <phoneticPr fontId="9" type="noConversion"/>
  </si>
  <si>
    <t>중급숙련기술자</t>
  </si>
  <si>
    <t>검 사 및 정 비</t>
    <phoneticPr fontId="8" type="noConversion"/>
  </si>
  <si>
    <t>고압세척기</t>
    <phoneticPr fontId="12" type="noConversion"/>
  </si>
  <si>
    <t>세척시간</t>
  </si>
  <si>
    <t xml:space="preserve"> 지하수이용시설 안내문 설치</t>
    <phoneticPr fontId="8" type="noConversion"/>
  </si>
  <si>
    <t>( 개 당 )</t>
    <phoneticPr fontId="12" type="noConversion"/>
  </si>
  <si>
    <t>지하수안내판</t>
    <phoneticPr fontId="12" type="noConversion"/>
  </si>
  <si>
    <t>스테인리스</t>
    <phoneticPr fontId="12" type="noConversion"/>
  </si>
  <si>
    <t>&lt;제8호표&gt;</t>
    <phoneticPr fontId="12" type="noConversion"/>
  </si>
  <si>
    <t>수중TV검층</t>
    <phoneticPr fontId="8" type="noConversion"/>
  </si>
  <si>
    <t>m/일</t>
    <phoneticPr fontId="12" type="noConversion"/>
  </si>
  <si>
    <t>조사비적산기준(2023), p.133</t>
    <phoneticPr fontId="12" type="noConversion"/>
  </si>
  <si>
    <t>&lt;제9호표&gt;</t>
    <phoneticPr fontId="12" type="noConversion"/>
  </si>
  <si>
    <t>수중모터펌프(3Hp) 교체</t>
    <phoneticPr fontId="8" type="noConversion"/>
  </si>
  <si>
    <t>수중모터펌프(3Hp)</t>
    <phoneticPr fontId="12" type="noConversion"/>
  </si>
  <si>
    <t>&lt;제10호표&gt;</t>
    <phoneticPr fontId="12" type="noConversion"/>
  </si>
  <si>
    <t>수중모터펌프(5Hp) 교체</t>
    <phoneticPr fontId="8" type="noConversion"/>
  </si>
  <si>
    <t>수중모터펌프(5Hp)</t>
    <phoneticPr fontId="12" type="noConversion"/>
  </si>
  <si>
    <t>&lt;제11호표&gt;</t>
    <phoneticPr fontId="12" type="noConversion"/>
  </si>
  <si>
    <t>수중모터펌프(7.5Hp) 교체</t>
    <phoneticPr fontId="8" type="noConversion"/>
  </si>
  <si>
    <t>수중모터펌프(7.5Hp)</t>
    <phoneticPr fontId="12" type="noConversion"/>
  </si>
  <si>
    <t>&lt;제12호표&gt;</t>
    <phoneticPr fontId="12" type="noConversion"/>
  </si>
  <si>
    <t>유량계(32mm) 교체</t>
    <phoneticPr fontId="8" type="noConversion"/>
  </si>
  <si>
    <t>유량계(32mm)</t>
    <phoneticPr fontId="12" type="noConversion"/>
  </si>
  <si>
    <t>&lt;제13호표&gt;</t>
    <phoneticPr fontId="12" type="noConversion"/>
  </si>
  <si>
    <t>유량계(40mm) 교체</t>
    <phoneticPr fontId="8" type="noConversion"/>
  </si>
  <si>
    <t>유량계(40mm)</t>
    <phoneticPr fontId="12" type="noConversion"/>
  </si>
  <si>
    <t>&lt;제14호표&gt;</t>
    <phoneticPr fontId="12" type="noConversion"/>
  </si>
  <si>
    <t>유량계(50mm) 교체</t>
    <phoneticPr fontId="8" type="noConversion"/>
  </si>
  <si>
    <t>유량계(50mm)</t>
    <phoneticPr fontId="12" type="noConversion"/>
  </si>
  <si>
    <t>&lt;제15호표&gt;</t>
    <phoneticPr fontId="12" type="noConversion"/>
  </si>
  <si>
    <t>유량계(50mm)-플랜지형 교체</t>
    <phoneticPr fontId="8" type="noConversion"/>
  </si>
  <si>
    <t>플랜지형</t>
    <phoneticPr fontId="12" type="noConversion"/>
  </si>
  <si>
    <t>&lt;제7호표&gt;</t>
  </si>
  <si>
    <t xml:space="preserve">2026년 </t>
    <phoneticPr fontId="12" type="noConversion"/>
  </si>
  <si>
    <t>2026년 엔지니어링노임단가-건설</t>
  </si>
  <si>
    <t>건설업 시중노임 1014번('26. 1. 1.)</t>
    <phoneticPr fontId="12" type="noConversion"/>
  </si>
  <si>
    <t>건설업 시중노임 1003번('26. 1. 1.)</t>
    <phoneticPr fontId="12" type="noConversion"/>
  </si>
  <si>
    <t>건설업 시중노임 1002번('26. 1. 1.)</t>
    <phoneticPr fontId="12" type="noConversion"/>
  </si>
  <si>
    <t>한국석유공사(2026. 1. 15. 전국평균) 부가세제외</t>
    <phoneticPr fontId="12" type="noConversion"/>
  </si>
  <si>
    <t>2026년 1월 현재, (보건환경연구원), 부가세 포함</t>
    <phoneticPr fontId="8" type="noConversion"/>
  </si>
  <si>
    <t>무균채수병4L</t>
    <phoneticPr fontId="12" type="noConversion"/>
  </si>
  <si>
    <t>무균채수병 기준가 기준</t>
    <phoneticPr fontId="12" type="noConversion"/>
  </si>
  <si>
    <t>2025년 직원 인건비 및 경비내역 4급</t>
    <phoneticPr fontId="12" type="noConversion"/>
  </si>
  <si>
    <t>차량운행(일당)</t>
    <phoneticPr fontId="12" type="noConversion"/>
  </si>
  <si>
    <t>토너(B,R,C,Y4색)</t>
    <phoneticPr fontId="12" type="noConversion"/>
  </si>
  <si>
    <t>후지제록스 DocuCentre-V C2265 (4color), 물가자료 하 26년 1월 69P</t>
    <phoneticPr fontId="12" type="noConversion"/>
  </si>
  <si>
    <t>A4용지</t>
    <phoneticPr fontId="12" type="noConversion"/>
  </si>
  <si>
    <t>A4(Double A, A4, 80g)(1박스 5권, 33,000원), 물가자료 하 26년 1월 52p</t>
    <phoneticPr fontId="12" type="noConversion"/>
  </si>
  <si>
    <t>보험료제외</t>
    <phoneticPr fontId="8" type="noConversion"/>
  </si>
  <si>
    <t xml:space="preserve">보험요율 13.20% = 산재3.5% + 국민4.75% + 건강3.595% + 고용0.9% + 노인장기(건강보험의 12.81%) 0.4591% </t>
    <phoneticPr fontId="8" type="noConversion"/>
  </si>
  <si>
    <t>초급숙련기술자</t>
    <phoneticPr fontId="8" type="noConversion"/>
  </si>
  <si>
    <t>건설업 시중노임 1051번(2026.01.01.)</t>
  </si>
  <si>
    <t>건설업 시중노임 1014번(2026.01.01.)</t>
  </si>
  <si>
    <t>건설업 시중노임 1003번(2026.01.01.)</t>
  </si>
  <si>
    <t>건설업 시중노임 1002번(2026.01.01.)</t>
  </si>
  <si>
    <t>건설업 시중노임 1084번(2026.01.01.)</t>
  </si>
  <si>
    <t>배관공</t>
    <phoneticPr fontId="8" type="noConversion"/>
  </si>
  <si>
    <t>건설업 시중노임 1039번(2026.01.01.)</t>
    <phoneticPr fontId="8" type="noConversion"/>
  </si>
  <si>
    <t>비계공</t>
    <phoneticPr fontId="8" type="noConversion"/>
  </si>
  <si>
    <t>건설업 시중노임 1006번(2026.01.01.)</t>
    <phoneticPr fontId="8" type="noConversion"/>
  </si>
  <si>
    <t>휘발유</t>
    <phoneticPr fontId="8" type="noConversion"/>
  </si>
  <si>
    <t>모래(㎥당)</t>
    <phoneticPr fontId="12" type="noConversion"/>
  </si>
  <si>
    <t>2026년 종합물가정보 I p55</t>
    <phoneticPr fontId="8" type="noConversion"/>
  </si>
  <si>
    <t>24년 1월 구역화물 운임(한국농어촌공사, 5톤이하)</t>
    <phoneticPr fontId="8" type="noConversion"/>
  </si>
  <si>
    <t>시멘트(㎥당, 밀도1.5)</t>
    <phoneticPr fontId="12" type="noConversion"/>
  </si>
  <si>
    <t>2026년 종합물가정보 I p58</t>
    <phoneticPr fontId="8" type="noConversion"/>
  </si>
  <si>
    <t>2026년 물가자료 상 1월 p786(수도용 폴리에틸렌파이프)</t>
    <phoneticPr fontId="8" type="noConversion"/>
  </si>
  <si>
    <t>30분당대기료</t>
  </si>
  <si>
    <t>수중모터펌프(3HP_SJ40-3008)</t>
    <phoneticPr fontId="8" type="noConversion"/>
  </si>
  <si>
    <t>3Hp</t>
    <phoneticPr fontId="8" type="noConversion"/>
  </si>
  <si>
    <t>개</t>
    <phoneticPr fontId="8" type="noConversion"/>
  </si>
  <si>
    <t>2026년 물가자료 상 1월 p1356(심정용 수중모터펌프)</t>
    <phoneticPr fontId="8" type="noConversion"/>
  </si>
  <si>
    <t>수중모터펌프(3HP_SJ40-5014)</t>
    <phoneticPr fontId="8" type="noConversion"/>
  </si>
  <si>
    <t>5Hp</t>
    <phoneticPr fontId="8" type="noConversion"/>
  </si>
  <si>
    <t>수중모터펌프(7.5HP_SJ40-7521)</t>
    <phoneticPr fontId="8" type="noConversion"/>
  </si>
  <si>
    <t>7.5Hp</t>
    <phoneticPr fontId="8" type="noConversion"/>
  </si>
  <si>
    <t>수도미터(MW-32R)</t>
  </si>
  <si>
    <t>32m/m</t>
    <phoneticPr fontId="8" type="noConversion"/>
  </si>
  <si>
    <t>2026년 물가자료 상 1월 p858(교체용)</t>
    <phoneticPr fontId="8" type="noConversion"/>
  </si>
  <si>
    <t>수도미터(MW-40R)</t>
  </si>
  <si>
    <t>40m/m</t>
  </si>
  <si>
    <t>수도미터(MW-50R)</t>
  </si>
  <si>
    <t>50m/m</t>
  </si>
  <si>
    <t>수도미터(플랜지형)</t>
    <phoneticPr fontId="8" type="noConversion"/>
  </si>
  <si>
    <t>2026년 종합물가정보 I p785 (대형수도미터, 축류익차형)</t>
    <phoneticPr fontId="8" type="noConversion"/>
  </si>
  <si>
    <t>지하수안내판</t>
    <phoneticPr fontId="8" type="noConversion"/>
  </si>
  <si>
    <t>스테인리스</t>
    <phoneticPr fontId="8" type="noConversion"/>
  </si>
  <si>
    <t>식</t>
    <phoneticPr fontId="8" type="noConversion"/>
  </si>
  <si>
    <t>견적단가</t>
    <phoneticPr fontId="8" type="noConversion"/>
  </si>
  <si>
    <t>표준품셈P.252</t>
    <phoneticPr fontId="12" type="noConversion"/>
  </si>
  <si>
    <t>표준품셈P.244</t>
    <phoneticPr fontId="12" type="noConversion"/>
  </si>
  <si>
    <t>환율(2026. 1. 14.)</t>
    <phoneticPr fontId="8" type="noConversion"/>
  </si>
  <si>
    <t>계</t>
    <phoneticPr fontId="12" type="noConversion"/>
  </si>
  <si>
    <t>1공구</t>
    <phoneticPr fontId="12" type="noConversion"/>
  </si>
  <si>
    <t>2공구</t>
    <phoneticPr fontId="9" type="noConversion"/>
  </si>
  <si>
    <t>적 요</t>
    <phoneticPr fontId="12" type="noConversion"/>
  </si>
  <si>
    <t>A</t>
    <phoneticPr fontId="12" type="noConversion"/>
  </si>
  <si>
    <t>B</t>
    <phoneticPr fontId="12" type="noConversion"/>
  </si>
  <si>
    <t>C</t>
    <phoneticPr fontId="12" type="noConversion"/>
  </si>
  <si>
    <t>경   비</t>
    <phoneticPr fontId="12" type="noConversion"/>
  </si>
  <si>
    <t>D</t>
    <phoneticPr fontId="12" type="noConversion"/>
  </si>
  <si>
    <t>E = B + C + D</t>
    <phoneticPr fontId="12" type="noConversion"/>
  </si>
  <si>
    <t>F = 직접인건비 × 110~120% 이내</t>
    <phoneticPr fontId="12" type="noConversion"/>
  </si>
  <si>
    <t>G = (직접인건비+제경비) × 20~40%이내</t>
    <phoneticPr fontId="12" type="noConversion"/>
  </si>
  <si>
    <t>안전보건관리비</t>
    <phoneticPr fontId="12" type="noConversion"/>
  </si>
  <si>
    <t>H = (A + B + C) × 2.93%</t>
    <phoneticPr fontId="12" type="noConversion"/>
  </si>
  <si>
    <t>I = A + E + F + G + H</t>
    <phoneticPr fontId="12" type="noConversion"/>
  </si>
  <si>
    <t>J = I × 10%</t>
    <phoneticPr fontId="12" type="noConversion"/>
  </si>
  <si>
    <t>K = I + J</t>
    <phoneticPr fontId="12" type="noConversion"/>
  </si>
  <si>
    <t xml:space="preserve"> &lt;2026년 예산편성 금액&gt;</t>
    <phoneticPr fontId="12" type="noConversion"/>
  </si>
  <si>
    <t>영향조사</t>
    <phoneticPr fontId="12" type="noConversion"/>
  </si>
  <si>
    <t>사후관리</t>
    <phoneticPr fontId="12" type="noConversion"/>
  </si>
  <si>
    <t>합계</t>
    <phoneticPr fontId="12" type="noConversion"/>
  </si>
  <si>
    <t>공당단가</t>
    <phoneticPr fontId="12" type="noConversion"/>
  </si>
  <si>
    <t>1지구</t>
    <phoneticPr fontId="12" type="noConversion"/>
  </si>
  <si>
    <t>43지구</t>
    <phoneticPr fontId="12" type="noConversion"/>
  </si>
  <si>
    <t>재료 또는
치수</t>
    <phoneticPr fontId="12" type="noConversion"/>
  </si>
  <si>
    <t>단   위</t>
    <phoneticPr fontId="12" type="noConversion"/>
  </si>
  <si>
    <t>노   무   비</t>
    <phoneticPr fontId="12" type="noConversion"/>
  </si>
  <si>
    <t>2공구</t>
    <phoneticPr fontId="12" type="noConversion"/>
  </si>
  <si>
    <t>1공구 사업비 명세서</t>
    <phoneticPr fontId="12" type="noConversion"/>
  </si>
  <si>
    <t>&lt;지하수영향조사&gt;</t>
    <phoneticPr fontId="12" type="noConversion"/>
  </si>
  <si>
    <t>&lt;지하수사후관리&gt;</t>
    <phoneticPr fontId="12" type="noConversion"/>
  </si>
  <si>
    <t>2공구 사업비 명세서</t>
    <phoneticPr fontId="12" type="noConversion"/>
  </si>
  <si>
    <t>수질검사 명세서</t>
    <phoneticPr fontId="12" type="noConversion"/>
  </si>
  <si>
    <t>원상복구 명세서</t>
    <phoneticPr fontId="12" type="noConversion"/>
  </si>
  <si>
    <t xml:space="preserve">      지하수영향조사 및 사후관리</t>
    <phoneticPr fontId="9" type="noConversion"/>
  </si>
  <si>
    <t>원상복구</t>
    <phoneticPr fontId="15" type="noConversion"/>
  </si>
  <si>
    <t>경
비</t>
    <phoneticPr fontId="9" type="noConversion"/>
  </si>
  <si>
    <t>노
무
비</t>
    <phoneticPr fontId="9" type="noConversion"/>
  </si>
  <si>
    <t>재
료
비</t>
    <phoneticPr fontId="8" type="noConversion"/>
  </si>
  <si>
    <t>- 원상복구(폐공처리)비</t>
    <phoneticPr fontId="15" type="noConversion"/>
  </si>
  <si>
    <t>직 접 재 료 비</t>
    <phoneticPr fontId="9" type="noConversion"/>
  </si>
  <si>
    <t>간 접 재 료 비</t>
    <phoneticPr fontId="9" type="noConversion"/>
  </si>
  <si>
    <t>소 계</t>
    <phoneticPr fontId="9" type="noConversion"/>
  </si>
  <si>
    <t>간 접 노 무 비</t>
    <phoneticPr fontId="8" type="noConversion"/>
  </si>
  <si>
    <t>소 계</t>
    <phoneticPr fontId="8" type="noConversion"/>
  </si>
  <si>
    <t>석면분담금</t>
    <phoneticPr fontId="9" type="noConversion"/>
  </si>
  <si>
    <t>임금채권분담금</t>
    <phoneticPr fontId="9" type="noConversion"/>
  </si>
  <si>
    <t xml:space="preserve">  건설하도급대금보증서발급수수료</t>
    <phoneticPr fontId="8" type="noConversion"/>
  </si>
  <si>
    <t>5-1-3. 지하수사후관리 일위대가표</t>
    <phoneticPr fontId="12" type="noConversion"/>
  </si>
  <si>
    <t>5-1-2. 지하수영향조사(연장허가) 일위대가표</t>
    <phoneticPr fontId="12" type="noConversion"/>
  </si>
  <si>
    <t>5-1-1. 지하수영향조사 및 사후관리 사업비 명세서</t>
    <phoneticPr fontId="12" type="noConversion"/>
  </si>
  <si>
    <t>수중케이블교체</t>
    <phoneticPr fontId="9" type="noConversion"/>
  </si>
  <si>
    <t>10SQ*3C</t>
  </si>
  <si>
    <t>m</t>
  </si>
  <si>
    <t>m</t>
    <phoneticPr fontId="9" type="noConversion"/>
  </si>
  <si>
    <t>견적처리</t>
    <phoneticPr fontId="9" type="noConversion"/>
  </si>
  <si>
    <t>공</t>
  </si>
  <si>
    <t xml:space="preserve"> m</t>
  </si>
  <si>
    <t>1공구</t>
    <phoneticPr fontId="9" type="noConversion"/>
  </si>
  <si>
    <t xml:space="preserve">  -양수시설 인양세척 및 주변정리
 - 취수정내부 고압세척
 - 수중모터 및 동력선 점검
 - 양수장옥, 방호시설 등 도색</t>
    <phoneticPr fontId="9" type="noConversion"/>
  </si>
  <si>
    <t xml:space="preserve"> 2. 지하수영향조사</t>
    <phoneticPr fontId="8" type="noConversion"/>
  </si>
  <si>
    <t xml:space="preserve"> 3. 지하수사후관리</t>
    <phoneticPr fontId="9" type="noConversion"/>
  </si>
  <si>
    <t xml:space="preserve"> 4. 원상복구(폐공)</t>
    <phoneticPr fontId="9" type="noConversion"/>
  </si>
  <si>
    <t>5-1. 지하수영향조사 및 사후관리 용역비 총괄</t>
    <phoneticPr fontId="12" type="noConversion"/>
  </si>
  <si>
    <t>2026. 8.</t>
    <phoneticPr fontId="8" type="noConversion"/>
  </si>
  <si>
    <t>2026년 공사관리 지하수시설물 원상복구공사</t>
    <phoneticPr fontId="8" type="noConversion"/>
  </si>
  <si>
    <t>강원특별자치도 춘천시 및 횡성군 일원</t>
    <phoneticPr fontId="8" type="noConversion"/>
  </si>
  <si>
    <t>원상복구 2개소</t>
    <phoneticPr fontId="8" type="noConversion"/>
  </si>
  <si>
    <t>2026년 공사관리 지하수시설물 원상복구공사 외주시행계획서</t>
    <phoneticPr fontId="8" type="noConversion"/>
  </si>
  <si>
    <t xml:space="preserve">농업생산기반시설폐지로 이용종료 시설의 지하환경 오염 예방을 위한 원상복구 </t>
    <phoneticPr fontId="12" type="noConversion"/>
  </si>
  <si>
    <t xml:space="preserve">   바. 사 업 비:</t>
    <phoneticPr fontId="12" type="noConversion"/>
  </si>
  <si>
    <t>3. 사업량</t>
    <phoneticPr fontId="12" type="noConversion"/>
  </si>
  <si>
    <t>사업량</t>
    <phoneticPr fontId="12" type="noConversion"/>
  </si>
  <si>
    <t xml:space="preserve"> - 노후 양수장옥 철거</t>
    <phoneticPr fontId="15" type="noConversion"/>
  </si>
  <si>
    <t xml:space="preserve"> - 노후 보호공 철거</t>
    <phoneticPr fontId="12" type="noConversion"/>
  </si>
  <si>
    <t xml:space="preserve"> - 노후 양수장옥(조립식) 철거</t>
    <phoneticPr fontId="15" type="noConversion"/>
  </si>
  <si>
    <t>원상복구(폐공처리)</t>
    <phoneticPr fontId="12" type="noConversion"/>
  </si>
  <si>
    <t xml:space="preserve"> - 원상복구(보호공철거 제외)</t>
    <phoneticPr fontId="15" type="noConversion"/>
  </si>
  <si>
    <t>2. 지구별 내역(원상복구)</t>
    <phoneticPr fontId="157" type="noConversion"/>
  </si>
  <si>
    <t>5. 공사비 명세서</t>
    <phoneticPr fontId="12" type="noConversion"/>
  </si>
  <si>
    <t>4. 공사비 총괄표</t>
    <phoneticPr fontId="15" type="noConversion"/>
  </si>
  <si>
    <t>7. 일위대가표</t>
    <phoneticPr fontId="12" type="noConversion"/>
  </si>
  <si>
    <t>계</t>
    <phoneticPr fontId="8" type="noConversion"/>
  </si>
  <si>
    <t>사업준비</t>
    <phoneticPr fontId="8" type="noConversion"/>
  </si>
  <si>
    <t>현장시행</t>
    <phoneticPr fontId="8" type="noConversion"/>
  </si>
  <si>
    <t>준공</t>
    <phoneticPr fontId="8" type="noConversion"/>
  </si>
  <si>
    <t>수중모터펌프인양</t>
    <phoneticPr fontId="8" type="noConversion"/>
  </si>
  <si>
    <t>보호공철거 및 되메우기</t>
    <phoneticPr fontId="8" type="noConversion"/>
  </si>
  <si>
    <t>폐기물 및 고재처리</t>
    <phoneticPr fontId="8" type="noConversion"/>
  </si>
  <si>
    <t>소계</t>
    <phoneticPr fontId="8" type="noConversion"/>
  </si>
  <si>
    <t>준공서류작성</t>
    <phoneticPr fontId="8" type="noConversion"/>
  </si>
  <si>
    <t>지하수법에 따른 인허가 이행 등</t>
    <phoneticPr fontId="8" type="noConversion"/>
  </si>
  <si>
    <t>사업량</t>
    <phoneticPr fontId="8" type="noConversion"/>
  </si>
  <si>
    <t>조사 소요일수</t>
    <phoneticPr fontId="8" type="noConversion"/>
  </si>
  <si>
    <t>주말 등 공휴일 제외</t>
    <phoneticPr fontId="8" type="noConversion"/>
  </si>
  <si>
    <t>계약일로부터 27일간</t>
    <phoneticPr fontId="8" type="noConversion"/>
  </si>
  <si>
    <t>횡성군</t>
    <phoneticPr fontId="157" type="noConversion"/>
  </si>
  <si>
    <t>갑천면</t>
    <phoneticPr fontId="157" type="noConversion"/>
  </si>
  <si>
    <t>율동리</t>
    <phoneticPr fontId="157" type="noConversion"/>
  </si>
  <si>
    <t>제1201100004호</t>
    <phoneticPr fontId="157" type="noConversion"/>
  </si>
  <si>
    <t>홍천수자원-1970(2026.8.31.)호.</t>
    <phoneticPr fontId="157" type="noConversion"/>
  </si>
  <si>
    <t>관정보호시설 도색</t>
    <phoneticPr fontId="12" type="noConversion"/>
  </si>
  <si>
    <t>관정보호시설 철거</t>
    <phoneticPr fontId="15" type="noConversion"/>
  </si>
  <si>
    <t>관정보호시설 설치(조립식)</t>
    <phoneticPr fontId="15" type="noConversion"/>
  </si>
  <si>
    <t>관정 주변 정리</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</si>
</sst>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6">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 #,##0_ ;_ * \-#,##0_ ;_ * &quot;-&quot;_ ;_ @_ "/>
    <numFmt numFmtId="177" formatCode="_ * #,##0.00_ ;_ * \-#,##0.00_ ;_ * &quot;-&quot;??_ ;_ @_ "/>
    <numFmt numFmtId="178" formatCode="#,##0.0;\-#,##0.0"/>
    <numFmt numFmtId="179" formatCode=";;;"/>
    <numFmt numFmtId="180" formatCode="0.0"/>
    <numFmt numFmtId="181" formatCode="_-* #,##0.0_-;\-* #,##0.0_-;_-* &quot;-&quot;?_-;_-@_-"/>
    <numFmt numFmtId="182" formatCode="_-* #,##0_-;&quot;₩&quot;\!\-* #,##0_-;_-* &quot;-&quot;_-;_-@_-"/>
    <numFmt numFmtId="183" formatCode="&quot;₩&quot;#,##0.00;&quot;₩&quot;&quot;₩&quot;&quot;₩&quot;&quot;₩&quot;&quot;₩&quot;&quot;₩&quot;&quot;₩&quot;&quot;₩&quot;\-#,##0.00"/>
    <numFmt numFmtId="184" formatCode="#,##0.0_ "/>
    <numFmt numFmtId="185" formatCode="#,##0.0"/>
    <numFmt numFmtId="186" formatCode="0.0%"/>
    <numFmt numFmtId="187" formatCode="0.000%"/>
    <numFmt numFmtId="188" formatCode="mm&quot;월&quot;dd&quot;일&quot;"/>
    <numFmt numFmtId="189" formatCode="&quot;?#,##0.00;\-&quot;&quot;?&quot;#,##0.00"/>
    <numFmt numFmtId="190" formatCode="_-* #,##0.0_-;\-* #,##0.0_-;_-* &quot;-&quot;??_-;_-@_-"/>
    <numFmt numFmtId="191" formatCode="#,##0;&quot;-&quot;#,##0"/>
    <numFmt numFmtId="192" formatCode="#,##0.000_);[Red]\(#,##0.000\)"/>
    <numFmt numFmtId="193" formatCode="_ * #,##0.00_ ;_ * \-#,##0.00_ ;_ * &quot;-&quot;_ ;_ @_ "/>
    <numFmt numFmtId="194" formatCode="#,##0.00_);[Red]\(#,##0.00\)"/>
    <numFmt numFmtId="195" formatCode="0.00_ "/>
    <numFmt numFmtId="196" formatCode="#,##0_);[Red]\(#,##0\)"/>
    <numFmt numFmtId="197" formatCode="0.0_);[Red]\(0.0\)"/>
    <numFmt numFmtId="198" formatCode="#,##0_ "/>
    <numFmt numFmtId="199" formatCode="0_ "/>
    <numFmt numFmtId="200" formatCode="_ &quot;₩&quot;* #,##0.00_ ;_ &quot;₩&quot;* &quot;₩&quot;&quot;₩&quot;&quot;₩&quot;&quot;₩&quot;&quot;₩&quot;&quot;₩&quot;&quot;₩&quot;&quot;₩&quot;\-#,##0.00_ ;_ &quot;₩&quot;* &quot;-&quot;??_ ;_ @_ "/>
    <numFmt numFmtId="201" formatCode="&quot;?#,##0;\-&quot;&quot;?&quot;#,##0"/>
    <numFmt numFmtId="202" formatCode="0.00000%"/>
    <numFmt numFmtId="203" formatCode="&quot;₩&quot;#,##0;&quot;₩&quot;\-#,##0"/>
    <numFmt numFmtId="204" formatCode="_ &quot;₩&quot;* #,##0_ ;_ &quot;₩&quot;* \-#,##0_ ;_ &quot;₩&quot;* &quot;-&quot;_ ;_ @_ "/>
    <numFmt numFmtId="205" formatCode="_ &quot;₩&quot;* #,##0.00_ ;_ &quot;₩&quot;* \-#,##0.00_ ;_ &quot;₩&quot;* &quot;-&quot;??_ ;_ @_ "/>
    <numFmt numFmtId="206" formatCode="#,##0;\-#,##0;&quot;-&quot;"/>
    <numFmt numFmtId="207" formatCode="#."/>
    <numFmt numFmtId="208" formatCode="#,##0;\(#,##0\)"/>
    <numFmt numFmtId="209" formatCode="&quot;₩&quot;#,##0.00;&quot;₩&quot;\-#,##0.00"/>
    <numFmt numFmtId="210" formatCode="_-* #,##0.000000_-;\-* #,##0.000000_-;_-* &quot;-&quot;??????_-;_-@_-"/>
    <numFmt numFmtId="211" formatCode="General_)"/>
    <numFmt numFmtId="212" formatCode="0.0_)"/>
    <numFmt numFmtId="213" formatCode="&quot;₩&quot;#,##0;[Red]&quot;₩&quot;\-#,##0"/>
    <numFmt numFmtId="214" formatCode="_-* #,##0_-;&quot;△&quot;#,##0_-;_-* &quot;-&quot;_-;_-@_-"/>
    <numFmt numFmtId="21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16" formatCode="&quot;(&quot;\ 0.0\ &quot;) =&quot;"/>
    <numFmt numFmtId="217" formatCode="&quot;총심도(&quot;\ 0.0\ &quot;m) -&quot;\ "/>
    <numFmt numFmtId="218" formatCode="_-* #,##0.00_-;\-* #,##0.00_-;_-* _-;_-@_-"/>
    <numFmt numFmtId="219" formatCode="#,##0.00;[Red]&quot;-&quot;#,##0.00"/>
    <numFmt numFmtId="220" formatCode="&quot;₩&quot;#,##0.00;[Red]&quot;₩&quot;\-#,##0.00"/>
    <numFmt numFmtId="221" formatCode="&quot;$&quot;#,##0.00_);[Red]\(&quot;$&quot;#,##0.00\)"/>
    <numFmt numFmtId="222" formatCode="#,##0;[Red]&quot;-&quot;#,##0"/>
    <numFmt numFmtId="223" formatCode="General&quot;공&quot;"/>
    <numFmt numFmtId="224" formatCode="0.0_ "/>
    <numFmt numFmtId="225" formatCode="_-* #,##0.0_-;\-* #,##0.0_-;_-* &quot;-&quot;_-;_-@_-"/>
    <numFmt numFmtId="226" formatCode="_ &quot;₩&quot;* #,##0_ ;_ &quot;₩&quot;* &quot;₩&quot;&quot;₩&quot;&quot;₩&quot;&quot;₩&quot;&quot;₩&quot;&quot;₩&quot;&quot;₩&quot;&quot;₩&quot;&quot;₩&quot;&quot;₩&quot;&quot;₩&quot;&quot;₩&quot;&quot;₩&quot;\-#,##0_ ;_ &quot;₩&quot;* &quot;-&quot;_ ;_ @_ "/>
    <numFmt numFmtId="227" formatCode="_ &quot;₩&quot;* #,##0.00_ ;_ &quot;₩&quot;* &quot;₩&quot;&quot;₩&quot;&quot;₩&quot;&quot;₩&quot;&quot;₩&quot;&quot;₩&quot;&quot;₩&quot;&quot;₩&quot;&quot;₩&quot;&quot;₩&quot;&quot;₩&quot;&quot;₩&quot;&quot;₩&quot;\-#,##0.00_ ;_ &quot;₩&quot;* &quot;-&quot;??_ ;_ @_ "/>
    <numFmt numFmtId="228" formatCode="_ * #,##0_ ;_ * &quot;₩&quot;&quot;₩&quot;&quot;₩&quot;&quot;₩&quot;&quot;₩&quot;&quot;₩&quot;&quot;₩&quot;&quot;₩&quot;&quot;₩&quot;&quot;₩&quot;&quot;₩&quot;&quot;₩&quot;&quot;₩&quot;\-#,##0_ ;_ * &quot;-&quot;_ ;_ @_ "/>
    <numFmt numFmtId="229" formatCode="_ * #,##0.00_ ;_ * &quot;₩&quot;&quot;₩&quot;&quot;₩&quot;&quot;₩&quot;&quot;₩&quot;&quot;₩&quot;&quot;₩&quot;&quot;₩&quot;&quot;₩&quot;&quot;₩&quot;&quot;₩&quot;&quot;₩&quot;&quot;₩&quot;\-#,##0.00_ ;_ * &quot;-&quot;??_ ;_ @_ "/>
    <numFmt numFmtId="230" formatCode="_ * #,##0.000000_ ;_ * \-#,##0.000000_ ;_ * &quot;-&quot;_ ;_ @_ "/>
    <numFmt numFmtId="231" formatCode="_ * #,##0_ ;_ * \-#,##0_ ;_ * &quot;-&quot;??_ ;_ @_ "/>
    <numFmt numFmtId="232" formatCode="_-&quot;₩&quot;* #,##0.00_-;&quot;₩&quot;&quot;₩&quot;&quot;₩&quot;&quot;₩&quot;&quot;₩&quot;&quot;₩&quot;&quot;₩&quot;&quot;₩&quot;&quot;₩&quot;\-&quot;₩&quot;* #,##0.00_-;_-&quot;₩&quot;* &quot;-&quot;??_-;_-@_-"/>
    <numFmt numFmtId="233" formatCode="0.0000000000000"/>
    <numFmt numFmtId="234" formatCode="&quot;₩&quot;#,##0.00;&quot;₩&quot;&quot;₩&quot;&quot;₩&quot;&quot;₩&quot;&quot;₩&quot;&quot;₩&quot;&quot;₩&quot;&quot;₩&quot;&quot;₩&quot;&quot;₩&quot;\-&quot;₩&quot;#,##0.00"/>
    <numFmt numFmtId="235" formatCode="_(&quot;$&quot;* #,##0_);_(&quot;$&quot;* \(#,##0\);_(&quot;$&quot;* &quot;-&quot;_);_(@_)"/>
    <numFmt numFmtId="236" formatCode="_(&quot;$&quot;* #,##0.00_);_(&quot;$&quot;* \(#,##0.00\);_(&quot;$&quot;* &quot;-&quot;??_);_(@_)"/>
    <numFmt numFmtId="237" formatCode="_ * #,##0.0_ ;_ * \-#,##0.0_ ;_ * &quot;-&quot;_ ;_ @_ "/>
    <numFmt numFmtId="238" formatCode="#,##0;[Red]#,##0"/>
    <numFmt numFmtId="239" formatCode="&quot;₩&quot;\!\$#,##0_);[Red]&quot;₩&quot;\!\(&quot;₩&quot;\!\$#,##0&quot;₩&quot;\!\)"/>
    <numFmt numFmtId="240" formatCode="#,##0.0;[Red]#,##0.0;&quot; &quot;"/>
    <numFmt numFmtId="241" formatCode="0.0000%"/>
    <numFmt numFmtId="242" formatCode="#,##0.0000"/>
    <numFmt numFmtId="243" formatCode="#,##0.00;[Red]#,##0.00;&quot; &quot;"/>
    <numFmt numFmtId="244" formatCode="[&lt;&gt;0]#,##0.0#;[=0]&quot; &quot;;General"/>
    <numFmt numFmtId="245" formatCode="#,##0.###"/>
    <numFmt numFmtId="246" formatCode="#,###"/>
    <numFmt numFmtId="247" formatCode="&quot;$&quot;#,##0.00;;"/>
    <numFmt numFmtId="248" formatCode="#\ &quot;EA&quot;"/>
    <numFmt numFmtId="249" formatCode="&quot;Fr.&quot;\ #,##0;[Red]&quot;Fr.&quot;\ \-#,##0"/>
    <numFmt numFmtId="250" formatCode="&quot;Fr.&quot;\ #,##0.00;[Red]&quot;Fr.&quot;\ \-#,##0.00"/>
    <numFmt numFmtId="251" formatCode="&quot;$&quot;#,##0.00"/>
    <numFmt numFmtId="252" formatCode="0.00_);[Red]\(0.00\)"/>
    <numFmt numFmtId="253" formatCode="&quot;STA.&quot;\ 0\+#00.00"/>
    <numFmt numFmtId="254" formatCode="&quot;STA.&quot;\ #\+#00.00"/>
    <numFmt numFmtId="255" formatCode="&quot;T=&quot;0&quot;cm&quot;"/>
    <numFmt numFmtId="256" formatCode="0.00\ &quot;TON&quot;"/>
    <numFmt numFmtId="257" formatCode="&quot;Φ&quot;\ #"/>
    <numFmt numFmtId="258" formatCode="0.00\ &quot;㎡&quot;"/>
    <numFmt numFmtId="259" formatCode="_-* #,##0;\-* #,##0;_-* &quot;-&quot;;_-@"/>
    <numFmt numFmtId="260" formatCode=";\ ;\ ;"/>
    <numFmt numFmtId="261" formatCode="_-* #,##0.0000_-;\-* #,##0.0000_-;_-* &quot;-&quot;_-;_-@_-"/>
    <numFmt numFmtId="262" formatCode="0.0000000"/>
    <numFmt numFmtId="263" formatCode="0.0000"/>
    <numFmt numFmtId="264" formatCode="_ * #,##0.000_ ;_ * \-#,##0.000_ ;_ * &quot;-&quot;_ ;_ @_ "/>
    <numFmt numFmtId="265" formatCode="0.00\ &quot;㎥&quot;"/>
    <numFmt numFmtId="266" formatCode="_-* #,##0_-;\-* #,##0_-;_-* &quot;-&quot;?_-;_-@_-"/>
    <numFmt numFmtId="267" formatCode="#,##0.000"/>
    <numFmt numFmtId="268" formatCode="0.000"/>
    <numFmt numFmtId="269" formatCode="#,##0.00;[Red]#,##0.00"/>
    <numFmt numFmtId="270" formatCode="#,##0.0;[Red]#,##0.0"/>
    <numFmt numFmtId="271" formatCode="mm&quot;월&quot;\ dd&quot;일&quot;"/>
    <numFmt numFmtId="272" formatCode="0_);[Red]\(0\)"/>
    <numFmt numFmtId="273" formatCode="\ "/>
    <numFmt numFmtId="274" formatCode="&quot;₩&quot;\!\$#\!\,##0_);[Red]&quot;₩&quot;\!\(&quot;₩&quot;\!\$#\!\,##0&quot;₩&quot;\!\)"/>
    <numFmt numFmtId="275" formatCode="&quot;(&quot;###.00&quot;)&quot;"/>
    <numFmt numFmtId="276" formatCode="&quot;₩&quot;#,##0.00;[Red]&quot;₩&quot;&quot;₩&quot;\!\-#,##0.00"/>
    <numFmt numFmtId="277" formatCode="_ * #,##0.00_ ;_ * &quot;₩&quot;&quot;₩&quot;&quot;₩&quot;&quot;₩&quot;&quot;₩&quot;&quot;₩&quot;&quot;₩&quot;\-#,##0.00_ ;_ * &quot;-&quot;??_ ;_ @_ "/>
    <numFmt numFmtId="278" formatCode="&quot;₩&quot;#,##0;[Red]&quot;₩&quot;&quot;₩&quot;&quot;₩&quot;&quot;₩&quot;&quot;₩&quot;&quot;₩&quot;&quot;₩&quot;&quot;₩&quot;\-#,##0"/>
    <numFmt numFmtId="279" formatCode="_-&quot;₩&quot;* #,##0.00_-;\!\-&quot;₩&quot;* #,##0.00_-;_-&quot;₩&quot;* &quot;-&quot;??_-;_-@_-"/>
    <numFmt numFmtId="280" formatCode="0_);\(0\)"/>
    <numFmt numFmtId="281" formatCode="_-* #,##0.00_-;\-* #,##0.00_-;_-* &quot;-&quot;_-;_-@_-"/>
    <numFmt numFmtId="282" formatCode="[Red]\+#;[Red]\-#;[Red]0"/>
    <numFmt numFmtId="283" formatCode="#,##0;[Red]&quot;△&quot;#,##0"/>
    <numFmt numFmtId="284" formatCode="#,##0_ ;[Red]&quot;△&quot;#,##0\ "/>
    <numFmt numFmtId="285" formatCode="_-* #,##0.0_-;&quot;₩&quot;\!\-* #,##0.0_-;_-* &quot;-&quot;_-;_-@_-"/>
    <numFmt numFmtId="286" formatCode="_(* #,##0_);_(* \(#,##0\);_(* &quot;-&quot;_);_(@_)"/>
    <numFmt numFmtId="287" formatCode="&quot;₩&quot;\ \ #,##0\ &quot;원정&quot;;\-&quot;₩&quot;#,##0"/>
    <numFmt numFmtId="288" formatCode="0.0_);\(0.0\)"/>
    <numFmt numFmtId="289" formatCode="0.000000"/>
    <numFmt numFmtId="290" formatCode="\&lt;#,##0\&gt;"/>
    <numFmt numFmtId="291" formatCode="&quot;$&quot;#,##0.00_);\(&quot;$&quot;#,##0.00\)"/>
    <numFmt numFmtId="292" formatCode="_-* #,##0.0000_-;\-* #,##0.0000_-;_-* &quot;-&quot;??_-;_-@_-"/>
    <numFmt numFmtId="293" formatCode="&quot;(&quot;\ #,##0&quot;)&quot;"/>
    <numFmt numFmtId="294" formatCode="_-* #,##0.00\ &quot;F&quot;_-;\-* #,##0.00\ &quot;F&quot;_-;_-* &quot;-&quot;??\ &quot;F&quot;_-;_-@_-"/>
    <numFmt numFmtId="295" formatCode="&quot;₩&quot;#,##0;\(&quot;₩&quot;#,##0.00\)"/>
    <numFmt numFmtId="296" formatCode="_-* #,##0&quot;₩&quot;\ _D_M_-;&quot;₩&quot;\-* #,##0&quot;₩&quot;\ _D_M_-;_-* &quot;-&quot;&quot;₩&quot;\ _D_M_-;_-@_-"/>
    <numFmt numFmtId="297" formatCode="* #,##0.0"/>
    <numFmt numFmtId="298" formatCode="_(&quot;$&quot;* #,##0_);_(&quot;$&quot;* &quot;₩&quot;&quot;₩&quot;&quot;₩&quot;&quot;₩&quot;&quot;₩&quot;&quot;₩&quot;\(#,##0&quot;₩&quot;&quot;₩&quot;&quot;₩&quot;&quot;₩&quot;&quot;₩&quot;&quot;₩&quot;\);_(&quot;$&quot;* &quot;-&quot;_);_(@_)"/>
    <numFmt numFmtId="299" formatCode="#,##0.00000"/>
    <numFmt numFmtId="300" formatCode="&quot;₩&quot;&quot;₩&quot;&quot;₩&quot;&quot;₩&quot;&quot;₩&quot;&quot;₩&quot;\$#,##0.00_);&quot;₩&quot;&quot;₩&quot;&quot;₩&quot;&quot;₩&quot;&quot;₩&quot;&quot;₩&quot;\(&quot;₩&quot;&quot;₩&quot;&quot;₩&quot;&quot;₩&quot;&quot;₩&quot;&quot;₩&quot;\$#,##0.00&quot;₩&quot;&quot;₩&quot;&quot;₩&quot;&quot;₩&quot;&quot;₩&quot;&quot;₩&quot;\)"/>
    <numFmt numFmtId="301" formatCode="_ * #,##0_ ;_ * &quot;₩&quot;\-#,##0_ ;_ * &quot;-&quot;??_ ;_ @_ "/>
    <numFmt numFmtId="302" formatCode="0.0%;[Red]&quot;△&quot;0.0%"/>
    <numFmt numFmtId="303" formatCode="&quot;₩&quot;#,##0.00;[Red]&quot;₩&quot;\-&quot;₩&quot;#,##0.00"/>
    <numFmt numFmtId="304" formatCode="0.00000000"/>
    <numFmt numFmtId="305" formatCode="&quot;≒&quot;\ #,##0"/>
    <numFmt numFmtId="306" formatCode="#,##0."/>
    <numFmt numFmtId="307" formatCode="_ * #,##0_ ;_ * &quot;₩&quot;&quot;₩&quot;&quot;₩&quot;\-#,##0_ ;_ * &quot;-&quot;_ ;_ @_ "/>
    <numFmt numFmtId="308" formatCode="0.00000"/>
    <numFmt numFmtId="309" formatCode="\$#,##0.00"/>
    <numFmt numFmtId="310" formatCode="_ &quot;₩&quot;* #,##0.00_ ;_ &quot;₩&quot;* &quot;₩&quot;&quot;₩&quot;&quot;₩&quot;&quot;₩&quot;\-#,##0.00_ ;_ &quot;₩&quot;* &quot;-&quot;??_ ;_ @_ "/>
    <numFmt numFmtId="311" formatCode="&quot;₩&quot;\$#,##0_);&quot;₩&quot;\(&quot;₩&quot;\$#,##0&quot;₩&quot;\)"/>
    <numFmt numFmtId="312" formatCode="\$#."/>
    <numFmt numFmtId="313" formatCode="#,##0&quot; F&quot;_);[Red]\(#,##0&quot; F&quot;\)"/>
    <numFmt numFmtId="314" formatCode="&quot;$&quot;#,##0;[Red]\-&quot;$&quot;#,##0"/>
    <numFmt numFmtId="315" formatCode="_-[$€-2]* #,##0.00_-;\-[$€-2]* #,##0.00_-;_-[$€-2]* &quot;-&quot;??_-"/>
    <numFmt numFmtId="316" formatCode="#,##0.0000;[Red]\-#,##0.0000"/>
    <numFmt numFmtId="317" formatCode="###,###,"/>
    <numFmt numFmtId="318" formatCode="_ &quot;₩&quot;\ * #,##0_ ;_ &quot;₩&quot;\ * \-#,##0_ ;_ &quot;₩&quot;\ * &quot;-&quot;_ ;_ @_ "/>
    <numFmt numFmtId="319" formatCode="&quot;$&quot;#,##0_);\(&quot;$&quot;#,##0\)"/>
    <numFmt numFmtId="320" formatCode="_-&quot;₩&quot;* #,##0_-;&quot;₩&quot;\-&quot;₩&quot;* #,##0_-;_-&quot;₩&quot;* &quot;-&quot;_-;_-@_-"/>
    <numFmt numFmtId="321" formatCode="_ &quot;₩&quot;* #,##0.0000000_ ;_ &quot;₩&quot;* &quot;₩&quot;\-#,##0.0000000_ ;_ &quot;₩&quot;* &quot;-&quot;??_ ;_ @_ "/>
    <numFmt numFmtId="322" formatCode="_-* #,##0_-;&quot;₩&quot;\-* #,##0_-;_-* &quot;-&quot;_-;_-@_-"/>
    <numFmt numFmtId="323" formatCode="_ * #,##0.000000_ ;_ * &quot;₩&quot;\-#,##0.000000_ ;_ * &quot;-&quot;??_ ;_ @_ "/>
    <numFmt numFmtId="324" formatCode="#,##0\ &quot;DM&quot;;[Red]\-#,##0\ &quot;DM&quot;"/>
    <numFmt numFmtId="325" formatCode="#,##0.00\ &quot;DM&quot;;[Red]\-#,##0.00\ &quot;DM&quot;"/>
    <numFmt numFmtId="326" formatCode="_(&quot;฿&quot;* #,##0_);_(&quot;฿&quot;* \(#,##0\);_(&quot;฿&quot;* &quot;-&quot;_);_(@_)"/>
    <numFmt numFmtId="327" formatCode="_(&quot;฿&quot;* #,##0.00_);_(&quot;฿&quot;* \(#,##0.00\);_(&quot;฿&quot;* &quot;-&quot;??_);_(@_)"/>
    <numFmt numFmtId="328" formatCode="&quot;₩&quot;#,##0;&quot;₩&quot;&quot;₩&quot;&quot;₩&quot;&quot;₩&quot;\-#,##0"/>
    <numFmt numFmtId="329" formatCode="&quot;₩&quot;#,##0;&quot;₩&quot;&quot;₩&quot;&quot;₩&quot;&quot;₩&quot;&quot;₩&quot;&quot;₩&quot;\!\!\-#,##0"/>
    <numFmt numFmtId="330" formatCode="_ &quot;SFr.&quot;* #,##0_ ;_ &quot;SFr.&quot;* &quot;₩&quot;&quot;₩&quot;&quot;₩&quot;&quot;₩&quot;&quot;₩&quot;&quot;₩&quot;&quot;₩&quot;&quot;₩&quot;&quot;₩&quot;&quot;₩&quot;&quot;₩&quot;&quot;₩&quot;&quot;₩&quot;\-#,##0_ ;_ &quot;SFr.&quot;* &quot;-&quot;_ ;_ @_ "/>
    <numFmt numFmtId="331" formatCode="d/m/yy"/>
    <numFmt numFmtId="332" formatCode="_ &quot;SFr.&quot;* #,##0.00_ ;_ &quot;SFr.&quot;* \-#,##0.00_ ;_ &quot;SFr.&quot;* &quot;-&quot;??_ ;_ @_ "/>
    <numFmt numFmtId="333" formatCode="0.00%;[Red]&quot;△&quot;0.00%"/>
    <numFmt numFmtId="334" formatCode="&quot;실적율:&quot;#,#00"/>
    <numFmt numFmtId="335" formatCode="&quot;실적율:&quot;0%"/>
    <numFmt numFmtId="336" formatCode="&quot;계획누계:&quot;#,#00"/>
    <numFmt numFmtId="337" formatCode="_ &quot;₩&quot;* #,##0.0_ ;_ &quot;₩&quot;* \-#,##0.0_ ;_ &quot;₩&quot;* &quot;-&quot;_ ;_ @_ "/>
    <numFmt numFmtId="338" formatCode="\(&quot;₩&quot;#,##0\);[Red]\(\-&quot;₩&quot;#,##0\)"/>
    <numFmt numFmtId="339" formatCode="\(&quot;₩&quot;#,##0\);[Red]\(&quot;△&quot;&quot;₩&quot;#,##0\)"/>
    <numFmt numFmtId="340" formatCode="[Red]#,##0"/>
    <numFmt numFmtId="341" formatCode="_ * #,##0.00_)\ _$_ ;_ * \(#,##0.00\)\ _$_ ;_ * &quot;-&quot;??_)\ _$_ ;_ @_ "/>
    <numFmt numFmtId="342" formatCode="[Red]#,##0.00"/>
    <numFmt numFmtId="343" formatCode="[Red]#,##0.000"/>
    <numFmt numFmtId="344" formatCode="###,"/>
    <numFmt numFmtId="345" formatCode="#,###&quot;원&quot;"/>
    <numFmt numFmtId="346" formatCode="#,##0;\-#,##0.00"/>
    <numFmt numFmtId="347" formatCode="#\!\,##0;&quot;₩&quot;\!\-#\!\,##0\!.00"/>
    <numFmt numFmtId="348" formatCode="000.000"/>
    <numFmt numFmtId="349" formatCode="0.0000_);[Red]\(0.0000\)"/>
    <numFmt numFmtId="350" formatCode="&quot;₩&quot;#,##0;[Red]&quot;₩&quot;&quot;₩&quot;&quot;₩&quot;&quot;₩&quot;\-#,##0"/>
    <numFmt numFmtId="351" formatCode="&quot;₩&quot;#,##0;[Red]&quot;₩&quot;&quot;₩&quot;&quot;₩&quot;&quot;₩&quot;&quot;₩&quot;&quot;₩&quot;\!\!\-#,##0"/>
    <numFmt numFmtId="352" formatCode="_-* #,##0_-;&quot;₩&quot;\!\!\-* #,##0_-;_-* &quot;-&quot;_-;_-@_-"/>
    <numFmt numFmtId="353" formatCode="#,##0\ \ \ \ \ \ \ "/>
    <numFmt numFmtId="354" formatCode="&quot;총&quot;\ #,##0\ &quot;개&quot;"/>
    <numFmt numFmtId="355" formatCode="#,##0\ \ \ "/>
    <numFmt numFmtId="356" formatCode="m/dd"/>
    <numFmt numFmtId="357" formatCode="m\/dd\ \ \ \ \ \ "/>
    <numFmt numFmtId="358" formatCode="m\/dd"/>
    <numFmt numFmtId="359" formatCode="\~\ mm&quot;月&quot;\ dd&quot;日&quot;"/>
    <numFmt numFmtId="360" formatCode="_-* #,##0.00_-;&quot;₩&quot;\!\-* #,##0.00_-;_-* &quot;-&quot;_-;_-@_-"/>
    <numFmt numFmtId="361" formatCode="_-* #,##0.000_-;&quot;₩&quot;\!\-* #,##0.000_-;_-* &quot;-&quot;_-;_-@_-"/>
    <numFmt numFmtId="362" formatCode="_-* #,##0.000_-;\-* #,##0.000_-;_-* &quot;-&quot;_-;_-@_-"/>
    <numFmt numFmtId="363" formatCode="#,##0.00_ "/>
    <numFmt numFmtId="364" formatCode="#,##0.000_ "/>
    <numFmt numFmtId="365" formatCode="#,##0.0&quot;일/지구&quot;"/>
    <numFmt numFmtId="366" formatCode="0.00;[Red]0.00"/>
    <numFmt numFmtId="367" formatCode="&quot;&lt;제&quot;@&quot;호표&gt;&quot;"/>
    <numFmt numFmtId="368" formatCode="#,##0.0&quot;일/회&quot;"/>
    <numFmt numFmtId="369" formatCode="#,##0.00&quot;일/회&quot;"/>
    <numFmt numFmtId="370" formatCode="&quot;소요일수&quot;00&quot;일&quot;"/>
    <numFmt numFmtId="371" formatCode="0.00%&quot;이내&quot;"/>
    <numFmt numFmtId="372" formatCode="0.000;[Red]0.000"/>
    <numFmt numFmtId="373" formatCode="0;[Red]0"/>
    <numFmt numFmtId="374" formatCode="0.0;[Red]0.0"/>
    <numFmt numFmtId="375" formatCode="0&quot;시간적용&quot;"/>
    <numFmt numFmtId="376" formatCode="0&quot; 인 ×&quot;"/>
  </numFmts>
  <fonts count="296">
    <font>
      <sz val="12"/>
      <name val="바탕체"/>
      <family val="1"/>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2"/>
      <name val="바탕체"/>
      <family val="1"/>
      <charset val="129"/>
    </font>
    <font>
      <sz val="12"/>
      <name val="굴림체"/>
      <family val="3"/>
      <charset val="129"/>
    </font>
    <font>
      <sz val="10"/>
      <name val="Arial"/>
      <family val="2"/>
    </font>
    <font>
      <sz val="8"/>
      <name val="바탕"/>
      <family val="1"/>
      <charset val="129"/>
    </font>
    <font>
      <sz val="8"/>
      <name val="바탕체"/>
      <family val="1"/>
      <charset val="129"/>
    </font>
    <font>
      <sz val="10"/>
      <name val="굴림체"/>
      <family val="3"/>
      <charset val="129"/>
    </font>
    <font>
      <sz val="11"/>
      <name val="돋움"/>
      <family val="3"/>
      <charset val="129"/>
    </font>
    <font>
      <sz val="8"/>
      <name val="돋움"/>
      <family val="3"/>
      <charset val="129"/>
    </font>
    <font>
      <sz val="11"/>
      <name val="굴림체"/>
      <family val="3"/>
      <charset val="129"/>
    </font>
    <font>
      <sz val="10"/>
      <name val="MS Sans Serif"/>
      <family val="2"/>
    </font>
    <font>
      <sz val="8"/>
      <name val="굴림체"/>
      <family val="3"/>
      <charset val="129"/>
    </font>
    <font>
      <u/>
      <sz val="12"/>
      <color indexed="36"/>
      <name val="바탕체"/>
      <family val="1"/>
      <charset val="129"/>
    </font>
    <font>
      <u/>
      <sz val="10"/>
      <color indexed="14"/>
      <name val="돋움체"/>
      <family val="3"/>
      <charset val="129"/>
    </font>
    <font>
      <sz val="10"/>
      <name val="궁서(English)"/>
      <family val="3"/>
      <charset val="129"/>
    </font>
    <font>
      <sz val="8"/>
      <name val="돋움체"/>
      <family val="3"/>
      <charset val="129"/>
    </font>
    <font>
      <sz val="12"/>
      <name val="¹UAAA¼"/>
      <family val="3"/>
      <charset val="129"/>
    </font>
    <font>
      <b/>
      <sz val="12"/>
      <name val="Arial"/>
      <family val="2"/>
    </font>
    <font>
      <b/>
      <u/>
      <sz val="13"/>
      <name val="굴림체"/>
      <family val="3"/>
      <charset val="129"/>
    </font>
    <font>
      <sz val="7"/>
      <name val="Arial"/>
      <family val="2"/>
    </font>
    <font>
      <b/>
      <sz val="13"/>
      <name val="HY중고딕"/>
      <family val="1"/>
      <charset val="129"/>
    </font>
    <font>
      <sz val="8"/>
      <name val="HY중고딕"/>
      <family val="1"/>
      <charset val="129"/>
    </font>
    <font>
      <sz val="24"/>
      <name val="HY견고딕"/>
      <family val="1"/>
      <charset val="129"/>
    </font>
    <font>
      <u/>
      <sz val="12"/>
      <color indexed="12"/>
      <name val="바탕체"/>
      <family val="1"/>
      <charset val="129"/>
    </font>
    <font>
      <sz val="10"/>
      <name val="HY중고딕"/>
      <family val="1"/>
      <charset val="129"/>
    </font>
    <font>
      <sz val="10"/>
      <name val="굴림"/>
      <family val="3"/>
      <charset val="129"/>
    </font>
    <font>
      <b/>
      <sz val="11"/>
      <name val="굴림체"/>
      <family val="3"/>
      <charset val="129"/>
    </font>
    <font>
      <sz val="13"/>
      <name val="HY견고딕"/>
      <family val="1"/>
      <charset val="129"/>
    </font>
    <font>
      <sz val="13"/>
      <name val="돋움"/>
      <family val="3"/>
      <charset val="129"/>
    </font>
    <font>
      <sz val="12"/>
      <name val="돋움"/>
      <family val="3"/>
      <charset val="129"/>
    </font>
    <font>
      <b/>
      <sz val="12"/>
      <name val="HY중고딕"/>
      <family val="1"/>
      <charset val="129"/>
    </font>
    <font>
      <b/>
      <sz val="12"/>
      <name val="HY견고딕"/>
      <family val="1"/>
      <charset val="129"/>
    </font>
    <font>
      <sz val="10"/>
      <name val="돋움"/>
      <family val="3"/>
      <charset val="129"/>
    </font>
    <font>
      <sz val="9"/>
      <name val="돋움"/>
      <family val="3"/>
      <charset val="129"/>
    </font>
    <font>
      <sz val="11"/>
      <name val="HY중고딕"/>
      <family val="1"/>
      <charset val="129"/>
    </font>
    <font>
      <sz val="10"/>
      <color indexed="12"/>
      <name val="굴림체"/>
      <family val="3"/>
      <charset val="129"/>
    </font>
    <font>
      <sz val="12"/>
      <name val="돋움체"/>
      <family val="3"/>
      <charset val="129"/>
    </font>
    <font>
      <i/>
      <sz val="12"/>
      <name val="굴림체"/>
      <family val="3"/>
      <charset val="129"/>
    </font>
    <font>
      <sz val="12"/>
      <name val="Times New Roman"/>
      <family val="1"/>
    </font>
    <font>
      <sz val="12"/>
      <color indexed="24"/>
      <name val="바탕체"/>
      <family val="1"/>
      <charset val="129"/>
    </font>
    <font>
      <b/>
      <sz val="18"/>
      <color indexed="24"/>
      <name val="바탕체"/>
      <family val="1"/>
      <charset val="129"/>
    </font>
    <font>
      <b/>
      <sz val="15"/>
      <color indexed="24"/>
      <name val="바탕체"/>
      <family val="1"/>
      <charset val="129"/>
    </font>
    <font>
      <sz val="12"/>
      <name val="궁서체"/>
      <family val="1"/>
      <charset val="129"/>
    </font>
    <font>
      <sz val="14"/>
      <name val="뼥?ⓒ"/>
      <family val="3"/>
      <charset val="129"/>
    </font>
    <font>
      <sz val="10"/>
      <name val="바탕"/>
      <family val="1"/>
      <charset val="129"/>
    </font>
    <font>
      <b/>
      <sz val="12"/>
      <color indexed="16"/>
      <name val="굴림체"/>
      <family val="3"/>
      <charset val="129"/>
    </font>
    <font>
      <sz val="12"/>
      <name val="ⓒoUAAA¨u"/>
      <family val="1"/>
      <charset val="129"/>
    </font>
    <font>
      <sz val="11"/>
      <name val="µ¸¿ò"/>
      <family val="3"/>
      <charset val="129"/>
    </font>
    <font>
      <b/>
      <sz val="11"/>
      <name val="돋움"/>
      <family val="3"/>
      <charset val="129"/>
    </font>
    <font>
      <sz val="12"/>
      <name val="System"/>
      <family val="2"/>
      <charset val="129"/>
    </font>
    <font>
      <sz val="12"/>
      <name val="Arial"/>
      <family val="2"/>
    </font>
    <font>
      <sz val="10"/>
      <color indexed="8"/>
      <name val="Arial"/>
      <family val="2"/>
    </font>
    <font>
      <b/>
      <sz val="10"/>
      <name val="Helv"/>
      <family val="2"/>
    </font>
    <font>
      <sz val="1"/>
      <color indexed="16"/>
      <name val="Courier"/>
      <family val="3"/>
    </font>
    <font>
      <sz val="10"/>
      <name val="Times New Roman"/>
      <family val="1"/>
    </font>
    <font>
      <sz val="10"/>
      <name val="MS Serif"/>
      <family val="1"/>
    </font>
    <font>
      <sz val="10"/>
      <color indexed="16"/>
      <name val="MS Serif"/>
      <family val="1"/>
    </font>
    <font>
      <sz val="18"/>
      <color indexed="8"/>
      <name val="Courier"/>
      <family val="3"/>
    </font>
    <font>
      <sz val="8"/>
      <color indexed="8"/>
      <name val="Courier"/>
      <family val="3"/>
    </font>
    <font>
      <i/>
      <sz val="12"/>
      <color indexed="8"/>
      <name val="Courier"/>
      <family val="3"/>
    </font>
    <font>
      <sz val="12"/>
      <color indexed="8"/>
      <name val="Courier"/>
      <family val="3"/>
    </font>
    <font>
      <sz val="8"/>
      <name val="Arial"/>
      <family val="2"/>
    </font>
    <font>
      <b/>
      <sz val="12"/>
      <name val="Helv"/>
      <family val="2"/>
    </font>
    <font>
      <b/>
      <sz val="18"/>
      <name val="Arial"/>
      <family val="2"/>
    </font>
    <font>
      <b/>
      <sz val="1"/>
      <color indexed="16"/>
      <name val="Courier"/>
      <family val="3"/>
    </font>
    <font>
      <sz val="10"/>
      <name val="Univers (WN)"/>
      <family val="2"/>
    </font>
    <font>
      <b/>
      <i/>
      <sz val="12"/>
      <name val="Times New Roman"/>
      <family val="1"/>
    </font>
    <font>
      <b/>
      <sz val="11"/>
      <name val="Helv"/>
      <family val="2"/>
    </font>
    <font>
      <sz val="7"/>
      <name val="Small Fonts"/>
      <family val="2"/>
    </font>
    <font>
      <sz val="12"/>
      <name val="Helv"/>
      <family val="2"/>
    </font>
    <font>
      <sz val="8"/>
      <name val="Helv"/>
      <family val="2"/>
    </font>
    <font>
      <b/>
      <sz val="8"/>
      <color indexed="8"/>
      <name val="Helv"/>
      <family val="2"/>
    </font>
    <font>
      <b/>
      <i/>
      <sz val="9"/>
      <name val="Times New Roman"/>
      <family val="1"/>
    </font>
    <font>
      <sz val="18"/>
      <color indexed="12"/>
      <name val="MS Sans Serif"/>
      <family val="2"/>
    </font>
    <font>
      <sz val="11"/>
      <color indexed="8"/>
      <name val="맑은 고딕"/>
      <family val="3"/>
      <charset val="129"/>
    </font>
    <font>
      <sz val="11"/>
      <color indexed="9"/>
      <name val="맑은 고딕"/>
      <family val="3"/>
      <charset val="129"/>
    </font>
    <font>
      <sz val="11"/>
      <color indexed="17"/>
      <name val="맑은 고딕"/>
      <family val="3"/>
      <charset val="129"/>
    </font>
    <font>
      <sz val="10"/>
      <name val="맑은 고딕"/>
      <family val="3"/>
      <charset val="129"/>
    </font>
    <font>
      <sz val="12"/>
      <name val="¸íÁ¶"/>
      <family val="3"/>
      <charset val="129"/>
    </font>
    <font>
      <sz val="12"/>
      <name val="¸iA¶"/>
      <family val="3"/>
      <charset val="129"/>
    </font>
    <font>
      <sz val="12"/>
      <name val="¹ÙÅÁÃ¼"/>
      <family val="1"/>
      <charset val="129"/>
    </font>
    <font>
      <sz val="10"/>
      <name val="Geneva"/>
      <family val="2"/>
    </font>
    <font>
      <sz val="12"/>
      <name val="굴림"/>
      <family val="3"/>
      <charset val="129"/>
    </font>
    <font>
      <sz val="11"/>
      <color indexed="20"/>
      <name val="맑은 고딕"/>
      <family val="3"/>
      <charset val="129"/>
    </font>
    <font>
      <sz val="11"/>
      <name val="μ¸¿o"/>
      <family val="3"/>
      <charset val="129"/>
    </font>
    <font>
      <sz val="12"/>
      <name val="±¼¸²A¼"/>
      <family val="3"/>
      <charset val="129"/>
    </font>
    <font>
      <sz val="12"/>
      <name val="±¼¸²Ã¼"/>
      <family val="3"/>
      <charset val="129"/>
    </font>
    <font>
      <b/>
      <sz val="11"/>
      <color indexed="52"/>
      <name val="맑은 고딕"/>
      <family val="3"/>
      <charset val="129"/>
    </font>
    <font>
      <b/>
      <sz val="11"/>
      <color indexed="9"/>
      <name val="맑은 고딕"/>
      <family val="3"/>
      <charset val="129"/>
    </font>
    <font>
      <i/>
      <sz val="11"/>
      <color indexed="23"/>
      <name val="맑은 고딕"/>
      <family val="3"/>
      <charset val="129"/>
    </font>
    <font>
      <b/>
      <sz val="11"/>
      <color indexed="56"/>
      <name val="맑은 고딕"/>
      <family val="3"/>
      <charset val="129"/>
    </font>
    <font>
      <u/>
      <sz val="10"/>
      <color indexed="12"/>
      <name val="MS Sans Serif"/>
      <family val="2"/>
    </font>
    <font>
      <sz val="11"/>
      <color indexed="62"/>
      <name val="맑은 고딕"/>
      <family val="3"/>
      <charset val="129"/>
    </font>
    <font>
      <sz val="11"/>
      <color indexed="52"/>
      <name val="맑은 고딕"/>
      <family val="3"/>
      <charset val="129"/>
    </font>
    <font>
      <sz val="11"/>
      <color indexed="60"/>
      <name val="맑은 고딕"/>
      <family val="3"/>
      <charset val="129"/>
    </font>
    <font>
      <b/>
      <sz val="11"/>
      <color indexed="63"/>
      <name val="맑은 고딕"/>
      <family val="3"/>
      <charset val="129"/>
    </font>
    <font>
      <sz val="11"/>
      <color indexed="10"/>
      <name val="맑은 고딕"/>
      <family val="3"/>
      <charset val="129"/>
    </font>
    <font>
      <sz val="11"/>
      <color theme="1"/>
      <name val="맑은 고딕"/>
      <family val="3"/>
      <charset val="129"/>
      <scheme val="minor"/>
    </font>
    <font>
      <sz val="11"/>
      <color theme="0"/>
      <name val="맑은 고딕"/>
      <family val="3"/>
      <charset val="129"/>
      <scheme val="minor"/>
    </font>
    <font>
      <sz val="11"/>
      <color theme="1"/>
      <name val="돋움"/>
      <family val="3"/>
      <charset val="129"/>
    </font>
    <font>
      <sz val="11"/>
      <name val="맑은 고딕"/>
      <family val="3"/>
      <charset val="129"/>
      <scheme val="minor"/>
    </font>
    <font>
      <sz val="12"/>
      <name val="맑은 고딕"/>
      <family val="3"/>
      <charset val="129"/>
      <scheme val="minor"/>
    </font>
    <font>
      <b/>
      <sz val="12"/>
      <name val="맑은 고딕"/>
      <family val="3"/>
      <charset val="129"/>
      <scheme val="minor"/>
    </font>
    <font>
      <b/>
      <sz val="16"/>
      <name val="맑은 고딕"/>
      <family val="3"/>
      <charset val="129"/>
      <scheme val="minor"/>
    </font>
    <font>
      <sz val="12"/>
      <color theme="0" tint="-0.249977111117893"/>
      <name val="굴림체"/>
      <family val="3"/>
      <charset val="129"/>
    </font>
    <font>
      <sz val="10"/>
      <name val="바탕체"/>
      <family val="1"/>
      <charset val="129"/>
    </font>
    <font>
      <sz val="1"/>
      <color indexed="8"/>
      <name val="Courier"/>
      <family val="3"/>
    </font>
    <font>
      <u/>
      <sz val="7.5"/>
      <color indexed="36"/>
      <name val="Arial"/>
      <family val="2"/>
    </font>
    <font>
      <b/>
      <sz val="1"/>
      <color indexed="8"/>
      <name val="Courier"/>
      <family val="3"/>
    </font>
    <font>
      <b/>
      <sz val="10"/>
      <name val="MS Sans Serif"/>
      <family val="2"/>
    </font>
    <font>
      <sz val="12"/>
      <name val="명조"/>
      <family val="3"/>
      <charset val="129"/>
    </font>
    <font>
      <sz val="10"/>
      <name val="한양중고딕"/>
      <family val="1"/>
      <charset val="129"/>
    </font>
    <font>
      <sz val="11"/>
      <name val="뼻뮝"/>
      <family val="3"/>
      <charset val="129"/>
    </font>
    <font>
      <sz val="18"/>
      <name val="궁서체"/>
      <family val="1"/>
      <charset val="129"/>
    </font>
    <font>
      <sz val="10"/>
      <name val="명조"/>
      <family val="3"/>
      <charset val="129"/>
    </font>
    <font>
      <sz val="12"/>
      <name val="견고딕"/>
      <family val="1"/>
      <charset val="129"/>
    </font>
    <font>
      <sz val="17"/>
      <name val="바탕체"/>
      <family val="1"/>
      <charset val="129"/>
    </font>
    <font>
      <sz val="8"/>
      <name val="¹UAAA¼"/>
      <family val="1"/>
      <charset val="129"/>
    </font>
    <font>
      <sz val="8"/>
      <name val="¹ÙÅÁÃ¼"/>
      <family val="3"/>
      <charset val="129"/>
    </font>
    <font>
      <sz val="11"/>
      <name val="±¼¸²A¼"/>
      <family val="3"/>
      <charset val="129"/>
    </font>
    <font>
      <sz val="12"/>
      <name val="μ¸¿oA¼"/>
      <family val="3"/>
      <charset val="129"/>
    </font>
    <font>
      <sz val="12"/>
      <name val="µ¸¿òÃ¼"/>
      <family val="3"/>
      <charset val="129"/>
    </font>
    <font>
      <u/>
      <sz val="10"/>
      <color indexed="12"/>
      <name val="Arial"/>
      <family val="2"/>
    </font>
    <font>
      <sz val="11"/>
      <name val="굴림"/>
      <family val="3"/>
      <charset val="129"/>
    </font>
    <font>
      <u/>
      <sz val="10"/>
      <color indexed="36"/>
      <name val="Arial"/>
      <family val="2"/>
    </font>
    <font>
      <b/>
      <sz val="11"/>
      <name val="맑은 고딕"/>
      <family val="3"/>
      <charset val="129"/>
      <scheme val="minor"/>
    </font>
    <font>
      <b/>
      <sz val="12"/>
      <name val="바탕체"/>
      <family val="1"/>
      <charset val="129"/>
    </font>
    <font>
      <b/>
      <sz val="11"/>
      <color theme="1"/>
      <name val="맑은 고딕"/>
      <family val="3"/>
      <charset val="129"/>
      <scheme val="minor"/>
    </font>
    <font>
      <sz val="12"/>
      <name val="한컴바탕"/>
      <family val="1"/>
      <charset val="129"/>
    </font>
    <font>
      <sz val="10"/>
      <name val="Arial Narrow"/>
      <family val="2"/>
    </font>
    <font>
      <sz val="11"/>
      <name val="바탕체"/>
      <family val="1"/>
      <charset val="129"/>
    </font>
    <font>
      <sz val="9"/>
      <name val="돋움체"/>
      <family val="3"/>
      <charset val="129"/>
    </font>
    <font>
      <sz val="10"/>
      <name val="Courier New"/>
      <family val="3"/>
    </font>
    <font>
      <sz val="10"/>
      <name val="돋움체"/>
      <family val="3"/>
      <charset val="129"/>
    </font>
    <font>
      <b/>
      <sz val="8"/>
      <name val="Arial"/>
      <family val="2"/>
    </font>
    <font>
      <sz val="10"/>
      <color indexed="9"/>
      <name val="Arial"/>
      <family val="2"/>
    </font>
    <font>
      <sz val="9"/>
      <name val="Arial"/>
      <family val="2"/>
    </font>
    <font>
      <b/>
      <sz val="11"/>
      <color indexed="16"/>
      <name val="Arial"/>
      <family val="2"/>
    </font>
    <font>
      <b/>
      <sz val="10"/>
      <color indexed="17"/>
      <name val="Arial"/>
      <family val="2"/>
    </font>
    <font>
      <b/>
      <sz val="9"/>
      <name val="Arial"/>
      <family val="2"/>
    </font>
    <font>
      <b/>
      <i/>
      <sz val="14"/>
      <name val="Times New Roman"/>
      <family val="1"/>
    </font>
    <font>
      <b/>
      <sz val="9"/>
      <color indexed="9"/>
      <name val="Arial"/>
      <family val="2"/>
    </font>
    <font>
      <b/>
      <sz val="10"/>
      <name val="Arial"/>
      <family val="2"/>
    </font>
    <font>
      <b/>
      <sz val="16"/>
      <name val="Times New Roman"/>
      <family val="1"/>
    </font>
    <font>
      <sz val="12"/>
      <color indexed="10"/>
      <name val="바탕체"/>
      <family val="1"/>
      <charset val="129"/>
    </font>
    <font>
      <sz val="10"/>
      <color indexed="10"/>
      <name val="바탕체"/>
      <family val="1"/>
      <charset val="129"/>
    </font>
    <font>
      <b/>
      <sz val="12"/>
      <color indexed="16"/>
      <name val="Arial"/>
      <family val="2"/>
    </font>
    <font>
      <b/>
      <i/>
      <sz val="18"/>
      <color indexed="16"/>
      <name val="Times New Roman"/>
      <family val="1"/>
    </font>
    <font>
      <b/>
      <sz val="8"/>
      <color indexed="32"/>
      <name val="Arial"/>
      <family val="2"/>
    </font>
    <font>
      <sz val="14"/>
      <name val="ＭＳ 明朝"/>
      <family val="3"/>
      <charset val="128"/>
    </font>
    <font>
      <sz val="1"/>
      <color indexed="0"/>
      <name val="Courier"/>
      <family val="3"/>
    </font>
    <font>
      <sz val="10"/>
      <color indexed="10"/>
      <name val="돋움체"/>
      <family val="3"/>
      <charset val="129"/>
    </font>
    <font>
      <sz val="11"/>
      <name val="돋움체"/>
      <family val="3"/>
      <charset val="129"/>
    </font>
    <font>
      <sz val="8"/>
      <name val="맑은 고딕"/>
      <family val="2"/>
      <charset val="129"/>
      <scheme val="minor"/>
    </font>
    <font>
      <sz val="12"/>
      <color indexed="8"/>
      <name val="굴림"/>
      <family val="3"/>
      <charset val="129"/>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indexed="8"/>
      <name val="맑은 고딕"/>
      <family val="3"/>
      <charset val="129"/>
    </font>
    <font>
      <sz val="11"/>
      <color rgb="FF3F3F76"/>
      <name val="맑은 고딕"/>
      <family val="3"/>
      <charset val="129"/>
      <scheme val="minor"/>
    </font>
    <font>
      <b/>
      <sz val="15"/>
      <color indexed="56"/>
      <name val="맑은 고딕"/>
      <family val="3"/>
      <charset val="129"/>
    </font>
    <font>
      <b/>
      <sz val="15"/>
      <color theme="3"/>
      <name val="맑은 고딕"/>
      <family val="3"/>
      <charset val="129"/>
      <scheme val="minor"/>
    </font>
    <font>
      <b/>
      <sz val="13"/>
      <color indexed="56"/>
      <name val="맑은 고딕"/>
      <family val="3"/>
      <charset val="129"/>
    </font>
    <font>
      <b/>
      <sz val="13"/>
      <color theme="3"/>
      <name val="맑은 고딕"/>
      <family val="3"/>
      <charset val="129"/>
      <scheme val="minor"/>
    </font>
    <font>
      <b/>
      <sz val="11"/>
      <color theme="3"/>
      <name val="맑은 고딕"/>
      <family val="3"/>
      <charset val="129"/>
      <scheme val="minor"/>
    </font>
    <font>
      <b/>
      <sz val="18"/>
      <color indexed="56"/>
      <name val="맑은 고딕"/>
      <family val="3"/>
      <charset val="129"/>
    </font>
    <font>
      <b/>
      <sz val="18"/>
      <color theme="3"/>
      <name val="맑은 고딕"/>
      <family val="3"/>
      <charset val="129"/>
      <scheme val="major"/>
    </font>
    <font>
      <sz val="11"/>
      <color rgb="FF006100"/>
      <name val="맑은 고딕"/>
      <family val="3"/>
      <charset val="129"/>
      <scheme val="minor"/>
    </font>
    <font>
      <b/>
      <sz val="11"/>
      <color rgb="FF3F3F3F"/>
      <name val="맑은 고딕"/>
      <family val="3"/>
      <charset val="129"/>
      <scheme val="minor"/>
    </font>
    <font>
      <b/>
      <vertAlign val="superscript"/>
      <sz val="11"/>
      <name val="맑은 고딕"/>
      <family val="3"/>
      <charset val="129"/>
      <scheme val="minor"/>
    </font>
    <font>
      <sz val="10"/>
      <name val="맑은 고딕"/>
      <family val="3"/>
      <charset val="129"/>
      <scheme val="minor"/>
    </font>
    <font>
      <b/>
      <sz val="18"/>
      <name val="맑은 고딕"/>
      <family val="3"/>
      <charset val="129"/>
      <scheme val="minor"/>
    </font>
    <font>
      <b/>
      <sz val="22"/>
      <name val="바탕체"/>
      <family val="1"/>
      <charset val="129"/>
    </font>
    <font>
      <sz val="12"/>
      <name val="¹????¼"/>
      <family val="1"/>
      <charset val="129"/>
    </font>
    <font>
      <sz val="10"/>
      <name val="Helv"/>
      <family val="2"/>
    </font>
    <font>
      <sz val="10"/>
      <name val="Book Antiqua"/>
      <family val="1"/>
    </font>
    <font>
      <sz val="10"/>
      <color indexed="8"/>
      <name val="Helv"/>
      <family val="2"/>
    </font>
    <font>
      <u/>
      <sz val="11"/>
      <color indexed="36"/>
      <name val="µ¸¿ò"/>
      <family val="3"/>
      <charset val="129"/>
    </font>
    <font>
      <sz val="13"/>
      <name val="돋움체"/>
      <family val="3"/>
      <charset val="129"/>
    </font>
    <font>
      <sz val="12"/>
      <name val="견명조"/>
      <family val="1"/>
      <charset val="129"/>
    </font>
    <font>
      <sz val="10"/>
      <name val="옛체"/>
      <family val="1"/>
      <charset val="129"/>
    </font>
    <font>
      <sz val="7"/>
      <name val="바탕체"/>
      <family val="1"/>
      <charset val="129"/>
    </font>
    <font>
      <sz val="9"/>
      <name val="바탕체"/>
      <family val="1"/>
      <charset val="129"/>
    </font>
    <font>
      <sz val="9"/>
      <name val="굴림체"/>
      <family val="3"/>
      <charset val="129"/>
    </font>
    <font>
      <sz val="12"/>
      <name val="¨ÏoUAAA¡§u"/>
      <family val="1"/>
      <charset val="129"/>
    </font>
    <font>
      <sz val="12"/>
      <name val="¹UAAA¼"/>
      <family val="1"/>
      <charset val="129"/>
    </font>
    <font>
      <sz val="12"/>
      <name val="Tms Rmn"/>
      <family val="1"/>
    </font>
    <font>
      <sz val="10"/>
      <name val="±¼¸²Ã¼"/>
      <family val="3"/>
      <charset val="129"/>
    </font>
    <font>
      <sz val="10"/>
      <name val="¹UAAA¼"/>
      <family val="3"/>
      <charset val="129"/>
    </font>
    <font>
      <sz val="10"/>
      <name val="¹ÙÅÁÃ¼"/>
      <family val="1"/>
      <charset val="129"/>
    </font>
    <font>
      <sz val="11"/>
      <name val="µ¸¿òÃ¼"/>
      <family val="3"/>
      <charset val="129"/>
    </font>
    <font>
      <sz val="12"/>
      <name val="¹UAAA¼"/>
      <family val="1"/>
    </font>
    <font>
      <sz val="12"/>
      <name val="¹ÙÅÁÃ¼"/>
      <family val="1"/>
    </font>
    <font>
      <sz val="10"/>
      <name val="±¼¸²A¼"/>
      <family val="3"/>
      <charset val="129"/>
    </font>
    <font>
      <sz val="9"/>
      <name val="Times New Roman"/>
      <family val="1"/>
    </font>
    <font>
      <u/>
      <sz val="11"/>
      <color indexed="12"/>
      <name val="µ¸¿ò"/>
      <family val="3"/>
      <charset val="129"/>
    </font>
    <font>
      <sz val="10"/>
      <color indexed="8"/>
      <name val="Impact"/>
      <family val="2"/>
    </font>
    <font>
      <sz val="14"/>
      <name val="바탕체"/>
      <family val="1"/>
      <charset val="129"/>
    </font>
    <font>
      <b/>
      <sz val="9"/>
      <name val="Helv"/>
      <family val="2"/>
    </font>
    <font>
      <sz val="11"/>
      <name val="??"/>
      <family val="3"/>
    </font>
    <font>
      <u/>
      <sz val="10"/>
      <color indexed="14"/>
      <name val="MS Sans Serif"/>
      <family val="2"/>
    </font>
    <font>
      <b/>
      <i/>
      <sz val="11"/>
      <name val="Times New Roman"/>
      <family val="1"/>
    </font>
    <font>
      <b/>
      <i/>
      <sz val="10"/>
      <name val="Times New Roman"/>
      <family val="1"/>
    </font>
    <font>
      <sz val="10"/>
      <color indexed="12"/>
      <name val="Arial"/>
      <family val="2"/>
    </font>
    <font>
      <u/>
      <sz val="8"/>
      <color indexed="12"/>
      <name val="Times New Roman"/>
      <family val="1"/>
    </font>
    <font>
      <b/>
      <sz val="10"/>
      <name val="돋움"/>
      <family val="3"/>
      <charset val="129"/>
    </font>
    <font>
      <sz val="12"/>
      <color indexed="8"/>
      <name val="Times New Roman"/>
      <family val="1"/>
    </font>
    <font>
      <sz val="10"/>
      <color indexed="8"/>
      <name val="MS Sans Serif"/>
      <family val="2"/>
    </font>
    <font>
      <b/>
      <sz val="8"/>
      <name val="Times New Roman"/>
      <family val="1"/>
    </font>
    <font>
      <b/>
      <i/>
      <sz val="18"/>
      <color indexed="39"/>
      <name val="돋움체"/>
      <family val="3"/>
      <charset val="129"/>
    </font>
    <font>
      <sz val="8"/>
      <color indexed="12"/>
      <name val="Arial"/>
      <family val="2"/>
    </font>
    <font>
      <sz val="14"/>
      <name val="AngsanaUPC"/>
      <family val="1"/>
    </font>
    <font>
      <i/>
      <outline/>
      <shadow/>
      <u/>
      <sz val="1"/>
      <color indexed="24"/>
      <name val="Courier"/>
      <family val="3"/>
    </font>
    <font>
      <sz val="9.5"/>
      <name val="돋움"/>
      <family val="3"/>
      <charset val="129"/>
    </font>
    <font>
      <b/>
      <sz val="12"/>
      <name val="굴림"/>
      <family val="3"/>
      <charset val="129"/>
    </font>
    <font>
      <b/>
      <u/>
      <sz val="16"/>
      <name val="돋움"/>
      <family val="3"/>
      <charset val="129"/>
    </font>
    <font>
      <u/>
      <sz val="10"/>
      <color indexed="36"/>
      <name val="바탕체"/>
      <family val="1"/>
      <charset val="129"/>
    </font>
    <font>
      <sz val="12"/>
      <name val="宋体"/>
      <charset val="129"/>
    </font>
    <font>
      <b/>
      <sz val="10"/>
      <name val="바탕체"/>
      <family val="1"/>
      <charset val="129"/>
    </font>
    <font>
      <b/>
      <sz val="18"/>
      <name val="바탕체"/>
      <family val="1"/>
      <charset val="129"/>
    </font>
    <font>
      <sz val="8"/>
      <name val="#중고딕"/>
      <family val="3"/>
      <charset val="129"/>
    </font>
    <font>
      <sz val="9"/>
      <color indexed="8"/>
      <name val="Arial"/>
      <family val="2"/>
    </font>
    <font>
      <b/>
      <sz val="15"/>
      <color indexed="62"/>
      <name val="맑은 고딕"/>
      <family val="3"/>
      <charset val="129"/>
    </font>
    <font>
      <b/>
      <sz val="13"/>
      <color indexed="62"/>
      <name val="맑은 고딕"/>
      <family val="3"/>
      <charset val="129"/>
    </font>
    <font>
      <b/>
      <sz val="11"/>
      <color indexed="62"/>
      <name val="맑은 고딕"/>
      <family val="3"/>
      <charset val="129"/>
    </font>
    <font>
      <b/>
      <sz val="18"/>
      <color indexed="62"/>
      <name val="맑은 고딕"/>
      <family val="3"/>
      <charset val="129"/>
    </font>
    <font>
      <sz val="9.35"/>
      <color indexed="8"/>
      <name val="돋움체"/>
      <family val="3"/>
      <charset val="129"/>
    </font>
    <font>
      <sz val="9.35"/>
      <name val="돋움체"/>
      <family val="3"/>
      <charset val="129"/>
    </font>
    <font>
      <b/>
      <sz val="11"/>
      <name val="돋움체"/>
      <family val="3"/>
      <charset val="129"/>
    </font>
    <font>
      <b/>
      <sz val="14"/>
      <name val="맑은 고딕"/>
      <family val="3"/>
      <charset val="129"/>
      <scheme val="minor"/>
    </font>
    <font>
      <b/>
      <sz val="10"/>
      <name val="맑은 고딕"/>
      <family val="3"/>
      <charset val="129"/>
      <scheme val="minor"/>
    </font>
    <font>
      <sz val="10"/>
      <color indexed="12"/>
      <name val="맑은 고딕"/>
      <family val="3"/>
      <charset val="129"/>
      <scheme val="minor"/>
    </font>
    <font>
      <sz val="9"/>
      <name val="맑은 고딕"/>
      <family val="3"/>
      <charset val="129"/>
      <scheme val="minor"/>
    </font>
    <font>
      <sz val="11"/>
      <color indexed="8"/>
      <name val="맑은 고딕"/>
      <family val="3"/>
      <charset val="129"/>
      <scheme val="minor"/>
    </font>
    <font>
      <sz val="12"/>
      <color indexed="8"/>
      <name val="맑은 고딕"/>
      <family val="3"/>
      <charset val="129"/>
      <scheme val="minor"/>
    </font>
    <font>
      <b/>
      <sz val="11"/>
      <color indexed="8"/>
      <name val="맑은 고딕"/>
      <family val="3"/>
      <charset val="129"/>
      <scheme val="minor"/>
    </font>
    <font>
      <sz val="14"/>
      <name val="맑은 고딕"/>
      <family val="3"/>
      <charset val="129"/>
      <scheme val="major"/>
    </font>
    <font>
      <sz val="14"/>
      <color theme="0" tint="-0.249977111117893"/>
      <name val="맑은 고딕"/>
      <family val="3"/>
      <charset val="129"/>
      <scheme val="major"/>
    </font>
    <font>
      <sz val="12"/>
      <name val="맑은 고딕"/>
      <family val="3"/>
      <charset val="129"/>
      <scheme val="major"/>
    </font>
    <font>
      <b/>
      <sz val="20"/>
      <name val="맑은 고딕"/>
      <family val="3"/>
      <charset val="129"/>
      <scheme val="major"/>
    </font>
    <font>
      <b/>
      <sz val="26"/>
      <name val="맑은 고딕"/>
      <family val="3"/>
      <charset val="129"/>
      <scheme val="major"/>
    </font>
    <font>
      <sz val="26"/>
      <name val="맑은 고딕"/>
      <family val="3"/>
      <charset val="129"/>
      <scheme val="major"/>
    </font>
    <font>
      <b/>
      <sz val="24"/>
      <name val="맑은 고딕"/>
      <family val="3"/>
      <charset val="129"/>
      <scheme val="major"/>
    </font>
    <font>
      <b/>
      <sz val="14"/>
      <name val="맑은 고딕"/>
      <family val="3"/>
      <charset val="129"/>
      <scheme val="major"/>
    </font>
    <font>
      <b/>
      <sz val="12"/>
      <name val="맑은 고딕"/>
      <family val="3"/>
      <charset val="129"/>
      <scheme val="major"/>
    </font>
    <font>
      <b/>
      <sz val="18"/>
      <name val="맑은 고딕"/>
      <family val="3"/>
      <charset val="129"/>
      <scheme val="major"/>
    </font>
    <font>
      <sz val="12"/>
      <color theme="0" tint="-0.249977111117893"/>
      <name val="맑은 고딕"/>
      <family val="3"/>
      <charset val="129"/>
      <scheme val="major"/>
    </font>
    <font>
      <sz val="10"/>
      <name val="맑은 고딕"/>
      <family val="3"/>
      <charset val="129"/>
      <scheme val="major"/>
    </font>
    <font>
      <sz val="11"/>
      <name val="맑은 고딕"/>
      <family val="3"/>
      <charset val="129"/>
      <scheme val="major"/>
    </font>
    <font>
      <sz val="12"/>
      <color theme="0" tint="-0.249977111117893"/>
      <name val="맑은 고딕"/>
      <family val="3"/>
      <charset val="129"/>
      <scheme val="minor"/>
    </font>
    <font>
      <b/>
      <sz val="18"/>
      <color indexed="8"/>
      <name val="맑은 고딕"/>
      <family val="3"/>
      <charset val="129"/>
      <scheme val="minor"/>
    </font>
    <font>
      <b/>
      <sz val="10"/>
      <color theme="0" tint="-0.249977111117893"/>
      <name val="맑은 고딕"/>
      <family val="3"/>
      <charset val="129"/>
      <scheme val="minor"/>
    </font>
    <font>
      <b/>
      <sz val="11"/>
      <name val="맑은 고딕"/>
      <family val="3"/>
      <charset val="129"/>
    </font>
    <font>
      <b/>
      <sz val="9"/>
      <color indexed="81"/>
      <name val="Tahoma"/>
      <family val="2"/>
    </font>
    <font>
      <sz val="9"/>
      <color indexed="81"/>
      <name val="Tahoma"/>
      <family val="2"/>
    </font>
    <font>
      <sz val="9"/>
      <color indexed="81"/>
      <name val="돋움"/>
      <family val="3"/>
      <charset val="129"/>
    </font>
    <font>
      <sz val="11"/>
      <color theme="1"/>
      <name val="맑은 고딕"/>
      <family val="3"/>
      <charset val="129"/>
      <scheme val="major"/>
    </font>
    <font>
      <sz val="12"/>
      <color theme="1"/>
      <name val="맑은 고딕"/>
      <family val="3"/>
      <charset val="129"/>
      <scheme val="minor"/>
    </font>
    <font>
      <b/>
      <sz val="12"/>
      <color theme="1"/>
      <name val="맑은 고딕"/>
      <family val="3"/>
      <charset val="129"/>
      <scheme val="minor"/>
    </font>
    <font>
      <sz val="10"/>
      <color rgb="FFFF0000"/>
      <name val="맑은 고딕"/>
      <family val="3"/>
      <charset val="129"/>
      <scheme val="minor"/>
    </font>
    <font>
      <b/>
      <sz val="10"/>
      <color indexed="8"/>
      <name val="맑은 고딕"/>
      <family val="3"/>
      <charset val="129"/>
      <scheme val="minor"/>
    </font>
    <font>
      <sz val="11"/>
      <name val="맑은 고딕"/>
      <family val="2"/>
      <charset val="129"/>
      <scheme val="minor"/>
    </font>
    <font>
      <sz val="10"/>
      <color theme="1"/>
      <name val="굴림체"/>
      <family val="3"/>
      <charset val="129"/>
    </font>
    <font>
      <sz val="12"/>
      <color rgb="FFFF0000"/>
      <name val="맑은 고딕"/>
      <family val="3"/>
      <charset val="129"/>
      <scheme val="minor"/>
    </font>
    <font>
      <b/>
      <sz val="12"/>
      <color indexed="10"/>
      <name val="맑은 고딕"/>
      <family val="3"/>
      <charset val="129"/>
      <scheme val="minor"/>
    </font>
    <font>
      <b/>
      <sz val="12"/>
      <color indexed="8"/>
      <name val="맑은 고딕"/>
      <family val="3"/>
      <charset val="129"/>
      <scheme val="minor"/>
    </font>
    <font>
      <b/>
      <sz val="9"/>
      <color indexed="81"/>
      <name val="돋움"/>
      <family val="3"/>
      <charset val="129"/>
    </font>
    <font>
      <b/>
      <sz val="10"/>
      <name val="굴림체"/>
      <family val="3"/>
      <charset val="129"/>
    </font>
    <font>
      <b/>
      <sz val="9"/>
      <name val="굴림체"/>
      <family val="3"/>
      <charset val="129"/>
    </font>
    <font>
      <b/>
      <sz val="11"/>
      <name val="맑은 고딕"/>
      <family val="3"/>
      <charset val="129"/>
      <scheme val="major"/>
    </font>
    <font>
      <sz val="11"/>
      <color rgb="FFFF0000"/>
      <name val="맑은 고딕"/>
      <family val="3"/>
      <charset val="129"/>
      <scheme val="major"/>
    </font>
    <font>
      <sz val="11"/>
      <color theme="0" tint="-0.34998626667073579"/>
      <name val="맑은 고딕"/>
      <family val="3"/>
      <charset val="129"/>
      <scheme val="major"/>
    </font>
    <font>
      <sz val="12"/>
      <name val="나눔고딕"/>
      <family val="3"/>
      <charset val="129"/>
    </font>
    <font>
      <sz val="10"/>
      <color indexed="8"/>
      <name val="바탕체"/>
      <family val="1"/>
      <charset val="129"/>
    </font>
    <font>
      <sz val="8"/>
      <name val="맑은 고딕"/>
      <family val="3"/>
      <charset val="129"/>
      <scheme val="major"/>
    </font>
    <font>
      <sz val="6"/>
      <name val="맑은 고딕"/>
      <family val="3"/>
      <charset val="129"/>
      <scheme val="major"/>
    </font>
    <font>
      <sz val="7"/>
      <name val="맑은 고딕"/>
      <family val="3"/>
      <charset val="129"/>
      <scheme val="major"/>
    </font>
    <font>
      <sz val="9"/>
      <name val="맑은 고딕"/>
      <family val="3"/>
      <charset val="129"/>
      <scheme val="major"/>
    </font>
    <font>
      <b/>
      <sz val="10"/>
      <name val="맑은 고딕"/>
      <family val="3"/>
      <charset val="129"/>
      <scheme val="major"/>
    </font>
    <font>
      <sz val="12"/>
      <color indexed="8"/>
      <name val="돋움"/>
      <family val="3"/>
      <charset val="129"/>
    </font>
    <font>
      <b/>
      <sz val="14"/>
      <color indexed="8"/>
      <name val="맑은 고딕"/>
      <family val="3"/>
      <charset val="129"/>
      <scheme val="minor"/>
    </font>
    <font>
      <sz val="10"/>
      <color indexed="8"/>
      <name val="맑은 고딕"/>
      <family val="3"/>
      <charset val="129"/>
      <scheme val="major"/>
    </font>
    <font>
      <sz val="10"/>
      <color indexed="8"/>
      <name val="맑은 고딕"/>
      <family val="3"/>
      <charset val="129"/>
      <scheme val="minor"/>
    </font>
    <font>
      <sz val="9"/>
      <color indexed="8"/>
      <name val="맑은 고딕"/>
      <family val="3"/>
      <charset val="129"/>
      <scheme val="minor"/>
    </font>
    <font>
      <sz val="10"/>
      <color theme="1"/>
      <name val="맑은 고딕"/>
      <family val="3"/>
      <charset val="129"/>
      <scheme val="minor"/>
    </font>
    <font>
      <sz val="26"/>
      <name val="맑은 고딕"/>
      <family val="3"/>
      <charset val="129"/>
      <scheme val="minor"/>
    </font>
    <font>
      <b/>
      <sz val="14"/>
      <color theme="1"/>
      <name val="맑은 고딕"/>
      <family val="3"/>
      <charset val="129"/>
      <scheme val="major"/>
    </font>
    <font>
      <sz val="12"/>
      <color theme="1"/>
      <name val="맑은 고딕"/>
      <family val="3"/>
      <charset val="129"/>
      <scheme val="major"/>
    </font>
  </fonts>
  <fills count="7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11"/>
      </patternFill>
    </fill>
    <fill>
      <patternFill patternType="solid">
        <fgColor indexed="51"/>
      </patternFill>
    </fill>
    <fill>
      <patternFill patternType="solid">
        <fgColor indexed="5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0"/>
      </patternFill>
    </fill>
    <fill>
      <patternFill patternType="solid">
        <fgColor indexed="9"/>
        <bgColor indexed="64"/>
      </patternFill>
    </fill>
    <fill>
      <patternFill patternType="solid">
        <fgColor indexed="55"/>
      </patternFill>
    </fill>
    <fill>
      <patternFill patternType="solid">
        <fgColor indexed="62"/>
      </patternFill>
    </fill>
    <fill>
      <patternFill patternType="solid">
        <fgColor indexed="57"/>
      </patternFill>
    </fill>
    <fill>
      <patternFill patternType="solid">
        <fgColor indexed="22"/>
      </patternFill>
    </fill>
    <fill>
      <patternFill patternType="solid">
        <fgColor indexed="22"/>
        <bgColor indexed="64"/>
      </patternFill>
    </fill>
    <fill>
      <patternFill patternType="solid">
        <fgColor indexed="40"/>
        <bgColor indexed="64"/>
      </patternFill>
    </fill>
    <fill>
      <patternFill patternType="solid">
        <fgColor indexed="47"/>
        <bgColor indexed="64"/>
      </patternFill>
    </fill>
    <fill>
      <patternFill patternType="solid">
        <fgColor theme="6"/>
      </patternFill>
    </fill>
    <fill>
      <patternFill patternType="solid">
        <fgColor theme="9"/>
      </patternFill>
    </fill>
    <fill>
      <patternFill patternType="solid">
        <fgColor rgb="FFFFC000"/>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42"/>
        <bgColor indexed="64"/>
      </patternFill>
    </fill>
    <fill>
      <patternFill patternType="solid">
        <fgColor indexed="44"/>
        <bgColor indexed="64"/>
      </patternFill>
    </fill>
    <fill>
      <patternFill patternType="gray0625">
        <fgColor indexed="11"/>
        <bgColor indexed="15"/>
      </patternFill>
    </fill>
    <fill>
      <patternFill patternType="solid">
        <fgColor indexed="43"/>
        <bgColor indexed="64"/>
      </patternFill>
    </fill>
    <fill>
      <patternFill patternType="solid">
        <fgColor indexed="54"/>
      </patternFill>
    </fill>
    <fill>
      <patternFill patternType="solid">
        <fgColor indexed="9"/>
      </patternFill>
    </fill>
    <fill>
      <patternFill patternType="solid">
        <fgColor indexed="65"/>
        <bgColor indexed="64"/>
      </patternFill>
    </fill>
    <fill>
      <patternFill patternType="solid">
        <fgColor indexed="22"/>
        <bgColor indexed="9"/>
      </patternFill>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92D050"/>
        <bgColor indexed="64"/>
      </patternFill>
    </fill>
  </fills>
  <borders count="263">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diagonal/>
    </border>
    <border>
      <left style="thin">
        <color indexed="63"/>
      </left>
      <right style="thin">
        <color indexed="63"/>
      </right>
      <top style="thin">
        <color indexed="63"/>
      </top>
      <bottom style="thin">
        <color indexed="63"/>
      </bottom>
      <diagonal/>
    </border>
    <border>
      <left/>
      <right style="hair">
        <color indexed="64"/>
      </right>
      <top/>
      <bottom style="hair">
        <color indexed="64"/>
      </bottom>
      <diagonal/>
    </border>
    <border>
      <left/>
      <right/>
      <top style="double">
        <color indexed="64"/>
      </top>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double">
        <color indexed="52"/>
      </bottom>
      <diagonal/>
    </border>
    <border>
      <left/>
      <right/>
      <top/>
      <bottom style="medium">
        <color indexed="64"/>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top style="hair">
        <color indexed="64"/>
      </top>
      <bottom style="thin">
        <color indexed="64"/>
      </bottom>
      <diagonal/>
    </border>
    <border>
      <left/>
      <right/>
      <top/>
      <bottom style="thin">
        <color indexed="23"/>
      </bottom>
      <diagonal/>
    </border>
    <border>
      <left/>
      <right/>
      <top style="thin">
        <color indexed="23"/>
      </top>
      <bottom style="thin">
        <color indexed="23"/>
      </bottom>
      <diagonal/>
    </border>
    <border>
      <left/>
      <right/>
      <top style="thin">
        <color indexed="23"/>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medium">
        <color indexed="64"/>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thin">
        <color indexed="64"/>
      </left>
      <right style="thin">
        <color indexed="64"/>
      </right>
      <top/>
      <bottom style="double">
        <color indexed="64"/>
      </bottom>
      <diagonal/>
    </border>
    <border>
      <left/>
      <right/>
      <top style="medium">
        <color indexed="64"/>
      </top>
      <bottom style="thin">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bottom style="thin">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double">
        <color indexed="64"/>
      </left>
      <right style="thin">
        <color indexed="64"/>
      </right>
      <top/>
      <bottom style="double">
        <color indexed="64"/>
      </bottom>
      <diagonal/>
    </border>
    <border>
      <left style="double">
        <color indexed="64"/>
      </left>
      <right style="thin">
        <color indexed="64"/>
      </right>
      <top/>
      <bottom style="thin">
        <color indexed="64"/>
      </bottom>
      <diagonal/>
    </border>
    <border>
      <left style="medium">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double">
        <color indexed="64"/>
      </right>
      <top/>
      <bottom/>
      <diagonal/>
    </border>
    <border>
      <left/>
      <right style="double">
        <color indexed="64"/>
      </right>
      <top/>
      <bottom style="thin">
        <color indexed="64"/>
      </bottom>
      <diagonal/>
    </border>
    <border>
      <left style="medium">
        <color indexed="64"/>
      </left>
      <right style="medium">
        <color indexed="64"/>
      </right>
      <top style="medium">
        <color indexed="64"/>
      </top>
      <bottom style="medium">
        <color indexed="64"/>
      </bottom>
      <diagonal/>
    </border>
    <border>
      <left style="hair">
        <color auto="1"/>
      </left>
      <right style="hair">
        <color auto="1"/>
      </right>
      <top/>
      <bottom/>
      <diagonal/>
    </border>
    <border>
      <left style="thin">
        <color indexed="64"/>
      </left>
      <right/>
      <top style="thin">
        <color indexed="64"/>
      </top>
      <bottom/>
      <diagonal/>
    </border>
    <border>
      <left style="double">
        <color indexed="64"/>
      </left>
      <right/>
      <top/>
      <bottom style="hair">
        <color indexed="64"/>
      </bottom>
      <diagonal/>
    </border>
    <border>
      <left/>
      <right/>
      <top style="double">
        <color indexed="64"/>
      </top>
      <bottom style="double">
        <color indexed="64"/>
      </bottom>
      <diagonal/>
    </border>
    <border>
      <left style="thick">
        <color indexed="64"/>
      </left>
      <right style="thick">
        <color indexed="64"/>
      </right>
      <top style="thick">
        <color indexed="64"/>
      </top>
      <bottom style="thick">
        <color indexed="64"/>
      </bottom>
      <diagonal/>
    </border>
    <border>
      <left style="double">
        <color indexed="64"/>
      </left>
      <right style="double">
        <color indexed="64"/>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right/>
      <top style="thin">
        <color indexed="62"/>
      </top>
      <bottom style="double">
        <color indexed="62"/>
      </bottom>
      <diagonal/>
    </border>
    <border>
      <left/>
      <right/>
      <top style="thin">
        <color indexed="49"/>
      </top>
      <bottom style="double">
        <color indexed="49"/>
      </bottom>
      <diagonal/>
    </border>
    <border>
      <left/>
      <right/>
      <top/>
      <bottom style="dotted">
        <color indexed="64"/>
      </bottom>
      <diagonal/>
    </border>
    <border>
      <left/>
      <right/>
      <top/>
      <bottom style="thick">
        <color indexed="49"/>
      </bottom>
      <diagonal/>
    </border>
    <border>
      <left/>
      <right/>
      <top/>
      <bottom style="medium">
        <color indexed="49"/>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medium">
        <color auto="1"/>
      </bottom>
      <diagonal/>
    </border>
    <border>
      <left style="thin">
        <color indexed="64"/>
      </left>
      <right style="thin">
        <color indexed="64"/>
      </right>
      <top/>
      <bottom style="hair">
        <color indexed="64"/>
      </bottom>
      <diagonal/>
    </border>
    <border>
      <left style="thin">
        <color auto="1"/>
      </left>
      <right style="thin">
        <color auto="1"/>
      </right>
      <top style="thin">
        <color auto="1"/>
      </top>
      <bottom style="thin">
        <color auto="1"/>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medium">
        <color indexed="64"/>
      </left>
      <right/>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bottom/>
      <diagonal/>
    </border>
    <border>
      <left style="thin">
        <color indexed="64"/>
      </left>
      <right style="thin">
        <color indexed="64"/>
      </right>
      <top style="thin">
        <color auto="1"/>
      </top>
      <bottom style="hair">
        <color auto="1"/>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left style="thin">
        <color auto="1"/>
      </left>
      <right style="thin">
        <color auto="1"/>
      </right>
      <top style="hair">
        <color auto="1"/>
      </top>
      <bottom style="thick">
        <color auto="1"/>
      </bottom>
      <diagonal/>
    </border>
    <border>
      <left style="medium">
        <color indexed="64"/>
      </left>
      <right style="double">
        <color indexed="64"/>
      </right>
      <top style="thin">
        <color indexed="64"/>
      </top>
      <bottom style="double">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top style="thin">
        <color auto="1"/>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double">
        <color indexed="64"/>
      </bottom>
      <diagonal/>
    </border>
    <border>
      <left/>
      <right style="medium">
        <color indexed="64"/>
      </right>
      <top style="double">
        <color indexed="64"/>
      </top>
      <bottom style="hair">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right style="hair">
        <color indexed="64"/>
      </right>
      <top/>
      <bottom/>
      <diagonal/>
    </border>
    <border>
      <left style="hair">
        <color indexed="64"/>
      </left>
      <right/>
      <top/>
      <bottom style="hair">
        <color indexed="64"/>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thin">
        <color indexed="64"/>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style="medium">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top style="medium">
        <color indexed="64"/>
      </top>
      <bottom style="double">
        <color indexed="64"/>
      </bottom>
      <diagonal/>
    </border>
    <border>
      <left style="medium">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bottom style="double">
        <color indexed="64"/>
      </bottom>
      <diagonal/>
    </border>
    <border>
      <left/>
      <right/>
      <top style="hair">
        <color indexed="64"/>
      </top>
      <bottom/>
      <diagonal/>
    </border>
    <border>
      <left style="double">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auto="1"/>
      </top>
      <bottom style="hair">
        <color auto="1"/>
      </bottom>
      <diagonal/>
    </border>
    <border>
      <left style="medium">
        <color indexed="64"/>
      </left>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style="double">
        <color indexed="64"/>
      </bottom>
      <diagonal/>
    </border>
    <border>
      <left style="thin">
        <color indexed="64"/>
      </left>
      <right style="hair">
        <color indexed="64"/>
      </right>
      <top/>
      <bottom/>
      <diagonal/>
    </border>
    <border>
      <left style="thin">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medium">
        <color indexed="64"/>
      </left>
      <right style="thin">
        <color indexed="64"/>
      </right>
      <top/>
      <bottom style="hair">
        <color indexed="64"/>
      </bottom>
      <diagonal/>
    </border>
  </borders>
  <cellStyleXfs count="7895">
    <xf numFmtId="0" fontId="0" fillId="0" borderId="0"/>
    <xf numFmtId="3" fontId="40" fillId="0" borderId="1"/>
    <xf numFmtId="24" fontId="14" fillId="0" borderId="0" applyFont="0" applyFill="0" applyBorder="0" applyAlignment="0" applyProtection="0"/>
    <xf numFmtId="188" fontId="11" fillId="0" borderId="0" applyNumberFormat="0" applyFont="0" applyFill="0" applyBorder="0" applyAlignment="0" applyProtection="0"/>
    <xf numFmtId="0" fontId="14" fillId="0" borderId="0" applyNumberFormat="0" applyFont="0" applyFill="0" applyBorder="0" applyAlignment="0" applyProtection="0"/>
    <xf numFmtId="189" fontId="5" fillId="0" borderId="0" applyNumberFormat="0" applyFont="0" applyFill="0" applyBorder="0" applyAlignment="0" applyProtection="0"/>
    <xf numFmtId="215" fontId="14" fillId="0" borderId="0" applyNumberFormat="0" applyFont="0" applyFill="0" applyBorder="0" applyAlignment="0" applyProtection="0"/>
    <xf numFmtId="188" fontId="11" fillId="0" borderId="0" applyNumberFormat="0" applyFont="0" applyFill="0" applyBorder="0" applyAlignment="0" applyProtection="0"/>
    <xf numFmtId="0" fontId="14" fillId="0" borderId="0" applyNumberFormat="0" applyFont="0" applyFill="0" applyBorder="0" applyAlignment="0" applyProtection="0"/>
    <xf numFmtId="189" fontId="5" fillId="0" borderId="0" applyNumberFormat="0" applyFont="0" applyFill="0" applyBorder="0" applyAlignment="0" applyProtection="0"/>
    <xf numFmtId="215" fontId="14" fillId="0" borderId="0" applyNumberFormat="0" applyFont="0" applyFill="0" applyBorder="0" applyAlignment="0" applyProtection="0"/>
    <xf numFmtId="0" fontId="6" fillId="0" borderId="0">
      <alignment vertical="center"/>
    </xf>
    <xf numFmtId="0" fontId="41" fillId="0" borderId="0">
      <alignment vertical="center"/>
    </xf>
    <xf numFmtId="0" fontId="6" fillId="0" borderId="0">
      <alignment vertical="center"/>
    </xf>
    <xf numFmtId="0" fontId="5" fillId="0" borderId="0"/>
    <xf numFmtId="0" fontId="5" fillId="0" borderId="0"/>
    <xf numFmtId="0" fontId="7" fillId="0" borderId="0"/>
    <xf numFmtId="0" fontId="11" fillId="0" borderId="0"/>
    <xf numFmtId="0" fontId="11" fillId="0" borderId="0"/>
    <xf numFmtId="0" fontId="11" fillId="0" borderId="0"/>
    <xf numFmtId="0" fontId="11" fillId="0" borderId="0"/>
    <xf numFmtId="0" fontId="7" fillId="0" borderId="0"/>
    <xf numFmtId="0" fontId="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6" fillId="0" borderId="0">
      <alignment vertical="center"/>
    </xf>
    <xf numFmtId="0" fontId="6" fillId="0" borderId="0">
      <alignment vertical="center"/>
    </xf>
    <xf numFmtId="0" fontId="42" fillId="0" borderId="0"/>
    <xf numFmtId="3" fontId="40" fillId="0" borderId="1"/>
    <xf numFmtId="3" fontId="40" fillId="0" borderId="1"/>
    <xf numFmtId="0" fontId="78" fillId="7" borderId="0" applyNumberFormat="0" applyBorder="0" applyAlignment="0" applyProtection="0">
      <alignment vertical="center"/>
    </xf>
    <xf numFmtId="0" fontId="78" fillId="8" borderId="0" applyNumberFormat="0" applyBorder="0" applyAlignment="0" applyProtection="0">
      <alignment vertical="center"/>
    </xf>
    <xf numFmtId="0" fontId="78" fillId="9" borderId="0" applyNumberFormat="0" applyBorder="0" applyAlignment="0" applyProtection="0">
      <alignment vertical="center"/>
    </xf>
    <xf numFmtId="0" fontId="78" fillId="10" borderId="0" applyNumberFormat="0" applyBorder="0" applyAlignment="0" applyProtection="0">
      <alignment vertical="center"/>
    </xf>
    <xf numFmtId="0" fontId="78" fillId="6" borderId="0" applyNumberFormat="0" applyBorder="0" applyAlignment="0" applyProtection="0">
      <alignment vertical="center"/>
    </xf>
    <xf numFmtId="0" fontId="78" fillId="5" borderId="0" applyNumberFormat="0" applyBorder="0" applyAlignment="0" applyProtection="0">
      <alignment vertical="center"/>
    </xf>
    <xf numFmtId="0" fontId="7" fillId="0" borderId="0"/>
    <xf numFmtId="0" fontId="78" fillId="2" borderId="0" applyNumberFormat="0" applyBorder="0" applyAlignment="0" applyProtection="0">
      <alignment vertical="center"/>
    </xf>
    <xf numFmtId="0" fontId="78" fillId="3" borderId="0" applyNumberFormat="0" applyBorder="0" applyAlignment="0" applyProtection="0">
      <alignment vertical="center"/>
    </xf>
    <xf numFmtId="0" fontId="78" fillId="12" borderId="0" applyNumberFormat="0" applyBorder="0" applyAlignment="0" applyProtection="0">
      <alignment vertical="center"/>
    </xf>
    <xf numFmtId="0" fontId="78" fillId="10" borderId="0" applyNumberFormat="0" applyBorder="0" applyAlignment="0" applyProtection="0">
      <alignment vertical="center"/>
    </xf>
    <xf numFmtId="0" fontId="78" fillId="2" borderId="0" applyNumberFormat="0" applyBorder="0" applyAlignment="0" applyProtection="0">
      <alignment vertical="center"/>
    </xf>
    <xf numFmtId="0" fontId="78" fillId="13" borderId="0" applyNumberFormat="0" applyBorder="0" applyAlignment="0" applyProtection="0">
      <alignment vertical="center"/>
    </xf>
    <xf numFmtId="0" fontId="79" fillId="15" borderId="0" applyNumberFormat="0" applyBorder="0" applyAlignment="0" applyProtection="0">
      <alignment vertical="center"/>
    </xf>
    <xf numFmtId="0" fontId="79" fillId="3" borderId="0" applyNumberFormat="0" applyBorder="0" applyAlignment="0" applyProtection="0">
      <alignment vertical="center"/>
    </xf>
    <xf numFmtId="0" fontId="79" fillId="12" borderId="0" applyNumberFormat="0" applyBorder="0" applyAlignment="0" applyProtection="0">
      <alignment vertical="center"/>
    </xf>
    <xf numFmtId="0" fontId="79" fillId="16" borderId="0" applyNumberFormat="0" applyBorder="0" applyAlignment="0" applyProtection="0">
      <alignment vertical="center"/>
    </xf>
    <xf numFmtId="0" fontId="79" fillId="17" borderId="0" applyNumberFormat="0" applyBorder="0" applyAlignment="0" applyProtection="0">
      <alignment vertical="center"/>
    </xf>
    <xf numFmtId="0" fontId="79" fillId="18" borderId="0" applyNumberFormat="0" applyBorder="0" applyAlignment="0" applyProtection="0">
      <alignment vertical="center"/>
    </xf>
    <xf numFmtId="0" fontId="102" fillId="28" borderId="0" applyNumberFormat="0" applyBorder="0" applyAlignment="0" applyProtection="0">
      <alignment vertical="center"/>
    </xf>
    <xf numFmtId="0" fontId="102" fillId="29" borderId="0" applyNumberFormat="0" applyBorder="0" applyAlignment="0" applyProtection="0">
      <alignment vertical="center"/>
    </xf>
    <xf numFmtId="181" fontId="11" fillId="0" borderId="0" applyFont="0" applyFill="0" applyBorder="0" applyAlignment="0" applyProtection="0"/>
    <xf numFmtId="2" fontId="43" fillId="0" borderId="0" applyFon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3">
      <alignment horizontal="center" vertical="center"/>
    </xf>
    <xf numFmtId="0" fontId="11" fillId="0" borderId="0">
      <alignment horizontal="center" vertical="center"/>
    </xf>
    <xf numFmtId="0" fontId="43" fillId="0" borderId="0" applyFont="0" applyFill="0" applyBorder="0" applyAlignment="0" applyProtection="0"/>
    <xf numFmtId="0" fontId="43" fillId="0" borderId="0" applyFont="0" applyFill="0" applyBorder="0" applyAlignment="0" applyProtection="0"/>
    <xf numFmtId="0" fontId="16" fillId="0" borderId="0" applyNumberFormat="0" applyFill="0" applyBorder="0" applyAlignment="0" applyProtection="0">
      <alignment vertical="top"/>
      <protection locked="0"/>
    </xf>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9" fontId="5" fillId="0" borderId="0" applyFont="0" applyFill="0" applyBorder="0" applyAlignment="0" applyProtection="0"/>
    <xf numFmtId="9" fontId="13" fillId="20" borderId="0" applyFill="0" applyBorder="0" applyProtection="0">
      <alignment horizontal="right"/>
    </xf>
    <xf numFmtId="10" fontId="13" fillId="0" borderId="0" applyFill="0" applyBorder="0" applyProtection="0">
      <alignment horizontal="right"/>
    </xf>
    <xf numFmtId="9" fontId="11" fillId="0" borderId="0" applyFont="0" applyFill="0" applyBorder="0" applyAlignment="0" applyProtection="0"/>
    <xf numFmtId="9" fontId="11"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36" fillId="0" borderId="0" applyFont="0" applyFill="0" applyBorder="0" applyAlignment="0" applyProtection="0">
      <alignment vertical="center"/>
    </xf>
    <xf numFmtId="198" fontId="48" fillId="0" borderId="3">
      <alignment vertical="center"/>
    </xf>
    <xf numFmtId="0" fontId="49" fillId="0" borderId="0">
      <alignment vertical="center"/>
    </xf>
    <xf numFmtId="176" fontId="5" fillId="0" borderId="0" applyFont="0" applyFill="0" applyBorder="0" applyAlignment="0" applyProtection="0"/>
    <xf numFmtId="41" fontId="11" fillId="0" borderId="0" applyFont="0" applyFill="0" applyBorder="0" applyAlignment="0" applyProtection="0"/>
    <xf numFmtId="196" fontId="10" fillId="0" borderId="0" applyFont="0" applyFill="0" applyBorder="0" applyAlignment="0" applyProtection="0"/>
    <xf numFmtId="41" fontId="11" fillId="0" borderId="0" applyFont="0" applyFill="0" applyBorder="0" applyAlignment="0" applyProtection="0">
      <alignment vertical="center"/>
    </xf>
    <xf numFmtId="41" fontId="78"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xf numFmtId="197" fontId="10"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0" fontId="5" fillId="0" borderId="0" applyFont="0" applyFill="0" applyBorder="0" applyAlignment="0" applyProtection="0"/>
    <xf numFmtId="41" fontId="101" fillId="0" borderId="0" applyFont="0" applyFill="0" applyBorder="0" applyAlignment="0" applyProtection="0">
      <alignment vertical="center"/>
    </xf>
    <xf numFmtId="41" fontId="36" fillId="0" borderId="0" applyFont="0" applyFill="0" applyBorder="0" applyAlignment="0" applyProtection="0">
      <alignment vertical="center"/>
    </xf>
    <xf numFmtId="41" fontId="78" fillId="0" borderId="0" applyFont="0" applyFill="0" applyBorder="0" applyAlignment="0" applyProtection="0">
      <alignment vertical="center"/>
    </xf>
    <xf numFmtId="41" fontId="11" fillId="0" borderId="0" applyFont="0" applyFill="0" applyBorder="0" applyAlignment="0" applyProtection="0">
      <alignment vertical="center"/>
    </xf>
    <xf numFmtId="182" fontId="10" fillId="0" borderId="0" applyFont="0" applyFill="0" applyBorder="0" applyAlignment="0" applyProtection="0"/>
    <xf numFmtId="0" fontId="7" fillId="0" borderId="0"/>
    <xf numFmtId="0" fontId="37" fillId="0" borderId="0">
      <alignment vertical="center"/>
    </xf>
    <xf numFmtId="0" fontId="17" fillId="0" borderId="0" applyNumberFormat="0" applyFill="0" applyBorder="0" applyAlignment="0" applyProtection="0"/>
    <xf numFmtId="190" fontId="5" fillId="0" borderId="0" applyFont="0" applyFill="0" applyBorder="0" applyAlignment="0" applyProtection="0"/>
    <xf numFmtId="191" fontId="18"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0" fontId="11" fillId="0" borderId="0" applyFont="0" applyFill="0" applyBorder="0" applyAlignment="0" applyProtection="0"/>
    <xf numFmtId="217" fontId="11"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7" fontId="11" fillId="0" borderId="0" applyFont="0" applyFill="0" applyBorder="0" applyAlignment="0" applyProtection="0"/>
    <xf numFmtId="192" fontId="11" fillId="0" borderId="0" applyFont="0" applyFill="0" applyBorder="0" applyAlignment="0" applyProtection="0"/>
    <xf numFmtId="190" fontId="5" fillId="0" borderId="0" applyFont="0" applyFill="0" applyBorder="0" applyAlignment="0" applyProtection="0"/>
    <xf numFmtId="199" fontId="6" fillId="0" borderId="0" applyFont="0" applyFill="0" applyBorder="0" applyAlignment="0" applyProtection="0"/>
    <xf numFmtId="0" fontId="11" fillId="0" borderId="0" applyFont="0" applyFill="0" applyBorder="0" applyAlignment="0" applyProtection="0"/>
    <xf numFmtId="190" fontId="5"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192" fontId="11" fillId="0" borderId="0" applyFont="0" applyFill="0" applyBorder="0" applyAlignment="0" applyProtection="0"/>
    <xf numFmtId="0" fontId="11" fillId="0" borderId="0" applyFont="0" applyFill="0" applyBorder="0" applyAlignment="0" applyProtection="0"/>
    <xf numFmtId="190" fontId="5" fillId="0" borderId="0" applyFont="0" applyFill="0" applyBorder="0" applyAlignment="0" applyProtection="0"/>
    <xf numFmtId="192" fontId="11" fillId="0" borderId="0" applyFont="0" applyFill="0" applyBorder="0" applyAlignment="0" applyProtection="0"/>
    <xf numFmtId="191" fontId="18"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200" fontId="5" fillId="0" borderId="0" applyFont="0" applyFill="0" applyBorder="0" applyAlignment="0" applyProtection="0"/>
    <xf numFmtId="192" fontId="11" fillId="0" borderId="0" applyFont="0" applyFill="0" applyBorder="0" applyAlignment="0" applyProtection="0"/>
    <xf numFmtId="217" fontId="11"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201" fontId="11"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191" fontId="18" fillId="0" borderId="0" applyFont="0" applyFill="0" applyBorder="0" applyAlignment="0" applyProtection="0"/>
    <xf numFmtId="217" fontId="11"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217" fontId="11" fillId="0" borderId="0" applyFont="0" applyFill="0" applyBorder="0" applyAlignment="0" applyProtection="0"/>
    <xf numFmtId="217" fontId="11" fillId="0" borderId="0" applyFont="0" applyFill="0" applyBorder="0" applyAlignment="0" applyProtection="0"/>
    <xf numFmtId="217"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92"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216"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217" fontId="11" fillId="0" borderId="0" applyFont="0" applyFill="0" applyBorder="0" applyAlignment="0" applyProtection="0"/>
    <xf numFmtId="217" fontId="11" fillId="0" borderId="0" applyFont="0" applyFill="0" applyBorder="0" applyAlignment="0" applyProtection="0"/>
    <xf numFmtId="216" fontId="11" fillId="0" borderId="0" applyFont="0" applyFill="0" applyBorder="0" applyAlignment="0" applyProtection="0"/>
    <xf numFmtId="0" fontId="11"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191" fontId="18" fillId="0" borderId="0" applyFont="0" applyFill="0" applyBorder="0" applyAlignment="0" applyProtection="0"/>
    <xf numFmtId="192" fontId="11" fillId="0" borderId="0" applyFont="0" applyFill="0" applyBorder="0" applyAlignment="0" applyProtection="0"/>
    <xf numFmtId="217" fontId="11" fillId="0" borderId="0" applyFont="0" applyFill="0" applyBorder="0" applyAlignment="0" applyProtection="0"/>
    <xf numFmtId="192" fontId="11" fillId="0" borderId="0" applyFont="0" applyFill="0" applyBorder="0" applyAlignment="0" applyProtection="0"/>
    <xf numFmtId="190" fontId="5" fillId="0" borderId="0" applyFont="0" applyFill="0" applyBorder="0" applyAlignment="0" applyProtection="0"/>
    <xf numFmtId="192" fontId="11" fillId="0" borderId="0" applyFont="0" applyFill="0" applyBorder="0" applyAlignment="0" applyProtection="0"/>
    <xf numFmtId="190" fontId="5" fillId="0" borderId="0" applyFont="0" applyFill="0" applyBorder="0" applyAlignment="0" applyProtection="0"/>
    <xf numFmtId="192" fontId="11" fillId="0" borderId="0" applyFont="0" applyFill="0" applyBorder="0" applyAlignment="0" applyProtection="0"/>
    <xf numFmtId="217" fontId="11" fillId="0" borderId="0" applyFont="0" applyFill="0" applyBorder="0" applyAlignment="0" applyProtection="0"/>
    <xf numFmtId="218" fontId="11" fillId="0" borderId="0" applyFont="0" applyFill="0" applyBorder="0" applyAlignment="0" applyProtection="0"/>
    <xf numFmtId="49" fontId="13" fillId="0" borderId="6" applyNumberFormat="0" applyAlignment="0"/>
    <xf numFmtId="4" fontId="43" fillId="0" borderId="0" applyFont="0" applyFill="0" applyBorder="0" applyAlignment="0" applyProtection="0"/>
    <xf numFmtId="3" fontId="43" fillId="0" borderId="0" applyFont="0" applyFill="0" applyBorder="0" applyAlignment="0" applyProtection="0"/>
    <xf numFmtId="0" fontId="80" fillId="9" borderId="0" applyNumberFormat="0" applyBorder="0" applyAlignment="0" applyProtection="0">
      <alignment vertical="center"/>
    </xf>
    <xf numFmtId="0" fontId="5" fillId="0" borderId="0"/>
    <xf numFmtId="0" fontId="10" fillId="0" borderId="8">
      <alignment horizontal="center" vertical="center"/>
    </xf>
    <xf numFmtId="41" fontId="11" fillId="0" borderId="0" applyFont="0" applyFill="0" applyBorder="0" applyAlignment="0" applyProtection="0"/>
    <xf numFmtId="185" fontId="5" fillId="20" borderId="0" applyFill="0" applyBorder="0" applyProtection="0">
      <alignment horizontal="right"/>
    </xf>
    <xf numFmtId="176" fontId="19" fillId="0" borderId="1"/>
    <xf numFmtId="0" fontId="6" fillId="0" borderId="0"/>
    <xf numFmtId="42" fontId="11" fillId="0" borderId="0" applyFont="0" applyFill="0" applyBorder="0" applyAlignment="0" applyProtection="0">
      <alignment vertical="center"/>
    </xf>
    <xf numFmtId="10" fontId="43" fillId="0" borderId="0" applyFont="0" applyFill="0" applyBorder="0" applyAlignment="0" applyProtection="0"/>
    <xf numFmtId="0" fontId="81" fillId="0" borderId="0" applyAlignment="0">
      <alignment vertical="top" wrapText="1"/>
      <protection locked="0"/>
    </xf>
    <xf numFmtId="0" fontId="101" fillId="0" borderId="0">
      <alignment vertical="center"/>
    </xf>
    <xf numFmtId="0" fontId="81" fillId="0" borderId="0" applyAlignment="0">
      <alignment vertical="top" wrapText="1"/>
      <protection locked="0"/>
    </xf>
    <xf numFmtId="0" fontId="81" fillId="0" borderId="0" applyAlignment="0">
      <alignment vertical="top" wrapText="1"/>
      <protection locked="0"/>
    </xf>
    <xf numFmtId="0" fontId="81" fillId="0" borderId="0" applyAlignment="0">
      <alignment vertical="top" wrapText="1"/>
      <protection locked="0"/>
    </xf>
    <xf numFmtId="0" fontId="81" fillId="0" borderId="0" applyAlignment="0">
      <alignment vertical="top" wrapText="1"/>
      <protection locked="0"/>
    </xf>
    <xf numFmtId="0" fontId="101" fillId="0" borderId="0">
      <alignment vertical="center"/>
    </xf>
    <xf numFmtId="0" fontId="11" fillId="0" borderId="0">
      <alignment vertical="center"/>
    </xf>
    <xf numFmtId="0" fontId="81" fillId="0" borderId="0" applyAlignment="0">
      <alignment vertical="top" wrapText="1"/>
      <protection locked="0"/>
    </xf>
    <xf numFmtId="0" fontId="81" fillId="0" borderId="0" applyAlignment="0">
      <alignment vertical="top" wrapText="1"/>
      <protection locked="0"/>
    </xf>
    <xf numFmtId="0" fontId="101" fillId="0" borderId="0">
      <alignment vertical="center"/>
    </xf>
    <xf numFmtId="0" fontId="101" fillId="0" borderId="0">
      <alignment vertical="center"/>
    </xf>
    <xf numFmtId="0" fontId="78" fillId="0" borderId="0">
      <alignment vertical="center"/>
    </xf>
    <xf numFmtId="0" fontId="101" fillId="0" borderId="0">
      <alignment vertical="center"/>
    </xf>
    <xf numFmtId="0" fontId="81" fillId="0" borderId="0" applyAlignment="0">
      <alignment vertical="top" wrapText="1"/>
      <protection locked="0"/>
    </xf>
    <xf numFmtId="0" fontId="81" fillId="0" borderId="0" applyAlignment="0">
      <alignment vertical="top" wrapText="1"/>
      <protection locked="0"/>
    </xf>
    <xf numFmtId="0" fontId="10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48" fillId="0" borderId="0"/>
    <xf numFmtId="0" fontId="48" fillId="0" borderId="0"/>
    <xf numFmtId="0" fontId="11" fillId="0" borderId="0">
      <alignment vertical="center"/>
    </xf>
    <xf numFmtId="0" fontId="11" fillId="0" borderId="0">
      <alignment vertical="center"/>
    </xf>
    <xf numFmtId="0" fontId="101" fillId="0" borderId="0">
      <alignment vertical="center"/>
    </xf>
    <xf numFmtId="0" fontId="101" fillId="0" borderId="0">
      <alignment vertical="center"/>
    </xf>
    <xf numFmtId="0" fontId="101" fillId="0" borderId="0">
      <alignment vertical="center"/>
    </xf>
    <xf numFmtId="0" fontId="101" fillId="0" borderId="0">
      <alignment vertical="center"/>
    </xf>
    <xf numFmtId="0" fontId="101" fillId="0" borderId="0">
      <alignment vertical="center"/>
    </xf>
    <xf numFmtId="0" fontId="101" fillId="0" borderId="0">
      <alignment vertical="center"/>
    </xf>
    <xf numFmtId="0" fontId="78" fillId="0" borderId="0">
      <alignment vertical="center"/>
    </xf>
    <xf numFmtId="0" fontId="11" fillId="0" borderId="0"/>
    <xf numFmtId="0" fontId="11" fillId="0" borderId="0">
      <alignment vertical="center"/>
    </xf>
    <xf numFmtId="0" fontId="5" fillId="0" borderId="0"/>
    <xf numFmtId="0" fontId="101" fillId="0" borderId="0">
      <alignment vertical="center"/>
    </xf>
    <xf numFmtId="0" fontId="103" fillId="0" borderId="0">
      <alignment vertical="center"/>
    </xf>
    <xf numFmtId="0" fontId="11" fillId="0" borderId="0"/>
    <xf numFmtId="0" fontId="55" fillId="0" borderId="0"/>
    <xf numFmtId="0" fontId="101" fillId="0" borderId="0">
      <alignment vertical="center"/>
    </xf>
    <xf numFmtId="0" fontId="11" fillId="0" borderId="0">
      <alignment vertical="center"/>
    </xf>
    <xf numFmtId="0" fontId="101" fillId="0" borderId="0">
      <alignment vertical="center"/>
    </xf>
    <xf numFmtId="0" fontId="11" fillId="0" borderId="0">
      <alignment vertical="center"/>
    </xf>
    <xf numFmtId="0" fontId="11" fillId="0" borderId="0">
      <alignment vertical="center"/>
    </xf>
    <xf numFmtId="0" fontId="101" fillId="0" borderId="0">
      <alignment vertical="center"/>
    </xf>
    <xf numFmtId="0" fontId="101" fillId="0" borderId="0">
      <alignment vertical="center"/>
    </xf>
    <xf numFmtId="0" fontId="101" fillId="0" borderId="0">
      <alignment vertical="center"/>
    </xf>
    <xf numFmtId="0" fontId="78" fillId="0" borderId="0">
      <alignment vertical="center"/>
    </xf>
    <xf numFmtId="0" fontId="36" fillId="0" borderId="0" applyAlignment="0">
      <alignment vertical="top" wrapText="1"/>
      <protection locked="0"/>
    </xf>
    <xf numFmtId="0" fontId="78" fillId="0" borderId="0">
      <alignment vertical="center"/>
    </xf>
    <xf numFmtId="0" fontId="101" fillId="0" borderId="0">
      <alignment vertical="center"/>
    </xf>
    <xf numFmtId="0" fontId="81" fillId="0" borderId="0" applyAlignment="0">
      <alignment vertical="top" wrapText="1"/>
      <protection locked="0"/>
    </xf>
    <xf numFmtId="0" fontId="10" fillId="0" borderId="0"/>
    <xf numFmtId="0" fontId="5" fillId="0" borderId="0"/>
    <xf numFmtId="0" fontId="11" fillId="0" borderId="0">
      <alignment vertical="center"/>
    </xf>
    <xf numFmtId="0" fontId="11" fillId="0" borderId="0"/>
    <xf numFmtId="0" fontId="5" fillId="0" borderId="3">
      <alignment vertical="center" wrapText="1"/>
    </xf>
    <xf numFmtId="0" fontId="27" fillId="0" borderId="0" applyNumberFormat="0" applyFill="0" applyBorder="0" applyAlignment="0" applyProtection="0">
      <alignment vertical="top"/>
      <protection locked="0"/>
    </xf>
    <xf numFmtId="0" fontId="43" fillId="0" borderId="9" applyNumberFormat="0" applyFont="0" applyFill="0" applyAlignment="0" applyProtection="0"/>
    <xf numFmtId="202" fontId="11" fillId="0" borderId="0" applyFont="0" applyFill="0" applyBorder="0" applyAlignment="0" applyProtection="0"/>
    <xf numFmtId="203" fontId="43" fillId="0" borderId="0" applyFont="0" applyFill="0" applyBorder="0" applyAlignment="0" applyProtection="0"/>
    <xf numFmtId="0" fontId="79" fillId="22" borderId="0" applyNumberFormat="0" applyBorder="0" applyAlignment="0" applyProtection="0">
      <alignment vertical="center"/>
    </xf>
    <xf numFmtId="0" fontId="79" fillId="19" borderId="0" applyNumberFormat="0" applyBorder="0" applyAlignment="0" applyProtection="0">
      <alignment vertical="center"/>
    </xf>
    <xf numFmtId="0" fontId="79" fillId="23" borderId="0" applyNumberFormat="0" applyBorder="0" applyAlignment="0" applyProtection="0">
      <alignment vertical="center"/>
    </xf>
    <xf numFmtId="0" fontId="79" fillId="16" borderId="0" applyNumberFormat="0" applyBorder="0" applyAlignment="0" applyProtection="0">
      <alignment vertical="center"/>
    </xf>
    <xf numFmtId="0" fontId="79" fillId="17" borderId="0" applyNumberFormat="0" applyBorder="0" applyAlignment="0" applyProtection="0">
      <alignment vertical="center"/>
    </xf>
    <xf numFmtId="0" fontId="79" fillId="14" borderId="0" applyNumberFormat="0" applyBorder="0" applyAlignment="0" applyProtection="0">
      <alignment vertical="center"/>
    </xf>
    <xf numFmtId="220" fontId="83" fillId="0" borderId="0" applyFont="0" applyFill="0" applyBorder="0" applyAlignment="0" applyProtection="0"/>
    <xf numFmtId="220" fontId="83" fillId="0" borderId="0" applyFont="0" applyFill="0" applyBorder="0" applyAlignment="0" applyProtection="0"/>
    <xf numFmtId="204" fontId="51" fillId="0" borderId="0" applyFont="0" applyFill="0" applyBorder="0" applyAlignment="0" applyProtection="0"/>
    <xf numFmtId="220" fontId="20" fillId="0" borderId="0" applyFont="0" applyFill="0" applyBorder="0" applyAlignment="0" applyProtection="0"/>
    <xf numFmtId="22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20" fontId="20" fillId="0" borderId="0" applyFont="0" applyFill="0" applyBorder="0" applyAlignment="0" applyProtection="0"/>
    <xf numFmtId="22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20" fontId="20" fillId="0" borderId="0" applyFont="0" applyFill="0" applyBorder="0" applyAlignment="0" applyProtection="0"/>
    <xf numFmtId="22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20" fontId="20" fillId="0" borderId="0" applyFont="0" applyFill="0" applyBorder="0" applyAlignment="0" applyProtection="0"/>
    <xf numFmtId="22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42" fontId="51"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13" fontId="83" fillId="0" borderId="0" applyFont="0" applyFill="0" applyBorder="0" applyAlignment="0" applyProtection="0"/>
    <xf numFmtId="213" fontId="83" fillId="0" borderId="0" applyFont="0" applyFill="0" applyBorder="0" applyAlignment="0" applyProtection="0"/>
    <xf numFmtId="205" fontId="51" fillId="0" borderId="0" applyFont="0" applyFill="0" applyBorder="0" applyAlignment="0" applyProtection="0"/>
    <xf numFmtId="213" fontId="20" fillId="0" borderId="0" applyFont="0" applyFill="0" applyBorder="0" applyAlignment="0" applyProtection="0"/>
    <xf numFmtId="213"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13" fontId="20" fillId="0" borderId="0" applyFont="0" applyFill="0" applyBorder="0" applyAlignment="0" applyProtection="0"/>
    <xf numFmtId="213"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13" fontId="20" fillId="0" borderId="0" applyFont="0" applyFill="0" applyBorder="0" applyAlignment="0" applyProtection="0"/>
    <xf numFmtId="213"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13" fontId="20" fillId="0" borderId="0" applyFont="0" applyFill="0" applyBorder="0" applyAlignment="0" applyProtection="0"/>
    <xf numFmtId="213"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221" fontId="85" fillId="0" borderId="0" applyFont="0" applyFill="0" applyBorder="0" applyAlignment="0" applyProtection="0"/>
    <xf numFmtId="221" fontId="85"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44" fontId="51"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14" fillId="0" borderId="0"/>
    <xf numFmtId="222" fontId="83" fillId="0" borderId="0" applyFont="0" applyFill="0" applyBorder="0" applyAlignment="0" applyProtection="0"/>
    <xf numFmtId="222" fontId="83" fillId="0" borderId="0" applyFont="0" applyFill="0" applyBorder="0" applyAlignment="0" applyProtection="0"/>
    <xf numFmtId="176" fontId="51" fillId="0" borderId="0" applyFont="0" applyFill="0" applyBorder="0" applyAlignment="0" applyProtection="0"/>
    <xf numFmtId="38" fontId="20" fillId="0" borderId="0" applyFont="0" applyFill="0" applyBorder="0" applyAlignment="0" applyProtection="0"/>
    <xf numFmtId="38" fontId="84" fillId="0" borderId="0" applyFont="0" applyFill="0" applyBorder="0" applyAlignment="0" applyProtection="0"/>
    <xf numFmtId="41" fontId="51"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19" fontId="83" fillId="0" borderId="0" applyFont="0" applyFill="0" applyBorder="0" applyAlignment="0" applyProtection="0"/>
    <xf numFmtId="219" fontId="83" fillId="0" borderId="0" applyFont="0" applyFill="0" applyBorder="0" applyAlignment="0" applyProtection="0"/>
    <xf numFmtId="177" fontId="51" fillId="0" borderId="0" applyFont="0" applyFill="0" applyBorder="0" applyAlignment="0" applyProtection="0"/>
    <xf numFmtId="40" fontId="20" fillId="0" borderId="0" applyFont="0" applyFill="0" applyBorder="0" applyAlignment="0" applyProtection="0"/>
    <xf numFmtId="40" fontId="84" fillId="0" borderId="0" applyFont="0" applyFill="0" applyBorder="0" applyAlignment="0" applyProtection="0"/>
    <xf numFmtId="43" fontId="51"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0" fontId="52" fillId="0" borderId="0" applyNumberFormat="0" applyFill="0" applyBorder="0" applyAlignment="0" applyProtection="0"/>
    <xf numFmtId="0" fontId="87" fillId="8" borderId="0" applyNumberFormat="0" applyBorder="0" applyAlignment="0" applyProtection="0">
      <alignment vertical="center"/>
    </xf>
    <xf numFmtId="0" fontId="53" fillId="0" borderId="0"/>
    <xf numFmtId="0" fontId="82" fillId="0" borderId="0"/>
    <xf numFmtId="0" fontId="83" fillId="0" borderId="0"/>
    <xf numFmtId="0" fontId="54" fillId="0" borderId="0"/>
    <xf numFmtId="0" fontId="54" fillId="0" borderId="0"/>
    <xf numFmtId="0" fontId="51" fillId="0" borderId="0"/>
    <xf numFmtId="0" fontId="84" fillId="0" borderId="0"/>
    <xf numFmtId="0" fontId="20" fillId="0" borderId="0"/>
    <xf numFmtId="0" fontId="84" fillId="0" borderId="0"/>
    <xf numFmtId="0" fontId="90" fillId="0" borderId="0"/>
    <xf numFmtId="0" fontId="85" fillId="0" borderId="0"/>
    <xf numFmtId="0" fontId="90" fillId="0" borderId="0"/>
    <xf numFmtId="0" fontId="51" fillId="0" borderId="0"/>
    <xf numFmtId="206" fontId="55" fillId="0" borderId="0" applyFill="0" applyBorder="0" applyAlignment="0"/>
    <xf numFmtId="0" fontId="91" fillId="24" borderId="2" applyNumberFormat="0" applyAlignment="0" applyProtection="0">
      <alignment vertical="center"/>
    </xf>
    <xf numFmtId="0" fontId="56" fillId="0" borderId="0"/>
    <xf numFmtId="0" fontId="92" fillId="21" borderId="5" applyNumberFormat="0" applyAlignment="0" applyProtection="0">
      <alignment vertical="center"/>
    </xf>
    <xf numFmtId="207" fontId="57" fillId="0" borderId="0">
      <protection locked="0"/>
    </xf>
    <xf numFmtId="41" fontId="54" fillId="0" borderId="0" applyFont="0" applyFill="0" applyBorder="0" applyAlignment="0" applyProtection="0"/>
    <xf numFmtId="208" fontId="58" fillId="0" borderId="0"/>
    <xf numFmtId="3" fontId="7" fillId="0" borderId="0" applyFont="0" applyFill="0" applyBorder="0" applyAlignment="0" applyProtection="0"/>
    <xf numFmtId="0" fontId="59" fillId="0" borderId="0" applyNumberFormat="0" applyAlignment="0">
      <alignment horizontal="left"/>
    </xf>
    <xf numFmtId="0" fontId="10" fillId="0" borderId="0" applyFont="0" applyFill="0" applyBorder="0" applyAlignment="0" applyProtection="0"/>
    <xf numFmtId="207" fontId="57" fillId="0" borderId="0">
      <protection locked="0"/>
    </xf>
    <xf numFmtId="0" fontId="54" fillId="0" borderId="0" applyFont="0" applyFill="0" applyBorder="0" applyAlignment="0" applyProtection="0"/>
    <xf numFmtId="183" fontId="7" fillId="0" borderId="0" applyFont="0" applyFill="0" applyBorder="0" applyAlignment="0" applyProtection="0"/>
    <xf numFmtId="209" fontId="11" fillId="0" borderId="0" applyFont="0" applyFill="0" applyBorder="0" applyAlignment="0" applyProtection="0"/>
    <xf numFmtId="0" fontId="58" fillId="0" borderId="0"/>
    <xf numFmtId="207" fontId="57" fillId="0" borderId="0">
      <protection locked="0"/>
    </xf>
    <xf numFmtId="195" fontId="11" fillId="0" borderId="0"/>
    <xf numFmtId="0" fontId="60" fillId="0" borderId="0" applyNumberFormat="0" applyAlignment="0">
      <alignment horizontal="left"/>
    </xf>
    <xf numFmtId="210" fontId="11" fillId="0" borderId="0" applyFont="0" applyFill="0" applyBorder="0" applyAlignment="0" applyProtection="0"/>
    <xf numFmtId="0" fontId="93" fillId="0" borderId="0" applyNumberFormat="0" applyFill="0" applyBorder="0" applyAlignment="0" applyProtection="0">
      <alignment vertical="center"/>
    </xf>
    <xf numFmtId="0" fontId="61" fillId="0" borderId="0">
      <protection locked="0"/>
    </xf>
    <xf numFmtId="0" fontId="62" fillId="0" borderId="0">
      <protection locked="0"/>
    </xf>
    <xf numFmtId="0" fontId="63" fillId="0" borderId="0">
      <protection locked="0"/>
    </xf>
    <xf numFmtId="0" fontId="64" fillId="0" borderId="0">
      <protection locked="0"/>
    </xf>
    <xf numFmtId="0" fontId="61" fillId="0" borderId="0">
      <protection locked="0"/>
    </xf>
    <xf numFmtId="0" fontId="62" fillId="0" borderId="0">
      <protection locked="0"/>
    </xf>
    <xf numFmtId="0" fontId="63" fillId="0" borderId="0">
      <protection locked="0"/>
    </xf>
    <xf numFmtId="207" fontId="57" fillId="0" borderId="0">
      <protection locked="0"/>
    </xf>
    <xf numFmtId="0" fontId="80" fillId="9" borderId="0" applyNumberFormat="0" applyBorder="0" applyAlignment="0" applyProtection="0">
      <alignment vertical="center"/>
    </xf>
    <xf numFmtId="38" fontId="65" fillId="20" borderId="0" applyNumberFormat="0" applyBorder="0" applyAlignment="0" applyProtection="0"/>
    <xf numFmtId="0" fontId="66" fillId="0" borderId="0">
      <alignment horizontal="left"/>
    </xf>
    <xf numFmtId="0" fontId="21" fillId="0" borderId="10" applyNumberFormat="0" applyAlignment="0" applyProtection="0">
      <alignment horizontal="left" vertical="center"/>
    </xf>
    <xf numFmtId="0" fontId="21" fillId="0" borderId="11">
      <alignment horizontal="left" vertical="center"/>
    </xf>
    <xf numFmtId="0" fontId="67" fillId="0" borderId="0" applyNumberFormat="0" applyFill="0" applyBorder="0" applyAlignment="0" applyProtection="0"/>
    <xf numFmtId="0" fontId="21" fillId="0" borderId="0" applyNumberFormat="0" applyFill="0" applyBorder="0" applyAlignment="0" applyProtection="0"/>
    <xf numFmtId="0" fontId="94" fillId="0" borderId="12" applyNumberFormat="0" applyFill="0" applyAlignment="0" applyProtection="0">
      <alignment vertical="center"/>
    </xf>
    <xf numFmtId="0" fontId="94" fillId="0" borderId="0" applyNumberFormat="0" applyFill="0" applyBorder="0" applyAlignment="0" applyProtection="0">
      <alignment vertical="center"/>
    </xf>
    <xf numFmtId="207" fontId="68" fillId="0" borderId="0">
      <protection locked="0"/>
    </xf>
    <xf numFmtId="207" fontId="68" fillId="0" borderId="0">
      <protection locked="0"/>
    </xf>
    <xf numFmtId="0" fontId="69" fillId="0" borderId="0" applyNumberFormat="0" applyFill="0" applyBorder="0" applyAlignment="0" applyProtection="0"/>
    <xf numFmtId="0" fontId="95" fillId="0" borderId="0" applyNumberFormat="0" applyFill="0" applyBorder="0" applyAlignment="0" applyProtection="0"/>
    <xf numFmtId="0" fontId="96" fillId="5" borderId="2" applyNumberFormat="0" applyAlignment="0" applyProtection="0">
      <alignment vertical="center"/>
    </xf>
    <xf numFmtId="10" fontId="65" fillId="20" borderId="1" applyNumberFormat="0" applyBorder="0" applyAlignment="0" applyProtection="0"/>
    <xf numFmtId="0" fontId="97" fillId="0" borderId="13" applyNumberFormat="0" applyFill="0" applyAlignment="0" applyProtection="0">
      <alignment vertical="center"/>
    </xf>
    <xf numFmtId="211" fontId="70" fillId="0" borderId="0">
      <alignment horizontal="left"/>
    </xf>
    <xf numFmtId="0" fontId="71" fillId="0" borderId="14"/>
    <xf numFmtId="0" fontId="98" fillId="11" borderId="0" applyNumberFormat="0" applyBorder="0" applyAlignment="0" applyProtection="0">
      <alignment vertical="center"/>
    </xf>
    <xf numFmtId="37" fontId="72" fillId="0" borderId="0"/>
    <xf numFmtId="0" fontId="5"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8" fillId="4" borderId="4" applyNumberFormat="0" applyFont="0" applyAlignment="0" applyProtection="0">
      <alignment vertical="center"/>
    </xf>
    <xf numFmtId="0" fontId="99" fillId="24" borderId="7" applyNumberFormat="0" applyAlignment="0" applyProtection="0">
      <alignment vertical="center"/>
    </xf>
    <xf numFmtId="207" fontId="57" fillId="0" borderId="0">
      <protection locked="0"/>
    </xf>
    <xf numFmtId="10" fontId="7" fillId="0" borderId="0" applyFont="0" applyFill="0" applyBorder="0" applyAlignment="0" applyProtection="0"/>
    <xf numFmtId="30" fontId="74" fillId="0" borderId="0" applyNumberFormat="0" applyFill="0" applyBorder="0" applyAlignment="0" applyProtection="0">
      <alignment horizontal="left"/>
    </xf>
    <xf numFmtId="0" fontId="71" fillId="0" borderId="0"/>
    <xf numFmtId="40" fontId="75" fillId="0" borderId="0" applyBorder="0">
      <alignment horizontal="right"/>
    </xf>
    <xf numFmtId="212" fontId="76" fillId="0" borderId="0">
      <alignment horizontal="center"/>
    </xf>
    <xf numFmtId="0" fontId="77" fillId="25" borderId="0">
      <alignment horizontal="centerContinuous"/>
    </xf>
    <xf numFmtId="0" fontId="22" fillId="0" borderId="0" applyFill="0" applyBorder="0" applyProtection="0">
      <alignment horizontal="centerContinuous" vertical="center"/>
    </xf>
    <xf numFmtId="0" fontId="6" fillId="20" borderId="0" applyFill="0" applyBorder="0" applyProtection="0">
      <alignment horizontal="center" vertical="center"/>
    </xf>
    <xf numFmtId="207" fontId="57" fillId="0" borderId="15">
      <protection locked="0"/>
    </xf>
    <xf numFmtId="0" fontId="9" fillId="0" borderId="16">
      <alignment horizontal="left"/>
    </xf>
    <xf numFmtId="0" fontId="100" fillId="0" borderId="0" applyNumberForma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0" fillId="0" borderId="0">
      <protection locked="0"/>
    </xf>
    <xf numFmtId="0" fontId="110" fillId="0" borderId="0">
      <protection locked="0"/>
    </xf>
    <xf numFmtId="0" fontId="111" fillId="0" borderId="0" applyNumberFormat="0" applyFill="0" applyBorder="0" applyAlignment="0" applyProtection="0">
      <alignment vertical="top"/>
      <protection locked="0"/>
    </xf>
    <xf numFmtId="186" fontId="20" fillId="0" borderId="0">
      <protection locked="0"/>
    </xf>
    <xf numFmtId="186" fontId="84" fillId="0" borderId="0">
      <protection locked="0"/>
    </xf>
    <xf numFmtId="186" fontId="20" fillId="0" borderId="0">
      <protection locked="0"/>
    </xf>
    <xf numFmtId="225" fontId="5" fillId="0" borderId="0">
      <protection locked="0"/>
    </xf>
    <xf numFmtId="186" fontId="20" fillId="0" borderId="0">
      <protection locked="0"/>
    </xf>
    <xf numFmtId="225" fontId="5" fillId="0" borderId="0">
      <protection locked="0"/>
    </xf>
    <xf numFmtId="0" fontId="112" fillId="0" borderId="0">
      <protection locked="0"/>
    </xf>
    <xf numFmtId="0" fontId="112" fillId="0" borderId="0">
      <protection locked="0"/>
    </xf>
    <xf numFmtId="0" fontId="112" fillId="0" borderId="0">
      <protection locked="0"/>
    </xf>
    <xf numFmtId="0" fontId="112" fillId="0" borderId="0">
      <protection locked="0"/>
    </xf>
    <xf numFmtId="219" fontId="113" fillId="0" borderId="31" applyFill="0" applyProtection="0">
      <alignment horizontal="center"/>
    </xf>
    <xf numFmtId="9" fontId="84" fillId="0" borderId="0" applyFont="0" applyFill="0" applyBorder="0" applyAlignment="0" applyProtection="0"/>
    <xf numFmtId="0" fontId="110" fillId="0" borderId="0">
      <protection locked="0"/>
    </xf>
    <xf numFmtId="0" fontId="110" fillId="0" borderId="0">
      <protection locked="0"/>
    </xf>
    <xf numFmtId="0" fontId="36" fillId="0" borderId="0" applyBorder="0" applyAlignment="0"/>
    <xf numFmtId="0" fontId="36" fillId="0" borderId="17" applyBorder="0" applyAlignment="0">
      <alignment horizontal="center"/>
    </xf>
    <xf numFmtId="0" fontId="36" fillId="0" borderId="57"/>
    <xf numFmtId="0" fontId="114" fillId="0" borderId="0"/>
    <xf numFmtId="3" fontId="14" fillId="0" borderId="42">
      <alignment horizontal="center"/>
    </xf>
    <xf numFmtId="0" fontId="115" fillId="0" borderId="0" applyFont="0" applyAlignment="0">
      <alignment horizontal="left"/>
    </xf>
    <xf numFmtId="3" fontId="46" fillId="0" borderId="0">
      <alignment vertical="center" wrapText="1"/>
    </xf>
    <xf numFmtId="3" fontId="117" fillId="0" borderId="0">
      <alignment vertical="center" wrapText="1"/>
    </xf>
    <xf numFmtId="0" fontId="118" fillId="0" borderId="58"/>
    <xf numFmtId="0" fontId="11" fillId="0" borderId="0" applyFont="0" applyFill="0" applyBorder="0" applyAlignment="0" applyProtection="0"/>
    <xf numFmtId="0" fontId="119" fillId="0" borderId="0">
      <alignment horizontal="center" vertical="center"/>
    </xf>
    <xf numFmtId="0" fontId="114" fillId="0" borderId="0"/>
    <xf numFmtId="4" fontId="43" fillId="0" borderId="0" applyFont="0" applyFill="0" applyBorder="0" applyAlignment="0" applyProtection="0"/>
    <xf numFmtId="0" fontId="5" fillId="0" borderId="0"/>
    <xf numFmtId="0" fontId="120" fillId="0" borderId="0"/>
    <xf numFmtId="0" fontId="5" fillId="0" borderId="0" applyFont="0" applyFill="0" applyBorder="0" applyAlignment="0" applyProtection="0"/>
    <xf numFmtId="0" fontId="11" fillId="0" borderId="0">
      <protection locked="0"/>
    </xf>
    <xf numFmtId="204" fontId="20" fillId="0" borderId="0" applyFont="0" applyFill="0" applyBorder="0" applyAlignment="0" applyProtection="0"/>
    <xf numFmtId="204" fontId="84" fillId="0" borderId="0" applyFont="0" applyFill="0" applyBorder="0" applyAlignment="0" applyProtection="0"/>
    <xf numFmtId="42" fontId="88" fillId="0" borderId="0" applyFont="0" applyFill="0" applyBorder="0" applyAlignment="0" applyProtection="0"/>
    <xf numFmtId="42" fontId="51" fillId="0" borderId="0" applyFont="0" applyFill="0" applyBorder="0" applyAlignment="0" applyProtection="0"/>
    <xf numFmtId="204"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88" fillId="0" borderId="0" applyFont="0" applyFill="0" applyBorder="0" applyAlignment="0" applyProtection="0"/>
    <xf numFmtId="226" fontId="84" fillId="0" borderId="0" applyFont="0" applyFill="0" applyBorder="0" applyAlignment="0" applyProtection="0"/>
    <xf numFmtId="204" fontId="84" fillId="0" borderId="0" applyFont="0" applyFill="0" applyBorder="0" applyAlignment="0" applyProtection="0"/>
    <xf numFmtId="42" fontId="51" fillId="0" borderId="0" applyFont="0" applyFill="0" applyBorder="0" applyAlignment="0" applyProtection="0"/>
    <xf numFmtId="0" fontId="11" fillId="0" borderId="0" applyFill="0" applyProtection="0">
      <alignment vertical="center"/>
    </xf>
    <xf numFmtId="204" fontId="51"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44" fontId="88" fillId="0" borderId="0" applyFont="0" applyFill="0" applyBorder="0" applyAlignment="0" applyProtection="0"/>
    <xf numFmtId="44" fontId="51" fillId="0" borderId="0" applyFont="0" applyFill="0" applyBorder="0" applyAlignment="0" applyProtection="0"/>
    <xf numFmtId="205"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88" fillId="0" borderId="0" applyFont="0" applyFill="0" applyBorder="0" applyAlignment="0" applyProtection="0"/>
    <xf numFmtId="227" fontId="84" fillId="0" borderId="0" applyFont="0" applyFill="0" applyBorder="0" applyAlignment="0" applyProtection="0"/>
    <xf numFmtId="205" fontId="84" fillId="0" borderId="0" applyFont="0" applyFill="0" applyBorder="0" applyAlignment="0" applyProtection="0"/>
    <xf numFmtId="44" fontId="51" fillId="0" borderId="0" applyFont="0" applyFill="0" applyBorder="0" applyAlignment="0" applyProtection="0"/>
    <xf numFmtId="0" fontId="11" fillId="0" borderId="0" applyFill="0" applyProtection="0">
      <alignment vertical="center"/>
    </xf>
    <xf numFmtId="205" fontId="51"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180" fontId="84" fillId="0" borderId="0">
      <protection locked="0"/>
    </xf>
    <xf numFmtId="180" fontId="20" fillId="0" borderId="0">
      <protection locked="0"/>
    </xf>
    <xf numFmtId="176" fontId="20" fillId="0" borderId="0" applyFont="0" applyFill="0" applyBorder="0" applyAlignment="0" applyProtection="0"/>
    <xf numFmtId="176" fontId="84" fillId="0" borderId="0" applyFont="0" applyFill="0" applyBorder="0" applyAlignment="0" applyProtection="0"/>
    <xf numFmtId="41" fontId="88" fillId="0" borderId="0" applyFont="0" applyFill="0" applyBorder="0" applyAlignment="0" applyProtection="0"/>
    <xf numFmtId="41" fontId="51" fillId="0" borderId="0" applyFont="0" applyFill="0" applyBorder="0" applyAlignment="0" applyProtection="0"/>
    <xf numFmtId="176"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88" fillId="0" borderId="0" applyFont="0" applyFill="0" applyBorder="0" applyAlignment="0" applyProtection="0"/>
    <xf numFmtId="228" fontId="84" fillId="0" borderId="0" applyFont="0" applyFill="0" applyBorder="0" applyAlignment="0" applyProtection="0"/>
    <xf numFmtId="176" fontId="84" fillId="0" borderId="0" applyFont="0" applyFill="0" applyBorder="0" applyAlignment="0" applyProtection="0"/>
    <xf numFmtId="41" fontId="51" fillId="0" borderId="0" applyFont="0" applyFill="0" applyBorder="0" applyAlignment="0" applyProtection="0"/>
    <xf numFmtId="0" fontId="11" fillId="0" borderId="0" applyFill="0" applyProtection="0">
      <alignment vertical="center"/>
    </xf>
    <xf numFmtId="176" fontId="51"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5"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43" fontId="88" fillId="0" borderId="0" applyFont="0" applyFill="0" applyBorder="0" applyAlignment="0" applyProtection="0"/>
    <xf numFmtId="43" fontId="51" fillId="0" borderId="0" applyFont="0" applyFill="0" applyBorder="0" applyAlignment="0" applyProtection="0"/>
    <xf numFmtId="177"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0"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88" fillId="0" borderId="0" applyFont="0" applyFill="0" applyBorder="0" applyAlignment="0" applyProtection="0"/>
    <xf numFmtId="229" fontId="84" fillId="0" borderId="0" applyFont="0" applyFill="0" applyBorder="0" applyAlignment="0" applyProtection="0"/>
    <xf numFmtId="177" fontId="84" fillId="0" borderId="0" applyFont="0" applyFill="0" applyBorder="0" applyAlignment="0" applyProtection="0"/>
    <xf numFmtId="43" fontId="51" fillId="0" borderId="0" applyFont="0" applyFill="0" applyBorder="0" applyAlignment="0" applyProtection="0"/>
    <xf numFmtId="0" fontId="11" fillId="0" borderId="0" applyFill="0" applyProtection="0">
      <alignment vertical="center"/>
    </xf>
    <xf numFmtId="177" fontId="51"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5" fillId="0" borderId="0" applyFont="0" applyFill="0" applyBorder="0" applyAlignment="0" applyProtection="0"/>
    <xf numFmtId="4" fontId="110" fillId="0" borderId="0">
      <protection locked="0"/>
    </xf>
    <xf numFmtId="230" fontId="84" fillId="0" borderId="0">
      <protection locked="0"/>
    </xf>
    <xf numFmtId="4" fontId="110" fillId="0" borderId="0">
      <protection locked="0"/>
    </xf>
    <xf numFmtId="230" fontId="20" fillId="0" borderId="0">
      <protection locked="0"/>
    </xf>
    <xf numFmtId="0" fontId="84" fillId="0" borderId="0"/>
    <xf numFmtId="37" fontId="20" fillId="0" borderId="0"/>
    <xf numFmtId="37" fontId="84" fillId="0" borderId="0"/>
    <xf numFmtId="37" fontId="20" fillId="0" borderId="0"/>
    <xf numFmtId="0" fontId="20" fillId="0" borderId="0"/>
    <xf numFmtId="0" fontId="84" fillId="0" borderId="0"/>
    <xf numFmtId="0" fontId="20" fillId="0" borderId="0"/>
    <xf numFmtId="0" fontId="84" fillId="0" borderId="0"/>
    <xf numFmtId="0" fontId="20" fillId="0" borderId="0"/>
    <xf numFmtId="0" fontId="51" fillId="0" borderId="0"/>
    <xf numFmtId="37" fontId="84" fillId="0" borderId="0"/>
    <xf numFmtId="37" fontId="20" fillId="0" borderId="0"/>
    <xf numFmtId="37" fontId="84" fillId="0" borderId="0"/>
    <xf numFmtId="37" fontId="20" fillId="0" borderId="0"/>
    <xf numFmtId="0" fontId="84" fillId="0" borderId="0"/>
    <xf numFmtId="0" fontId="20" fillId="0" borderId="0"/>
    <xf numFmtId="0" fontId="84" fillId="0" borderId="0"/>
    <xf numFmtId="0" fontId="20" fillId="0" borderId="0"/>
    <xf numFmtId="0" fontId="20"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2" fontId="20" fillId="0" borderId="0"/>
    <xf numFmtId="2" fontId="84" fillId="0" borderId="0"/>
    <xf numFmtId="2" fontId="20" fillId="0" borderId="0"/>
    <xf numFmtId="0" fontId="84" fillId="0" borderId="0"/>
    <xf numFmtId="0" fontId="20" fillId="0" borderId="0"/>
    <xf numFmtId="37" fontId="84" fillId="0" borderId="0"/>
    <xf numFmtId="37" fontId="20" fillId="0" borderId="0"/>
    <xf numFmtId="191" fontId="84" fillId="0" borderId="0"/>
    <xf numFmtId="191" fontId="20" fillId="0" borderId="0"/>
    <xf numFmtId="37" fontId="84" fillId="0" borderId="0"/>
    <xf numFmtId="37" fontId="20" fillId="0" borderId="0"/>
    <xf numFmtId="0" fontId="84" fillId="0" borderId="0"/>
    <xf numFmtId="0" fontId="20" fillId="0" borderId="0"/>
    <xf numFmtId="0" fontId="84" fillId="0" borderId="0"/>
    <xf numFmtId="0" fontId="20" fillId="0" borderId="0"/>
    <xf numFmtId="37" fontId="84" fillId="0" borderId="0"/>
    <xf numFmtId="37" fontId="20" fillId="0" borderId="0"/>
    <xf numFmtId="37" fontId="84" fillId="0" borderId="0"/>
    <xf numFmtId="0" fontId="121" fillId="0" borderId="0"/>
    <xf numFmtId="0" fontId="122" fillId="0" borderId="0"/>
    <xf numFmtId="37" fontId="20" fillId="0" borderId="0"/>
    <xf numFmtId="37" fontId="84" fillId="0" borderId="0"/>
    <xf numFmtId="37" fontId="20" fillId="0" borderId="0"/>
    <xf numFmtId="37" fontId="84" fillId="0" borderId="0"/>
    <xf numFmtId="37" fontId="20"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0" fontId="20" fillId="0" borderId="0"/>
    <xf numFmtId="0" fontId="84" fillId="0" borderId="0"/>
    <xf numFmtId="0" fontId="20" fillId="0" borderId="0"/>
    <xf numFmtId="0" fontId="51" fillId="0" borderId="0"/>
    <xf numFmtId="0" fontId="88" fillId="0" borderId="0"/>
    <xf numFmtId="0" fontId="84" fillId="0" borderId="0"/>
    <xf numFmtId="0" fontId="20" fillId="0" borderId="0"/>
    <xf numFmtId="37" fontId="84" fillId="0" borderId="0"/>
    <xf numFmtId="37" fontId="20" fillId="0" borderId="0"/>
    <xf numFmtId="0" fontId="84" fillId="0" borderId="0"/>
    <xf numFmtId="0" fontId="20" fillId="0" borderId="0"/>
    <xf numFmtId="0" fontId="84" fillId="0" borderId="0"/>
    <xf numFmtId="0" fontId="20" fillId="0" borderId="0"/>
    <xf numFmtId="0" fontId="84" fillId="0" borderId="0"/>
    <xf numFmtId="0"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0" fontId="88" fillId="0" borderId="0"/>
    <xf numFmtId="37" fontId="84" fillId="0" borderId="0"/>
    <xf numFmtId="37" fontId="20" fillId="0" borderId="0"/>
    <xf numFmtId="37" fontId="84" fillId="0" borderId="0"/>
    <xf numFmtId="37" fontId="20" fillId="0" borderId="0"/>
    <xf numFmtId="37" fontId="84" fillId="0" borderId="0"/>
    <xf numFmtId="37" fontId="20" fillId="0" borderId="0"/>
    <xf numFmtId="0" fontId="84" fillId="0" borderId="0"/>
    <xf numFmtId="0" fontId="20" fillId="0" borderId="0"/>
    <xf numFmtId="37" fontId="84" fillId="0" borderId="0"/>
    <xf numFmtId="37" fontId="20" fillId="0" borderId="0"/>
    <xf numFmtId="37" fontId="84" fillId="0" borderId="0"/>
    <xf numFmtId="37" fontId="20" fillId="0" borderId="0"/>
    <xf numFmtId="0" fontId="122" fillId="0" borderId="0"/>
    <xf numFmtId="0" fontId="121" fillId="0" borderId="0"/>
    <xf numFmtId="0" fontId="122" fillId="0" borderId="0"/>
    <xf numFmtId="0" fontId="121" fillId="0" borderId="0"/>
    <xf numFmtId="37" fontId="84" fillId="0" borderId="0"/>
    <xf numFmtId="37" fontId="20" fillId="0" borderId="0"/>
    <xf numFmtId="37" fontId="84" fillId="0" borderId="0"/>
    <xf numFmtId="37" fontId="20" fillId="0" borderId="0"/>
    <xf numFmtId="0" fontId="90" fillId="0" borderId="0"/>
    <xf numFmtId="0" fontId="20" fillId="0" borderId="0"/>
    <xf numFmtId="0" fontId="89" fillId="0" borderId="0"/>
    <xf numFmtId="0" fontId="90" fillId="0" borderId="0"/>
    <xf numFmtId="0" fontId="89" fillId="0" borderId="0"/>
    <xf numFmtId="0" fontId="90" fillId="0" borderId="0"/>
    <xf numFmtId="0" fontId="89" fillId="0" borderId="0"/>
    <xf numFmtId="0" fontId="88" fillId="0" borderId="0"/>
    <xf numFmtId="0" fontId="123" fillId="0" borderId="0"/>
    <xf numFmtId="0" fontId="124" fillId="0" borderId="0"/>
    <xf numFmtId="0" fontId="125" fillId="0" borderId="0"/>
    <xf numFmtId="0" fontId="124" fillId="0" borderId="0"/>
    <xf numFmtId="0" fontId="84" fillId="0" borderId="0"/>
    <xf numFmtId="0" fontId="20" fillId="0" borderId="0"/>
    <xf numFmtId="0" fontId="84" fillId="0" borderId="0"/>
    <xf numFmtId="0" fontId="20"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37" fontId="84" fillId="0" borderId="0"/>
    <xf numFmtId="37" fontId="20" fillId="0" borderId="0"/>
    <xf numFmtId="0" fontId="122" fillId="0" borderId="0"/>
    <xf numFmtId="0" fontId="121" fillId="0" borderId="0"/>
    <xf numFmtId="0" fontId="122" fillId="0" borderId="0"/>
    <xf numFmtId="0" fontId="121" fillId="0" borderId="0"/>
    <xf numFmtId="0" fontId="84" fillId="0" borderId="0"/>
    <xf numFmtId="0" fontId="20" fillId="0" borderId="0"/>
    <xf numFmtId="0" fontId="88" fillId="0" borderId="0"/>
    <xf numFmtId="0" fontId="126"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10" fillId="0" borderId="9">
      <protection locked="0"/>
    </xf>
    <xf numFmtId="0" fontId="110" fillId="0" borderId="9">
      <protection locked="0"/>
    </xf>
    <xf numFmtId="3" fontId="115" fillId="0" borderId="0">
      <alignment horizontal="center"/>
    </xf>
    <xf numFmtId="231" fontId="20" fillId="0" borderId="0">
      <protection locked="0"/>
    </xf>
    <xf numFmtId="231" fontId="84" fillId="0" borderId="0">
      <protection locked="0"/>
    </xf>
    <xf numFmtId="231" fontId="20" fillId="0" borderId="0">
      <protection locked="0"/>
    </xf>
    <xf numFmtId="232" fontId="127" fillId="0" borderId="0">
      <protection locked="0"/>
    </xf>
    <xf numFmtId="231" fontId="20" fillId="0" borderId="0">
      <protection locked="0"/>
    </xf>
    <xf numFmtId="231" fontId="84" fillId="0" borderId="0">
      <protection locked="0"/>
    </xf>
    <xf numFmtId="231" fontId="20" fillId="0" borderId="0">
      <protection locked="0"/>
    </xf>
    <xf numFmtId="232" fontId="127" fillId="0" borderId="0">
      <protection locked="0"/>
    </xf>
    <xf numFmtId="233" fontId="20" fillId="0" borderId="0">
      <protection locked="0"/>
    </xf>
    <xf numFmtId="233" fontId="84" fillId="0" borderId="0">
      <protection locked="0"/>
    </xf>
    <xf numFmtId="233" fontId="20" fillId="0" borderId="0">
      <protection locked="0"/>
    </xf>
    <xf numFmtId="234" fontId="127" fillId="0" borderId="0">
      <protection locked="0"/>
    </xf>
    <xf numFmtId="233" fontId="20" fillId="0" borderId="0">
      <protection locked="0"/>
    </xf>
    <xf numFmtId="233" fontId="84" fillId="0" borderId="0">
      <protection locked="0"/>
    </xf>
    <xf numFmtId="235" fontId="7" fillId="0" borderId="0" applyFont="0" applyFill="0" applyBorder="0" applyAlignment="0" applyProtection="0"/>
    <xf numFmtId="236" fontId="7" fillId="0" borderId="0" applyFont="0" applyFill="0" applyBorder="0" applyAlignment="0" applyProtection="0"/>
    <xf numFmtId="0" fontId="128" fillId="0" borderId="0" applyNumberFormat="0" applyFill="0" applyBorder="0" applyAlignment="0" applyProtection="0">
      <alignment vertical="top"/>
      <protection locked="0"/>
    </xf>
    <xf numFmtId="182" fontId="11" fillId="0" borderId="0" applyFont="0" applyFill="0" applyBorder="0" applyAlignment="0" applyProtection="0"/>
    <xf numFmtId="239" fontId="14" fillId="0" borderId="0" applyFont="0" applyFill="0" applyBorder="0" applyAlignment="0" applyProtection="0"/>
    <xf numFmtId="239" fontId="14" fillId="0" borderId="0" applyFont="0" applyFill="0" applyBorder="0" applyAlignment="0" applyProtection="0"/>
    <xf numFmtId="24" fontId="14" fillId="0" borderId="0" applyFont="0" applyFill="0" applyBorder="0" applyAlignment="0" applyProtection="0"/>
    <xf numFmtId="239"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39"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39" fontId="14" fillId="0" borderId="0" applyFont="0" applyFill="0" applyBorder="0" applyAlignment="0" applyProtection="0"/>
    <xf numFmtId="24" fontId="14" fillId="0" borderId="0" applyFont="0" applyFill="0" applyBorder="0" applyAlignment="0" applyProtection="0"/>
    <xf numFmtId="38" fontId="5" fillId="0" borderId="6">
      <alignment horizontal="right"/>
    </xf>
    <xf numFmtId="0" fontId="6" fillId="0" borderId="0"/>
    <xf numFmtId="0" fontId="58" fillId="0" borderId="0"/>
    <xf numFmtId="0" fontId="58" fillId="0" borderId="0"/>
    <xf numFmtId="9" fontId="133" fillId="0" borderId="0" applyFont="0" applyFill="0" applyBorder="0" applyAlignment="0" applyProtection="0"/>
    <xf numFmtId="9" fontId="133" fillId="0" borderId="0" applyFont="0" applyFill="0" applyBorder="0" applyAlignment="0" applyProtection="0"/>
    <xf numFmtId="0" fontId="58" fillId="0" borderId="0"/>
    <xf numFmtId="0" fontId="58" fillId="0" borderId="0"/>
    <xf numFmtId="0" fontId="7" fillId="0" borderId="0"/>
    <xf numFmtId="0" fontId="7" fillId="0" borderId="0"/>
    <xf numFmtId="0" fontId="7" fillId="0" borderId="0"/>
    <xf numFmtId="0" fontId="58" fillId="0" borderId="0"/>
    <xf numFmtId="0" fontId="7" fillId="0" borderId="0"/>
    <xf numFmtId="0" fontId="14" fillId="0" borderId="0"/>
    <xf numFmtId="0" fontId="14" fillId="0" borderId="0"/>
    <xf numFmtId="9" fontId="133" fillId="0" borderId="0" applyFont="0" applyFill="0" applyBorder="0" applyAlignment="0" applyProtection="0"/>
    <xf numFmtId="0" fontId="58" fillId="0" borderId="0"/>
    <xf numFmtId="0" fontId="7" fillId="0" borderId="0"/>
    <xf numFmtId="0" fontId="58" fillId="0" borderId="0"/>
    <xf numFmtId="0" fontId="7" fillId="0" borderId="0"/>
    <xf numFmtId="0" fontId="14" fillId="0" borderId="0"/>
    <xf numFmtId="0" fontId="14" fillId="0" borderId="0"/>
    <xf numFmtId="0" fontId="7" fillId="0" borderId="0"/>
    <xf numFmtId="0" fontId="58" fillId="0" borderId="0"/>
    <xf numFmtId="0" fontId="58" fillId="0" borderId="0"/>
    <xf numFmtId="9" fontId="133" fillId="0" borderId="0" applyFont="0" applyFill="0" applyBorder="0" applyAlignment="0" applyProtection="0"/>
    <xf numFmtId="0" fontId="58" fillId="0" borderId="0"/>
    <xf numFmtId="0" fontId="58" fillId="0" borderId="0"/>
    <xf numFmtId="0" fontId="58" fillId="0" borderId="0"/>
    <xf numFmtId="0" fontId="58" fillId="0" borderId="0"/>
    <xf numFmtId="0" fontId="58" fillId="0" borderId="0"/>
    <xf numFmtId="0" fontId="7" fillId="0" borderId="0"/>
    <xf numFmtId="0" fontId="7" fillId="0" borderId="0"/>
    <xf numFmtId="0" fontId="7" fillId="0" borderId="0"/>
    <xf numFmtId="0" fontId="58" fillId="0" borderId="0"/>
    <xf numFmtId="0" fontId="58" fillId="0" borderId="0"/>
    <xf numFmtId="0" fontId="14" fillId="0" borderId="0"/>
    <xf numFmtId="0" fontId="7" fillId="0" borderId="0"/>
    <xf numFmtId="0" fontId="58" fillId="0" borderId="0"/>
    <xf numFmtId="0" fontId="58" fillId="0" borderId="0"/>
    <xf numFmtId="0" fontId="7" fillId="0" borderId="0"/>
    <xf numFmtId="0" fontId="7" fillId="0" borderId="0"/>
    <xf numFmtId="0" fontId="7" fillId="0" borderId="0"/>
    <xf numFmtId="0" fontId="58" fillId="0" borderId="0"/>
    <xf numFmtId="0" fontId="58" fillId="0" borderId="0"/>
    <xf numFmtId="0" fontId="7" fillId="0" borderId="0"/>
    <xf numFmtId="0" fontId="7" fillId="0" borderId="0"/>
    <xf numFmtId="0" fontId="7" fillId="0" borderId="0"/>
    <xf numFmtId="43" fontId="133" fillId="0" borderId="0" applyFont="0" applyFill="0" applyBorder="0" applyAlignment="0" applyProtection="0"/>
    <xf numFmtId="0" fontId="5" fillId="0" borderId="0" applyFont="0" applyFill="0" applyBorder="0" applyAlignment="0" applyProtection="0"/>
    <xf numFmtId="41" fontId="133" fillId="0" borderId="0" applyFont="0" applyFill="0" applyBorder="0" applyAlignment="0" applyProtection="0"/>
    <xf numFmtId="0" fontId="7" fillId="0" borderId="0"/>
    <xf numFmtId="0" fontId="14" fillId="0" borderId="0"/>
    <xf numFmtId="0" fontId="58" fillId="0" borderId="0"/>
    <xf numFmtId="0" fontId="7" fillId="0" borderId="0"/>
    <xf numFmtId="0" fontId="7" fillId="0" borderId="0"/>
    <xf numFmtId="0" fontId="58" fillId="0" borderId="0"/>
    <xf numFmtId="0" fontId="7" fillId="0" borderId="0"/>
    <xf numFmtId="0" fontId="58" fillId="0" borderId="0"/>
    <xf numFmtId="0" fontId="58" fillId="0" borderId="0"/>
    <xf numFmtId="0" fontId="7" fillId="0" borderId="0"/>
    <xf numFmtId="0" fontId="7" fillId="0" borderId="0"/>
    <xf numFmtId="0" fontId="14" fillId="0" borderId="0"/>
    <xf numFmtId="0" fontId="58" fillId="0" borderId="0"/>
    <xf numFmtId="0" fontId="58" fillId="0" borderId="0"/>
    <xf numFmtId="0" fontId="7" fillId="0" borderId="0"/>
    <xf numFmtId="0" fontId="14" fillId="0" borderId="0"/>
    <xf numFmtId="0" fontId="58" fillId="0" borderId="0"/>
    <xf numFmtId="0" fontId="14" fillId="0" borderId="0"/>
    <xf numFmtId="0" fontId="7" fillId="0" borderId="0"/>
    <xf numFmtId="0" fontId="7" fillId="0" borderId="0"/>
    <xf numFmtId="0" fontId="7" fillId="0" borderId="0"/>
    <xf numFmtId="0" fontId="14" fillId="0" borderId="0"/>
    <xf numFmtId="0" fontId="14" fillId="0" borderId="0"/>
    <xf numFmtId="0" fontId="14" fillId="0" borderId="0"/>
    <xf numFmtId="0" fontId="7" fillId="0" borderId="0"/>
    <xf numFmtId="0" fontId="14" fillId="0" borderId="0"/>
    <xf numFmtId="0" fontId="7" fillId="0" borderId="0"/>
    <xf numFmtId="0" fontId="7" fillId="0" borderId="0"/>
    <xf numFmtId="0" fontId="14" fillId="0" borderId="0"/>
    <xf numFmtId="0" fontId="7" fillId="0" borderId="0"/>
    <xf numFmtId="0" fontId="14" fillId="0" borderId="0"/>
    <xf numFmtId="0" fontId="58" fillId="0" borderId="0"/>
    <xf numFmtId="0" fontId="7" fillId="0" borderId="0"/>
    <xf numFmtId="0" fontId="7" fillId="0" borderId="0"/>
    <xf numFmtId="0" fontId="14" fillId="0" borderId="0"/>
    <xf numFmtId="0" fontId="58" fillId="0" borderId="0"/>
    <xf numFmtId="0" fontId="58" fillId="0" borderId="0"/>
    <xf numFmtId="0" fontId="7" fillId="0" borderId="0"/>
    <xf numFmtId="0" fontId="7" fillId="0" borderId="0"/>
    <xf numFmtId="0" fontId="58" fillId="0" borderId="0"/>
    <xf numFmtId="0" fontId="58" fillId="0" borderId="0"/>
    <xf numFmtId="0" fontId="7" fillId="0" borderId="0"/>
    <xf numFmtId="0" fontId="58" fillId="0" borderId="0"/>
    <xf numFmtId="176" fontId="134" fillId="0" borderId="1">
      <alignment vertical="center"/>
    </xf>
    <xf numFmtId="176" fontId="135" fillId="0" borderId="61" applyBorder="0">
      <alignment vertical="center"/>
    </xf>
    <xf numFmtId="3" fontId="136" fillId="0" borderId="45">
      <alignment horizontal="right" vertical="center"/>
    </xf>
    <xf numFmtId="240" fontId="33" fillId="0" borderId="0">
      <alignment vertical="center"/>
    </xf>
    <xf numFmtId="3" fontId="136" fillId="0" borderId="45">
      <alignment horizontal="right" vertical="center"/>
    </xf>
    <xf numFmtId="3" fontId="136" fillId="0" borderId="45">
      <alignment horizontal="right" vertical="center"/>
    </xf>
    <xf numFmtId="241" fontId="11" fillId="0" borderId="0">
      <alignment vertical="center"/>
    </xf>
    <xf numFmtId="241" fontId="11" fillId="0" borderId="0">
      <alignment vertical="center"/>
    </xf>
    <xf numFmtId="241"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3" fontId="136" fillId="0" borderId="45">
      <alignment horizontal="right" vertical="center"/>
    </xf>
    <xf numFmtId="243" fontId="137" fillId="0" borderId="0">
      <alignment vertical="center"/>
    </xf>
    <xf numFmtId="0" fontId="11" fillId="0" borderId="0"/>
    <xf numFmtId="209" fontId="29" fillId="0" borderId="0">
      <protection locked="0"/>
    </xf>
    <xf numFmtId="209" fontId="29" fillId="0" borderId="0">
      <protection locked="0"/>
    </xf>
    <xf numFmtId="209" fontId="29" fillId="0" borderId="0">
      <protection locked="0"/>
    </xf>
    <xf numFmtId="209" fontId="29" fillId="0" borderId="0">
      <protection locked="0"/>
    </xf>
    <xf numFmtId="2" fontId="136" fillId="0" borderId="45">
      <alignment horizontal="right" vertical="center"/>
    </xf>
    <xf numFmtId="0" fontId="5" fillId="0" borderId="16">
      <alignment horizont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 fontId="136" fillId="0" borderId="45">
      <alignment horizontal="right" vertical="center"/>
    </xf>
    <xf numFmtId="243" fontId="137" fillId="0" borderId="0">
      <alignment vertical="center"/>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209" fontId="29" fillId="0" borderId="0">
      <protection locked="0"/>
    </xf>
    <xf numFmtId="0" fontId="7" fillId="20" borderId="0" applyBorder="0" applyAlignment="0" applyProtection="0"/>
    <xf numFmtId="244" fontId="5" fillId="0" borderId="20"/>
    <xf numFmtId="245" fontId="109" fillId="0" borderId="20"/>
    <xf numFmtId="246" fontId="109" fillId="0" borderId="20"/>
    <xf numFmtId="49" fontId="138" fillId="25" borderId="0" applyBorder="0">
      <alignment horizontal="right"/>
    </xf>
    <xf numFmtId="209" fontId="29" fillId="0" borderId="0">
      <protection locked="0"/>
    </xf>
    <xf numFmtId="209" fontId="29" fillId="0" borderId="0">
      <protection locked="0"/>
    </xf>
    <xf numFmtId="209" fontId="29" fillId="0" borderId="0">
      <protection locked="0"/>
    </xf>
    <xf numFmtId="209" fontId="29" fillId="0" borderId="0">
      <protection locked="0"/>
    </xf>
    <xf numFmtId="0" fontId="84" fillId="0" borderId="0"/>
    <xf numFmtId="0" fontId="138" fillId="31" borderId="1">
      <alignment horizontal="center"/>
    </xf>
    <xf numFmtId="0" fontId="139" fillId="32" borderId="62" applyNumberFormat="0" applyBorder="0" applyAlignment="0">
      <alignment horizontal="left" wrapText="1"/>
    </xf>
    <xf numFmtId="0" fontId="140" fillId="25" borderId="0"/>
    <xf numFmtId="0" fontId="141" fillId="25" borderId="0" applyNumberFormat="0" applyFill="0" applyBorder="0"/>
    <xf numFmtId="0" fontId="142" fillId="25" borderId="0" applyNumberFormat="0" applyFill="0" applyBorder="0"/>
    <xf numFmtId="0" fontId="143" fillId="25" borderId="0" applyNumberFormat="0" applyFill="0" applyBorder="0"/>
    <xf numFmtId="0" fontId="144" fillId="31" borderId="63" applyFont="0" applyBorder="0">
      <alignment horizontal="centerContinuous" vertical="center"/>
    </xf>
    <xf numFmtId="221" fontId="65" fillId="25" borderId="31" applyBorder="0"/>
    <xf numFmtId="0" fontId="7" fillId="0" borderId="0"/>
    <xf numFmtId="0" fontId="7" fillId="33" borderId="64" applyBorder="0"/>
    <xf numFmtId="247" fontId="7" fillId="33" borderId="65" applyBorder="0">
      <alignment horizontal="center"/>
    </xf>
    <xf numFmtId="248" fontId="37" fillId="0" borderId="0" applyFont="0" applyBorder="0" applyAlignment="0">
      <alignment vertical="center"/>
    </xf>
    <xf numFmtId="0" fontId="65" fillId="25" borderId="0"/>
    <xf numFmtId="3" fontId="109" fillId="0" borderId="8">
      <alignment horizontal="right" vertical="center"/>
    </xf>
    <xf numFmtId="4" fontId="109" fillId="0" borderId="8">
      <alignment horizontal="right" vertical="center"/>
    </xf>
    <xf numFmtId="0" fontId="145" fillId="34" borderId="20" applyBorder="0" applyAlignment="0"/>
    <xf numFmtId="12" fontId="7" fillId="20" borderId="66" applyNumberFormat="0" applyBorder="0" applyAlignment="0" applyProtection="0">
      <alignment horizontal="center"/>
    </xf>
    <xf numFmtId="247" fontId="7" fillId="35" borderId="67" applyBorder="0">
      <alignment horizontal="center"/>
      <protection locked="0"/>
    </xf>
    <xf numFmtId="12" fontId="7" fillId="35" borderId="67" applyBorder="0">
      <alignment horizontal="center"/>
      <protection locked="0"/>
    </xf>
    <xf numFmtId="0" fontId="146" fillId="35" borderId="68">
      <alignment horizontal="center" vertical="center"/>
      <protection locked="0"/>
    </xf>
    <xf numFmtId="221" fontId="65" fillId="33" borderId="0" applyBorder="0">
      <protection locked="0"/>
    </xf>
    <xf numFmtId="15" fontId="65" fillId="33" borderId="0" applyBorder="0">
      <protection locked="0"/>
    </xf>
    <xf numFmtId="49" fontId="65" fillId="33" borderId="0" applyBorder="0">
      <protection locked="0"/>
    </xf>
    <xf numFmtId="49" fontId="65" fillId="33" borderId="21" applyNumberFormat="0" applyBorder="0"/>
    <xf numFmtId="0" fontId="140" fillId="33" borderId="67" applyBorder="0">
      <alignment horizontal="left"/>
    </xf>
    <xf numFmtId="0" fontId="140" fillId="35" borderId="0">
      <alignment horizontal="left"/>
    </xf>
    <xf numFmtId="38" fontId="14" fillId="0" borderId="0" applyFont="0" applyFill="0" applyBorder="0" applyAlignment="0" applyProtection="0"/>
    <xf numFmtId="40" fontId="14" fillId="0" borderId="0" applyFont="0" applyFill="0" applyBorder="0" applyAlignment="0" applyProtection="0"/>
    <xf numFmtId="249" fontId="14" fillId="0" borderId="0" applyFont="0" applyFill="0" applyBorder="0" applyAlignment="0" applyProtection="0"/>
    <xf numFmtId="250" fontId="14" fillId="0" borderId="0" applyFont="0" applyFill="0" applyBorder="0" applyAlignment="0" applyProtection="0"/>
    <xf numFmtId="177" fontId="137" fillId="0" borderId="0">
      <alignment vertical="center"/>
    </xf>
    <xf numFmtId="251" fontId="146" fillId="33" borderId="68">
      <alignment horizontal="center"/>
    </xf>
    <xf numFmtId="0" fontId="7" fillId="25" borderId="67" applyBorder="0">
      <alignment horizontal="center"/>
      <protection locked="0"/>
    </xf>
    <xf numFmtId="0" fontId="70" fillId="25" borderId="0"/>
    <xf numFmtId="0" fontId="58" fillId="0" borderId="0"/>
    <xf numFmtId="0" fontId="147" fillId="25" borderId="0"/>
    <xf numFmtId="0" fontId="58" fillId="0" borderId="0"/>
    <xf numFmtId="244" fontId="148" fillId="0" borderId="19"/>
    <xf numFmtId="245" fontId="149" fillId="0" borderId="19"/>
    <xf numFmtId="246" fontId="149" fillId="0" borderId="19"/>
    <xf numFmtId="251" fontId="7" fillId="0" borderId="0"/>
    <xf numFmtId="49" fontId="150" fillId="25" borderId="0" applyBorder="0">
      <alignment horizontal="centerContinuous"/>
    </xf>
    <xf numFmtId="252" fontId="137" fillId="0" borderId="0">
      <alignment vertical="center"/>
    </xf>
    <xf numFmtId="252" fontId="137" fillId="0" borderId="0">
      <alignment vertical="distributed"/>
    </xf>
    <xf numFmtId="253" fontId="37" fillId="0" borderId="3" applyFont="0" applyBorder="0">
      <alignment horizontal="center" vertical="center"/>
    </xf>
    <xf numFmtId="254" fontId="37" fillId="0" borderId="0" applyFont="0" applyBorder="0">
      <alignment vertical="center"/>
    </xf>
    <xf numFmtId="0" fontId="151" fillId="25" borderId="0" applyProtection="0">
      <alignment horizontal="centerContinuous" vertical="center"/>
      <protection hidden="1"/>
    </xf>
    <xf numFmtId="0" fontId="7" fillId="25" borderId="67" applyBorder="0">
      <alignment horizontal="center"/>
    </xf>
    <xf numFmtId="0" fontId="7" fillId="25" borderId="67" applyBorder="0">
      <alignment horizontal="center"/>
    </xf>
    <xf numFmtId="255" fontId="37" fillId="0" borderId="0">
      <alignment vertical="center"/>
    </xf>
    <xf numFmtId="256" fontId="37" fillId="0" borderId="0" applyFont="0" applyBorder="0">
      <alignment vertical="center"/>
    </xf>
    <xf numFmtId="221" fontId="138" fillId="25" borderId="0"/>
    <xf numFmtId="49" fontId="152" fillId="25" borderId="0" applyBorder="0">
      <alignment horizontal="right"/>
    </xf>
    <xf numFmtId="257" fontId="37" fillId="0" borderId="0" applyFont="0" applyBorder="0" applyAlignment="0">
      <alignment vertical="center"/>
    </xf>
    <xf numFmtId="0" fontId="11" fillId="0" borderId="0" applyNumberFormat="0" applyBorder="0">
      <alignment vertical="center"/>
    </xf>
    <xf numFmtId="179" fontId="48" fillId="0" borderId="0" applyFont="0" applyFill="0" applyBorder="0" applyAlignment="0" applyProtection="0">
      <alignment horizontal="right"/>
    </xf>
    <xf numFmtId="0" fontId="137" fillId="0" borderId="0">
      <alignment vertical="center"/>
    </xf>
    <xf numFmtId="0" fontId="52" fillId="0" borderId="26">
      <alignment vertical="center"/>
    </xf>
    <xf numFmtId="176" fontId="10" fillId="0" borderId="8">
      <alignment vertical="center"/>
    </xf>
    <xf numFmtId="258" fontId="37" fillId="0" borderId="0" applyFont="0" applyBorder="0">
      <alignment vertical="center"/>
    </xf>
    <xf numFmtId="1" fontId="153" fillId="0" borderId="0"/>
    <xf numFmtId="0" fontId="11" fillId="0" borderId="0" applyNumberFormat="0"/>
    <xf numFmtId="207" fontId="154" fillId="0" borderId="0">
      <protection locked="0"/>
    </xf>
    <xf numFmtId="10" fontId="135" fillId="0" borderId="0">
      <alignment vertical="center"/>
    </xf>
    <xf numFmtId="176" fontId="155" fillId="0" borderId="17">
      <alignment vertical="center"/>
    </xf>
    <xf numFmtId="259" fontId="135" fillId="0" borderId="0">
      <alignment vertical="center"/>
    </xf>
    <xf numFmtId="176" fontId="36" fillId="0" borderId="17">
      <alignment vertical="center"/>
    </xf>
    <xf numFmtId="260" fontId="109" fillId="0" borderId="0" applyFont="0" applyFill="0" applyBorder="0" applyAlignment="0" applyProtection="0"/>
    <xf numFmtId="0" fontId="58" fillId="0" borderId="0"/>
    <xf numFmtId="0" fontId="58" fillId="0" borderId="0"/>
    <xf numFmtId="0" fontId="58" fillId="0" borderId="0"/>
    <xf numFmtId="0" fontId="58" fillId="0" borderId="0"/>
    <xf numFmtId="0" fontId="58" fillId="0" borderId="0"/>
    <xf numFmtId="0" fontId="58" fillId="0" borderId="0"/>
    <xf numFmtId="0" fontId="5" fillId="0" borderId="0" applyFont="0" applyFill="0" applyBorder="0" applyAlignment="0" applyProtection="0"/>
    <xf numFmtId="0" fontId="11" fillId="0" borderId="0" applyFont="0" applyFill="0" applyBorder="0" applyAlignment="0" applyProtection="0"/>
    <xf numFmtId="0" fontId="7" fillId="0" borderId="0" applyFont="0" applyFill="0" applyBorder="0" applyAlignment="0" applyProtection="0"/>
    <xf numFmtId="0" fontId="11" fillId="0" borderId="0" applyFont="0" applyFill="0" applyBorder="0" applyAlignment="0" applyProtection="0"/>
    <xf numFmtId="0" fontId="7" fillId="0" borderId="0" applyFont="0" applyFill="0" applyProtection="0"/>
    <xf numFmtId="0" fontId="7" fillId="0" borderId="0" applyFont="0" applyFill="0" applyBorder="0" applyAlignment="0" applyProtection="0"/>
    <xf numFmtId="0" fontId="37" fillId="0" borderId="3" applyNumberFormat="0" applyFont="0" applyAlignment="0">
      <alignment vertical="center"/>
    </xf>
    <xf numFmtId="261" fontId="11" fillId="0" borderId="0" applyFont="0" applyFill="0" applyBorder="0" applyAlignment="0" applyProtection="0"/>
    <xf numFmtId="261" fontId="11" fillId="0" borderId="0" applyFont="0" applyFill="0" applyBorder="0" applyAlignment="0" applyProtection="0"/>
    <xf numFmtId="191" fontId="18" fillId="0" borderId="0" applyFont="0" applyFill="0" applyBorder="0" applyAlignment="0" applyProtection="0"/>
    <xf numFmtId="190" fontId="5"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89" fontId="5" fillId="0" borderId="0" applyFont="0" applyFill="0" applyBorder="0" applyAlignment="0" applyProtection="0"/>
    <xf numFmtId="0" fontId="18" fillId="0" borderId="0" applyFont="0" applyFill="0" applyBorder="0" applyAlignment="0" applyProtection="0"/>
    <xf numFmtId="189" fontId="5" fillId="0" borderId="0" applyFont="0" applyFill="0" applyBorder="0" applyAlignment="0" applyProtection="0"/>
    <xf numFmtId="0" fontId="18" fillId="0" borderId="0" applyFont="0" applyFill="0" applyBorder="0" applyAlignment="0" applyProtection="0"/>
    <xf numFmtId="191" fontId="18" fillId="0" borderId="0" applyFont="0" applyFill="0" applyBorder="0" applyAlignment="0" applyProtection="0"/>
    <xf numFmtId="261" fontId="11" fillId="0" borderId="0" applyFont="0" applyFill="0" applyBorder="0" applyAlignment="0" applyProtection="0"/>
    <xf numFmtId="0" fontId="11" fillId="0" borderId="0" applyFont="0" applyFill="0" applyBorder="0" applyAlignment="0" applyProtection="0"/>
    <xf numFmtId="189" fontId="5" fillId="0" borderId="0" applyFont="0" applyFill="0" applyBorder="0" applyAlignment="0" applyProtection="0"/>
    <xf numFmtId="0" fontId="5" fillId="0" borderId="0" applyFont="0" applyFill="0" applyBorder="0" applyAlignment="0" applyProtection="0"/>
    <xf numFmtId="191" fontId="18" fillId="0" borderId="0" applyFont="0" applyFill="0" applyBorder="0" applyAlignment="0" applyProtection="0"/>
    <xf numFmtId="189" fontId="5" fillId="0" borderId="0" applyFont="0" applyFill="0" applyBorder="0" applyAlignment="0" applyProtection="0"/>
    <xf numFmtId="0" fontId="18" fillId="0" borderId="0" applyFont="0" applyFill="0" applyBorder="0" applyAlignment="0" applyProtection="0"/>
    <xf numFmtId="189" fontId="5" fillId="0" borderId="0" applyFont="0" applyFill="0" applyBorder="0" applyAlignment="0" applyProtection="0"/>
    <xf numFmtId="262" fontId="11" fillId="0" borderId="0" applyFont="0" applyFill="0" applyBorder="0" applyAlignment="0" applyProtection="0"/>
    <xf numFmtId="263" fontId="5" fillId="0" borderId="0" applyFont="0" applyFill="0" applyBorder="0" applyAlignment="0" applyProtection="0"/>
    <xf numFmtId="263" fontId="5" fillId="0" borderId="0" applyFont="0" applyFill="0" applyBorder="0" applyAlignment="0" applyProtection="0"/>
    <xf numFmtId="263" fontId="5" fillId="0" borderId="0" applyFont="0" applyFill="0" applyBorder="0" applyAlignment="0" applyProtection="0"/>
    <xf numFmtId="189" fontId="5" fillId="0" borderId="0" applyFont="0" applyFill="0" applyBorder="0" applyAlignment="0" applyProtection="0"/>
    <xf numFmtId="261" fontId="11" fillId="0" borderId="0" applyFont="0" applyFill="0" applyBorder="0" applyAlignment="0" applyProtection="0"/>
    <xf numFmtId="261" fontId="11"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64" fontId="11" fillId="0" borderId="0" applyFont="0" applyFill="0" applyBorder="0" applyAlignment="0" applyProtection="0"/>
    <xf numFmtId="189" fontId="5" fillId="0" borderId="0" applyFont="0" applyFill="0" applyBorder="0" applyAlignment="0" applyProtection="0"/>
    <xf numFmtId="262" fontId="11"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0" fontId="11"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263" fontId="5" fillId="0" borderId="0" applyFont="0" applyFill="0" applyBorder="0" applyAlignment="0" applyProtection="0"/>
    <xf numFmtId="189" fontId="5" fillId="0" borderId="0" applyFont="0" applyFill="0" applyBorder="0" applyAlignment="0" applyProtection="0"/>
    <xf numFmtId="262" fontId="11" fillId="0" borderId="0" applyFont="0" applyFill="0" applyBorder="0" applyAlignment="0" applyProtection="0"/>
    <xf numFmtId="191" fontId="18" fillId="0" borderId="0" applyFont="0" applyFill="0" applyBorder="0" applyAlignment="0" applyProtection="0"/>
    <xf numFmtId="192" fontId="11" fillId="0" borderId="0" applyFont="0" applyFill="0" applyBorder="0" applyAlignment="0" applyProtection="0"/>
    <xf numFmtId="191" fontId="18" fillId="0" borderId="0" applyFont="0" applyFill="0" applyBorder="0" applyAlignment="0" applyProtection="0"/>
    <xf numFmtId="189" fontId="5" fillId="0" borderId="0" applyFont="0" applyFill="0" applyBorder="0" applyAlignment="0" applyProtection="0"/>
    <xf numFmtId="262" fontId="11" fillId="0" borderId="0" applyFont="0" applyFill="0" applyBorder="0" applyAlignment="0" applyProtection="0"/>
    <xf numFmtId="263" fontId="5" fillId="0" borderId="0" applyFont="0" applyFill="0" applyBorder="0" applyAlignment="0" applyProtection="0"/>
    <xf numFmtId="189" fontId="5"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89" fontId="5" fillId="0" borderId="0" applyFont="0" applyFill="0" applyBorder="0" applyAlignment="0" applyProtection="0"/>
    <xf numFmtId="263" fontId="5" fillId="0" borderId="0" applyFont="0" applyFill="0" applyBorder="0" applyAlignment="0" applyProtection="0"/>
    <xf numFmtId="189" fontId="5" fillId="0" borderId="0" applyFont="0" applyFill="0" applyBorder="0" applyAlignment="0" applyProtection="0"/>
    <xf numFmtId="189" fontId="5" fillId="0" borderId="0" applyFont="0" applyFill="0" applyBorder="0" applyAlignment="0" applyProtection="0"/>
    <xf numFmtId="190" fontId="5" fillId="0" borderId="0" applyFont="0" applyFill="0" applyBorder="0" applyAlignment="0" applyProtection="0"/>
    <xf numFmtId="261" fontId="11" fillId="0" borderId="0" applyFont="0" applyFill="0" applyBorder="0" applyAlignment="0" applyProtection="0"/>
    <xf numFmtId="189" fontId="5" fillId="0" borderId="0" applyFont="0" applyFill="0" applyBorder="0" applyAlignment="0" applyProtection="0"/>
    <xf numFmtId="261" fontId="11" fillId="0" borderId="0" applyFont="0" applyFill="0" applyBorder="0" applyAlignment="0" applyProtection="0"/>
    <xf numFmtId="261" fontId="11" fillId="0" borderId="0" applyFont="0" applyFill="0" applyBorder="0" applyAlignment="0" applyProtection="0"/>
    <xf numFmtId="0" fontId="11" fillId="0" borderId="0" applyFont="0" applyFill="0" applyBorder="0" applyAlignment="0" applyProtection="0"/>
    <xf numFmtId="263" fontId="5" fillId="0" borderId="0" applyFont="0" applyFill="0" applyBorder="0" applyAlignment="0" applyProtection="0"/>
    <xf numFmtId="189" fontId="5" fillId="0" borderId="0" applyFont="0" applyFill="0" applyBorder="0" applyAlignment="0" applyProtection="0"/>
    <xf numFmtId="0" fontId="18" fillId="0" borderId="0" applyFont="0" applyFill="0" applyBorder="0" applyAlignment="0" applyProtection="0"/>
    <xf numFmtId="263" fontId="5" fillId="0" borderId="0" applyFont="0" applyFill="0" applyBorder="0" applyAlignment="0" applyProtection="0"/>
    <xf numFmtId="263" fontId="5" fillId="0" borderId="0" applyFont="0" applyFill="0" applyBorder="0" applyAlignment="0" applyProtection="0"/>
    <xf numFmtId="191" fontId="18" fillId="0" borderId="0" applyFont="0" applyFill="0" applyBorder="0" applyAlignment="0" applyProtection="0"/>
    <xf numFmtId="263" fontId="5"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0" fontId="39" fillId="0" borderId="0">
      <alignment vertical="center"/>
    </xf>
    <xf numFmtId="0" fontId="11" fillId="0" borderId="1">
      <alignment vertical="center"/>
    </xf>
    <xf numFmtId="265" fontId="37" fillId="0" borderId="0" applyFont="0" applyBorder="0">
      <alignment vertical="center"/>
    </xf>
    <xf numFmtId="207" fontId="154" fillId="0" borderId="0">
      <protection locked="0"/>
    </xf>
    <xf numFmtId="207" fontId="154" fillId="0" borderId="0">
      <protection locked="0"/>
    </xf>
    <xf numFmtId="176" fontId="10" fillId="0" borderId="40">
      <alignment vertical="center"/>
    </xf>
    <xf numFmtId="0" fontId="7" fillId="0" borderId="1"/>
    <xf numFmtId="259" fontId="156" fillId="0" borderId="0" applyFont="0" applyFill="0" applyBorder="0" applyAlignment="0" applyProtection="0"/>
    <xf numFmtId="207" fontId="154" fillId="0" borderId="0">
      <protection locked="0"/>
    </xf>
    <xf numFmtId="207" fontId="154" fillId="0" borderId="0">
      <protection locked="0"/>
    </xf>
    <xf numFmtId="0" fontId="5" fillId="0" borderId="0" applyFont="0" applyFill="0" applyBorder="0" applyAlignment="0" applyProtection="0"/>
    <xf numFmtId="207" fontId="154" fillId="0" borderId="0">
      <protection locked="0"/>
    </xf>
    <xf numFmtId="0" fontId="10" fillId="0" borderId="0" applyProtection="0"/>
    <xf numFmtId="0" fontId="158" fillId="0" borderId="0"/>
    <xf numFmtId="41" fontId="11" fillId="0" borderId="0" applyFont="0" applyFill="0" applyBorder="0" applyAlignment="0" applyProtection="0"/>
    <xf numFmtId="0" fontId="11" fillId="0" borderId="0"/>
    <xf numFmtId="0" fontId="78" fillId="7" borderId="0" applyNumberFormat="0" applyBorder="0" applyAlignment="0" applyProtection="0">
      <alignment vertical="center"/>
    </xf>
    <xf numFmtId="0" fontId="101" fillId="44" borderId="0" applyNumberFormat="0" applyBorder="0" applyAlignment="0" applyProtection="0">
      <alignment vertical="center"/>
    </xf>
    <xf numFmtId="0" fontId="78" fillId="8" borderId="0" applyNumberFormat="0" applyBorder="0" applyAlignment="0" applyProtection="0">
      <alignment vertical="center"/>
    </xf>
    <xf numFmtId="0" fontId="101" fillId="48" borderId="0" applyNumberFormat="0" applyBorder="0" applyAlignment="0" applyProtection="0">
      <alignment vertical="center"/>
    </xf>
    <xf numFmtId="0" fontId="78" fillId="9" borderId="0" applyNumberFormat="0" applyBorder="0" applyAlignment="0" applyProtection="0">
      <alignment vertical="center"/>
    </xf>
    <xf numFmtId="0" fontId="101" fillId="51" borderId="0" applyNumberFormat="0" applyBorder="0" applyAlignment="0" applyProtection="0">
      <alignment vertical="center"/>
    </xf>
    <xf numFmtId="0" fontId="78" fillId="10" borderId="0" applyNumberFormat="0" applyBorder="0" applyAlignment="0" applyProtection="0">
      <alignment vertical="center"/>
    </xf>
    <xf numFmtId="0" fontId="101" fillId="55" borderId="0" applyNumberFormat="0" applyBorder="0" applyAlignment="0" applyProtection="0">
      <alignment vertical="center"/>
    </xf>
    <xf numFmtId="0" fontId="78" fillId="6" borderId="0" applyNumberFormat="0" applyBorder="0" applyAlignment="0" applyProtection="0">
      <alignment vertical="center"/>
    </xf>
    <xf numFmtId="0" fontId="101" fillId="59" borderId="0" applyNumberFormat="0" applyBorder="0" applyAlignment="0" applyProtection="0">
      <alignment vertical="center"/>
    </xf>
    <xf numFmtId="0" fontId="78" fillId="5" borderId="0" applyNumberFormat="0" applyBorder="0" applyAlignment="0" applyProtection="0">
      <alignment vertical="center"/>
    </xf>
    <xf numFmtId="0" fontId="101" fillId="62" borderId="0" applyNumberFormat="0" applyBorder="0" applyAlignment="0" applyProtection="0">
      <alignment vertical="center"/>
    </xf>
    <xf numFmtId="0" fontId="78" fillId="2" borderId="0" applyNumberFormat="0" applyBorder="0" applyAlignment="0" applyProtection="0">
      <alignment vertical="center"/>
    </xf>
    <xf numFmtId="0" fontId="101" fillId="45" borderId="0" applyNumberFormat="0" applyBorder="0" applyAlignment="0" applyProtection="0">
      <alignment vertical="center"/>
    </xf>
    <xf numFmtId="0" fontId="78" fillId="3" borderId="0" applyNumberFormat="0" applyBorder="0" applyAlignment="0" applyProtection="0">
      <alignment vertical="center"/>
    </xf>
    <xf numFmtId="0" fontId="101" fillId="49" borderId="0" applyNumberFormat="0" applyBorder="0" applyAlignment="0" applyProtection="0">
      <alignment vertical="center"/>
    </xf>
    <xf numFmtId="0" fontId="78" fillId="12" borderId="0" applyNumberFormat="0" applyBorder="0" applyAlignment="0" applyProtection="0">
      <alignment vertical="center"/>
    </xf>
    <xf numFmtId="0" fontId="101" fillId="52" borderId="0" applyNumberFormat="0" applyBorder="0" applyAlignment="0" applyProtection="0">
      <alignment vertical="center"/>
    </xf>
    <xf numFmtId="0" fontId="78" fillId="10" borderId="0" applyNumberFormat="0" applyBorder="0" applyAlignment="0" applyProtection="0">
      <alignment vertical="center"/>
    </xf>
    <xf numFmtId="0" fontId="101" fillId="56" borderId="0" applyNumberFormat="0" applyBorder="0" applyAlignment="0" applyProtection="0">
      <alignment vertical="center"/>
    </xf>
    <xf numFmtId="0" fontId="78" fillId="2" borderId="0" applyNumberFormat="0" applyBorder="0" applyAlignment="0" applyProtection="0">
      <alignment vertical="center"/>
    </xf>
    <xf numFmtId="0" fontId="101" fillId="60" borderId="0" applyNumberFormat="0" applyBorder="0" applyAlignment="0" applyProtection="0">
      <alignment vertical="center"/>
    </xf>
    <xf numFmtId="0" fontId="78" fillId="13" borderId="0" applyNumberFormat="0" applyBorder="0" applyAlignment="0" applyProtection="0">
      <alignment vertical="center"/>
    </xf>
    <xf numFmtId="0" fontId="101" fillId="63" borderId="0" applyNumberFormat="0" applyBorder="0" applyAlignment="0" applyProtection="0">
      <alignment vertical="center"/>
    </xf>
    <xf numFmtId="0" fontId="79" fillId="15" borderId="0" applyNumberFormat="0" applyBorder="0" applyAlignment="0" applyProtection="0">
      <alignment vertical="center"/>
    </xf>
    <xf numFmtId="0" fontId="102" fillId="46" borderId="0" applyNumberFormat="0" applyBorder="0" applyAlignment="0" applyProtection="0">
      <alignment vertical="center"/>
    </xf>
    <xf numFmtId="0" fontId="79" fillId="3" borderId="0" applyNumberFormat="0" applyBorder="0" applyAlignment="0" applyProtection="0">
      <alignment vertical="center"/>
    </xf>
    <xf numFmtId="0" fontId="102" fillId="50" borderId="0" applyNumberFormat="0" applyBorder="0" applyAlignment="0" applyProtection="0">
      <alignment vertical="center"/>
    </xf>
    <xf numFmtId="0" fontId="79" fillId="12" borderId="0" applyNumberFormat="0" applyBorder="0" applyAlignment="0" applyProtection="0">
      <alignment vertical="center"/>
    </xf>
    <xf numFmtId="0" fontId="102" fillId="53" borderId="0" applyNumberFormat="0" applyBorder="0" applyAlignment="0" applyProtection="0">
      <alignment vertical="center"/>
    </xf>
    <xf numFmtId="0" fontId="79" fillId="16" borderId="0" applyNumberFormat="0" applyBorder="0" applyAlignment="0" applyProtection="0">
      <alignment vertical="center"/>
    </xf>
    <xf numFmtId="0" fontId="102" fillId="57" borderId="0" applyNumberFormat="0" applyBorder="0" applyAlignment="0" applyProtection="0">
      <alignment vertical="center"/>
    </xf>
    <xf numFmtId="0" fontId="79" fillId="17" borderId="0" applyNumberFormat="0" applyBorder="0" applyAlignment="0" applyProtection="0">
      <alignment vertical="center"/>
    </xf>
    <xf numFmtId="0" fontId="102" fillId="61" borderId="0" applyNumberFormat="0" applyBorder="0" applyAlignment="0" applyProtection="0">
      <alignment vertical="center"/>
    </xf>
    <xf numFmtId="0" fontId="79" fillId="18" borderId="0" applyNumberFormat="0" applyBorder="0" applyAlignment="0" applyProtection="0">
      <alignment vertical="center"/>
    </xf>
    <xf numFmtId="0" fontId="102" fillId="64" borderId="0" applyNumberFormat="0" applyBorder="0" applyAlignment="0" applyProtection="0">
      <alignment vertical="center"/>
    </xf>
    <xf numFmtId="0" fontId="79" fillId="22" borderId="0" applyNumberFormat="0" applyBorder="0" applyAlignment="0" applyProtection="0">
      <alignment vertical="center"/>
    </xf>
    <xf numFmtId="0" fontId="102" fillId="43" borderId="0" applyNumberFormat="0" applyBorder="0" applyAlignment="0" applyProtection="0">
      <alignment vertical="center"/>
    </xf>
    <xf numFmtId="0" fontId="79" fillId="19" borderId="0" applyNumberFormat="0" applyBorder="0" applyAlignment="0" applyProtection="0">
      <alignment vertical="center"/>
    </xf>
    <xf numFmtId="0" fontId="102" fillId="47" borderId="0" applyNumberFormat="0" applyBorder="0" applyAlignment="0" applyProtection="0">
      <alignment vertical="center"/>
    </xf>
    <xf numFmtId="0" fontId="102" fillId="28" borderId="0" applyNumberFormat="0" applyBorder="0" applyAlignment="0" applyProtection="0">
      <alignment vertical="center"/>
    </xf>
    <xf numFmtId="0" fontId="79" fillId="16" borderId="0" applyNumberFormat="0" applyBorder="0" applyAlignment="0" applyProtection="0">
      <alignment vertical="center"/>
    </xf>
    <xf numFmtId="0" fontId="102" fillId="54" borderId="0" applyNumberFormat="0" applyBorder="0" applyAlignment="0" applyProtection="0">
      <alignment vertical="center"/>
    </xf>
    <xf numFmtId="0" fontId="79" fillId="17" borderId="0" applyNumberFormat="0" applyBorder="0" applyAlignment="0" applyProtection="0">
      <alignment vertical="center"/>
    </xf>
    <xf numFmtId="0" fontId="102" fillId="58" borderId="0" applyNumberFormat="0" applyBorder="0" applyAlignment="0" applyProtection="0">
      <alignment vertical="center"/>
    </xf>
    <xf numFmtId="0" fontId="102" fillId="29" borderId="0" applyNumberFormat="0" applyBorder="0" applyAlignment="0" applyProtection="0">
      <alignment vertical="center"/>
    </xf>
    <xf numFmtId="0" fontId="100" fillId="0" borderId="0" applyNumberFormat="0" applyFill="0" applyBorder="0" applyAlignment="0" applyProtection="0">
      <alignment vertical="center"/>
    </xf>
    <xf numFmtId="0" fontId="159" fillId="0" borderId="0" applyNumberFormat="0" applyFill="0" applyBorder="0" applyAlignment="0" applyProtection="0">
      <alignment vertical="center"/>
    </xf>
    <xf numFmtId="0" fontId="91" fillId="24" borderId="2" applyNumberFormat="0" applyAlignment="0" applyProtection="0">
      <alignment vertical="center"/>
    </xf>
    <xf numFmtId="0" fontId="160" fillId="40" borderId="101" applyNumberFormat="0" applyAlignment="0" applyProtection="0">
      <alignment vertical="center"/>
    </xf>
    <xf numFmtId="0" fontId="87" fillId="8" borderId="0" applyNumberFormat="0" applyBorder="0" applyAlignment="0" applyProtection="0">
      <alignment vertical="center"/>
    </xf>
    <xf numFmtId="0" fontId="161" fillId="37" borderId="0" applyNumberFormat="0" applyBorder="0" applyAlignment="0" applyProtection="0">
      <alignment vertical="center"/>
    </xf>
    <xf numFmtId="0" fontId="11" fillId="4" borderId="4" applyNumberFormat="0" applyFont="0" applyAlignment="0" applyProtection="0">
      <alignment vertical="center"/>
    </xf>
    <xf numFmtId="0" fontId="101" fillId="42" borderId="105" applyNumberFormat="0" applyFont="0" applyAlignment="0" applyProtection="0">
      <alignment vertical="center"/>
    </xf>
    <xf numFmtId="9" fontId="5" fillId="0" borderId="0" applyFont="0" applyFill="0" applyBorder="0" applyAlignment="0" applyProtection="0"/>
    <xf numFmtId="0" fontId="98" fillId="11" borderId="0" applyNumberFormat="0" applyBorder="0" applyAlignment="0" applyProtection="0">
      <alignment vertical="center"/>
    </xf>
    <xf numFmtId="0" fontId="162" fillId="38" borderId="0" applyNumberFormat="0" applyBorder="0" applyAlignment="0" applyProtection="0">
      <alignment vertical="center"/>
    </xf>
    <xf numFmtId="0" fontId="93" fillId="0" borderId="0" applyNumberFormat="0" applyFill="0" applyBorder="0" applyAlignment="0" applyProtection="0">
      <alignment vertical="center"/>
    </xf>
    <xf numFmtId="0" fontId="163" fillId="0" borderId="0" applyNumberFormat="0" applyFill="0" applyBorder="0" applyAlignment="0" applyProtection="0">
      <alignment vertical="center"/>
    </xf>
    <xf numFmtId="0" fontId="92" fillId="21" borderId="5" applyNumberFormat="0" applyAlignment="0" applyProtection="0">
      <alignment vertical="center"/>
    </xf>
    <xf numFmtId="0" fontId="164" fillId="41" borderId="104" applyNumberFormat="0" applyAlignment="0" applyProtection="0">
      <alignment vertical="center"/>
    </xf>
    <xf numFmtId="176" fontId="5" fillId="0" borderId="0" applyFont="0" applyFill="0" applyBorder="0" applyAlignment="0" applyProtection="0"/>
    <xf numFmtId="196" fontId="10" fillId="0" borderId="0" applyFont="0" applyFill="0" applyBorder="0" applyAlignment="0" applyProtection="0"/>
    <xf numFmtId="0" fontId="97" fillId="0" borderId="13" applyNumberFormat="0" applyFill="0" applyAlignment="0" applyProtection="0">
      <alignment vertical="center"/>
    </xf>
    <xf numFmtId="0" fontId="165" fillId="0" borderId="103" applyNumberFormat="0" applyFill="0" applyAlignment="0" applyProtection="0">
      <alignment vertical="center"/>
    </xf>
    <xf numFmtId="0" fontId="166" fillId="0" borderId="107" applyNumberFormat="0" applyFill="0" applyAlignment="0" applyProtection="0">
      <alignment vertical="center"/>
    </xf>
    <xf numFmtId="0" fontId="131" fillId="0" borderId="106" applyNumberFormat="0" applyFill="0" applyAlignment="0" applyProtection="0">
      <alignment vertical="center"/>
    </xf>
    <xf numFmtId="190" fontId="5" fillId="0" borderId="0" applyFont="0" applyFill="0" applyBorder="0" applyAlignment="0" applyProtection="0"/>
    <xf numFmtId="0" fontId="96" fillId="5" borderId="2" applyNumberFormat="0" applyAlignment="0" applyProtection="0">
      <alignment vertical="center"/>
    </xf>
    <xf numFmtId="0" fontId="167" fillId="39" borderId="101" applyNumberFormat="0" applyAlignment="0" applyProtection="0">
      <alignment vertical="center"/>
    </xf>
    <xf numFmtId="0" fontId="168" fillId="0" borderId="108" applyNumberFormat="0" applyFill="0" applyAlignment="0" applyProtection="0">
      <alignment vertical="center"/>
    </xf>
    <xf numFmtId="0" fontId="169" fillId="0" borderId="98" applyNumberFormat="0" applyFill="0" applyAlignment="0" applyProtection="0">
      <alignment vertical="center"/>
    </xf>
    <xf numFmtId="0" fontId="170" fillId="0" borderId="109" applyNumberFormat="0" applyFill="0" applyAlignment="0" applyProtection="0">
      <alignment vertical="center"/>
    </xf>
    <xf numFmtId="0" fontId="171" fillId="0" borderId="99" applyNumberFormat="0" applyFill="0" applyAlignment="0" applyProtection="0">
      <alignment vertical="center"/>
    </xf>
    <xf numFmtId="0" fontId="94" fillId="0" borderId="12" applyNumberFormat="0" applyFill="0" applyAlignment="0" applyProtection="0">
      <alignment vertical="center"/>
    </xf>
    <xf numFmtId="0" fontId="172" fillId="0" borderId="100" applyNumberFormat="0" applyFill="0" applyAlignment="0" applyProtection="0">
      <alignment vertical="center"/>
    </xf>
    <xf numFmtId="0" fontId="94" fillId="0" borderId="0" applyNumberFormat="0" applyFill="0" applyBorder="0" applyAlignment="0" applyProtection="0">
      <alignment vertical="center"/>
    </xf>
    <xf numFmtId="0" fontId="172" fillId="0" borderId="0" applyNumberFormat="0" applyFill="0" applyBorder="0" applyAlignment="0" applyProtection="0">
      <alignment vertical="center"/>
    </xf>
    <xf numFmtId="0" fontId="173" fillId="0" borderId="0" applyNumberFormat="0" applyFill="0" applyBorder="0" applyAlignment="0" applyProtection="0">
      <alignment vertical="center"/>
    </xf>
    <xf numFmtId="0" fontId="174" fillId="0" borderId="0" applyNumberFormat="0" applyFill="0" applyBorder="0" applyAlignment="0" applyProtection="0">
      <alignment vertical="center"/>
    </xf>
    <xf numFmtId="0" fontId="175" fillId="36" borderId="0" applyNumberFormat="0" applyBorder="0" applyAlignment="0" applyProtection="0">
      <alignment vertical="center"/>
    </xf>
    <xf numFmtId="0" fontId="99" fillId="24" borderId="7" applyNumberFormat="0" applyAlignment="0" applyProtection="0">
      <alignment vertical="center"/>
    </xf>
    <xf numFmtId="0" fontId="176" fillId="40" borderId="102" applyNumberFormat="0" applyAlignment="0" applyProtection="0">
      <alignment vertical="center"/>
    </xf>
    <xf numFmtId="0" fontId="11" fillId="0" borderId="0"/>
    <xf numFmtId="0" fontId="103" fillId="0" borderId="0">
      <alignment vertical="center"/>
    </xf>
    <xf numFmtId="0" fontId="11" fillId="0" borderId="0">
      <alignment vertical="center"/>
    </xf>
    <xf numFmtId="0" fontId="5" fillId="0" borderId="0"/>
    <xf numFmtId="182"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92" fontId="11" fillId="0" borderId="0" applyFont="0" applyFill="0" applyBorder="0" applyAlignment="0" applyProtection="0"/>
    <xf numFmtId="0" fontId="5" fillId="0" borderId="0"/>
    <xf numFmtId="0" fontId="5" fillId="0" borderId="0"/>
    <xf numFmtId="0" fontId="5" fillId="0" borderId="0"/>
    <xf numFmtId="0" fontId="11" fillId="0" borderId="0">
      <alignment vertical="center"/>
    </xf>
    <xf numFmtId="0" fontId="4" fillId="0" borderId="0">
      <alignment vertical="center"/>
    </xf>
    <xf numFmtId="9" fontId="4" fillId="0" borderId="0" applyFont="0" applyFill="0" applyBorder="0" applyAlignment="0" applyProtection="0">
      <alignment vertical="center"/>
    </xf>
    <xf numFmtId="176" fontId="11" fillId="0" borderId="0" applyFont="0" applyFill="0" applyBorder="0" applyAlignment="0" applyProtection="0"/>
    <xf numFmtId="41" fontId="4" fillId="0" borderId="0" applyFont="0" applyFill="0" applyBorder="0" applyAlignment="0" applyProtection="0">
      <alignment vertical="center"/>
    </xf>
    <xf numFmtId="235" fontId="7" fillId="0" borderId="0" applyFont="0" applyFill="0" applyBorder="0" applyAlignment="0" applyProtection="0"/>
    <xf numFmtId="0" fontId="7" fillId="0" borderId="0"/>
    <xf numFmtId="273" fontId="5" fillId="0" borderId="0" applyFill="0" applyBorder="0" applyProtection="0"/>
    <xf numFmtId="0" fontId="109" fillId="0" borderId="0"/>
    <xf numFmtId="0" fontId="7" fillId="0" borderId="0" applyFont="0" applyFill="0" applyBorder="0" applyAlignment="0" applyProtection="0"/>
    <xf numFmtId="0" fontId="11" fillId="0" borderId="0" applyNumberFormat="0" applyFill="0" applyBorder="0" applyAlignment="0" applyProtection="0"/>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4" fillId="0" borderId="30">
      <alignment horizontal="center"/>
    </xf>
    <xf numFmtId="0" fontId="180" fillId="0" borderId="0">
      <alignment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185" fontId="5" fillId="0" borderId="0">
      <alignment vertical="center"/>
    </xf>
    <xf numFmtId="4" fontId="5" fillId="0" borderId="0">
      <alignment vertical="center"/>
    </xf>
    <xf numFmtId="267" fontId="5" fillId="0" borderId="0">
      <alignment vertical="center"/>
    </xf>
    <xf numFmtId="3" fontId="40" fillId="0" borderId="1"/>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0" fontId="127" fillId="0" borderId="23">
      <alignment horizontal="centerContinuous" vertical="center"/>
    </xf>
    <xf numFmtId="267" fontId="5" fillId="0" borderId="23">
      <alignment horizontal="centerContinuous" vertical="center"/>
    </xf>
    <xf numFmtId="267" fontId="5" fillId="0" borderId="23">
      <alignment horizontal="centerContinuous" vertical="center"/>
    </xf>
    <xf numFmtId="267" fontId="5" fillId="0" borderId="23">
      <alignment horizontal="centerContinuous" vertical="center"/>
    </xf>
    <xf numFmtId="267" fontId="5"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0" fontId="109" fillId="0" borderId="23">
      <alignment horizontal="centerContinuous" vertical="center"/>
    </xf>
    <xf numFmtId="176" fontId="40"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4" fontId="14" fillId="0" borderId="0" applyFont="0" applyFill="0" applyBorder="0" applyAlignment="0" applyProtection="0"/>
    <xf numFmtId="274" fontId="14" fillId="0" borderId="0" applyFont="0" applyFill="0" applyBorder="0" applyAlignment="0" applyProtection="0"/>
    <xf numFmtId="275" fontId="137" fillId="0" borderId="0" applyFont="0" applyFill="0" applyBorder="0" applyAlignment="0" applyProtection="0">
      <alignment vertical="center"/>
    </xf>
    <xf numFmtId="40" fontId="5" fillId="0" borderId="24"/>
    <xf numFmtId="40" fontId="5" fillId="0" borderId="24"/>
    <xf numFmtId="40" fontId="5" fillId="0" borderId="24"/>
    <xf numFmtId="38" fontId="5" fillId="0" borderId="132">
      <alignment horizontal="right"/>
    </xf>
    <xf numFmtId="38" fontId="5" fillId="0" borderId="132">
      <alignment horizontal="right"/>
    </xf>
    <xf numFmtId="38" fontId="5" fillId="0" borderId="132">
      <alignment horizontal="right"/>
    </xf>
    <xf numFmtId="38" fontId="5" fillId="0" borderId="132">
      <alignment horizontal="right"/>
    </xf>
    <xf numFmtId="38" fontId="5" fillId="0" borderId="132">
      <alignment horizontal="right"/>
    </xf>
    <xf numFmtId="38" fontId="5" fillId="0" borderId="132">
      <alignment horizontal="right"/>
    </xf>
    <xf numFmtId="38" fontId="5" fillId="0" borderId="132">
      <alignment horizontal="right"/>
    </xf>
    <xf numFmtId="38" fontId="5" fillId="0" borderId="132">
      <alignment horizontal="right"/>
    </xf>
    <xf numFmtId="221" fontId="14" fillId="0" borderId="0" applyFont="0" applyFill="0" applyBorder="0" applyAlignment="0" applyProtection="0"/>
    <xf numFmtId="0" fontId="7" fillId="0" borderId="0" applyFont="0" applyFill="0" applyBorder="0" applyAlignment="0" applyProtection="0"/>
    <xf numFmtId="0" fontId="181" fillId="0" borderId="0" applyFont="0" applyFill="0" applyBorder="0" applyAlignment="0" applyProtection="0"/>
    <xf numFmtId="0" fontId="181" fillId="0" borderId="0" applyFont="0" applyFill="0" applyBorder="0" applyAlignment="0" applyProtection="0"/>
    <xf numFmtId="0" fontId="181" fillId="0" borderId="0"/>
    <xf numFmtId="0" fontId="181" fillId="0" borderId="0" applyFont="0" applyFill="0" applyBorder="0" applyAlignment="0" applyProtection="0"/>
    <xf numFmtId="0" fontId="181" fillId="0" borderId="0" applyFont="0" applyFill="0" applyBorder="0" applyAlignment="0" applyProtection="0"/>
    <xf numFmtId="0" fontId="7" fillId="0" borderId="0" applyNumberFormat="0" applyFill="0" applyBorder="0" applyAlignment="0" applyProtection="0"/>
    <xf numFmtId="0" fontId="13" fillId="0" borderId="18">
      <alignment vertical="center"/>
    </xf>
    <xf numFmtId="0" fontId="13" fillId="0" borderId="18">
      <alignment vertical="center"/>
    </xf>
    <xf numFmtId="0" fontId="13" fillId="0" borderId="18">
      <alignment vertical="center"/>
    </xf>
    <xf numFmtId="0" fontId="13" fillId="0" borderId="18">
      <alignment vertical="center"/>
    </xf>
    <xf numFmtId="0" fontId="13" fillId="0" borderId="18">
      <alignment vertical="center"/>
    </xf>
    <xf numFmtId="0" fontId="13" fillId="0" borderId="18">
      <alignment vertical="center"/>
    </xf>
    <xf numFmtId="0" fontId="11" fillId="0" borderId="18">
      <alignment vertical="center"/>
    </xf>
    <xf numFmtId="0" fontId="11" fillId="0" borderId="18">
      <alignment vertical="center"/>
    </xf>
    <xf numFmtId="0" fontId="11" fillId="0" borderId="18">
      <alignment vertical="center"/>
    </xf>
    <xf numFmtId="0" fontId="11" fillId="0" borderId="18">
      <alignment vertical="center"/>
    </xf>
    <xf numFmtId="0" fontId="13" fillId="0" borderId="18">
      <alignment vertical="center"/>
    </xf>
    <xf numFmtId="0" fontId="13" fillId="0" borderId="18">
      <alignment vertical="center"/>
    </xf>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10" fillId="0" borderId="0" applyFont="0" applyFill="0" applyBorder="0" applyAlignment="0" applyProtection="0"/>
    <xf numFmtId="0" fontId="5" fillId="0" borderId="0"/>
    <xf numFmtId="0" fontId="5" fillId="0" borderId="0"/>
    <xf numFmtId="0" fontId="10" fillId="0" borderId="0"/>
    <xf numFmtId="0" fontId="5"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7" fillId="0" borderId="0"/>
    <xf numFmtId="0" fontId="5" fillId="0" borderId="0"/>
    <xf numFmtId="0" fontId="5" fillId="0" borderId="0" applyFont="0" applyFill="0" applyBorder="0" applyAlignment="0" applyProtection="0"/>
    <xf numFmtId="0" fontId="11" fillId="0" borderId="0"/>
    <xf numFmtId="0" fontId="7" fillId="0" borderId="0"/>
    <xf numFmtId="0" fontId="11" fillId="0" borderId="0"/>
    <xf numFmtId="0" fontId="7" fillId="0" borderId="0"/>
    <xf numFmtId="0" fontId="5" fillId="0" borderId="0"/>
    <xf numFmtId="0" fontId="5" fillId="0" borderId="0"/>
    <xf numFmtId="0" fontId="182" fillId="0" borderId="0"/>
    <xf numFmtId="0" fontId="182" fillId="0" borderId="0"/>
    <xf numFmtId="0" fontId="182" fillId="0" borderId="0"/>
    <xf numFmtId="0" fontId="7" fillId="0" borderId="0"/>
    <xf numFmtId="0" fontId="182" fillId="0" borderId="0"/>
    <xf numFmtId="0" fontId="5" fillId="0" borderId="0"/>
    <xf numFmtId="0" fontId="11" fillId="0" borderId="0"/>
    <xf numFmtId="0" fontId="182" fillId="0" borderId="0"/>
    <xf numFmtId="0" fontId="7" fillId="0" borderId="0"/>
    <xf numFmtId="0" fontId="182" fillId="0" borderId="0"/>
    <xf numFmtId="0" fontId="5" fillId="0" borderId="0"/>
    <xf numFmtId="0" fontId="182" fillId="0" borderId="0"/>
    <xf numFmtId="0" fontId="182" fillId="0" borderId="0"/>
    <xf numFmtId="0" fontId="182" fillId="0" borderId="0"/>
    <xf numFmtId="0" fontId="182" fillId="0" borderId="0"/>
    <xf numFmtId="0" fontId="7" fillId="0" borderId="0"/>
    <xf numFmtId="0" fontId="5" fillId="0" borderId="0"/>
    <xf numFmtId="0" fontId="5" fillId="0" borderId="0"/>
    <xf numFmtId="0" fontId="5" fillId="0" borderId="0"/>
    <xf numFmtId="0" fontId="182" fillId="0" borderId="0"/>
    <xf numFmtId="0" fontId="1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5" fillId="0" borderId="0"/>
    <xf numFmtId="0" fontId="11" fillId="0" borderId="0"/>
    <xf numFmtId="0" fontId="182" fillId="0" borderId="0"/>
    <xf numFmtId="0" fontId="182" fillId="0" borderId="0"/>
    <xf numFmtId="0" fontId="182" fillId="0" borderId="0"/>
    <xf numFmtId="0" fontId="182" fillId="0" borderId="0"/>
    <xf numFmtId="0" fontId="182" fillId="0" borderId="0"/>
    <xf numFmtId="0" fontId="182" fillId="0" borderId="0"/>
    <xf numFmtId="0" fontId="11" fillId="0" borderId="0"/>
    <xf numFmtId="0" fontId="11" fillId="0" borderId="0"/>
    <xf numFmtId="0" fontId="7" fillId="0" borderId="0"/>
    <xf numFmtId="0" fontId="5" fillId="0" borderId="0"/>
    <xf numFmtId="0" fontId="182" fillId="0" borderId="0"/>
    <xf numFmtId="0" fontId="182" fillId="0" borderId="0"/>
    <xf numFmtId="0" fontId="182" fillId="0" borderId="0"/>
    <xf numFmtId="0" fontId="7" fillId="0" borderId="0"/>
    <xf numFmtId="0" fontId="7" fillId="0" borderId="0"/>
    <xf numFmtId="0" fontId="5" fillId="0" borderId="0"/>
    <xf numFmtId="0" fontId="5" fillId="0" borderId="0"/>
    <xf numFmtId="0" fontId="10" fillId="0" borderId="0"/>
    <xf numFmtId="0" fontId="182" fillId="0" borderId="0"/>
    <xf numFmtId="0" fontId="182" fillId="0" borderId="0"/>
    <xf numFmtId="0" fontId="182" fillId="0" borderId="0"/>
    <xf numFmtId="0" fontId="5" fillId="0" borderId="0"/>
    <xf numFmtId="0" fontId="182" fillId="0" borderId="0"/>
    <xf numFmtId="0" fontId="182" fillId="0" borderId="0"/>
    <xf numFmtId="276" fontId="5" fillId="0" borderId="0" applyFont="0" applyFill="0" applyBorder="0" applyAlignment="0" applyProtection="0"/>
    <xf numFmtId="0" fontId="182" fillId="0" borderId="0"/>
    <xf numFmtId="0" fontId="182" fillId="0" borderId="0"/>
    <xf numFmtId="0" fontId="182" fillId="0" borderId="0"/>
    <xf numFmtId="0" fontId="11" fillId="0" borderId="0"/>
    <xf numFmtId="0" fontId="11" fillId="0" borderId="0"/>
    <xf numFmtId="0" fontId="11" fillId="0" borderId="0"/>
    <xf numFmtId="0" fontId="11" fillId="0" borderId="0"/>
    <xf numFmtId="0" fontId="182" fillId="0" borderId="0"/>
    <xf numFmtId="0" fontId="7" fillId="0" borderId="0"/>
    <xf numFmtId="0" fontId="5" fillId="0" borderId="0"/>
    <xf numFmtId="0" fontId="182" fillId="0" borderId="0"/>
    <xf numFmtId="0" fontId="7" fillId="0" borderId="0"/>
    <xf numFmtId="0" fontId="14" fillId="0" borderId="0"/>
    <xf numFmtId="0" fontId="182" fillId="0" borderId="0"/>
    <xf numFmtId="0" fontId="182" fillId="0" borderId="0"/>
    <xf numFmtId="0" fontId="1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11" fillId="0" borderId="0" applyFont="0" applyFill="0" applyBorder="0" applyAlignment="0" applyProtection="0"/>
    <xf numFmtId="0" fontId="11" fillId="0" borderId="0" applyFont="0" applyFill="0" applyBorder="0" applyAlignment="0" applyProtection="0"/>
    <xf numFmtId="0" fontId="5" fillId="0" borderId="0"/>
    <xf numFmtId="0" fontId="7" fillId="0" borderId="0"/>
    <xf numFmtId="0" fontId="7" fillId="0" borderId="0"/>
    <xf numFmtId="0" fontId="7" fillId="0" borderId="0"/>
    <xf numFmtId="0" fontId="182" fillId="0" borderId="0"/>
    <xf numFmtId="0" fontId="7" fillId="0" borderId="0"/>
    <xf numFmtId="0" fontId="7" fillId="0" borderId="0"/>
    <xf numFmtId="0" fontId="7" fillId="0" borderId="0"/>
    <xf numFmtId="0" fontId="5" fillId="0" borderId="0"/>
    <xf numFmtId="176" fontId="5" fillId="0" borderId="0" applyFont="0" applyFill="0" applyBorder="0" applyAlignment="0" applyProtection="0"/>
    <xf numFmtId="0" fontId="182" fillId="0" borderId="0"/>
    <xf numFmtId="0" fontId="11" fillId="0" borderId="0"/>
    <xf numFmtId="0" fontId="182" fillId="0" borderId="0"/>
    <xf numFmtId="0" fontId="182" fillId="0" borderId="0"/>
    <xf numFmtId="0" fontId="182" fillId="0" borderId="0"/>
    <xf numFmtId="176" fontId="5" fillId="0" borderId="0" applyFont="0" applyFill="0" applyBorder="0" applyAlignment="0" applyProtection="0"/>
    <xf numFmtId="0" fontId="182" fillId="0" borderId="0"/>
    <xf numFmtId="0" fontId="182" fillId="0" borderId="0"/>
    <xf numFmtId="0" fontId="182" fillId="0" borderId="0"/>
    <xf numFmtId="0" fontId="5" fillId="0" borderId="0"/>
    <xf numFmtId="0" fontId="182" fillId="0" borderId="0"/>
    <xf numFmtId="0" fontId="182" fillId="0" borderId="0"/>
    <xf numFmtId="0" fontId="10" fillId="0" borderId="0" applyFont="0" applyFill="0" applyBorder="0" applyAlignment="0" applyProtection="0"/>
    <xf numFmtId="0" fontId="7" fillId="0" borderId="0"/>
    <xf numFmtId="0" fontId="7" fillId="0" borderId="0"/>
    <xf numFmtId="0" fontId="7" fillId="0" borderId="0"/>
    <xf numFmtId="0" fontId="182" fillId="0" borderId="0"/>
    <xf numFmtId="0" fontId="7" fillId="0" borderId="0"/>
    <xf numFmtId="0" fontId="182" fillId="0" borderId="0"/>
    <xf numFmtId="0" fontId="7" fillId="0" borderId="0"/>
    <xf numFmtId="0" fontId="7"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182" fillId="0" borderId="0"/>
    <xf numFmtId="0" fontId="11" fillId="0" borderId="0"/>
    <xf numFmtId="0" fontId="11" fillId="0" borderId="0"/>
    <xf numFmtId="0" fontId="11" fillId="0" borderId="0"/>
    <xf numFmtId="0" fontId="10" fillId="0" borderId="0"/>
    <xf numFmtId="0" fontId="7" fillId="0" borderId="0"/>
    <xf numFmtId="0" fontId="182"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7" fillId="0" borderId="0"/>
    <xf numFmtId="0" fontId="182" fillId="0" borderId="0"/>
    <xf numFmtId="0" fontId="10" fillId="0" borderId="0"/>
    <xf numFmtId="0" fontId="7" fillId="0" borderId="0"/>
    <xf numFmtId="0" fontId="5" fillId="0" borderId="0"/>
    <xf numFmtId="0" fontId="10" fillId="0" borderId="0"/>
    <xf numFmtId="0" fontId="7" fillId="0" borderId="0"/>
    <xf numFmtId="0" fontId="182" fillId="0" borderId="0"/>
    <xf numFmtId="0" fontId="7" fillId="0" borderId="0"/>
    <xf numFmtId="0" fontId="7" fillId="0" borderId="0"/>
    <xf numFmtId="0" fontId="5" fillId="0" borderId="0"/>
    <xf numFmtId="0" fontId="182" fillId="0" borderId="0"/>
    <xf numFmtId="0" fontId="182" fillId="0" borderId="0"/>
    <xf numFmtId="0" fontId="182" fillId="0" borderId="0"/>
    <xf numFmtId="0" fontId="5" fillId="0" borderId="0"/>
    <xf numFmtId="0" fontId="182" fillId="0" borderId="0"/>
    <xf numFmtId="0" fontId="182" fillId="0" borderId="0"/>
    <xf numFmtId="0" fontId="5" fillId="0" borderId="0"/>
    <xf numFmtId="0" fontId="182" fillId="0" borderId="0"/>
    <xf numFmtId="0" fontId="7" fillId="0" borderId="0"/>
    <xf numFmtId="0" fontId="5" fillId="0" borderId="0"/>
    <xf numFmtId="0" fontId="5" fillId="0" borderId="0"/>
    <xf numFmtId="0" fontId="182" fillId="0" borderId="0"/>
    <xf numFmtId="0" fontId="7" fillId="0" borderId="0"/>
    <xf numFmtId="176" fontId="183" fillId="0" borderId="0" applyFont="0" applyFill="0" applyBorder="0" applyAlignment="0" applyProtection="0"/>
    <xf numFmtId="0" fontId="7" fillId="0" borderId="0"/>
    <xf numFmtId="0" fontId="7" fillId="0" borderId="0"/>
    <xf numFmtId="0" fontId="10" fillId="0" borderId="0"/>
    <xf numFmtId="0" fontId="182" fillId="0" borderId="0"/>
    <xf numFmtId="0" fontId="182" fillId="0" borderId="0"/>
    <xf numFmtId="0" fontId="10" fillId="0" borderId="0"/>
    <xf numFmtId="0" fontId="14" fillId="0" borderId="0"/>
    <xf numFmtId="0" fontId="7" fillId="0" borderId="0"/>
    <xf numFmtId="0" fontId="10" fillId="0" borderId="0" applyFont="0" applyFill="0" applyBorder="0" applyAlignment="0" applyProtection="0"/>
    <xf numFmtId="176" fontId="5" fillId="0" borderId="0" applyFont="0" applyFill="0" applyBorder="0" applyAlignment="0" applyProtection="0"/>
    <xf numFmtId="0" fontId="7" fillId="0" borderId="0"/>
    <xf numFmtId="0" fontId="5" fillId="0" borderId="0"/>
    <xf numFmtId="0" fontId="182" fillId="0" borderId="0"/>
    <xf numFmtId="0" fontId="182" fillId="0" borderId="0"/>
    <xf numFmtId="0" fontId="7"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182" fillId="0" borderId="0"/>
    <xf numFmtId="0" fontId="182" fillId="0" borderId="0"/>
    <xf numFmtId="0" fontId="182" fillId="0" borderId="0"/>
    <xf numFmtId="0" fontId="182" fillId="0" borderId="0"/>
    <xf numFmtId="0" fontId="7" fillId="0" borderId="0"/>
    <xf numFmtId="0" fontId="182" fillId="0" borderId="0"/>
    <xf numFmtId="0" fontId="5" fillId="0" borderId="0"/>
    <xf numFmtId="0" fontId="5" fillId="0" borderId="0"/>
    <xf numFmtId="0" fontId="5" fillId="0" borderId="0"/>
    <xf numFmtId="0" fontId="182" fillId="0" borderId="0"/>
    <xf numFmtId="0" fontId="5" fillId="0" borderId="0"/>
    <xf numFmtId="0" fontId="5" fillId="0" borderId="0"/>
    <xf numFmtId="0" fontId="7" fillId="0" borderId="0"/>
    <xf numFmtId="0" fontId="7" fillId="0" borderId="0"/>
    <xf numFmtId="0" fontId="7" fillId="0" borderId="0"/>
    <xf numFmtId="0" fontId="10" fillId="0" borderId="0"/>
    <xf numFmtId="0" fontId="182" fillId="0" borderId="0"/>
    <xf numFmtId="0" fontId="7" fillId="0" borderId="0"/>
    <xf numFmtId="0" fontId="182" fillId="0" borderId="0"/>
    <xf numFmtId="0" fontId="10" fillId="0" borderId="0"/>
    <xf numFmtId="176" fontId="183" fillId="0" borderId="0" applyFont="0" applyFill="0" applyBorder="0" applyAlignment="0" applyProtection="0"/>
    <xf numFmtId="0" fontId="7" fillId="0" borderId="0"/>
    <xf numFmtId="0" fontId="10" fillId="0" borderId="0"/>
    <xf numFmtId="0" fontId="10" fillId="0" borderId="0" applyFont="0" applyFill="0" applyBorder="0" applyAlignment="0" applyProtection="0"/>
    <xf numFmtId="0" fontId="10" fillId="0" borderId="0" applyFont="0" applyFill="0" applyBorder="0" applyAlignment="0" applyProtection="0"/>
    <xf numFmtId="0" fontId="11" fillId="0" borderId="0"/>
    <xf numFmtId="0" fontId="11" fillId="0" borderId="0"/>
    <xf numFmtId="0" fontId="5" fillId="0" borderId="0"/>
    <xf numFmtId="0" fontId="182" fillId="0" borderId="0"/>
    <xf numFmtId="0" fontId="11" fillId="0" borderId="0" applyFont="0" applyFill="0" applyBorder="0" applyAlignment="0" applyProtection="0"/>
    <xf numFmtId="0" fontId="7" fillId="0" borderId="0"/>
    <xf numFmtId="0" fontId="7" fillId="0" borderId="0"/>
    <xf numFmtId="0" fontId="182" fillId="0" borderId="0"/>
    <xf numFmtId="0" fontId="7" fillId="0" borderId="0"/>
    <xf numFmtId="0" fontId="7" fillId="0" borderId="0"/>
    <xf numFmtId="0" fontId="7" fillId="0" borderId="0"/>
    <xf numFmtId="0" fontId="182" fillId="0" borderId="0"/>
    <xf numFmtId="0" fontId="182" fillId="0" borderId="0"/>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5" fillId="0" borderId="0"/>
    <xf numFmtId="0" fontId="5" fillId="0" borderId="0"/>
    <xf numFmtId="0" fontId="7" fillId="0" borderId="0"/>
    <xf numFmtId="0" fontId="5" fillId="0" borderId="0"/>
    <xf numFmtId="0" fontId="182" fillId="0" borderId="0"/>
    <xf numFmtId="0" fontId="182" fillId="0" borderId="0"/>
    <xf numFmtId="0" fontId="14" fillId="0" borderId="0"/>
    <xf numFmtId="0" fontId="14" fillId="0" borderId="0"/>
    <xf numFmtId="0" fontId="7" fillId="0" borderId="0"/>
    <xf numFmtId="0" fontId="7" fillId="0" borderId="0"/>
    <xf numFmtId="0" fontId="182" fillId="0" borderId="0"/>
    <xf numFmtId="0" fontId="182" fillId="0" borderId="0"/>
    <xf numFmtId="0" fontId="182" fillId="0" borderId="0"/>
    <xf numFmtId="0" fontId="58" fillId="0" borderId="0"/>
    <xf numFmtId="0" fontId="5" fillId="0" borderId="0"/>
    <xf numFmtId="0" fontId="10" fillId="0" borderId="0" applyFont="0" applyFill="0" applyBorder="0" applyAlignment="0" applyProtection="0"/>
    <xf numFmtId="0" fontId="5" fillId="0" borderId="0"/>
    <xf numFmtId="0" fontId="5" fillId="0" borderId="0"/>
    <xf numFmtId="0" fontId="7" fillId="0" borderId="0"/>
    <xf numFmtId="0" fontId="7" fillId="0" borderId="0"/>
    <xf numFmtId="0" fontId="7" fillId="0" borderId="0"/>
    <xf numFmtId="0" fontId="7" fillId="0" borderId="0"/>
    <xf numFmtId="0" fontId="7" fillId="0" borderId="0"/>
    <xf numFmtId="0" fontId="11" fillId="0" borderId="0"/>
    <xf numFmtId="0" fontId="182" fillId="0" borderId="0"/>
    <xf numFmtId="0" fontId="7" fillId="0" borderId="0"/>
    <xf numFmtId="0" fontId="5" fillId="0" borderId="0"/>
    <xf numFmtId="0" fontId="182" fillId="0" borderId="0"/>
    <xf numFmtId="277" fontId="5" fillId="0" borderId="0" applyFont="0" applyFill="0" applyBorder="0" applyAlignment="0" applyProtection="0"/>
    <xf numFmtId="278" fontId="7" fillId="0" borderId="0" applyFont="0" applyFill="0" applyBorder="0" applyAlignment="0" applyProtection="0"/>
    <xf numFmtId="0" fontId="7" fillId="0" borderId="0"/>
    <xf numFmtId="0" fontId="5" fillId="0" borderId="0"/>
    <xf numFmtId="0" fontId="182" fillId="0" borderId="0"/>
    <xf numFmtId="0" fontId="10" fillId="0" borderId="0" applyFont="0" applyFill="0" applyBorder="0" applyAlignment="0" applyProtection="0"/>
    <xf numFmtId="0" fontId="5" fillId="0" borderId="0"/>
    <xf numFmtId="0" fontId="10" fillId="0" borderId="0" applyFont="0" applyFill="0" applyBorder="0" applyAlignment="0" applyProtection="0"/>
    <xf numFmtId="0" fontId="182"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7" fillId="0" borderId="0"/>
    <xf numFmtId="0" fontId="182" fillId="0" borderId="0"/>
    <xf numFmtId="0" fontId="10" fillId="0" borderId="0" applyFont="0" applyFill="0" applyBorder="0" applyAlignment="0" applyProtection="0"/>
    <xf numFmtId="0" fontId="5" fillId="0" borderId="0"/>
    <xf numFmtId="0" fontId="182" fillId="0" borderId="0"/>
    <xf numFmtId="0" fontId="10" fillId="0" borderId="0" applyFont="0" applyFill="0" applyBorder="0" applyAlignment="0" applyProtection="0"/>
    <xf numFmtId="0" fontId="5" fillId="0" borderId="0"/>
    <xf numFmtId="0" fontId="5" fillId="0" borderId="0"/>
    <xf numFmtId="0" fontId="10" fillId="0" borderId="0" applyFont="0" applyFill="0" applyBorder="0" applyAlignment="0" applyProtection="0"/>
    <xf numFmtId="0" fontId="182" fillId="0" borderId="0"/>
    <xf numFmtId="0" fontId="5" fillId="0" borderId="0"/>
    <xf numFmtId="0" fontId="10" fillId="0" borderId="0"/>
    <xf numFmtId="0" fontId="182" fillId="0" borderId="0"/>
    <xf numFmtId="0" fontId="182" fillId="0" borderId="0"/>
    <xf numFmtId="0" fontId="5" fillId="0" borderId="0"/>
    <xf numFmtId="0" fontId="10" fillId="0" borderId="0" applyFont="0" applyFill="0" applyBorder="0" applyAlignment="0" applyProtection="0"/>
    <xf numFmtId="0" fontId="7" fillId="0" borderId="0"/>
    <xf numFmtId="0" fontId="5" fillId="0" borderId="0" applyFont="0" applyFill="0" applyBorder="0" applyAlignment="0" applyProtection="0"/>
    <xf numFmtId="0" fontId="5" fillId="0" borderId="0"/>
    <xf numFmtId="0" fontId="182" fillId="0" borderId="0"/>
    <xf numFmtId="0" fontId="182" fillId="0" borderId="0"/>
    <xf numFmtId="0" fontId="182" fillId="0" borderId="0"/>
    <xf numFmtId="0" fontId="182" fillId="0" borderId="0"/>
    <xf numFmtId="0" fontId="5" fillId="0" borderId="0"/>
    <xf numFmtId="0" fontId="7" fillId="0" borderId="0"/>
    <xf numFmtId="0" fontId="11" fillId="0" borderId="0"/>
    <xf numFmtId="0" fontId="10" fillId="0" borderId="0" applyFont="0" applyFill="0" applyBorder="0" applyAlignment="0" applyProtection="0"/>
    <xf numFmtId="0" fontId="7" fillId="0" borderId="0"/>
    <xf numFmtId="0" fontId="7" fillId="0" borderId="0"/>
    <xf numFmtId="0" fontId="7" fillId="0" borderId="0"/>
    <xf numFmtId="0" fontId="5" fillId="0" borderId="0"/>
    <xf numFmtId="0" fontId="7" fillId="0" borderId="0"/>
    <xf numFmtId="0" fontId="11" fillId="0" borderId="0"/>
    <xf numFmtId="0" fontId="182" fillId="0" borderId="0"/>
    <xf numFmtId="0" fontId="5" fillId="0" borderId="0"/>
    <xf numFmtId="0" fontId="5" fillId="0" borderId="0"/>
    <xf numFmtId="0" fontId="7" fillId="0" borderId="0"/>
    <xf numFmtId="0" fontId="7" fillId="0" borderId="0"/>
    <xf numFmtId="0" fontId="5" fillId="0" borderId="0"/>
    <xf numFmtId="0" fontId="14" fillId="0" borderId="0"/>
    <xf numFmtId="0" fontId="5" fillId="0" borderId="0"/>
    <xf numFmtId="0" fontId="5" fillId="0" borderId="0"/>
    <xf numFmtId="0" fontId="10" fillId="0" borderId="0"/>
    <xf numFmtId="0" fontId="182" fillId="0" borderId="0"/>
    <xf numFmtId="0" fontId="5" fillId="0" borderId="0"/>
    <xf numFmtId="41" fontId="11" fillId="0" borderId="0" applyFont="0" applyFill="0" applyBorder="0" applyAlignment="0" applyProtection="0">
      <alignment vertical="center"/>
    </xf>
    <xf numFmtId="0" fontId="5" fillId="0" borderId="0"/>
    <xf numFmtId="0" fontId="182" fillId="0" borderId="0"/>
    <xf numFmtId="0" fontId="182" fillId="0" borderId="0"/>
    <xf numFmtId="0" fontId="5" fillId="0" borderId="0"/>
    <xf numFmtId="0" fontId="5" fillId="0" borderId="0"/>
    <xf numFmtId="0" fontId="182" fillId="0" borderId="0"/>
    <xf numFmtId="0" fontId="7" fillId="0" borderId="0"/>
    <xf numFmtId="0" fontId="1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82" fillId="0" borderId="0"/>
    <xf numFmtId="0" fontId="182" fillId="0" borderId="0"/>
    <xf numFmtId="0" fontId="10" fillId="0" borderId="0" applyFont="0" applyFill="0" applyBorder="0" applyAlignment="0" applyProtection="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7" fillId="0" borderId="0"/>
    <xf numFmtId="0" fontId="7" fillId="0" borderId="0"/>
    <xf numFmtId="0" fontId="10" fillId="0" borderId="0"/>
    <xf numFmtId="0" fontId="7" fillId="0" borderId="0"/>
    <xf numFmtId="0" fontId="7" fillId="0" borderId="0"/>
    <xf numFmtId="0" fontId="5" fillId="0" borderId="0"/>
    <xf numFmtId="0" fontId="7" fillId="0" borderId="0"/>
    <xf numFmtId="0" fontId="7" fillId="0" borderId="0"/>
    <xf numFmtId="0" fontId="182" fillId="0" borderId="0"/>
    <xf numFmtId="0" fontId="11" fillId="0" borderId="0"/>
    <xf numFmtId="0" fontId="5" fillId="0" borderId="0"/>
    <xf numFmtId="0" fontId="5" fillId="0" borderId="0"/>
    <xf numFmtId="0" fontId="5" fillId="0" borderId="0"/>
    <xf numFmtId="0" fontId="7" fillId="0" borderId="0"/>
    <xf numFmtId="0" fontId="11" fillId="0" borderId="0"/>
    <xf numFmtId="0" fontId="1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 fillId="0" borderId="0"/>
    <xf numFmtId="0" fontId="182" fillId="0" borderId="0"/>
    <xf numFmtId="0" fontId="5" fillId="0" borderId="0"/>
    <xf numFmtId="0" fontId="7" fillId="0" borderId="0"/>
    <xf numFmtId="0" fontId="7" fillId="0" borderId="0"/>
    <xf numFmtId="176" fontId="183" fillId="0" borderId="0" applyFont="0" applyFill="0" applyBorder="0" applyAlignment="0" applyProtection="0"/>
    <xf numFmtId="0" fontId="5" fillId="0" borderId="0" applyFont="0" applyFill="0" applyBorder="0" applyAlignment="0" applyProtection="0"/>
    <xf numFmtId="0" fontId="1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276" fontId="5" fillId="0" borderId="0" applyFont="0" applyFill="0" applyBorder="0" applyAlignment="0" applyProtection="0"/>
    <xf numFmtId="0" fontId="5" fillId="0" borderId="0"/>
    <xf numFmtId="0" fontId="7" fillId="0" borderId="0"/>
    <xf numFmtId="0"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84" fillId="0" borderId="0" applyFill="0" applyAlignment="0"/>
    <xf numFmtId="0" fontId="182" fillId="0" borderId="0"/>
    <xf numFmtId="0" fontId="182" fillId="0" borderId="0"/>
    <xf numFmtId="0" fontId="182" fillId="0" borderId="0"/>
    <xf numFmtId="0" fontId="182" fillId="0" borderId="0"/>
    <xf numFmtId="0" fontId="7" fillId="0" borderId="0"/>
    <xf numFmtId="0" fontId="182" fillId="0" borderId="0"/>
    <xf numFmtId="0" fontId="7" fillId="0" borderId="0"/>
    <xf numFmtId="0" fontId="7" fillId="0" borderId="0"/>
    <xf numFmtId="0" fontId="5" fillId="0" borderId="0"/>
    <xf numFmtId="0" fontId="11" fillId="0" borderId="0" applyFont="0" applyFill="0" applyBorder="0" applyAlignment="0" applyProtection="0"/>
    <xf numFmtId="0" fontId="5" fillId="0" borderId="0"/>
    <xf numFmtId="279" fontId="5" fillId="0" borderId="0" applyFont="0" applyFill="0" applyBorder="0" applyAlignment="0" applyProtection="0"/>
    <xf numFmtId="0" fontId="7" fillId="0" borderId="0"/>
    <xf numFmtId="280" fontId="5" fillId="0" borderId="0" applyFont="0" applyFill="0" applyBorder="0" applyAlignment="0" applyProtection="0"/>
    <xf numFmtId="0" fontId="65" fillId="0" borderId="0" applyFont="0" applyFill="0" applyBorder="0" applyAlignment="0" applyProtection="0"/>
    <xf numFmtId="0" fontId="10" fillId="0" borderId="0"/>
    <xf numFmtId="0" fontId="10" fillId="0" borderId="0" applyFont="0" applyFill="0" applyBorder="0" applyAlignment="0" applyProtection="0"/>
    <xf numFmtId="0" fontId="5" fillId="0" borderId="0"/>
    <xf numFmtId="0" fontId="182" fillId="0" borderId="0"/>
    <xf numFmtId="0" fontId="182" fillId="0" borderId="0"/>
    <xf numFmtId="0" fontId="182" fillId="0" borderId="0"/>
    <xf numFmtId="0" fontId="182" fillId="0" borderId="0"/>
    <xf numFmtId="0" fontId="7" fillId="0" borderId="0"/>
    <xf numFmtId="0" fontId="7" fillId="0" borderId="0"/>
    <xf numFmtId="0" fontId="7" fillId="0" borderId="0"/>
    <xf numFmtId="0" fontId="182" fillId="0" borderId="0"/>
    <xf numFmtId="0" fontId="182" fillId="0" borderId="0"/>
    <xf numFmtId="0" fontId="11" fillId="0" borderId="0"/>
    <xf numFmtId="0" fontId="11" fillId="0" borderId="0"/>
    <xf numFmtId="0" fontId="11" fillId="0" borderId="0"/>
    <xf numFmtId="0" fontId="11" fillId="0" borderId="0"/>
    <xf numFmtId="0" fontId="5" fillId="0" borderId="0"/>
    <xf numFmtId="0" fontId="10" fillId="0" borderId="0" applyFont="0" applyFill="0" applyBorder="0" applyAlignment="0" applyProtection="0"/>
    <xf numFmtId="0" fontId="5" fillId="0" borderId="0"/>
    <xf numFmtId="0" fontId="5"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7" fillId="0" borderId="0"/>
    <xf numFmtId="0" fontId="7" fillId="0" borderId="0"/>
    <xf numFmtId="0" fontId="1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applyFont="0" applyFill="0" applyBorder="0" applyAlignment="0" applyProtection="0"/>
    <xf numFmtId="0" fontId="7" fillId="0" borderId="0"/>
    <xf numFmtId="0" fontId="7" fillId="0" borderId="0"/>
    <xf numFmtId="0" fontId="11" fillId="0" borderId="0"/>
    <xf numFmtId="0" fontId="11" fillId="0" borderId="0"/>
    <xf numFmtId="0" fontId="11" fillId="0" borderId="0"/>
    <xf numFmtId="0" fontId="11" fillId="0" borderId="0"/>
    <xf numFmtId="0" fontId="5" fillId="0" borderId="0"/>
    <xf numFmtId="176" fontId="5"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7" fillId="0" borderId="0"/>
    <xf numFmtId="176" fontId="183" fillId="0" borderId="0" applyFont="0" applyFill="0" applyBorder="0" applyAlignment="0" applyProtection="0"/>
    <xf numFmtId="176" fontId="183" fillId="0" borderId="0" applyFont="0" applyFill="0" applyBorder="0" applyAlignment="0" applyProtection="0"/>
    <xf numFmtId="0" fontId="7" fillId="0" borderId="0"/>
    <xf numFmtId="0" fontId="5" fillId="0" borderId="0"/>
    <xf numFmtId="0" fontId="10" fillId="0" borderId="0" applyFont="0" applyFill="0" applyBorder="0" applyAlignment="0" applyProtection="0"/>
    <xf numFmtId="0" fontId="182" fillId="0" borderId="0"/>
    <xf numFmtId="0" fontId="182" fillId="0" borderId="0"/>
    <xf numFmtId="0" fontId="182" fillId="0" borderId="0"/>
    <xf numFmtId="0" fontId="182" fillId="0" borderId="0"/>
    <xf numFmtId="0" fontId="182" fillId="0" borderId="0"/>
    <xf numFmtId="0" fontId="10" fillId="0" borderId="0" applyFont="0" applyFill="0" applyBorder="0" applyAlignment="0" applyProtection="0"/>
    <xf numFmtId="0" fontId="5" fillId="0" borderId="0"/>
    <xf numFmtId="0" fontId="182" fillId="0" borderId="0"/>
    <xf numFmtId="0" fontId="182" fillId="0" borderId="0"/>
    <xf numFmtId="0" fontId="182" fillId="0" borderId="0"/>
    <xf numFmtId="0" fontId="7" fillId="0" borderId="0"/>
    <xf numFmtId="0" fontId="7" fillId="0" borderId="0"/>
    <xf numFmtId="0" fontId="7" fillId="0" borderId="0"/>
    <xf numFmtId="0" fontId="10" fillId="0" borderId="0" applyFont="0" applyFill="0" applyBorder="0" applyAlignment="0" applyProtection="0"/>
    <xf numFmtId="0" fontId="10" fillId="0" borderId="0" applyFont="0" applyFill="0" applyBorder="0" applyAlignment="0" applyProtection="0"/>
    <xf numFmtId="0" fontId="5" fillId="0" borderId="0"/>
    <xf numFmtId="0" fontId="182" fillId="0" borderId="0"/>
    <xf numFmtId="0" fontId="5" fillId="0" borderId="0"/>
    <xf numFmtId="0" fontId="5" fillId="0" borderId="0"/>
    <xf numFmtId="0" fontId="10" fillId="0" borderId="0" applyFont="0" applyFill="0" applyBorder="0" applyAlignment="0" applyProtection="0"/>
    <xf numFmtId="176" fontId="5" fillId="0" borderId="0" applyFont="0" applyFill="0" applyBorder="0" applyAlignment="0" applyProtection="0"/>
    <xf numFmtId="0" fontId="10" fillId="0" borderId="0"/>
    <xf numFmtId="0" fontId="182" fillId="0" borderId="0"/>
    <xf numFmtId="0" fontId="10" fillId="0" borderId="0" applyFont="0" applyFill="0" applyBorder="0" applyAlignment="0" applyProtection="0"/>
    <xf numFmtId="0" fontId="5" fillId="0" borderId="0"/>
    <xf numFmtId="0" fontId="7" fillId="0" borderId="0"/>
    <xf numFmtId="0" fontId="5" fillId="0" borderId="0"/>
    <xf numFmtId="0" fontId="10" fillId="0" borderId="0"/>
    <xf numFmtId="0" fontId="10" fillId="0" borderId="0" applyFont="0" applyFill="0" applyBorder="0" applyAlignment="0" applyProtection="0"/>
    <xf numFmtId="0" fontId="10" fillId="0" borderId="0"/>
    <xf numFmtId="0" fontId="10" fillId="0" borderId="0"/>
    <xf numFmtId="0" fontId="182" fillId="0" borderId="0"/>
    <xf numFmtId="0" fontId="5" fillId="0" borderId="0"/>
    <xf numFmtId="0" fontId="182" fillId="0" borderId="0"/>
    <xf numFmtId="276" fontId="5" fillId="0" borderId="0" applyFont="0" applyFill="0" applyBorder="0" applyAlignment="0" applyProtection="0"/>
    <xf numFmtId="0" fontId="5" fillId="0" borderId="0"/>
    <xf numFmtId="281" fontId="11" fillId="0" borderId="0">
      <protection locked="0"/>
    </xf>
    <xf numFmtId="282" fontId="137" fillId="0" borderId="0" applyFont="0" applyFill="0" applyBorder="0" applyProtection="0">
      <alignment vertical="center"/>
    </xf>
    <xf numFmtId="9" fontId="7" fillId="66" borderId="0"/>
    <xf numFmtId="283" fontId="137" fillId="0" borderId="0">
      <alignment vertical="center"/>
    </xf>
    <xf numFmtId="284" fontId="137" fillId="0" borderId="0" applyFont="0" applyFill="0" applyBorder="0" applyAlignment="0" applyProtection="0">
      <alignment vertical="center"/>
    </xf>
    <xf numFmtId="281" fontId="11" fillId="0" borderId="0">
      <protection locked="0"/>
    </xf>
    <xf numFmtId="281" fontId="11" fillId="0" borderId="0">
      <protection locked="0"/>
    </xf>
    <xf numFmtId="0" fontId="185" fillId="0" borderId="0" applyNumberFormat="0" applyFill="0" applyBorder="0" applyAlignment="0" applyProtection="0">
      <alignment vertical="top"/>
      <protection locked="0"/>
    </xf>
    <xf numFmtId="207" fontId="110" fillId="0" borderId="0">
      <protection locked="0"/>
    </xf>
    <xf numFmtId="207" fontId="110" fillId="0" borderId="0">
      <protection locked="0"/>
    </xf>
    <xf numFmtId="207" fontId="110" fillId="0" borderId="0">
      <protection locked="0"/>
    </xf>
    <xf numFmtId="207" fontId="110" fillId="0" borderId="0">
      <protection locked="0"/>
    </xf>
    <xf numFmtId="176" fontId="186" fillId="0" borderId="0" applyFont="0" applyFill="0" applyBorder="0" applyAlignment="0" applyProtection="0"/>
    <xf numFmtId="176" fontId="186" fillId="0" borderId="0" applyFont="0" applyFill="0" applyBorder="0" applyAlignment="0" applyProtection="0"/>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176" fontId="134" fillId="0" borderId="1">
      <alignment vertical="center"/>
    </xf>
    <xf numFmtId="9" fontId="109" fillId="0" borderId="0">
      <alignment vertical="center"/>
    </xf>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0" fontId="109" fillId="0" borderId="0">
      <alignment vertical="center"/>
    </xf>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3" fontId="40" fillId="0" borderId="1"/>
    <xf numFmtId="10" fontId="109" fillId="0" borderId="0">
      <alignment vertical="center"/>
    </xf>
    <xf numFmtId="3" fontId="40" fillId="0" borderId="1"/>
    <xf numFmtId="0" fontId="109" fillId="0" borderId="0">
      <alignment vertical="center"/>
    </xf>
    <xf numFmtId="285" fontId="11" fillId="0" borderId="0">
      <alignment vertical="center"/>
    </xf>
    <xf numFmtId="176" fontId="135" fillId="0" borderId="61" applyBorder="0">
      <alignment vertical="center"/>
    </xf>
    <xf numFmtId="3" fontId="136" fillId="0" borderId="45">
      <alignment horizontal="right" vertical="center"/>
    </xf>
    <xf numFmtId="0" fontId="13" fillId="0" borderId="0">
      <alignment horizontal="center" vertical="center"/>
    </xf>
    <xf numFmtId="241" fontId="11" fillId="0" borderId="0">
      <alignment vertical="center"/>
    </xf>
    <xf numFmtId="241" fontId="11" fillId="0" borderId="0">
      <alignment vertical="center"/>
    </xf>
    <xf numFmtId="241" fontId="11" fillId="0" borderId="0">
      <alignment vertical="center"/>
    </xf>
    <xf numFmtId="241" fontId="11" fillId="0" borderId="0">
      <alignment vertical="center"/>
    </xf>
    <xf numFmtId="241" fontId="11" fillId="0" borderId="0">
      <alignment vertical="center"/>
    </xf>
    <xf numFmtId="241" fontId="11" fillId="0" borderId="0">
      <alignment vertical="center"/>
    </xf>
    <xf numFmtId="241"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242" fontId="11" fillId="0" borderId="0">
      <alignment vertical="center"/>
    </xf>
    <xf numFmtId="0" fontId="13" fillId="0" borderId="0">
      <alignment horizontal="center" vertical="center"/>
    </xf>
    <xf numFmtId="3" fontId="136" fillId="0" borderId="45">
      <alignment horizontal="right" vertical="center"/>
    </xf>
    <xf numFmtId="240" fontId="33" fillId="0" borderId="0">
      <alignment vertical="center"/>
    </xf>
    <xf numFmtId="0" fontId="13" fillId="0" borderId="0">
      <alignment horizontal="center" vertical="center"/>
    </xf>
    <xf numFmtId="0" fontId="13" fillId="0" borderId="0">
      <alignment horizontal="center" vertical="center"/>
    </xf>
    <xf numFmtId="0" fontId="6" fillId="0" borderId="0"/>
    <xf numFmtId="0" fontId="6" fillId="0" borderId="0"/>
    <xf numFmtId="0" fontId="13" fillId="0" borderId="0">
      <alignment horizontal="center" vertical="center"/>
    </xf>
    <xf numFmtId="0" fontId="13" fillId="0" borderId="0">
      <alignment horizontal="center" vertical="center"/>
    </xf>
    <xf numFmtId="41" fontId="5" fillId="0" borderId="0">
      <alignment horizontal="center" vertical="center"/>
    </xf>
    <xf numFmtId="286" fontId="5" fillId="0" borderId="0">
      <alignment horizontal="center" vertical="center"/>
    </xf>
    <xf numFmtId="41" fontId="5" fillId="0" borderId="0">
      <alignment horizontal="center" vertical="center"/>
    </xf>
    <xf numFmtId="41" fontId="5" fillId="0" borderId="0">
      <alignment horizontal="center" vertical="center"/>
    </xf>
    <xf numFmtId="268" fontId="187" fillId="0" borderId="0">
      <alignment horizontal="center" vertical="center"/>
    </xf>
    <xf numFmtId="286" fontId="5" fillId="0" borderId="0">
      <alignment horizontal="center" vertical="center"/>
    </xf>
    <xf numFmtId="41" fontId="5" fillId="0" borderId="0">
      <alignment horizontal="center" vertical="center"/>
    </xf>
    <xf numFmtId="240" fontId="33" fillId="0" borderId="0">
      <alignment vertical="center"/>
    </xf>
    <xf numFmtId="0" fontId="6" fillId="0" borderId="0"/>
    <xf numFmtId="0" fontId="6" fillId="0" borderId="0"/>
    <xf numFmtId="0" fontId="13" fillId="0" borderId="0">
      <alignment horizontal="center" vertical="center"/>
    </xf>
    <xf numFmtId="0" fontId="13" fillId="0" borderId="0">
      <alignment horizontal="center" vertical="center"/>
    </xf>
    <xf numFmtId="0" fontId="13" fillId="0" borderId="0">
      <alignment horizontal="center" vertical="center"/>
    </xf>
    <xf numFmtId="0" fontId="13" fillId="0" borderId="0">
      <alignment horizontal="center" vertical="center"/>
    </xf>
    <xf numFmtId="0" fontId="6" fillId="0" borderId="0"/>
    <xf numFmtId="0" fontId="188" fillId="0" borderId="0"/>
    <xf numFmtId="196" fontId="36" fillId="0" borderId="0" applyNumberFormat="0">
      <alignment vertical="center"/>
    </xf>
    <xf numFmtId="4" fontId="189" fillId="0" borderId="96">
      <alignment vertical="center"/>
    </xf>
    <xf numFmtId="4" fontId="189" fillId="0" borderId="96">
      <alignment vertical="center"/>
    </xf>
    <xf numFmtId="4" fontId="189" fillId="0" borderId="96">
      <alignment vertical="center"/>
    </xf>
    <xf numFmtId="4" fontId="189" fillId="0" borderId="96">
      <alignment vertical="center"/>
    </xf>
    <xf numFmtId="38" fontId="36" fillId="0" borderId="3">
      <alignment horizontal="right" vertical="center"/>
      <protection locked="0"/>
    </xf>
    <xf numFmtId="0" fontId="7" fillId="0" borderId="0" applyNumberFormat="0" applyFill="0" applyBorder="0" applyAlignment="0" applyProtection="0"/>
    <xf numFmtId="194" fontId="5" fillId="0" borderId="0">
      <protection locked="0"/>
    </xf>
    <xf numFmtId="287" fontId="11" fillId="0" borderId="0">
      <protection locked="0"/>
    </xf>
    <xf numFmtId="10" fontId="20" fillId="0" borderId="0" applyFont="0" applyFill="0" applyBorder="0" applyAlignment="0" applyProtection="0"/>
    <xf numFmtId="176" fontId="130" fillId="0" borderId="0" applyFont="0" applyFill="0" applyBorder="0" applyAlignment="0" applyProtection="0"/>
    <xf numFmtId="176" fontId="130" fillId="0" borderId="0" applyFont="0" applyFill="0" applyBorder="0" applyAlignment="0" applyProtection="0"/>
    <xf numFmtId="0" fontId="5" fillId="0" borderId="0"/>
    <xf numFmtId="0" fontId="5" fillId="0" borderId="0"/>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5" borderId="0" applyNumberFormat="0" applyBorder="0" applyAlignment="0" applyProtection="0">
      <alignment vertical="center"/>
    </xf>
    <xf numFmtId="0" fontId="78" fillId="6" borderId="0" applyNumberFormat="0" applyBorder="0" applyAlignment="0" applyProtection="0">
      <alignment vertical="center"/>
    </xf>
    <xf numFmtId="0" fontId="78" fillId="6" borderId="0" applyNumberFormat="0" applyBorder="0" applyAlignment="0" applyProtection="0">
      <alignment vertical="center"/>
    </xf>
    <xf numFmtId="0" fontId="78" fillId="6" borderId="0" applyNumberFormat="0" applyBorder="0" applyAlignment="0" applyProtection="0">
      <alignment vertical="center"/>
    </xf>
    <xf numFmtId="0" fontId="78" fillId="6"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0" fontId="78" fillId="4" borderId="0" applyNumberFormat="0" applyBorder="0" applyAlignment="0" applyProtection="0">
      <alignment vertical="center"/>
    </xf>
    <xf numFmtId="281" fontId="11" fillId="0" borderId="0">
      <protection locked="0"/>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3"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24" borderId="0" applyNumberFormat="0" applyBorder="0" applyAlignment="0" applyProtection="0">
      <alignment vertical="center"/>
    </xf>
    <xf numFmtId="0" fontId="78" fillId="2" borderId="0" applyNumberFormat="0" applyBorder="0" applyAlignment="0" applyProtection="0">
      <alignment vertical="center"/>
    </xf>
    <xf numFmtId="0" fontId="78" fillId="2" borderId="0" applyNumberFormat="0" applyBorder="0" applyAlignment="0" applyProtection="0">
      <alignment vertical="center"/>
    </xf>
    <xf numFmtId="0" fontId="78" fillId="2" borderId="0" applyNumberFormat="0" applyBorder="0" applyAlignment="0" applyProtection="0">
      <alignment vertical="center"/>
    </xf>
    <xf numFmtId="0" fontId="78" fillId="2"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0" fontId="78" fillId="11" borderId="0" applyNumberFormat="0" applyBorder="0" applyAlignment="0" applyProtection="0">
      <alignment vertical="center"/>
    </xf>
    <xf numFmtId="9" fontId="5" fillId="0" borderId="0">
      <protection locked="0"/>
    </xf>
    <xf numFmtId="0" fontId="79" fillId="17" borderId="0" applyNumberFormat="0" applyBorder="0" applyAlignment="0" applyProtection="0">
      <alignment vertical="center"/>
    </xf>
    <xf numFmtId="0" fontId="79" fillId="3" borderId="0" applyNumberFormat="0" applyBorder="0" applyAlignment="0" applyProtection="0">
      <alignment vertical="center"/>
    </xf>
    <xf numFmtId="0" fontId="79" fillId="11" borderId="0" applyNumberFormat="0" applyBorder="0" applyAlignment="0" applyProtection="0">
      <alignment vertical="center"/>
    </xf>
    <xf numFmtId="0" fontId="79" fillId="24" borderId="0" applyNumberFormat="0" applyBorder="0" applyAlignment="0" applyProtection="0">
      <alignment vertical="center"/>
    </xf>
    <xf numFmtId="0" fontId="79" fillId="17" borderId="0" applyNumberFormat="0" applyBorder="0" applyAlignment="0" applyProtection="0">
      <alignment vertical="center"/>
    </xf>
    <xf numFmtId="0" fontId="79" fillId="3" borderId="0" applyNumberFormat="0" applyBorder="0" applyAlignment="0" applyProtection="0">
      <alignment vertical="center"/>
    </xf>
    <xf numFmtId="0" fontId="5" fillId="0" borderId="0"/>
    <xf numFmtId="0" fontId="54" fillId="0" borderId="0"/>
    <xf numFmtId="0" fontId="190" fillId="0" borderId="32">
      <alignment horizontal="center" vertical="center"/>
    </xf>
    <xf numFmtId="288" fontId="5" fillId="0" borderId="0" applyFont="0" applyFill="0" applyBorder="0" applyAlignment="0" applyProtection="0"/>
    <xf numFmtId="194" fontId="5" fillId="0" borderId="0">
      <protection locked="0"/>
    </xf>
    <xf numFmtId="287" fontId="11" fillId="0" borderId="0">
      <protection locked="0"/>
    </xf>
    <xf numFmtId="0" fontId="54" fillId="0" borderId="0"/>
    <xf numFmtId="194" fontId="5"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194" fontId="5" fillId="0" borderId="0">
      <protection locked="0"/>
    </xf>
    <xf numFmtId="287" fontId="11"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0" fontId="192" fillId="0" borderId="0" applyFont="0" applyFill="0" applyBorder="0" applyAlignment="0" applyProtection="0"/>
    <xf numFmtId="0" fontId="192" fillId="0" borderId="0" applyFont="0" applyFill="0" applyBorder="0" applyAlignment="0" applyProtection="0"/>
    <xf numFmtId="222" fontId="50" fillId="0" borderId="0" applyFont="0" applyFill="0" applyBorder="0" applyAlignment="0" applyProtection="0"/>
    <xf numFmtId="219" fontId="50" fillId="0" borderId="0" applyFont="0" applyFill="0" applyBorder="0" applyAlignment="0" applyProtection="0"/>
    <xf numFmtId="0" fontId="137" fillId="0" borderId="0" applyNumberFormat="0" applyFont="0" applyBorder="0" applyAlignment="0">
      <alignment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0" fontId="13" fillId="0" borderId="3" applyProtection="0">
      <alignment horizontal="left" vertical="center" wrapText="1"/>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290" fontId="191" fillId="0" borderId="1">
      <alignment horizontal="center" vertical="center"/>
    </xf>
    <xf numFmtId="194" fontId="5" fillId="0" borderId="0">
      <protection locked="0"/>
    </xf>
    <xf numFmtId="287" fontId="11" fillId="0" borderId="0">
      <protection locked="0"/>
    </xf>
    <xf numFmtId="207" fontId="110" fillId="0" borderId="0">
      <protection locked="0"/>
    </xf>
    <xf numFmtId="291" fontId="6" fillId="67" borderId="133">
      <alignment horizontal="center" vertical="center"/>
    </xf>
    <xf numFmtId="287" fontId="11" fillId="0" borderId="0">
      <protection locked="0"/>
    </xf>
    <xf numFmtId="0" fontId="88" fillId="0" borderId="0" applyFont="0" applyFill="0" applyBorder="0" applyAlignment="0" applyProtection="0"/>
    <xf numFmtId="204" fontId="84" fillId="0" borderId="0" applyFont="0" applyFill="0" applyBorder="0" applyAlignment="0" applyProtection="0"/>
    <xf numFmtId="204" fontId="20" fillId="0" borderId="0" applyFont="0" applyFill="0" applyBorder="0" applyAlignment="0" applyProtection="0"/>
    <xf numFmtId="204" fontId="84" fillId="0" borderId="0" applyFont="0" applyFill="0" applyBorder="0" applyAlignment="0" applyProtection="0"/>
    <xf numFmtId="0" fontId="20" fillId="0" borderId="0" applyFont="0" applyFill="0" applyBorder="0" applyAlignment="0" applyProtection="0"/>
    <xf numFmtId="37" fontId="193" fillId="0" borderId="0" applyFont="0" applyFill="0" applyBorder="0" applyAlignment="0" applyProtection="0"/>
    <xf numFmtId="0" fontId="191" fillId="0" borderId="0">
      <protection locked="0"/>
    </xf>
    <xf numFmtId="0" fontId="20" fillId="0" borderId="0" applyFont="0" applyFill="0" applyBorder="0" applyAlignment="0" applyProtection="0"/>
    <xf numFmtId="205" fontId="84" fillId="0" borderId="0" applyFont="0" applyFill="0" applyBorder="0" applyAlignment="0" applyProtection="0"/>
    <xf numFmtId="205" fontId="20" fillId="0" borderId="0" applyFont="0" applyFill="0" applyBorder="0" applyAlignment="0" applyProtection="0"/>
    <xf numFmtId="205" fontId="84" fillId="0" borderId="0" applyFont="0" applyFill="0" applyBorder="0" applyAlignment="0" applyProtection="0"/>
    <xf numFmtId="0" fontId="20" fillId="0" borderId="0" applyFont="0" applyFill="0" applyBorder="0" applyAlignment="0" applyProtection="0"/>
    <xf numFmtId="37" fontId="193" fillId="0" borderId="0" applyFont="0" applyFill="0" applyBorder="0" applyAlignment="0" applyProtection="0"/>
    <xf numFmtId="194" fontId="5" fillId="0" borderId="0">
      <protection locked="0"/>
    </xf>
    <xf numFmtId="287" fontId="11" fillId="0" borderId="0">
      <protection locked="0"/>
    </xf>
    <xf numFmtId="207" fontId="110" fillId="0" borderId="0">
      <protection locked="0"/>
    </xf>
    <xf numFmtId="220" fontId="50" fillId="0" borderId="0" applyFont="0" applyFill="0" applyBorder="0" applyAlignment="0" applyProtection="0"/>
    <xf numFmtId="213" fontId="50" fillId="0" borderId="0" applyFont="0" applyFill="0" applyBorder="0" applyAlignment="0" applyProtection="0"/>
    <xf numFmtId="0" fontId="192" fillId="0" borderId="0" applyFont="0" applyFill="0" applyBorder="0" applyAlignment="0" applyProtection="0"/>
    <xf numFmtId="0" fontId="192" fillId="0" borderId="0" applyFont="0" applyFill="0" applyBorder="0" applyAlignment="0" applyProtection="0"/>
    <xf numFmtId="281" fontId="11" fillId="0" borderId="0">
      <protection locked="0"/>
    </xf>
    <xf numFmtId="0" fontId="20" fillId="0" borderId="0"/>
    <xf numFmtId="194" fontId="5" fillId="0" borderId="0">
      <protection locked="0"/>
    </xf>
    <xf numFmtId="287" fontId="11" fillId="0" borderId="0">
      <protection locked="0"/>
    </xf>
    <xf numFmtId="0" fontId="88" fillId="0" borderId="0" applyFont="0" applyFill="0" applyBorder="0" applyAlignment="0" applyProtection="0"/>
    <xf numFmtId="176" fontId="84" fillId="0" borderId="0" applyFont="0" applyFill="0" applyBorder="0" applyAlignment="0" applyProtection="0"/>
    <xf numFmtId="176" fontId="20" fillId="0" borderId="0" applyFont="0" applyFill="0" applyBorder="0" applyAlignment="0" applyProtection="0"/>
    <xf numFmtId="176" fontId="84" fillId="0" borderId="0" applyFont="0" applyFill="0" applyBorder="0" applyAlignment="0" applyProtection="0"/>
    <xf numFmtId="0" fontId="20" fillId="0" borderId="0" applyFont="0" applyFill="0" applyBorder="0" applyAlignment="0" applyProtection="0"/>
    <xf numFmtId="292" fontId="11" fillId="0" borderId="0" applyFont="0" applyFill="0" applyBorder="0" applyAlignment="0" applyProtection="0"/>
    <xf numFmtId="180" fontId="11" fillId="0" borderId="0" applyFont="0" applyFill="0" applyBorder="0" applyAlignment="0" applyProtection="0"/>
    <xf numFmtId="293" fontId="6" fillId="0" borderId="0" applyFont="0" applyFill="0" applyBorder="0" applyAlignment="0" applyProtection="0"/>
    <xf numFmtId="0" fontId="51" fillId="0" borderId="0" applyFont="0" applyFill="0" applyBorder="0" applyAlignment="0" applyProtection="0"/>
    <xf numFmtId="292" fontId="11" fillId="0" borderId="0" applyFont="0" applyFill="0" applyBorder="0" applyAlignment="0" applyProtection="0"/>
    <xf numFmtId="180" fontId="11" fillId="0" borderId="0" applyFont="0" applyFill="0" applyBorder="0" applyAlignment="0" applyProtection="0"/>
    <xf numFmtId="37" fontId="193" fillId="0" borderId="0" applyFont="0" applyFill="0" applyBorder="0" applyAlignment="0" applyProtection="0"/>
    <xf numFmtId="0" fontId="20" fillId="0" borderId="0" applyFont="0" applyFill="0" applyBorder="0" applyAlignment="0" applyProtection="0"/>
    <xf numFmtId="177" fontId="84" fillId="0" borderId="0" applyFont="0" applyFill="0" applyBorder="0" applyAlignment="0" applyProtection="0"/>
    <xf numFmtId="177" fontId="20" fillId="0" borderId="0" applyFont="0" applyFill="0" applyBorder="0" applyAlignment="0" applyProtection="0"/>
    <xf numFmtId="177" fontId="84" fillId="0" borderId="0" applyFont="0" applyFill="0" applyBorder="0" applyAlignment="0" applyProtection="0"/>
    <xf numFmtId="0" fontId="20" fillId="0" borderId="0" applyFont="0" applyFill="0" applyBorder="0" applyAlignment="0" applyProtection="0"/>
    <xf numFmtId="37" fontId="193" fillId="0" borderId="0" applyFont="0" applyFill="0" applyBorder="0" applyAlignment="0" applyProtection="0"/>
    <xf numFmtId="281" fontId="11" fillId="0" borderId="0">
      <protection locked="0"/>
    </xf>
    <xf numFmtId="281" fontId="11" fillId="0" borderId="0">
      <protection locked="0"/>
    </xf>
    <xf numFmtId="0" fontId="11" fillId="0" borderId="0" applyFont="0" applyFill="0" applyBorder="0" applyAlignment="0" applyProtection="0"/>
    <xf numFmtId="0" fontId="53" fillId="0" borderId="0"/>
    <xf numFmtId="0" fontId="7" fillId="0" borderId="0"/>
    <xf numFmtId="0" fontId="7" fillId="0" borderId="0"/>
    <xf numFmtId="0" fontId="140" fillId="0" borderId="0"/>
    <xf numFmtId="0" fontId="194" fillId="0" borderId="0" applyNumberFormat="0" applyFill="0" applyBorder="0" applyAlignment="0" applyProtection="0"/>
    <xf numFmtId="294" fontId="7" fillId="0" borderId="0" applyFont="0" applyFill="0" applyBorder="0" applyAlignment="0" applyProtection="0"/>
    <xf numFmtId="0" fontId="53" fillId="0" borderId="0"/>
    <xf numFmtId="194" fontId="5" fillId="0" borderId="0">
      <protection locked="0"/>
    </xf>
    <xf numFmtId="287" fontId="11" fillId="0" borderId="0">
      <protection locked="0"/>
    </xf>
    <xf numFmtId="194" fontId="5"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194" fontId="5" fillId="0" borderId="0">
      <protection locked="0"/>
    </xf>
    <xf numFmtId="287" fontId="11"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207" fontId="110" fillId="0" borderId="0">
      <protection locked="0"/>
    </xf>
    <xf numFmtId="0" fontId="192" fillId="0" borderId="0">
      <alignment vertical="center"/>
    </xf>
    <xf numFmtId="0" fontId="20" fillId="0" borderId="0"/>
    <xf numFmtId="0" fontId="195" fillId="0" borderId="0"/>
    <xf numFmtId="0" fontId="196" fillId="0" borderId="0"/>
    <xf numFmtId="0" fontId="197" fillId="0" borderId="0"/>
    <xf numFmtId="0" fontId="88" fillId="0" borderId="0"/>
    <xf numFmtId="0" fontId="84" fillId="0" borderId="0"/>
    <xf numFmtId="37" fontId="193" fillId="0" borderId="0"/>
    <xf numFmtId="0" fontId="82" fillId="0" borderId="0"/>
    <xf numFmtId="0" fontId="53" fillId="0" borderId="0"/>
    <xf numFmtId="0" fontId="198" fillId="0" borderId="0"/>
    <xf numFmtId="0" fontId="199" fillId="0" borderId="0"/>
    <xf numFmtId="0" fontId="200" fillId="0" borderId="0"/>
    <xf numFmtId="0" fontId="20" fillId="0" borderId="0"/>
    <xf numFmtId="0" fontId="84" fillId="0" borderId="0"/>
    <xf numFmtId="0" fontId="20" fillId="0" borderId="0"/>
    <xf numFmtId="0" fontId="84" fillId="0" borderId="0"/>
    <xf numFmtId="0" fontId="20" fillId="0" borderId="0"/>
    <xf numFmtId="0" fontId="84" fillId="0" borderId="0"/>
    <xf numFmtId="0" fontId="199" fillId="0" borderId="0"/>
    <xf numFmtId="0" fontId="200" fillId="0" borderId="0"/>
    <xf numFmtId="0" fontId="20" fillId="0" borderId="0"/>
    <xf numFmtId="0" fontId="84" fillId="0" borderId="0"/>
    <xf numFmtId="0" fontId="20" fillId="0" borderId="0"/>
    <xf numFmtId="0" fontId="84" fillId="0" borderId="0"/>
    <xf numFmtId="0" fontId="199" fillId="0" borderId="0"/>
    <xf numFmtId="0" fontId="200" fillId="0" borderId="0"/>
    <xf numFmtId="0" fontId="20" fillId="0" borderId="0"/>
    <xf numFmtId="0" fontId="84" fillId="0" borderId="0"/>
    <xf numFmtId="0" fontId="20" fillId="0" borderId="0"/>
    <xf numFmtId="0" fontId="84" fillId="0" borderId="0"/>
    <xf numFmtId="0" fontId="84" fillId="0" borderId="0"/>
    <xf numFmtId="0" fontId="20" fillId="0" borderId="0"/>
    <xf numFmtId="0" fontId="201" fillId="0" borderId="0"/>
    <xf numFmtId="0" fontId="195" fillId="0" borderId="0"/>
    <xf numFmtId="0" fontId="201" fillId="0" borderId="0"/>
    <xf numFmtId="0" fontId="195" fillId="0" borderId="0"/>
    <xf numFmtId="295" fontId="11" fillId="0" borderId="0" applyFill="0" applyBorder="0" applyAlignment="0"/>
    <xf numFmtId="211" fontId="202" fillId="0" borderId="0" applyFill="0" applyBorder="0" applyAlignment="0"/>
    <xf numFmtId="296" fontId="11" fillId="0" borderId="0" applyFill="0" applyBorder="0" applyAlignment="0"/>
    <xf numFmtId="268" fontId="202" fillId="0" borderId="0" applyFill="0" applyBorder="0" applyAlignment="0"/>
    <xf numFmtId="297" fontId="11" fillId="0" borderId="0" applyFill="0" applyBorder="0" applyAlignment="0"/>
    <xf numFmtId="298" fontId="11" fillId="0" borderId="0" applyFill="0" applyBorder="0" applyAlignment="0"/>
    <xf numFmtId="299" fontId="11" fillId="0" borderId="0" applyFill="0" applyBorder="0" applyAlignment="0"/>
    <xf numFmtId="300" fontId="11" fillId="0" borderId="0" applyFill="0" applyBorder="0" applyAlignment="0"/>
    <xf numFmtId="301" fontId="11" fillId="0" borderId="0" applyFill="0" applyBorder="0" applyAlignment="0"/>
    <xf numFmtId="203" fontId="11" fillId="0" borderId="0" applyFill="0" applyBorder="0" applyAlignment="0"/>
    <xf numFmtId="302" fontId="11" fillId="0" borderId="0" applyFill="0" applyBorder="0" applyAlignment="0"/>
    <xf numFmtId="303" fontId="11" fillId="0" borderId="0" applyFill="0" applyBorder="0" applyAlignment="0"/>
    <xf numFmtId="304" fontId="11" fillId="0" borderId="0" applyFill="0" applyBorder="0" applyAlignment="0"/>
    <xf numFmtId="211" fontId="202" fillId="0" borderId="0" applyFill="0" applyBorder="0" applyAlignment="0"/>
    <xf numFmtId="296" fontId="11" fillId="0" borderId="0" applyFill="0" applyBorder="0" applyAlignment="0"/>
    <xf numFmtId="0" fontId="203" fillId="0" borderId="0" applyNumberFormat="0" applyFill="0" applyBorder="0" applyAlignment="0" applyProtection="0">
      <alignment vertical="top"/>
      <protection locked="0"/>
    </xf>
    <xf numFmtId="194" fontId="5" fillId="0" borderId="0">
      <protection locked="0"/>
    </xf>
    <xf numFmtId="287" fontId="11" fillId="0" borderId="0">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0" fontId="110"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81" fontId="11" fillId="0" borderId="9">
      <protection locked="0"/>
    </xf>
    <xf numFmtId="207" fontId="110" fillId="0" borderId="0">
      <protection locked="0"/>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0" fontId="204" fillId="33" borderId="30">
      <alignment horizontal="center" wrapText="1"/>
    </xf>
    <xf numFmtId="176" fontId="130" fillId="0" borderId="0" applyFont="0" applyFill="0" applyBorder="0" applyAlignment="0" applyProtection="0"/>
    <xf numFmtId="286" fontId="54" fillId="0" borderId="0" applyFont="0" applyFill="0" applyBorder="0" applyAlignment="0" applyProtection="0"/>
    <xf numFmtId="38" fontId="7" fillId="0" borderId="0" applyFont="0" applyFill="0" applyBorder="0" applyAlignment="0" applyProtection="0"/>
    <xf numFmtId="0" fontId="7" fillId="0" borderId="0" applyFont="0" applyFill="0" applyBorder="0" applyAlignment="0" applyProtection="0"/>
    <xf numFmtId="176" fontId="7" fillId="0" borderId="0" applyFont="0" applyFill="0" applyBorder="0" applyAlignment="0" applyProtection="0"/>
    <xf numFmtId="203" fontId="11" fillId="0" borderId="0" applyFont="0" applyFill="0" applyBorder="0" applyAlignment="0" applyProtection="0"/>
    <xf numFmtId="302" fontId="11" fillId="0" borderId="0" applyFont="0" applyFill="0" applyBorder="0" applyAlignment="0" applyProtection="0"/>
    <xf numFmtId="4" fontId="110" fillId="0" borderId="0">
      <protection locked="0"/>
    </xf>
    <xf numFmtId="305" fontId="205" fillId="0" borderId="0"/>
    <xf numFmtId="43" fontId="7" fillId="0" borderId="0" applyFont="0" applyFill="0" applyBorder="0" applyAlignment="0" applyProtection="0"/>
    <xf numFmtId="3" fontId="7" fillId="0" borderId="0" applyFont="0" applyFill="0" applyBorder="0" applyAlignment="0" applyProtection="0"/>
    <xf numFmtId="306" fontId="110" fillId="0" borderId="0">
      <protection locked="0"/>
    </xf>
    <xf numFmtId="307" fontId="6" fillId="0" borderId="0" applyFont="0" applyFill="0" applyBorder="0" applyAlignment="0" applyProtection="0"/>
    <xf numFmtId="40" fontId="14" fillId="0" borderId="0" applyFont="0" applyFill="0" applyBorder="0" applyAlignment="0" applyProtection="0"/>
    <xf numFmtId="0" fontId="54"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235" fontId="7" fillId="0" borderId="0" applyFont="0" applyFill="0" applyBorder="0" applyAlignment="0" applyProtection="0"/>
    <xf numFmtId="211" fontId="202" fillId="0" borderId="0" applyFont="0" applyFill="0" applyBorder="0" applyAlignment="0" applyProtection="0"/>
    <xf numFmtId="296" fontId="11" fillId="0" borderId="0" applyFont="0" applyFill="0" applyBorder="0" applyAlignment="0" applyProtection="0"/>
    <xf numFmtId="0" fontId="11" fillId="0" borderId="0" applyFont="0" applyFill="0" applyBorder="0" applyAlignment="0" applyProtection="0"/>
    <xf numFmtId="308" fontId="11" fillId="0" borderId="0">
      <protection locked="0"/>
    </xf>
    <xf numFmtId="308" fontId="11" fillId="0" borderId="0">
      <protection locked="0"/>
    </xf>
    <xf numFmtId="308" fontId="11" fillId="0" borderId="0">
      <protection locked="0"/>
    </xf>
    <xf numFmtId="0" fontId="5" fillId="0" borderId="0">
      <protection locked="0"/>
    </xf>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09" fontId="206" fillId="0" borderId="1" applyFill="0" applyBorder="0" applyAlignment="0"/>
    <xf numFmtId="310" fontId="11" fillId="0" borderId="0"/>
    <xf numFmtId="311" fontId="11" fillId="0" borderId="0" applyFont="0" applyFill="0" applyBorder="0" applyAlignment="0" applyProtection="0"/>
    <xf numFmtId="209" fontId="11" fillId="0" borderId="0" applyFont="0" applyFill="0" applyBorder="0" applyAlignment="0" applyProtection="0"/>
    <xf numFmtId="312" fontId="110" fillId="0" borderId="0">
      <protection locked="0"/>
    </xf>
    <xf numFmtId="313" fontId="5" fillId="0" borderId="0" applyFont="0" applyFill="0" applyBorder="0" applyAlignment="0" applyProtection="0"/>
    <xf numFmtId="209" fontId="11" fillId="0" borderId="0">
      <protection locked="0"/>
    </xf>
    <xf numFmtId="314" fontId="207" fillId="0" borderId="0">
      <protection locked="0"/>
    </xf>
    <xf numFmtId="0" fontId="7" fillId="0" borderId="0" applyFont="0" applyFill="0" applyBorder="0" applyAlignment="0" applyProtection="0"/>
    <xf numFmtId="14" fontId="55" fillId="0" borderId="0" applyFill="0" applyBorder="0" applyAlignment="0"/>
    <xf numFmtId="209" fontId="11" fillId="0" borderId="0">
      <protection locked="0"/>
    </xf>
    <xf numFmtId="209" fontId="11" fillId="0" borderId="134">
      <alignment vertical="center"/>
    </xf>
    <xf numFmtId="38" fontId="14" fillId="0" borderId="0" applyFont="0" applyFill="0" applyBorder="0" applyAlignment="0" applyProtection="0"/>
    <xf numFmtId="40" fontId="14" fillId="0" borderId="0" applyFont="0" applyFill="0" applyBorder="0" applyAlignment="0" applyProtection="0"/>
    <xf numFmtId="305" fontId="134" fillId="0" borderId="0"/>
    <xf numFmtId="281" fontId="11" fillId="0" borderId="0">
      <protection locked="0"/>
    </xf>
    <xf numFmtId="281" fontId="11" fillId="0" borderId="0">
      <protection locked="0"/>
    </xf>
    <xf numFmtId="203" fontId="11" fillId="0" borderId="0" applyFill="0" applyBorder="0" applyAlignment="0"/>
    <xf numFmtId="302" fontId="11" fillId="0" borderId="0" applyFill="0" applyBorder="0" applyAlignment="0"/>
    <xf numFmtId="211" fontId="202" fillId="0" borderId="0" applyFill="0" applyBorder="0" applyAlignment="0"/>
    <xf numFmtId="296" fontId="11" fillId="0" borderId="0" applyFill="0" applyBorder="0" applyAlignment="0"/>
    <xf numFmtId="203" fontId="11" fillId="0" borderId="0" applyFill="0" applyBorder="0" applyAlignment="0"/>
    <xf numFmtId="302" fontId="11" fillId="0" borderId="0" applyFill="0" applyBorder="0" applyAlignment="0"/>
    <xf numFmtId="303" fontId="11" fillId="0" borderId="0" applyFill="0" applyBorder="0" applyAlignment="0"/>
    <xf numFmtId="304" fontId="11" fillId="0" borderId="0" applyFill="0" applyBorder="0" applyAlignment="0"/>
    <xf numFmtId="211" fontId="202" fillId="0" borderId="0" applyFill="0" applyBorder="0" applyAlignment="0"/>
    <xf numFmtId="296" fontId="11" fillId="0" borderId="0" applyFill="0" applyBorder="0" applyAlignment="0"/>
    <xf numFmtId="315" fontId="13" fillId="0" borderId="0" applyFont="0" applyFill="0" applyBorder="0" applyAlignment="0" applyProtection="0"/>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0" fontId="110" fillId="0" borderId="0">
      <protection locked="0"/>
    </xf>
    <xf numFmtId="202" fontId="11" fillId="0" borderId="0">
      <protection locked="0"/>
    </xf>
    <xf numFmtId="190" fontId="7" fillId="0" borderId="0">
      <protection locked="0"/>
    </xf>
    <xf numFmtId="2" fontId="7" fillId="0" borderId="0" applyFont="0" applyFill="0" applyBorder="0" applyAlignment="0" applyProtection="0"/>
    <xf numFmtId="202" fontId="11" fillId="0" borderId="0">
      <protection locked="0"/>
    </xf>
    <xf numFmtId="0" fontId="208" fillId="0" borderId="0" applyNumberFormat="0" applyFill="0" applyBorder="0" applyAlignment="0" applyProtection="0"/>
    <xf numFmtId="0" fontId="5" fillId="0" borderId="0"/>
    <xf numFmtId="176" fontId="5" fillId="0" borderId="0" applyFont="0" applyFill="0" applyBorder="0" applyAlignment="0" applyProtection="0"/>
    <xf numFmtId="0" fontId="209" fillId="0" borderId="0" applyAlignment="0">
      <alignment horizontal="right"/>
    </xf>
    <xf numFmtId="0" fontId="146" fillId="0" borderId="0"/>
    <xf numFmtId="0" fontId="210" fillId="0" borderId="0"/>
    <xf numFmtId="0" fontId="21" fillId="0" borderId="10" applyNumberFormat="0" applyAlignment="0" applyProtection="0">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21" fillId="0" borderId="123">
      <alignment horizontal="left" vertical="center"/>
    </xf>
    <xf numFmtId="0" fontId="67" fillId="0" borderId="0" applyNumberFormat="0" applyFill="0" applyBorder="0" applyAlignment="0" applyProtection="0"/>
    <xf numFmtId="0" fontId="112" fillId="0" borderId="0">
      <protection locked="0"/>
    </xf>
    <xf numFmtId="0" fontId="21" fillId="0" borderId="0" applyNumberFormat="0" applyFill="0" applyBorder="0" applyAlignment="0" applyProtection="0"/>
    <xf numFmtId="0" fontId="112" fillId="0" borderId="0">
      <protection locked="0"/>
    </xf>
    <xf numFmtId="213" fontId="11" fillId="0" borderId="0">
      <protection locked="0"/>
    </xf>
    <xf numFmtId="316" fontId="6" fillId="0" borderId="0">
      <protection locked="0"/>
    </xf>
    <xf numFmtId="0" fontId="112" fillId="0" borderId="0">
      <protection locked="0"/>
    </xf>
    <xf numFmtId="213" fontId="11" fillId="0" borderId="0">
      <protection locked="0"/>
    </xf>
    <xf numFmtId="213" fontId="11" fillId="0" borderId="0">
      <protection locked="0"/>
    </xf>
    <xf numFmtId="316" fontId="6" fillId="0" borderId="0">
      <protection locked="0"/>
    </xf>
    <xf numFmtId="0" fontId="112" fillId="0" borderId="0">
      <protection locked="0"/>
    </xf>
    <xf numFmtId="213" fontId="11" fillId="0" borderId="0">
      <protection locked="0"/>
    </xf>
    <xf numFmtId="0" fontId="7" fillId="68" borderId="135"/>
    <xf numFmtId="0" fontId="211" fillId="0" borderId="136" applyNumberFormat="0" applyFill="0" applyAlignment="0" applyProtection="0"/>
    <xf numFmtId="0" fontId="212" fillId="0" borderId="0" applyNumberFormat="0" applyFill="0" applyBorder="0" applyAlignment="0" applyProtection="0">
      <alignment vertical="top"/>
      <protection locked="0"/>
    </xf>
    <xf numFmtId="0" fontId="212" fillId="0" borderId="0" applyNumberFormat="0" applyFill="0" applyBorder="0" applyAlignment="0" applyProtection="0">
      <alignment vertical="top"/>
      <protection locked="0"/>
    </xf>
    <xf numFmtId="0" fontId="95" fillId="0" borderId="0" applyNumberFormat="0" applyFill="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10" fontId="65" fillId="33" borderId="1" applyNumberFormat="0" applyBorder="0" applyAlignment="0" applyProtection="0"/>
    <xf numFmtId="0" fontId="190" fillId="0" borderId="18" applyNumberFormat="0" applyBorder="0" applyAlignment="0"/>
    <xf numFmtId="0" fontId="190" fillId="0" borderId="18" applyNumberFormat="0" applyBorder="0" applyAlignment="0"/>
    <xf numFmtId="176" fontId="40" fillId="0" borderId="0" applyFont="0" applyFill="0" applyBorder="0" applyAlignment="0" applyProtection="0"/>
    <xf numFmtId="176" fontId="40" fillId="0" borderId="0" applyFont="0" applyFill="0" applyBorder="0" applyAlignment="0" applyProtection="0"/>
    <xf numFmtId="317" fontId="11" fillId="0" borderId="0" applyFont="0" applyFill="0" applyBorder="0" applyAlignment="0" applyProtection="0"/>
    <xf numFmtId="198" fontId="11" fillId="0" borderId="0" applyFont="0" applyFill="0" applyBorder="0" applyAlignment="0" applyProtection="0"/>
    <xf numFmtId="0" fontId="11" fillId="0" borderId="14">
      <protection locked="0"/>
    </xf>
    <xf numFmtId="0" fontId="11" fillId="0" borderId="14">
      <protection locked="0"/>
    </xf>
    <xf numFmtId="0" fontId="11" fillId="0" borderId="14">
      <protection locked="0"/>
    </xf>
    <xf numFmtId="0" fontId="11" fillId="0" borderId="14">
      <protection locked="0"/>
    </xf>
    <xf numFmtId="0" fontId="58" fillId="0" borderId="0" applyNumberFormat="0" applyFont="0" applyFill="0" applyBorder="0" applyProtection="0">
      <alignment horizontal="left" vertical="center"/>
    </xf>
    <xf numFmtId="203" fontId="11" fillId="0" borderId="0" applyFill="0" applyBorder="0" applyAlignment="0"/>
    <xf numFmtId="302" fontId="11" fillId="0" borderId="0" applyFill="0" applyBorder="0" applyAlignment="0"/>
    <xf numFmtId="211" fontId="202" fillId="0" borderId="0" applyFill="0" applyBorder="0" applyAlignment="0"/>
    <xf numFmtId="296" fontId="11" fillId="0" borderId="0" applyFill="0" applyBorder="0" applyAlignment="0"/>
    <xf numFmtId="203" fontId="11" fillId="0" borderId="0" applyFill="0" applyBorder="0" applyAlignment="0"/>
    <xf numFmtId="302" fontId="11" fillId="0" borderId="0" applyFill="0" applyBorder="0" applyAlignment="0"/>
    <xf numFmtId="303" fontId="11" fillId="0" borderId="0" applyFill="0" applyBorder="0" applyAlignment="0"/>
    <xf numFmtId="304" fontId="11" fillId="0" borderId="0" applyFill="0" applyBorder="0" applyAlignment="0"/>
    <xf numFmtId="211" fontId="202" fillId="0" borderId="0" applyFill="0" applyBorder="0" applyAlignment="0"/>
    <xf numFmtId="296" fontId="11" fillId="0" borderId="0" applyFill="0" applyBorder="0" applyAlignment="0"/>
    <xf numFmtId="0" fontId="71" fillId="0" borderId="14"/>
    <xf numFmtId="0" fontId="71" fillId="0" borderId="14"/>
    <xf numFmtId="0" fontId="71" fillId="0" borderId="14"/>
    <xf numFmtId="176" fontId="130" fillId="0" borderId="0" applyFont="0" applyFill="0" applyBorder="0" applyAlignment="0" applyProtection="0"/>
    <xf numFmtId="0" fontId="40" fillId="0" borderId="125" applyNumberFormat="0" applyFont="0" applyBorder="0" applyProtection="0">
      <alignment horizontal="center" vertical="center"/>
    </xf>
    <xf numFmtId="0" fontId="40" fillId="0" borderId="125" applyNumberFormat="0" applyFont="0" applyBorder="0" applyProtection="0">
      <alignment horizontal="center" vertical="center"/>
    </xf>
    <xf numFmtId="0" fontId="40" fillId="0" borderId="125" applyNumberFormat="0" applyFont="0" applyBorder="0" applyProtection="0">
      <alignment horizontal="center" vertical="center"/>
    </xf>
    <xf numFmtId="0" fontId="40" fillId="0" borderId="125" applyNumberFormat="0" applyFont="0" applyBorder="0" applyProtection="0">
      <alignment horizontal="center" vertical="center"/>
    </xf>
    <xf numFmtId="0" fontId="40" fillId="0" borderId="125" applyNumberFormat="0" applyFont="0" applyBorder="0" applyProtection="0">
      <alignment horizontal="center" vertical="center"/>
    </xf>
    <xf numFmtId="0" fontId="7" fillId="0" borderId="0" applyNumberFormat="0" applyFill="0" applyBorder="0" applyAlignment="0" applyProtection="0"/>
    <xf numFmtId="318" fontId="11" fillId="0" borderId="0"/>
    <xf numFmtId="3" fontId="12" fillId="0" borderId="0"/>
    <xf numFmtId="40" fontId="14" fillId="0" borderId="0"/>
    <xf numFmtId="40" fontId="14" fillId="0" borderId="0"/>
    <xf numFmtId="40" fontId="7" fillId="0" borderId="0" applyFont="0" applyFill="0" applyBorder="0" applyAlignment="0" applyProtection="0"/>
    <xf numFmtId="38" fontId="7" fillId="0" borderId="0" applyFont="0" applyFill="0" applyBorder="0" applyAlignment="0" applyProtection="0"/>
    <xf numFmtId="0" fontId="7" fillId="0" borderId="0"/>
    <xf numFmtId="0" fontId="213" fillId="0" borderId="0">
      <alignment vertical="center"/>
    </xf>
    <xf numFmtId="0" fontId="214" fillId="20" borderId="0"/>
    <xf numFmtId="300" fontId="11" fillId="0" borderId="0" applyFont="0" applyFill="0" applyBorder="0" applyAlignment="0" applyProtection="0"/>
    <xf numFmtId="301" fontId="11" fillId="0" borderId="0" applyFont="0" applyFill="0" applyBorder="0" applyAlignment="0" applyProtection="0"/>
    <xf numFmtId="319" fontId="13" fillId="0" borderId="0" applyFont="0" applyFill="0" applyBorder="0" applyAlignment="0" applyProtection="0"/>
    <xf numFmtId="202" fontId="11" fillId="0" borderId="0" applyFont="0" applyFill="0" applyBorder="0" applyAlignment="0" applyProtection="0"/>
    <xf numFmtId="203" fontId="11" fillId="0" borderId="0">
      <protection locked="0"/>
    </xf>
    <xf numFmtId="203" fontId="11" fillId="0" borderId="0">
      <protection locked="0"/>
    </xf>
    <xf numFmtId="203" fontId="11" fillId="0" borderId="0">
      <protection locked="0"/>
    </xf>
    <xf numFmtId="0" fontId="5" fillId="0" borderId="0">
      <protection locked="0"/>
    </xf>
    <xf numFmtId="320" fontId="11" fillId="0" borderId="0" applyFont="0" applyFill="0" applyBorder="0" applyAlignment="0" applyProtection="0"/>
    <xf numFmtId="203" fontId="11" fillId="0" borderId="0" applyFill="0" applyBorder="0" applyAlignment="0"/>
    <xf numFmtId="302" fontId="11" fillId="0" borderId="0" applyFill="0" applyBorder="0" applyAlignment="0"/>
    <xf numFmtId="211" fontId="202" fillId="0" borderId="0" applyFill="0" applyBorder="0" applyAlignment="0"/>
    <xf numFmtId="296" fontId="11" fillId="0" borderId="0" applyFill="0" applyBorder="0" applyAlignment="0"/>
    <xf numFmtId="203" fontId="11" fillId="0" borderId="0" applyFill="0" applyBorder="0" applyAlignment="0"/>
    <xf numFmtId="302" fontId="11" fillId="0" borderId="0" applyFill="0" applyBorder="0" applyAlignment="0"/>
    <xf numFmtId="303" fontId="11" fillId="0" borderId="0" applyFill="0" applyBorder="0" applyAlignment="0"/>
    <xf numFmtId="304" fontId="11" fillId="0" borderId="0" applyFill="0" applyBorder="0" applyAlignment="0"/>
    <xf numFmtId="211" fontId="202" fillId="0" borderId="0" applyFill="0" applyBorder="0" applyAlignment="0"/>
    <xf numFmtId="296" fontId="11" fillId="0" borderId="0" applyFill="0" applyBorder="0" applyAlignment="0"/>
    <xf numFmtId="9" fontId="215" fillId="0" borderId="0" applyFont="0" applyFill="0" applyProtection="0"/>
    <xf numFmtId="220" fontId="11" fillId="0" borderId="0" applyNumberFormat="0" applyFill="0" applyBorder="0" applyAlignment="0" applyProtection="0">
      <alignment horizontal="left"/>
    </xf>
    <xf numFmtId="30" fontId="74" fillId="0" borderId="0" applyNumberFormat="0" applyFill="0" applyBorder="0" applyAlignment="0" applyProtection="0">
      <alignment horizontal="left"/>
    </xf>
    <xf numFmtId="220" fontId="11" fillId="0" borderId="0" applyNumberFormat="0" applyFill="0" applyBorder="0" applyAlignment="0" applyProtection="0">
      <alignment horizontal="left"/>
    </xf>
    <xf numFmtId="176" fontId="40" fillId="0" borderId="0" applyFont="0" applyFill="0" applyBorder="0" applyAlignment="0" applyProtection="0"/>
    <xf numFmtId="176" fontId="40" fillId="0" borderId="0" applyFont="0" applyFill="0" applyBorder="0" applyAlignment="0" applyProtection="0"/>
    <xf numFmtId="0" fontId="215" fillId="0" borderId="0"/>
    <xf numFmtId="0" fontId="14" fillId="0" borderId="0"/>
    <xf numFmtId="0" fontId="216" fillId="0" borderId="0">
      <alignment horizontal="center" vertical="center"/>
    </xf>
    <xf numFmtId="49" fontId="55" fillId="0" borderId="0" applyFill="0" applyBorder="0" applyAlignment="0"/>
    <xf numFmtId="320" fontId="11" fillId="0" borderId="0" applyFill="0" applyBorder="0" applyAlignment="0"/>
    <xf numFmtId="321" fontId="11" fillId="0" borderId="0" applyFill="0" applyBorder="0" applyAlignment="0"/>
    <xf numFmtId="322" fontId="11" fillId="0" borderId="0" applyFill="0" applyBorder="0" applyAlignment="0"/>
    <xf numFmtId="283" fontId="11" fillId="0" borderId="0" applyFill="0" applyBorder="0" applyAlignment="0"/>
    <xf numFmtId="0" fontId="7" fillId="0" borderId="0"/>
    <xf numFmtId="0" fontId="7" fillId="0" borderId="0"/>
    <xf numFmtId="0" fontId="20" fillId="0" borderId="0"/>
    <xf numFmtId="49" fontId="217" fillId="0" borderId="0" applyFill="0" applyBorder="0" applyProtection="0">
      <alignment horizontal="centerContinuous" vertical="center"/>
    </xf>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7" fillId="0" borderId="9" applyNumberFormat="0" applyFont="0" applyFill="0" applyAlignment="0" applyProtection="0"/>
    <xf numFmtId="0" fontId="7" fillId="0" borderId="9" applyNumberFormat="0" applyFont="0" applyFill="0" applyAlignment="0" applyProtection="0"/>
    <xf numFmtId="0" fontId="54" fillId="0" borderId="15" applyProtection="0"/>
    <xf numFmtId="0" fontId="54" fillId="0" borderId="15" applyProtection="0"/>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213" fontId="11"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316" fontId="6" fillId="0" borderId="15">
      <protection locked="0"/>
    </xf>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0" fontId="54" fillId="0" borderId="15" applyProtection="0"/>
    <xf numFmtId="213" fontId="11" fillId="0" borderId="15">
      <protection locked="0"/>
    </xf>
    <xf numFmtId="37" fontId="65" fillId="69" borderId="0" applyNumberFormat="0" applyBorder="0" applyAlignment="0" applyProtection="0"/>
    <xf numFmtId="37" fontId="65" fillId="0" borderId="0"/>
    <xf numFmtId="3" fontId="218" fillId="0" borderId="136" applyProtection="0"/>
    <xf numFmtId="323" fontId="11" fillId="0" borderId="0" applyFont="0" applyFill="0" applyBorder="0" applyAlignment="0" applyProtection="0"/>
    <xf numFmtId="185" fontId="11" fillId="0" borderId="0" applyFont="0" applyFill="0" applyBorder="0" applyAlignment="0" applyProtection="0"/>
    <xf numFmtId="324" fontId="14" fillId="0" borderId="0" applyFont="0" applyFill="0" applyBorder="0" applyAlignment="0" applyProtection="0"/>
    <xf numFmtId="325" fontId="14" fillId="0" borderId="0" applyFont="0" applyFill="0" applyBorder="0" applyAlignment="0" applyProtection="0"/>
    <xf numFmtId="0" fontId="85" fillId="0" borderId="0" applyNumberFormat="0" applyFont="0" applyFill="0" applyBorder="0" applyProtection="0">
      <alignment horizontal="center" vertical="center" wrapText="1"/>
    </xf>
    <xf numFmtId="326" fontId="219" fillId="0" borderId="0" applyFont="0" applyFill="0" applyBorder="0" applyAlignment="0" applyProtection="0"/>
    <xf numFmtId="327" fontId="219" fillId="0" borderId="0" applyFont="0" applyFill="0" applyBorder="0" applyAlignment="0" applyProtection="0"/>
    <xf numFmtId="0" fontId="219" fillId="0" borderId="0"/>
    <xf numFmtId="278" fontId="7" fillId="0" borderId="0" applyFont="0" applyFill="0" applyBorder="0" applyAlignment="0" applyProtection="0"/>
    <xf numFmtId="0" fontId="220" fillId="0" borderId="0">
      <protection locked="0"/>
    </xf>
    <xf numFmtId="0" fontId="79" fillId="17" borderId="0" applyNumberFormat="0" applyBorder="0" applyAlignment="0" applyProtection="0">
      <alignment vertical="center"/>
    </xf>
    <xf numFmtId="0" fontId="79" fillId="19" borderId="0" applyNumberFormat="0" applyBorder="0" applyAlignment="0" applyProtection="0">
      <alignment vertical="center"/>
    </xf>
    <xf numFmtId="0" fontId="79" fillId="23" borderId="0" applyNumberFormat="0" applyBorder="0" applyAlignment="0" applyProtection="0">
      <alignment vertical="center"/>
    </xf>
    <xf numFmtId="0" fontId="79" fillId="70" borderId="0" applyNumberFormat="0" applyBorder="0" applyAlignment="0" applyProtection="0">
      <alignment vertical="center"/>
    </xf>
    <xf numFmtId="0" fontId="79" fillId="17" borderId="0" applyNumberFormat="0" applyBorder="0" applyAlignment="0" applyProtection="0">
      <alignment vertical="center"/>
    </xf>
    <xf numFmtId="0" fontId="79" fillId="14" borderId="0" applyNumberFormat="0" applyBorder="0" applyAlignment="0" applyProtection="0">
      <alignment vertical="center"/>
    </xf>
    <xf numFmtId="196" fontId="6" fillId="0" borderId="0"/>
    <xf numFmtId="0" fontId="100" fillId="0" borderId="0" applyNumberFormat="0" applyFill="0" applyBorder="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24"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0" fontId="91" fillId="71" borderId="137" applyNumberFormat="0" applyAlignment="0" applyProtection="0">
      <alignment vertical="center"/>
    </xf>
    <xf numFmtId="328" fontId="5" fillId="0" borderId="0">
      <protection locked="0"/>
    </xf>
    <xf numFmtId="2" fontId="43" fillId="0" borderId="0" applyFont="0" applyFill="0" applyBorder="0" applyAlignment="0" applyProtection="0"/>
    <xf numFmtId="329" fontId="5" fillId="0" borderId="0">
      <protection locked="0"/>
    </xf>
    <xf numFmtId="0" fontId="5" fillId="0" borderId="0">
      <protection locked="0"/>
    </xf>
    <xf numFmtId="2" fontId="43" fillId="0" borderId="0" applyFont="0" applyFill="0" applyBorder="0" applyAlignment="0" applyProtection="0"/>
    <xf numFmtId="0" fontId="112" fillId="0" borderId="0">
      <protection locked="0"/>
    </xf>
    <xf numFmtId="0" fontId="44" fillId="0" borderId="0" applyNumberFormat="0" applyFill="0" applyBorder="0" applyAlignment="0" applyProtection="0"/>
    <xf numFmtId="0" fontId="112" fillId="0" borderId="0">
      <protection locked="0"/>
    </xf>
    <xf numFmtId="0" fontId="44" fillId="0" borderId="0" applyNumberFormat="0" applyFill="0" applyBorder="0" applyAlignment="0" applyProtection="0"/>
    <xf numFmtId="0" fontId="112" fillId="0" borderId="0">
      <protection locked="0"/>
    </xf>
    <xf numFmtId="0" fontId="45" fillId="0" borderId="0" applyNumberFormat="0" applyFill="0" applyBorder="0" applyAlignment="0" applyProtection="0"/>
    <xf numFmtId="0" fontId="112" fillId="0" borderId="0">
      <protection locked="0"/>
    </xf>
    <xf numFmtId="0" fontId="45" fillId="0" borderId="0" applyNumberFormat="0" applyFill="0" applyBorder="0" applyAlignment="0" applyProtection="0"/>
    <xf numFmtId="0" fontId="36" fillId="0" borderId="17" applyBorder="0" applyAlignment="0">
      <alignment horizontal="center"/>
    </xf>
    <xf numFmtId="37" fontId="40" fillId="0" borderId="131">
      <alignment horizontal="center" vertical="center"/>
    </xf>
    <xf numFmtId="37" fontId="40" fillId="0" borderId="45" applyAlignment="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0" fontId="11" fillId="0" borderId="0"/>
    <xf numFmtId="331" fontId="11" fillId="0" borderId="0"/>
    <xf numFmtId="332" fontId="7" fillId="0" borderId="0" applyFont="0" applyFill="0" applyBorder="0" applyAlignment="0" applyProtection="0"/>
    <xf numFmtId="238" fontId="221" fillId="0" borderId="3">
      <alignment horizontal="right" vertical="center"/>
    </xf>
    <xf numFmtId="196" fontId="13" fillId="0" borderId="0"/>
    <xf numFmtId="41" fontId="222" fillId="0" borderId="3">
      <alignment horizontal="center" vertical="center"/>
    </xf>
    <xf numFmtId="0" fontId="223" fillId="0" borderId="0" applyNumberFormat="0" applyFont="0" applyAlignment="0">
      <alignment horizontal="centerContinuous"/>
    </xf>
    <xf numFmtId="0" fontId="11" fillId="0" borderId="0">
      <protection locked="0"/>
    </xf>
    <xf numFmtId="0" fontId="87" fillId="8" borderId="0" applyNumberFormat="0" applyBorder="0" applyAlignment="0" applyProtection="0">
      <alignment vertical="center"/>
    </xf>
    <xf numFmtId="0" fontId="110" fillId="0" borderId="0">
      <protection locked="0"/>
    </xf>
    <xf numFmtId="0" fontId="43" fillId="0" borderId="0" applyFont="0" applyFill="0" applyBorder="0" applyAlignment="0" applyProtection="0"/>
    <xf numFmtId="0" fontId="110" fillId="0" borderId="0">
      <protection locked="0"/>
    </xf>
    <xf numFmtId="0" fontId="43" fillId="0" borderId="0" applyFont="0" applyFill="0" applyBorder="0" applyAlignment="0" applyProtection="0"/>
    <xf numFmtId="49" fontId="11" fillId="0" borderId="0" applyFont="0" applyFill="0" applyBorder="0" applyAlignment="0" applyProtection="0"/>
    <xf numFmtId="0" fontId="86" fillId="0" borderId="0">
      <alignment vertical="center"/>
    </xf>
    <xf numFmtId="0" fontId="52" fillId="0" borderId="26">
      <alignment vertical="center"/>
    </xf>
    <xf numFmtId="0" fontId="52" fillId="0" borderId="26">
      <alignment vertical="center"/>
    </xf>
    <xf numFmtId="0" fontId="52" fillId="0" borderId="26">
      <alignment vertical="center"/>
    </xf>
    <xf numFmtId="0" fontId="52" fillId="0" borderId="26">
      <alignment vertical="center"/>
    </xf>
    <xf numFmtId="0" fontId="5" fillId="72" borderId="0">
      <alignment horizontal="left"/>
    </xf>
    <xf numFmtId="0" fontId="127" fillId="0" borderId="3">
      <alignment horizontal="center" vertical="center"/>
    </xf>
    <xf numFmtId="0" fontId="110" fillId="0" borderId="0">
      <protection locked="0"/>
    </xf>
    <xf numFmtId="0" fontId="43" fillId="0" borderId="0" applyFont="0" applyFill="0" applyBorder="0" applyAlignment="0" applyProtection="0"/>
    <xf numFmtId="0" fontId="110" fillId="0" borderId="0">
      <protection locked="0"/>
    </xf>
    <xf numFmtId="0" fontId="43" fillId="0" borderId="0" applyFont="0" applyFill="0" applyBorder="0" applyAlignment="0" applyProtection="0"/>
    <xf numFmtId="0" fontId="224" fillId="0" borderId="0" applyNumberFormat="0" applyFill="0" applyBorder="0" applyAlignment="0" applyProtection="0">
      <alignment vertical="top"/>
      <protection locked="0"/>
    </xf>
    <xf numFmtId="0" fontId="7" fillId="0" borderId="0" applyFont="0" applyFill="0" applyBorder="0" applyAlignment="0" applyProtection="0"/>
    <xf numFmtId="0" fontId="7" fillId="0" borderId="0" applyFont="0" applyFill="0" applyBorder="0" applyAlignment="0" applyProtection="0"/>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0"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11" fillId="4" borderId="138" applyNumberFormat="0" applyFont="0" applyAlignment="0" applyProtection="0">
      <alignment vertical="center"/>
    </xf>
    <xf numFmtId="0" fontId="7" fillId="0" borderId="0" applyFont="0" applyFill="0" applyBorder="0" applyAlignment="0" applyProtection="0"/>
    <xf numFmtId="0" fontId="7" fillId="0" borderId="0" applyFont="0" applyFill="0" applyBorder="0" applyAlignment="0" applyProtection="0"/>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41" fontId="137" fillId="0" borderId="139" applyNumberFormat="0" applyFont="0" applyFill="0" applyBorder="0" applyProtection="0">
      <alignment horizontal="distributed" vertical="center"/>
    </xf>
    <xf numFmtId="281" fontId="11" fillId="0" borderId="0">
      <protection locked="0"/>
    </xf>
    <xf numFmtId="287" fontId="11" fillId="0" borderId="0">
      <protection locked="0"/>
    </xf>
    <xf numFmtId="287" fontId="11" fillId="0" borderId="0">
      <protection locked="0"/>
    </xf>
    <xf numFmtId="194" fontId="5"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194" fontId="5" fillId="0" borderId="0">
      <protection locked="0"/>
    </xf>
    <xf numFmtId="287" fontId="11"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302" fontId="137" fillId="0" borderId="0" applyFont="0" applyFill="0" applyBorder="0" applyProtection="0">
      <alignment horizontal="center" vertical="center"/>
    </xf>
    <xf numFmtId="333" fontId="137" fillId="0" borderId="0" applyFont="0" applyFill="0" applyBorder="0" applyProtection="0">
      <alignment horizontal="center"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9" fontId="78" fillId="0" borderId="0" applyFont="0" applyFill="0" applyBorder="0" applyAlignment="0" applyProtection="0">
      <alignment vertical="center"/>
    </xf>
    <xf numFmtId="334" fontId="11" fillId="0" borderId="32" applyFont="0" applyFill="0" applyBorder="0" applyAlignment="0" applyProtection="0">
      <alignment vertical="center"/>
    </xf>
    <xf numFmtId="335" fontId="11" fillId="73" borderId="59" applyFont="0" applyFill="0" applyBorder="0" applyAlignment="0" applyProtection="0">
      <alignment vertical="center"/>
    </xf>
    <xf numFmtId="336" fontId="11" fillId="0" borderId="0" applyFont="0" applyFill="0" applyBorder="0" applyAlignment="0" applyProtection="0"/>
    <xf numFmtId="193" fontId="11" fillId="0" borderId="3"/>
    <xf numFmtId="337" fontId="11" fillId="0" borderId="3"/>
    <xf numFmtId="338" fontId="11" fillId="0" borderId="0" applyFont="0" applyFill="0" applyBorder="0" applyAlignment="0" applyProtection="0"/>
    <xf numFmtId="339" fontId="11" fillId="0" borderId="0" applyFont="0" applyFill="0" applyBorder="0" applyAlignment="0" applyProtection="0"/>
    <xf numFmtId="0" fontId="116" fillId="0" borderId="0"/>
    <xf numFmtId="0" fontId="98" fillId="11" borderId="0" applyNumberFormat="0" applyBorder="0" applyAlignment="0" applyProtection="0">
      <alignment vertical="center"/>
    </xf>
    <xf numFmtId="0" fontId="11" fillId="0" borderId="0"/>
    <xf numFmtId="0" fontId="5" fillId="0" borderId="0"/>
    <xf numFmtId="176" fontId="155" fillId="0" borderId="17">
      <alignment vertical="center"/>
    </xf>
    <xf numFmtId="340" fontId="114" fillId="0" borderId="19" applyBorder="0"/>
    <xf numFmtId="341" fontId="11" fillId="0" borderId="19" applyBorder="0"/>
    <xf numFmtId="341" fontId="11" fillId="0" borderId="19" applyBorder="0"/>
    <xf numFmtId="341" fontId="11" fillId="0" borderId="19" applyBorder="0"/>
    <xf numFmtId="341" fontId="11" fillId="0" borderId="19" applyBorder="0"/>
    <xf numFmtId="340" fontId="114" fillId="0" borderId="19" applyBorder="0"/>
    <xf numFmtId="340" fontId="114" fillId="0" borderId="19" applyBorder="0"/>
    <xf numFmtId="340" fontId="114" fillId="0" borderId="19" applyBorder="0"/>
    <xf numFmtId="0" fontId="225" fillId="0" borderId="0"/>
    <xf numFmtId="338" fontId="11" fillId="0" borderId="0" applyNumberFormat="0" applyFont="0" applyFill="0" applyBorder="0" applyProtection="0">
      <alignment horizontal="centerContinuous" vertical="center"/>
    </xf>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3"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0" fontId="137" fillId="0" borderId="139"/>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0"/>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3" fontId="137" fillId="0" borderId="141"/>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6" fillId="0" borderId="139"/>
    <xf numFmtId="0" fontId="227" fillId="0" borderId="0">
      <alignment horizontal="center"/>
    </xf>
    <xf numFmtId="0" fontId="130" fillId="0" borderId="130">
      <alignment horizontal="center"/>
    </xf>
    <xf numFmtId="0" fontId="130" fillId="0" borderId="130">
      <alignment horizontal="center"/>
    </xf>
    <xf numFmtId="0" fontId="130" fillId="0" borderId="130">
      <alignment horizontal="center"/>
    </xf>
    <xf numFmtId="0" fontId="93" fillId="0" borderId="0" applyNumberFormat="0" applyFill="0" applyBorder="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0" fontId="92" fillId="21" borderId="5" applyNumberFormat="0" applyAlignment="0" applyProtection="0">
      <alignment vertical="center"/>
    </xf>
    <xf numFmtId="267" fontId="114" fillId="0" borderId="22"/>
    <xf numFmtId="4" fontId="114" fillId="0" borderId="19"/>
    <xf numFmtId="4" fontId="114" fillId="0" borderId="19"/>
    <xf numFmtId="4" fontId="114" fillId="0" borderId="19"/>
    <xf numFmtId="4" fontId="114" fillId="0" borderId="19"/>
    <xf numFmtId="342" fontId="114" fillId="0" borderId="19"/>
    <xf numFmtId="342" fontId="114" fillId="0" borderId="19"/>
    <xf numFmtId="342" fontId="114" fillId="0" borderId="19"/>
    <xf numFmtId="342" fontId="114" fillId="0" borderId="19"/>
    <xf numFmtId="343" fontId="114" fillId="0" borderId="19"/>
    <xf numFmtId="343" fontId="114" fillId="0" borderId="19"/>
    <xf numFmtId="343" fontId="114" fillId="0" borderId="19"/>
    <xf numFmtId="343" fontId="114" fillId="0" borderId="19"/>
    <xf numFmtId="1" fontId="5" fillId="0" borderId="0"/>
    <xf numFmtId="176" fontId="36" fillId="0" borderId="17">
      <alignment vertical="center"/>
    </xf>
    <xf numFmtId="4" fontId="228" fillId="0" borderId="0" applyNumberFormat="0" applyFill="0" applyBorder="0" applyAlignment="0">
      <alignment horizontal="centerContinuous" vertical="center"/>
    </xf>
    <xf numFmtId="344" fontId="134" fillId="0" borderId="0">
      <alignment vertical="center"/>
    </xf>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alignment vertical="center"/>
    </xf>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176" fontId="11" fillId="0" borderId="0" applyFont="0" applyFill="0" applyBorder="0" applyAlignment="0" applyProtection="0"/>
    <xf numFmtId="41" fontId="78" fillId="0" borderId="0" applyFont="0" applyFill="0" applyBorder="0" applyAlignment="0" applyProtection="0">
      <alignment vertical="center"/>
    </xf>
    <xf numFmtId="41" fontId="11" fillId="0" borderId="0" applyFont="0" applyFill="0" applyBorder="0" applyAlignment="0" applyProtection="0"/>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11"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41" fontId="78" fillId="0" borderId="0" applyFont="0" applyFill="0" applyBorder="0" applyAlignment="0" applyProtection="0">
      <alignment vertical="center"/>
    </xf>
    <xf numFmtId="176" fontId="229" fillId="0" borderId="0"/>
    <xf numFmtId="43" fontId="11" fillId="0" borderId="0" applyFont="0" applyFill="0" applyBorder="0" applyAlignment="0" applyProtection="0">
      <alignment vertical="center"/>
    </xf>
    <xf numFmtId="345" fontId="11" fillId="0" borderId="0" applyFont="0" applyFill="0" applyBorder="0" applyAlignment="0" applyProtection="0"/>
    <xf numFmtId="0" fontId="5" fillId="0" borderId="0"/>
    <xf numFmtId="0" fontId="7" fillId="0" borderId="0"/>
    <xf numFmtId="0" fontId="7" fillId="0" borderId="0"/>
    <xf numFmtId="0" fontId="11" fillId="0" borderId="0" applyFont="0" applyFill="0" applyBorder="0" applyAlignment="0" applyProtection="0"/>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97" fillId="0" borderId="13" applyNumberFormat="0" applyFill="0" applyAlignment="0" applyProtection="0">
      <alignment vertical="center"/>
    </xf>
    <xf numFmtId="0" fontId="17" fillId="0" borderId="0" applyNumberFormat="0" applyFill="0" applyBorder="0" applyAlignment="0" applyProtection="0"/>
    <xf numFmtId="0" fontId="109" fillId="0" borderId="0"/>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2"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66" fillId="0" borderId="143" applyNumberFormat="0" applyFill="0" applyAlignment="0" applyProtection="0">
      <alignment vertical="center"/>
    </xf>
    <xf numFmtId="0"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8"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0" fontId="11" fillId="0" borderId="0" applyFont="0" applyFill="0" applyBorder="0" applyAlignment="0" applyProtection="0"/>
    <xf numFmtId="191" fontId="18"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8" fontId="11" fillId="0" borderId="0" applyFont="0" applyFill="0" applyBorder="0" applyAlignment="0" applyProtection="0"/>
    <xf numFmtId="347" fontId="11" fillId="0" borderId="0" applyFont="0" applyFill="0" applyBorder="0" applyAlignment="0" applyProtection="0"/>
    <xf numFmtId="0" fontId="18"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0" fontId="18" fillId="0" borderId="0" applyFont="0" applyFill="0" applyBorder="0" applyAlignment="0" applyProtection="0"/>
    <xf numFmtId="349" fontId="11" fillId="0" borderId="0" applyFont="0" applyFill="0" applyBorder="0" applyAlignment="0" applyProtection="0"/>
    <xf numFmtId="199" fontId="6"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191" fontId="18" fillId="0" borderId="0" applyFont="0" applyFill="0" applyBorder="0" applyAlignment="0" applyProtection="0"/>
    <xf numFmtId="291" fontId="5"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347"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6" fontId="11" fillId="0" borderId="0" applyFont="0" applyFill="0" applyBorder="0" applyAlignment="0" applyProtection="0"/>
    <xf numFmtId="347" fontId="11" fillId="0" borderId="0" applyFont="0" applyFill="0" applyBorder="0" applyAlignment="0" applyProtection="0"/>
    <xf numFmtId="291" fontId="11" fillId="0" borderId="0" applyFont="0" applyFill="0" applyBorder="0" applyAlignment="0" applyProtection="0"/>
    <xf numFmtId="268" fontId="5" fillId="0" borderId="0" applyFont="0" applyFill="0" applyBorder="0" applyAlignment="0" applyProtection="0"/>
    <xf numFmtId="191" fontId="18" fillId="0" borderId="0" applyFont="0" applyFill="0" applyBorder="0" applyAlignment="0" applyProtection="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49" fontId="13" fillId="0" borderId="132" applyNumberFormat="0" applyAlignment="0"/>
    <xf numFmtId="0" fontId="42" fillId="0" borderId="0"/>
    <xf numFmtId="0" fontId="10" fillId="0" borderId="0" applyNumberFormat="0" applyAlignment="0">
      <alignment horizontal="lef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5"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0" fontId="96" fillId="11" borderId="137" applyNumberFormat="0" applyAlignment="0" applyProtection="0">
      <alignment vertical="center"/>
    </xf>
    <xf numFmtId="4" fontId="110" fillId="0" borderId="0">
      <protection locked="0"/>
    </xf>
    <xf numFmtId="4" fontId="43" fillId="0" borderId="0" applyFont="0" applyFill="0" applyBorder="0" applyAlignment="0" applyProtection="0"/>
    <xf numFmtId="4" fontId="110" fillId="0" borderId="0">
      <protection locked="0"/>
    </xf>
    <xf numFmtId="4" fontId="110" fillId="0" borderId="0">
      <protection locked="0"/>
    </xf>
    <xf numFmtId="4" fontId="110" fillId="0" borderId="0">
      <protection locked="0"/>
    </xf>
    <xf numFmtId="350" fontId="5" fillId="0" borderId="0">
      <protection locked="0"/>
    </xf>
    <xf numFmtId="3" fontId="43" fillId="0" borderId="0" applyFont="0" applyFill="0" applyBorder="0" applyAlignment="0" applyProtection="0"/>
    <xf numFmtId="351" fontId="5" fillId="0" borderId="0">
      <protection locked="0"/>
    </xf>
    <xf numFmtId="0" fontId="5" fillId="0" borderId="0">
      <protection locked="0"/>
    </xf>
    <xf numFmtId="3" fontId="43" fillId="0" borderId="0" applyFont="0" applyFill="0" applyBorder="0" applyAlignment="0" applyProtection="0"/>
    <xf numFmtId="0" fontId="5" fillId="0" borderId="144" applyNumberFormat="0"/>
    <xf numFmtId="0" fontId="230" fillId="0" borderId="145" applyNumberFormat="0" applyFill="0" applyAlignment="0" applyProtection="0">
      <alignment vertical="center"/>
    </xf>
    <xf numFmtId="0" fontId="231" fillId="0" borderId="109"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94" fillId="0" borderId="12"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146" applyNumberFormat="0" applyFill="0" applyAlignment="0" applyProtection="0">
      <alignment vertical="center"/>
    </xf>
    <xf numFmtId="0" fontId="232" fillId="0" borderId="0" applyNumberFormat="0" applyFill="0" applyBorder="0" applyAlignment="0" applyProtection="0">
      <alignment vertical="center"/>
    </xf>
    <xf numFmtId="0" fontId="233" fillId="0" borderId="0" applyNumberFormat="0" applyFill="0" applyBorder="0" applyAlignment="0" applyProtection="0">
      <alignment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39">
      <alignment horizontal="distributed" vertical="center"/>
    </xf>
    <xf numFmtId="0" fontId="5" fillId="0" borderId="19">
      <alignment horizontal="distributed" vertical="top"/>
    </xf>
    <xf numFmtId="0" fontId="5" fillId="0" borderId="19">
      <alignment horizontal="distributed" vertical="top"/>
    </xf>
    <xf numFmtId="0" fontId="5" fillId="0" borderId="19">
      <alignment horizontal="distributed" vertical="top"/>
    </xf>
    <xf numFmtId="0" fontId="5" fillId="0" borderId="19">
      <alignment horizontal="distributed" vertical="top"/>
    </xf>
    <xf numFmtId="0" fontId="5" fillId="0" borderId="19">
      <alignment horizontal="distributed" vertical="top"/>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5" fillId="0" borderId="147">
      <alignment horizontal="distributed"/>
    </xf>
    <xf numFmtId="0" fontId="80" fillId="9" borderId="0" applyNumberFormat="0" applyBorder="0" applyAlignment="0" applyProtection="0">
      <alignment vertical="center"/>
    </xf>
    <xf numFmtId="41" fontId="42" fillId="0" borderId="0" applyFont="0" applyFill="0" applyBorder="0" applyAlignment="0" applyProtection="0"/>
    <xf numFmtId="43" fontId="42" fillId="0" borderId="0" applyFont="0" applyFill="0" applyBorder="0" applyAlignment="0" applyProtection="0"/>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24"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99" fillId="71" borderId="148" applyNumberFormat="0" applyAlignment="0" applyProtection="0">
      <alignment vertical="center"/>
    </xf>
    <xf numFmtId="0" fontId="127" fillId="0" borderId="3" applyFill="0" applyProtection="0">
      <alignment horizontal="center" vertical="center"/>
    </xf>
    <xf numFmtId="287" fontId="11" fillId="0" borderId="0">
      <protection locked="0"/>
    </xf>
    <xf numFmtId="194" fontId="5" fillId="0" borderId="0">
      <protection locked="0"/>
    </xf>
    <xf numFmtId="207" fontId="154" fillId="0" borderId="0">
      <protection locked="0"/>
    </xf>
    <xf numFmtId="289" fontId="191" fillId="0" borderId="0">
      <protection locked="0"/>
    </xf>
    <xf numFmtId="207" fontId="154" fillId="0" borderId="0">
      <protection locked="0"/>
    </xf>
    <xf numFmtId="194" fontId="5" fillId="0" borderId="0">
      <protection locked="0"/>
    </xf>
    <xf numFmtId="194" fontId="5"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207" fontId="154" fillId="0" borderId="0">
      <protection locked="0"/>
    </xf>
    <xf numFmtId="40" fontId="5" fillId="0" borderId="0">
      <protection locked="0"/>
    </xf>
    <xf numFmtId="194" fontId="5" fillId="0" borderId="0">
      <protection locked="0"/>
    </xf>
    <xf numFmtId="287" fontId="11" fillId="0" borderId="0">
      <protection locked="0"/>
    </xf>
    <xf numFmtId="289" fontId="191" fillId="0" borderId="0">
      <protection locked="0"/>
    </xf>
    <xf numFmtId="0" fontId="11" fillId="0" borderId="0">
      <protection locked="0"/>
    </xf>
    <xf numFmtId="0" fontId="11" fillId="0" borderId="0">
      <protection locked="0"/>
    </xf>
    <xf numFmtId="0" fontId="191" fillId="0" borderId="0">
      <protection locked="0"/>
    </xf>
    <xf numFmtId="0" fontId="11" fillId="0" borderId="0">
      <protection locked="0"/>
    </xf>
    <xf numFmtId="40" fontId="5" fillId="0" borderId="0">
      <protection locked="0"/>
    </xf>
    <xf numFmtId="287" fontId="11" fillId="0" borderId="0">
      <protection locked="0"/>
    </xf>
    <xf numFmtId="205" fontId="11" fillId="0" borderId="0" applyFont="0" applyFill="0" applyBorder="0" applyProtection="0">
      <alignment vertical="center"/>
    </xf>
    <xf numFmtId="38" fontId="137" fillId="0" borderId="0" applyFont="0" applyFill="0" applyBorder="0" applyProtection="0">
      <alignment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3" fontId="11" fillId="0" borderId="0" applyFont="0" applyFill="0" applyBorder="0" applyAlignment="0" applyProtection="0"/>
    <xf numFmtId="354" fontId="11" fillId="0" borderId="0" applyFont="0" applyFill="0" applyBorder="0" applyAlignment="0" applyProtection="0"/>
    <xf numFmtId="0" fontId="5" fillId="0" borderId="0" applyFont="0" applyFill="0" applyBorder="0" applyAlignment="0" applyProtection="0"/>
    <xf numFmtId="38" fontId="5" fillId="0" borderId="0" applyFont="0" applyFill="0" applyBorder="0" applyAlignment="0" applyProtection="0"/>
    <xf numFmtId="355" fontId="11" fillId="0" borderId="150" applyFont="0" applyFill="0" applyBorder="0" applyAlignment="0" applyProtection="0">
      <alignment vertical="center"/>
    </xf>
    <xf numFmtId="246" fontId="11" fillId="0" borderId="32" applyFont="0" applyFill="0" applyBorder="0" applyAlignment="0" applyProtection="0">
      <alignment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352" fontId="11" fillId="0" borderId="149">
      <alignment horizontal="center" vertical="center"/>
    </xf>
    <xf numFmtId="185" fontId="5" fillId="20" borderId="0" applyFill="0" applyBorder="0" applyProtection="0">
      <alignment horizontal="right"/>
    </xf>
    <xf numFmtId="38" fontId="137" fillId="0" borderId="0" applyFont="0" applyFill="0" applyBorder="0" applyAlignment="0" applyProtection="0">
      <alignment vertical="center"/>
    </xf>
    <xf numFmtId="195" fontId="11" fillId="0" borderId="0" applyFont="0" applyFill="0" applyBorder="0" applyAlignment="0" applyProtection="0">
      <alignment vertical="center"/>
    </xf>
    <xf numFmtId="194" fontId="11" fillId="0" borderId="0" applyFont="0" applyFill="0" applyBorder="0" applyAlignment="0" applyProtection="0">
      <alignment vertical="center"/>
    </xf>
    <xf numFmtId="40" fontId="5" fillId="0" borderId="24"/>
    <xf numFmtId="40" fontId="5" fillId="0" borderId="24"/>
    <xf numFmtId="40" fontId="5" fillId="0" borderId="24"/>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6" fontId="11" fillId="25" borderId="151" applyFont="0" applyFill="0" applyBorder="0" applyAlignment="0" applyProtection="0"/>
    <xf numFmtId="357" fontId="11" fillId="0" borderId="3"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8" fontId="11" fillId="0" borderId="36" applyFont="0" applyFill="0" applyBorder="0" applyAlignment="0" applyProtection="0"/>
    <xf numFmtId="359" fontId="11" fillId="0" borderId="32" applyFont="0" applyFill="0" applyBorder="0" applyAlignment="0" applyProtection="0"/>
    <xf numFmtId="272" fontId="11" fillId="0" borderId="3"/>
    <xf numFmtId="0" fontId="11" fillId="0" borderId="0"/>
    <xf numFmtId="0" fontId="11" fillId="0" borderId="0">
      <alignment vertical="center"/>
    </xf>
    <xf numFmtId="0" fontId="101" fillId="0" borderId="0">
      <alignment vertical="center"/>
    </xf>
    <xf numFmtId="0" fontId="3" fillId="0" borderId="0">
      <alignment vertical="center"/>
    </xf>
    <xf numFmtId="0" fontId="7" fillId="0" borderId="0"/>
    <xf numFmtId="0" fontId="10" fillId="0" borderId="0"/>
    <xf numFmtId="41" fontId="11" fillId="0" borderId="0" applyFont="0" applyFill="0" applyBorder="0" applyAlignment="0" applyProtection="0">
      <alignment vertical="center"/>
    </xf>
    <xf numFmtId="41" fontId="11" fillId="0" borderId="0" applyFont="0" applyFill="0" applyBorder="0" applyAlignment="0" applyProtection="0"/>
    <xf numFmtId="41" fontId="11" fillId="0" borderId="0" applyFont="0" applyFill="0" applyBorder="0" applyAlignment="0" applyProtection="0"/>
    <xf numFmtId="0" fontId="2" fillId="0" borderId="0">
      <alignment vertical="center"/>
    </xf>
    <xf numFmtId="0" fontId="11" fillId="0" borderId="0"/>
    <xf numFmtId="0" fontId="11" fillId="0" borderId="0"/>
    <xf numFmtId="0" fontId="11" fillId="0" borderId="0"/>
    <xf numFmtId="0" fontId="11" fillId="0" borderId="0"/>
    <xf numFmtId="41" fontId="10" fillId="0" borderId="0" applyFont="0" applyFill="0" applyBorder="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41" fontId="11" fillId="0" borderId="0" applyFont="0" applyFill="0" applyBorder="0" applyAlignment="0" applyProtection="0"/>
    <xf numFmtId="9" fontId="11" fillId="0" borderId="0" applyFont="0" applyFill="0" applyBorder="0" applyAlignment="0" applyProtection="0"/>
    <xf numFmtId="178" fontId="11" fillId="0" borderId="0" applyFont="0" applyFill="0" applyBorder="0" applyAlignment="0" applyProtection="0"/>
    <xf numFmtId="0" fontId="1" fillId="0" borderId="0">
      <alignment vertical="center"/>
    </xf>
  </cellStyleXfs>
  <cellXfs count="2260">
    <xf numFmtId="0" fontId="0" fillId="0" borderId="0" xfId="0"/>
    <xf numFmtId="181" fontId="6" fillId="0" borderId="0" xfId="0" applyNumberFormat="1" applyFont="1" applyAlignment="1">
      <alignment vertical="center"/>
    </xf>
    <xf numFmtId="0" fontId="0" fillId="0" borderId="0" xfId="0" applyAlignment="1">
      <alignment vertical="center"/>
    </xf>
    <xf numFmtId="0" fontId="26" fillId="20" borderId="0" xfId="0" applyFont="1" applyFill="1" applyAlignment="1">
      <alignment vertical="center"/>
    </xf>
    <xf numFmtId="0" fontId="29" fillId="26" borderId="0" xfId="0" applyFont="1" applyFill="1" applyAlignment="1">
      <alignment vertical="center"/>
    </xf>
    <xf numFmtId="0" fontId="29"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30" fillId="0" borderId="0" xfId="0" applyFont="1" applyAlignment="1">
      <alignment horizontal="right" vertical="center"/>
    </xf>
    <xf numFmtId="0" fontId="31" fillId="0" borderId="0" xfId="0" applyFont="1" applyAlignment="1">
      <alignment vertical="center"/>
    </xf>
    <xf numFmtId="0" fontId="32" fillId="0" borderId="0" xfId="0" applyFont="1" applyAlignment="1">
      <alignment vertical="center"/>
    </xf>
    <xf numFmtId="0" fontId="33" fillId="0" borderId="0" xfId="0" applyFont="1" applyAlignment="1">
      <alignment vertical="center"/>
    </xf>
    <xf numFmtId="0" fontId="36" fillId="0" borderId="0" xfId="0" applyFont="1" applyAlignment="1">
      <alignment vertical="center"/>
    </xf>
    <xf numFmtId="0" fontId="33" fillId="0" borderId="0" xfId="0" applyFont="1" applyAlignment="1">
      <alignment horizontal="left" vertical="center"/>
    </xf>
    <xf numFmtId="2" fontId="37" fillId="0" borderId="0" xfId="0" applyNumberFormat="1" applyFont="1" applyAlignment="1">
      <alignment horizontal="center" vertical="center"/>
    </xf>
    <xf numFmtId="0" fontId="37" fillId="27" borderId="1" xfId="0" applyFont="1" applyFill="1" applyBorder="1" applyAlignment="1">
      <alignment horizontal="center" vertical="center"/>
    </xf>
    <xf numFmtId="0" fontId="37" fillId="0" borderId="31" xfId="0" applyFont="1" applyBorder="1" applyAlignment="1">
      <alignment horizontal="center" vertical="center"/>
    </xf>
    <xf numFmtId="193" fontId="37" fillId="20" borderId="20" xfId="85" applyNumberFormat="1" applyFont="1" applyFill="1" applyBorder="1" applyAlignment="1">
      <alignment horizontal="right" vertical="center" wrapText="1"/>
    </xf>
    <xf numFmtId="193" fontId="37" fillId="20" borderId="6" xfId="85" applyNumberFormat="1" applyFont="1" applyFill="1" applyBorder="1" applyAlignment="1">
      <alignment horizontal="right" vertical="center" wrapText="1"/>
    </xf>
    <xf numFmtId="0" fontId="37" fillId="0" borderId="22" xfId="0" applyFont="1" applyBorder="1" applyAlignment="1">
      <alignment horizontal="center" vertical="center"/>
    </xf>
    <xf numFmtId="193" fontId="37" fillId="20" borderId="17" xfId="85" applyNumberFormat="1" applyFont="1" applyFill="1" applyBorder="1" applyAlignment="1">
      <alignment horizontal="right" vertical="center" wrapText="1"/>
    </xf>
    <xf numFmtId="193" fontId="37" fillId="20" borderId="18" xfId="85" applyNumberFormat="1" applyFont="1" applyFill="1" applyBorder="1" applyAlignment="1">
      <alignment horizontal="right" vertical="center" wrapText="1"/>
    </xf>
    <xf numFmtId="0" fontId="37" fillId="0" borderId="24" xfId="0" applyFont="1" applyBorder="1" applyAlignment="1">
      <alignment horizontal="center" vertical="center"/>
    </xf>
    <xf numFmtId="193" fontId="37" fillId="20" borderId="19" xfId="85" applyNumberFormat="1" applyFont="1" applyFill="1" applyBorder="1" applyAlignment="1">
      <alignment horizontal="right" vertical="center" wrapText="1"/>
    </xf>
    <xf numFmtId="193" fontId="37" fillId="20" borderId="25" xfId="85" applyNumberFormat="1" applyFont="1" applyFill="1" applyBorder="1" applyAlignment="1">
      <alignment horizontal="right" vertical="center" wrapText="1"/>
    </xf>
    <xf numFmtId="0" fontId="12" fillId="0" borderId="0" xfId="0" applyFont="1" applyAlignment="1">
      <alignment horizontal="left" vertical="center"/>
    </xf>
    <xf numFmtId="193" fontId="37" fillId="20" borderId="0" xfId="85" applyNumberFormat="1" applyFont="1" applyFill="1" applyBorder="1" applyAlignment="1">
      <alignment horizontal="right" vertical="center" wrapText="1"/>
    </xf>
    <xf numFmtId="193" fontId="37" fillId="20" borderId="0" xfId="85" applyNumberFormat="1" applyFont="1" applyFill="1" applyBorder="1" applyAlignment="1">
      <alignment horizontal="center" vertical="center" wrapText="1"/>
    </xf>
    <xf numFmtId="0" fontId="11" fillId="0" borderId="0" xfId="0" applyFont="1" applyAlignment="1">
      <alignment horizontal="left" vertical="center"/>
    </xf>
    <xf numFmtId="194" fontId="37" fillId="20" borderId="20" xfId="85" applyNumberFormat="1" applyFont="1" applyFill="1" applyBorder="1" applyAlignment="1">
      <alignment vertical="center"/>
    </xf>
    <xf numFmtId="195" fontId="37" fillId="20" borderId="20" xfId="85" applyNumberFormat="1" applyFont="1" applyFill="1" applyBorder="1" applyAlignment="1">
      <alignment vertical="center"/>
    </xf>
    <xf numFmtId="195" fontId="37" fillId="20" borderId="6" xfId="85" applyNumberFormat="1" applyFont="1" applyFill="1" applyBorder="1" applyAlignment="1">
      <alignment vertical="center"/>
    </xf>
    <xf numFmtId="194" fontId="37" fillId="20" borderId="17" xfId="85" applyNumberFormat="1" applyFont="1" applyFill="1" applyBorder="1" applyAlignment="1">
      <alignment vertical="center"/>
    </xf>
    <xf numFmtId="195" fontId="37" fillId="20" borderId="17" xfId="85" applyNumberFormat="1" applyFont="1" applyFill="1" applyBorder="1" applyAlignment="1">
      <alignment vertical="center"/>
    </xf>
    <xf numFmtId="195" fontId="37" fillId="20" borderId="18" xfId="85" applyNumberFormat="1" applyFont="1" applyFill="1" applyBorder="1" applyAlignment="1">
      <alignment vertical="center"/>
    </xf>
    <xf numFmtId="0" fontId="36" fillId="0" borderId="0" xfId="0" applyFont="1" applyAlignment="1">
      <alignment horizontal="center" vertical="center"/>
    </xf>
    <xf numFmtId="194" fontId="37" fillId="0" borderId="17" xfId="0" applyNumberFormat="1" applyFont="1" applyBorder="1" applyAlignment="1">
      <alignment vertical="center"/>
    </xf>
    <xf numFmtId="194" fontId="37" fillId="20" borderId="19" xfId="85" applyNumberFormat="1" applyFont="1" applyFill="1" applyBorder="1" applyAlignment="1">
      <alignment vertical="center"/>
    </xf>
    <xf numFmtId="195" fontId="37" fillId="20" borderId="19" xfId="85" applyNumberFormat="1" applyFont="1" applyFill="1" applyBorder="1" applyAlignment="1">
      <alignment vertical="center"/>
    </xf>
    <xf numFmtId="195" fontId="37" fillId="20" borderId="25" xfId="85" applyNumberFormat="1" applyFont="1" applyFill="1" applyBorder="1" applyAlignment="1">
      <alignment vertical="center"/>
    </xf>
    <xf numFmtId="193" fontId="37" fillId="0" borderId="21" xfId="85" applyNumberFormat="1" applyFont="1" applyBorder="1" applyAlignment="1">
      <alignment horizontal="center" vertical="center"/>
    </xf>
    <xf numFmtId="193" fontId="37" fillId="20" borderId="1" xfId="85" applyNumberFormat="1" applyFont="1" applyFill="1" applyBorder="1" applyAlignment="1">
      <alignment vertical="center"/>
    </xf>
    <xf numFmtId="193" fontId="37" fillId="20" borderId="1" xfId="85" applyNumberFormat="1" applyFont="1" applyFill="1" applyBorder="1" applyAlignment="1">
      <alignment vertical="center" wrapText="1"/>
    </xf>
    <xf numFmtId="195" fontId="37" fillId="20" borderId="6" xfId="250" applyNumberFormat="1" applyFont="1" applyFill="1" applyBorder="1">
      <alignment vertical="center"/>
    </xf>
    <xf numFmtId="193" fontId="36" fillId="0" borderId="0" xfId="85" applyNumberFormat="1" applyFont="1" applyAlignment="1">
      <alignment horizontal="center" vertical="center"/>
    </xf>
    <xf numFmtId="0" fontId="36" fillId="0" borderId="0" xfId="0" applyFont="1"/>
    <xf numFmtId="43" fontId="36" fillId="0" borderId="0" xfId="0" applyNumberFormat="1" applyFont="1"/>
    <xf numFmtId="193" fontId="36" fillId="0" borderId="0" xfId="0" applyNumberFormat="1" applyFont="1"/>
    <xf numFmtId="0" fontId="33" fillId="0" borderId="0" xfId="0" applyFont="1"/>
    <xf numFmtId="43" fontId="33" fillId="0" borderId="0" xfId="0" applyNumberFormat="1" applyFont="1"/>
    <xf numFmtId="0" fontId="37" fillId="27" borderId="23" xfId="0" applyFont="1" applyFill="1" applyBorder="1" applyAlignment="1">
      <alignment horizontal="center" vertical="center"/>
    </xf>
    <xf numFmtId="0" fontId="107" fillId="0" borderId="0" xfId="232" applyFont="1">
      <alignment vertical="center"/>
    </xf>
    <xf numFmtId="0" fontId="37" fillId="30" borderId="22" xfId="0" applyFont="1" applyFill="1" applyBorder="1" applyAlignment="1">
      <alignment horizontal="center" vertical="center"/>
    </xf>
    <xf numFmtId="194" fontId="37" fillId="30" borderId="17" xfId="0" applyNumberFormat="1" applyFont="1" applyFill="1" applyBorder="1" applyAlignment="1">
      <alignment vertical="center"/>
    </xf>
    <xf numFmtId="195" fontId="37" fillId="30" borderId="17" xfId="85" applyNumberFormat="1" applyFont="1" applyFill="1" applyBorder="1" applyAlignment="1">
      <alignment vertical="center"/>
    </xf>
    <xf numFmtId="194" fontId="37" fillId="30" borderId="17" xfId="85" applyNumberFormat="1" applyFont="1" applyFill="1" applyBorder="1" applyAlignment="1">
      <alignment vertical="center"/>
    </xf>
    <xf numFmtId="195" fontId="37" fillId="30" borderId="18" xfId="85" applyNumberFormat="1" applyFont="1" applyFill="1" applyBorder="1" applyAlignment="1">
      <alignment vertical="center"/>
    </xf>
    <xf numFmtId="181" fontId="108" fillId="0" borderId="0" xfId="0" applyNumberFormat="1" applyFont="1" applyAlignment="1">
      <alignment vertical="center"/>
    </xf>
    <xf numFmtId="41" fontId="131" fillId="0" borderId="69" xfId="96" applyFont="1" applyFill="1" applyBorder="1" applyAlignment="1">
      <alignment horizontal="center" vertical="center" shrinkToFit="1"/>
    </xf>
    <xf numFmtId="41" fontId="131" fillId="0" borderId="76" xfId="96" applyFont="1" applyFill="1" applyBorder="1" applyAlignment="1">
      <alignment horizontal="center" vertical="center" shrinkToFit="1"/>
    </xf>
    <xf numFmtId="214" fontId="129" fillId="0" borderId="72" xfId="232" applyNumberFormat="1" applyFont="1" applyBorder="1" applyAlignment="1">
      <alignment horizontal="center" vertical="center"/>
    </xf>
    <xf numFmtId="41" fontId="129" fillId="0" borderId="78" xfId="96" applyFont="1" applyBorder="1" applyAlignment="1">
      <alignment horizontal="center" vertical="center"/>
    </xf>
    <xf numFmtId="41" fontId="129" fillId="0" borderId="79" xfId="96" applyFont="1" applyFill="1" applyBorder="1" applyAlignment="1">
      <alignment horizontal="center" vertical="center"/>
    </xf>
    <xf numFmtId="0" fontId="5" fillId="0" borderId="0" xfId="1459"/>
    <xf numFmtId="0" fontId="129" fillId="0" borderId="116" xfId="1459" applyFont="1" applyBorder="1" applyAlignment="1">
      <alignment horizontal="center" vertical="center" shrinkToFit="1"/>
    </xf>
    <xf numFmtId="0" fontId="104" fillId="0" borderId="86" xfId="1459" applyFont="1" applyBorder="1" applyAlignment="1">
      <alignment vertical="center"/>
    </xf>
    <xf numFmtId="0" fontId="104" fillId="0" borderId="87" xfId="1459" applyFont="1" applyBorder="1" applyAlignment="1">
      <alignment horizontal="center" vertical="center" shrinkToFit="1"/>
    </xf>
    <xf numFmtId="0" fontId="104" fillId="0" borderId="97" xfId="1459" applyFont="1" applyBorder="1" applyAlignment="1">
      <alignment horizontal="center" vertical="center" shrinkToFit="1"/>
    </xf>
    <xf numFmtId="0" fontId="104" fillId="0" borderId="73" xfId="1364" applyFont="1" applyBorder="1" applyAlignment="1">
      <alignment horizontal="center" vertical="center" shrinkToFit="1"/>
    </xf>
    <xf numFmtId="0" fontId="104" fillId="65" borderId="32" xfId="0" applyFont="1" applyFill="1" applyBorder="1" applyAlignment="1">
      <alignment horizontal="center" vertical="center"/>
    </xf>
    <xf numFmtId="0" fontId="104" fillId="0" borderId="75" xfId="1364" applyFont="1" applyBorder="1" applyAlignment="1">
      <alignment horizontal="center" vertical="center" shrinkToFit="1"/>
    </xf>
    <xf numFmtId="0" fontId="5" fillId="0" borderId="0" xfId="1461"/>
    <xf numFmtId="0" fontId="132" fillId="0" borderId="0" xfId="0" applyFont="1"/>
    <xf numFmtId="181" fontId="105" fillId="0" borderId="11" xfId="0" applyNumberFormat="1" applyFont="1" applyBorder="1" applyAlignment="1">
      <alignment horizontal="center" vertical="center"/>
    </xf>
    <xf numFmtId="181" fontId="105" fillId="0" borderId="1" xfId="0" applyNumberFormat="1" applyFont="1" applyBorder="1" applyAlignment="1">
      <alignment vertical="center"/>
    </xf>
    <xf numFmtId="176" fontId="106" fillId="0" borderId="1" xfId="85" applyFont="1" applyBorder="1" applyAlignment="1" applyProtection="1">
      <alignment horizontal="center" vertical="center"/>
    </xf>
    <xf numFmtId="41" fontId="129" fillId="0" borderId="80" xfId="96" applyFont="1" applyFill="1" applyBorder="1" applyAlignment="1">
      <alignment horizontal="center" vertical="center"/>
    </xf>
    <xf numFmtId="41" fontId="104" fillId="0" borderId="77" xfId="96" applyFont="1" applyFill="1" applyBorder="1" applyAlignment="1">
      <alignment horizontal="center" vertical="center"/>
    </xf>
    <xf numFmtId="0" fontId="52" fillId="0" borderId="153" xfId="7871" applyFont="1" applyBorder="1">
      <alignment vertical="center"/>
    </xf>
    <xf numFmtId="0" fontId="52" fillId="0" borderId="154" xfId="7871" applyFont="1" applyBorder="1">
      <alignment vertical="center"/>
    </xf>
    <xf numFmtId="0" fontId="11" fillId="0" borderId="154" xfId="7871" applyBorder="1">
      <alignment vertical="center"/>
    </xf>
    <xf numFmtId="0" fontId="11" fillId="0" borderId="155" xfId="7871" applyBorder="1">
      <alignment vertical="center"/>
    </xf>
    <xf numFmtId="0" fontId="11" fillId="0" borderId="18" xfId="7871" applyBorder="1">
      <alignment vertical="center"/>
    </xf>
    <xf numFmtId="0" fontId="11" fillId="0" borderId="0" xfId="7871">
      <alignment vertical="center"/>
    </xf>
    <xf numFmtId="0" fontId="11" fillId="0" borderId="22" xfId="7871" applyBorder="1">
      <alignment vertical="center"/>
    </xf>
    <xf numFmtId="0" fontId="11" fillId="0" borderId="22" xfId="7871" applyBorder="1" applyAlignment="1">
      <alignment horizontal="right" vertical="center"/>
    </xf>
    <xf numFmtId="0" fontId="11" fillId="0" borderId="151" xfId="7871" applyBorder="1" applyAlignment="1">
      <alignment horizontal="center" vertical="center"/>
    </xf>
    <xf numFmtId="41" fontId="11" fillId="0" borderId="0" xfId="99" applyFont="1" applyBorder="1">
      <alignment vertical="center"/>
    </xf>
    <xf numFmtId="362" fontId="11" fillId="0" borderId="0" xfId="99" applyNumberFormat="1" applyFont="1" applyBorder="1">
      <alignment vertical="center"/>
    </xf>
    <xf numFmtId="0" fontId="0" fillId="0" borderId="22" xfId="0" applyBorder="1" applyAlignment="1">
      <alignment vertical="center"/>
    </xf>
    <xf numFmtId="0" fontId="52" fillId="0" borderId="18" xfId="7871" applyFont="1" applyBorder="1">
      <alignment vertical="center"/>
    </xf>
    <xf numFmtId="0" fontId="52" fillId="0" borderId="0" xfId="7871" applyFont="1">
      <alignment vertical="center"/>
    </xf>
    <xf numFmtId="41" fontId="52" fillId="0" borderId="0" xfId="99" applyFont="1" applyBorder="1">
      <alignment vertical="center"/>
    </xf>
    <xf numFmtId="281" fontId="11" fillId="0" borderId="0" xfId="99" applyNumberFormat="1" applyFont="1" applyBorder="1">
      <alignment vertical="center"/>
    </xf>
    <xf numFmtId="0" fontId="0" fillId="0" borderId="113" xfId="0" applyBorder="1" applyAlignment="1">
      <alignment vertical="center"/>
    </xf>
    <xf numFmtId="0" fontId="0" fillId="0" borderId="115" xfId="0" applyBorder="1" applyAlignment="1">
      <alignment vertical="center"/>
    </xf>
    <xf numFmtId="0" fontId="0" fillId="0" borderId="127" xfId="0" applyBorder="1" applyAlignment="1">
      <alignment vertical="center"/>
    </xf>
    <xf numFmtId="0" fontId="178" fillId="0" borderId="153" xfId="209" applyFont="1" applyBorder="1">
      <alignment vertical="center"/>
    </xf>
    <xf numFmtId="0" fontId="178" fillId="0" borderId="154" xfId="209" applyFont="1" applyBorder="1">
      <alignment vertical="center"/>
    </xf>
    <xf numFmtId="360" fontId="178" fillId="0" borderId="154" xfId="87" applyNumberFormat="1" applyFont="1" applyFill="1" applyBorder="1" applyAlignment="1">
      <alignment vertical="center"/>
    </xf>
    <xf numFmtId="0" fontId="178" fillId="0" borderId="154" xfId="209" applyFont="1" applyBorder="1" applyAlignment="1">
      <alignment horizontal="center" vertical="center"/>
    </xf>
    <xf numFmtId="182" fontId="178" fillId="0" borderId="154" xfId="87" applyNumberFormat="1" applyFont="1" applyFill="1" applyBorder="1" applyAlignment="1">
      <alignment vertical="center"/>
    </xf>
    <xf numFmtId="0" fontId="178" fillId="0" borderId="155" xfId="209" applyFont="1" applyBorder="1">
      <alignment vertical="center"/>
    </xf>
    <xf numFmtId="0" fontId="105" fillId="0" borderId="0" xfId="0" applyFont="1"/>
    <xf numFmtId="182" fontId="237" fillId="0" borderId="113" xfId="87" applyNumberFormat="1" applyFont="1" applyFill="1" applyBorder="1" applyAlignment="1">
      <alignment horizontal="center" vertical="center"/>
    </xf>
    <xf numFmtId="0" fontId="237" fillId="0" borderId="115" xfId="209" applyFont="1" applyBorder="1" applyAlignment="1">
      <alignment horizontal="center" vertical="center"/>
    </xf>
    <xf numFmtId="0" fontId="237" fillId="0" borderId="127" xfId="209" applyFont="1" applyBorder="1" applyAlignment="1">
      <alignment horizontal="center" vertical="center"/>
    </xf>
    <xf numFmtId="0" fontId="178" fillId="0" borderId="159" xfId="209" applyFont="1" applyBorder="1" applyAlignment="1">
      <alignment horizontal="center" vertical="center"/>
    </xf>
    <xf numFmtId="0" fontId="178" fillId="0" borderId="1" xfId="209" applyFont="1" applyBorder="1" applyAlignment="1">
      <alignment horizontal="center" vertical="center"/>
    </xf>
    <xf numFmtId="0" fontId="238" fillId="0" borderId="112" xfId="209" applyFont="1" applyBorder="1" applyAlignment="1">
      <alignment horizontal="center" vertical="center"/>
    </xf>
    <xf numFmtId="0" fontId="178" fillId="0" borderId="36" xfId="209" applyFont="1" applyBorder="1" applyAlignment="1">
      <alignment horizontal="left" vertical="center"/>
    </xf>
    <xf numFmtId="0" fontId="178" fillId="0" borderId="36" xfId="209" applyFont="1" applyBorder="1">
      <alignment vertical="center"/>
    </xf>
    <xf numFmtId="197" fontId="178" fillId="0" borderId="36" xfId="87" applyNumberFormat="1" applyFont="1" applyFill="1" applyBorder="1" applyAlignment="1">
      <alignment vertical="center"/>
    </xf>
    <xf numFmtId="0" fontId="178" fillId="0" borderId="36" xfId="209" applyFont="1" applyBorder="1" applyAlignment="1">
      <alignment horizontal="center" vertical="center"/>
    </xf>
    <xf numFmtId="182" fontId="178" fillId="0" borderId="36" xfId="87" applyNumberFormat="1" applyFont="1" applyFill="1" applyBorder="1" applyAlignment="1">
      <alignment vertical="center"/>
    </xf>
    <xf numFmtId="182" fontId="178" fillId="0" borderId="36" xfId="87" applyNumberFormat="1" applyFont="1" applyFill="1" applyBorder="1" applyAlignment="1">
      <alignment vertical="center" shrinkToFit="1"/>
    </xf>
    <xf numFmtId="0" fontId="178" fillId="0" borderId="32" xfId="209" applyFont="1" applyBorder="1" applyAlignment="1">
      <alignment horizontal="center" vertical="center" shrinkToFit="1"/>
    </xf>
    <xf numFmtId="0" fontId="178" fillId="0" borderId="32" xfId="209" applyFont="1" applyBorder="1" applyAlignment="1">
      <alignment horizontal="left" vertical="center"/>
    </xf>
    <xf numFmtId="0" fontId="178" fillId="0" borderId="32" xfId="209" applyFont="1" applyBorder="1">
      <alignment vertical="center"/>
    </xf>
    <xf numFmtId="197" fontId="178" fillId="0" borderId="32" xfId="87" applyNumberFormat="1" applyFont="1" applyFill="1" applyBorder="1" applyAlignment="1">
      <alignment vertical="center"/>
    </xf>
    <xf numFmtId="0" fontId="178" fillId="0" borderId="32" xfId="209" applyFont="1" applyBorder="1" applyAlignment="1">
      <alignment horizontal="center" vertical="center"/>
    </xf>
    <xf numFmtId="182" fontId="178" fillId="0" borderId="32" xfId="87" applyNumberFormat="1" applyFont="1" applyFill="1" applyBorder="1" applyAlignment="1">
      <alignment vertical="center"/>
    </xf>
    <xf numFmtId="182" fontId="178" fillId="0" borderId="32" xfId="87" applyNumberFormat="1" applyFont="1" applyFill="1" applyBorder="1" applyAlignment="1">
      <alignment vertical="center" shrinkToFit="1"/>
    </xf>
    <xf numFmtId="198" fontId="178" fillId="0" borderId="32" xfId="209" applyNumberFormat="1" applyFont="1" applyBorder="1">
      <alignment vertical="center"/>
    </xf>
    <xf numFmtId="0" fontId="238" fillId="0" borderId="32" xfId="209" applyFont="1" applyBorder="1">
      <alignment vertical="center"/>
    </xf>
    <xf numFmtId="0" fontId="178" fillId="0" borderId="1" xfId="209" applyFont="1" applyBorder="1">
      <alignment vertical="center"/>
    </xf>
    <xf numFmtId="198" fontId="178" fillId="0" borderId="1" xfId="209" applyNumberFormat="1" applyFont="1" applyBorder="1">
      <alignment vertical="center"/>
    </xf>
    <xf numFmtId="0" fontId="178" fillId="0" borderId="0" xfId="209" applyFont="1">
      <alignment vertical="center"/>
    </xf>
    <xf numFmtId="360" fontId="178" fillId="0" borderId="0" xfId="87" applyNumberFormat="1" applyFont="1" applyFill="1" applyBorder="1" applyAlignment="1">
      <alignment vertical="center"/>
    </xf>
    <xf numFmtId="0" fontId="178" fillId="0" borderId="0" xfId="209" applyFont="1" applyAlignment="1">
      <alignment horizontal="center" vertical="center"/>
    </xf>
    <xf numFmtId="182" fontId="178" fillId="0" borderId="0" xfId="87" applyNumberFormat="1" applyFont="1" applyFill="1" applyBorder="1" applyAlignment="1">
      <alignment vertical="center"/>
    </xf>
    <xf numFmtId="0" fontId="178" fillId="0" borderId="115" xfId="209" applyFont="1" applyBorder="1" applyAlignment="1">
      <alignment horizontal="right" vertical="center"/>
    </xf>
    <xf numFmtId="182" fontId="178" fillId="0" borderId="115" xfId="209" applyNumberFormat="1" applyFont="1" applyBorder="1">
      <alignment vertical="center"/>
    </xf>
    <xf numFmtId="360" fontId="178" fillId="0" borderId="115" xfId="87" applyNumberFormat="1" applyFont="1" applyFill="1" applyBorder="1" applyAlignment="1">
      <alignment vertical="center"/>
    </xf>
    <xf numFmtId="0" fontId="178" fillId="0" borderId="115" xfId="209" applyFont="1" applyBorder="1" applyAlignment="1">
      <alignment horizontal="center" vertical="center"/>
    </xf>
    <xf numFmtId="182" fontId="178" fillId="0" borderId="115" xfId="87" applyNumberFormat="1" applyFont="1" applyFill="1" applyBorder="1" applyAlignment="1">
      <alignment vertical="center"/>
    </xf>
    <xf numFmtId="361" fontId="178" fillId="0" borderId="115" xfId="87" applyNumberFormat="1" applyFont="1" applyFill="1" applyBorder="1" applyAlignment="1">
      <alignment vertical="center"/>
    </xf>
    <xf numFmtId="0" fontId="178" fillId="0" borderId="115" xfId="209" applyFont="1" applyBorder="1">
      <alignment vertical="center"/>
    </xf>
    <xf numFmtId="0" fontId="178" fillId="0" borderId="112" xfId="209" applyFont="1" applyBorder="1" applyAlignment="1">
      <alignment horizontal="center" vertical="center"/>
    </xf>
    <xf numFmtId="0" fontId="178" fillId="0" borderId="37" xfId="209" applyFont="1" applyBorder="1" applyAlignment="1">
      <alignment horizontal="left" vertical="center"/>
    </xf>
    <xf numFmtId="0" fontId="178" fillId="0" borderId="38" xfId="209" applyFont="1" applyBorder="1">
      <alignment vertical="center"/>
    </xf>
    <xf numFmtId="197" fontId="178" fillId="0" borderId="38" xfId="87" applyNumberFormat="1" applyFont="1" applyFill="1" applyBorder="1" applyAlignment="1">
      <alignment vertical="center"/>
    </xf>
    <xf numFmtId="0" fontId="178" fillId="0" borderId="38" xfId="209" applyFont="1" applyBorder="1" applyAlignment="1">
      <alignment horizontal="center" vertical="center"/>
    </xf>
    <xf numFmtId="182" fontId="178" fillId="0" borderId="38" xfId="87" applyNumberFormat="1" applyFont="1" applyFill="1" applyBorder="1" applyAlignment="1">
      <alignment vertical="center"/>
    </xf>
    <xf numFmtId="182" fontId="178" fillId="0" borderId="38" xfId="87" applyNumberFormat="1" applyFont="1" applyFill="1" applyBorder="1" applyAlignment="1">
      <alignment vertical="center" shrinkToFit="1"/>
    </xf>
    <xf numFmtId="0" fontId="178" fillId="0" borderId="39" xfId="209" applyFont="1" applyBorder="1" applyAlignment="1">
      <alignment horizontal="center" vertical="center"/>
    </xf>
    <xf numFmtId="0" fontId="178" fillId="0" borderId="16" xfId="209" applyFont="1" applyBorder="1" applyAlignment="1">
      <alignment horizontal="left" vertical="center"/>
    </xf>
    <xf numFmtId="0" fontId="178" fillId="0" borderId="3" xfId="209" applyFont="1" applyBorder="1">
      <alignment vertical="center"/>
    </xf>
    <xf numFmtId="197" fontId="178" fillId="0" borderId="3" xfId="87" applyNumberFormat="1" applyFont="1" applyFill="1" applyBorder="1" applyAlignment="1">
      <alignment vertical="center"/>
    </xf>
    <xf numFmtId="0" fontId="178" fillId="0" borderId="3" xfId="209" applyFont="1" applyBorder="1" applyAlignment="1">
      <alignment horizontal="center" vertical="center"/>
    </xf>
    <xf numFmtId="182" fontId="178" fillId="0" borderId="3" xfId="87" applyNumberFormat="1" applyFont="1" applyFill="1" applyBorder="1" applyAlignment="1">
      <alignment vertical="center"/>
    </xf>
    <xf numFmtId="182" fontId="178" fillId="0" borderId="3" xfId="87" applyNumberFormat="1" applyFont="1" applyFill="1" applyBorder="1" applyAlignment="1">
      <alignment vertical="center" shrinkToFit="1"/>
    </xf>
    <xf numFmtId="0" fontId="178" fillId="0" borderId="40" xfId="209" applyFont="1" applyBorder="1" applyAlignment="1">
      <alignment horizontal="center" vertical="center"/>
    </xf>
    <xf numFmtId="285" fontId="178" fillId="0" borderId="3" xfId="87" applyNumberFormat="1" applyFont="1" applyFill="1" applyBorder="1" applyAlignment="1">
      <alignment vertical="center"/>
    </xf>
    <xf numFmtId="198" fontId="178" fillId="0" borderId="3" xfId="209" applyNumberFormat="1" applyFont="1" applyBorder="1">
      <alignment vertical="center"/>
    </xf>
    <xf numFmtId="0" fontId="178" fillId="0" borderId="40" xfId="209" applyFont="1" applyBorder="1">
      <alignment vertical="center"/>
    </xf>
    <xf numFmtId="360" fontId="178" fillId="0" borderId="3" xfId="87" applyNumberFormat="1" applyFont="1" applyFill="1" applyBorder="1" applyAlignment="1">
      <alignment vertical="center"/>
    </xf>
    <xf numFmtId="0" fontId="178" fillId="0" borderId="16" xfId="209" applyFont="1" applyBorder="1">
      <alignment vertical="center"/>
    </xf>
    <xf numFmtId="0" fontId="178" fillId="0" borderId="3" xfId="87" applyNumberFormat="1" applyFont="1" applyFill="1" applyBorder="1" applyAlignment="1">
      <alignment vertical="center"/>
    </xf>
    <xf numFmtId="0" fontId="239" fillId="0" borderId="16" xfId="209" applyFont="1" applyBorder="1">
      <alignment vertical="center"/>
    </xf>
    <xf numFmtId="0" fontId="239" fillId="0" borderId="3" xfId="209" applyFont="1" applyBorder="1">
      <alignment vertical="center"/>
    </xf>
    <xf numFmtId="0" fontId="178" fillId="0" borderId="41" xfId="209" applyFont="1" applyBorder="1" applyAlignment="1">
      <alignment horizontal="center" vertical="center"/>
    </xf>
    <xf numFmtId="0" fontId="178" fillId="0" borderId="42" xfId="209" applyFont="1" applyBorder="1">
      <alignment vertical="center"/>
    </xf>
    <xf numFmtId="360" fontId="178" fillId="0" borderId="42" xfId="87" applyNumberFormat="1" applyFont="1" applyFill="1" applyBorder="1" applyAlignment="1">
      <alignment vertical="center"/>
    </xf>
    <xf numFmtId="0" fontId="178" fillId="0" borderId="42" xfId="209" applyFont="1" applyBorder="1" applyAlignment="1">
      <alignment horizontal="center" vertical="center"/>
    </xf>
    <xf numFmtId="182" fontId="178" fillId="0" borderId="42" xfId="87" applyNumberFormat="1" applyFont="1" applyFill="1" applyBorder="1" applyAlignment="1">
      <alignment vertical="center"/>
    </xf>
    <xf numFmtId="182" fontId="178" fillId="0" borderId="42" xfId="87" quotePrefix="1" applyNumberFormat="1" applyFont="1" applyFill="1" applyBorder="1" applyAlignment="1">
      <alignment vertical="center" shrinkToFit="1"/>
    </xf>
    <xf numFmtId="0" fontId="178" fillId="0" borderId="43" xfId="209" applyFont="1" applyBorder="1">
      <alignment vertical="center"/>
    </xf>
    <xf numFmtId="0" fontId="178" fillId="0" borderId="0" xfId="209" applyFont="1" applyAlignment="1">
      <alignment horizontal="right" vertical="center"/>
    </xf>
    <xf numFmtId="198" fontId="178" fillId="0" borderId="0" xfId="209" applyNumberFormat="1" applyFont="1">
      <alignment vertical="center"/>
    </xf>
    <xf numFmtId="0" fontId="178" fillId="0" borderId="159" xfId="209" applyFont="1" applyBorder="1">
      <alignment vertical="center"/>
    </xf>
    <xf numFmtId="176" fontId="178" fillId="0" borderId="159" xfId="85" applyFont="1" applyFill="1" applyBorder="1" applyAlignment="1">
      <alignment vertical="center"/>
    </xf>
    <xf numFmtId="176" fontId="178" fillId="0" borderId="159" xfId="85" applyFont="1" applyFill="1" applyBorder="1" applyAlignment="1">
      <alignment horizontal="center" vertical="center"/>
    </xf>
    <xf numFmtId="198" fontId="178" fillId="0" borderId="159" xfId="209" applyNumberFormat="1" applyFont="1" applyBorder="1">
      <alignment vertical="center"/>
    </xf>
    <xf numFmtId="193" fontId="178" fillId="0" borderId="32" xfId="85" applyNumberFormat="1" applyFont="1" applyFill="1" applyBorder="1" applyAlignment="1">
      <alignment vertical="center"/>
    </xf>
    <xf numFmtId="176" fontId="178" fillId="0" borderId="32" xfId="85" applyFont="1" applyFill="1" applyBorder="1" applyAlignment="1">
      <alignment horizontal="center" vertical="center"/>
    </xf>
    <xf numFmtId="176" fontId="178" fillId="0" borderId="32" xfId="85" applyFont="1" applyFill="1" applyBorder="1" applyAlignment="1">
      <alignment vertical="center"/>
    </xf>
    <xf numFmtId="363" fontId="178" fillId="0" borderId="32" xfId="209" applyNumberFormat="1" applyFont="1" applyBorder="1">
      <alignment vertical="center"/>
    </xf>
    <xf numFmtId="0" fontId="178" fillId="0" borderId="112" xfId="209" applyFont="1" applyBorder="1">
      <alignment vertical="center"/>
    </xf>
    <xf numFmtId="363" fontId="178" fillId="0" borderId="159" xfId="209" applyNumberFormat="1" applyFont="1" applyBorder="1">
      <alignment vertical="center"/>
    </xf>
    <xf numFmtId="364" fontId="178" fillId="0" borderId="32" xfId="209" applyNumberFormat="1" applyFont="1" applyBorder="1">
      <alignment vertical="center"/>
    </xf>
    <xf numFmtId="198" fontId="178" fillId="0" borderId="32" xfId="209" applyNumberFormat="1" applyFont="1" applyBorder="1" applyAlignment="1">
      <alignment horizontal="center" vertical="center"/>
    </xf>
    <xf numFmtId="363" fontId="178" fillId="0" borderId="112" xfId="209" applyNumberFormat="1" applyFont="1" applyBorder="1" applyAlignment="1">
      <alignment horizontal="center" vertical="center"/>
    </xf>
    <xf numFmtId="198" fontId="178" fillId="0" borderId="32" xfId="209" applyNumberFormat="1" applyFont="1" applyBorder="1" applyAlignment="1">
      <alignment vertical="center" shrinkToFit="1"/>
    </xf>
    <xf numFmtId="198" fontId="178" fillId="0" borderId="112" xfId="209" applyNumberFormat="1" applyFont="1" applyBorder="1">
      <alignment vertical="center"/>
    </xf>
    <xf numFmtId="364" fontId="178" fillId="0" borderId="159" xfId="209" applyNumberFormat="1" applyFont="1" applyBorder="1">
      <alignment vertical="center"/>
    </xf>
    <xf numFmtId="3" fontId="178" fillId="0" borderId="0" xfId="209" applyNumberFormat="1" applyFont="1">
      <alignment vertical="center"/>
    </xf>
    <xf numFmtId="198" fontId="178" fillId="0" borderId="159" xfId="209" applyNumberFormat="1" applyFont="1" applyBorder="1" applyAlignment="1">
      <alignment horizontal="center" vertical="center"/>
    </xf>
    <xf numFmtId="184" fontId="178" fillId="0" borderId="159" xfId="209" applyNumberFormat="1" applyFont="1" applyBorder="1">
      <alignment vertical="center"/>
    </xf>
    <xf numFmtId="184" fontId="178" fillId="0" borderId="32" xfId="209" applyNumberFormat="1" applyFont="1" applyBorder="1">
      <alignment vertical="center"/>
    </xf>
    <xf numFmtId="0" fontId="105" fillId="0" borderId="153" xfId="0" applyFont="1" applyBorder="1" applyAlignment="1">
      <alignment vertical="center"/>
    </xf>
    <xf numFmtId="0" fontId="178" fillId="0" borderId="154" xfId="0" applyFont="1" applyBorder="1" applyAlignment="1">
      <alignment vertical="center"/>
    </xf>
    <xf numFmtId="360" fontId="178" fillId="0" borderId="154" xfId="85" applyNumberFormat="1" applyFont="1" applyFill="1" applyBorder="1" applyAlignment="1">
      <alignment vertical="center"/>
    </xf>
    <xf numFmtId="0" fontId="178" fillId="0" borderId="154" xfId="0" applyFont="1" applyBorder="1" applyAlignment="1">
      <alignment horizontal="center" vertical="center"/>
    </xf>
    <xf numFmtId="182" fontId="178" fillId="0" borderId="154" xfId="85" applyNumberFormat="1" applyFont="1" applyFill="1" applyBorder="1" applyAlignment="1">
      <alignment vertical="center"/>
    </xf>
    <xf numFmtId="0" fontId="178" fillId="0" borderId="155" xfId="0" applyFont="1" applyBorder="1" applyAlignment="1">
      <alignment vertical="center"/>
    </xf>
    <xf numFmtId="0" fontId="178" fillId="0" borderId="113" xfId="0" applyFont="1" applyBorder="1" applyAlignment="1">
      <alignment horizontal="right" vertical="center"/>
    </xf>
    <xf numFmtId="198" fontId="178" fillId="0" borderId="115" xfId="0" applyNumberFormat="1" applyFont="1" applyBorder="1" applyAlignment="1">
      <alignment vertical="center"/>
    </xf>
    <xf numFmtId="360" fontId="178" fillId="0" borderId="115" xfId="85" applyNumberFormat="1" applyFont="1" applyFill="1" applyBorder="1" applyAlignment="1">
      <alignment vertical="center"/>
    </xf>
    <xf numFmtId="0" fontId="178" fillId="0" borderId="115" xfId="0" applyFont="1" applyBorder="1" applyAlignment="1">
      <alignment horizontal="center" vertical="center"/>
    </xf>
    <xf numFmtId="182" fontId="178" fillId="0" borderId="115" xfId="85" applyNumberFormat="1" applyFont="1" applyFill="1" applyBorder="1" applyAlignment="1">
      <alignment vertical="center"/>
    </xf>
    <xf numFmtId="0" fontId="178" fillId="0" borderId="0" xfId="0" applyFont="1" applyAlignment="1">
      <alignment vertical="center"/>
    </xf>
    <xf numFmtId="0" fontId="178" fillId="0" borderId="127" xfId="0" applyFont="1" applyBorder="1" applyAlignment="1">
      <alignment horizontal="center" vertical="center"/>
    </xf>
    <xf numFmtId="0" fontId="178" fillId="0" borderId="117" xfId="0" applyFont="1" applyBorder="1" applyAlignment="1">
      <alignment horizontal="center" vertical="center"/>
    </xf>
    <xf numFmtId="0" fontId="178" fillId="0" borderId="152" xfId="0" applyFont="1" applyBorder="1" applyAlignment="1">
      <alignment horizontal="center" vertical="center"/>
    </xf>
    <xf numFmtId="360" fontId="178" fillId="0" borderId="152" xfId="85" applyNumberFormat="1" applyFont="1" applyFill="1" applyBorder="1" applyAlignment="1">
      <alignment horizontal="center" vertical="center"/>
    </xf>
    <xf numFmtId="182" fontId="178" fillId="0" borderId="152" xfId="85" applyNumberFormat="1" applyFont="1" applyFill="1" applyBorder="1" applyAlignment="1">
      <alignment horizontal="center" vertical="center"/>
    </xf>
    <xf numFmtId="182" fontId="178" fillId="0" borderId="54" xfId="85" applyNumberFormat="1" applyFont="1" applyFill="1" applyBorder="1" applyAlignment="1">
      <alignment horizontal="left" vertical="center"/>
    </xf>
    <xf numFmtId="182" fontId="178" fillId="0" borderId="55" xfId="85" applyNumberFormat="1" applyFont="1" applyFill="1" applyBorder="1" applyAlignment="1">
      <alignment horizontal="center" vertical="center"/>
    </xf>
    <xf numFmtId="0" fontId="178" fillId="0" borderId="118" xfId="0" applyFont="1" applyBorder="1" applyAlignment="1">
      <alignment horizontal="center" vertical="center"/>
    </xf>
    <xf numFmtId="0" fontId="178" fillId="0" borderId="44" xfId="0" applyFont="1" applyBorder="1" applyAlignment="1">
      <alignment horizontal="center" vertical="center"/>
    </xf>
    <xf numFmtId="0" fontId="178" fillId="0" borderId="45" xfId="0" applyFont="1" applyBorder="1" applyAlignment="1">
      <alignment horizontal="center" vertical="center"/>
    </xf>
    <xf numFmtId="360" fontId="178" fillId="0" borderId="45" xfId="85" applyNumberFormat="1" applyFont="1" applyFill="1" applyBorder="1" applyAlignment="1">
      <alignment horizontal="center" vertical="center"/>
    </xf>
    <xf numFmtId="182" fontId="178" fillId="0" borderId="45" xfId="85" applyNumberFormat="1" applyFont="1" applyFill="1" applyBorder="1" applyAlignment="1">
      <alignment horizontal="center" vertical="center"/>
    </xf>
    <xf numFmtId="182" fontId="178" fillId="0" borderId="3" xfId="85" applyNumberFormat="1" applyFont="1" applyFill="1" applyBorder="1" applyAlignment="1">
      <alignment horizontal="center" vertical="center"/>
    </xf>
    <xf numFmtId="0" fontId="178" fillId="0" borderId="46" xfId="0" applyFont="1" applyBorder="1" applyAlignment="1">
      <alignment horizontal="center" vertical="center"/>
    </xf>
    <xf numFmtId="0" fontId="178" fillId="0" borderId="16" xfId="0" applyFont="1" applyBorder="1" applyAlignment="1">
      <alignment vertical="center"/>
    </xf>
    <xf numFmtId="0" fontId="178" fillId="0" borderId="3" xfId="0" applyFont="1" applyBorder="1" applyAlignment="1">
      <alignment vertical="center"/>
    </xf>
    <xf numFmtId="360" fontId="178" fillId="0" borderId="3" xfId="85" applyNumberFormat="1" applyFont="1" applyFill="1" applyBorder="1" applyAlignment="1">
      <alignment vertical="center"/>
    </xf>
    <xf numFmtId="0" fontId="178" fillId="0" borderId="3" xfId="0" applyFont="1" applyBorder="1" applyAlignment="1">
      <alignment horizontal="center" vertical="center"/>
    </xf>
    <xf numFmtId="182" fontId="178" fillId="0" borderId="3" xfId="85" applyNumberFormat="1" applyFont="1" applyFill="1" applyBorder="1" applyAlignment="1">
      <alignment vertical="center"/>
    </xf>
    <xf numFmtId="0" fontId="178" fillId="0" borderId="40" xfId="0" applyFont="1" applyBorder="1" applyAlignment="1">
      <alignment vertical="center"/>
    </xf>
    <xf numFmtId="0" fontId="178" fillId="0" borderId="56" xfId="209" applyFont="1" applyBorder="1">
      <alignment vertical="center"/>
    </xf>
    <xf numFmtId="363" fontId="178" fillId="0" borderId="3" xfId="209" applyNumberFormat="1" applyFont="1" applyBorder="1">
      <alignment vertical="center"/>
    </xf>
    <xf numFmtId="0" fontId="178" fillId="0" borderId="48" xfId="0" applyFont="1" applyBorder="1" applyAlignment="1">
      <alignment horizontal="center" vertical="center"/>
    </xf>
    <xf numFmtId="182" fontId="178" fillId="0" borderId="48" xfId="85" applyNumberFormat="1" applyFont="1" applyFill="1" applyBorder="1" applyAlignment="1">
      <alignment vertical="center"/>
    </xf>
    <xf numFmtId="198" fontId="178" fillId="0" borderId="3" xfId="0" applyNumberFormat="1" applyFont="1" applyBorder="1" applyAlignment="1">
      <alignment vertical="center"/>
    </xf>
    <xf numFmtId="0" fontId="178" fillId="0" borderId="16" xfId="0" applyFont="1" applyBorder="1" applyAlignment="1">
      <alignment horizontal="center" vertical="center"/>
    </xf>
    <xf numFmtId="182" fontId="178" fillId="0" borderId="49" xfId="85" applyNumberFormat="1" applyFont="1" applyFill="1" applyBorder="1" applyAlignment="1">
      <alignment vertical="center"/>
    </xf>
    <xf numFmtId="0" fontId="178" fillId="0" borderId="47" xfId="0" applyFont="1" applyBorder="1" applyAlignment="1">
      <alignment horizontal="center" vertical="center"/>
    </xf>
    <xf numFmtId="0" fontId="105" fillId="0" borderId="3" xfId="0" applyFont="1" applyBorder="1" applyAlignment="1">
      <alignment vertical="center"/>
    </xf>
    <xf numFmtId="198" fontId="178" fillId="0" borderId="3" xfId="0" applyNumberFormat="1" applyFont="1" applyBorder="1" applyAlignment="1">
      <alignment vertical="center" shrinkToFit="1"/>
    </xf>
    <xf numFmtId="0" fontId="178" fillId="0" borderId="3" xfId="0" applyFont="1" applyBorder="1" applyAlignment="1">
      <alignment vertical="center" shrinkToFit="1"/>
    </xf>
    <xf numFmtId="182" fontId="178" fillId="0" borderId="45" xfId="85" applyNumberFormat="1" applyFont="1" applyFill="1" applyBorder="1" applyAlignment="1">
      <alignment vertical="center"/>
    </xf>
    <xf numFmtId="198" fontId="178" fillId="0" borderId="45" xfId="0" applyNumberFormat="1" applyFont="1" applyBorder="1" applyAlignment="1">
      <alignment vertical="center"/>
    </xf>
    <xf numFmtId="0" fontId="178" fillId="0" borderId="41" xfId="0" applyFont="1" applyBorder="1" applyAlignment="1">
      <alignment horizontal="center" vertical="center"/>
    </xf>
    <xf numFmtId="0" fontId="178" fillId="0" borderId="42" xfId="0" applyFont="1" applyBorder="1" applyAlignment="1">
      <alignment vertical="center"/>
    </xf>
    <xf numFmtId="360" fontId="178" fillId="0" borderId="42" xfId="85" applyNumberFormat="1" applyFont="1" applyFill="1" applyBorder="1" applyAlignment="1">
      <alignment vertical="center"/>
    </xf>
    <xf numFmtId="0" fontId="178" fillId="0" borderId="42" xfId="0" applyFont="1" applyBorder="1" applyAlignment="1">
      <alignment horizontal="center" vertical="center"/>
    </xf>
    <xf numFmtId="182" fontId="178" fillId="0" borderId="42" xfId="85" applyNumberFormat="1" applyFont="1" applyFill="1" applyBorder="1" applyAlignment="1">
      <alignment vertical="center"/>
    </xf>
    <xf numFmtId="0" fontId="178" fillId="0" borderId="43" xfId="0" applyFont="1" applyBorder="1" applyAlignment="1">
      <alignment vertical="center"/>
    </xf>
    <xf numFmtId="0" fontId="178" fillId="0" borderId="44" xfId="0" applyFont="1" applyBorder="1" applyAlignment="1">
      <alignment horizontal="left" vertical="center"/>
    </xf>
    <xf numFmtId="0" fontId="104" fillId="0" borderId="37" xfId="249" applyFont="1" applyBorder="1" applyAlignment="1">
      <alignment horizontal="center" vertical="center"/>
    </xf>
    <xf numFmtId="0" fontId="104" fillId="0" borderId="38" xfId="249" applyFont="1" applyBorder="1" applyAlignment="1">
      <alignment horizontal="center" vertical="center"/>
    </xf>
    <xf numFmtId="41" fontId="104" fillId="0" borderId="38" xfId="249" applyNumberFormat="1" applyFont="1" applyBorder="1" applyAlignment="1">
      <alignment horizontal="center" vertical="center"/>
    </xf>
    <xf numFmtId="0" fontId="104" fillId="0" borderId="16" xfId="249" applyFont="1" applyBorder="1" applyAlignment="1">
      <alignment horizontal="center" vertical="center"/>
    </xf>
    <xf numFmtId="0" fontId="104" fillId="0" borderId="3" xfId="249" applyFont="1" applyBorder="1" applyAlignment="1">
      <alignment horizontal="center" vertical="center"/>
    </xf>
    <xf numFmtId="0" fontId="104" fillId="0" borderId="3" xfId="249" applyFont="1" applyBorder="1" applyAlignment="1">
      <alignment vertical="center"/>
    </xf>
    <xf numFmtId="41" fontId="104" fillId="0" borderId="3" xfId="249" applyNumberFormat="1" applyFont="1" applyBorder="1" applyAlignment="1">
      <alignment horizontal="center" vertical="center"/>
    </xf>
    <xf numFmtId="0" fontId="104" fillId="0" borderId="3" xfId="78" applyNumberFormat="1" applyFont="1" applyFill="1" applyBorder="1" applyAlignment="1" applyProtection="1">
      <alignment vertical="center"/>
    </xf>
    <xf numFmtId="37" fontId="104" fillId="0" borderId="3" xfId="249" applyNumberFormat="1" applyFont="1" applyBorder="1" applyAlignment="1">
      <alignment vertical="center"/>
    </xf>
    <xf numFmtId="0" fontId="104" fillId="0" borderId="16" xfId="249" applyFont="1" applyBorder="1" applyAlignment="1">
      <alignment horizontal="centerContinuous" vertical="center"/>
    </xf>
    <xf numFmtId="41" fontId="104" fillId="0" borderId="3" xfId="249" applyNumberFormat="1" applyFont="1" applyBorder="1" applyAlignment="1">
      <alignment horizontal="centerContinuous" vertical="center"/>
    </xf>
    <xf numFmtId="0" fontId="104" fillId="0" borderId="3" xfId="1452" applyFont="1" applyBorder="1">
      <alignment vertical="center"/>
    </xf>
    <xf numFmtId="0" fontId="104" fillId="0" borderId="3" xfId="1452" applyFont="1" applyBorder="1" applyAlignment="1">
      <alignment horizontal="center" vertical="center"/>
    </xf>
    <xf numFmtId="182" fontId="104" fillId="0" borderId="3" xfId="1454" applyFont="1" applyFill="1" applyBorder="1" applyAlignment="1">
      <alignment vertical="center"/>
    </xf>
    <xf numFmtId="37" fontId="104" fillId="0" borderId="37" xfId="249" applyNumberFormat="1" applyFont="1" applyBorder="1" applyAlignment="1">
      <alignment horizontal="center" vertical="center"/>
    </xf>
    <xf numFmtId="37" fontId="104" fillId="0" borderId="39" xfId="249" applyNumberFormat="1" applyFont="1" applyBorder="1" applyAlignment="1">
      <alignment horizontal="center" vertical="center"/>
    </xf>
    <xf numFmtId="0" fontId="104" fillId="0" borderId="16" xfId="1452" applyFont="1" applyBorder="1">
      <alignment vertical="center"/>
    </xf>
    <xf numFmtId="37" fontId="104" fillId="0" borderId="16" xfId="249" applyNumberFormat="1" applyFont="1" applyBorder="1" applyAlignment="1">
      <alignment horizontal="right" vertical="center"/>
    </xf>
    <xf numFmtId="37" fontId="104" fillId="0" borderId="40" xfId="249" applyNumberFormat="1" applyFont="1" applyBorder="1" applyAlignment="1">
      <alignment horizontal="right" vertical="center"/>
    </xf>
    <xf numFmtId="0" fontId="104" fillId="0" borderId="41" xfId="1452" applyFont="1" applyBorder="1">
      <alignment vertical="center"/>
    </xf>
    <xf numFmtId="0" fontId="104" fillId="0" borderId="42" xfId="1452" applyFont="1" applyBorder="1">
      <alignment vertical="center"/>
    </xf>
    <xf numFmtId="37" fontId="104" fillId="0" borderId="41" xfId="249" applyNumberFormat="1" applyFont="1" applyBorder="1" applyAlignment="1">
      <alignment horizontal="center" vertical="center"/>
    </xf>
    <xf numFmtId="37" fontId="104" fillId="0" borderId="43" xfId="249" applyNumberFormat="1" applyFont="1" applyBorder="1" applyAlignment="1">
      <alignment horizontal="right" vertical="center"/>
    </xf>
    <xf numFmtId="0" fontId="104" fillId="0" borderId="0" xfId="1452" applyFont="1">
      <alignment vertical="center"/>
    </xf>
    <xf numFmtId="0" fontId="104" fillId="0" borderId="0" xfId="1452" applyFont="1" applyAlignment="1">
      <alignment horizontal="center" vertical="center"/>
    </xf>
    <xf numFmtId="246" fontId="104" fillId="0" borderId="37" xfId="0" applyNumberFormat="1" applyFont="1" applyBorder="1" applyAlignment="1">
      <alignment horizontal="center" vertical="center"/>
    </xf>
    <xf numFmtId="246" fontId="104" fillId="0" borderId="38" xfId="0" applyNumberFormat="1" applyFont="1" applyBorder="1" applyAlignment="1">
      <alignment horizontal="center" vertical="center"/>
    </xf>
    <xf numFmtId="0" fontId="104" fillId="0" borderId="38" xfId="1452" applyFont="1" applyBorder="1" applyAlignment="1">
      <alignment horizontal="center" vertical="center"/>
    </xf>
    <xf numFmtId="0" fontId="104" fillId="0" borderId="39" xfId="1452" applyFont="1" applyBorder="1" applyAlignment="1">
      <alignment horizontal="center" vertical="center"/>
    </xf>
    <xf numFmtId="246" fontId="104" fillId="0" borderId="16" xfId="0" applyNumberFormat="1" applyFont="1" applyBorder="1" applyAlignment="1">
      <alignment horizontal="center" vertical="center"/>
    </xf>
    <xf numFmtId="9" fontId="104" fillId="0" borderId="3" xfId="78" applyFont="1" applyFill="1" applyBorder="1" applyAlignment="1">
      <alignment vertical="center"/>
    </xf>
    <xf numFmtId="246" fontId="104" fillId="0" borderId="3" xfId="0" applyNumberFormat="1" applyFont="1" applyBorder="1" applyAlignment="1">
      <alignment vertical="center"/>
    </xf>
    <xf numFmtId="238" fontId="104" fillId="0" borderId="3" xfId="1452" applyNumberFormat="1" applyFont="1" applyBorder="1" applyAlignment="1">
      <alignment horizontal="right" vertical="center"/>
    </xf>
    <xf numFmtId="238" fontId="104" fillId="0" borderId="3" xfId="1452" applyNumberFormat="1" applyFont="1" applyBorder="1">
      <alignment vertical="center"/>
    </xf>
    <xf numFmtId="198" fontId="104" fillId="0" borderId="3" xfId="1452" applyNumberFormat="1" applyFont="1" applyBorder="1">
      <alignment vertical="center"/>
    </xf>
    <xf numFmtId="182" fontId="104" fillId="0" borderId="40" xfId="1454" applyFont="1" applyFill="1" applyBorder="1" applyAlignment="1">
      <alignment vertical="center"/>
    </xf>
    <xf numFmtId="43" fontId="104" fillId="0" borderId="40" xfId="1452" applyNumberFormat="1" applyFont="1" applyBorder="1">
      <alignment vertical="center"/>
    </xf>
    <xf numFmtId="0" fontId="178" fillId="0" borderId="41" xfId="1452" applyFont="1" applyBorder="1" applyAlignment="1">
      <alignment horizontal="center" vertical="center"/>
    </xf>
    <xf numFmtId="0" fontId="104" fillId="0" borderId="42" xfId="1452" applyFont="1" applyBorder="1" applyAlignment="1">
      <alignment horizontal="left" vertical="center"/>
    </xf>
    <xf numFmtId="269" fontId="104" fillId="0" borderId="42" xfId="0" applyNumberFormat="1" applyFont="1" applyBorder="1" applyAlignment="1">
      <alignment horizontal="right" vertical="center"/>
    </xf>
    <xf numFmtId="0" fontId="104" fillId="0" borderId="42" xfId="1452" applyFont="1" applyBorder="1" applyAlignment="1">
      <alignment horizontal="center" vertical="center"/>
    </xf>
    <xf numFmtId="198" fontId="104" fillId="0" borderId="42" xfId="1452" applyNumberFormat="1" applyFont="1" applyBorder="1">
      <alignment vertical="center"/>
    </xf>
    <xf numFmtId="0" fontId="104" fillId="0" borderId="43" xfId="1452" applyFont="1" applyBorder="1">
      <alignment vertical="center"/>
    </xf>
    <xf numFmtId="0" fontId="104" fillId="0" borderId="0" xfId="1452" applyFont="1" applyAlignment="1">
      <alignment horizontal="left" vertical="center"/>
    </xf>
    <xf numFmtId="270" fontId="104" fillId="0" borderId="0" xfId="0" applyNumberFormat="1" applyFont="1" applyAlignment="1">
      <alignment horizontal="right" vertical="center"/>
    </xf>
    <xf numFmtId="0" fontId="104" fillId="0" borderId="0" xfId="1453" applyFont="1" applyAlignment="1">
      <alignment horizontal="center" vertical="center"/>
    </xf>
    <xf numFmtId="0" fontId="104" fillId="0" borderId="37" xfId="1452" applyFont="1" applyBorder="1" applyAlignment="1">
      <alignment horizontal="center" vertical="center"/>
    </xf>
    <xf numFmtId="246" fontId="104" fillId="0" borderId="38" xfId="1452" applyNumberFormat="1" applyFont="1" applyBorder="1" applyAlignment="1">
      <alignment horizontal="center" vertical="center"/>
    </xf>
    <xf numFmtId="0" fontId="240" fillId="0" borderId="38" xfId="1452" applyFont="1" applyBorder="1" applyAlignment="1">
      <alignment horizontal="center" vertical="center"/>
    </xf>
    <xf numFmtId="0" fontId="104" fillId="0" borderId="38" xfId="1453" applyFont="1" applyBorder="1" applyAlignment="1">
      <alignment horizontal="center" vertical="center"/>
    </xf>
    <xf numFmtId="0" fontId="104" fillId="0" borderId="39" xfId="1453" applyFont="1" applyBorder="1" applyAlignment="1">
      <alignment horizontal="center" vertical="center"/>
    </xf>
    <xf numFmtId="1" fontId="104" fillId="0" borderId="3" xfId="249" applyNumberFormat="1" applyFont="1" applyBorder="1" applyAlignment="1">
      <alignment vertical="center"/>
    </xf>
    <xf numFmtId="37" fontId="104" fillId="0" borderId="40" xfId="249" applyNumberFormat="1" applyFont="1" applyBorder="1" applyAlignment="1">
      <alignment vertical="center"/>
    </xf>
    <xf numFmtId="0" fontId="104" fillId="0" borderId="41" xfId="1452" applyFont="1" applyBorder="1" applyAlignment="1">
      <alignment horizontal="center" vertical="center"/>
    </xf>
    <xf numFmtId="37" fontId="104" fillId="0" borderId="42" xfId="249" applyNumberFormat="1" applyFont="1" applyBorder="1" applyAlignment="1">
      <alignment vertical="center"/>
    </xf>
    <xf numFmtId="37" fontId="104" fillId="0" borderId="43" xfId="249" applyNumberFormat="1" applyFont="1" applyBorder="1" applyAlignment="1">
      <alignment vertical="center"/>
    </xf>
    <xf numFmtId="37" fontId="104" fillId="0" borderId="60" xfId="249" applyNumberFormat="1" applyFont="1" applyBorder="1" applyAlignment="1">
      <alignment horizontal="left" vertical="center"/>
    </xf>
    <xf numFmtId="37" fontId="104" fillId="0" borderId="60" xfId="249" applyNumberFormat="1" applyFont="1" applyBorder="1" applyAlignment="1">
      <alignment vertical="center"/>
    </xf>
    <xf numFmtId="37" fontId="104" fillId="0" borderId="34" xfId="249" applyNumberFormat="1" applyFont="1" applyBorder="1" applyAlignment="1">
      <alignment vertical="center"/>
    </xf>
    <xf numFmtId="37" fontId="104" fillId="0" borderId="38" xfId="249" applyNumberFormat="1" applyFont="1" applyBorder="1" applyAlignment="1">
      <alignment horizontal="center" vertical="center" shrinkToFit="1"/>
    </xf>
    <xf numFmtId="271" fontId="241" fillId="0" borderId="0" xfId="0" applyNumberFormat="1" applyFont="1" applyAlignment="1">
      <alignment vertical="center"/>
    </xf>
    <xf numFmtId="41" fontId="242" fillId="0" borderId="0" xfId="86" applyFont="1" applyAlignment="1">
      <alignment vertical="center"/>
    </xf>
    <xf numFmtId="0" fontId="242" fillId="0" borderId="0" xfId="0" applyFont="1" applyAlignment="1">
      <alignment horizontal="left" vertical="center"/>
    </xf>
    <xf numFmtId="0" fontId="241" fillId="0" borderId="174" xfId="86" applyNumberFormat="1" applyFont="1" applyFill="1" applyBorder="1" applyAlignment="1">
      <alignment vertical="center"/>
    </xf>
    <xf numFmtId="0" fontId="104" fillId="0" borderId="174" xfId="86" applyNumberFormat="1" applyFont="1" applyFill="1" applyBorder="1" applyAlignment="1">
      <alignment horizontal="left" vertical="center" wrapText="1"/>
    </xf>
    <xf numFmtId="41" fontId="241" fillId="0" borderId="151" xfId="249" applyNumberFormat="1" applyFont="1" applyBorder="1" applyAlignment="1">
      <alignment horizontal="center" vertical="center"/>
    </xf>
    <xf numFmtId="41" fontId="241" fillId="0" borderId="151" xfId="249" applyNumberFormat="1" applyFont="1" applyBorder="1" applyAlignment="1">
      <alignment horizontal="centerContinuous" vertical="center"/>
    </xf>
    <xf numFmtId="41" fontId="241" fillId="0" borderId="151" xfId="86" applyFont="1" applyFill="1" applyBorder="1" applyAlignment="1">
      <alignment vertical="center"/>
    </xf>
    <xf numFmtId="41" fontId="241" fillId="0" borderId="151" xfId="86" applyFont="1" applyBorder="1" applyAlignment="1">
      <alignment vertical="center"/>
    </xf>
    <xf numFmtId="0" fontId="243" fillId="0" borderId="27" xfId="0" applyFont="1" applyBorder="1" applyAlignment="1">
      <alignment horizontal="center" vertical="center"/>
    </xf>
    <xf numFmtId="41" fontId="243" fillId="0" borderId="28" xfId="86" applyFont="1" applyBorder="1" applyAlignment="1">
      <alignment horizontal="center" vertical="center"/>
    </xf>
    <xf numFmtId="41" fontId="243" fillId="0" borderId="28" xfId="86" applyFont="1" applyBorder="1" applyAlignment="1">
      <alignment horizontal="center" vertical="center" shrinkToFit="1"/>
    </xf>
    <xf numFmtId="41" fontId="243" fillId="0" borderId="29" xfId="86" applyFont="1" applyBorder="1" applyAlignment="1">
      <alignment horizontal="center" vertical="center"/>
    </xf>
    <xf numFmtId="0" fontId="241" fillId="0" borderId="173" xfId="0" applyFont="1" applyBorder="1" applyAlignment="1">
      <alignment horizontal="left" vertical="center"/>
    </xf>
    <xf numFmtId="0" fontId="241" fillId="0" borderId="174" xfId="86" applyNumberFormat="1" applyFont="1" applyBorder="1" applyAlignment="1">
      <alignment vertical="center"/>
    </xf>
    <xf numFmtId="0" fontId="241" fillId="0" borderId="173" xfId="0" applyFont="1" applyBorder="1" applyAlignment="1">
      <alignment vertical="center"/>
    </xf>
    <xf numFmtId="0" fontId="244" fillId="0" borderId="0" xfId="0" applyFont="1" applyAlignment="1">
      <alignment vertical="center"/>
    </xf>
    <xf numFmtId="0" fontId="245" fillId="0" borderId="0" xfId="0" applyFont="1" applyAlignment="1">
      <alignment vertical="center"/>
    </xf>
    <xf numFmtId="0" fontId="246" fillId="0" borderId="0" xfId="0" applyFont="1" applyAlignment="1">
      <alignment vertical="center"/>
    </xf>
    <xf numFmtId="0" fontId="247" fillId="0" borderId="0" xfId="0" applyFont="1" applyAlignment="1">
      <alignment horizontal="center" vertical="center"/>
    </xf>
    <xf numFmtId="0" fontId="247" fillId="0" borderId="0" xfId="0" applyFont="1" applyAlignment="1">
      <alignment vertical="center"/>
    </xf>
    <xf numFmtId="0" fontId="244" fillId="0" borderId="0" xfId="0" applyFont="1" applyAlignment="1">
      <alignment horizontal="centerContinuous" vertical="center"/>
    </xf>
    <xf numFmtId="0" fontId="250" fillId="0" borderId="0" xfId="0" applyFont="1" applyAlignment="1">
      <alignment horizontal="centerContinuous" vertical="center"/>
    </xf>
    <xf numFmtId="0" fontId="244" fillId="0" borderId="0" xfId="0" quotePrefix="1" applyFont="1" applyAlignment="1">
      <alignment horizontal="left" vertical="center"/>
    </xf>
    <xf numFmtId="0" fontId="253" fillId="0" borderId="0" xfId="0" applyFont="1" applyAlignment="1">
      <alignment horizontal="left" vertical="center"/>
    </xf>
    <xf numFmtId="0" fontId="254" fillId="0" borderId="0" xfId="0" applyFont="1" applyAlignment="1">
      <alignment vertical="center"/>
    </xf>
    <xf numFmtId="0" fontId="244" fillId="0" borderId="0" xfId="0" quotePrefix="1" applyFont="1" applyAlignment="1">
      <alignment vertical="center"/>
    </xf>
    <xf numFmtId="0" fontId="244" fillId="0" borderId="0" xfId="0" applyFont="1" applyAlignment="1">
      <alignment horizontal="left" vertical="center"/>
    </xf>
    <xf numFmtId="37" fontId="244" fillId="0" borderId="0" xfId="0" applyNumberFormat="1" applyFont="1" applyAlignment="1">
      <alignment horizontal="right" vertical="center"/>
    </xf>
    <xf numFmtId="0" fontId="244" fillId="0" borderId="0" xfId="0" applyFont="1" applyAlignment="1">
      <alignment horizontal="center" vertical="center"/>
    </xf>
    <xf numFmtId="0" fontId="244" fillId="0" borderId="0" xfId="248" quotePrefix="1" applyFont="1" applyAlignment="1">
      <alignment vertical="center"/>
    </xf>
    <xf numFmtId="0" fontId="246" fillId="0" borderId="0" xfId="248" applyFont="1" applyAlignment="1">
      <alignment horizontal="center" vertical="center"/>
    </xf>
    <xf numFmtId="182" fontId="246" fillId="0" borderId="0" xfId="100" applyFont="1" applyAlignment="1">
      <alignment horizontal="center" vertical="center"/>
    </xf>
    <xf numFmtId="0" fontId="255" fillId="0" borderId="0" xfId="248" applyFont="1" applyAlignment="1">
      <alignment vertical="center"/>
    </xf>
    <xf numFmtId="182" fontId="244" fillId="0" borderId="0" xfId="100" applyFont="1" applyAlignment="1">
      <alignment horizontal="center" vertical="center"/>
    </xf>
    <xf numFmtId="37" fontId="107" fillId="0" borderId="0" xfId="0" applyNumberFormat="1" applyFont="1" applyAlignment="1">
      <alignment horizontal="left" vertical="center"/>
    </xf>
    <xf numFmtId="37" fontId="107" fillId="0" borderId="0" xfId="0" quotePrefix="1" applyNumberFormat="1" applyFont="1" applyAlignment="1">
      <alignment horizontal="left" vertical="center"/>
    </xf>
    <xf numFmtId="37" fontId="107" fillId="0" borderId="0" xfId="0" quotePrefix="1" applyNumberFormat="1" applyFont="1" applyAlignment="1">
      <alignment horizontal="center" vertical="center"/>
    </xf>
    <xf numFmtId="0" fontId="105" fillId="0" borderId="0" xfId="0" applyFont="1" applyAlignment="1">
      <alignment vertical="center"/>
    </xf>
    <xf numFmtId="0" fontId="105" fillId="0" borderId="0" xfId="0" applyFont="1" applyAlignment="1">
      <alignment horizontal="left" vertical="center"/>
    </xf>
    <xf numFmtId="0" fontId="105" fillId="0" borderId="0" xfId="0" applyFont="1" applyAlignment="1">
      <alignment horizontal="center" vertical="center"/>
    </xf>
    <xf numFmtId="0" fontId="104" fillId="65" borderId="61" xfId="0" applyFont="1" applyFill="1" applyBorder="1" applyAlignment="1">
      <alignment horizontal="center" vertical="center" shrinkToFit="1"/>
    </xf>
    <xf numFmtId="0" fontId="104" fillId="65" borderId="32" xfId="0" applyFont="1" applyFill="1" applyBorder="1" applyAlignment="1">
      <alignment horizontal="center" vertical="center" shrinkToFit="1"/>
    </xf>
    <xf numFmtId="0" fontId="104" fillId="0" borderId="32" xfId="1364" applyFont="1" applyBorder="1" applyAlignment="1">
      <alignment horizontal="center" vertical="center" shrinkToFit="1"/>
    </xf>
    <xf numFmtId="0" fontId="5" fillId="0" borderId="0" xfId="1459" applyAlignment="1">
      <alignment horizontal="center"/>
    </xf>
    <xf numFmtId="0" fontId="0" fillId="0" borderId="0" xfId="0" applyAlignment="1">
      <alignment horizontal="center"/>
    </xf>
    <xf numFmtId="0" fontId="129" fillId="0" borderId="176" xfId="1461" applyFont="1" applyBorder="1" applyAlignment="1">
      <alignment horizontal="center" vertical="center" shrinkToFit="1"/>
    </xf>
    <xf numFmtId="0" fontId="104" fillId="0" borderId="82" xfId="1461" applyFont="1" applyBorder="1" applyAlignment="1">
      <alignment horizontal="center" vertical="center" shrinkToFit="1"/>
    </xf>
    <xf numFmtId="0" fontId="0" fillId="0" borderId="120" xfId="0" applyBorder="1"/>
    <xf numFmtId="0" fontId="104" fillId="0" borderId="0" xfId="0" applyFont="1"/>
    <xf numFmtId="0" fontId="104" fillId="0" borderId="0" xfId="209" applyFont="1">
      <alignment vertical="center"/>
    </xf>
    <xf numFmtId="0" fontId="129" fillId="0" borderId="1" xfId="209" applyFont="1" applyBorder="1" applyAlignment="1">
      <alignment horizontal="center" vertical="center"/>
    </xf>
    <xf numFmtId="0" fontId="129" fillId="0" borderId="112" xfId="209" applyFont="1" applyBorder="1" applyAlignment="1">
      <alignment horizontal="center" vertical="center"/>
    </xf>
    <xf numFmtId="199" fontId="104" fillId="0" borderId="1" xfId="209" applyNumberFormat="1" applyFont="1" applyBorder="1" applyAlignment="1">
      <alignment horizontal="center" vertical="center"/>
    </xf>
    <xf numFmtId="224" fontId="104" fillId="0" borderId="1" xfId="209" applyNumberFormat="1" applyFont="1" applyBorder="1" applyAlignment="1">
      <alignment horizontal="center" vertical="center"/>
    </xf>
    <xf numFmtId="0" fontId="104" fillId="0" borderId="1" xfId="209" applyFont="1" applyBorder="1">
      <alignment vertical="center"/>
    </xf>
    <xf numFmtId="0" fontId="104" fillId="0" borderId="1" xfId="209" applyFont="1" applyBorder="1" applyAlignment="1">
      <alignment vertical="center" shrinkToFit="1"/>
    </xf>
    <xf numFmtId="199" fontId="104" fillId="0" borderId="36" xfId="209" applyNumberFormat="1" applyFont="1" applyBorder="1" applyAlignment="1">
      <alignment horizontal="center" vertical="center"/>
    </xf>
    <xf numFmtId="224" fontId="104" fillId="0" borderId="36" xfId="209" applyNumberFormat="1" applyFont="1" applyBorder="1" applyAlignment="1">
      <alignment horizontal="center" vertical="center"/>
    </xf>
    <xf numFmtId="0" fontId="104" fillId="0" borderId="36" xfId="209" applyFont="1" applyBorder="1">
      <alignment vertical="center"/>
    </xf>
    <xf numFmtId="199" fontId="104" fillId="0" borderId="32" xfId="209" applyNumberFormat="1" applyFont="1" applyBorder="1" applyAlignment="1">
      <alignment horizontal="center" vertical="center"/>
    </xf>
    <xf numFmtId="224" fontId="104" fillId="0" borderId="32" xfId="209" applyNumberFormat="1" applyFont="1" applyBorder="1" applyAlignment="1">
      <alignment horizontal="center" vertical="center"/>
    </xf>
    <xf numFmtId="0" fontId="104" fillId="0" borderId="32" xfId="209" applyFont="1" applyBorder="1">
      <alignment vertical="center"/>
    </xf>
    <xf numFmtId="0" fontId="178" fillId="0" borderId="59" xfId="209" applyFont="1" applyBorder="1">
      <alignment vertical="center"/>
    </xf>
    <xf numFmtId="199" fontId="104" fillId="0" borderId="59" xfId="209" applyNumberFormat="1" applyFont="1" applyBorder="1" applyAlignment="1">
      <alignment horizontal="center" vertical="center"/>
    </xf>
    <xf numFmtId="224" fontId="104" fillId="0" borderId="59" xfId="209" applyNumberFormat="1" applyFont="1" applyBorder="1" applyAlignment="1">
      <alignment horizontal="center" vertical="center"/>
    </xf>
    <xf numFmtId="0" fontId="104" fillId="0" borderId="59" xfId="209" applyFont="1" applyBorder="1">
      <alignment vertical="center"/>
    </xf>
    <xf numFmtId="0" fontId="178" fillId="0" borderId="1" xfId="209" applyFont="1" applyBorder="1" applyAlignment="1">
      <alignment vertical="center" shrinkToFit="1"/>
    </xf>
    <xf numFmtId="0" fontId="104" fillId="0" borderId="60" xfId="209" applyFont="1" applyBorder="1">
      <alignment vertical="center"/>
    </xf>
    <xf numFmtId="0" fontId="107" fillId="0" borderId="0" xfId="249" applyFont="1" applyAlignment="1">
      <alignment vertical="center"/>
    </xf>
    <xf numFmtId="0" fontId="105" fillId="0" borderId="0" xfId="249" applyFont="1" applyAlignment="1">
      <alignment vertical="center"/>
    </xf>
    <xf numFmtId="0" fontId="257" fillId="0" borderId="0" xfId="249" applyFont="1" applyAlignment="1">
      <alignment vertical="center"/>
    </xf>
    <xf numFmtId="0" fontId="258" fillId="0" borderId="0" xfId="249" applyFont="1" applyAlignment="1">
      <alignment horizontal="centerContinuous" vertical="center"/>
    </xf>
    <xf numFmtId="0" fontId="178" fillId="0" borderId="0" xfId="249" applyFont="1" applyAlignment="1">
      <alignment horizontal="center" vertical="center" shrinkToFit="1"/>
    </xf>
    <xf numFmtId="37" fontId="178" fillId="0" borderId="163" xfId="249" applyNumberFormat="1" applyFont="1" applyBorder="1" applyAlignment="1">
      <alignment horizontal="center" vertical="center" shrinkToFit="1"/>
    </xf>
    <xf numFmtId="0" fontId="238" fillId="0" borderId="27" xfId="249" applyFont="1" applyBorder="1" applyAlignment="1">
      <alignment horizontal="left" vertical="center" shrinkToFit="1"/>
    </xf>
    <xf numFmtId="41" fontId="238" fillId="0" borderId="28" xfId="86" applyFont="1" applyFill="1" applyBorder="1" applyAlignment="1" applyProtection="1">
      <alignment horizontal="center" vertical="center" shrinkToFit="1"/>
    </xf>
    <xf numFmtId="41" fontId="238" fillId="0" borderId="89" xfId="86" applyFont="1" applyFill="1" applyBorder="1" applyAlignment="1" applyProtection="1">
      <alignment horizontal="center" vertical="center" shrinkToFit="1"/>
    </xf>
    <xf numFmtId="176" fontId="238" fillId="0" borderId="90" xfId="85" applyFont="1" applyFill="1" applyBorder="1" applyAlignment="1" applyProtection="1">
      <alignment horizontal="right" vertical="center" shrinkToFit="1"/>
    </xf>
    <xf numFmtId="176" fontId="238" fillId="0" borderId="28" xfId="85" applyFont="1" applyFill="1" applyBorder="1" applyAlignment="1" applyProtection="1">
      <alignment horizontal="right" vertical="center" shrinkToFit="1"/>
    </xf>
    <xf numFmtId="3" fontId="238" fillId="0" borderId="93" xfId="249" applyNumberFormat="1" applyFont="1" applyBorder="1" applyAlignment="1">
      <alignment horizontal="right" vertical="center" shrinkToFit="1"/>
    </xf>
    <xf numFmtId="176" fontId="238" fillId="0" borderId="0" xfId="85" applyFont="1" applyFill="1" applyBorder="1" applyAlignment="1">
      <alignment horizontal="right" vertical="center" shrinkToFit="1"/>
    </xf>
    <xf numFmtId="176" fontId="238" fillId="0" borderId="0" xfId="85" applyFont="1" applyFill="1" applyAlignment="1">
      <alignment vertical="center"/>
    </xf>
    <xf numFmtId="0" fontId="106" fillId="0" borderId="0" xfId="249" applyFont="1" applyAlignment="1">
      <alignment vertical="center"/>
    </xf>
    <xf numFmtId="0" fontId="238" fillId="0" borderId="91" xfId="249" applyFont="1" applyBorder="1" applyAlignment="1">
      <alignment horizontal="left" vertical="center" shrinkToFit="1"/>
    </xf>
    <xf numFmtId="176" fontId="178" fillId="0" borderId="33" xfId="85" applyFont="1" applyFill="1" applyBorder="1" applyAlignment="1" applyProtection="1">
      <alignment horizontal="right" vertical="center" shrinkToFit="1"/>
    </xf>
    <xf numFmtId="176" fontId="178" fillId="0" borderId="0" xfId="85" applyFont="1" applyFill="1" applyBorder="1" applyAlignment="1">
      <alignment horizontal="right" vertical="center" shrinkToFit="1"/>
    </xf>
    <xf numFmtId="176" fontId="178" fillId="0" borderId="0" xfId="85" applyFont="1" applyFill="1" applyAlignment="1">
      <alignment vertical="center"/>
    </xf>
    <xf numFmtId="176" fontId="105" fillId="0" borderId="0" xfId="85" applyFont="1" applyFill="1" applyAlignment="1">
      <alignment vertical="center"/>
    </xf>
    <xf numFmtId="41" fontId="178" fillId="0" borderId="32" xfId="86" applyFont="1" applyFill="1" applyBorder="1" applyAlignment="1" applyProtection="1">
      <alignment horizontal="center" vertical="center" shrinkToFit="1"/>
    </xf>
    <xf numFmtId="41" fontId="178" fillId="0" borderId="56" xfId="86" applyFont="1" applyFill="1" applyBorder="1" applyAlignment="1" applyProtection="1">
      <alignment horizontal="center" vertical="center" shrinkToFit="1"/>
    </xf>
    <xf numFmtId="176" fontId="178" fillId="0" borderId="32" xfId="85" applyFont="1" applyFill="1" applyBorder="1" applyAlignment="1" applyProtection="1">
      <alignment horizontal="right" vertical="center" shrinkToFit="1"/>
    </xf>
    <xf numFmtId="41" fontId="105" fillId="0" borderId="0" xfId="249" applyNumberFormat="1" applyFont="1" applyAlignment="1">
      <alignment vertical="center"/>
    </xf>
    <xf numFmtId="178" fontId="105" fillId="0" borderId="0" xfId="249" applyNumberFormat="1" applyFont="1" applyAlignment="1">
      <alignment vertical="center"/>
    </xf>
    <xf numFmtId="3" fontId="178" fillId="0" borderId="92" xfId="249" applyNumberFormat="1" applyFont="1" applyBorder="1" applyAlignment="1">
      <alignment horizontal="center" vertical="center" shrinkToFit="1"/>
    </xf>
    <xf numFmtId="176" fontId="178" fillId="0" borderId="0" xfId="249" applyNumberFormat="1" applyFont="1" applyAlignment="1">
      <alignment vertical="center"/>
    </xf>
    <xf numFmtId="0" fontId="178" fillId="0" borderId="74" xfId="249" applyFont="1" applyBorder="1" applyAlignment="1">
      <alignment horizontal="left" vertical="center" indent="1" shrinkToFit="1"/>
    </xf>
    <xf numFmtId="37" fontId="178" fillId="0" borderId="180" xfId="249" applyNumberFormat="1" applyFont="1" applyBorder="1" applyAlignment="1">
      <alignment horizontal="center" vertical="center" shrinkToFit="1"/>
    </xf>
    <xf numFmtId="41" fontId="238" fillId="0" borderId="179" xfId="86" applyFont="1" applyFill="1" applyBorder="1" applyAlignment="1" applyProtection="1">
      <alignment horizontal="center" vertical="center" shrinkToFit="1"/>
    </xf>
    <xf numFmtId="41" fontId="238" fillId="0" borderId="172" xfId="86" applyFont="1" applyFill="1" applyBorder="1" applyAlignment="1" applyProtection="1">
      <alignment horizontal="center" vertical="center" shrinkToFit="1"/>
    </xf>
    <xf numFmtId="176" fontId="238" fillId="0" borderId="181" xfId="85" applyFont="1" applyFill="1" applyBorder="1" applyAlignment="1" applyProtection="1">
      <alignment horizontal="right" vertical="center" shrinkToFit="1"/>
    </xf>
    <xf numFmtId="176" fontId="238" fillId="0" borderId="179" xfId="85" applyFont="1" applyFill="1" applyBorder="1" applyAlignment="1" applyProtection="1">
      <alignment horizontal="right" vertical="center" shrinkToFit="1"/>
    </xf>
    <xf numFmtId="3" fontId="238" fillId="0" borderId="182" xfId="249" applyNumberFormat="1" applyFont="1" applyBorder="1" applyAlignment="1">
      <alignment horizontal="right" vertical="center" shrinkToFit="1"/>
    </xf>
    <xf numFmtId="176" fontId="243" fillId="0" borderId="0" xfId="85" applyFont="1" applyFill="1" applyBorder="1" applyAlignment="1" applyProtection="1">
      <alignment horizontal="centerContinuous" vertical="center"/>
    </xf>
    <xf numFmtId="0" fontId="238" fillId="0" borderId="183" xfId="249" applyFont="1" applyBorder="1" applyAlignment="1">
      <alignment horizontal="center" vertical="center" shrinkToFit="1"/>
    </xf>
    <xf numFmtId="0" fontId="238" fillId="0" borderId="184" xfId="249" applyFont="1" applyBorder="1" applyAlignment="1">
      <alignment vertical="center" shrinkToFit="1"/>
    </xf>
    <xf numFmtId="0" fontId="238" fillId="0" borderId="185" xfId="249" applyFont="1" applyBorder="1" applyAlignment="1">
      <alignment vertical="center" shrinkToFit="1"/>
    </xf>
    <xf numFmtId="176" fontId="238" fillId="0" borderId="184" xfId="85" applyFont="1" applyFill="1" applyBorder="1" applyAlignment="1" applyProtection="1">
      <alignment horizontal="right" vertical="center" shrinkToFit="1"/>
    </xf>
    <xf numFmtId="176" fontId="238" fillId="0" borderId="186" xfId="85" applyFont="1" applyFill="1" applyBorder="1" applyAlignment="1" applyProtection="1">
      <alignment horizontal="right" vertical="center" shrinkToFit="1"/>
    </xf>
    <xf numFmtId="3" fontId="259" fillId="0" borderId="187" xfId="249" applyNumberFormat="1" applyFont="1" applyBorder="1" applyAlignment="1">
      <alignment horizontal="right" vertical="center" shrinkToFit="1"/>
    </xf>
    <xf numFmtId="182" fontId="246" fillId="0" borderId="0" xfId="100" applyFont="1" applyAlignment="1">
      <alignment horizontal="left" vertical="center"/>
    </xf>
    <xf numFmtId="0" fontId="178" fillId="0" borderId="173" xfId="0" applyFont="1" applyBorder="1" applyAlignment="1">
      <alignment horizontal="left" vertical="center"/>
    </xf>
    <xf numFmtId="0" fontId="178" fillId="0" borderId="174" xfId="0" applyFont="1" applyBorder="1" applyAlignment="1">
      <alignment vertical="center" wrapText="1"/>
    </xf>
    <xf numFmtId="0" fontId="104" fillId="0" borderId="61" xfId="0" applyFont="1" applyBorder="1" applyAlignment="1">
      <alignment horizontal="center" vertical="center"/>
    </xf>
    <xf numFmtId="176" fontId="104" fillId="0" borderId="61" xfId="85" applyFont="1" applyFill="1" applyBorder="1" applyAlignment="1">
      <alignment vertical="center"/>
    </xf>
    <xf numFmtId="0" fontId="104" fillId="0" borderId="32" xfId="0" applyFont="1" applyBorder="1" applyAlignment="1">
      <alignment horizontal="center" vertical="center"/>
    </xf>
    <xf numFmtId="176" fontId="104" fillId="0" borderId="32" xfId="85" applyFont="1" applyFill="1" applyBorder="1" applyAlignment="1">
      <alignment vertical="center"/>
    </xf>
    <xf numFmtId="0" fontId="104" fillId="0" borderId="188" xfId="0" applyFont="1" applyBorder="1" applyAlignment="1">
      <alignment horizontal="center" vertical="center"/>
    </xf>
    <xf numFmtId="0" fontId="104" fillId="65" borderId="188" xfId="0" applyFont="1" applyFill="1" applyBorder="1" applyAlignment="1">
      <alignment horizontal="center" vertical="center" shrinkToFit="1"/>
    </xf>
    <xf numFmtId="0" fontId="104" fillId="65" borderId="188" xfId="0" applyFont="1" applyFill="1" applyBorder="1" applyAlignment="1">
      <alignment horizontal="center" vertical="center"/>
    </xf>
    <xf numFmtId="176" fontId="104" fillId="0" borderId="188" xfId="85" applyFont="1" applyFill="1" applyBorder="1" applyAlignment="1">
      <alignment vertical="center"/>
    </xf>
    <xf numFmtId="0" fontId="104" fillId="0" borderId="94" xfId="0" applyFont="1" applyBorder="1" applyAlignment="1">
      <alignment horizontal="center" vertical="center"/>
    </xf>
    <xf numFmtId="0" fontId="178" fillId="0" borderId="32" xfId="0" applyFont="1" applyBorder="1" applyAlignment="1">
      <alignment horizontal="center" vertical="center"/>
    </xf>
    <xf numFmtId="0" fontId="129" fillId="0" borderId="166" xfId="1461" applyFont="1" applyBorder="1" applyAlignment="1">
      <alignment horizontal="center" vertical="center" shrinkToFit="1"/>
    </xf>
    <xf numFmtId="41" fontId="131" fillId="0" borderId="180" xfId="96" applyFont="1" applyFill="1" applyBorder="1" applyAlignment="1">
      <alignment horizontal="center" vertical="center" shrinkToFit="1"/>
    </xf>
    <xf numFmtId="214" fontId="104" fillId="0" borderId="112" xfId="232" applyNumberFormat="1" applyFont="1" applyBorder="1" applyAlignment="1">
      <alignment horizontal="center" vertical="center"/>
    </xf>
    <xf numFmtId="214" fontId="129" fillId="0" borderId="190" xfId="232" applyNumberFormat="1" applyFont="1" applyBorder="1" applyAlignment="1">
      <alignment horizontal="center" vertical="center"/>
    </xf>
    <xf numFmtId="214" fontId="129" fillId="0" borderId="192" xfId="232" applyNumberFormat="1" applyFont="1" applyBorder="1" applyAlignment="1">
      <alignment horizontal="center" vertical="center"/>
    </xf>
    <xf numFmtId="214" fontId="104" fillId="0" borderId="176" xfId="232" applyNumberFormat="1" applyFont="1" applyBorder="1" applyAlignment="1">
      <alignment horizontal="center" vertical="center"/>
    </xf>
    <xf numFmtId="0" fontId="238" fillId="74" borderId="175" xfId="7873" applyFont="1" applyFill="1" applyBorder="1" applyAlignment="1">
      <alignment horizontal="center" vertical="center"/>
    </xf>
    <xf numFmtId="0" fontId="238" fillId="74" borderId="176" xfId="7873" applyFont="1" applyFill="1" applyBorder="1" applyAlignment="1">
      <alignment horizontal="center" vertical="center"/>
    </xf>
    <xf numFmtId="0" fontId="238" fillId="74" borderId="176" xfId="7873" applyFont="1" applyFill="1" applyBorder="1" applyAlignment="1">
      <alignment horizontal="center" vertical="center" wrapText="1"/>
    </xf>
    <xf numFmtId="0" fontId="238" fillId="74" borderId="176" xfId="7873" applyFont="1" applyFill="1" applyBorder="1" applyAlignment="1">
      <alignment horizontal="center" vertical="center" wrapText="1" shrinkToFit="1"/>
    </xf>
    <xf numFmtId="0" fontId="238" fillId="74" borderId="177" xfId="7873" applyFont="1" applyFill="1" applyBorder="1" applyAlignment="1">
      <alignment horizontal="center" vertical="center" wrapText="1" shrinkToFit="1"/>
    </xf>
    <xf numFmtId="0" fontId="0" fillId="0" borderId="193" xfId="0" applyBorder="1"/>
    <xf numFmtId="0" fontId="101" fillId="0" borderId="176" xfId="0" applyFont="1" applyBorder="1" applyAlignment="1">
      <alignment horizontal="center" vertical="center" shrinkToFit="1"/>
    </xf>
    <xf numFmtId="0" fontId="104" fillId="65" borderId="176" xfId="0" applyFont="1" applyFill="1" applyBorder="1" applyAlignment="1">
      <alignment horizontal="center" vertical="center" shrinkToFit="1"/>
    </xf>
    <xf numFmtId="0" fontId="178" fillId="0" borderId="196" xfId="209" applyFont="1" applyBorder="1">
      <alignment vertical="center"/>
    </xf>
    <xf numFmtId="199" fontId="104" fillId="0" borderId="196" xfId="209" applyNumberFormat="1" applyFont="1" applyBorder="1" applyAlignment="1">
      <alignment horizontal="center" vertical="center"/>
    </xf>
    <xf numFmtId="224" fontId="104" fillId="0" borderId="196" xfId="209" applyNumberFormat="1" applyFont="1" applyBorder="1" applyAlignment="1">
      <alignment horizontal="center" vertical="center"/>
    </xf>
    <xf numFmtId="0" fontId="104" fillId="0" borderId="196" xfId="209" applyFont="1" applyBorder="1">
      <alignment vertical="center"/>
    </xf>
    <xf numFmtId="176" fontId="255" fillId="0" borderId="0" xfId="85" applyFont="1" applyAlignment="1">
      <alignment vertical="center"/>
    </xf>
    <xf numFmtId="176" fontId="246" fillId="0" borderId="0" xfId="85" applyFont="1" applyAlignment="1">
      <alignment vertical="center"/>
    </xf>
    <xf numFmtId="0" fontId="178" fillId="0" borderId="0" xfId="249" applyFont="1" applyAlignment="1">
      <alignment horizontal="center" vertical="center"/>
    </xf>
    <xf numFmtId="0" fontId="178" fillId="0" borderId="196" xfId="0" quotePrefix="1" applyFont="1" applyBorder="1" applyAlignment="1">
      <alignment horizontal="left" vertical="center"/>
    </xf>
    <xf numFmtId="223" fontId="178" fillId="0" borderId="196" xfId="0" applyNumberFormat="1" applyFont="1" applyBorder="1" applyAlignment="1">
      <alignment horizontal="center" vertical="center"/>
    </xf>
    <xf numFmtId="41" fontId="0" fillId="0" borderId="0" xfId="0" applyNumberFormat="1"/>
    <xf numFmtId="0" fontId="237" fillId="0" borderId="0" xfId="7874" applyFont="1"/>
    <xf numFmtId="0" fontId="178" fillId="0" borderId="0" xfId="7874" applyFont="1" applyAlignment="1">
      <alignment vertical="center"/>
    </xf>
    <xf numFmtId="0" fontId="238" fillId="0" borderId="0" xfId="7874" applyFont="1" applyAlignment="1">
      <alignment vertical="center"/>
    </xf>
    <xf numFmtId="0" fontId="105" fillId="0" borderId="0" xfId="249" applyFont="1" applyAlignment="1">
      <alignment horizontal="left"/>
    </xf>
    <xf numFmtId="0" fontId="129" fillId="0" borderId="0" xfId="7874" applyFont="1" applyAlignment="1">
      <alignment vertical="center"/>
    </xf>
    <xf numFmtId="0" fontId="129" fillId="0" borderId="0" xfId="7874" applyFont="1" applyAlignment="1">
      <alignment horizontal="center" vertical="center"/>
    </xf>
    <xf numFmtId="0" fontId="104" fillId="0" borderId="0" xfId="7874" applyFont="1" applyAlignment="1">
      <alignment vertical="center"/>
    </xf>
    <xf numFmtId="41" fontId="178" fillId="0" borderId="0" xfId="86" applyFont="1" applyAlignment="1">
      <alignment vertical="center"/>
    </xf>
    <xf numFmtId="43" fontId="238" fillId="0" borderId="0" xfId="7874" applyNumberFormat="1" applyFont="1" applyAlignment="1">
      <alignment vertical="center"/>
    </xf>
    <xf numFmtId="0" fontId="238" fillId="0" borderId="0" xfId="7874" applyFont="1"/>
    <xf numFmtId="3" fontId="237" fillId="0" borderId="0" xfId="7875" applyNumberFormat="1" applyFont="1" applyAlignment="1">
      <alignment horizontal="center" vertical="center"/>
    </xf>
    <xf numFmtId="3" fontId="238" fillId="0" borderId="0" xfId="7875" applyNumberFormat="1" applyFont="1" applyAlignment="1">
      <alignment horizontal="left" vertical="center"/>
    </xf>
    <xf numFmtId="3" fontId="238" fillId="0" borderId="0" xfId="7875" applyNumberFormat="1" applyFont="1" applyAlignment="1">
      <alignment vertical="center"/>
    </xf>
    <xf numFmtId="3" fontId="178" fillId="0" borderId="113" xfId="7875" applyNumberFormat="1" applyFont="1" applyBorder="1" applyAlignment="1">
      <alignment horizontal="center" vertical="center"/>
    </xf>
    <xf numFmtId="3" fontId="178" fillId="0" borderId="115" xfId="7875" applyNumberFormat="1" applyFont="1" applyBorder="1" applyAlignment="1">
      <alignment horizontal="center" vertical="center" shrinkToFit="1"/>
    </xf>
    <xf numFmtId="267" fontId="178" fillId="0" borderId="115" xfId="7875" applyNumberFormat="1" applyFont="1" applyBorder="1" applyAlignment="1">
      <alignment horizontal="center" vertical="center"/>
    </xf>
    <xf numFmtId="3" fontId="178" fillId="0" borderId="115" xfId="7875" applyNumberFormat="1" applyFont="1" applyBorder="1" applyAlignment="1">
      <alignment horizontal="center" vertical="center"/>
    </xf>
    <xf numFmtId="3" fontId="178" fillId="0" borderId="127" xfId="7875" applyNumberFormat="1" applyFont="1" applyBorder="1" applyAlignment="1">
      <alignment horizontal="center" vertical="center" shrinkToFit="1"/>
    </xf>
    <xf numFmtId="3" fontId="178" fillId="0" borderId="0" xfId="7875" applyNumberFormat="1" applyFont="1" applyAlignment="1">
      <alignment horizontal="center" vertical="center" shrinkToFit="1"/>
    </xf>
    <xf numFmtId="3" fontId="178" fillId="0" borderId="0" xfId="7875" applyNumberFormat="1" applyFont="1" applyAlignment="1">
      <alignment vertical="center" shrinkToFit="1"/>
    </xf>
    <xf numFmtId="3" fontId="178" fillId="0" borderId="115" xfId="7875" applyNumberFormat="1" applyFont="1" applyBorder="1" applyAlignment="1">
      <alignment horizontal="right" vertical="center"/>
    </xf>
    <xf numFmtId="3" fontId="178" fillId="0" borderId="58" xfId="7875" applyNumberFormat="1" applyFont="1" applyBorder="1" applyAlignment="1">
      <alignment vertical="center"/>
    </xf>
    <xf numFmtId="3" fontId="178" fillId="0" borderId="58" xfId="7875" applyNumberFormat="1" applyFont="1" applyBorder="1" applyAlignment="1">
      <alignment horizontal="center" vertical="center"/>
    </xf>
    <xf numFmtId="41" fontId="178" fillId="0" borderId="58" xfId="86" applyFont="1" applyBorder="1" applyAlignment="1">
      <alignment vertical="center"/>
    </xf>
    <xf numFmtId="3" fontId="178" fillId="0" borderId="115" xfId="7875" applyNumberFormat="1" applyFont="1" applyBorder="1" applyAlignment="1">
      <alignment vertical="center"/>
    </xf>
    <xf numFmtId="3" fontId="178" fillId="0" borderId="0" xfId="7875" applyNumberFormat="1" applyFont="1" applyAlignment="1">
      <alignment vertical="center"/>
    </xf>
    <xf numFmtId="3" fontId="178" fillId="0" borderId="0" xfId="7875" applyNumberFormat="1" applyFont="1" applyAlignment="1">
      <alignment horizontal="right" vertical="center"/>
    </xf>
    <xf numFmtId="3" fontId="178" fillId="0" borderId="0" xfId="7875" applyNumberFormat="1" applyFont="1" applyAlignment="1">
      <alignment horizontal="center" vertical="center"/>
    </xf>
    <xf numFmtId="41" fontId="178" fillId="0" borderId="0" xfId="86" applyFont="1" applyBorder="1" applyAlignment="1">
      <alignment vertical="center"/>
    </xf>
    <xf numFmtId="3" fontId="178" fillId="0" borderId="200" xfId="7875" applyNumberFormat="1" applyFont="1" applyBorder="1" applyAlignment="1">
      <alignment horizontal="center" vertical="center"/>
    </xf>
    <xf numFmtId="3" fontId="178" fillId="0" borderId="201" xfId="7875" applyNumberFormat="1" applyFont="1" applyBorder="1" applyAlignment="1">
      <alignment horizontal="center" vertical="center"/>
    </xf>
    <xf numFmtId="41" fontId="178" fillId="0" borderId="201" xfId="86" applyFont="1" applyBorder="1" applyAlignment="1">
      <alignment horizontal="center" vertical="center"/>
    </xf>
    <xf numFmtId="41" fontId="178" fillId="0" borderId="54" xfId="86" applyFont="1" applyBorder="1" applyAlignment="1">
      <alignment horizontal="left" vertical="center"/>
    </xf>
    <xf numFmtId="41" fontId="178" fillId="0" borderId="55" xfId="86" applyFont="1" applyBorder="1" applyAlignment="1">
      <alignment horizontal="center" vertical="center"/>
    </xf>
    <xf numFmtId="3" fontId="178" fillId="0" borderId="118" xfId="7875" applyNumberFormat="1" applyFont="1" applyBorder="1" applyAlignment="1">
      <alignment horizontal="center" vertical="center"/>
    </xf>
    <xf numFmtId="3" fontId="238" fillId="0" borderId="196" xfId="7875" applyNumberFormat="1" applyFont="1" applyBorder="1" applyAlignment="1">
      <alignment horizontal="center" vertical="center" shrinkToFit="1"/>
    </xf>
    <xf numFmtId="3" fontId="178" fillId="0" borderId="8" xfId="7875" applyNumberFormat="1" applyFont="1" applyBorder="1" applyAlignment="1">
      <alignment horizontal="center" vertical="center"/>
    </xf>
    <xf numFmtId="3" fontId="178" fillId="0" borderId="45" xfId="7875" applyNumberFormat="1" applyFont="1" applyBorder="1" applyAlignment="1">
      <alignment horizontal="center" vertical="center"/>
    </xf>
    <xf numFmtId="41" fontId="178" fillId="0" borderId="45" xfId="86" applyFont="1" applyBorder="1" applyAlignment="1">
      <alignment horizontal="center" vertical="center"/>
    </xf>
    <xf numFmtId="41" fontId="178" fillId="0" borderId="3" xfId="86" applyFont="1" applyBorder="1" applyAlignment="1">
      <alignment horizontal="center" vertical="center"/>
    </xf>
    <xf numFmtId="3" fontId="178" fillId="0" borderId="46" xfId="7875" applyNumberFormat="1" applyFont="1" applyBorder="1" applyAlignment="1">
      <alignment horizontal="center" vertical="center"/>
    </xf>
    <xf numFmtId="3" fontId="178" fillId="0" borderId="196" xfId="7875" applyNumberFormat="1" applyFont="1" applyBorder="1" applyAlignment="1">
      <alignment vertical="center"/>
    </xf>
    <xf numFmtId="3" fontId="178" fillId="0" borderId="196" xfId="7875" applyNumberFormat="1" applyFont="1" applyBorder="1" applyAlignment="1">
      <alignment vertical="center" shrinkToFit="1"/>
    </xf>
    <xf numFmtId="3" fontId="178" fillId="0" borderId="196" xfId="7875" applyNumberFormat="1" applyFont="1" applyBorder="1" applyAlignment="1">
      <alignment horizontal="center" vertical="center"/>
    </xf>
    <xf numFmtId="246" fontId="178" fillId="0" borderId="196" xfId="7875" applyNumberFormat="1" applyFont="1" applyBorder="1" applyAlignment="1">
      <alignment vertical="center" shrinkToFit="1"/>
    </xf>
    <xf numFmtId="3" fontId="178" fillId="0" borderId="196" xfId="7875" applyNumberFormat="1" applyFont="1" applyBorder="1" applyAlignment="1">
      <alignment horizontal="center" vertical="center" shrinkToFit="1"/>
    </xf>
    <xf numFmtId="3" fontId="178" fillId="0" borderId="0" xfId="7875" applyNumberFormat="1" applyFont="1" applyAlignment="1">
      <alignment horizontal="left" vertical="center" shrinkToFit="1"/>
    </xf>
    <xf numFmtId="3" fontId="178" fillId="0" borderId="48" xfId="7875" applyNumberFormat="1" applyFont="1" applyBorder="1" applyAlignment="1">
      <alignment horizontal="left" vertical="center" indent="1"/>
    </xf>
    <xf numFmtId="3" fontId="178" fillId="0" borderId="3" xfId="7875" applyNumberFormat="1" applyFont="1" applyBorder="1" applyAlignment="1">
      <alignment vertical="center"/>
    </xf>
    <xf numFmtId="3" fontId="178" fillId="0" borderId="3" xfId="7875" applyNumberFormat="1" applyFont="1" applyBorder="1" applyAlignment="1">
      <alignment horizontal="center" vertical="center"/>
    </xf>
    <xf numFmtId="41" fontId="178" fillId="0" borderId="3" xfId="86" applyFont="1" applyBorder="1" applyAlignment="1">
      <alignment vertical="center"/>
    </xf>
    <xf numFmtId="3" fontId="178" fillId="0" borderId="40" xfId="7875" applyNumberFormat="1" applyFont="1" applyBorder="1" applyAlignment="1">
      <alignment vertical="center"/>
    </xf>
    <xf numFmtId="267" fontId="178" fillId="0" borderId="196" xfId="7875" applyNumberFormat="1" applyFont="1" applyBorder="1" applyAlignment="1">
      <alignment vertical="center"/>
    </xf>
    <xf numFmtId="3" fontId="178" fillId="0" borderId="202" xfId="7875" applyNumberFormat="1" applyFont="1" applyBorder="1" applyAlignment="1">
      <alignment horizontal="center" vertical="center"/>
    </xf>
    <xf numFmtId="3" fontId="178" fillId="0" borderId="42" xfId="7875" applyNumberFormat="1" applyFont="1" applyBorder="1" applyAlignment="1">
      <alignment vertical="center"/>
    </xf>
    <xf numFmtId="3" fontId="178" fillId="0" borderId="42" xfId="7875" applyNumberFormat="1" applyFont="1" applyBorder="1" applyAlignment="1">
      <alignment horizontal="center" vertical="center"/>
    </xf>
    <xf numFmtId="41" fontId="178" fillId="0" borderId="42" xfId="86" applyFont="1" applyBorder="1" applyAlignment="1">
      <alignment vertical="center"/>
    </xf>
    <xf numFmtId="3" fontId="178" fillId="0" borderId="43" xfId="7875" applyNumberFormat="1" applyFont="1" applyBorder="1" applyAlignment="1">
      <alignment vertical="center"/>
    </xf>
    <xf numFmtId="41" fontId="178" fillId="0" borderId="115" xfId="86" applyFont="1" applyBorder="1" applyAlignment="1">
      <alignment vertical="center"/>
    </xf>
    <xf numFmtId="3" fontId="178" fillId="0" borderId="203" xfId="7875" applyNumberFormat="1" applyFont="1" applyBorder="1" applyAlignment="1">
      <alignment horizontal="center" vertical="center"/>
    </xf>
    <xf numFmtId="3" fontId="178" fillId="0" borderId="131" xfId="7875" applyNumberFormat="1" applyFont="1" applyBorder="1" applyAlignment="1">
      <alignment horizontal="center" vertical="center"/>
    </xf>
    <xf numFmtId="41" fontId="178" fillId="0" borderId="131" xfId="86" applyFont="1" applyBorder="1" applyAlignment="1">
      <alignment horizontal="center" vertical="center"/>
    </xf>
    <xf numFmtId="41" fontId="178" fillId="0" borderId="204" xfId="86" applyFont="1" applyBorder="1" applyAlignment="1">
      <alignment horizontal="left" vertical="center"/>
    </xf>
    <xf numFmtId="41" fontId="178" fillId="0" borderId="8" xfId="86" applyFont="1" applyBorder="1" applyAlignment="1">
      <alignment horizontal="center" vertical="center"/>
    </xf>
    <xf numFmtId="3" fontId="178" fillId="0" borderId="205" xfId="7875" applyNumberFormat="1" applyFont="1" applyBorder="1" applyAlignment="1">
      <alignment horizontal="center" vertical="center"/>
    </xf>
    <xf numFmtId="41" fontId="178" fillId="0" borderId="3" xfId="86" applyFont="1" applyBorder="1" applyAlignment="1">
      <alignment vertical="center" shrinkToFit="1"/>
    </xf>
    <xf numFmtId="3" fontId="178" fillId="0" borderId="113" xfId="7875" applyNumberFormat="1" applyFont="1" applyBorder="1" applyAlignment="1">
      <alignment vertical="center"/>
    </xf>
    <xf numFmtId="3" fontId="178" fillId="0" borderId="115" xfId="7875" applyNumberFormat="1" applyFont="1" applyBorder="1" applyAlignment="1">
      <alignment vertical="center" shrinkToFit="1"/>
    </xf>
    <xf numFmtId="267" fontId="178" fillId="0" borderId="115" xfId="7875" applyNumberFormat="1" applyFont="1" applyBorder="1" applyAlignment="1">
      <alignment vertical="center"/>
    </xf>
    <xf numFmtId="365" fontId="178" fillId="0" borderId="127" xfId="7875" applyNumberFormat="1" applyFont="1" applyBorder="1" applyAlignment="1">
      <alignment horizontal="center" vertical="center" shrinkToFit="1"/>
    </xf>
    <xf numFmtId="365" fontId="178" fillId="0" borderId="0" xfId="7875" applyNumberFormat="1" applyFont="1" applyAlignment="1">
      <alignment horizontal="center" vertical="center" shrinkToFit="1"/>
    </xf>
    <xf numFmtId="3" fontId="178" fillId="0" borderId="206" xfId="7875" applyNumberFormat="1" applyFont="1" applyBorder="1" applyAlignment="1">
      <alignment horizontal="center" vertical="center"/>
    </xf>
    <xf numFmtId="3" fontId="178" fillId="0" borderId="207" xfId="7875" applyNumberFormat="1" applyFont="1" applyBorder="1" applyAlignment="1">
      <alignment horizontal="center" vertical="center"/>
    </xf>
    <xf numFmtId="41" fontId="178" fillId="0" borderId="207" xfId="86" applyFont="1" applyBorder="1" applyAlignment="1">
      <alignment horizontal="center" vertical="center"/>
    </xf>
    <xf numFmtId="41" fontId="178" fillId="0" borderId="42" xfId="86" applyFont="1" applyBorder="1" applyAlignment="1">
      <alignment horizontal="center" vertical="center"/>
    </xf>
    <xf numFmtId="3" fontId="178" fillId="0" borderId="208" xfId="7875" applyNumberFormat="1" applyFont="1" applyBorder="1" applyAlignment="1">
      <alignment horizontal="center" vertical="center"/>
    </xf>
    <xf numFmtId="41" fontId="178" fillId="0" borderId="0" xfId="86" applyFont="1" applyBorder="1" applyAlignment="1">
      <alignment horizontal="center" vertical="center"/>
    </xf>
    <xf numFmtId="3" fontId="178" fillId="0" borderId="22" xfId="7875" applyNumberFormat="1" applyFont="1" applyBorder="1" applyAlignment="1">
      <alignment horizontal="center" vertical="center"/>
    </xf>
    <xf numFmtId="3" fontId="238" fillId="20" borderId="58" xfId="7875" applyNumberFormat="1" applyFont="1" applyFill="1" applyBorder="1" applyAlignment="1">
      <alignment horizontal="center" vertical="center"/>
    </xf>
    <xf numFmtId="3" fontId="238" fillId="0" borderId="58" xfId="7875" applyNumberFormat="1" applyFont="1" applyBorder="1" applyAlignment="1">
      <alignment horizontal="left" vertical="center"/>
    </xf>
    <xf numFmtId="3" fontId="238" fillId="0" borderId="58" xfId="7875" applyNumberFormat="1" applyFont="1" applyBorder="1" applyAlignment="1">
      <alignment horizontal="center" vertical="center"/>
    </xf>
    <xf numFmtId="41" fontId="238" fillId="0" borderId="58" xfId="86" applyFont="1" applyBorder="1" applyAlignment="1">
      <alignment horizontal="center" vertical="center"/>
    </xf>
    <xf numFmtId="366" fontId="238" fillId="0" borderId="58" xfId="86" applyNumberFormat="1" applyFont="1" applyBorder="1" applyAlignment="1">
      <alignment horizontal="right" vertical="center"/>
    </xf>
    <xf numFmtId="3" fontId="238" fillId="0" borderId="209" xfId="7875" applyNumberFormat="1" applyFont="1" applyBorder="1" applyAlignment="1">
      <alignment vertical="center"/>
    </xf>
    <xf numFmtId="3" fontId="238" fillId="0" borderId="196" xfId="7875" applyNumberFormat="1" applyFont="1" applyBorder="1" applyAlignment="1">
      <alignment vertical="center"/>
    </xf>
    <xf numFmtId="4" fontId="178" fillId="0" borderId="3" xfId="7875" applyNumberFormat="1" applyFont="1" applyBorder="1" applyAlignment="1">
      <alignment vertical="center"/>
    </xf>
    <xf numFmtId="3" fontId="178" fillId="0" borderId="40" xfId="7875" applyNumberFormat="1" applyFont="1" applyBorder="1" applyAlignment="1">
      <alignment vertical="center" shrinkToFit="1"/>
    </xf>
    <xf numFmtId="4" fontId="267" fillId="0" borderId="0" xfId="7875" applyNumberFormat="1" applyFont="1" applyAlignment="1">
      <alignment vertical="center"/>
    </xf>
    <xf numFmtId="3" fontId="178" fillId="0" borderId="196" xfId="7875" applyNumberFormat="1" applyFont="1" applyBorder="1" applyAlignment="1">
      <alignment horizontal="left" vertical="center" indent="1"/>
    </xf>
    <xf numFmtId="9" fontId="178" fillId="0" borderId="0" xfId="78" applyFont="1" applyFill="1" applyBorder="1" applyAlignment="1">
      <alignment horizontal="center" vertical="center" shrinkToFit="1"/>
    </xf>
    <xf numFmtId="4" fontId="178" fillId="0" borderId="42" xfId="7875" applyNumberFormat="1" applyFont="1" applyBorder="1" applyAlignment="1">
      <alignment vertical="center"/>
    </xf>
    <xf numFmtId="3" fontId="178" fillId="0" borderId="43" xfId="7875" applyNumberFormat="1" applyFont="1" applyBorder="1" applyAlignment="1">
      <alignment vertical="center" shrinkToFit="1"/>
    </xf>
    <xf numFmtId="3" fontId="238" fillId="0" borderId="196" xfId="7875" applyNumberFormat="1" applyFont="1" applyBorder="1" applyAlignment="1">
      <alignment horizontal="center" vertical="center"/>
    </xf>
    <xf numFmtId="3" fontId="238" fillId="0" borderId="196" xfId="7875" applyNumberFormat="1" applyFont="1" applyBorder="1" applyAlignment="1">
      <alignment vertical="center" shrinkToFit="1"/>
    </xf>
    <xf numFmtId="267" fontId="238" fillId="0" borderId="196" xfId="7875" applyNumberFormat="1" applyFont="1" applyBorder="1" applyAlignment="1">
      <alignment vertical="center"/>
    </xf>
    <xf numFmtId="246" fontId="238" fillId="0" borderId="196" xfId="7875" applyNumberFormat="1" applyFont="1" applyBorder="1" applyAlignment="1">
      <alignment vertical="center" shrinkToFit="1"/>
    </xf>
    <xf numFmtId="3" fontId="238" fillId="0" borderId="0" xfId="7875" applyNumberFormat="1" applyFont="1" applyAlignment="1">
      <alignment horizontal="center" vertical="center" shrinkToFit="1"/>
    </xf>
    <xf numFmtId="3" fontId="238" fillId="0" borderId="0" xfId="7875" applyNumberFormat="1" applyFont="1" applyAlignment="1">
      <alignment horizontal="left" vertical="center" shrinkToFit="1"/>
    </xf>
    <xf numFmtId="367" fontId="178" fillId="0" borderId="113" xfId="7875" applyNumberFormat="1" applyFont="1" applyBorder="1" applyAlignment="1">
      <alignment vertical="center"/>
    </xf>
    <xf numFmtId="3" fontId="178" fillId="0" borderId="0" xfId="7870" applyNumberFormat="1" applyFont="1" applyAlignment="1">
      <alignment vertical="center"/>
    </xf>
    <xf numFmtId="368" fontId="178" fillId="0" borderId="127" xfId="7875" applyNumberFormat="1" applyFont="1" applyBorder="1" applyAlignment="1">
      <alignment horizontal="center" vertical="center" shrinkToFit="1"/>
    </xf>
    <xf numFmtId="368" fontId="178" fillId="0" borderId="0" xfId="7875" applyNumberFormat="1" applyFont="1" applyAlignment="1">
      <alignment horizontal="center" vertical="center" shrinkToFit="1"/>
    </xf>
    <xf numFmtId="369" fontId="178" fillId="0" borderId="127" xfId="7875" applyNumberFormat="1" applyFont="1" applyBorder="1" applyAlignment="1">
      <alignment horizontal="center" vertical="center" shrinkToFit="1"/>
    </xf>
    <xf numFmtId="369" fontId="178" fillId="0" borderId="0" xfId="7875" applyNumberFormat="1" applyFont="1" applyAlignment="1">
      <alignment horizontal="center" vertical="center" shrinkToFit="1"/>
    </xf>
    <xf numFmtId="3" fontId="267" fillId="0" borderId="196" xfId="7875" applyNumberFormat="1" applyFont="1" applyBorder="1" applyAlignment="1">
      <alignment horizontal="center" vertical="center" shrinkToFit="1"/>
    </xf>
    <xf numFmtId="3" fontId="267" fillId="0" borderId="0" xfId="7875" applyNumberFormat="1" applyFont="1" applyAlignment="1">
      <alignment horizontal="center" vertical="center" shrinkToFit="1"/>
    </xf>
    <xf numFmtId="4" fontId="238" fillId="0" borderId="58" xfId="7875" applyNumberFormat="1" applyFont="1" applyBorder="1" applyAlignment="1">
      <alignment horizontal="center" vertical="center"/>
    </xf>
    <xf numFmtId="366" fontId="268" fillId="0" borderId="58" xfId="86" applyNumberFormat="1" applyFont="1" applyBorder="1" applyAlignment="1">
      <alignment horizontal="right" vertical="center"/>
    </xf>
    <xf numFmtId="3" fontId="178" fillId="0" borderId="47" xfId="7875" applyNumberFormat="1" applyFont="1" applyBorder="1" applyAlignment="1">
      <alignment vertical="center"/>
    </xf>
    <xf numFmtId="3" fontId="178" fillId="0" borderId="48" xfId="7875" applyNumberFormat="1" applyFont="1" applyBorder="1" applyAlignment="1">
      <alignment horizontal="center" vertical="center"/>
    </xf>
    <xf numFmtId="9" fontId="178" fillId="0" borderId="3" xfId="78" applyFont="1" applyFill="1" applyBorder="1" applyAlignment="1" applyProtection="1">
      <alignment vertical="center"/>
    </xf>
    <xf numFmtId="366" fontId="238" fillId="0" borderId="58" xfId="86" applyNumberFormat="1" applyFont="1" applyBorder="1" applyAlignment="1">
      <alignment vertical="center"/>
    </xf>
    <xf numFmtId="3" fontId="178" fillId="0" borderId="48" xfId="7870" applyNumberFormat="1" applyFont="1" applyBorder="1" applyAlignment="1">
      <alignment horizontal="left" vertical="center" indent="1"/>
    </xf>
    <xf numFmtId="3" fontId="178" fillId="0" borderId="3" xfId="7870" applyNumberFormat="1" applyFont="1" applyBorder="1" applyAlignment="1">
      <alignment vertical="center"/>
    </xf>
    <xf numFmtId="4" fontId="178" fillId="0" borderId="3" xfId="7870" applyNumberFormat="1" applyFont="1" applyBorder="1" applyAlignment="1">
      <alignment vertical="center"/>
    </xf>
    <xf numFmtId="3" fontId="178" fillId="0" borderId="3" xfId="7870" applyNumberFormat="1" applyFont="1" applyBorder="1" applyAlignment="1">
      <alignment horizontal="center" vertical="center"/>
    </xf>
    <xf numFmtId="370" fontId="178" fillId="0" borderId="40" xfId="7870" applyNumberFormat="1" applyFont="1" applyBorder="1" applyAlignment="1">
      <alignment horizontal="left" vertical="center"/>
    </xf>
    <xf numFmtId="3" fontId="178" fillId="0" borderId="40" xfId="7870" applyNumberFormat="1" applyFont="1" applyBorder="1" applyAlignment="1">
      <alignment vertical="center"/>
    </xf>
    <xf numFmtId="3" fontId="178" fillId="0" borderId="210" xfId="7870" applyNumberFormat="1" applyFont="1" applyBorder="1" applyAlignment="1">
      <alignment vertical="center"/>
    </xf>
    <xf numFmtId="3" fontId="178" fillId="0" borderId="211" xfId="7875" applyNumberFormat="1" applyFont="1" applyBorder="1" applyAlignment="1">
      <alignment horizontal="left" vertical="center" indent="1"/>
    </xf>
    <xf numFmtId="3" fontId="178" fillId="0" borderId="212" xfId="7875" applyNumberFormat="1" applyFont="1" applyBorder="1" applyAlignment="1">
      <alignment vertical="center"/>
    </xf>
    <xf numFmtId="9" fontId="178" fillId="0" borderId="49" xfId="78" applyFont="1" applyFill="1" applyBorder="1" applyAlignment="1" applyProtection="1">
      <alignment vertical="center"/>
    </xf>
    <xf numFmtId="3" fontId="178" fillId="0" borderId="211" xfId="7875" applyNumberFormat="1" applyFont="1" applyBorder="1" applyAlignment="1">
      <alignment horizontal="center" vertical="center"/>
    </xf>
    <xf numFmtId="41" fontId="178" fillId="0" borderId="49" xfId="86" applyFont="1" applyBorder="1" applyAlignment="1">
      <alignment vertical="center"/>
    </xf>
    <xf numFmtId="3" fontId="178" fillId="0" borderId="202" xfId="7870" applyNumberFormat="1" applyFont="1" applyBorder="1" applyAlignment="1">
      <alignment horizontal="center" vertical="center"/>
    </xf>
    <xf numFmtId="3" fontId="178" fillId="0" borderId="42" xfId="7870" applyNumberFormat="1" applyFont="1" applyBorder="1" applyAlignment="1">
      <alignment vertical="center"/>
    </xf>
    <xf numFmtId="4" fontId="178" fillId="0" borderId="42" xfId="7870" applyNumberFormat="1" applyFont="1" applyBorder="1" applyAlignment="1">
      <alignment vertical="center"/>
    </xf>
    <xf numFmtId="3" fontId="178" fillId="0" borderId="42" xfId="7870" applyNumberFormat="1" applyFont="1" applyBorder="1" applyAlignment="1">
      <alignment horizontal="center" vertical="center"/>
    </xf>
    <xf numFmtId="3" fontId="178" fillId="0" borderId="43" xfId="7870" applyNumberFormat="1" applyFont="1" applyBorder="1" applyAlignment="1">
      <alignment vertical="center"/>
    </xf>
    <xf numFmtId="4" fontId="178" fillId="0" borderId="196" xfId="7875" applyNumberFormat="1" applyFont="1" applyBorder="1" applyAlignment="1">
      <alignment vertical="center"/>
    </xf>
    <xf numFmtId="3" fontId="178" fillId="0" borderId="196" xfId="7875" applyNumberFormat="1" applyFont="1" applyBorder="1" applyAlignment="1">
      <alignment horizontal="left" vertical="center" shrinkToFit="1"/>
    </xf>
    <xf numFmtId="3" fontId="178" fillId="0" borderId="42" xfId="7875" applyNumberFormat="1" applyFont="1" applyBorder="1" applyAlignment="1">
      <alignment horizontal="center" vertical="center" shrinkToFit="1"/>
    </xf>
    <xf numFmtId="3" fontId="178" fillId="0" borderId="37" xfId="7875" applyNumberFormat="1" applyFont="1" applyBorder="1" applyAlignment="1">
      <alignment horizontal="left" vertical="center" indent="1"/>
    </xf>
    <xf numFmtId="3" fontId="178" fillId="0" borderId="38" xfId="7875" applyNumberFormat="1" applyFont="1" applyBorder="1" applyAlignment="1">
      <alignment vertical="center" shrinkToFit="1"/>
    </xf>
    <xf numFmtId="267" fontId="178" fillId="0" borderId="38" xfId="7875" applyNumberFormat="1" applyFont="1" applyBorder="1" applyAlignment="1">
      <alignment vertical="center"/>
    </xf>
    <xf numFmtId="3" fontId="178" fillId="0" borderId="38" xfId="7875" applyNumberFormat="1" applyFont="1" applyBorder="1" applyAlignment="1">
      <alignment horizontal="center" vertical="center"/>
    </xf>
    <xf numFmtId="246" fontId="178" fillId="0" borderId="38" xfId="7875" applyNumberFormat="1" applyFont="1" applyBorder="1" applyAlignment="1">
      <alignment vertical="center" shrinkToFit="1"/>
    </xf>
    <xf numFmtId="3" fontId="178" fillId="0" borderId="181" xfId="7875" applyNumberFormat="1" applyFont="1" applyBorder="1" applyAlignment="1">
      <alignment horizontal="center" vertical="center" shrinkToFit="1"/>
    </xf>
    <xf numFmtId="3" fontId="178" fillId="0" borderId="16" xfId="7875" applyNumberFormat="1" applyFont="1" applyBorder="1" applyAlignment="1">
      <alignment horizontal="left" vertical="center" indent="1"/>
    </xf>
    <xf numFmtId="3" fontId="178" fillId="0" borderId="3" xfId="7875" applyNumberFormat="1" applyFont="1" applyBorder="1" applyAlignment="1">
      <alignment vertical="center" shrinkToFit="1"/>
    </xf>
    <xf numFmtId="267" fontId="178" fillId="0" borderId="3" xfId="7875" applyNumberFormat="1" applyFont="1" applyBorder="1" applyAlignment="1">
      <alignment vertical="center"/>
    </xf>
    <xf numFmtId="246" fontId="178" fillId="0" borderId="3" xfId="7875" applyNumberFormat="1" applyFont="1" applyBorder="1" applyAlignment="1">
      <alignment vertical="center" shrinkToFit="1"/>
    </xf>
    <xf numFmtId="3" fontId="178" fillId="0" borderId="33" xfId="7875" applyNumberFormat="1" applyFont="1" applyBorder="1" applyAlignment="1">
      <alignment horizontal="center" vertical="center" shrinkToFit="1"/>
    </xf>
    <xf numFmtId="3" fontId="178" fillId="0" borderId="215" xfId="7875" applyNumberFormat="1" applyFont="1" applyBorder="1" applyAlignment="1">
      <alignment horizontal="left" vertical="center" indent="1"/>
    </xf>
    <xf numFmtId="3" fontId="178" fillId="0" borderId="49" xfId="7875" applyNumberFormat="1" applyFont="1" applyBorder="1" applyAlignment="1">
      <alignment vertical="center" shrinkToFit="1"/>
    </xf>
    <xf numFmtId="267" fontId="178" fillId="0" borderId="49" xfId="7875" applyNumberFormat="1" applyFont="1" applyBorder="1" applyAlignment="1">
      <alignment vertical="center"/>
    </xf>
    <xf numFmtId="3" fontId="178" fillId="0" borderId="49" xfId="7875" applyNumberFormat="1" applyFont="1" applyBorder="1" applyAlignment="1">
      <alignment horizontal="center" vertical="center"/>
    </xf>
    <xf numFmtId="246" fontId="178" fillId="0" borderId="49" xfId="7875" applyNumberFormat="1" applyFont="1" applyBorder="1" applyAlignment="1">
      <alignment vertical="center" shrinkToFit="1"/>
    </xf>
    <xf numFmtId="3" fontId="178" fillId="0" borderId="216" xfId="7875" applyNumberFormat="1" applyFont="1" applyBorder="1" applyAlignment="1">
      <alignment horizontal="center" vertical="center" shrinkToFit="1"/>
    </xf>
    <xf numFmtId="3" fontId="178" fillId="0" borderId="40" xfId="7875" applyNumberFormat="1" applyFont="1" applyBorder="1" applyAlignment="1">
      <alignment horizontal="center" vertical="center" shrinkToFit="1"/>
    </xf>
    <xf numFmtId="3" fontId="178" fillId="0" borderId="40" xfId="7875" applyNumberFormat="1" applyFont="1" applyBorder="1" applyAlignment="1">
      <alignment horizontal="left" vertical="center" shrinkToFit="1"/>
    </xf>
    <xf numFmtId="3" fontId="178" fillId="0" borderId="41" xfId="7875" applyNumberFormat="1" applyFont="1" applyBorder="1" applyAlignment="1">
      <alignment horizontal="left" vertical="center" indent="1"/>
    </xf>
    <xf numFmtId="3" fontId="178" fillId="0" borderId="42" xfId="7875" applyNumberFormat="1" applyFont="1" applyBorder="1" applyAlignment="1">
      <alignment vertical="center" shrinkToFit="1"/>
    </xf>
    <xf numFmtId="267" fontId="178" fillId="0" borderId="42" xfId="7875" applyNumberFormat="1" applyFont="1" applyBorder="1" applyAlignment="1">
      <alignment vertical="center"/>
    </xf>
    <xf numFmtId="246" fontId="178" fillId="0" borderId="42" xfId="7875" applyNumberFormat="1" applyFont="1" applyBorder="1" applyAlignment="1">
      <alignment vertical="center" shrinkToFit="1"/>
    </xf>
    <xf numFmtId="3" fontId="178" fillId="0" borderId="43" xfId="7875" applyNumberFormat="1" applyFont="1" applyBorder="1" applyAlignment="1">
      <alignment horizontal="left" vertical="center" shrinkToFit="1"/>
    </xf>
    <xf numFmtId="267" fontId="178" fillId="0" borderId="0" xfId="7875" applyNumberFormat="1" applyFont="1" applyAlignment="1">
      <alignment vertical="center"/>
    </xf>
    <xf numFmtId="0" fontId="237" fillId="0" borderId="0" xfId="7874" applyFont="1" applyAlignment="1">
      <alignment vertical="center"/>
    </xf>
    <xf numFmtId="0" fontId="106" fillId="0" borderId="0" xfId="7874" applyFont="1" applyAlignment="1">
      <alignment vertical="center"/>
    </xf>
    <xf numFmtId="0" fontId="106" fillId="0" borderId="0" xfId="7874" applyFont="1" applyAlignment="1">
      <alignment horizontal="center" vertical="center"/>
    </xf>
    <xf numFmtId="182" fontId="105" fillId="0" borderId="221" xfId="1454" applyFont="1" applyBorder="1" applyAlignment="1">
      <alignment horizontal="right" vertical="center"/>
    </xf>
    <xf numFmtId="0" fontId="105" fillId="0" borderId="222" xfId="7874" applyFont="1" applyBorder="1" applyAlignment="1">
      <alignment horizontal="center" vertical="center"/>
    </xf>
    <xf numFmtId="0" fontId="105" fillId="0" borderId="199" xfId="7874" applyFont="1" applyBorder="1" applyAlignment="1">
      <alignment horizontal="center" vertical="center"/>
    </xf>
    <xf numFmtId="0" fontId="105" fillId="0" borderId="0" xfId="7874" applyFont="1" applyAlignment="1">
      <alignment horizontal="left" vertical="center"/>
    </xf>
    <xf numFmtId="182" fontId="105" fillId="0" borderId="3" xfId="1454" applyFont="1" applyBorder="1" applyAlignment="1">
      <alignment horizontal="right" vertical="center"/>
    </xf>
    <xf numFmtId="182" fontId="105" fillId="0" borderId="3" xfId="1454" applyFont="1" applyBorder="1" applyAlignment="1" applyProtection="1">
      <alignment horizontal="right" vertical="center"/>
      <protection locked="0"/>
    </xf>
    <xf numFmtId="0" fontId="105" fillId="0" borderId="47" xfId="7874" applyFont="1" applyBorder="1" applyAlignment="1">
      <alignment vertical="center"/>
    </xf>
    <xf numFmtId="0" fontId="105" fillId="0" borderId="92" xfId="7874" applyFont="1" applyBorder="1" applyAlignment="1">
      <alignment vertical="center"/>
    </xf>
    <xf numFmtId="0" fontId="105" fillId="0" borderId="0" xfId="7874" applyFont="1" applyAlignment="1">
      <alignment vertical="center"/>
    </xf>
    <xf numFmtId="182" fontId="105" fillId="0" borderId="42" xfId="1454" applyFont="1" applyBorder="1" applyAlignment="1">
      <alignment horizontal="right" vertical="center"/>
    </xf>
    <xf numFmtId="182" fontId="105" fillId="0" borderId="42" xfId="1454" applyFont="1" applyBorder="1" applyAlignment="1" applyProtection="1">
      <alignment horizontal="right" vertical="center"/>
      <protection locked="0"/>
    </xf>
    <xf numFmtId="0" fontId="105" fillId="0" borderId="110" xfId="7874" applyFont="1" applyBorder="1" applyAlignment="1">
      <alignment vertical="center"/>
    </xf>
    <xf numFmtId="0" fontId="105" fillId="0" borderId="160" xfId="7874" applyFont="1" applyBorder="1" applyAlignment="1">
      <alignment vertical="center"/>
    </xf>
    <xf numFmtId="182" fontId="105" fillId="0" borderId="38" xfId="1454" applyFont="1" applyBorder="1" applyAlignment="1">
      <alignment horizontal="right" vertical="center"/>
    </xf>
    <xf numFmtId="0" fontId="105" fillId="0" borderId="54" xfId="7874" applyFont="1" applyBorder="1" applyAlignment="1">
      <alignment vertical="center"/>
    </xf>
    <xf numFmtId="0" fontId="105" fillId="0" borderId="182" xfId="7874" applyFont="1" applyBorder="1" applyAlignment="1">
      <alignment vertical="center"/>
    </xf>
    <xf numFmtId="186" fontId="105" fillId="0" borderId="92" xfId="78" applyNumberFormat="1" applyFont="1" applyBorder="1" applyAlignment="1">
      <alignment horizontal="left" vertical="center"/>
    </xf>
    <xf numFmtId="371" fontId="104" fillId="0" borderId="92" xfId="78" applyNumberFormat="1" applyFont="1" applyBorder="1" applyAlignment="1">
      <alignment horizontal="left" vertical="center"/>
    </xf>
    <xf numFmtId="186" fontId="105" fillId="0" borderId="160" xfId="7874" applyNumberFormat="1" applyFont="1" applyBorder="1" applyAlignment="1">
      <alignment horizontal="left" vertical="center"/>
    </xf>
    <xf numFmtId="182" fontId="105" fillId="0" borderId="228" xfId="1454" applyFont="1" applyBorder="1" applyAlignment="1">
      <alignment horizontal="right" vertical="center"/>
    </xf>
    <xf numFmtId="0" fontId="105" fillId="0" borderId="229" xfId="7874" applyFont="1" applyBorder="1" applyAlignment="1">
      <alignment horizontal="left" vertical="center"/>
    </xf>
    <xf numFmtId="186" fontId="105" fillId="0" borderId="197" xfId="78" applyNumberFormat="1" applyFont="1" applyBorder="1" applyAlignment="1">
      <alignment horizontal="left" vertical="center"/>
    </xf>
    <xf numFmtId="182" fontId="238" fillId="0" borderId="0" xfId="7874" applyNumberFormat="1" applyFont="1" applyAlignment="1">
      <alignment vertical="center"/>
    </xf>
    <xf numFmtId="182" fontId="266" fillId="74" borderId="231" xfId="1454" applyFont="1" applyFill="1" applyBorder="1" applyAlignment="1">
      <alignment horizontal="right" vertical="center"/>
    </xf>
    <xf numFmtId="198" fontId="266" fillId="74" borderId="232" xfId="7874" applyNumberFormat="1" applyFont="1" applyFill="1" applyBorder="1" applyAlignment="1">
      <alignment vertical="center"/>
    </xf>
    <xf numFmtId="41" fontId="266" fillId="74" borderId="171" xfId="7874" applyNumberFormat="1" applyFont="1" applyFill="1" applyBorder="1" applyAlignment="1">
      <alignment vertical="center" shrinkToFit="1"/>
    </xf>
    <xf numFmtId="182" fontId="178" fillId="0" borderId="0" xfId="1454" applyFont="1" applyAlignment="1">
      <alignment vertical="center"/>
    </xf>
    <xf numFmtId="44" fontId="238" fillId="0" borderId="0" xfId="7874" applyNumberFormat="1" applyFont="1" applyAlignment="1">
      <alignment vertical="center"/>
    </xf>
    <xf numFmtId="182" fontId="238" fillId="0" borderId="0" xfId="1454" applyFont="1" applyAlignment="1">
      <alignment vertical="center"/>
    </xf>
    <xf numFmtId="0" fontId="106" fillId="0" borderId="0" xfId="7874" applyFont="1"/>
    <xf numFmtId="37" fontId="105" fillId="0" borderId="0" xfId="1452" applyNumberFormat="1" applyFont="1">
      <alignment vertical="center"/>
    </xf>
    <xf numFmtId="0" fontId="105" fillId="0" borderId="0" xfId="1452" applyFont="1">
      <alignment vertical="center"/>
    </xf>
    <xf numFmtId="0" fontId="105" fillId="0" borderId="0" xfId="1452" applyFont="1" applyAlignment="1">
      <alignment horizontal="right" vertical="center"/>
    </xf>
    <xf numFmtId="0" fontId="105" fillId="0" borderId="0" xfId="1452" applyFont="1" applyAlignment="1">
      <alignment horizontal="left" vertical="center"/>
    </xf>
    <xf numFmtId="1" fontId="105" fillId="0" borderId="3" xfId="1452" applyNumberFormat="1" applyFont="1" applyBorder="1">
      <alignment vertical="center"/>
    </xf>
    <xf numFmtId="0" fontId="105" fillId="0" borderId="3" xfId="1452" applyFont="1" applyBorder="1">
      <alignment vertical="center"/>
    </xf>
    <xf numFmtId="9" fontId="105" fillId="0" borderId="3" xfId="1452" applyNumberFormat="1" applyFont="1" applyBorder="1">
      <alignment vertical="center"/>
    </xf>
    <xf numFmtId="0" fontId="105" fillId="0" borderId="16" xfId="1452" applyFont="1" applyBorder="1">
      <alignment vertical="center"/>
    </xf>
    <xf numFmtId="0" fontId="105" fillId="0" borderId="41" xfId="1452" applyFont="1" applyBorder="1" applyAlignment="1">
      <alignment horizontal="center" vertical="center"/>
    </xf>
    <xf numFmtId="0" fontId="105" fillId="0" borderId="42" xfId="1452" applyFont="1" applyBorder="1">
      <alignment vertical="center"/>
    </xf>
    <xf numFmtId="176" fontId="244" fillId="0" borderId="0" xfId="85" applyFont="1" applyAlignment="1">
      <alignment vertical="center"/>
    </xf>
    <xf numFmtId="176" fontId="105" fillId="0" borderId="0" xfId="249" applyNumberFormat="1" applyFont="1" applyAlignment="1">
      <alignment vertical="center"/>
    </xf>
    <xf numFmtId="14" fontId="104" fillId="0" borderId="196" xfId="0" applyNumberFormat="1" applyFont="1" applyBorder="1" applyAlignment="1">
      <alignment horizontal="center" vertical="center" wrapText="1"/>
    </xf>
    <xf numFmtId="14" fontId="104" fillId="0" borderId="196" xfId="0" applyNumberFormat="1" applyFont="1" applyBorder="1" applyAlignment="1">
      <alignment horizontal="center" vertical="center"/>
    </xf>
    <xf numFmtId="0" fontId="104" fillId="0" borderId="179" xfId="0" applyFont="1" applyBorder="1" applyAlignment="1">
      <alignment horizontal="center" vertical="center"/>
    </xf>
    <xf numFmtId="0" fontId="159" fillId="0" borderId="174" xfId="86" applyNumberFormat="1" applyFont="1" applyBorder="1" applyAlignment="1">
      <alignment vertical="center"/>
    </xf>
    <xf numFmtId="0" fontId="159" fillId="0" borderId="177" xfId="86" applyNumberFormat="1" applyFont="1" applyBorder="1" applyAlignment="1">
      <alignment vertical="center"/>
    </xf>
    <xf numFmtId="0" fontId="104" fillId="0" borderId="173" xfId="0" applyFont="1" applyBorder="1" applyAlignment="1">
      <alignment horizontal="left" vertical="center"/>
    </xf>
    <xf numFmtId="41" fontId="104" fillId="0" borderId="151" xfId="86" applyFont="1" applyFill="1" applyBorder="1" applyAlignment="1">
      <alignment vertical="center"/>
    </xf>
    <xf numFmtId="41" fontId="104" fillId="0" borderId="151" xfId="86" applyFont="1" applyBorder="1" applyAlignment="1">
      <alignment vertical="center"/>
    </xf>
    <xf numFmtId="0" fontId="104" fillId="0" borderId="174" xfId="86" applyNumberFormat="1" applyFont="1" applyFill="1" applyBorder="1" applyAlignment="1">
      <alignment vertical="center"/>
    </xf>
    <xf numFmtId="182" fontId="104" fillId="0" borderId="151" xfId="1454" applyFont="1" applyFill="1" applyBorder="1" applyAlignment="1">
      <alignment vertical="center"/>
    </xf>
    <xf numFmtId="0" fontId="101" fillId="0" borderId="173" xfId="0" applyFont="1" applyBorder="1" applyAlignment="1">
      <alignment horizontal="left" vertical="center"/>
    </xf>
    <xf numFmtId="41" fontId="101" fillId="0" borderId="151" xfId="86" applyFont="1" applyFill="1" applyBorder="1" applyAlignment="1">
      <alignment vertical="center"/>
    </xf>
    <xf numFmtId="41" fontId="101" fillId="0" borderId="151" xfId="86" applyFont="1" applyBorder="1" applyAlignment="1">
      <alignment vertical="center"/>
    </xf>
    <xf numFmtId="0" fontId="101" fillId="0" borderId="174" xfId="86" applyNumberFormat="1" applyFont="1" applyBorder="1" applyAlignment="1">
      <alignment vertical="center"/>
    </xf>
    <xf numFmtId="39" fontId="6" fillId="0" borderId="235" xfId="249" applyNumberFormat="1" applyFont="1" applyBorder="1" applyAlignment="1">
      <alignment vertical="center"/>
    </xf>
    <xf numFmtId="37" fontId="270" fillId="0" borderId="235" xfId="249" applyNumberFormat="1" applyFont="1" applyBorder="1" applyAlignment="1">
      <alignment vertical="center"/>
    </xf>
    <xf numFmtId="41" fontId="101" fillId="0" borderId="151" xfId="86" applyFont="1" applyBorder="1" applyAlignment="1">
      <alignment horizontal="right" vertical="center"/>
    </xf>
    <xf numFmtId="41" fontId="101" fillId="0" borderId="151" xfId="86" applyFont="1" applyBorder="1" applyAlignment="1">
      <alignment horizontal="left" vertical="center"/>
    </xf>
    <xf numFmtId="0" fontId="101" fillId="0" borderId="175" xfId="0" applyFont="1" applyBorder="1" applyAlignment="1">
      <alignment horizontal="left" vertical="center"/>
    </xf>
    <xf numFmtId="41" fontId="101" fillId="0" borderId="176" xfId="86" applyFont="1" applyBorder="1" applyAlignment="1">
      <alignment horizontal="right" vertical="center"/>
    </xf>
    <xf numFmtId="41" fontId="101" fillId="0" borderId="176" xfId="86" applyFont="1" applyBorder="1" applyAlignment="1">
      <alignment vertical="center"/>
    </xf>
    <xf numFmtId="0" fontId="105" fillId="75" borderId="0" xfId="0" applyFont="1" applyFill="1"/>
    <xf numFmtId="0" fontId="105" fillId="0" borderId="3" xfId="1452" applyFont="1" applyBorder="1" applyAlignment="1">
      <alignment horizontal="center" vertical="center"/>
    </xf>
    <xf numFmtId="0" fontId="105" fillId="0" borderId="16" xfId="1452" applyFont="1" applyBorder="1" applyAlignment="1">
      <alignment horizontal="center" vertical="center"/>
    </xf>
    <xf numFmtId="37" fontId="104" fillId="0" borderId="47" xfId="249" applyNumberFormat="1" applyFont="1" applyBorder="1" applyAlignment="1">
      <alignment horizontal="left" vertical="center"/>
    </xf>
    <xf numFmtId="37" fontId="104" fillId="0" borderId="3" xfId="249" applyNumberFormat="1" applyFont="1" applyBorder="1" applyAlignment="1">
      <alignment horizontal="left" vertical="center"/>
    </xf>
    <xf numFmtId="0" fontId="271" fillId="0" borderId="0" xfId="1452" applyFont="1">
      <alignment vertical="center"/>
    </xf>
    <xf numFmtId="3" fontId="271" fillId="0" borderId="0" xfId="1452" applyNumberFormat="1" applyFont="1">
      <alignment vertical="center"/>
    </xf>
    <xf numFmtId="0" fontId="105" fillId="0" borderId="0" xfId="1452" applyFont="1" applyAlignment="1">
      <alignment horizontal="center" vertical="center"/>
    </xf>
    <xf numFmtId="0" fontId="105" fillId="0" borderId="0" xfId="1452" applyFont="1" applyAlignment="1">
      <alignment vertical="center" shrinkToFit="1"/>
    </xf>
    <xf numFmtId="0" fontId="265" fillId="20" borderId="0" xfId="1452" applyFont="1" applyFill="1">
      <alignment vertical="center"/>
    </xf>
    <xf numFmtId="0" fontId="265" fillId="0" borderId="0" xfId="1452" applyFont="1">
      <alignment vertical="center"/>
    </xf>
    <xf numFmtId="0" fontId="265" fillId="0" borderId="0" xfId="1452" applyFont="1" applyAlignment="1">
      <alignment horizontal="center" vertical="center"/>
    </xf>
    <xf numFmtId="3" fontId="265" fillId="0" borderId="0" xfId="1452" applyNumberFormat="1" applyFont="1">
      <alignment vertical="center"/>
    </xf>
    <xf numFmtId="0" fontId="265" fillId="0" borderId="0" xfId="1452" applyFont="1" applyAlignment="1">
      <alignment vertical="center" shrinkToFit="1"/>
    </xf>
    <xf numFmtId="3" fontId="265" fillId="0" borderId="113" xfId="7875" applyNumberFormat="1" applyFont="1" applyBorder="1" applyAlignment="1">
      <alignment vertical="center"/>
    </xf>
    <xf numFmtId="37" fontId="265" fillId="0" borderId="0" xfId="1452" applyNumberFormat="1" applyFont="1">
      <alignment vertical="center"/>
    </xf>
    <xf numFmtId="0" fontId="265" fillId="0" borderId="0" xfId="1452" applyFont="1" applyAlignment="1">
      <alignment horizontal="left" vertical="center"/>
    </xf>
    <xf numFmtId="3" fontId="265" fillId="0" borderId="42" xfId="1452" applyNumberFormat="1" applyFont="1" applyBorder="1" applyAlignment="1">
      <alignment horizontal="center" vertical="center"/>
    </xf>
    <xf numFmtId="37" fontId="105" fillId="0" borderId="42" xfId="1452" applyNumberFormat="1" applyFont="1" applyBorder="1" applyAlignment="1">
      <alignment horizontal="center" vertical="center"/>
    </xf>
    <xf numFmtId="0" fontId="272" fillId="0" borderId="0" xfId="1452" applyFont="1">
      <alignment vertical="center"/>
    </xf>
    <xf numFmtId="3" fontId="265" fillId="0" borderId="215" xfId="1452" applyNumberFormat="1" applyFont="1" applyBorder="1" applyAlignment="1">
      <alignment horizontal="left" vertical="center"/>
    </xf>
    <xf numFmtId="0" fontId="265" fillId="0" borderId="49" xfId="1452" applyFont="1" applyBorder="1" applyAlignment="1">
      <alignment horizontal="right" vertical="center"/>
    </xf>
    <xf numFmtId="246" fontId="265" fillId="0" borderId="49" xfId="1452" applyNumberFormat="1" applyFont="1" applyBorder="1" applyAlignment="1">
      <alignment horizontal="right" vertical="center"/>
    </xf>
    <xf numFmtId="3" fontId="265" fillId="0" borderId="3" xfId="7875" applyNumberFormat="1" applyFont="1" applyBorder="1" applyAlignment="1">
      <alignment horizontal="right" vertical="center" shrinkToFit="1"/>
    </xf>
    <xf numFmtId="3" fontId="265" fillId="0" borderId="49" xfId="1452" applyNumberFormat="1" applyFont="1" applyBorder="1" applyAlignment="1">
      <alignment horizontal="right" vertical="center"/>
    </xf>
    <xf numFmtId="0" fontId="265" fillId="0" borderId="22" xfId="1452" applyFont="1" applyBorder="1" applyAlignment="1">
      <alignment horizontal="center" vertical="center" shrinkToFit="1"/>
    </xf>
    <xf numFmtId="0" fontId="105" fillId="0" borderId="233" xfId="1452" applyFont="1" applyBorder="1">
      <alignment vertical="center"/>
    </xf>
    <xf numFmtId="0" fontId="105" fillId="0" borderId="8" xfId="1452" applyFont="1" applyBorder="1">
      <alignment vertical="center"/>
    </xf>
    <xf numFmtId="1" fontId="105" fillId="0" borderId="45" xfId="1452" applyNumberFormat="1" applyFont="1" applyBorder="1">
      <alignment vertical="center"/>
    </xf>
    <xf numFmtId="0" fontId="105" fillId="0" borderId="45" xfId="1452" applyFont="1" applyBorder="1" applyAlignment="1">
      <alignment horizontal="center" vertical="center"/>
    </xf>
    <xf numFmtId="37" fontId="105" fillId="0" borderId="45" xfId="1452" applyNumberFormat="1" applyFont="1" applyBorder="1" applyAlignment="1">
      <alignment vertical="center" shrinkToFit="1"/>
    </xf>
    <xf numFmtId="0" fontId="105" fillId="0" borderId="46" xfId="1452" applyFont="1" applyBorder="1" applyAlignment="1">
      <alignment horizontal="center" vertical="center" shrinkToFit="1"/>
    </xf>
    <xf numFmtId="3" fontId="265" fillId="0" borderId="16" xfId="7875" applyNumberFormat="1" applyFont="1" applyBorder="1" applyAlignment="1">
      <alignment horizontal="left" vertical="center"/>
    </xf>
    <xf numFmtId="0" fontId="265" fillId="20" borderId="3" xfId="1452" applyFont="1" applyFill="1" applyBorder="1" applyAlignment="1">
      <alignment horizontal="right" vertical="center"/>
    </xf>
    <xf numFmtId="246" fontId="265" fillId="20" borderId="3" xfId="1452" applyNumberFormat="1" applyFont="1" applyFill="1" applyBorder="1" applyAlignment="1">
      <alignment horizontal="right" vertical="center"/>
    </xf>
    <xf numFmtId="3" fontId="265" fillId="0" borderId="209" xfId="7875" applyNumberFormat="1" applyFont="1" applyBorder="1" applyAlignment="1">
      <alignment horizontal="center" vertical="center" shrinkToFit="1"/>
    </xf>
    <xf numFmtId="37" fontId="105" fillId="0" borderId="3" xfId="1452" applyNumberFormat="1" applyFont="1" applyBorder="1" applyAlignment="1">
      <alignment vertical="center" shrinkToFit="1"/>
    </xf>
    <xf numFmtId="0" fontId="105" fillId="0" borderId="40" xfId="1452" applyFont="1" applyBorder="1" applyAlignment="1">
      <alignment horizontal="center" vertical="center" shrinkToFit="1"/>
    </xf>
    <xf numFmtId="0" fontId="105" fillId="0" borderId="196" xfId="1452" applyFont="1" applyBorder="1">
      <alignment vertical="center"/>
    </xf>
    <xf numFmtId="0" fontId="265" fillId="20" borderId="40" xfId="1452" applyFont="1" applyFill="1" applyBorder="1" applyAlignment="1">
      <alignment vertical="center" shrinkToFit="1"/>
    </xf>
    <xf numFmtId="3" fontId="265" fillId="0" borderId="16" xfId="7875" applyNumberFormat="1" applyFont="1" applyBorder="1" applyAlignment="1">
      <alignment horizontal="left" vertical="center" indent="1"/>
    </xf>
    <xf numFmtId="0" fontId="105" fillId="0" borderId="196" xfId="1452" applyFont="1" applyBorder="1" applyAlignment="1">
      <alignment horizontal="center" vertical="center"/>
    </xf>
    <xf numFmtId="0" fontId="265" fillId="0" borderId="3" xfId="1452" applyFont="1" applyBorder="1" applyAlignment="1">
      <alignment horizontal="right" vertical="center"/>
    </xf>
    <xf numFmtId="246" fontId="265" fillId="0" borderId="3" xfId="1452" applyNumberFormat="1" applyFont="1" applyBorder="1" applyAlignment="1">
      <alignment horizontal="right" vertical="center"/>
    </xf>
    <xf numFmtId="0" fontId="265" fillId="0" borderId="3" xfId="1452" applyFont="1" applyBorder="1">
      <alignment vertical="center"/>
    </xf>
    <xf numFmtId="246" fontId="265" fillId="0" borderId="3" xfId="1452" applyNumberFormat="1" applyFont="1" applyBorder="1">
      <alignment vertical="center"/>
    </xf>
    <xf numFmtId="0" fontId="265" fillId="0" borderId="3" xfId="1452" applyFont="1" applyBorder="1" applyAlignment="1">
      <alignment horizontal="center" vertical="center"/>
    </xf>
    <xf numFmtId="3" fontId="265" fillId="0" borderId="3" xfId="7875" applyNumberFormat="1" applyFont="1" applyBorder="1" applyAlignment="1">
      <alignment vertical="center" shrinkToFit="1"/>
    </xf>
    <xf numFmtId="0" fontId="265" fillId="20" borderId="3" xfId="1452" applyFont="1" applyFill="1" applyBorder="1">
      <alignment vertical="center"/>
    </xf>
    <xf numFmtId="246" fontId="265" fillId="20" borderId="3" xfId="1452" applyNumberFormat="1" applyFont="1" applyFill="1" applyBorder="1">
      <alignment vertical="center"/>
    </xf>
    <xf numFmtId="0" fontId="265" fillId="20" borderId="3" xfId="1452" applyFont="1" applyFill="1" applyBorder="1" applyAlignment="1">
      <alignment horizontal="center" vertical="center"/>
    </xf>
    <xf numFmtId="0" fontId="105" fillId="0" borderId="3" xfId="1452" applyFont="1" applyBorder="1" applyAlignment="1">
      <alignment vertical="center" shrinkToFit="1"/>
    </xf>
    <xf numFmtId="0" fontId="105" fillId="0" borderId="40" xfId="1452" applyFont="1" applyBorder="1" applyAlignment="1">
      <alignment vertical="center" shrinkToFit="1"/>
    </xf>
    <xf numFmtId="3" fontId="266" fillId="0" borderId="16" xfId="7875" applyNumberFormat="1" applyFont="1" applyBorder="1" applyAlignment="1">
      <alignment vertical="center"/>
    </xf>
    <xf numFmtId="0" fontId="265" fillId="20" borderId="16" xfId="1452" applyFont="1" applyFill="1" applyBorder="1" applyAlignment="1">
      <alignment horizontal="left" vertical="center" indent="1"/>
    </xf>
    <xf numFmtId="372" fontId="265" fillId="20" borderId="3" xfId="1452" applyNumberFormat="1" applyFont="1" applyFill="1" applyBorder="1">
      <alignment vertical="center"/>
    </xf>
    <xf numFmtId="0" fontId="265" fillId="20" borderId="41" xfId="1452" applyFont="1" applyFill="1" applyBorder="1" applyAlignment="1">
      <alignment horizontal="left" vertical="center" indent="1"/>
    </xf>
    <xf numFmtId="0" fontId="265" fillId="20" borderId="42" xfId="1452" applyFont="1" applyFill="1" applyBorder="1" applyAlignment="1">
      <alignment horizontal="center" vertical="center"/>
    </xf>
    <xf numFmtId="372" fontId="265" fillId="20" borderId="42" xfId="1452" applyNumberFormat="1" applyFont="1" applyFill="1" applyBorder="1">
      <alignment vertical="center"/>
    </xf>
    <xf numFmtId="3" fontId="265" fillId="0" borderId="42" xfId="7875" applyNumberFormat="1" applyFont="1" applyBorder="1" applyAlignment="1">
      <alignment vertical="center" shrinkToFit="1"/>
    </xf>
    <xf numFmtId="0" fontId="265" fillId="20" borderId="43" xfId="1452" applyFont="1" applyFill="1" applyBorder="1" applyAlignment="1">
      <alignment vertical="center" shrinkToFit="1"/>
    </xf>
    <xf numFmtId="0" fontId="265" fillId="20" borderId="214" xfId="1452" applyFont="1" applyFill="1" applyBorder="1" applyAlignment="1">
      <alignment horizontal="center" vertical="center"/>
    </xf>
    <xf numFmtId="0" fontId="265" fillId="20" borderId="207" xfId="1452" applyFont="1" applyFill="1" applyBorder="1">
      <alignment vertical="center"/>
    </xf>
    <xf numFmtId="0" fontId="265" fillId="20" borderId="207" xfId="1452" applyFont="1" applyFill="1" applyBorder="1" applyAlignment="1">
      <alignment horizontal="center" vertical="center"/>
    </xf>
    <xf numFmtId="3" fontId="265" fillId="20" borderId="207" xfId="1454" applyNumberFormat="1" applyFont="1" applyFill="1" applyBorder="1" applyAlignment="1" applyProtection="1">
      <alignment vertical="center" shrinkToFit="1"/>
    </xf>
    <xf numFmtId="3" fontId="265" fillId="20" borderId="207" xfId="1454" applyNumberFormat="1" applyFont="1" applyFill="1" applyBorder="1" applyAlignment="1">
      <alignment vertical="center" shrinkToFit="1"/>
    </xf>
    <xf numFmtId="3" fontId="265" fillId="20" borderId="207" xfId="1452" applyNumberFormat="1" applyFont="1" applyFill="1" applyBorder="1" applyAlignment="1">
      <alignment vertical="center" shrinkToFit="1"/>
    </xf>
    <xf numFmtId="0" fontId="265" fillId="20" borderId="208" xfId="1452" applyFont="1" applyFill="1" applyBorder="1" applyAlignment="1">
      <alignment vertical="center" shrinkToFit="1"/>
    </xf>
    <xf numFmtId="0" fontId="105" fillId="0" borderId="42" xfId="1452" applyFont="1" applyBorder="1" applyAlignment="1">
      <alignment horizontal="center" vertical="center"/>
    </xf>
    <xf numFmtId="37" fontId="105" fillId="0" borderId="42" xfId="1452" applyNumberFormat="1" applyFont="1" applyBorder="1" applyAlignment="1">
      <alignment vertical="center" shrinkToFit="1"/>
    </xf>
    <xf numFmtId="0" fontId="105" fillId="0" borderId="42" xfId="1452" applyFont="1" applyBorder="1" applyAlignment="1">
      <alignment vertical="center" shrinkToFit="1"/>
    </xf>
    <xf numFmtId="0" fontId="105" fillId="0" borderId="43" xfId="1452" applyFont="1" applyBorder="1" applyAlignment="1">
      <alignment vertical="center" shrinkToFit="1"/>
    </xf>
    <xf numFmtId="0" fontId="105" fillId="20" borderId="0" xfId="1452" applyFont="1" applyFill="1">
      <alignment vertical="center"/>
    </xf>
    <xf numFmtId="0" fontId="105" fillId="0" borderId="0" xfId="7870" applyFont="1" applyAlignment="1">
      <alignment vertical="center"/>
    </xf>
    <xf numFmtId="367" fontId="265" fillId="0" borderId="113" xfId="7875" applyNumberFormat="1" applyFont="1" applyBorder="1" applyAlignment="1">
      <alignment vertical="center"/>
    </xf>
    <xf numFmtId="182" fontId="105" fillId="0" borderId="0" xfId="1454" applyFont="1" applyFill="1" applyAlignment="1">
      <alignment vertical="center"/>
    </xf>
    <xf numFmtId="373" fontId="265" fillId="20" borderId="3" xfId="1452" applyNumberFormat="1" applyFont="1" applyFill="1" applyBorder="1">
      <alignment vertical="center"/>
    </xf>
    <xf numFmtId="0" fontId="105" fillId="20" borderId="16" xfId="1452" applyFont="1" applyFill="1" applyBorder="1" applyAlignment="1">
      <alignment horizontal="center" vertical="center" shrinkToFit="1"/>
    </xf>
    <xf numFmtId="0" fontId="105" fillId="20" borderId="3" xfId="1452" applyFont="1" applyFill="1" applyBorder="1">
      <alignment vertical="center"/>
    </xf>
    <xf numFmtId="372" fontId="105" fillId="20" borderId="3" xfId="1452" applyNumberFormat="1" applyFont="1" applyFill="1" applyBorder="1">
      <alignment vertical="center"/>
    </xf>
    <xf numFmtId="0" fontId="105" fillId="20" borderId="3" xfId="1452" applyFont="1" applyFill="1" applyBorder="1" applyAlignment="1">
      <alignment horizontal="center" vertical="center"/>
    </xf>
    <xf numFmtId="182" fontId="105" fillId="20" borderId="3" xfId="1454" applyFont="1" applyFill="1" applyBorder="1" applyAlignment="1" applyProtection="1">
      <alignment vertical="center" shrinkToFit="1"/>
    </xf>
    <xf numFmtId="37" fontId="105" fillId="20" borderId="3" xfId="1452" applyNumberFormat="1" applyFont="1" applyFill="1" applyBorder="1" applyAlignment="1">
      <alignment vertical="center" shrinkToFit="1"/>
    </xf>
    <xf numFmtId="182" fontId="105" fillId="20" borderId="3" xfId="1454" applyFont="1" applyFill="1" applyBorder="1" applyAlignment="1">
      <alignment vertical="center" shrinkToFit="1"/>
    </xf>
    <xf numFmtId="0" fontId="105" fillId="20" borderId="40" xfId="1452" applyFont="1" applyFill="1" applyBorder="1" applyAlignment="1">
      <alignment vertical="center" shrinkToFit="1"/>
    </xf>
    <xf numFmtId="0" fontId="273" fillId="66" borderId="0" xfId="1452" applyFont="1" applyFill="1">
      <alignment vertical="center"/>
    </xf>
    <xf numFmtId="0" fontId="105" fillId="20" borderId="3" xfId="1452" applyFont="1" applyFill="1" applyBorder="1" applyAlignment="1">
      <alignment horizontal="left" vertical="center"/>
    </xf>
    <xf numFmtId="0" fontId="265" fillId="20" borderId="3" xfId="1452" applyFont="1" applyFill="1" applyBorder="1" applyAlignment="1">
      <alignment horizontal="left" vertical="center"/>
    </xf>
    <xf numFmtId="0" fontId="105" fillId="20" borderId="3" xfId="1452" applyFont="1" applyFill="1" applyBorder="1" applyAlignment="1">
      <alignment vertical="center" shrinkToFit="1"/>
    </xf>
    <xf numFmtId="0" fontId="105" fillId="20" borderId="16" xfId="1452" applyFont="1" applyFill="1" applyBorder="1" applyAlignment="1">
      <alignment horizontal="center" vertical="center"/>
    </xf>
    <xf numFmtId="0" fontId="105" fillId="20" borderId="16" xfId="1452" applyFont="1" applyFill="1" applyBorder="1">
      <alignment vertical="center"/>
    </xf>
    <xf numFmtId="3" fontId="265" fillId="0" borderId="16" xfId="7875" applyNumberFormat="1" applyFont="1" applyBorder="1" applyAlignment="1">
      <alignment vertical="center"/>
    </xf>
    <xf numFmtId="9" fontId="105" fillId="20" borderId="3" xfId="1452" applyNumberFormat="1" applyFont="1" applyFill="1" applyBorder="1">
      <alignment vertical="center"/>
    </xf>
    <xf numFmtId="0" fontId="105" fillId="20" borderId="41" xfId="1452" applyFont="1" applyFill="1" applyBorder="1" applyAlignment="1">
      <alignment horizontal="center" vertical="center"/>
    </xf>
    <xf numFmtId="0" fontId="105" fillId="20" borderId="42" xfId="1452" applyFont="1" applyFill="1" applyBorder="1">
      <alignment vertical="center"/>
    </xf>
    <xf numFmtId="0" fontId="105" fillId="20" borderId="42" xfId="1452" applyFont="1" applyFill="1" applyBorder="1" applyAlignment="1">
      <alignment horizontal="center" vertical="center"/>
    </xf>
    <xf numFmtId="182" fontId="105" fillId="20" borderId="42" xfId="1454" applyFont="1" applyFill="1" applyBorder="1" applyAlignment="1" applyProtection="1">
      <alignment vertical="center" shrinkToFit="1"/>
    </xf>
    <xf numFmtId="182" fontId="105" fillId="20" borderId="42" xfId="1454" applyFont="1" applyFill="1" applyBorder="1" applyAlignment="1">
      <alignment vertical="center" shrinkToFit="1"/>
    </xf>
    <xf numFmtId="37" fontId="105" fillId="20" borderId="42" xfId="1452" applyNumberFormat="1" applyFont="1" applyFill="1" applyBorder="1" applyAlignment="1">
      <alignment vertical="center" shrinkToFit="1"/>
    </xf>
    <xf numFmtId="0" fontId="105" fillId="20" borderId="43" xfId="1452" applyFont="1" applyFill="1" applyBorder="1" applyAlignment="1">
      <alignment vertical="center" shrinkToFit="1"/>
    </xf>
    <xf numFmtId="0" fontId="105" fillId="20" borderId="0" xfId="1452" applyFont="1" applyFill="1" applyAlignment="1">
      <alignment horizontal="center" vertical="center"/>
    </xf>
    <xf numFmtId="0" fontId="105" fillId="20" borderId="0" xfId="1452" applyFont="1" applyFill="1" applyAlignment="1">
      <alignment vertical="center" shrinkToFit="1"/>
    </xf>
    <xf numFmtId="37" fontId="265" fillId="0" borderId="115" xfId="1452" applyNumberFormat="1" applyFont="1" applyBorder="1">
      <alignment vertical="center"/>
    </xf>
    <xf numFmtId="3" fontId="265" fillId="0" borderId="115" xfId="1452" applyNumberFormat="1" applyFont="1" applyBorder="1">
      <alignment vertical="center"/>
    </xf>
    <xf numFmtId="0" fontId="105" fillId="20" borderId="0" xfId="1452" applyFont="1" applyFill="1" applyAlignment="1">
      <alignment horizontal="right" vertical="center"/>
    </xf>
    <xf numFmtId="37" fontId="105" fillId="20" borderId="0" xfId="1452" applyNumberFormat="1" applyFont="1" applyFill="1">
      <alignment vertical="center"/>
    </xf>
    <xf numFmtId="0" fontId="105" fillId="20" borderId="0" xfId="1452" applyFont="1" applyFill="1" applyAlignment="1">
      <alignment horizontal="left" vertical="center"/>
    </xf>
    <xf numFmtId="0" fontId="266" fillId="0" borderId="215" xfId="1452" applyFont="1" applyBorder="1" applyAlignment="1">
      <alignment horizontal="left" vertical="center"/>
    </xf>
    <xf numFmtId="0" fontId="265" fillId="0" borderId="49" xfId="1452" applyFont="1" applyBorder="1" applyAlignment="1">
      <alignment horizontal="center" vertical="center"/>
    </xf>
    <xf numFmtId="3" fontId="265" fillId="0" borderId="49" xfId="1452" applyNumberFormat="1" applyFont="1" applyBorder="1" applyAlignment="1">
      <alignment horizontal="center" vertical="center" shrinkToFit="1"/>
    </xf>
    <xf numFmtId="3" fontId="265" fillId="0" borderId="49" xfId="1452" applyNumberFormat="1" applyFont="1" applyBorder="1" applyAlignment="1">
      <alignment horizontal="center" vertical="center"/>
    </xf>
    <xf numFmtId="224" fontId="105" fillId="20" borderId="3" xfId="1452" applyNumberFormat="1" applyFont="1" applyFill="1" applyBorder="1">
      <alignment vertical="center"/>
    </xf>
    <xf numFmtId="0" fontId="106" fillId="66" borderId="0" xfId="1452" applyFont="1" applyFill="1">
      <alignment vertical="center"/>
    </xf>
    <xf numFmtId="180" fontId="265" fillId="0" borderId="3" xfId="1452" applyNumberFormat="1" applyFont="1" applyBorder="1">
      <alignment vertical="center"/>
    </xf>
    <xf numFmtId="0" fontId="271" fillId="20" borderId="16" xfId="1452" applyFont="1" applyFill="1" applyBorder="1" applyAlignment="1">
      <alignment horizontal="center" vertical="center"/>
    </xf>
    <xf numFmtId="0" fontId="271" fillId="20" borderId="3" xfId="1452" applyFont="1" applyFill="1" applyBorder="1" applyAlignment="1">
      <alignment horizontal="center" vertical="center"/>
    </xf>
    <xf numFmtId="0" fontId="271" fillId="20" borderId="3" xfId="1452" applyFont="1" applyFill="1" applyBorder="1">
      <alignment vertical="center"/>
    </xf>
    <xf numFmtId="0" fontId="271" fillId="20" borderId="16" xfId="1452" applyFont="1" applyFill="1" applyBorder="1">
      <alignment vertical="center"/>
    </xf>
    <xf numFmtId="0" fontId="106" fillId="20" borderId="16" xfId="1452" applyFont="1" applyFill="1" applyBorder="1" applyAlignment="1">
      <alignment horizontal="center" vertical="center"/>
    </xf>
    <xf numFmtId="41" fontId="105" fillId="20" borderId="3" xfId="1452" applyNumberFormat="1" applyFont="1" applyFill="1" applyBorder="1" applyAlignment="1">
      <alignment vertical="center" shrinkToFit="1"/>
    </xf>
    <xf numFmtId="374" fontId="265" fillId="20" borderId="3" xfId="1452" applyNumberFormat="1" applyFont="1" applyFill="1" applyBorder="1">
      <alignment vertical="center"/>
    </xf>
    <xf numFmtId="0" fontId="106" fillId="20" borderId="41" xfId="1452" applyFont="1" applyFill="1" applyBorder="1" applyAlignment="1">
      <alignment horizontal="center" vertical="center"/>
    </xf>
    <xf numFmtId="0" fontId="105" fillId="20" borderId="42" xfId="1452" applyFont="1" applyFill="1" applyBorder="1" applyAlignment="1">
      <alignment vertical="center" shrinkToFit="1"/>
    </xf>
    <xf numFmtId="268" fontId="105" fillId="20" borderId="3" xfId="1452" applyNumberFormat="1" applyFont="1" applyFill="1" applyBorder="1">
      <alignment vertical="center"/>
    </xf>
    <xf numFmtId="0" fontId="105" fillId="20" borderId="16" xfId="1452" applyFont="1" applyFill="1" applyBorder="1" applyAlignment="1">
      <alignment horizontal="left" vertical="center"/>
    </xf>
    <xf numFmtId="178" fontId="105" fillId="20" borderId="3" xfId="1452" applyNumberFormat="1" applyFont="1" applyFill="1" applyBorder="1" applyAlignment="1">
      <alignment vertical="center" shrinkToFit="1"/>
    </xf>
    <xf numFmtId="268" fontId="265" fillId="20" borderId="3" xfId="1452" applyNumberFormat="1" applyFont="1" applyFill="1" applyBorder="1">
      <alignment vertical="center"/>
    </xf>
    <xf numFmtId="37" fontId="265" fillId="0" borderId="215" xfId="1452" applyNumberFormat="1" applyFont="1" applyBorder="1" applyAlignment="1">
      <alignment horizontal="left" vertical="center"/>
    </xf>
    <xf numFmtId="372" fontId="105" fillId="0" borderId="3" xfId="1452" applyNumberFormat="1" applyFont="1" applyBorder="1">
      <alignment vertical="center"/>
    </xf>
    <xf numFmtId="224" fontId="105" fillId="0" borderId="0" xfId="1452" applyNumberFormat="1" applyFont="1">
      <alignment vertical="center"/>
    </xf>
    <xf numFmtId="374" fontId="105" fillId="0" borderId="3" xfId="1452" applyNumberFormat="1" applyFont="1" applyBorder="1">
      <alignment vertical="center"/>
    </xf>
    <xf numFmtId="375" fontId="105" fillId="0" borderId="40" xfId="1452" applyNumberFormat="1" applyFont="1" applyBorder="1" applyAlignment="1">
      <alignment horizontal="left" vertical="center" shrinkToFit="1"/>
    </xf>
    <xf numFmtId="41" fontId="105" fillId="0" borderId="3" xfId="1452" applyNumberFormat="1" applyFont="1" applyBorder="1" applyAlignment="1">
      <alignment vertical="center" shrinkToFit="1"/>
    </xf>
    <xf numFmtId="37" fontId="106" fillId="0" borderId="0" xfId="1452" applyNumberFormat="1" applyFont="1" applyAlignment="1">
      <alignment horizontal="center" vertical="center"/>
    </xf>
    <xf numFmtId="0" fontId="265" fillId="0" borderId="37" xfId="1452" applyFont="1" applyBorder="1">
      <alignment vertical="center"/>
    </xf>
    <xf numFmtId="0" fontId="265" fillId="0" borderId="38" xfId="1452" applyFont="1" applyBorder="1">
      <alignment vertical="center"/>
    </xf>
    <xf numFmtId="3" fontId="265" fillId="0" borderId="38" xfId="1452" applyNumberFormat="1" applyFont="1" applyBorder="1" applyAlignment="1">
      <alignment vertical="center" shrinkToFit="1"/>
    </xf>
    <xf numFmtId="3" fontId="265" fillId="0" borderId="38" xfId="1452" applyNumberFormat="1" applyFont="1" applyBorder="1">
      <alignment vertical="center"/>
    </xf>
    <xf numFmtId="3" fontId="265" fillId="0" borderId="38" xfId="7870" applyNumberFormat="1" applyFont="1" applyBorder="1"/>
    <xf numFmtId="3" fontId="265" fillId="0" borderId="54" xfId="1452" applyNumberFormat="1" applyFont="1" applyBorder="1">
      <alignment vertical="center"/>
    </xf>
    <xf numFmtId="3" fontId="265" fillId="0" borderId="213" xfId="1452" applyNumberFormat="1" applyFont="1" applyBorder="1">
      <alignment vertical="center"/>
    </xf>
    <xf numFmtId="3" fontId="265" fillId="0" borderId="55" xfId="1452" applyNumberFormat="1" applyFont="1" applyBorder="1">
      <alignment vertical="center"/>
    </xf>
    <xf numFmtId="0" fontId="265" fillId="0" borderId="39" xfId="1452" applyFont="1" applyBorder="1" applyAlignment="1">
      <alignment vertical="center" shrinkToFit="1"/>
    </xf>
    <xf numFmtId="0" fontId="265" fillId="0" borderId="44" xfId="1452" applyFont="1" applyBorder="1">
      <alignment vertical="center"/>
    </xf>
    <xf numFmtId="0" fontId="265" fillId="0" borderId="45" xfId="1452" applyFont="1" applyBorder="1">
      <alignment vertical="center"/>
    </xf>
    <xf numFmtId="3" fontId="265" fillId="0" borderId="45" xfId="1452" applyNumberFormat="1" applyFont="1" applyBorder="1" applyAlignment="1">
      <alignment vertical="center" shrinkToFit="1"/>
    </xf>
    <xf numFmtId="3" fontId="265" fillId="0" borderId="47" xfId="1452" applyNumberFormat="1" applyFont="1" applyBorder="1">
      <alignment vertical="center"/>
    </xf>
    <xf numFmtId="3" fontId="265" fillId="0" borderId="48" xfId="1452" applyNumberFormat="1" applyFont="1" applyBorder="1">
      <alignment vertical="center"/>
    </xf>
    <xf numFmtId="0" fontId="265" fillId="0" borderId="46" xfId="1452" applyFont="1" applyBorder="1" applyAlignment="1">
      <alignment vertical="center" shrinkToFit="1"/>
    </xf>
    <xf numFmtId="185" fontId="265" fillId="0" borderId="3" xfId="7875" applyNumberFormat="1" applyFont="1" applyBorder="1" applyAlignment="1">
      <alignment vertical="center" shrinkToFit="1"/>
    </xf>
    <xf numFmtId="41" fontId="105" fillId="0" borderId="3" xfId="7876" applyFont="1" applyFill="1" applyBorder="1" applyAlignment="1">
      <alignment vertical="center" shrinkToFit="1"/>
    </xf>
    <xf numFmtId="0" fontId="105" fillId="0" borderId="0" xfId="7870" applyFont="1" applyAlignment="1">
      <alignment horizontal="center" vertical="center"/>
    </xf>
    <xf numFmtId="0" fontId="105" fillId="0" borderId="0" xfId="7870" applyFont="1" applyAlignment="1">
      <alignment vertical="center" shrinkToFit="1"/>
    </xf>
    <xf numFmtId="37" fontId="106" fillId="0" borderId="0" xfId="7870" applyNumberFormat="1" applyFont="1" applyAlignment="1">
      <alignment horizontal="center" vertical="center"/>
    </xf>
    <xf numFmtId="0" fontId="105" fillId="0" borderId="0" xfId="7870" applyFont="1" applyAlignment="1">
      <alignment horizontal="right" vertical="center"/>
    </xf>
    <xf numFmtId="37" fontId="105" fillId="0" borderId="0" xfId="7870" applyNumberFormat="1" applyFont="1" applyAlignment="1">
      <alignment vertical="center"/>
    </xf>
    <xf numFmtId="0" fontId="105" fillId="0" borderId="0" xfId="7870" applyFont="1" applyAlignment="1">
      <alignment horizontal="left" vertical="center"/>
    </xf>
    <xf numFmtId="0" fontId="105" fillId="20" borderId="3" xfId="7870" applyFont="1" applyFill="1" applyBorder="1" applyAlignment="1">
      <alignment vertical="center"/>
    </xf>
    <xf numFmtId="0" fontId="105" fillId="20" borderId="3" xfId="7870" applyFont="1" applyFill="1" applyBorder="1" applyAlignment="1">
      <alignment horizontal="center" vertical="center"/>
    </xf>
    <xf numFmtId="37" fontId="105" fillId="20" borderId="3" xfId="7870" applyNumberFormat="1" applyFont="1" applyFill="1" applyBorder="1" applyAlignment="1">
      <alignment vertical="center" shrinkToFit="1"/>
    </xf>
    <xf numFmtId="0" fontId="105" fillId="20" borderId="3" xfId="7870" applyFont="1" applyFill="1" applyBorder="1" applyAlignment="1">
      <alignment vertical="center" shrinkToFit="1"/>
    </xf>
    <xf numFmtId="0" fontId="105" fillId="20" borderId="40" xfId="7870" applyFont="1" applyFill="1" applyBorder="1" applyAlignment="1">
      <alignment vertical="center" shrinkToFit="1"/>
    </xf>
    <xf numFmtId="0" fontId="105" fillId="20" borderId="16" xfId="249" applyFont="1" applyFill="1" applyBorder="1" applyAlignment="1">
      <alignment horizontal="left" vertical="center"/>
    </xf>
    <xf numFmtId="0" fontId="105" fillId="20" borderId="3" xfId="249" applyFont="1" applyFill="1" applyBorder="1" applyAlignment="1">
      <alignment vertical="center"/>
    </xf>
    <xf numFmtId="0" fontId="105" fillId="20" borderId="3" xfId="249" applyFont="1" applyFill="1" applyBorder="1" applyAlignment="1">
      <alignment horizontal="center" vertical="center"/>
    </xf>
    <xf numFmtId="185" fontId="105" fillId="20" borderId="3" xfId="249" applyNumberFormat="1" applyFont="1" applyFill="1" applyBorder="1" applyAlignment="1" applyProtection="1">
      <alignment vertical="center" shrinkToFit="1"/>
      <protection locked="0"/>
    </xf>
    <xf numFmtId="0" fontId="105" fillId="20" borderId="3" xfId="249" applyFont="1" applyFill="1" applyBorder="1" applyAlignment="1">
      <alignment horizontal="left" vertical="center" shrinkToFit="1"/>
    </xf>
    <xf numFmtId="0" fontId="105" fillId="20" borderId="3" xfId="249" applyFont="1" applyFill="1" applyBorder="1" applyAlignment="1">
      <alignment vertical="center" shrinkToFit="1"/>
    </xf>
    <xf numFmtId="37" fontId="105" fillId="20" borderId="3" xfId="249" applyNumberFormat="1" applyFont="1" applyFill="1" applyBorder="1" applyAlignment="1">
      <alignment vertical="center" shrinkToFit="1"/>
    </xf>
    <xf numFmtId="0" fontId="105" fillId="20" borderId="16" xfId="249" applyFont="1" applyFill="1" applyBorder="1" applyAlignment="1">
      <alignment vertical="center"/>
    </xf>
    <xf numFmtId="185" fontId="105" fillId="20" borderId="3" xfId="249" applyNumberFormat="1" applyFont="1" applyFill="1" applyBorder="1" applyAlignment="1">
      <alignment vertical="center" shrinkToFit="1"/>
    </xf>
    <xf numFmtId="3" fontId="105" fillId="20" borderId="3" xfId="249" applyNumberFormat="1" applyFont="1" applyFill="1" applyBorder="1" applyAlignment="1">
      <alignment vertical="center" shrinkToFit="1"/>
    </xf>
    <xf numFmtId="178" fontId="105" fillId="20" borderId="3" xfId="249" applyNumberFormat="1" applyFont="1" applyFill="1" applyBorder="1" applyAlignment="1">
      <alignment horizontal="left" vertical="center" shrinkToFit="1"/>
    </xf>
    <xf numFmtId="178" fontId="105" fillId="20" borderId="3" xfId="249" applyNumberFormat="1" applyFont="1" applyFill="1" applyBorder="1" applyAlignment="1">
      <alignment vertical="center" shrinkToFit="1"/>
    </xf>
    <xf numFmtId="0" fontId="105" fillId="20" borderId="3" xfId="249" applyFont="1" applyFill="1" applyBorder="1" applyAlignment="1">
      <alignment horizontal="right" vertical="center"/>
    </xf>
    <xf numFmtId="185" fontId="105" fillId="20" borderId="3" xfId="249" applyNumberFormat="1" applyFont="1" applyFill="1" applyBorder="1" applyAlignment="1">
      <alignment horizontal="center" vertical="center"/>
    </xf>
    <xf numFmtId="0" fontId="105" fillId="20" borderId="3" xfId="249" applyFont="1" applyFill="1" applyBorder="1" applyAlignment="1">
      <alignment horizontal="center" vertical="center" shrinkToFit="1"/>
    </xf>
    <xf numFmtId="0" fontId="105" fillId="20" borderId="3" xfId="249" quotePrefix="1" applyFont="1" applyFill="1" applyBorder="1" applyAlignment="1">
      <alignment horizontal="center" vertical="center" shrinkToFit="1"/>
    </xf>
    <xf numFmtId="37" fontId="105" fillId="20" borderId="3" xfId="249" applyNumberFormat="1" applyFont="1" applyFill="1" applyBorder="1" applyAlignment="1">
      <alignment horizontal="right" vertical="center"/>
    </xf>
    <xf numFmtId="376" fontId="105" fillId="20" borderId="3" xfId="249" applyNumberFormat="1" applyFont="1" applyFill="1" applyBorder="1" applyAlignment="1">
      <alignment horizontal="center" vertical="center"/>
    </xf>
    <xf numFmtId="41" fontId="105" fillId="20" borderId="3" xfId="249" quotePrefix="1" applyNumberFormat="1" applyFont="1" applyFill="1" applyBorder="1" applyAlignment="1">
      <alignment horizontal="center" vertical="center" shrinkToFit="1"/>
    </xf>
    <xf numFmtId="266" fontId="105" fillId="20" borderId="3" xfId="249" applyNumberFormat="1" applyFont="1" applyFill="1" applyBorder="1" applyAlignment="1">
      <alignment horizontal="right" vertical="center" shrinkToFit="1"/>
    </xf>
    <xf numFmtId="0" fontId="105" fillId="20" borderId="16" xfId="7870" applyFont="1" applyFill="1" applyBorder="1" applyAlignment="1">
      <alignment horizontal="center" vertical="center"/>
    </xf>
    <xf numFmtId="41" fontId="105" fillId="20" borderId="3" xfId="7870" applyNumberFormat="1" applyFont="1" applyFill="1" applyBorder="1" applyAlignment="1">
      <alignment vertical="center" shrinkToFit="1"/>
    </xf>
    <xf numFmtId="0" fontId="105" fillId="20" borderId="16" xfId="7870" applyFont="1" applyFill="1" applyBorder="1" applyAlignment="1">
      <alignment vertical="center"/>
    </xf>
    <xf numFmtId="9" fontId="105" fillId="20" borderId="3" xfId="7870" applyNumberFormat="1" applyFont="1" applyFill="1" applyBorder="1" applyAlignment="1">
      <alignment vertical="center"/>
    </xf>
    <xf numFmtId="0" fontId="105" fillId="20" borderId="41" xfId="7870" applyFont="1" applyFill="1" applyBorder="1" applyAlignment="1">
      <alignment horizontal="center" vertical="center"/>
    </xf>
    <xf numFmtId="0" fontId="105" fillId="20" borderId="42" xfId="7870" applyFont="1" applyFill="1" applyBorder="1" applyAlignment="1">
      <alignment vertical="center"/>
    </xf>
    <xf numFmtId="0" fontId="105" fillId="20" borderId="42" xfId="7870" applyFont="1" applyFill="1" applyBorder="1" applyAlignment="1">
      <alignment horizontal="center" vertical="center"/>
    </xf>
    <xf numFmtId="37" fontId="105" fillId="20" borderId="42" xfId="7870" applyNumberFormat="1" applyFont="1" applyFill="1" applyBorder="1" applyAlignment="1">
      <alignment vertical="center" shrinkToFit="1"/>
    </xf>
    <xf numFmtId="0" fontId="105" fillId="20" borderId="42" xfId="7870" applyFont="1" applyFill="1" applyBorder="1" applyAlignment="1">
      <alignment vertical="center" shrinkToFit="1"/>
    </xf>
    <xf numFmtId="0" fontId="105" fillId="20" borderId="43" xfId="7870" applyFont="1" applyFill="1" applyBorder="1" applyAlignment="1">
      <alignment vertical="center" shrinkToFit="1"/>
    </xf>
    <xf numFmtId="3" fontId="105" fillId="0" borderId="113" xfId="7875" applyNumberFormat="1" applyFont="1" applyBorder="1" applyAlignment="1">
      <alignment vertical="center"/>
    </xf>
    <xf numFmtId="0" fontId="106" fillId="0" borderId="215" xfId="1452" applyFont="1" applyBorder="1" applyAlignment="1">
      <alignment horizontal="left" vertical="center"/>
    </xf>
    <xf numFmtId="0" fontId="105" fillId="0" borderId="49" xfId="1452" applyFont="1" applyBorder="1" applyAlignment="1">
      <alignment horizontal="center" vertical="center"/>
    </xf>
    <xf numFmtId="0" fontId="105" fillId="0" borderId="49" xfId="1452" applyFont="1" applyBorder="1" applyAlignment="1">
      <alignment horizontal="center" vertical="center" shrinkToFit="1"/>
    </xf>
    <xf numFmtId="37" fontId="105" fillId="0" borderId="49" xfId="1452" applyNumberFormat="1" applyFont="1" applyBorder="1" applyAlignment="1">
      <alignment horizontal="center" vertical="center"/>
    </xf>
    <xf numFmtId="0" fontId="105" fillId="0" borderId="22" xfId="1452" applyFont="1" applyBorder="1" applyAlignment="1">
      <alignment horizontal="center" vertical="center" shrinkToFit="1"/>
    </xf>
    <xf numFmtId="3" fontId="105" fillId="0" borderId="16" xfId="7875" applyNumberFormat="1" applyFont="1" applyBorder="1" applyAlignment="1">
      <alignment horizontal="left" vertical="center" indent="1"/>
    </xf>
    <xf numFmtId="3" fontId="105" fillId="0" borderId="209" xfId="7875" applyNumberFormat="1" applyFont="1" applyBorder="1" applyAlignment="1">
      <alignment horizontal="center" vertical="center" shrinkToFit="1"/>
    </xf>
    <xf numFmtId="3" fontId="106" fillId="0" borderId="16" xfId="7875" applyNumberFormat="1" applyFont="1" applyBorder="1" applyAlignment="1">
      <alignment vertical="center"/>
    </xf>
    <xf numFmtId="0" fontId="105" fillId="20" borderId="41" xfId="1452" applyFont="1" applyFill="1" applyBorder="1">
      <alignment vertical="center"/>
    </xf>
    <xf numFmtId="372" fontId="105" fillId="20" borderId="42" xfId="1452" applyNumberFormat="1" applyFont="1" applyFill="1" applyBorder="1">
      <alignment vertical="center"/>
    </xf>
    <xf numFmtId="0" fontId="105" fillId="20" borderId="214" xfId="1452" applyFont="1" applyFill="1" applyBorder="1" applyAlignment="1">
      <alignment horizontal="center" vertical="center"/>
    </xf>
    <xf numFmtId="0" fontId="105" fillId="20" borderId="207" xfId="1452" applyFont="1" applyFill="1" applyBorder="1">
      <alignment vertical="center"/>
    </xf>
    <xf numFmtId="0" fontId="105" fillId="20" borderId="207" xfId="1452" applyFont="1" applyFill="1" applyBorder="1" applyAlignment="1">
      <alignment horizontal="center" vertical="center"/>
    </xf>
    <xf numFmtId="182" fontId="105" fillId="20" borderId="207" xfId="1454" applyFont="1" applyFill="1" applyBorder="1" applyAlignment="1" applyProtection="1">
      <alignment vertical="center" shrinkToFit="1"/>
    </xf>
    <xf numFmtId="182" fontId="105" fillId="20" borderId="207" xfId="1454" applyFont="1" applyFill="1" applyBorder="1" applyAlignment="1">
      <alignment vertical="center" shrinkToFit="1"/>
    </xf>
    <xf numFmtId="37" fontId="105" fillId="20" borderId="207" xfId="1452" applyNumberFormat="1" applyFont="1" applyFill="1" applyBorder="1" applyAlignment="1">
      <alignment vertical="center" shrinkToFit="1"/>
    </xf>
    <xf numFmtId="0" fontId="105" fillId="20" borderId="208" xfId="1452" applyFont="1" applyFill="1" applyBorder="1" applyAlignment="1">
      <alignment vertical="center" shrinkToFit="1"/>
    </xf>
    <xf numFmtId="246" fontId="105" fillId="0" borderId="3" xfId="7875" applyNumberFormat="1" applyFont="1" applyBorder="1" applyAlignment="1">
      <alignment vertical="center" shrinkToFit="1"/>
    </xf>
    <xf numFmtId="180" fontId="265" fillId="20" borderId="3" xfId="1452" applyNumberFormat="1" applyFont="1" applyFill="1" applyBorder="1">
      <alignment vertical="center"/>
    </xf>
    <xf numFmtId="0" fontId="105" fillId="20" borderId="16" xfId="1452" applyFont="1" applyFill="1" applyBorder="1" applyAlignment="1">
      <alignment horizontal="left" vertical="center" indent="1"/>
    </xf>
    <xf numFmtId="0" fontId="105" fillId="20" borderId="41" xfId="1452" applyFont="1" applyFill="1" applyBorder="1" applyAlignment="1">
      <alignment horizontal="left" vertical="center" indent="1"/>
    </xf>
    <xf numFmtId="246" fontId="105" fillId="0" borderId="42" xfId="7875" applyNumberFormat="1" applyFont="1" applyBorder="1" applyAlignment="1">
      <alignment vertical="center" shrinkToFit="1"/>
    </xf>
    <xf numFmtId="37" fontId="104" fillId="0" borderId="47" xfId="249" applyNumberFormat="1" applyFont="1" applyBorder="1" applyAlignment="1">
      <alignment vertical="center"/>
    </xf>
    <xf numFmtId="37" fontId="104" fillId="0" borderId="48" xfId="249" applyNumberFormat="1" applyFont="1" applyBorder="1" applyAlignment="1">
      <alignment vertical="center"/>
    </xf>
    <xf numFmtId="0" fontId="105" fillId="0" borderId="3" xfId="0" applyFont="1" applyBorder="1"/>
    <xf numFmtId="44" fontId="105" fillId="0" borderId="0" xfId="1452" applyNumberFormat="1" applyFont="1">
      <alignment vertical="center"/>
    </xf>
    <xf numFmtId="41" fontId="105" fillId="0" borderId="0" xfId="7878" applyFont="1" applyFill="1" applyAlignment="1">
      <alignment vertical="center"/>
    </xf>
    <xf numFmtId="41" fontId="105" fillId="0" borderId="0" xfId="7878" applyFont="1" applyFill="1" applyAlignment="1" applyProtection="1">
      <alignment vertical="center"/>
    </xf>
    <xf numFmtId="41" fontId="105" fillId="0" borderId="0" xfId="7878" applyFont="1" applyFill="1" applyAlignment="1" applyProtection="1">
      <alignment horizontal="left" vertical="center"/>
    </xf>
    <xf numFmtId="41" fontId="105" fillId="0" borderId="239" xfId="7878" applyFont="1" applyFill="1" applyBorder="1" applyAlignment="1" applyProtection="1">
      <alignment horizontal="center" vertical="center"/>
    </xf>
    <xf numFmtId="41" fontId="105" fillId="0" borderId="45" xfId="7878" applyFont="1" applyFill="1" applyBorder="1" applyAlignment="1" applyProtection="1">
      <alignment vertical="center" shrinkToFit="1"/>
    </xf>
    <xf numFmtId="41" fontId="105" fillId="0" borderId="3" xfId="7878" applyFont="1" applyFill="1" applyBorder="1" applyAlignment="1" applyProtection="1">
      <alignment horizontal="center" vertical="center"/>
    </xf>
    <xf numFmtId="41" fontId="105" fillId="0" borderId="3" xfId="7878" applyFont="1" applyFill="1" applyBorder="1" applyAlignment="1" applyProtection="1">
      <alignment vertical="center" shrinkToFit="1"/>
    </xf>
    <xf numFmtId="41" fontId="105" fillId="0" borderId="40" xfId="7878" applyFont="1" applyFill="1" applyBorder="1" applyAlignment="1">
      <alignment horizontal="center" vertical="center" shrinkToFit="1"/>
    </xf>
    <xf numFmtId="41" fontId="105" fillId="0" borderId="16" xfId="7878" applyFont="1" applyFill="1" applyBorder="1" applyAlignment="1">
      <alignment vertical="center"/>
    </xf>
    <xf numFmtId="41" fontId="105" fillId="0" borderId="3" xfId="7878" applyFont="1" applyFill="1" applyBorder="1" applyAlignment="1" applyProtection="1">
      <alignment vertical="center"/>
    </xf>
    <xf numFmtId="41" fontId="105" fillId="0" borderId="3" xfId="7878" applyFont="1" applyFill="1" applyBorder="1" applyAlignment="1">
      <alignment vertical="center" shrinkToFit="1"/>
    </xf>
    <xf numFmtId="41" fontId="105" fillId="0" borderId="16" xfId="7878" applyFont="1" applyFill="1" applyBorder="1" applyAlignment="1" applyProtection="1">
      <alignment vertical="center"/>
    </xf>
    <xf numFmtId="41" fontId="105" fillId="0" borderId="40" xfId="7878" applyFont="1" applyFill="1" applyBorder="1" applyAlignment="1">
      <alignment vertical="center"/>
    </xf>
    <xf numFmtId="41" fontId="105" fillId="0" borderId="3" xfId="7878" applyFont="1" applyFill="1" applyBorder="1" applyAlignment="1">
      <alignment vertical="center"/>
    </xf>
    <xf numFmtId="41" fontId="105" fillId="0" borderId="3" xfId="7878" applyFont="1" applyFill="1" applyBorder="1" applyAlignment="1" applyProtection="1">
      <alignment horizontal="left" vertical="center"/>
    </xf>
    <xf numFmtId="41" fontId="105" fillId="0" borderId="41" xfId="7878" applyFont="1" applyFill="1" applyBorder="1" applyAlignment="1" applyProtection="1">
      <alignment vertical="center"/>
    </xf>
    <xf numFmtId="41" fontId="105" fillId="0" borderId="42" xfId="7878" applyFont="1" applyFill="1" applyBorder="1" applyAlignment="1">
      <alignment vertical="center"/>
    </xf>
    <xf numFmtId="41" fontId="105" fillId="0" borderId="207" xfId="7878" applyFont="1" applyFill="1" applyBorder="1" applyAlignment="1" applyProtection="1">
      <alignment vertical="center" shrinkToFit="1"/>
    </xf>
    <xf numFmtId="41" fontId="105" fillId="0" borderId="42" xfId="7878" applyFont="1" applyFill="1" applyBorder="1" applyAlignment="1">
      <alignment vertical="center" shrinkToFit="1"/>
    </xf>
    <xf numFmtId="41" fontId="105" fillId="0" borderId="42" xfId="7878" applyFont="1" applyFill="1" applyBorder="1" applyAlignment="1" applyProtection="1">
      <alignment vertical="center" shrinkToFit="1"/>
    </xf>
    <xf numFmtId="41" fontId="105" fillId="0" borderId="43" xfId="7878" applyFont="1" applyFill="1" applyBorder="1" applyAlignment="1">
      <alignment vertical="center"/>
    </xf>
    <xf numFmtId="0" fontId="104" fillId="0" borderId="166" xfId="1461" applyFont="1" applyBorder="1" applyAlignment="1">
      <alignment horizontal="center" vertical="center" shrinkToFit="1"/>
    </xf>
    <xf numFmtId="0" fontId="106" fillId="0" borderId="218" xfId="7874" applyFont="1" applyBorder="1" applyAlignment="1">
      <alignment horizontal="center" vertical="center"/>
    </xf>
    <xf numFmtId="0" fontId="275" fillId="0" borderId="0" xfId="1461" applyFont="1" applyAlignment="1">
      <alignment vertical="center"/>
    </xf>
    <xf numFmtId="0" fontId="105" fillId="0" borderId="54" xfId="7870" applyFont="1" applyBorder="1"/>
    <xf numFmtId="37" fontId="105" fillId="0" borderId="111" xfId="1452" applyNumberFormat="1" applyFont="1" applyBorder="1" applyAlignment="1">
      <alignment horizontal="center" vertical="center"/>
    </xf>
    <xf numFmtId="0" fontId="104" fillId="0" borderId="90" xfId="1461" applyFont="1" applyBorder="1" applyAlignment="1">
      <alignment horizontal="center" vertical="center"/>
    </xf>
    <xf numFmtId="0" fontId="104" fillId="0" borderId="28" xfId="1461" applyFont="1" applyBorder="1" applyAlignment="1">
      <alignment horizontal="center" vertical="center" shrinkToFit="1"/>
    </xf>
    <xf numFmtId="0" fontId="104" fillId="0" borderId="28" xfId="0" applyFont="1" applyBorder="1" applyAlignment="1">
      <alignment horizontal="center" vertical="center"/>
    </xf>
    <xf numFmtId="14" fontId="104" fillId="0" borderId="29" xfId="0" applyNumberFormat="1" applyFont="1" applyBorder="1" applyAlignment="1">
      <alignment horizontal="center" vertical="center" wrapText="1"/>
    </xf>
    <xf numFmtId="0" fontId="269" fillId="0" borderId="28" xfId="0" applyFont="1" applyBorder="1" applyAlignment="1">
      <alignment horizontal="center" vertical="center"/>
    </xf>
    <xf numFmtId="0" fontId="101" fillId="0" borderId="28" xfId="0" applyFont="1" applyBorder="1" applyAlignment="1">
      <alignment horizontal="center" vertical="center" shrinkToFit="1"/>
    </xf>
    <xf numFmtId="176" fontId="101" fillId="0" borderId="28" xfId="85" applyFont="1" applyFill="1" applyBorder="1" applyAlignment="1">
      <alignment horizontal="center" vertical="center"/>
    </xf>
    <xf numFmtId="0" fontId="241" fillId="20" borderId="151" xfId="86" applyNumberFormat="1" applyFont="1" applyFill="1" applyBorder="1" applyAlignment="1">
      <alignment vertical="center"/>
    </xf>
    <xf numFmtId="0" fontId="104" fillId="0" borderId="3" xfId="75" applyNumberFormat="1" applyFont="1" applyFill="1" applyBorder="1" applyAlignment="1" applyProtection="1">
      <alignment vertical="center"/>
    </xf>
    <xf numFmtId="37" fontId="101" fillId="0" borderId="3" xfId="249" applyNumberFormat="1" applyFont="1" applyBorder="1" applyAlignment="1">
      <alignment vertical="center"/>
    </xf>
    <xf numFmtId="182" fontId="101" fillId="0" borderId="42" xfId="1454" applyFont="1" applyFill="1" applyBorder="1" applyAlignment="1">
      <alignment vertical="center"/>
    </xf>
    <xf numFmtId="37" fontId="101" fillId="0" borderId="110" xfId="249" applyNumberFormat="1" applyFont="1" applyBorder="1" applyAlignment="1">
      <alignment horizontal="left" vertical="center"/>
    </xf>
    <xf numFmtId="0" fontId="104" fillId="0" borderId="215" xfId="1452" applyFont="1" applyBorder="1">
      <alignment vertical="center"/>
    </xf>
    <xf numFmtId="0" fontId="104" fillId="0" borderId="49" xfId="1452" applyFont="1" applyBorder="1">
      <alignment vertical="center"/>
    </xf>
    <xf numFmtId="0" fontId="104" fillId="0" borderId="49" xfId="1452" applyFont="1" applyBorder="1" applyAlignment="1">
      <alignment horizontal="center" vertical="center"/>
    </xf>
    <xf numFmtId="37" fontId="104" fillId="0" borderId="49" xfId="249" applyNumberFormat="1" applyFont="1" applyBorder="1" applyAlignment="1">
      <alignment vertical="center"/>
    </xf>
    <xf numFmtId="37" fontId="104" fillId="0" borderId="212" xfId="249" applyNumberFormat="1" applyFont="1" applyBorder="1" applyAlignment="1">
      <alignment horizontal="center" vertical="center" shrinkToFit="1"/>
    </xf>
    <xf numFmtId="37" fontId="104" fillId="0" borderId="241" xfId="249" applyNumberFormat="1" applyFont="1" applyBorder="1" applyAlignment="1">
      <alignment horizontal="center" vertical="center" shrinkToFit="1"/>
    </xf>
    <xf numFmtId="37" fontId="104" fillId="0" borderId="241" xfId="249" applyNumberFormat="1" applyFont="1" applyBorder="1" applyAlignment="1">
      <alignment horizontal="left" vertical="center"/>
    </xf>
    <xf numFmtId="37" fontId="104" fillId="0" borderId="215" xfId="249" applyNumberFormat="1" applyFont="1" applyBorder="1" applyAlignment="1">
      <alignment horizontal="right" vertical="center"/>
    </xf>
    <xf numFmtId="37" fontId="104" fillId="0" borderId="210" xfId="249" applyNumberFormat="1" applyFont="1" applyBorder="1" applyAlignment="1">
      <alignment horizontal="right" vertical="center"/>
    </xf>
    <xf numFmtId="0" fontId="276" fillId="65" borderId="0" xfId="0" applyFont="1" applyFill="1" applyAlignment="1">
      <alignment horizontal="center" vertical="center"/>
    </xf>
    <xf numFmtId="0" fontId="101" fillId="0" borderId="196" xfId="7879" applyFont="1" applyBorder="1" applyAlignment="1">
      <alignment horizontal="center" vertical="center"/>
    </xf>
    <xf numFmtId="0" fontId="101" fillId="0" borderId="176" xfId="7879" applyFont="1" applyBorder="1" applyAlignment="1">
      <alignment horizontal="center" vertical="center"/>
    </xf>
    <xf numFmtId="0" fontId="107" fillId="0" borderId="169" xfId="232" applyFont="1" applyBorder="1">
      <alignment vertical="center"/>
    </xf>
    <xf numFmtId="214" fontId="104" fillId="0" borderId="196" xfId="232" applyNumberFormat="1" applyFont="1" applyBorder="1" applyAlignment="1">
      <alignment horizontal="center" vertical="center"/>
    </xf>
    <xf numFmtId="41" fontId="104" fillId="0" borderId="242" xfId="96" applyFont="1" applyFill="1" applyBorder="1" applyAlignment="1">
      <alignment horizontal="center" vertical="center"/>
    </xf>
    <xf numFmtId="214" fontId="104" fillId="0" borderId="83" xfId="232" applyNumberFormat="1" applyFont="1" applyBorder="1" applyAlignment="1">
      <alignment horizontal="center" vertical="center"/>
    </xf>
    <xf numFmtId="0" fontId="253" fillId="0" borderId="0" xfId="7880" applyFont="1" applyAlignment="1">
      <alignment vertical="center"/>
    </xf>
    <xf numFmtId="0" fontId="251" fillId="0" borderId="0" xfId="7880" applyFont="1" applyAlignment="1">
      <alignment horizontal="center" vertical="center"/>
    </xf>
    <xf numFmtId="0" fontId="251" fillId="0" borderId="0" xfId="7880" applyFont="1" applyAlignment="1">
      <alignment vertical="center"/>
    </xf>
    <xf numFmtId="0" fontId="246" fillId="0" borderId="0" xfId="7881" applyFont="1" applyAlignment="1">
      <alignment vertical="center"/>
    </xf>
    <xf numFmtId="0" fontId="256" fillId="0" borderId="0" xfId="7881" applyFont="1" applyAlignment="1">
      <alignment vertical="center"/>
    </xf>
    <xf numFmtId="0" fontId="246" fillId="0" borderId="0" xfId="7881" applyFont="1" applyAlignment="1">
      <alignment horizontal="right" vertical="center"/>
    </xf>
    <xf numFmtId="37" fontId="246" fillId="0" borderId="0" xfId="7881" applyNumberFormat="1" applyFont="1" applyAlignment="1">
      <alignment horizontal="center" vertical="center"/>
    </xf>
    <xf numFmtId="0" fontId="246" fillId="0" borderId="0" xfId="7881" applyFont="1" applyAlignment="1">
      <alignment horizontal="center" vertical="center"/>
    </xf>
    <xf numFmtId="0" fontId="277" fillId="0" borderId="0" xfId="212" applyFont="1" applyAlignment="1">
      <alignment vertical="center"/>
    </xf>
    <xf numFmtId="37" fontId="246" fillId="0" borderId="42" xfId="7881" applyNumberFormat="1" applyFont="1" applyBorder="1" applyAlignment="1">
      <alignment horizontal="center" vertical="center"/>
    </xf>
    <xf numFmtId="0" fontId="246" fillId="0" borderId="56" xfId="7881" applyFont="1" applyBorder="1" applyAlignment="1">
      <alignment vertical="center"/>
    </xf>
    <xf numFmtId="0" fontId="246" fillId="0" borderId="38" xfId="7881" applyFont="1" applyBorder="1" applyAlignment="1">
      <alignment horizontal="center" vertical="center"/>
    </xf>
    <xf numFmtId="1" fontId="246" fillId="0" borderId="38" xfId="7881" applyNumberFormat="1" applyFont="1" applyBorder="1" applyAlignment="1">
      <alignment horizontal="center" vertical="center"/>
    </xf>
    <xf numFmtId="37" fontId="246" fillId="0" borderId="38" xfId="7881" applyNumberFormat="1" applyFont="1" applyBorder="1" applyAlignment="1">
      <alignment vertical="center" shrinkToFit="1"/>
    </xf>
    <xf numFmtId="0" fontId="246" fillId="0" borderId="39" xfId="7881" applyFont="1" applyBorder="1" applyAlignment="1">
      <alignment horizontal="center" vertical="center"/>
    </xf>
    <xf numFmtId="0" fontId="246" fillId="0" borderId="3" xfId="7881" applyFont="1" applyBorder="1" applyAlignment="1">
      <alignment horizontal="center" vertical="center" shrinkToFit="1"/>
    </xf>
    <xf numFmtId="1" fontId="246" fillId="0" borderId="3" xfId="7881" applyNumberFormat="1" applyFont="1" applyBorder="1" applyAlignment="1">
      <alignment horizontal="center" vertical="center"/>
    </xf>
    <xf numFmtId="0" fontId="246" fillId="0" borderId="3" xfId="7881" applyFont="1" applyBorder="1" applyAlignment="1">
      <alignment horizontal="center" vertical="center"/>
    </xf>
    <xf numFmtId="37" fontId="246" fillId="0" borderId="3" xfId="7881" applyNumberFormat="1" applyFont="1" applyBorder="1" applyAlignment="1">
      <alignment vertical="center" shrinkToFit="1"/>
    </xf>
    <xf numFmtId="37" fontId="246" fillId="0" borderId="45" xfId="7881" applyNumberFormat="1" applyFont="1" applyBorder="1" applyAlignment="1">
      <alignment vertical="center" shrinkToFit="1"/>
    </xf>
    <xf numFmtId="0" fontId="246" fillId="0" borderId="40" xfId="7881" applyFont="1" applyBorder="1" applyAlignment="1">
      <alignment horizontal="center" vertical="center"/>
    </xf>
    <xf numFmtId="0" fontId="246" fillId="0" borderId="50" xfId="7881" applyFont="1" applyBorder="1" applyAlignment="1">
      <alignment vertical="center"/>
    </xf>
    <xf numFmtId="0" fontId="246" fillId="0" borderId="42" xfId="7881" applyFont="1" applyBorder="1" applyAlignment="1">
      <alignment horizontal="center" vertical="center" shrinkToFit="1"/>
    </xf>
    <xf numFmtId="1" fontId="246" fillId="0" borderId="42" xfId="7881" applyNumberFormat="1" applyFont="1" applyBorder="1" applyAlignment="1">
      <alignment horizontal="center" vertical="center"/>
    </xf>
    <xf numFmtId="0" fontId="246" fillId="0" borderId="42" xfId="7881" applyFont="1" applyBorder="1" applyAlignment="1">
      <alignment horizontal="center" vertical="center"/>
    </xf>
    <xf numFmtId="37" fontId="246" fillId="0" borderId="42" xfId="7881" applyNumberFormat="1" applyFont="1" applyBorder="1" applyAlignment="1">
      <alignment vertical="center" shrinkToFit="1"/>
    </xf>
    <xf numFmtId="0" fontId="246" fillId="0" borderId="43" xfId="7881" applyFont="1" applyBorder="1" applyAlignment="1">
      <alignment horizontal="center" vertical="center"/>
    </xf>
    <xf numFmtId="196" fontId="246" fillId="0" borderId="3" xfId="7881" applyNumberFormat="1" applyFont="1" applyBorder="1" applyAlignment="1">
      <alignment horizontal="center" vertical="center" shrinkToFit="1"/>
    </xf>
    <xf numFmtId="0" fontId="278" fillId="0" borderId="0" xfId="7881" applyFont="1" applyAlignment="1">
      <alignment vertical="center"/>
    </xf>
    <xf numFmtId="196" fontId="246" fillId="0" borderId="44" xfId="7881" applyNumberFormat="1" applyFont="1" applyBorder="1" applyAlignment="1">
      <alignment horizontal="left" vertical="center" shrinkToFit="1"/>
    </xf>
    <xf numFmtId="196" fontId="246" fillId="0" borderId="45" xfId="7881" applyNumberFormat="1" applyFont="1" applyBorder="1" applyAlignment="1">
      <alignment horizontal="center" vertical="center" shrinkToFit="1"/>
    </xf>
    <xf numFmtId="1" fontId="246" fillId="0" borderId="45" xfId="7881" applyNumberFormat="1" applyFont="1" applyBorder="1" applyAlignment="1">
      <alignment horizontal="center" vertical="center"/>
    </xf>
    <xf numFmtId="196" fontId="246" fillId="0" borderId="45" xfId="7881" applyNumberFormat="1" applyFont="1" applyBorder="1" applyAlignment="1">
      <alignment vertical="center" shrinkToFit="1"/>
    </xf>
    <xf numFmtId="196" fontId="246" fillId="0" borderId="45" xfId="7880" applyNumberFormat="1" applyFont="1" applyBorder="1" applyAlignment="1">
      <alignment vertical="center" shrinkToFit="1"/>
    </xf>
    <xf numFmtId="196" fontId="246" fillId="0" borderId="45" xfId="7882" applyNumberFormat="1" applyFont="1" applyBorder="1" applyAlignment="1">
      <alignment vertical="center" shrinkToFit="1"/>
    </xf>
    <xf numFmtId="0" fontId="246" fillId="0" borderId="46" xfId="7881" applyFont="1" applyBorder="1" applyAlignment="1">
      <alignment horizontal="center" vertical="center"/>
    </xf>
    <xf numFmtId="196" fontId="246" fillId="0" borderId="16" xfId="7881" applyNumberFormat="1" applyFont="1" applyBorder="1" applyAlignment="1">
      <alignment horizontal="left" vertical="center" shrinkToFit="1"/>
    </xf>
    <xf numFmtId="196" fontId="246" fillId="0" borderId="3" xfId="7881" applyNumberFormat="1" applyFont="1" applyBorder="1" applyAlignment="1">
      <alignment vertical="center" shrinkToFit="1"/>
    </xf>
    <xf numFmtId="196" fontId="246" fillId="0" borderId="3" xfId="7880" applyNumberFormat="1" applyFont="1" applyBorder="1" applyAlignment="1">
      <alignment vertical="center" shrinkToFit="1"/>
    </xf>
    <xf numFmtId="196" fontId="246" fillId="0" borderId="3" xfId="7882" applyNumberFormat="1" applyFont="1" applyBorder="1" applyAlignment="1">
      <alignment vertical="center" shrinkToFit="1"/>
    </xf>
    <xf numFmtId="0" fontId="246" fillId="0" borderId="16" xfId="7881" applyFont="1" applyBorder="1" applyAlignment="1">
      <alignment horizontal="left" vertical="center"/>
    </xf>
    <xf numFmtId="0" fontId="246" fillId="0" borderId="56" xfId="7881" applyFont="1" applyBorder="1" applyAlignment="1">
      <alignment horizontal="left" vertical="center"/>
    </xf>
    <xf numFmtId="373" fontId="246" fillId="0" borderId="45" xfId="7881" applyNumberFormat="1" applyFont="1" applyBorder="1" applyAlignment="1">
      <alignment horizontal="center" vertical="center"/>
    </xf>
    <xf numFmtId="0" fontId="256" fillId="0" borderId="3" xfId="7881" applyFont="1" applyBorder="1" applyAlignment="1">
      <alignment horizontal="center" vertical="center"/>
    </xf>
    <xf numFmtId="0" fontId="246" fillId="0" borderId="56" xfId="7881" applyFont="1" applyBorder="1" applyAlignment="1">
      <alignment horizontal="center" vertical="center" shrinkToFit="1"/>
    </xf>
    <xf numFmtId="0" fontId="256" fillId="0" borderId="3" xfId="7881" applyFont="1" applyBorder="1" applyAlignment="1">
      <alignment horizontal="center" vertical="center" shrinkToFit="1"/>
    </xf>
    <xf numFmtId="0" fontId="246" fillId="0" borderId="56" xfId="7881" applyFont="1" applyBorder="1" applyAlignment="1">
      <alignment vertical="center" shrinkToFit="1"/>
    </xf>
    <xf numFmtId="0" fontId="246" fillId="0" borderId="45" xfId="7881" applyFont="1" applyBorder="1" applyAlignment="1">
      <alignment horizontal="center" vertical="center"/>
    </xf>
    <xf numFmtId="0" fontId="246" fillId="0" borderId="16" xfId="7881" applyFont="1" applyBorder="1" applyAlignment="1">
      <alignment vertical="center"/>
    </xf>
    <xf numFmtId="0" fontId="279" fillId="65" borderId="0" xfId="7881" applyFont="1" applyFill="1" applyAlignment="1">
      <alignment vertical="center"/>
    </xf>
    <xf numFmtId="0" fontId="246" fillId="0" borderId="41" xfId="7881" applyFont="1" applyBorder="1" applyAlignment="1">
      <alignment vertical="center"/>
    </xf>
    <xf numFmtId="193" fontId="279" fillId="65" borderId="0" xfId="7881" applyNumberFormat="1" applyFont="1" applyFill="1" applyAlignment="1">
      <alignment vertical="center"/>
    </xf>
    <xf numFmtId="180" fontId="256" fillId="0" borderId="0" xfId="7881" applyNumberFormat="1" applyFont="1" applyAlignment="1">
      <alignment vertical="center"/>
    </xf>
    <xf numFmtId="0" fontId="246" fillId="0" borderId="16" xfId="212" applyFont="1" applyBorder="1" applyAlignment="1">
      <alignment horizontal="centerContinuous" vertical="center" shrinkToFit="1"/>
    </xf>
    <xf numFmtId="0" fontId="246" fillId="0" borderId="3" xfId="212" applyFont="1" applyBorder="1" applyAlignment="1">
      <alignment horizontal="center" vertical="center"/>
    </xf>
    <xf numFmtId="180" fontId="246" fillId="0" borderId="3" xfId="212" applyNumberFormat="1" applyFont="1" applyBorder="1" applyAlignment="1">
      <alignment horizontal="center" vertical="center"/>
    </xf>
    <xf numFmtId="176" fontId="246" fillId="0" borderId="3" xfId="7883" applyNumberFormat="1" applyFont="1" applyBorder="1" applyAlignment="1">
      <alignment vertical="center"/>
    </xf>
    <xf numFmtId="176" fontId="246" fillId="0" borderId="3" xfId="7883" applyNumberFormat="1" applyFont="1" applyBorder="1" applyAlignment="1">
      <alignment vertical="center" shrinkToFit="1"/>
    </xf>
    <xf numFmtId="37" fontId="256" fillId="0" borderId="40" xfId="212" applyNumberFormat="1" applyFont="1" applyBorder="1" applyAlignment="1">
      <alignment horizontal="center" vertical="center"/>
    </xf>
    <xf numFmtId="0" fontId="278" fillId="0" borderId="0" xfId="7881" applyFont="1" applyAlignment="1">
      <alignment vertical="center" shrinkToFit="1"/>
    </xf>
    <xf numFmtId="0" fontId="246" fillId="0" borderId="16" xfId="212" applyFont="1" applyBorder="1" applyAlignment="1">
      <alignment horizontal="center" vertical="center" shrinkToFit="1"/>
    </xf>
    <xf numFmtId="0" fontId="246" fillId="0" borderId="3" xfId="212" applyFont="1" applyBorder="1" applyAlignment="1">
      <alignment horizontal="center" vertical="center" shrinkToFit="1"/>
    </xf>
    <xf numFmtId="176" fontId="246" fillId="0" borderId="3" xfId="7883" applyNumberFormat="1" applyFont="1" applyBorder="1" applyAlignment="1">
      <alignment horizontal="center" vertical="center"/>
    </xf>
    <xf numFmtId="0" fontId="256" fillId="0" borderId="46" xfId="7881" applyFont="1" applyBorder="1" applyAlignment="1">
      <alignment horizontal="center" vertical="center" shrinkToFit="1"/>
    </xf>
    <xf numFmtId="176" fontId="246" fillId="0" borderId="16" xfId="7883" applyNumberFormat="1" applyFont="1" applyBorder="1" applyAlignment="1">
      <alignment horizontal="center" vertical="center"/>
    </xf>
    <xf numFmtId="180" fontId="246" fillId="0" borderId="3" xfId="7883" applyNumberFormat="1" applyFont="1" applyBorder="1" applyAlignment="1">
      <alignment horizontal="center" vertical="center" shrinkToFit="1"/>
    </xf>
    <xf numFmtId="37" fontId="246" fillId="0" borderId="3" xfId="212" applyNumberFormat="1" applyFont="1" applyBorder="1" applyAlignment="1">
      <alignment vertical="center" shrinkToFit="1"/>
    </xf>
    <xf numFmtId="182" fontId="246" fillId="0" borderId="3" xfId="7880" applyNumberFormat="1" applyFont="1" applyBorder="1" applyAlignment="1">
      <alignment vertical="center" shrinkToFit="1"/>
    </xf>
    <xf numFmtId="0" fontId="246" fillId="0" borderId="48" xfId="212" applyFont="1" applyBorder="1" applyAlignment="1">
      <alignment horizontal="center" vertical="center" shrinkToFit="1"/>
    </xf>
    <xf numFmtId="20" fontId="246" fillId="0" borderId="3" xfId="212" quotePrefix="1" applyNumberFormat="1" applyFont="1" applyBorder="1" applyAlignment="1">
      <alignment horizontal="center" vertical="center"/>
    </xf>
    <xf numFmtId="0" fontId="256" fillId="0" borderId="0" xfId="7881" applyFont="1" applyAlignment="1">
      <alignment horizontal="center" vertical="center"/>
    </xf>
    <xf numFmtId="0" fontId="246" fillId="0" borderId="56" xfId="7881" applyFont="1" applyBorder="1" applyAlignment="1">
      <alignment horizontal="center" vertical="center"/>
    </xf>
    <xf numFmtId="0" fontId="255" fillId="0" borderId="3" xfId="212" applyFont="1" applyBorder="1" applyAlignment="1">
      <alignment horizontal="center" vertical="center" shrinkToFit="1"/>
    </xf>
    <xf numFmtId="180" fontId="246" fillId="0" borderId="3" xfId="7880" applyNumberFormat="1" applyFont="1" applyBorder="1" applyAlignment="1">
      <alignment horizontal="center" vertical="center"/>
    </xf>
    <xf numFmtId="0" fontId="246" fillId="0" borderId="48" xfId="7881" applyFont="1" applyBorder="1" applyAlignment="1">
      <alignment horizontal="center" vertical="center"/>
    </xf>
    <xf numFmtId="3" fontId="246" fillId="0" borderId="3" xfId="7883" applyNumberFormat="1" applyFont="1" applyBorder="1" applyAlignment="1">
      <alignment vertical="center" shrinkToFit="1"/>
    </xf>
    <xf numFmtId="3" fontId="246" fillId="0" borderId="3" xfId="7880" applyNumberFormat="1" applyFont="1" applyBorder="1" applyAlignment="1">
      <alignment vertical="center" shrinkToFit="1"/>
    </xf>
    <xf numFmtId="0" fontId="255" fillId="0" borderId="48" xfId="212" applyFont="1" applyBorder="1" applyAlignment="1">
      <alignment horizontal="center" vertical="center" shrinkToFit="1"/>
    </xf>
    <xf numFmtId="176" fontId="280" fillId="0" borderId="3" xfId="7883" applyNumberFormat="1" applyFont="1" applyBorder="1" applyAlignment="1">
      <alignment horizontal="center" vertical="center"/>
    </xf>
    <xf numFmtId="37" fontId="246" fillId="0" borderId="40" xfId="212" applyNumberFormat="1" applyFont="1" applyBorder="1" applyAlignment="1">
      <alignment horizontal="center" vertical="center" shrinkToFit="1"/>
    </xf>
    <xf numFmtId="2" fontId="246" fillId="0" borderId="3" xfId="212" applyNumberFormat="1" applyFont="1" applyBorder="1" applyAlignment="1">
      <alignment horizontal="center" vertical="center"/>
    </xf>
    <xf numFmtId="176" fontId="246" fillId="0" borderId="45" xfId="7883" applyNumberFormat="1" applyFont="1" applyBorder="1" applyAlignment="1">
      <alignment vertical="center"/>
    </xf>
    <xf numFmtId="1" fontId="246" fillId="0" borderId="3" xfId="212" applyNumberFormat="1" applyFont="1" applyBorder="1" applyAlignment="1">
      <alignment horizontal="center" vertical="center"/>
    </xf>
    <xf numFmtId="37" fontId="246" fillId="0" borderId="3" xfId="212" applyNumberFormat="1" applyFont="1" applyBorder="1" applyAlignment="1">
      <alignment vertical="center"/>
    </xf>
    <xf numFmtId="37" fontId="246" fillId="0" borderId="40" xfId="212" applyNumberFormat="1" applyFont="1" applyBorder="1" applyAlignment="1">
      <alignment horizontal="center" vertical="center"/>
    </xf>
    <xf numFmtId="0" fontId="246" fillId="0" borderId="41" xfId="7881" applyFont="1" applyBorder="1" applyAlignment="1">
      <alignment horizontal="center" vertical="center"/>
    </xf>
    <xf numFmtId="0" fontId="246" fillId="0" borderId="42" xfId="7881" applyFont="1" applyBorder="1" applyAlignment="1">
      <alignment vertical="center" shrinkToFit="1"/>
    </xf>
    <xf numFmtId="0" fontId="246" fillId="0" borderId="43" xfId="7881" applyFont="1" applyBorder="1" applyAlignment="1">
      <alignment vertical="center"/>
    </xf>
    <xf numFmtId="37" fontId="246" fillId="0" borderId="0" xfId="7881" applyNumberFormat="1" applyFont="1" applyAlignment="1">
      <alignment vertical="center" shrinkToFit="1"/>
    </xf>
    <xf numFmtId="0" fontId="246" fillId="0" borderId="0" xfId="7881" applyFont="1" applyAlignment="1">
      <alignment vertical="center" shrinkToFit="1"/>
    </xf>
    <xf numFmtId="0" fontId="246" fillId="0" borderId="37" xfId="7881" applyFont="1" applyBorder="1" applyAlignment="1">
      <alignment horizontal="center" vertical="center"/>
    </xf>
    <xf numFmtId="0" fontId="246" fillId="0" borderId="38" xfId="7881" applyFont="1" applyBorder="1" applyAlignment="1">
      <alignment horizontal="center" vertical="center" shrinkToFit="1"/>
    </xf>
    <xf numFmtId="37" fontId="246" fillId="0" borderId="38" xfId="7881" applyNumberFormat="1" applyFont="1" applyBorder="1" applyAlignment="1">
      <alignment horizontal="center" vertical="center"/>
    </xf>
    <xf numFmtId="0" fontId="246" fillId="0" borderId="44" xfId="212" applyFont="1" applyBorder="1" applyAlignment="1">
      <alignment vertical="center"/>
    </xf>
    <xf numFmtId="0" fontId="246" fillId="0" borderId="45" xfId="212" applyFont="1" applyBorder="1" applyAlignment="1">
      <alignment horizontal="center" vertical="center"/>
    </xf>
    <xf numFmtId="37" fontId="246" fillId="0" borderId="45" xfId="212" applyNumberFormat="1" applyFont="1" applyBorder="1" applyAlignment="1">
      <alignment vertical="center"/>
    </xf>
    <xf numFmtId="0" fontId="246" fillId="0" borderId="46" xfId="212" applyFont="1" applyBorder="1" applyAlignment="1">
      <alignment vertical="center"/>
    </xf>
    <xf numFmtId="0" fontId="246" fillId="0" borderId="16" xfId="212" applyFont="1" applyBorder="1" applyAlignment="1">
      <alignment horizontal="center" vertical="center"/>
    </xf>
    <xf numFmtId="182" fontId="246" fillId="0" borderId="3" xfId="7880" applyNumberFormat="1" applyFont="1" applyBorder="1" applyAlignment="1">
      <alignment vertical="center"/>
    </xf>
    <xf numFmtId="0" fontId="246" fillId="0" borderId="40" xfId="7881" applyFont="1" applyBorder="1" applyAlignment="1">
      <alignment vertical="center" shrinkToFit="1"/>
    </xf>
    <xf numFmtId="176" fontId="246" fillId="0" borderId="40" xfId="7883" applyNumberFormat="1" applyFont="1" applyBorder="1" applyAlignment="1">
      <alignment horizontal="center" vertical="center"/>
    </xf>
    <xf numFmtId="0" fontId="255" fillId="0" borderId="16" xfId="7881" applyFont="1" applyBorder="1" applyAlignment="1">
      <alignment horizontal="center" vertical="center"/>
    </xf>
    <xf numFmtId="180" fontId="246" fillId="0" borderId="3" xfId="7881" applyNumberFormat="1" applyFont="1" applyBorder="1" applyAlignment="1">
      <alignment horizontal="center" vertical="center"/>
    </xf>
    <xf numFmtId="41" fontId="246" fillId="0" borderId="3" xfId="7884" applyFont="1" applyFill="1" applyBorder="1" applyAlignment="1">
      <alignment vertical="center" shrinkToFit="1"/>
    </xf>
    <xf numFmtId="176" fontId="246" fillId="0" borderId="40" xfId="7883" applyNumberFormat="1" applyFont="1" applyBorder="1" applyAlignment="1">
      <alignment vertical="center"/>
    </xf>
    <xf numFmtId="0" fontId="252" fillId="0" borderId="16" xfId="212" applyFont="1" applyBorder="1" applyAlignment="1">
      <alignment horizontal="center" vertical="center"/>
    </xf>
    <xf numFmtId="0" fontId="252" fillId="0" borderId="3" xfId="212" applyFont="1" applyBorder="1" applyAlignment="1">
      <alignment horizontal="center" vertical="center"/>
    </xf>
    <xf numFmtId="2" fontId="252" fillId="0" borderId="3" xfId="212" applyNumberFormat="1" applyFont="1" applyBorder="1" applyAlignment="1">
      <alignment horizontal="center" vertical="center"/>
    </xf>
    <xf numFmtId="182" fontId="252" fillId="0" borderId="3" xfId="7880" applyNumberFormat="1" applyFont="1" applyBorder="1" applyAlignment="1">
      <alignment vertical="center"/>
    </xf>
    <xf numFmtId="176" fontId="252" fillId="0" borderId="3" xfId="7883" applyNumberFormat="1" applyFont="1" applyBorder="1" applyAlignment="1">
      <alignment vertical="center" shrinkToFit="1"/>
    </xf>
    <xf numFmtId="182" fontId="252" fillId="0" borderId="3" xfId="7880" applyNumberFormat="1" applyFont="1" applyBorder="1" applyAlignment="1">
      <alignment vertical="center" shrinkToFit="1"/>
    </xf>
    <xf numFmtId="176" fontId="252" fillId="0" borderId="40" xfId="7883" applyNumberFormat="1" applyFont="1" applyBorder="1" applyAlignment="1">
      <alignment vertical="center"/>
    </xf>
    <xf numFmtId="198" fontId="246" fillId="0" borderId="16" xfId="212" applyNumberFormat="1" applyFont="1" applyBorder="1" applyAlignment="1">
      <alignment horizontal="left" vertical="center"/>
    </xf>
    <xf numFmtId="198" fontId="246" fillId="0" borderId="3" xfId="212" applyNumberFormat="1" applyFont="1" applyBorder="1" applyAlignment="1">
      <alignment horizontal="center" vertical="center"/>
    </xf>
    <xf numFmtId="264" fontId="246" fillId="0" borderId="3" xfId="7883" applyNumberFormat="1" applyFont="1" applyBorder="1" applyAlignment="1">
      <alignment horizontal="center" vertical="center"/>
    </xf>
    <xf numFmtId="198" fontId="246" fillId="0" borderId="3" xfId="212" applyNumberFormat="1" applyFont="1" applyBorder="1" applyAlignment="1">
      <alignment vertical="center"/>
    </xf>
    <xf numFmtId="198" fontId="246" fillId="0" borderId="3" xfId="212" applyNumberFormat="1" applyFont="1" applyBorder="1" applyAlignment="1">
      <alignment vertical="center" shrinkToFit="1"/>
    </xf>
    <xf numFmtId="0" fontId="256" fillId="0" borderId="16" xfId="212" applyFont="1" applyBorder="1" applyAlignment="1">
      <alignment horizontal="center" vertical="center"/>
    </xf>
    <xf numFmtId="4" fontId="246" fillId="0" borderId="3" xfId="7883" applyNumberFormat="1" applyFont="1" applyBorder="1" applyAlignment="1">
      <alignment horizontal="center" vertical="center" shrinkToFit="1"/>
    </xf>
    <xf numFmtId="0" fontId="246" fillId="0" borderId="40" xfId="212" applyFont="1" applyBorder="1" applyAlignment="1">
      <alignment vertical="center"/>
    </xf>
    <xf numFmtId="176" fontId="252" fillId="0" borderId="16" xfId="7883" applyNumberFormat="1" applyFont="1" applyBorder="1" applyAlignment="1">
      <alignment horizontal="center" vertical="center"/>
    </xf>
    <xf numFmtId="176" fontId="252" fillId="0" borderId="3" xfId="7883" applyNumberFormat="1" applyFont="1" applyBorder="1" applyAlignment="1">
      <alignment horizontal="center" vertical="center"/>
    </xf>
    <xf numFmtId="267" fontId="252" fillId="0" borderId="3" xfId="7883" applyNumberFormat="1" applyFont="1" applyBorder="1" applyAlignment="1">
      <alignment horizontal="center" vertical="center" shrinkToFit="1"/>
    </xf>
    <xf numFmtId="176" fontId="252" fillId="0" borderId="3" xfId="7883" applyNumberFormat="1" applyFont="1" applyBorder="1" applyAlignment="1">
      <alignment vertical="center"/>
    </xf>
    <xf numFmtId="0" fontId="252" fillId="0" borderId="40" xfId="212" applyFont="1" applyBorder="1" applyAlignment="1">
      <alignment vertical="center"/>
    </xf>
    <xf numFmtId="37" fontId="252" fillId="0" borderId="3" xfId="212" applyNumberFormat="1" applyFont="1" applyBorder="1" applyAlignment="1">
      <alignment vertical="center" shrinkToFit="1"/>
    </xf>
    <xf numFmtId="267" fontId="246" fillId="0" borderId="3" xfId="7883" applyNumberFormat="1" applyFont="1" applyBorder="1" applyAlignment="1">
      <alignment horizontal="center" vertical="center" shrinkToFit="1"/>
    </xf>
    <xf numFmtId="264" fontId="246" fillId="0" borderId="3" xfId="7880" applyNumberFormat="1" applyFont="1" applyBorder="1" applyAlignment="1">
      <alignment horizontal="center" vertical="center" shrinkToFit="1"/>
    </xf>
    <xf numFmtId="198" fontId="246" fillId="0" borderId="3" xfId="212" applyNumberFormat="1" applyFont="1" applyBorder="1" applyAlignment="1">
      <alignment horizontal="center" vertical="center" shrinkToFit="1"/>
    </xf>
    <xf numFmtId="3" fontId="246" fillId="0" borderId="3" xfId="7883" applyNumberFormat="1" applyFont="1" applyBorder="1" applyAlignment="1">
      <alignment vertical="center"/>
    </xf>
    <xf numFmtId="3" fontId="246" fillId="0" borderId="3" xfId="212" applyNumberFormat="1" applyFont="1" applyBorder="1" applyAlignment="1">
      <alignment vertical="center" shrinkToFit="1"/>
    </xf>
    <xf numFmtId="0" fontId="246" fillId="0" borderId="33" xfId="212" applyFont="1" applyBorder="1" applyAlignment="1">
      <alignment vertical="center"/>
    </xf>
    <xf numFmtId="4" fontId="246" fillId="0" borderId="3" xfId="7883" applyNumberFormat="1" applyFont="1" applyBorder="1" applyAlignment="1">
      <alignment horizontal="center" vertical="center"/>
    </xf>
    <xf numFmtId="0" fontId="256" fillId="0" borderId="0" xfId="7881" applyFont="1" applyAlignment="1">
      <alignment vertical="center" shrinkToFit="1"/>
    </xf>
    <xf numFmtId="176" fontId="246" fillId="0" borderId="215" xfId="7883" applyNumberFormat="1" applyFont="1" applyBorder="1" applyAlignment="1">
      <alignment horizontal="center" vertical="center"/>
    </xf>
    <xf numFmtId="176" fontId="246" fillId="0" borderId="49" xfId="7883" applyNumberFormat="1" applyFont="1" applyBorder="1" applyAlignment="1">
      <alignment horizontal="center" vertical="center"/>
    </xf>
    <xf numFmtId="4" fontId="246" fillId="0" borderId="49" xfId="7883" applyNumberFormat="1" applyFont="1" applyBorder="1" applyAlignment="1">
      <alignment horizontal="center" vertical="center"/>
    </xf>
    <xf numFmtId="176" fontId="246" fillId="0" borderId="49" xfId="7883" applyNumberFormat="1" applyFont="1" applyBorder="1" applyAlignment="1">
      <alignment vertical="center"/>
    </xf>
    <xf numFmtId="182" fontId="246" fillId="0" borderId="49" xfId="7880" applyNumberFormat="1" applyFont="1" applyBorder="1" applyAlignment="1">
      <alignment vertical="center"/>
    </xf>
    <xf numFmtId="37" fontId="246" fillId="0" borderId="210" xfId="212" applyNumberFormat="1" applyFont="1" applyBorder="1" applyAlignment="1">
      <alignment horizontal="center" vertical="center"/>
    </xf>
    <xf numFmtId="182" fontId="252" fillId="0" borderId="49" xfId="7880" applyNumberFormat="1" applyFont="1" applyBorder="1" applyAlignment="1">
      <alignment vertical="center"/>
    </xf>
    <xf numFmtId="176" fontId="246" fillId="0" borderId="56" xfId="7883" applyNumberFormat="1" applyFont="1" applyBorder="1" applyAlignment="1">
      <alignment horizontal="center" vertical="center"/>
    </xf>
    <xf numFmtId="176" fontId="246" fillId="0" borderId="48" xfId="7883" applyNumberFormat="1" applyFont="1" applyBorder="1" applyAlignment="1">
      <alignment horizontal="center" vertical="center"/>
    </xf>
    <xf numFmtId="176" fontId="252" fillId="0" borderId="41" xfId="7883" applyNumberFormat="1" applyFont="1" applyBorder="1" applyAlignment="1">
      <alignment horizontal="center" vertical="center"/>
    </xf>
    <xf numFmtId="176" fontId="252" fillId="0" borderId="42" xfId="7883" applyNumberFormat="1" applyFont="1" applyBorder="1" applyAlignment="1">
      <alignment horizontal="center" vertical="center"/>
    </xf>
    <xf numFmtId="176" fontId="252" fillId="0" borderId="42" xfId="7883" applyNumberFormat="1" applyFont="1" applyBorder="1" applyAlignment="1">
      <alignment vertical="center"/>
    </xf>
    <xf numFmtId="182" fontId="246" fillId="0" borderId="42" xfId="7880" applyNumberFormat="1" applyFont="1" applyBorder="1" applyAlignment="1">
      <alignment vertical="center"/>
    </xf>
    <xf numFmtId="0" fontId="246" fillId="0" borderId="43" xfId="212" applyFont="1" applyBorder="1" applyAlignment="1">
      <alignment vertical="center"/>
    </xf>
    <xf numFmtId="176" fontId="252" fillId="0" borderId="215" xfId="7883" applyNumberFormat="1" applyFont="1" applyBorder="1" applyAlignment="1">
      <alignment horizontal="center" vertical="center"/>
    </xf>
    <xf numFmtId="176" fontId="252" fillId="0" borderId="49" xfId="7883" applyNumberFormat="1" applyFont="1" applyBorder="1" applyAlignment="1">
      <alignment horizontal="center" vertical="center"/>
    </xf>
    <xf numFmtId="176" fontId="252" fillId="0" borderId="49" xfId="7883" applyNumberFormat="1" applyFont="1" applyBorder="1" applyAlignment="1">
      <alignment vertical="center"/>
    </xf>
    <xf numFmtId="0" fontId="246" fillId="0" borderId="210" xfId="212" applyFont="1" applyBorder="1" applyAlignment="1">
      <alignment vertical="center"/>
    </xf>
    <xf numFmtId="198" fontId="252" fillId="0" borderId="3" xfId="212" applyNumberFormat="1" applyFont="1" applyBorder="1" applyAlignment="1">
      <alignment horizontal="center" vertical="center" shrinkToFit="1"/>
    </xf>
    <xf numFmtId="264" fontId="252" fillId="0" borderId="3" xfId="7880" applyNumberFormat="1" applyFont="1" applyBorder="1" applyAlignment="1">
      <alignment horizontal="center" vertical="center" shrinkToFit="1"/>
    </xf>
    <xf numFmtId="3" fontId="252" fillId="0" borderId="3" xfId="7883" applyNumberFormat="1" applyFont="1" applyBorder="1" applyAlignment="1">
      <alignment vertical="center"/>
    </xf>
    <xf numFmtId="3" fontId="252" fillId="0" borderId="3" xfId="212" applyNumberFormat="1" applyFont="1" applyBorder="1" applyAlignment="1">
      <alignment vertical="center" shrinkToFit="1"/>
    </xf>
    <xf numFmtId="0" fontId="252" fillId="0" borderId="33" xfId="212" applyFont="1" applyBorder="1" applyAlignment="1">
      <alignment vertical="center"/>
    </xf>
    <xf numFmtId="198" fontId="246" fillId="0" borderId="16" xfId="212" applyNumberFormat="1" applyFont="1" applyBorder="1" applyAlignment="1">
      <alignment horizontal="center" vertical="center" shrinkToFit="1"/>
    </xf>
    <xf numFmtId="237" fontId="246" fillId="0" borderId="3" xfId="7880" applyNumberFormat="1" applyFont="1" applyBorder="1" applyAlignment="1">
      <alignment horizontal="center" vertical="center" shrinkToFit="1"/>
    </xf>
    <xf numFmtId="0" fontId="282" fillId="0" borderId="40" xfId="212" applyFont="1" applyBorder="1" applyAlignment="1">
      <alignment vertical="center"/>
    </xf>
    <xf numFmtId="198" fontId="252" fillId="0" borderId="16" xfId="212" applyNumberFormat="1" applyFont="1" applyBorder="1" applyAlignment="1">
      <alignment horizontal="center" vertical="center" shrinkToFit="1"/>
    </xf>
    <xf numFmtId="176" fontId="246" fillId="0" borderId="3" xfId="7883" quotePrefix="1" applyNumberFormat="1" applyFont="1" applyBorder="1" applyAlignment="1">
      <alignment horizontal="center" vertical="center"/>
    </xf>
    <xf numFmtId="267" fontId="252" fillId="0" borderId="49" xfId="7883" applyNumberFormat="1" applyFont="1" applyBorder="1" applyAlignment="1">
      <alignment horizontal="center" vertical="center" shrinkToFit="1"/>
    </xf>
    <xf numFmtId="37" fontId="252" fillId="0" borderId="49" xfId="212" applyNumberFormat="1" applyFont="1" applyBorder="1" applyAlignment="1">
      <alignment vertical="center"/>
    </xf>
    <xf numFmtId="0" fontId="252" fillId="0" borderId="210" xfId="212" applyFont="1" applyBorder="1" applyAlignment="1">
      <alignment vertical="center"/>
    </xf>
    <xf numFmtId="176" fontId="246" fillId="0" borderId="41" xfId="7883" applyNumberFormat="1" applyFont="1" applyBorder="1" applyAlignment="1">
      <alignment horizontal="center" vertical="center"/>
    </xf>
    <xf numFmtId="176" fontId="246" fillId="0" borderId="42" xfId="7883" applyNumberFormat="1" applyFont="1" applyBorder="1" applyAlignment="1">
      <alignment horizontal="center" vertical="center"/>
    </xf>
    <xf numFmtId="267" fontId="246" fillId="0" borderId="42" xfId="7883" applyNumberFormat="1" applyFont="1" applyBorder="1" applyAlignment="1">
      <alignment horizontal="center" vertical="center" shrinkToFit="1"/>
    </xf>
    <xf numFmtId="176" fontId="246" fillId="0" borderId="42" xfId="7883" applyNumberFormat="1" applyFont="1" applyBorder="1" applyAlignment="1">
      <alignment vertical="center"/>
    </xf>
    <xf numFmtId="37" fontId="246" fillId="0" borderId="42" xfId="212" applyNumberFormat="1" applyFont="1" applyBorder="1" applyAlignment="1">
      <alignment vertical="center"/>
    </xf>
    <xf numFmtId="182" fontId="246" fillId="0" borderId="0" xfId="7880" applyNumberFormat="1" applyFont="1" applyAlignment="1">
      <alignment vertical="center" shrinkToFit="1"/>
    </xf>
    <xf numFmtId="37" fontId="246" fillId="0" borderId="3" xfId="7881" applyNumberFormat="1" applyFont="1" applyBorder="1" applyAlignment="1">
      <alignment horizontal="center" vertical="center"/>
    </xf>
    <xf numFmtId="182" fontId="246" fillId="0" borderId="3" xfId="7880" applyNumberFormat="1" applyFont="1" applyBorder="1" applyAlignment="1">
      <alignment horizontal="center" vertical="center"/>
    </xf>
    <xf numFmtId="176" fontId="246" fillId="0" borderId="16" xfId="7883" applyNumberFormat="1" applyFont="1" applyBorder="1" applyAlignment="1">
      <alignment horizontal="left" vertical="center"/>
    </xf>
    <xf numFmtId="3" fontId="246" fillId="0" borderId="3" xfId="7883" applyNumberFormat="1" applyFont="1" applyBorder="1" applyAlignment="1">
      <alignment horizontal="center" vertical="center"/>
    </xf>
    <xf numFmtId="0" fontId="246" fillId="0" borderId="46" xfId="7881" applyFont="1" applyBorder="1" applyAlignment="1">
      <alignment vertical="center" shrinkToFit="1"/>
    </xf>
    <xf numFmtId="267" fontId="246" fillId="0" borderId="3" xfId="7883" applyNumberFormat="1" applyFont="1" applyBorder="1" applyAlignment="1">
      <alignment horizontal="center" vertical="center"/>
    </xf>
    <xf numFmtId="0" fontId="246" fillId="0" borderId="0" xfId="212" applyFont="1" applyAlignment="1">
      <alignment vertical="center"/>
    </xf>
    <xf numFmtId="176" fontId="246" fillId="0" borderId="16" xfId="7883" applyNumberFormat="1" applyFont="1" applyBorder="1" applyAlignment="1">
      <alignment horizontal="center" vertical="center" shrinkToFit="1"/>
    </xf>
    <xf numFmtId="37" fontId="252" fillId="0" borderId="3" xfId="212" applyNumberFormat="1" applyFont="1" applyBorder="1" applyAlignment="1">
      <alignment vertical="center"/>
    </xf>
    <xf numFmtId="176" fontId="252" fillId="0" borderId="42" xfId="7883" applyNumberFormat="1" applyFont="1" applyBorder="1" applyAlignment="1">
      <alignment vertical="center" shrinkToFit="1"/>
    </xf>
    <xf numFmtId="182" fontId="252" fillId="0" borderId="42" xfId="7880" applyNumberFormat="1" applyFont="1" applyBorder="1" applyAlignment="1">
      <alignment vertical="center" shrinkToFit="1"/>
    </xf>
    <xf numFmtId="0" fontId="252" fillId="0" borderId="43" xfId="212" applyFont="1" applyBorder="1" applyAlignment="1">
      <alignment vertical="center"/>
    </xf>
    <xf numFmtId="0" fontId="277" fillId="0" borderId="0" xfId="7881" applyFont="1" applyAlignment="1">
      <alignment vertical="center"/>
    </xf>
    <xf numFmtId="0" fontId="283" fillId="0" borderId="40" xfId="212" applyFont="1" applyBorder="1" applyAlignment="1">
      <alignment vertical="center"/>
    </xf>
    <xf numFmtId="198" fontId="246" fillId="0" borderId="16" xfId="212" applyNumberFormat="1" applyFont="1" applyBorder="1" applyAlignment="1">
      <alignment horizontal="center" vertical="center"/>
    </xf>
    <xf numFmtId="0" fontId="246" fillId="0" borderId="3" xfId="7885" applyFont="1" applyBorder="1" applyAlignment="1">
      <alignment horizontal="center" vertical="center"/>
    </xf>
    <xf numFmtId="264" fontId="246" fillId="0" borderId="3" xfId="7880" applyNumberFormat="1" applyFont="1" applyBorder="1" applyAlignment="1">
      <alignment horizontal="center" vertical="center"/>
    </xf>
    <xf numFmtId="3" fontId="246" fillId="0" borderId="3" xfId="212" applyNumberFormat="1" applyFont="1" applyBorder="1" applyAlignment="1">
      <alignment vertical="center"/>
    </xf>
    <xf numFmtId="198" fontId="246" fillId="0" borderId="49" xfId="212" applyNumberFormat="1" applyFont="1" applyBorder="1" applyAlignment="1">
      <alignment horizontal="center" vertical="center" shrinkToFit="1"/>
    </xf>
    <xf numFmtId="0" fontId="284" fillId="0" borderId="33" xfId="212" applyFont="1" applyBorder="1" applyAlignment="1">
      <alignment vertical="center"/>
    </xf>
    <xf numFmtId="0" fontId="256" fillId="0" borderId="0" xfId="212" applyFont="1"/>
    <xf numFmtId="0" fontId="255" fillId="0" borderId="0" xfId="7886" applyFont="1"/>
    <xf numFmtId="0" fontId="255" fillId="0" borderId="0" xfId="7886" applyFont="1" applyAlignment="1">
      <alignment vertical="center"/>
    </xf>
    <xf numFmtId="0" fontId="246" fillId="0" borderId="0" xfId="7886" applyFont="1" applyAlignment="1">
      <alignment vertical="center"/>
    </xf>
    <xf numFmtId="0" fontId="246" fillId="0" borderId="0" xfId="7886" applyFont="1"/>
    <xf numFmtId="41" fontId="246" fillId="0" borderId="0" xfId="7887" applyNumberFormat="1" applyFont="1"/>
    <xf numFmtId="41" fontId="252" fillId="0" borderId="0" xfId="7887" applyNumberFormat="1" applyFont="1"/>
    <xf numFmtId="41" fontId="246" fillId="0" borderId="0" xfId="7886" applyNumberFormat="1" applyFont="1" applyAlignment="1">
      <alignment vertical="center"/>
    </xf>
    <xf numFmtId="41" fontId="256" fillId="0" borderId="0" xfId="7886" applyNumberFormat="1" applyFont="1"/>
    <xf numFmtId="0" fontId="256" fillId="0" borderId="0" xfId="7886" applyFont="1"/>
    <xf numFmtId="0" fontId="256" fillId="0" borderId="0" xfId="7880" applyFont="1" applyAlignment="1">
      <alignment vertical="center"/>
    </xf>
    <xf numFmtId="41" fontId="256" fillId="0" borderId="0" xfId="7884" applyFont="1" applyFill="1" applyAlignment="1"/>
    <xf numFmtId="41" fontId="256" fillId="0" borderId="196" xfId="7888" applyNumberFormat="1" applyFont="1" applyBorder="1" applyAlignment="1">
      <alignment vertical="center" shrinkToFit="1"/>
    </xf>
    <xf numFmtId="41" fontId="277" fillId="0" borderId="196" xfId="7888" applyNumberFormat="1" applyFont="1" applyBorder="1" applyAlignment="1">
      <alignment horizontal="right" vertical="center" shrinkToFit="1"/>
    </xf>
    <xf numFmtId="0" fontId="277" fillId="0" borderId="115" xfId="7888" applyFont="1" applyBorder="1" applyAlignment="1">
      <alignment vertical="center"/>
    </xf>
    <xf numFmtId="0" fontId="277" fillId="0" borderId="115" xfId="7888" applyFont="1" applyBorder="1" applyAlignment="1">
      <alignment horizontal="distributed" vertical="center" indent="1"/>
    </xf>
    <xf numFmtId="0" fontId="256" fillId="0" borderId="113" xfId="7888" applyFont="1" applyBorder="1" applyAlignment="1">
      <alignment vertical="center"/>
    </xf>
    <xf numFmtId="41" fontId="246" fillId="0" borderId="178" xfId="7880" applyNumberFormat="1" applyFont="1" applyBorder="1" applyAlignment="1">
      <alignment vertical="center" shrinkToFit="1"/>
    </xf>
    <xf numFmtId="0" fontId="256" fillId="0" borderId="115" xfId="7888" applyFont="1" applyBorder="1" applyAlignment="1">
      <alignment vertical="center"/>
    </xf>
    <xf numFmtId="186" fontId="256" fillId="0" borderId="115" xfId="7888" applyNumberFormat="1" applyFont="1" applyBorder="1" applyAlignment="1">
      <alignment horizontal="center" vertical="center" shrinkToFit="1"/>
    </xf>
    <xf numFmtId="0" fontId="256" fillId="0" borderId="115" xfId="7888" applyFont="1" applyBorder="1" applyAlignment="1">
      <alignment horizontal="center" vertical="center"/>
    </xf>
    <xf numFmtId="41" fontId="256" fillId="0" borderId="196" xfId="7888" applyNumberFormat="1" applyFont="1" applyBorder="1" applyAlignment="1">
      <alignment horizontal="right" vertical="center" shrinkToFit="1"/>
    </xf>
    <xf numFmtId="186" fontId="277" fillId="0" borderId="115" xfId="7888" applyNumberFormat="1" applyFont="1" applyBorder="1" applyAlignment="1">
      <alignment horizontal="center" vertical="center" shrinkToFit="1"/>
    </xf>
    <xf numFmtId="0" fontId="277" fillId="0" borderId="115" xfId="7888" applyFont="1" applyBorder="1" applyAlignment="1">
      <alignment horizontal="center" vertical="center"/>
    </xf>
    <xf numFmtId="186" fontId="256" fillId="0" borderId="123" xfId="7888" applyNumberFormat="1" applyFont="1" applyBorder="1" applyAlignment="1">
      <alignment horizontal="center" vertical="center" shrinkToFit="1"/>
    </xf>
    <xf numFmtId="0" fontId="256" fillId="0" borderId="123" xfId="7888" applyFont="1" applyBorder="1" applyAlignment="1">
      <alignment horizontal="center" vertical="center"/>
    </xf>
    <xf numFmtId="0" fontId="256" fillId="0" borderId="123" xfId="7888" applyFont="1" applyBorder="1" applyAlignment="1">
      <alignment horizontal="center" vertical="center" shrinkToFit="1"/>
    </xf>
    <xf numFmtId="10" fontId="256" fillId="0" borderId="123" xfId="7888" applyNumberFormat="1" applyFont="1" applyBorder="1" applyAlignment="1">
      <alignment horizontal="center" vertical="center" shrinkToFit="1"/>
    </xf>
    <xf numFmtId="0" fontId="256" fillId="0" borderId="123" xfId="7888" applyFont="1" applyBorder="1" applyAlignment="1">
      <alignment vertical="center" shrinkToFit="1"/>
    </xf>
    <xf numFmtId="0" fontId="256" fillId="0" borderId="113" xfId="7888" applyFont="1" applyBorder="1" applyAlignment="1">
      <alignment horizontal="center" vertical="center"/>
    </xf>
    <xf numFmtId="187" fontId="256" fillId="0" borderId="123" xfId="7888" applyNumberFormat="1" applyFont="1" applyBorder="1" applyAlignment="1">
      <alignment horizontal="center" vertical="center" shrinkToFit="1"/>
    </xf>
    <xf numFmtId="0" fontId="256" fillId="0" borderId="123" xfId="7888" applyFont="1" applyBorder="1" applyAlignment="1">
      <alignment vertical="center"/>
    </xf>
    <xf numFmtId="41" fontId="256" fillId="0" borderId="196" xfId="7888" applyNumberFormat="1" applyFont="1" applyBorder="1" applyAlignment="1">
      <alignment vertical="center"/>
    </xf>
    <xf numFmtId="0" fontId="256" fillId="0" borderId="123" xfId="7888" applyFont="1" applyBorder="1" applyAlignment="1">
      <alignment horizontal="centerContinuous" vertical="center"/>
    </xf>
    <xf numFmtId="41" fontId="256" fillId="0" borderId="196" xfId="7888" applyNumberFormat="1" applyFont="1" applyBorder="1" applyAlignment="1">
      <alignment horizontal="center" vertical="center"/>
    </xf>
    <xf numFmtId="0" fontId="256" fillId="0" borderId="123" xfId="7888" quotePrefix="1" applyFont="1" applyBorder="1" applyAlignment="1">
      <alignment horizontal="centerContinuous" vertical="center"/>
    </xf>
    <xf numFmtId="0" fontId="255" fillId="0" borderId="112" xfId="7888" applyFont="1" applyBorder="1" applyAlignment="1">
      <alignment horizontal="center" vertical="center"/>
    </xf>
    <xf numFmtId="0" fontId="256" fillId="0" borderId="114" xfId="7888" applyFont="1" applyBorder="1" applyAlignment="1">
      <alignment horizontal="center" vertical="center"/>
    </xf>
    <xf numFmtId="0" fontId="256" fillId="0" borderId="0" xfId="7888" applyFont="1" applyAlignment="1">
      <alignment horizontal="right"/>
    </xf>
    <xf numFmtId="0" fontId="256" fillId="0" borderId="0" xfId="7888" applyFont="1" applyAlignment="1">
      <alignment vertical="center"/>
    </xf>
    <xf numFmtId="0" fontId="256" fillId="0" borderId="0" xfId="7888" applyFont="1" applyAlignment="1">
      <alignment horizontal="left" vertical="center"/>
    </xf>
    <xf numFmtId="0" fontId="256" fillId="0" borderId="0" xfId="7880" applyFont="1" applyAlignment="1">
      <alignment horizontal="left" vertical="center"/>
    </xf>
    <xf numFmtId="0" fontId="251" fillId="0" borderId="0" xfId="212" applyFont="1" applyAlignment="1">
      <alignment vertical="center"/>
    </xf>
    <xf numFmtId="0" fontId="285" fillId="0" borderId="0" xfId="7886" applyFont="1"/>
    <xf numFmtId="3" fontId="255" fillId="0" borderId="0" xfId="7889" applyNumberFormat="1" applyFont="1" applyAlignment="1">
      <alignment vertical="center"/>
    </xf>
    <xf numFmtId="3" fontId="255" fillId="0" borderId="0" xfId="7889" applyNumberFormat="1" applyFont="1" applyAlignment="1">
      <alignment horizontal="center" vertical="center" shrinkToFit="1"/>
    </xf>
    <xf numFmtId="0" fontId="255" fillId="0" borderId="0" xfId="7880" applyFont="1" applyAlignment="1">
      <alignment vertical="center"/>
    </xf>
    <xf numFmtId="3" fontId="255" fillId="0" borderId="0" xfId="7889" applyNumberFormat="1" applyFont="1" applyAlignment="1">
      <alignment horizontal="center" vertical="center"/>
    </xf>
    <xf numFmtId="3" fontId="277" fillId="0" borderId="43" xfId="7889" applyNumberFormat="1" applyFont="1" applyBorder="1" applyAlignment="1">
      <alignment horizontal="center" vertical="center" shrinkToFit="1"/>
    </xf>
    <xf numFmtId="196" fontId="277" fillId="0" borderId="42" xfId="7880" applyNumberFormat="1" applyFont="1" applyBorder="1" applyAlignment="1">
      <alignment vertical="center"/>
    </xf>
    <xf numFmtId="0" fontId="277" fillId="0" borderId="42" xfId="7881" applyFont="1" applyBorder="1" applyAlignment="1">
      <alignment horizontal="center" vertical="center"/>
    </xf>
    <xf numFmtId="199" fontId="277" fillId="0" borderId="42" xfId="7881" applyNumberFormat="1" applyFont="1" applyBorder="1" applyAlignment="1">
      <alignment horizontal="center" vertical="center"/>
    </xf>
    <xf numFmtId="3" fontId="277" fillId="0" borderId="42" xfId="7889" applyNumberFormat="1" applyFont="1" applyBorder="1" applyAlignment="1">
      <alignment vertical="center"/>
    </xf>
    <xf numFmtId="3" fontId="277" fillId="0" borderId="41" xfId="7889" applyNumberFormat="1" applyFont="1" applyBorder="1" applyAlignment="1">
      <alignment horizontal="left" vertical="center" shrinkToFit="1"/>
    </xf>
    <xf numFmtId="3" fontId="256" fillId="0" borderId="40" xfId="7889" applyNumberFormat="1" applyFont="1" applyBorder="1" applyAlignment="1">
      <alignment horizontal="center" vertical="center" shrinkToFit="1"/>
    </xf>
    <xf numFmtId="196" fontId="256" fillId="0" borderId="3" xfId="7880" applyNumberFormat="1" applyFont="1" applyBorder="1" applyAlignment="1">
      <alignment vertical="center"/>
    </xf>
    <xf numFmtId="199" fontId="256" fillId="0" borderId="3" xfId="7881" applyNumberFormat="1" applyFont="1" applyBorder="1" applyAlignment="1">
      <alignment horizontal="center" vertical="center"/>
    </xf>
    <xf numFmtId="3" fontId="256" fillId="0" borderId="3" xfId="7889" applyNumberFormat="1" applyFont="1" applyBorder="1" applyAlignment="1">
      <alignment vertical="center"/>
    </xf>
    <xf numFmtId="49" fontId="256" fillId="0" borderId="16" xfId="7881" applyNumberFormat="1" applyFont="1" applyBorder="1" applyAlignment="1">
      <alignment vertical="center"/>
    </xf>
    <xf numFmtId="3" fontId="256" fillId="0" borderId="46" xfId="7889" applyNumberFormat="1" applyFont="1" applyBorder="1" applyAlignment="1">
      <alignment horizontal="center" vertical="center" shrinkToFit="1"/>
    </xf>
    <xf numFmtId="196" fontId="256" fillId="0" borderId="45" xfId="7880" applyNumberFormat="1" applyFont="1" applyBorder="1" applyAlignment="1">
      <alignment vertical="center"/>
    </xf>
    <xf numFmtId="0" fontId="256" fillId="0" borderId="45" xfId="7881" applyFont="1" applyBorder="1" applyAlignment="1">
      <alignment horizontal="center" vertical="center"/>
    </xf>
    <xf numFmtId="199" fontId="256" fillId="0" borderId="45" xfId="7881" applyNumberFormat="1" applyFont="1" applyBorder="1" applyAlignment="1">
      <alignment horizontal="center" vertical="center"/>
    </xf>
    <xf numFmtId="3" fontId="256" fillId="0" borderId="45" xfId="7889" applyNumberFormat="1" applyFont="1" applyBorder="1" applyAlignment="1">
      <alignment vertical="center"/>
    </xf>
    <xf numFmtId="49" fontId="256" fillId="0" borderId="44" xfId="7881" applyNumberFormat="1" applyFont="1" applyBorder="1" applyAlignment="1">
      <alignment vertical="center"/>
    </xf>
    <xf numFmtId="3" fontId="252" fillId="0" borderId="206" xfId="7889" applyNumberFormat="1" applyFont="1" applyBorder="1" applyAlignment="1">
      <alignment horizontal="left" vertical="center" shrinkToFit="1"/>
    </xf>
    <xf numFmtId="3" fontId="277" fillId="0" borderId="0" xfId="7889" applyNumberFormat="1" applyFont="1" applyAlignment="1">
      <alignment horizontal="center" vertical="center" shrinkToFit="1"/>
    </xf>
    <xf numFmtId="196" fontId="277" fillId="0" borderId="0" xfId="7880" applyNumberFormat="1" applyFont="1" applyAlignment="1">
      <alignment vertical="center" shrinkToFit="1"/>
    </xf>
    <xf numFmtId="3" fontId="277" fillId="0" borderId="0" xfId="7889" applyNumberFormat="1" applyFont="1" applyAlignment="1">
      <alignment vertical="center" shrinkToFit="1"/>
    </xf>
    <xf numFmtId="0" fontId="277" fillId="0" borderId="0" xfId="7881" applyFont="1" applyAlignment="1">
      <alignment horizontal="center" vertical="center" shrinkToFit="1"/>
    </xf>
    <xf numFmtId="3" fontId="277" fillId="0" borderId="154" xfId="7889" applyNumberFormat="1" applyFont="1" applyBorder="1" applyAlignment="1">
      <alignment horizontal="left" vertical="center" shrinkToFit="1"/>
    </xf>
    <xf numFmtId="196" fontId="277" fillId="0" borderId="42" xfId="7880" applyNumberFormat="1" applyFont="1" applyBorder="1" applyAlignment="1">
      <alignment vertical="center" shrinkToFit="1"/>
    </xf>
    <xf numFmtId="3" fontId="277" fillId="0" borderId="42" xfId="7889" applyNumberFormat="1" applyFont="1" applyBorder="1" applyAlignment="1">
      <alignment horizontal="center" vertical="center" shrinkToFit="1"/>
    </xf>
    <xf numFmtId="3" fontId="277" fillId="0" borderId="42" xfId="7889" applyNumberFormat="1" applyFont="1" applyBorder="1" applyAlignment="1">
      <alignment vertical="center" shrinkToFit="1"/>
    </xf>
    <xf numFmtId="0" fontId="277" fillId="0" borderId="42" xfId="7881" applyFont="1" applyBorder="1" applyAlignment="1">
      <alignment horizontal="center" vertical="center" shrinkToFit="1"/>
    </xf>
    <xf numFmtId="0" fontId="256" fillId="0" borderId="3" xfId="7890" applyFont="1" applyBorder="1" applyAlignment="1">
      <alignment horizontal="center" vertical="center"/>
    </xf>
    <xf numFmtId="49" fontId="256" fillId="0" borderId="16" xfId="7881" quotePrefix="1" applyNumberFormat="1" applyFont="1" applyBorder="1" applyAlignment="1">
      <alignment vertical="center"/>
    </xf>
    <xf numFmtId="3" fontId="255" fillId="0" borderId="115" xfId="7889" applyNumberFormat="1" applyFont="1" applyBorder="1" applyAlignment="1">
      <alignment horizontal="center" vertical="center" shrinkToFit="1"/>
    </xf>
    <xf numFmtId="0" fontId="255" fillId="0" borderId="58" xfId="7880" applyFont="1" applyBorder="1" applyAlignment="1">
      <alignment vertical="center"/>
    </xf>
    <xf numFmtId="3" fontId="255" fillId="0" borderId="58" xfId="7889" applyNumberFormat="1" applyFont="1" applyBorder="1" applyAlignment="1">
      <alignment horizontal="center" vertical="center"/>
    </xf>
    <xf numFmtId="3" fontId="255" fillId="0" borderId="58" xfId="7889" applyNumberFormat="1" applyFont="1" applyBorder="1" applyAlignment="1">
      <alignment vertical="center"/>
    </xf>
    <xf numFmtId="3" fontId="252" fillId="0" borderId="115" xfId="7889" applyNumberFormat="1" applyFont="1" applyBorder="1" applyAlignment="1">
      <alignment vertical="center"/>
    </xf>
    <xf numFmtId="3" fontId="286" fillId="0" borderId="0" xfId="7889" applyNumberFormat="1" applyFont="1" applyAlignment="1">
      <alignment vertical="center"/>
    </xf>
    <xf numFmtId="0" fontId="246" fillId="0" borderId="40" xfId="1452" applyFont="1" applyBorder="1" applyAlignment="1">
      <alignment vertical="center" shrinkToFit="1"/>
    </xf>
    <xf numFmtId="0" fontId="246" fillId="20" borderId="3" xfId="1452" applyFont="1" applyFill="1" applyBorder="1" applyAlignment="1">
      <alignment horizontal="center" vertical="center"/>
    </xf>
    <xf numFmtId="0" fontId="246" fillId="20" borderId="16" xfId="1452" applyFont="1" applyFill="1" applyBorder="1" applyAlignment="1">
      <alignment horizontal="center" vertical="center"/>
    </xf>
    <xf numFmtId="0" fontId="246" fillId="65" borderId="16" xfId="1452" applyFont="1" applyFill="1" applyBorder="1" applyAlignment="1">
      <alignment horizontal="center" vertical="center"/>
    </xf>
    <xf numFmtId="176" fontId="252" fillId="0" borderId="56" xfId="7883" applyNumberFormat="1" applyFont="1" applyBorder="1" applyAlignment="1">
      <alignment horizontal="center" vertical="center"/>
    </xf>
    <xf numFmtId="176" fontId="252" fillId="0" borderId="48" xfId="7883" applyNumberFormat="1" applyFont="1" applyBorder="1" applyAlignment="1">
      <alignment horizontal="center" vertical="center"/>
    </xf>
    <xf numFmtId="37" fontId="246" fillId="0" borderId="216" xfId="212" applyNumberFormat="1" applyFont="1" applyBorder="1" applyAlignment="1">
      <alignment horizontal="center" vertical="center"/>
    </xf>
    <xf numFmtId="182" fontId="256" fillId="0" borderId="0" xfId="7881" applyNumberFormat="1" applyFont="1" applyAlignment="1">
      <alignment vertical="center" shrinkToFit="1"/>
    </xf>
    <xf numFmtId="37" fontId="252" fillId="0" borderId="0" xfId="7881" applyNumberFormat="1" applyFont="1" applyAlignment="1">
      <alignment vertical="center" shrinkToFit="1"/>
    </xf>
    <xf numFmtId="0" fontId="252" fillId="0" borderId="0" xfId="7881" applyFont="1" applyAlignment="1">
      <alignment horizontal="center" vertical="center"/>
    </xf>
    <xf numFmtId="0" fontId="252" fillId="0" borderId="0" xfId="7881" applyFont="1" applyAlignment="1">
      <alignment vertical="center" shrinkToFit="1"/>
    </xf>
    <xf numFmtId="182" fontId="252" fillId="0" borderId="0" xfId="7880" applyNumberFormat="1" applyFont="1" applyAlignment="1">
      <alignment vertical="center" shrinkToFit="1"/>
    </xf>
    <xf numFmtId="0" fontId="129" fillId="0" borderId="159" xfId="1461" applyFont="1" applyBorder="1" applyAlignment="1">
      <alignment horizontal="center" vertical="center" shrinkToFit="1"/>
    </xf>
    <xf numFmtId="0" fontId="107" fillId="0" borderId="125" xfId="232" applyFont="1" applyBorder="1">
      <alignment vertical="center"/>
    </xf>
    <xf numFmtId="0" fontId="5" fillId="0" borderId="165" xfId="1461" applyBorder="1"/>
    <xf numFmtId="0" fontId="275" fillId="0" borderId="165" xfId="1461" applyFont="1" applyBorder="1" applyAlignment="1">
      <alignment vertical="center"/>
    </xf>
    <xf numFmtId="0" fontId="0" fillId="0" borderId="14" xfId="0" applyBorder="1"/>
    <xf numFmtId="0" fontId="0" fillId="0" borderId="87" xfId="0" applyBorder="1"/>
    <xf numFmtId="0" fontId="0" fillId="0" borderId="88" xfId="0" applyBorder="1"/>
    <xf numFmtId="0" fontId="105" fillId="0" borderId="87" xfId="1461" applyFont="1" applyBorder="1" applyAlignment="1">
      <alignment horizontal="center" vertical="center" shrinkToFit="1"/>
    </xf>
    <xf numFmtId="214" fontId="104" fillId="0" borderId="113" xfId="232" applyNumberFormat="1" applyFont="1" applyBorder="1" applyAlignment="1">
      <alignment horizontal="right" vertical="center"/>
    </xf>
    <xf numFmtId="214" fontId="104" fillId="0" borderId="96" xfId="232" applyNumberFormat="1" applyFont="1" applyBorder="1" applyAlignment="1">
      <alignment horizontal="right" vertical="center"/>
    </xf>
    <xf numFmtId="0" fontId="178" fillId="0" borderId="249" xfId="249" applyFont="1" applyBorder="1" applyAlignment="1">
      <alignment horizontal="left" vertical="center" indent="1" shrinkToFit="1"/>
    </xf>
    <xf numFmtId="41" fontId="178" fillId="0" borderId="235" xfId="86" applyFont="1" applyFill="1" applyBorder="1" applyAlignment="1" applyProtection="1">
      <alignment horizontal="center" vertical="center" shrinkToFit="1"/>
    </xf>
    <xf numFmtId="41" fontId="178" fillId="0" borderId="250" xfId="86" applyFont="1" applyFill="1" applyBorder="1" applyAlignment="1" applyProtection="1">
      <alignment horizontal="center" vertical="center" shrinkToFit="1"/>
    </xf>
    <xf numFmtId="176" fontId="178" fillId="0" borderId="235" xfId="85" applyFont="1" applyFill="1" applyBorder="1" applyAlignment="1" applyProtection="1">
      <alignment horizontal="right" vertical="center" shrinkToFit="1"/>
    </xf>
    <xf numFmtId="176" fontId="178" fillId="0" borderId="216" xfId="85" applyFont="1" applyFill="1" applyBorder="1" applyAlignment="1" applyProtection="1">
      <alignment horizontal="right" vertical="center" shrinkToFit="1"/>
    </xf>
    <xf numFmtId="3" fontId="178" fillId="0" borderId="248" xfId="249" applyNumberFormat="1" applyFont="1" applyBorder="1" applyAlignment="1">
      <alignment horizontal="right" vertical="center" shrinkToFit="1"/>
    </xf>
    <xf numFmtId="0" fontId="129" fillId="0" borderId="176" xfId="1461" applyFont="1" applyBorder="1" applyAlignment="1">
      <alignment horizontal="center" vertical="center" shrinkToFit="1"/>
    </xf>
    <xf numFmtId="37" fontId="241" fillId="20" borderId="111" xfId="249" applyNumberFormat="1" applyFont="1" applyFill="1" applyBorder="1" applyAlignment="1">
      <alignment vertical="center"/>
    </xf>
    <xf numFmtId="0" fontId="238" fillId="0" borderId="81" xfId="0" applyFont="1" applyBorder="1" applyAlignment="1">
      <alignment horizontal="center" vertical="center" shrinkToFit="1"/>
    </xf>
    <xf numFmtId="0" fontId="238" fillId="0" borderId="82" xfId="0" applyFont="1" applyBorder="1" applyAlignment="1">
      <alignment horizontal="center" vertical="center" shrinkToFit="1"/>
    </xf>
    <xf numFmtId="198" fontId="238" fillId="0" borderId="120" xfId="0" applyNumberFormat="1" applyFont="1" applyBorder="1" applyAlignment="1">
      <alignment horizontal="center" vertical="center"/>
    </xf>
    <xf numFmtId="0" fontId="178" fillId="0" borderId="196" xfId="0" quotePrefix="1" applyFont="1" applyBorder="1" applyAlignment="1">
      <alignment horizontal="left" vertical="center" wrapText="1"/>
    </xf>
    <xf numFmtId="0" fontId="178" fillId="0" borderId="28" xfId="0" applyFont="1" applyBorder="1" applyAlignment="1">
      <alignment horizontal="center" vertical="center" shrinkToFit="1"/>
    </xf>
    <xf numFmtId="198" fontId="178" fillId="0" borderId="29" xfId="0" applyNumberFormat="1" applyFont="1" applyBorder="1" applyAlignment="1">
      <alignment horizontal="center" vertical="center"/>
    </xf>
    <xf numFmtId="0" fontId="178" fillId="0" borderId="174" xfId="0" quotePrefix="1" applyFont="1" applyBorder="1" applyAlignment="1">
      <alignment vertical="center" wrapText="1"/>
    </xf>
    <xf numFmtId="0" fontId="178" fillId="0" borderId="173" xfId="0" applyFont="1" applyBorder="1" applyAlignment="1">
      <alignment horizontal="left" vertical="center" wrapText="1"/>
    </xf>
    <xf numFmtId="0" fontId="105" fillId="0" borderId="177" xfId="0" applyFont="1" applyBorder="1" applyAlignment="1">
      <alignment vertical="center"/>
    </xf>
    <xf numFmtId="0" fontId="178" fillId="0" borderId="196" xfId="0" applyFont="1" applyBorder="1" applyAlignment="1">
      <alignment horizontal="center" vertical="center"/>
    </xf>
    <xf numFmtId="0" fontId="107" fillId="0" borderId="165" xfId="232" applyFont="1" applyBorder="1" applyAlignment="1">
      <alignment horizontal="left" vertical="center" wrapText="1"/>
    </xf>
    <xf numFmtId="41" fontId="131" fillId="0" borderId="129" xfId="96" applyFont="1" applyFill="1" applyBorder="1" applyAlignment="1">
      <alignment horizontal="center" vertical="center" wrapText="1" shrinkToFit="1"/>
    </xf>
    <xf numFmtId="0" fontId="129" fillId="74" borderId="28" xfId="7873" applyFont="1" applyFill="1" applyBorder="1" applyAlignment="1">
      <alignment horizontal="center" vertical="center"/>
    </xf>
    <xf numFmtId="0" fontId="256" fillId="0" borderId="154" xfId="7888" applyFont="1" applyBorder="1" applyAlignment="1">
      <alignment horizontal="center" vertical="center"/>
    </xf>
    <xf numFmtId="0" fontId="256" fillId="0" borderId="113" xfId="7888" applyFont="1" applyBorder="1" applyAlignment="1">
      <alignment horizontal="center" vertical="center"/>
    </xf>
    <xf numFmtId="246" fontId="178" fillId="0" borderId="213" xfId="7875" applyNumberFormat="1" applyFont="1" applyBorder="1" applyAlignment="1">
      <alignment horizontal="center" vertical="center" shrinkToFit="1"/>
    </xf>
    <xf numFmtId="3" fontId="178" fillId="0" borderId="196" xfId="7875" applyNumberFormat="1" applyFont="1" applyBorder="1" applyAlignment="1">
      <alignment horizontal="center" vertical="center" shrinkToFit="1"/>
    </xf>
    <xf numFmtId="3" fontId="178" fillId="0" borderId="196" xfId="7875" applyNumberFormat="1" applyFont="1" applyBorder="1" applyAlignment="1">
      <alignment horizontal="center" vertical="center"/>
    </xf>
    <xf numFmtId="3" fontId="178" fillId="0" borderId="196" xfId="7875" applyNumberFormat="1" applyFont="1" applyBorder="1" applyAlignment="1">
      <alignment horizontal="left" vertical="center" shrinkToFit="1"/>
    </xf>
    <xf numFmtId="3" fontId="238" fillId="0" borderId="196" xfId="7875" applyNumberFormat="1" applyFont="1" applyBorder="1" applyAlignment="1">
      <alignment horizontal="center" vertical="center" shrinkToFit="1"/>
    </xf>
    <xf numFmtId="3" fontId="238" fillId="0" borderId="196" xfId="7875" applyNumberFormat="1" applyFont="1" applyBorder="1" applyAlignment="1">
      <alignment horizontal="center" vertical="center"/>
    </xf>
    <xf numFmtId="3" fontId="265" fillId="0" borderId="38" xfId="7870" applyNumberFormat="1" applyFont="1" applyBorder="1"/>
    <xf numFmtId="37" fontId="104" fillId="0" borderId="3" xfId="249" applyNumberFormat="1" applyFont="1" applyBorder="1" applyAlignment="1">
      <alignment horizontal="left" vertical="center"/>
    </xf>
    <xf numFmtId="0" fontId="101" fillId="0" borderId="83" xfId="0" applyFont="1" applyBorder="1" applyAlignment="1">
      <alignment horizontal="center" vertical="center" shrinkToFit="1"/>
    </xf>
    <xf numFmtId="0" fontId="101" fillId="0" borderId="83" xfId="0" applyFont="1" applyBorder="1" applyAlignment="1">
      <alignment horizontal="center" vertical="center"/>
    </xf>
    <xf numFmtId="0" fontId="269" fillId="0" borderId="82" xfId="0" applyFont="1" applyBorder="1" applyAlignment="1">
      <alignment horizontal="center" vertical="center"/>
    </xf>
    <xf numFmtId="0" fontId="104" fillId="0" borderId="82" xfId="0" applyFont="1" applyBorder="1" applyAlignment="1">
      <alignment horizontal="center" vertical="center"/>
    </xf>
    <xf numFmtId="0" fontId="269" fillId="0" borderId="95" xfId="0" applyFont="1" applyBorder="1" applyAlignment="1">
      <alignment horizontal="center" vertical="center"/>
    </xf>
    <xf numFmtId="176" fontId="104" fillId="0" borderId="166" xfId="85" applyFont="1" applyFill="1" applyBorder="1" applyAlignment="1">
      <alignment vertical="center"/>
    </xf>
    <xf numFmtId="14" fontId="104" fillId="0" borderId="120" xfId="0" applyNumberFormat="1" applyFont="1" applyBorder="1" applyAlignment="1">
      <alignment horizontal="center" vertical="center"/>
    </xf>
    <xf numFmtId="0" fontId="269" fillId="0" borderId="32" xfId="0" applyFont="1" applyBorder="1" applyAlignment="1">
      <alignment horizontal="center" vertical="center"/>
    </xf>
    <xf numFmtId="0" fontId="101" fillId="0" borderId="32" xfId="7879" applyFont="1" applyBorder="1" applyAlignment="1">
      <alignment horizontal="center" vertical="center"/>
    </xf>
    <xf numFmtId="0" fontId="104" fillId="0" borderId="179" xfId="1461" applyFont="1" applyBorder="1" applyAlignment="1">
      <alignment horizontal="center" vertical="center" shrinkToFit="1"/>
    </xf>
    <xf numFmtId="0" fontId="269" fillId="0" borderId="179" xfId="0" applyFont="1" applyBorder="1" applyAlignment="1">
      <alignment horizontal="center" vertical="center"/>
    </xf>
    <xf numFmtId="0" fontId="104" fillId="0" borderId="32" xfId="1461" applyFont="1" applyBorder="1" applyAlignment="1">
      <alignment horizontal="center" vertical="center" shrinkToFit="1"/>
    </xf>
    <xf numFmtId="0" fontId="104" fillId="0" borderId="27" xfId="1459" applyFont="1" applyBorder="1" applyAlignment="1">
      <alignment horizontal="center" vertical="center" shrinkToFit="1"/>
    </xf>
    <xf numFmtId="14" fontId="264" fillId="65" borderId="251" xfId="0" applyNumberFormat="1" applyFont="1" applyFill="1" applyBorder="1" applyAlignment="1">
      <alignment horizontal="center" vertical="center"/>
    </xf>
    <xf numFmtId="14" fontId="264" fillId="65" borderId="75" xfId="0" applyNumberFormat="1" applyFont="1" applyFill="1" applyBorder="1" applyAlignment="1">
      <alignment horizontal="center" vertical="center"/>
    </xf>
    <xf numFmtId="0" fontId="101" fillId="0" borderId="94" xfId="7879" applyFont="1" applyBorder="1" applyAlignment="1">
      <alignment horizontal="center" vertical="center"/>
    </xf>
    <xf numFmtId="14" fontId="264" fillId="65" borderId="253" xfId="0" applyNumberFormat="1" applyFont="1" applyFill="1" applyBorder="1" applyAlignment="1">
      <alignment horizontal="center" vertical="center"/>
    </xf>
    <xf numFmtId="0" fontId="104" fillId="0" borderId="83" xfId="0" applyFont="1" applyBorder="1" applyAlignment="1">
      <alignment horizontal="center" vertical="center"/>
    </xf>
    <xf numFmtId="14" fontId="104" fillId="0" borderId="124" xfId="0" applyNumberFormat="1" applyFont="1" applyBorder="1" applyAlignment="1">
      <alignment horizontal="center" vertical="center" wrapText="1"/>
    </xf>
    <xf numFmtId="0" fontId="104" fillId="0" borderId="84" xfId="1459" applyFont="1" applyBorder="1" applyAlignment="1">
      <alignment horizontal="center" vertical="center" shrinkToFit="1"/>
    </xf>
    <xf numFmtId="0" fontId="101" fillId="0" borderId="179" xfId="0" applyFont="1" applyBorder="1" applyAlignment="1">
      <alignment horizontal="center" vertical="center" shrinkToFit="1"/>
    </xf>
    <xf numFmtId="14" fontId="104" fillId="0" borderId="251" xfId="0" applyNumberFormat="1" applyFont="1" applyBorder="1" applyAlignment="1">
      <alignment horizontal="center" vertical="center" wrapText="1"/>
    </xf>
    <xf numFmtId="49" fontId="269" fillId="0" borderId="56" xfId="0" applyNumberFormat="1" applyFont="1" applyBorder="1" applyAlignment="1">
      <alignment horizontal="center" vertical="center"/>
    </xf>
    <xf numFmtId="49" fontId="269" fillId="0" borderId="172" xfId="0" applyNumberFormat="1" applyFont="1" applyBorder="1" applyAlignment="1">
      <alignment horizontal="center" vertical="center"/>
    </xf>
    <xf numFmtId="49" fontId="101" fillId="0" borderId="32" xfId="7879" applyNumberFormat="1" applyFont="1" applyBorder="1" applyAlignment="1">
      <alignment horizontal="center" vertical="center"/>
    </xf>
    <xf numFmtId="49" fontId="101" fillId="0" borderId="94" xfId="7879" applyNumberFormat="1" applyFont="1" applyBorder="1" applyAlignment="1">
      <alignment horizontal="center" vertical="center"/>
    </xf>
    <xf numFmtId="49" fontId="104" fillId="0" borderId="181" xfId="85" applyNumberFormat="1" applyFont="1" applyFill="1" applyBorder="1" applyAlignment="1">
      <alignment horizontal="center" vertical="center"/>
    </xf>
    <xf numFmtId="49" fontId="104" fillId="0" borderId="33" xfId="85" applyNumberFormat="1" applyFont="1" applyFill="1" applyBorder="1" applyAlignment="1">
      <alignment horizontal="center" vertical="center"/>
    </xf>
    <xf numFmtId="49" fontId="101" fillId="0" borderId="179" xfId="85" applyNumberFormat="1" applyFont="1" applyFill="1" applyBorder="1" applyAlignment="1">
      <alignment horizontal="center" vertical="center"/>
    </xf>
    <xf numFmtId="49" fontId="101" fillId="0" borderId="83" xfId="85" applyNumberFormat="1" applyFont="1" applyFill="1" applyBorder="1" applyAlignment="1">
      <alignment horizontal="center" vertical="center"/>
    </xf>
    <xf numFmtId="49" fontId="101" fillId="0" borderId="176" xfId="7879" applyNumberFormat="1" applyFont="1" applyBorder="1" applyAlignment="1">
      <alignment horizontal="center" vertical="center"/>
    </xf>
    <xf numFmtId="14" fontId="101" fillId="0" borderId="177" xfId="7879" applyNumberFormat="1" applyFont="1" applyBorder="1" applyAlignment="1">
      <alignment horizontal="center" vertical="center"/>
    </xf>
    <xf numFmtId="0" fontId="134" fillId="0" borderId="28" xfId="0" applyFont="1" applyBorder="1"/>
    <xf numFmtId="176" fontId="104" fillId="0" borderId="28" xfId="85" applyFont="1" applyFill="1" applyBorder="1" applyAlignment="1">
      <alignment vertical="center"/>
    </xf>
    <xf numFmtId="0" fontId="101" fillId="0" borderId="179" xfId="7879" applyFont="1" applyBorder="1" applyAlignment="1">
      <alignment horizontal="center" vertical="center"/>
    </xf>
    <xf numFmtId="0" fontId="134" fillId="0" borderId="29" xfId="0" applyFont="1" applyBorder="1"/>
    <xf numFmtId="0" fontId="101" fillId="0" borderId="251" xfId="7879" applyFont="1" applyBorder="1" applyAlignment="1">
      <alignment horizontal="center" vertical="center"/>
    </xf>
    <xf numFmtId="0" fontId="101" fillId="0" borderId="75" xfId="7879" applyFont="1" applyBorder="1" applyAlignment="1">
      <alignment horizontal="center" vertical="center"/>
    </xf>
    <xf numFmtId="0" fontId="101" fillId="0" borderId="253" xfId="7879" applyFont="1" applyBorder="1" applyAlignment="1">
      <alignment horizontal="center" vertical="center"/>
    </xf>
    <xf numFmtId="0" fontId="101" fillId="0" borderId="177" xfId="7879" applyFont="1" applyBorder="1" applyAlignment="1">
      <alignment horizontal="center" vertical="center"/>
    </xf>
    <xf numFmtId="0" fontId="104" fillId="0" borderId="90" xfId="1459" applyFont="1" applyBorder="1" applyAlignment="1">
      <alignment horizontal="center" vertical="center" shrinkToFit="1"/>
    </xf>
    <xf numFmtId="0" fontId="104" fillId="0" borderId="170" xfId="1459" applyFont="1" applyBorder="1" applyAlignment="1">
      <alignment horizontal="center" vertical="center" wrapText="1" shrinkToFit="1"/>
    </xf>
    <xf numFmtId="0" fontId="104" fillId="0" borderId="176" xfId="7879" applyFont="1" applyBorder="1" applyAlignment="1">
      <alignment horizontal="center" vertical="center"/>
    </xf>
    <xf numFmtId="0" fontId="0" fillId="0" borderId="0" xfId="0" applyBorder="1"/>
    <xf numFmtId="0" fontId="101" fillId="0" borderId="174" xfId="7879" applyFont="1" applyBorder="1" applyAlignment="1">
      <alignment horizontal="center" vertical="center"/>
    </xf>
    <xf numFmtId="0" fontId="129" fillId="0" borderId="195" xfId="1461" applyFont="1" applyBorder="1" applyAlignment="1">
      <alignment horizontal="center" vertical="center" shrinkToFit="1"/>
    </xf>
    <xf numFmtId="0" fontId="101" fillId="0" borderId="173" xfId="7879" applyFont="1" applyBorder="1" applyAlignment="1">
      <alignment horizontal="center" vertical="center"/>
    </xf>
    <xf numFmtId="0" fontId="101" fillId="0" borderId="175" xfId="7879" applyFont="1" applyBorder="1" applyAlignment="1">
      <alignment horizontal="center" vertical="center"/>
    </xf>
    <xf numFmtId="3" fontId="129" fillId="0" borderId="196" xfId="1454" applyNumberFormat="1" applyFont="1" applyFill="1" applyBorder="1" applyAlignment="1">
      <alignment horizontal="center" vertical="center" wrapText="1" shrinkToFit="1"/>
    </xf>
    <xf numFmtId="0" fontId="129" fillId="0" borderId="196" xfId="1461" applyFont="1" applyBorder="1" applyAlignment="1">
      <alignment horizontal="center" vertical="center" wrapText="1" shrinkToFit="1"/>
    </xf>
    <xf numFmtId="0" fontId="129" fillId="0" borderId="176" xfId="1461" applyFont="1" applyBorder="1" applyAlignment="1">
      <alignment horizontal="center" vertical="center" wrapText="1" shrinkToFit="1"/>
    </xf>
    <xf numFmtId="0" fontId="129" fillId="0" borderId="121" xfId="0" applyFont="1" applyBorder="1" applyAlignment="1">
      <alignment horizontal="center" vertical="center" wrapText="1" shrinkToFit="1"/>
    </xf>
    <xf numFmtId="0" fontId="129" fillId="0" borderId="177" xfId="1461" applyFont="1" applyBorder="1" applyAlignment="1">
      <alignment horizontal="center" vertical="center" wrapText="1" shrinkToFit="1"/>
    </xf>
    <xf numFmtId="3" fontId="129" fillId="0" borderId="174" xfId="1454" applyNumberFormat="1" applyFont="1" applyFill="1" applyBorder="1" applyAlignment="1">
      <alignment horizontal="center" vertical="center" wrapText="1" shrinkToFit="1"/>
    </xf>
    <xf numFmtId="0" fontId="101" fillId="0" borderId="195" xfId="7879" applyFont="1" applyBorder="1" applyAlignment="1">
      <alignment horizontal="center" vertical="center"/>
    </xf>
    <xf numFmtId="0" fontId="129" fillId="0" borderId="174" xfId="1461" applyFont="1" applyBorder="1" applyAlignment="1">
      <alignment horizontal="center" vertical="center" wrapText="1" shrinkToFit="1"/>
    </xf>
    <xf numFmtId="176" fontId="104" fillId="0" borderId="28" xfId="85" applyFont="1" applyFill="1" applyBorder="1" applyAlignment="1">
      <alignment horizontal="center" vertical="center"/>
    </xf>
    <xf numFmtId="0" fontId="104" fillId="0" borderId="28" xfId="0" applyFont="1" applyBorder="1" applyAlignment="1">
      <alignment horizontal="center"/>
    </xf>
    <xf numFmtId="0" fontId="104" fillId="0" borderId="29" xfId="0" applyFont="1" applyBorder="1" applyAlignment="1">
      <alignment horizontal="center"/>
    </xf>
    <xf numFmtId="0" fontId="104" fillId="0" borderId="196" xfId="0" applyFont="1" applyBorder="1" applyAlignment="1">
      <alignment horizontal="center"/>
    </xf>
    <xf numFmtId="0" fontId="104" fillId="0" borderId="174" xfId="0" applyFont="1" applyBorder="1" applyAlignment="1">
      <alignment horizontal="center"/>
    </xf>
    <xf numFmtId="3" fontId="129" fillId="0" borderId="176" xfId="1454" applyNumberFormat="1" applyFont="1" applyFill="1" applyBorder="1" applyAlignment="1">
      <alignment horizontal="center" vertical="center"/>
    </xf>
    <xf numFmtId="3" fontId="129" fillId="0" borderId="177" xfId="1454" applyNumberFormat="1" applyFont="1" applyFill="1" applyBorder="1" applyAlignment="1">
      <alignment horizontal="center" vertical="center"/>
    </xf>
    <xf numFmtId="0" fontId="104" fillId="0" borderId="87" xfId="1461" applyFont="1" applyBorder="1" applyAlignment="1">
      <alignment horizontal="center" vertical="center" shrinkToFit="1"/>
    </xf>
    <xf numFmtId="0" fontId="104" fillId="0" borderId="87" xfId="0" applyFont="1" applyBorder="1" applyAlignment="1">
      <alignment horizontal="center"/>
    </xf>
    <xf numFmtId="0" fontId="104" fillId="0" borderId="88" xfId="0" applyFont="1" applyBorder="1" applyAlignment="1">
      <alignment horizontal="center"/>
    </xf>
    <xf numFmtId="0" fontId="104" fillId="0" borderId="176" xfId="0" applyFont="1" applyBorder="1" applyAlignment="1">
      <alignment horizontal="center"/>
    </xf>
    <xf numFmtId="0" fontId="104" fillId="0" borderId="177" xfId="0" applyFont="1" applyBorder="1" applyAlignment="1">
      <alignment horizontal="center"/>
    </xf>
    <xf numFmtId="0" fontId="101" fillId="0" borderId="175" xfId="7879" applyFont="1" applyBorder="1" applyAlignment="1">
      <alignment horizontal="center" vertical="center" wrapText="1"/>
    </xf>
    <xf numFmtId="0" fontId="101" fillId="0" borderId="27" xfId="1459" applyFont="1" applyBorder="1" applyAlignment="1">
      <alignment horizontal="center" vertical="center" shrinkToFit="1"/>
    </xf>
    <xf numFmtId="0" fontId="101" fillId="0" borderId="28" xfId="1461" applyFont="1" applyBorder="1" applyAlignment="1">
      <alignment horizontal="center" vertical="center" shrinkToFit="1"/>
    </xf>
    <xf numFmtId="0" fontId="101" fillId="0" borderId="28" xfId="0" applyFont="1" applyBorder="1" applyAlignment="1">
      <alignment horizontal="center" vertical="center"/>
    </xf>
    <xf numFmtId="0" fontId="101" fillId="0" borderId="28" xfId="0" applyFont="1" applyBorder="1" applyAlignment="1">
      <alignment horizontal="center"/>
    </xf>
    <xf numFmtId="0" fontId="101" fillId="0" borderId="29" xfId="0" applyFont="1" applyBorder="1" applyAlignment="1">
      <alignment horizontal="center"/>
    </xf>
    <xf numFmtId="3" fontId="101" fillId="0" borderId="196" xfId="0" applyNumberFormat="1" applyFont="1" applyBorder="1" applyAlignment="1">
      <alignment horizontal="center" vertical="center"/>
    </xf>
    <xf numFmtId="3" fontId="101" fillId="0" borderId="196" xfId="1454" applyNumberFormat="1" applyFont="1" applyFill="1" applyBorder="1" applyAlignment="1">
      <alignment horizontal="center" vertical="center"/>
    </xf>
    <xf numFmtId="3" fontId="101" fillId="0" borderId="174" xfId="1454" applyNumberFormat="1" applyFont="1" applyFill="1" applyBorder="1" applyAlignment="1">
      <alignment horizontal="center" vertical="center"/>
    </xf>
    <xf numFmtId="0" fontId="101" fillId="0" borderId="196" xfId="0" applyFont="1" applyBorder="1" applyAlignment="1">
      <alignment horizontal="center"/>
    </xf>
    <xf numFmtId="0" fontId="101" fillId="0" borderId="174" xfId="0" applyFont="1" applyBorder="1" applyAlignment="1">
      <alignment horizontal="center"/>
    </xf>
    <xf numFmtId="0" fontId="101" fillId="0" borderId="196" xfId="0" applyFont="1" applyBorder="1" applyAlignment="1">
      <alignment horizontal="center" vertical="center"/>
    </xf>
    <xf numFmtId="3" fontId="101" fillId="0" borderId="176" xfId="1454" applyNumberFormat="1" applyFont="1" applyFill="1" applyBorder="1" applyAlignment="1">
      <alignment horizontal="center" vertical="center"/>
    </xf>
    <xf numFmtId="3" fontId="101" fillId="0" borderId="177" xfId="1454" applyNumberFormat="1" applyFont="1" applyFill="1" applyBorder="1" applyAlignment="1">
      <alignment horizontal="center" vertical="center"/>
    </xf>
    <xf numFmtId="0" fontId="104" fillId="0" borderId="254" xfId="1461" applyFont="1" applyBorder="1" applyAlignment="1">
      <alignment horizontal="center" vertical="center" shrinkToFit="1"/>
    </xf>
    <xf numFmtId="0" fontId="104" fillId="0" borderId="89" xfId="0" applyFont="1" applyBorder="1" applyAlignment="1">
      <alignment horizontal="center" vertical="center"/>
    </xf>
    <xf numFmtId="0" fontId="101" fillId="0" borderId="114" xfId="7879" applyFont="1" applyBorder="1" applyAlignment="1">
      <alignment horizontal="center" vertical="center"/>
    </xf>
    <xf numFmtId="0" fontId="101" fillId="0" borderId="89" xfId="0" applyFont="1" applyBorder="1" applyAlignment="1">
      <alignment horizontal="center" vertical="center"/>
    </xf>
    <xf numFmtId="0" fontId="129" fillId="0" borderId="170" xfId="0" applyFont="1" applyBorder="1" applyAlignment="1">
      <alignment horizontal="center" vertical="center"/>
    </xf>
    <xf numFmtId="0" fontId="104" fillId="0" borderId="90" xfId="0" applyFont="1" applyBorder="1" applyAlignment="1">
      <alignment horizontal="center"/>
    </xf>
    <xf numFmtId="0" fontId="104" fillId="0" borderId="121" xfId="0" applyFont="1" applyBorder="1" applyAlignment="1">
      <alignment horizontal="center"/>
    </xf>
    <xf numFmtId="0" fontId="104" fillId="0" borderId="170" xfId="0" applyFont="1" applyBorder="1" applyAlignment="1">
      <alignment horizontal="center"/>
    </xf>
    <xf numFmtId="3" fontId="101" fillId="0" borderId="121" xfId="1454" applyNumberFormat="1" applyFont="1" applyFill="1" applyBorder="1" applyAlignment="1">
      <alignment horizontal="center" vertical="center"/>
    </xf>
    <xf numFmtId="0" fontId="101" fillId="0" borderId="121" xfId="0" applyFont="1" applyBorder="1" applyAlignment="1">
      <alignment horizontal="center"/>
    </xf>
    <xf numFmtId="3" fontId="101" fillId="0" borderId="170" xfId="1454" applyNumberFormat="1" applyFont="1" applyFill="1" applyBorder="1" applyAlignment="1">
      <alignment horizontal="center" vertical="center"/>
    </xf>
    <xf numFmtId="0" fontId="104" fillId="0" borderId="86" xfId="1461" applyFont="1" applyBorder="1" applyAlignment="1">
      <alignment horizontal="center" vertical="center" shrinkToFit="1"/>
    </xf>
    <xf numFmtId="0" fontId="104" fillId="0" borderId="27" xfId="0" applyFont="1" applyBorder="1" applyAlignment="1">
      <alignment horizontal="center" vertical="center"/>
    </xf>
    <xf numFmtId="0" fontId="101" fillId="0" borderId="27" xfId="0" applyFont="1" applyBorder="1" applyAlignment="1">
      <alignment horizontal="center" vertical="center"/>
    </xf>
    <xf numFmtId="3" fontId="101" fillId="0" borderId="174" xfId="0" applyNumberFormat="1" applyFont="1" applyBorder="1" applyAlignment="1">
      <alignment horizontal="center" vertical="center"/>
    </xf>
    <xf numFmtId="3" fontId="101" fillId="0" borderId="177" xfId="0" applyNumberFormat="1" applyFont="1" applyBorder="1" applyAlignment="1">
      <alignment horizontal="center" vertical="center"/>
    </xf>
    <xf numFmtId="3" fontId="101" fillId="0" borderId="90" xfId="0" applyNumberFormat="1" applyFont="1" applyBorder="1" applyAlignment="1">
      <alignment horizontal="center"/>
    </xf>
    <xf numFmtId="3" fontId="104" fillId="0" borderId="256" xfId="0" applyNumberFormat="1" applyFont="1" applyBorder="1" applyAlignment="1">
      <alignment horizontal="center"/>
    </xf>
    <xf numFmtId="0" fontId="101" fillId="0" borderId="196" xfId="0" applyFont="1" applyBorder="1" applyAlignment="1">
      <alignment horizontal="center" vertical="center" shrinkToFit="1"/>
    </xf>
    <xf numFmtId="0" fontId="104" fillId="65" borderId="196" xfId="0" applyFont="1" applyFill="1" applyBorder="1" applyAlignment="1">
      <alignment horizontal="center" vertical="center" shrinkToFit="1"/>
    </xf>
    <xf numFmtId="1" fontId="256" fillId="0" borderId="196" xfId="7872" applyNumberFormat="1" applyFont="1" applyBorder="1" applyAlignment="1">
      <alignment horizontal="center" vertical="center"/>
    </xf>
    <xf numFmtId="0" fontId="264" fillId="0" borderId="196" xfId="0" applyFont="1" applyBorder="1" applyAlignment="1">
      <alignment horizontal="center" vertical="center"/>
    </xf>
    <xf numFmtId="0" fontId="264" fillId="0" borderId="196" xfId="0" applyFont="1" applyBorder="1" applyAlignment="1">
      <alignment horizontal="center" vertical="center" shrinkToFit="1"/>
    </xf>
    <xf numFmtId="1" fontId="264" fillId="0" borderId="196" xfId="0" applyNumberFormat="1" applyFont="1" applyBorder="1" applyAlignment="1">
      <alignment horizontal="center" vertical="center"/>
    </xf>
    <xf numFmtId="0" fontId="256" fillId="0" borderId="196" xfId="7873" applyFont="1" applyBorder="1" applyAlignment="1">
      <alignment horizontal="center" vertical="center"/>
    </xf>
    <xf numFmtId="0" fontId="104" fillId="0" borderId="125" xfId="1461" applyFont="1" applyBorder="1" applyAlignment="1">
      <alignment vertical="center"/>
    </xf>
    <xf numFmtId="1" fontId="256" fillId="0" borderId="174" xfId="7872" applyNumberFormat="1" applyFont="1" applyBorder="1" applyAlignment="1">
      <alignment horizontal="center" vertical="center" wrapText="1"/>
    </xf>
    <xf numFmtId="0" fontId="107" fillId="0" borderId="0" xfId="232" applyFont="1" applyBorder="1">
      <alignment vertical="center"/>
    </xf>
    <xf numFmtId="0" fontId="129" fillId="0" borderId="0" xfId="232" applyFont="1" applyBorder="1" applyAlignment="1">
      <alignment horizontal="right" vertical="center"/>
    </xf>
    <xf numFmtId="0" fontId="81" fillId="0" borderId="173" xfId="0" applyFont="1" applyBorder="1" applyAlignment="1">
      <alignment vertical="center"/>
    </xf>
    <xf numFmtId="0" fontId="178" fillId="0" borderId="176" xfId="0" quotePrefix="1" applyFont="1" applyBorder="1" applyAlignment="1">
      <alignment horizontal="left" vertical="center" wrapText="1"/>
    </xf>
    <xf numFmtId="223" fontId="178" fillId="0" borderId="176" xfId="0" applyNumberFormat="1" applyFont="1" applyBorder="1" applyAlignment="1">
      <alignment horizontal="center" vertical="center"/>
    </xf>
    <xf numFmtId="0" fontId="178" fillId="0" borderId="234" xfId="0" applyFont="1" applyBorder="1" applyAlignment="1">
      <alignment horizontal="left" vertical="center"/>
    </xf>
    <xf numFmtId="0" fontId="178" fillId="0" borderId="0" xfId="0" applyFont="1" applyBorder="1" applyAlignment="1">
      <alignment horizontal="left" vertical="center"/>
    </xf>
    <xf numFmtId="267" fontId="178" fillId="0" borderId="0" xfId="7875" applyNumberFormat="1" applyFont="1" applyAlignment="1">
      <alignment horizontal="center" vertical="center"/>
    </xf>
    <xf numFmtId="0" fontId="178" fillId="0" borderId="127" xfId="7875" applyNumberFormat="1" applyFont="1" applyFill="1" applyBorder="1" applyAlignment="1">
      <alignment horizontal="center" vertical="center" shrinkToFit="1"/>
    </xf>
    <xf numFmtId="9" fontId="178" fillId="75" borderId="0" xfId="78" applyFont="1" applyFill="1" applyBorder="1" applyAlignment="1">
      <alignment horizontal="center" vertical="center" shrinkToFit="1"/>
    </xf>
    <xf numFmtId="3" fontId="178" fillId="0" borderId="0" xfId="7875" applyNumberFormat="1" applyFont="1" applyAlignment="1">
      <alignment horizontal="left" vertical="center"/>
    </xf>
    <xf numFmtId="0" fontId="178" fillId="0" borderId="0" xfId="1452" applyFont="1" applyAlignment="1">
      <alignment horizontal="right" vertical="center"/>
    </xf>
    <xf numFmtId="0" fontId="178" fillId="0" borderId="0" xfId="1452" applyFont="1" applyAlignment="1">
      <alignment horizontal="center" vertical="center"/>
    </xf>
    <xf numFmtId="0" fontId="178" fillId="0" borderId="0" xfId="1452" applyFont="1">
      <alignment vertical="center"/>
    </xf>
    <xf numFmtId="2" fontId="105" fillId="0" borderId="196" xfId="1452" applyNumberFormat="1" applyFont="1" applyBorder="1">
      <alignment vertical="center"/>
    </xf>
    <xf numFmtId="37" fontId="178" fillId="0" borderId="42" xfId="1452" applyNumberFormat="1" applyFont="1" applyBorder="1" applyAlignment="1">
      <alignment horizontal="center" vertical="center"/>
    </xf>
    <xf numFmtId="0" fontId="178" fillId="0" borderId="233" xfId="1452" applyFont="1" applyBorder="1">
      <alignment vertical="center"/>
    </xf>
    <xf numFmtId="0" fontId="178" fillId="0" borderId="8" xfId="1452" applyFont="1" applyBorder="1">
      <alignment vertical="center"/>
    </xf>
    <xf numFmtId="1" fontId="178" fillId="0" borderId="45" xfId="1452" applyNumberFormat="1" applyFont="1" applyBorder="1">
      <alignment vertical="center"/>
    </xf>
    <xf numFmtId="0" fontId="178" fillId="0" borderId="45" xfId="1452" applyFont="1" applyBorder="1" applyAlignment="1">
      <alignment horizontal="center" vertical="center"/>
    </xf>
    <xf numFmtId="37" fontId="178" fillId="0" borderId="45" xfId="1452" applyNumberFormat="1" applyFont="1" applyBorder="1" applyAlignment="1">
      <alignment vertical="center" shrinkToFit="1"/>
    </xf>
    <xf numFmtId="37" fontId="178" fillId="0" borderId="3" xfId="1452" applyNumberFormat="1" applyFont="1" applyBorder="1" applyAlignment="1">
      <alignment vertical="center" shrinkToFit="1"/>
    </xf>
    <xf numFmtId="0" fontId="178" fillId="0" borderId="46" xfId="1452" applyFont="1" applyBorder="1" applyAlignment="1">
      <alignment horizontal="center" vertical="center" shrinkToFit="1"/>
    </xf>
    <xf numFmtId="182" fontId="105" fillId="0" borderId="0" xfId="1452" applyNumberFormat="1" applyFont="1">
      <alignment vertical="center"/>
    </xf>
    <xf numFmtId="0" fontId="178" fillId="0" borderId="16" xfId="1452" applyFont="1" applyBorder="1">
      <alignment vertical="center"/>
    </xf>
    <xf numFmtId="0" fontId="178" fillId="0" borderId="3" xfId="1452" applyFont="1" applyBorder="1">
      <alignment vertical="center"/>
    </xf>
    <xf numFmtId="1" fontId="178" fillId="0" borderId="3" xfId="1452" applyNumberFormat="1" applyFont="1" applyBorder="1">
      <alignment vertical="center"/>
    </xf>
    <xf numFmtId="0" fontId="178" fillId="0" borderId="3" xfId="1452" applyFont="1" applyBorder="1" applyAlignment="1">
      <alignment horizontal="center" vertical="center"/>
    </xf>
    <xf numFmtId="0" fontId="178" fillId="0" borderId="40" xfId="1452" applyFont="1" applyBorder="1" applyAlignment="1">
      <alignment horizontal="center" vertical="center" shrinkToFit="1"/>
    </xf>
    <xf numFmtId="0" fontId="178" fillId="0" borderId="3" xfId="1452" applyFont="1" applyBorder="1" applyAlignment="1">
      <alignment vertical="center" shrinkToFit="1"/>
    </xf>
    <xf numFmtId="0" fontId="178" fillId="0" borderId="42" xfId="1452" applyFont="1" applyBorder="1">
      <alignment vertical="center"/>
    </xf>
    <xf numFmtId="0" fontId="178" fillId="0" borderId="42" xfId="1452" applyFont="1" applyBorder="1" applyAlignment="1">
      <alignment horizontal="center" vertical="center"/>
    </xf>
    <xf numFmtId="37" fontId="178" fillId="0" borderId="42" xfId="1452" applyNumberFormat="1" applyFont="1" applyBorder="1" applyAlignment="1">
      <alignment vertical="center" shrinkToFit="1"/>
    </xf>
    <xf numFmtId="0" fontId="178" fillId="0" borderId="42" xfId="1452" applyFont="1" applyBorder="1" applyAlignment="1">
      <alignment vertical="center" shrinkToFit="1"/>
    </xf>
    <xf numFmtId="0" fontId="178" fillId="0" borderId="43" xfId="1452" applyFont="1" applyBorder="1" applyAlignment="1">
      <alignment vertical="center" shrinkToFit="1"/>
    </xf>
    <xf numFmtId="0" fontId="178" fillId="20" borderId="0" xfId="1452" applyFont="1" applyFill="1">
      <alignment vertical="center"/>
    </xf>
    <xf numFmtId="0" fontId="178" fillId="0" borderId="0" xfId="1452" applyFont="1" applyAlignment="1">
      <alignment vertical="center" shrinkToFit="1"/>
    </xf>
    <xf numFmtId="37" fontId="178" fillId="0" borderId="0" xfId="1452" applyNumberFormat="1" applyFont="1">
      <alignment vertical="center"/>
    </xf>
    <xf numFmtId="0" fontId="178" fillId="0" borderId="0" xfId="1452" applyFont="1" applyAlignment="1">
      <alignment horizontal="left" vertical="center"/>
    </xf>
    <xf numFmtId="0" fontId="178" fillId="20" borderId="16" xfId="1452" applyFont="1" applyFill="1" applyBorder="1" applyAlignment="1">
      <alignment horizontal="center" vertical="center" shrinkToFit="1"/>
    </xf>
    <xf numFmtId="0" fontId="178" fillId="20" borderId="3" xfId="1452" applyFont="1" applyFill="1" applyBorder="1">
      <alignment vertical="center"/>
    </xf>
    <xf numFmtId="372" fontId="178" fillId="20" borderId="3" xfId="1452" applyNumberFormat="1" applyFont="1" applyFill="1" applyBorder="1">
      <alignment vertical="center"/>
    </xf>
    <xf numFmtId="0" fontId="178" fillId="20" borderId="3" xfId="1452" applyFont="1" applyFill="1" applyBorder="1" applyAlignment="1">
      <alignment horizontal="center" vertical="center"/>
    </xf>
    <xf numFmtId="182" fontId="178" fillId="20" borderId="3" xfId="1454" applyFont="1" applyFill="1" applyBorder="1" applyAlignment="1" applyProtection="1">
      <alignment vertical="center" shrinkToFit="1"/>
    </xf>
    <xf numFmtId="37" fontId="178" fillId="20" borderId="3" xfId="1452" applyNumberFormat="1" applyFont="1" applyFill="1" applyBorder="1" applyAlignment="1">
      <alignment vertical="center" shrinkToFit="1"/>
    </xf>
    <xf numFmtId="0" fontId="178" fillId="20" borderId="3" xfId="1452" applyFont="1" applyFill="1" applyBorder="1" applyAlignment="1">
      <alignment vertical="center" shrinkToFit="1"/>
    </xf>
    <xf numFmtId="3" fontId="282" fillId="0" borderId="0" xfId="7875" applyNumberFormat="1" applyFont="1" applyAlignment="1">
      <alignment horizontal="center" vertical="center"/>
    </xf>
    <xf numFmtId="0" fontId="178" fillId="20" borderId="3" xfId="1452" applyFont="1" applyFill="1" applyBorder="1" applyAlignment="1">
      <alignment horizontal="left" vertical="center"/>
    </xf>
    <xf numFmtId="182" fontId="178" fillId="20" borderId="3" xfId="1454" applyFont="1" applyFill="1" applyBorder="1" applyAlignment="1">
      <alignment vertical="center" shrinkToFit="1"/>
    </xf>
    <xf numFmtId="0" fontId="178" fillId="20" borderId="40" xfId="1452" applyFont="1" applyFill="1" applyBorder="1" applyAlignment="1">
      <alignment vertical="center" shrinkToFit="1"/>
    </xf>
    <xf numFmtId="0" fontId="178" fillId="20" borderId="16" xfId="1452" applyFont="1" applyFill="1" applyBorder="1" applyAlignment="1">
      <alignment horizontal="center" vertical="center"/>
    </xf>
    <xf numFmtId="0" fontId="178" fillId="20" borderId="16" xfId="1452" applyFont="1" applyFill="1" applyBorder="1">
      <alignment vertical="center"/>
    </xf>
    <xf numFmtId="9" fontId="178" fillId="20" borderId="3" xfId="1452" applyNumberFormat="1" applyFont="1" applyFill="1" applyBorder="1">
      <alignment vertical="center"/>
    </xf>
    <xf numFmtId="0" fontId="178" fillId="20" borderId="41" xfId="1452" applyFont="1" applyFill="1" applyBorder="1" applyAlignment="1">
      <alignment horizontal="center" vertical="center"/>
    </xf>
    <xf numFmtId="0" fontId="178" fillId="20" borderId="42" xfId="1452" applyFont="1" applyFill="1" applyBorder="1">
      <alignment vertical="center"/>
    </xf>
    <xf numFmtId="0" fontId="178" fillId="20" borderId="42" xfId="1452" applyFont="1" applyFill="1" applyBorder="1" applyAlignment="1">
      <alignment horizontal="center" vertical="center"/>
    </xf>
    <xf numFmtId="182" fontId="178" fillId="20" borderId="42" xfId="1454" applyFont="1" applyFill="1" applyBorder="1" applyAlignment="1" applyProtection="1">
      <alignment vertical="center" shrinkToFit="1"/>
    </xf>
    <xf numFmtId="182" fontId="178" fillId="20" borderId="42" xfId="1454" applyFont="1" applyFill="1" applyBorder="1" applyAlignment="1">
      <alignment vertical="center" shrinkToFit="1"/>
    </xf>
    <xf numFmtId="37" fontId="178" fillId="20" borderId="42" xfId="1452" applyNumberFormat="1" applyFont="1" applyFill="1" applyBorder="1" applyAlignment="1">
      <alignment vertical="center" shrinkToFit="1"/>
    </xf>
    <xf numFmtId="0" fontId="178" fillId="20" borderId="43" xfId="1452" applyFont="1" applyFill="1" applyBorder="1" applyAlignment="1">
      <alignment vertical="center" shrinkToFit="1"/>
    </xf>
    <xf numFmtId="0" fontId="178" fillId="20" borderId="0" xfId="1452" applyFont="1" applyFill="1" applyAlignment="1">
      <alignment horizontal="center" vertical="center"/>
    </xf>
    <xf numFmtId="0" fontId="178" fillId="20" borderId="0" xfId="1452" applyFont="1" applyFill="1" applyAlignment="1">
      <alignment vertical="center" shrinkToFit="1"/>
    </xf>
    <xf numFmtId="0" fontId="178" fillId="20" borderId="0" xfId="1452" applyFont="1" applyFill="1" applyAlignment="1">
      <alignment horizontal="right" vertical="center"/>
    </xf>
    <xf numFmtId="37" fontId="178" fillId="20" borderId="0" xfId="1452" applyNumberFormat="1" applyFont="1" applyFill="1">
      <alignment vertical="center"/>
    </xf>
    <xf numFmtId="0" fontId="178" fillId="20" borderId="0" xfId="1452" applyFont="1" applyFill="1" applyAlignment="1">
      <alignment horizontal="left" vertical="center"/>
    </xf>
    <xf numFmtId="0" fontId="178" fillId="20" borderId="213" xfId="1452" applyFont="1" applyFill="1" applyBorder="1">
      <alignment vertical="center"/>
    </xf>
    <xf numFmtId="224" fontId="178" fillId="20" borderId="3" xfId="1452" applyNumberFormat="1" applyFont="1" applyFill="1" applyBorder="1">
      <alignment vertical="center"/>
    </xf>
    <xf numFmtId="0" fontId="282" fillId="0" borderId="0" xfId="1452" applyFont="1" applyAlignment="1">
      <alignment horizontal="center" vertical="center"/>
    </xf>
    <xf numFmtId="197" fontId="178" fillId="20" borderId="3" xfId="1452" applyNumberFormat="1" applyFont="1" applyFill="1" applyBorder="1">
      <alignment vertical="center"/>
    </xf>
    <xf numFmtId="0" fontId="178" fillId="20" borderId="40" xfId="1452" applyFont="1" applyFill="1" applyBorder="1" applyAlignment="1">
      <alignment horizontal="center" vertical="center" shrinkToFit="1"/>
    </xf>
    <xf numFmtId="0" fontId="267" fillId="20" borderId="16" xfId="1452" applyFont="1" applyFill="1" applyBorder="1" applyAlignment="1">
      <alignment horizontal="center" vertical="center"/>
    </xf>
    <xf numFmtId="0" fontId="267" fillId="20" borderId="3" xfId="1452" applyFont="1" applyFill="1" applyBorder="1" applyAlignment="1">
      <alignment horizontal="center" vertical="center"/>
    </xf>
    <xf numFmtId="0" fontId="267" fillId="20" borderId="3" xfId="1452" applyFont="1" applyFill="1" applyBorder="1">
      <alignment vertical="center"/>
    </xf>
    <xf numFmtId="0" fontId="267" fillId="20" borderId="16" xfId="1452" applyFont="1" applyFill="1" applyBorder="1">
      <alignment vertical="center"/>
    </xf>
    <xf numFmtId="0" fontId="238" fillId="20" borderId="16" xfId="1452" applyFont="1" applyFill="1" applyBorder="1" applyAlignment="1">
      <alignment horizontal="center" vertical="center"/>
    </xf>
    <xf numFmtId="41" fontId="178" fillId="20" borderId="3" xfId="1452" applyNumberFormat="1" applyFont="1" applyFill="1" applyBorder="1" applyAlignment="1">
      <alignment vertical="center" shrinkToFit="1"/>
    </xf>
    <xf numFmtId="0" fontId="238" fillId="20" borderId="41" xfId="1452" applyFont="1" applyFill="1" applyBorder="1" applyAlignment="1">
      <alignment horizontal="center" vertical="center"/>
    </xf>
    <xf numFmtId="268" fontId="178" fillId="20" borderId="3" xfId="1452" applyNumberFormat="1" applyFont="1" applyFill="1" applyBorder="1">
      <alignment vertical="center"/>
    </xf>
    <xf numFmtId="0" fontId="178" fillId="65" borderId="16" xfId="1452" applyFont="1" applyFill="1" applyBorder="1" applyAlignment="1">
      <alignment horizontal="center" vertical="center"/>
    </xf>
    <xf numFmtId="0" fontId="178" fillId="65" borderId="3" xfId="1452" applyFont="1" applyFill="1" applyBorder="1">
      <alignment vertical="center"/>
    </xf>
    <xf numFmtId="268" fontId="178" fillId="65" borderId="3" xfId="1452" applyNumberFormat="1" applyFont="1" applyFill="1" applyBorder="1">
      <alignment vertical="center"/>
    </xf>
    <xf numFmtId="0" fontId="178" fillId="65" borderId="3" xfId="1452" applyFont="1" applyFill="1" applyBorder="1" applyAlignment="1">
      <alignment horizontal="center" vertical="center"/>
    </xf>
    <xf numFmtId="182" fontId="178" fillId="65" borderId="3" xfId="1454" applyFont="1" applyFill="1" applyBorder="1" applyAlignment="1" applyProtection="1">
      <alignment vertical="center" shrinkToFit="1"/>
    </xf>
    <xf numFmtId="37" fontId="178" fillId="65" borderId="3" xfId="1452" applyNumberFormat="1" applyFont="1" applyFill="1" applyBorder="1" applyAlignment="1">
      <alignment vertical="center" shrinkToFit="1"/>
    </xf>
    <xf numFmtId="0" fontId="178" fillId="20" borderId="16" xfId="1452" applyFont="1" applyFill="1" applyBorder="1" applyAlignment="1">
      <alignment horizontal="left" vertical="center"/>
    </xf>
    <xf numFmtId="372" fontId="178" fillId="0" borderId="3" xfId="1452" applyNumberFormat="1" applyFont="1" applyBorder="1">
      <alignment vertical="center"/>
    </xf>
    <xf numFmtId="0" fontId="255" fillId="0" borderId="3" xfId="1452" applyFont="1" applyBorder="1" applyAlignment="1">
      <alignment horizontal="center" vertical="center"/>
    </xf>
    <xf numFmtId="0" fontId="178" fillId="0" borderId="40" xfId="1452" applyFont="1" applyBorder="1" applyAlignment="1">
      <alignment vertical="center" shrinkToFit="1"/>
    </xf>
    <xf numFmtId="0" fontId="178" fillId="0" borderId="16" xfId="1452" applyFont="1" applyBorder="1" applyAlignment="1">
      <alignment horizontal="center" vertical="center"/>
    </xf>
    <xf numFmtId="0" fontId="255" fillId="0" borderId="3" xfId="1452" applyFont="1" applyBorder="1">
      <alignment vertical="center"/>
    </xf>
    <xf numFmtId="0" fontId="255" fillId="0" borderId="16" xfId="1452" applyFont="1" applyBorder="1" applyAlignment="1">
      <alignment horizontal="center" vertical="center"/>
    </xf>
    <xf numFmtId="0" fontId="255" fillId="0" borderId="16" xfId="1452" applyFont="1" applyBorder="1">
      <alignment vertical="center"/>
    </xf>
    <xf numFmtId="375" fontId="246" fillId="0" borderId="40" xfId="1452" applyNumberFormat="1" applyFont="1" applyBorder="1" applyAlignment="1">
      <alignment horizontal="left" vertical="center" shrinkToFit="1"/>
    </xf>
    <xf numFmtId="375" fontId="178" fillId="0" borderId="40" xfId="1452" applyNumberFormat="1" applyFont="1" applyBorder="1" applyAlignment="1">
      <alignment horizontal="left" vertical="center" shrinkToFit="1"/>
    </xf>
    <xf numFmtId="41" fontId="178" fillId="0" borderId="3" xfId="1452" applyNumberFormat="1" applyFont="1" applyBorder="1" applyAlignment="1">
      <alignment vertical="center" shrinkToFit="1"/>
    </xf>
    <xf numFmtId="9" fontId="178" fillId="0" borderId="3" xfId="1452" applyNumberFormat="1" applyFont="1" applyBorder="1">
      <alignment vertical="center"/>
    </xf>
    <xf numFmtId="37" fontId="238" fillId="0" borderId="0" xfId="1452" applyNumberFormat="1" applyFont="1" applyAlignment="1">
      <alignment horizontal="center" vertical="center"/>
    </xf>
    <xf numFmtId="41" fontId="178" fillId="0" borderId="3" xfId="7876" applyFont="1" applyFill="1" applyBorder="1" applyAlignment="1">
      <alignment vertical="center" shrinkToFit="1"/>
    </xf>
    <xf numFmtId="0" fontId="178" fillId="0" borderId="0" xfId="7870" applyFont="1" applyAlignment="1">
      <alignment vertical="center"/>
    </xf>
    <xf numFmtId="0" fontId="178" fillId="0" borderId="0" xfId="7870" applyFont="1" applyAlignment="1">
      <alignment horizontal="center" vertical="center"/>
    </xf>
    <xf numFmtId="0" fontId="178" fillId="0" borderId="0" xfId="7870" applyFont="1" applyAlignment="1">
      <alignment vertical="center" shrinkToFit="1"/>
    </xf>
    <xf numFmtId="37" fontId="238" fillId="0" borderId="0" xfId="7870" applyNumberFormat="1" applyFont="1" applyAlignment="1">
      <alignment horizontal="center" vertical="center"/>
    </xf>
    <xf numFmtId="0" fontId="178" fillId="0" borderId="0" xfId="7870" applyFont="1" applyAlignment="1">
      <alignment horizontal="right" vertical="center"/>
    </xf>
    <xf numFmtId="37" fontId="178" fillId="0" borderId="0" xfId="7870" applyNumberFormat="1" applyFont="1" applyAlignment="1">
      <alignment vertical="center"/>
    </xf>
    <xf numFmtId="0" fontId="178" fillId="0" borderId="0" xfId="7870" applyFont="1" applyAlignment="1">
      <alignment horizontal="left" vertical="center"/>
    </xf>
    <xf numFmtId="0" fontId="178" fillId="20" borderId="3" xfId="7870" applyFont="1" applyFill="1" applyBorder="1" applyAlignment="1">
      <alignment vertical="center"/>
    </xf>
    <xf numFmtId="0" fontId="178" fillId="20" borderId="3" xfId="7870" applyFont="1" applyFill="1" applyBorder="1" applyAlignment="1">
      <alignment horizontal="center" vertical="center"/>
    </xf>
    <xf numFmtId="37" fontId="178" fillId="20" borderId="3" xfId="7870" applyNumberFormat="1" applyFont="1" applyFill="1" applyBorder="1" applyAlignment="1">
      <alignment vertical="center" shrinkToFit="1"/>
    </xf>
    <xf numFmtId="0" fontId="178" fillId="20" borderId="3" xfId="7870" applyFont="1" applyFill="1" applyBorder="1" applyAlignment="1">
      <alignment vertical="center" shrinkToFit="1"/>
    </xf>
    <xf numFmtId="0" fontId="178" fillId="20" borderId="40" xfId="7870" applyFont="1" applyFill="1" applyBorder="1" applyAlignment="1">
      <alignment vertical="center" shrinkToFit="1"/>
    </xf>
    <xf numFmtId="0" fontId="178" fillId="20" borderId="16" xfId="249" applyFont="1" applyFill="1" applyBorder="1" applyAlignment="1">
      <alignment horizontal="left" vertical="center"/>
    </xf>
    <xf numFmtId="0" fontId="178" fillId="20" borderId="3" xfId="249" applyFont="1" applyFill="1" applyBorder="1" applyAlignment="1">
      <alignment vertical="center"/>
    </xf>
    <xf numFmtId="0" fontId="178" fillId="20" borderId="3" xfId="249" applyFont="1" applyFill="1" applyBorder="1" applyAlignment="1">
      <alignment horizontal="center" vertical="center" shrinkToFit="1"/>
    </xf>
    <xf numFmtId="185" fontId="178" fillId="20" borderId="3" xfId="249" applyNumberFormat="1" applyFont="1" applyFill="1" applyBorder="1" applyAlignment="1" applyProtection="1">
      <alignment vertical="center" shrinkToFit="1"/>
      <protection locked="0"/>
    </xf>
    <xf numFmtId="0" fontId="178" fillId="20" borderId="3" xfId="249" applyFont="1" applyFill="1" applyBorder="1" applyAlignment="1">
      <alignment horizontal="left" vertical="center" shrinkToFit="1"/>
    </xf>
    <xf numFmtId="0" fontId="178" fillId="20" borderId="3" xfId="249" applyFont="1" applyFill="1" applyBorder="1" applyAlignment="1">
      <alignment vertical="center" shrinkToFit="1"/>
    </xf>
    <xf numFmtId="37" fontId="178" fillId="20" borderId="3" xfId="249" applyNumberFormat="1" applyFont="1" applyFill="1" applyBorder="1" applyAlignment="1">
      <alignment vertical="center" shrinkToFit="1"/>
    </xf>
    <xf numFmtId="0" fontId="178" fillId="20" borderId="16" xfId="249" applyFont="1" applyFill="1" applyBorder="1" applyAlignment="1">
      <alignment vertical="center"/>
    </xf>
    <xf numFmtId="185" fontId="178" fillId="20" borderId="3" xfId="249" applyNumberFormat="1" applyFont="1" applyFill="1" applyBorder="1" applyAlignment="1">
      <alignment vertical="center" shrinkToFit="1"/>
    </xf>
    <xf numFmtId="3" fontId="178" fillId="20" borderId="3" xfId="249" applyNumberFormat="1" applyFont="1" applyFill="1" applyBorder="1" applyAlignment="1">
      <alignment vertical="center" shrinkToFit="1"/>
    </xf>
    <xf numFmtId="178" fontId="178" fillId="20" borderId="3" xfId="249" applyNumberFormat="1" applyFont="1" applyFill="1" applyBorder="1" applyAlignment="1">
      <alignment horizontal="left" vertical="center" shrinkToFit="1"/>
    </xf>
    <xf numFmtId="178" fontId="178" fillId="20" borderId="3" xfId="249" applyNumberFormat="1" applyFont="1" applyFill="1" applyBorder="1" applyAlignment="1">
      <alignment vertical="center" shrinkToFit="1"/>
    </xf>
    <xf numFmtId="0" fontId="178" fillId="20" borderId="3" xfId="249" applyFont="1" applyFill="1" applyBorder="1" applyAlignment="1">
      <alignment horizontal="right" vertical="center"/>
    </xf>
    <xf numFmtId="0" fontId="178" fillId="20" borderId="3" xfId="249" applyFont="1" applyFill="1" applyBorder="1" applyAlignment="1">
      <alignment horizontal="center" vertical="center"/>
    </xf>
    <xf numFmtId="185" fontId="178" fillId="20" borderId="3" xfId="249" applyNumberFormat="1" applyFont="1" applyFill="1" applyBorder="1" applyAlignment="1">
      <alignment horizontal="center" vertical="center"/>
    </xf>
    <xf numFmtId="0" fontId="178" fillId="20" borderId="3" xfId="249" quotePrefix="1" applyFont="1" applyFill="1" applyBorder="1" applyAlignment="1">
      <alignment horizontal="center" vertical="center" shrinkToFit="1"/>
    </xf>
    <xf numFmtId="37" fontId="178" fillId="20" borderId="3" xfId="249" applyNumberFormat="1" applyFont="1" applyFill="1" applyBorder="1" applyAlignment="1">
      <alignment horizontal="right" vertical="center"/>
    </xf>
    <xf numFmtId="376" fontId="178" fillId="20" borderId="3" xfId="249" applyNumberFormat="1" applyFont="1" applyFill="1" applyBorder="1" applyAlignment="1">
      <alignment horizontal="center" vertical="center"/>
    </xf>
    <xf numFmtId="0" fontId="178" fillId="20" borderId="3" xfId="249" applyNumberFormat="1" applyFont="1" applyFill="1" applyBorder="1" applyAlignment="1" applyProtection="1">
      <alignment horizontal="center" vertical="center" shrinkToFit="1"/>
    </xf>
    <xf numFmtId="41" fontId="178" fillId="20" borderId="3" xfId="249" quotePrefix="1" applyNumberFormat="1" applyFont="1" applyFill="1" applyBorder="1" applyAlignment="1">
      <alignment horizontal="center" vertical="center" shrinkToFit="1"/>
    </xf>
    <xf numFmtId="266" fontId="178" fillId="20" borderId="3" xfId="249" applyNumberFormat="1" applyFont="1" applyFill="1" applyBorder="1" applyAlignment="1">
      <alignment horizontal="right" vertical="center" shrinkToFit="1"/>
    </xf>
    <xf numFmtId="0" fontId="178" fillId="20" borderId="16" xfId="7870" applyFont="1" applyFill="1" applyBorder="1" applyAlignment="1">
      <alignment horizontal="center" vertical="center"/>
    </xf>
    <xf numFmtId="41" fontId="178" fillId="20" borderId="3" xfId="7870" applyNumberFormat="1" applyFont="1" applyFill="1" applyBorder="1" applyAlignment="1">
      <alignment vertical="center" shrinkToFit="1"/>
    </xf>
    <xf numFmtId="0" fontId="178" fillId="20" borderId="16" xfId="7870" applyFont="1" applyFill="1" applyBorder="1" applyAlignment="1">
      <alignment vertical="center"/>
    </xf>
    <xf numFmtId="9" fontId="178" fillId="20" borderId="3" xfId="7870" applyNumberFormat="1" applyFont="1" applyFill="1" applyBorder="1" applyAlignment="1">
      <alignment vertical="center"/>
    </xf>
    <xf numFmtId="373" fontId="178" fillId="0" borderId="3" xfId="1452" applyNumberFormat="1" applyFont="1" applyBorder="1">
      <alignment vertical="center"/>
    </xf>
    <xf numFmtId="0" fontId="265" fillId="20" borderId="0" xfId="1452" applyFont="1" applyFill="1" applyAlignment="1">
      <alignment horizontal="center" vertical="center"/>
    </xf>
    <xf numFmtId="3" fontId="265" fillId="20" borderId="0" xfId="1454" applyNumberFormat="1" applyFont="1" applyFill="1" applyBorder="1" applyAlignment="1" applyProtection="1">
      <alignment vertical="center" shrinkToFit="1"/>
    </xf>
    <xf numFmtId="3" fontId="265" fillId="20" borderId="0" xfId="1454" applyNumberFormat="1" applyFont="1" applyFill="1" applyBorder="1" applyAlignment="1">
      <alignment vertical="center" shrinkToFit="1"/>
    </xf>
    <xf numFmtId="3" fontId="265" fillId="20" borderId="0" xfId="1452" applyNumberFormat="1" applyFont="1" applyFill="1" applyAlignment="1">
      <alignment vertical="center" shrinkToFit="1"/>
    </xf>
    <xf numFmtId="0" fontId="265" fillId="20" borderId="0" xfId="1452" applyFont="1" applyFill="1" applyAlignment="1">
      <alignment vertical="center" shrinkToFit="1"/>
    </xf>
    <xf numFmtId="0" fontId="106" fillId="0" borderId="16" xfId="1452" applyFont="1" applyBorder="1" applyAlignment="1">
      <alignment horizontal="left" vertical="center"/>
    </xf>
    <xf numFmtId="0" fontId="178" fillId="0" borderId="22" xfId="1452" applyFont="1" applyBorder="1" applyAlignment="1">
      <alignment horizontal="center" vertical="center" shrinkToFit="1"/>
    </xf>
    <xf numFmtId="0" fontId="178" fillId="0" borderId="54" xfId="7870" applyFont="1" applyBorder="1"/>
    <xf numFmtId="37" fontId="178" fillId="0" borderId="111" xfId="1452" applyNumberFormat="1" applyFont="1" applyBorder="1" applyAlignment="1">
      <alignment horizontal="center" vertical="center"/>
    </xf>
    <xf numFmtId="0" fontId="238" fillId="0" borderId="215" xfId="1452" applyFont="1" applyBorder="1" applyAlignment="1">
      <alignment horizontal="left" vertical="center"/>
    </xf>
    <xf numFmtId="0" fontId="178" fillId="0" borderId="49" xfId="1452" applyFont="1" applyBorder="1" applyAlignment="1">
      <alignment horizontal="center" vertical="center"/>
    </xf>
    <xf numFmtId="0" fontId="178" fillId="0" borderId="49" xfId="1452" applyFont="1" applyBorder="1" applyAlignment="1">
      <alignment horizontal="center" vertical="center" shrinkToFit="1"/>
    </xf>
    <xf numFmtId="37" fontId="178" fillId="0" borderId="49" xfId="1452" applyNumberFormat="1" applyFont="1" applyBorder="1" applyAlignment="1">
      <alignment horizontal="center" vertical="center"/>
    </xf>
    <xf numFmtId="3" fontId="178" fillId="0" borderId="209" xfId="7875" applyNumberFormat="1" applyFont="1" applyBorder="1" applyAlignment="1">
      <alignment horizontal="center" vertical="center" shrinkToFit="1"/>
    </xf>
    <xf numFmtId="3" fontId="238" fillId="0" borderId="16" xfId="7875" applyNumberFormat="1" applyFont="1" applyBorder="1" applyAlignment="1">
      <alignment vertical="center"/>
    </xf>
    <xf numFmtId="0" fontId="178" fillId="20" borderId="41" xfId="1452" applyFont="1" applyFill="1" applyBorder="1">
      <alignment vertical="center"/>
    </xf>
    <xf numFmtId="372" fontId="178" fillId="20" borderId="42" xfId="1452" applyNumberFormat="1" applyFont="1" applyFill="1" applyBorder="1">
      <alignment vertical="center"/>
    </xf>
    <xf numFmtId="0" fontId="178" fillId="20" borderId="42" xfId="1452" applyFont="1" applyFill="1" applyBorder="1" applyAlignment="1">
      <alignment vertical="center" shrinkToFit="1"/>
    </xf>
    <xf numFmtId="0" fontId="178" fillId="20" borderId="214" xfId="1452" applyFont="1" applyFill="1" applyBorder="1" applyAlignment="1">
      <alignment horizontal="center" vertical="center"/>
    </xf>
    <xf numFmtId="0" fontId="178" fillId="20" borderId="207" xfId="1452" applyFont="1" applyFill="1" applyBorder="1">
      <alignment vertical="center"/>
    </xf>
    <xf numFmtId="0" fontId="178" fillId="20" borderId="207" xfId="1452" applyFont="1" applyFill="1" applyBorder="1" applyAlignment="1">
      <alignment horizontal="center" vertical="center"/>
    </xf>
    <xf numFmtId="182" fontId="178" fillId="20" borderId="207" xfId="1454" applyFont="1" applyFill="1" applyBorder="1" applyAlignment="1" applyProtection="1">
      <alignment vertical="center" shrinkToFit="1"/>
    </xf>
    <xf numFmtId="182" fontId="178" fillId="20" borderId="207" xfId="1454" applyFont="1" applyFill="1" applyBorder="1" applyAlignment="1">
      <alignment vertical="center" shrinkToFit="1"/>
    </xf>
    <xf numFmtId="37" fontId="178" fillId="20" borderId="207" xfId="1452" applyNumberFormat="1" applyFont="1" applyFill="1" applyBorder="1" applyAlignment="1">
      <alignment vertical="center" shrinkToFit="1"/>
    </xf>
    <xf numFmtId="0" fontId="178" fillId="20" borderId="208" xfId="1452" applyFont="1" applyFill="1" applyBorder="1" applyAlignment="1">
      <alignment vertical="center" shrinkToFit="1"/>
    </xf>
    <xf numFmtId="0" fontId="178" fillId="20" borderId="16" xfId="1452" applyFont="1" applyFill="1" applyBorder="1" applyAlignment="1">
      <alignment horizontal="left" vertical="center" indent="1"/>
    </xf>
    <xf numFmtId="0" fontId="178" fillId="20" borderId="41" xfId="1452" applyFont="1" applyFill="1" applyBorder="1" applyAlignment="1">
      <alignment horizontal="left" vertical="center" indent="1"/>
    </xf>
    <xf numFmtId="271" fontId="241" fillId="0" borderId="0" xfId="7870" applyNumberFormat="1" applyFont="1" applyAlignment="1">
      <alignment vertical="center"/>
    </xf>
    <xf numFmtId="41" fontId="242" fillId="0" borderId="0" xfId="7877" applyFont="1" applyAlignment="1">
      <alignment vertical="center"/>
    </xf>
    <xf numFmtId="41" fontId="287" fillId="0" borderId="0" xfId="7877" applyFont="1" applyAlignment="1">
      <alignment vertical="center"/>
    </xf>
    <xf numFmtId="0" fontId="242" fillId="0" borderId="0" xfId="7870" applyFont="1" applyAlignment="1">
      <alignment horizontal="left" vertical="center"/>
    </xf>
    <xf numFmtId="0" fontId="273" fillId="0" borderId="27" xfId="7870" applyFont="1" applyBorder="1" applyAlignment="1">
      <alignment horizontal="center" vertical="center"/>
    </xf>
    <xf numFmtId="41" fontId="273" fillId="0" borderId="28" xfId="7877" applyFont="1" applyFill="1" applyBorder="1" applyAlignment="1">
      <alignment horizontal="center" vertical="center"/>
    </xf>
    <xf numFmtId="0" fontId="273" fillId="0" borderId="29" xfId="7877" applyNumberFormat="1" applyFont="1" applyFill="1" applyBorder="1" applyAlignment="1">
      <alignment horizontal="center" vertical="center"/>
    </xf>
    <xf numFmtId="0" fontId="241" fillId="0" borderId="173" xfId="7870" applyFont="1" applyBorder="1" applyAlignment="1">
      <alignment vertical="center"/>
    </xf>
    <xf numFmtId="41" fontId="243" fillId="0" borderId="196" xfId="249" applyNumberFormat="1" applyFont="1" applyBorder="1" applyAlignment="1">
      <alignment horizontal="center" vertical="center"/>
    </xf>
    <xf numFmtId="41" fontId="243" fillId="0" borderId="196" xfId="7877" applyFont="1" applyFill="1" applyBorder="1" applyAlignment="1">
      <alignment vertical="center"/>
    </xf>
    <xf numFmtId="0" fontId="243" fillId="0" borderId="174" xfId="7877" applyNumberFormat="1" applyFont="1" applyFill="1" applyBorder="1" applyAlignment="1">
      <alignment vertical="center"/>
    </xf>
    <xf numFmtId="41" fontId="243" fillId="0" borderId="196" xfId="249" applyNumberFormat="1" applyFont="1" applyBorder="1" applyAlignment="1">
      <alignment horizontal="centerContinuous" vertical="center"/>
    </xf>
    <xf numFmtId="0" fontId="241" fillId="0" borderId="173" xfId="7870" applyFont="1" applyBorder="1" applyAlignment="1">
      <alignment horizontal="left" vertical="center"/>
    </xf>
    <xf numFmtId="182" fontId="101" fillId="0" borderId="3" xfId="1454" applyFont="1" applyFill="1" applyBorder="1" applyAlignment="1">
      <alignment vertical="center"/>
    </xf>
    <xf numFmtId="41" fontId="241" fillId="0" borderId="196" xfId="7877" applyFont="1" applyFill="1" applyBorder="1" applyAlignment="1">
      <alignment vertical="center"/>
    </xf>
    <xf numFmtId="0" fontId="241" fillId="0" borderId="174" xfId="7877" applyNumberFormat="1" applyFont="1" applyFill="1" applyBorder="1" applyAlignment="1">
      <alignment vertical="center"/>
    </xf>
    <xf numFmtId="0" fontId="241" fillId="75" borderId="173" xfId="7870" applyFont="1" applyFill="1" applyBorder="1" applyAlignment="1">
      <alignment horizontal="left" vertical="center"/>
    </xf>
    <xf numFmtId="41" fontId="241" fillId="75" borderId="196" xfId="7877" applyFont="1" applyFill="1" applyBorder="1" applyAlignment="1">
      <alignment vertical="center"/>
    </xf>
    <xf numFmtId="0" fontId="241" fillId="75" borderId="174" xfId="7877" applyNumberFormat="1" applyFont="1" applyFill="1" applyBorder="1" applyAlignment="1">
      <alignment vertical="center"/>
    </xf>
    <xf numFmtId="0" fontId="104" fillId="0" borderId="174" xfId="7877" applyNumberFormat="1" applyFont="1" applyFill="1" applyBorder="1" applyAlignment="1">
      <alignment horizontal="left" vertical="center" wrapText="1"/>
    </xf>
    <xf numFmtId="0" fontId="104" fillId="0" borderId="174" xfId="7877" applyNumberFormat="1" applyFont="1" applyFill="1" applyBorder="1" applyAlignment="1">
      <alignment horizontal="left" vertical="center"/>
    </xf>
    <xf numFmtId="41" fontId="241" fillId="0" borderId="196" xfId="7877" applyFont="1" applyFill="1" applyBorder="1" applyAlignment="1">
      <alignment horizontal="right" vertical="center"/>
    </xf>
    <xf numFmtId="41" fontId="241" fillId="0" borderId="196" xfId="7877" applyFont="1" applyFill="1" applyBorder="1" applyAlignment="1">
      <alignment horizontal="left" vertical="center"/>
    </xf>
    <xf numFmtId="0" fontId="241" fillId="0" borderId="174" xfId="7877" applyNumberFormat="1" applyFont="1" applyFill="1" applyBorder="1" applyAlignment="1">
      <alignment vertical="center" wrapText="1"/>
    </xf>
    <xf numFmtId="0" fontId="241" fillId="76" borderId="173" xfId="7870" applyFont="1" applyFill="1" applyBorder="1" applyAlignment="1">
      <alignment horizontal="left" vertical="center"/>
    </xf>
    <xf numFmtId="41" fontId="241" fillId="76" borderId="196" xfId="7877" applyFont="1" applyFill="1" applyBorder="1" applyAlignment="1">
      <alignment vertical="center"/>
    </xf>
    <xf numFmtId="0" fontId="241" fillId="0" borderId="175" xfId="7870" applyFont="1" applyBorder="1" applyAlignment="1">
      <alignment horizontal="left" vertical="center"/>
    </xf>
    <xf numFmtId="41" fontId="241" fillId="0" borderId="176" xfId="7877" applyFont="1" applyFill="1" applyBorder="1" applyAlignment="1">
      <alignment vertical="center"/>
    </xf>
    <xf numFmtId="0" fontId="241" fillId="0" borderId="177" xfId="7877" applyNumberFormat="1" applyFont="1" applyFill="1" applyBorder="1" applyAlignment="1">
      <alignment vertical="center"/>
    </xf>
    <xf numFmtId="0" fontId="287" fillId="0" borderId="0" xfId="7870" applyFont="1" applyAlignment="1">
      <alignment horizontal="center" vertical="center"/>
    </xf>
    <xf numFmtId="41" fontId="287" fillId="0" borderId="0" xfId="7877" applyFont="1" applyFill="1" applyAlignment="1">
      <alignment vertical="center"/>
    </xf>
    <xf numFmtId="0" fontId="287" fillId="0" borderId="0" xfId="7870" applyFont="1" applyAlignment="1">
      <alignment vertical="center"/>
    </xf>
    <xf numFmtId="0" fontId="241" fillId="20" borderId="0" xfId="1452" applyFont="1" applyFill="1">
      <alignment vertical="center"/>
    </xf>
    <xf numFmtId="0" fontId="241" fillId="20" borderId="37" xfId="249" applyFont="1" applyFill="1" applyBorder="1" applyAlignment="1">
      <alignment horizontal="center" vertical="center"/>
    </xf>
    <xf numFmtId="0" fontId="241" fillId="20" borderId="38" xfId="249" applyFont="1" applyFill="1" applyBorder="1" applyAlignment="1">
      <alignment horizontal="center" vertical="center"/>
    </xf>
    <xf numFmtId="41" fontId="241" fillId="20" borderId="38" xfId="249" applyNumberFormat="1" applyFont="1" applyFill="1" applyBorder="1" applyAlignment="1">
      <alignment horizontal="center" vertical="center"/>
    </xf>
    <xf numFmtId="37" fontId="241" fillId="20" borderId="38" xfId="249" applyNumberFormat="1" applyFont="1" applyFill="1" applyBorder="1" applyAlignment="1">
      <alignment horizontal="center" vertical="center"/>
    </xf>
    <xf numFmtId="0" fontId="241" fillId="20" borderId="16" xfId="249" applyFont="1" applyFill="1" applyBorder="1" applyAlignment="1">
      <alignment horizontal="center" vertical="center"/>
    </xf>
    <xf numFmtId="0" fontId="241" fillId="20" borderId="3" xfId="249" applyFont="1" applyFill="1" applyBorder="1" applyAlignment="1">
      <alignment horizontal="center" vertical="center"/>
    </xf>
    <xf numFmtId="0" fontId="241" fillId="20" borderId="3" xfId="249" applyFont="1" applyFill="1" applyBorder="1" applyAlignment="1">
      <alignment vertical="center"/>
    </xf>
    <xf numFmtId="41" fontId="241" fillId="20" borderId="3" xfId="249" applyNumberFormat="1" applyFont="1" applyFill="1" applyBorder="1" applyAlignment="1">
      <alignment horizontal="center" vertical="center"/>
    </xf>
    <xf numFmtId="2" fontId="241" fillId="76" borderId="45" xfId="7870" applyNumberFormat="1" applyFont="1" applyFill="1" applyBorder="1" applyAlignment="1">
      <alignment vertical="center" shrinkToFit="1"/>
    </xf>
    <xf numFmtId="37" fontId="241" fillId="20" borderId="3" xfId="249" applyNumberFormat="1" applyFont="1" applyFill="1" applyBorder="1" applyAlignment="1">
      <alignment vertical="center"/>
    </xf>
    <xf numFmtId="0" fontId="241" fillId="20" borderId="47" xfId="249" applyFont="1" applyFill="1" applyBorder="1" applyAlignment="1">
      <alignment vertical="center"/>
    </xf>
    <xf numFmtId="0" fontId="241" fillId="20" borderId="111" xfId="249" applyFont="1" applyFill="1" applyBorder="1" applyAlignment="1">
      <alignment vertical="center"/>
    </xf>
    <xf numFmtId="0" fontId="241" fillId="20" borderId="33" xfId="249" applyFont="1" applyFill="1" applyBorder="1" applyAlignment="1">
      <alignment vertical="center"/>
    </xf>
    <xf numFmtId="0" fontId="241" fillId="20" borderId="16" xfId="249" applyFont="1" applyFill="1" applyBorder="1" applyAlignment="1">
      <alignment horizontal="centerContinuous" vertical="center"/>
    </xf>
    <xf numFmtId="41" fontId="101" fillId="0" borderId="3" xfId="249" applyNumberFormat="1" applyFont="1" applyBorder="1" applyAlignment="1">
      <alignment horizontal="centerContinuous" vertical="center"/>
    </xf>
    <xf numFmtId="41" fontId="104" fillId="0" borderId="49" xfId="249" applyNumberFormat="1" applyFont="1" applyBorder="1" applyAlignment="1">
      <alignment horizontal="center" vertical="center"/>
    </xf>
    <xf numFmtId="37" fontId="241" fillId="20" borderId="49" xfId="249" applyNumberFormat="1" applyFont="1" applyFill="1" applyBorder="1" applyAlignment="1">
      <alignment vertical="center"/>
    </xf>
    <xf numFmtId="0" fontId="241" fillId="20" borderId="47" xfId="249" applyFont="1" applyFill="1" applyBorder="1" applyAlignment="1">
      <alignment horizontal="center" vertical="center"/>
    </xf>
    <xf numFmtId="0" fontId="241" fillId="20" borderId="3" xfId="1452" applyFont="1" applyFill="1" applyBorder="1">
      <alignment vertical="center"/>
    </xf>
    <xf numFmtId="0" fontId="241" fillId="20" borderId="47" xfId="1452" applyFont="1" applyFill="1" applyBorder="1" applyAlignment="1">
      <alignment horizontal="center" vertical="center"/>
    </xf>
    <xf numFmtId="0" fontId="241" fillId="0" borderId="92" xfId="7877" applyNumberFormat="1" applyFont="1" applyFill="1" applyBorder="1" applyAlignment="1">
      <alignment vertical="center"/>
    </xf>
    <xf numFmtId="37" fontId="241" fillId="20" borderId="211" xfId="249" applyNumberFormat="1" applyFont="1" applyFill="1" applyBorder="1" applyAlignment="1">
      <alignment vertical="center"/>
    </xf>
    <xf numFmtId="37" fontId="241" fillId="20" borderId="40" xfId="249" applyNumberFormat="1" applyFont="1" applyFill="1" applyBorder="1" applyAlignment="1">
      <alignment vertical="center"/>
    </xf>
    <xf numFmtId="0" fontId="241" fillId="0" borderId="16" xfId="249" applyFont="1" applyBorder="1" applyAlignment="1">
      <alignment horizontal="centerContinuous" vertical="center"/>
    </xf>
    <xf numFmtId="0" fontId="241" fillId="0" borderId="3" xfId="1452" applyFont="1" applyBorder="1">
      <alignment vertical="center"/>
    </xf>
    <xf numFmtId="0" fontId="241" fillId="0" borderId="3" xfId="249" applyFont="1" applyBorder="1" applyAlignment="1">
      <alignment vertical="center"/>
    </xf>
    <xf numFmtId="0" fontId="241" fillId="0" borderId="47" xfId="1452" applyFont="1" applyBorder="1" applyAlignment="1">
      <alignment horizontal="center" vertical="center"/>
    </xf>
    <xf numFmtId="37" fontId="241" fillId="0" borderId="3" xfId="249" applyNumberFormat="1" applyFont="1" applyBorder="1" applyAlignment="1">
      <alignment vertical="center"/>
    </xf>
    <xf numFmtId="0" fontId="241" fillId="0" borderId="247" xfId="7877" applyNumberFormat="1" applyFont="1" applyFill="1" applyBorder="1" applyAlignment="1">
      <alignment vertical="center"/>
    </xf>
    <xf numFmtId="37" fontId="241" fillId="0" borderId="211" xfId="249" applyNumberFormat="1" applyFont="1" applyBorder="1" applyAlignment="1">
      <alignment horizontal="left" vertical="center"/>
    </xf>
    <xf numFmtId="37" fontId="241" fillId="0" borderId="212" xfId="249" applyNumberFormat="1" applyFont="1" applyBorder="1" applyAlignment="1">
      <alignment horizontal="left" vertical="center"/>
    </xf>
    <xf numFmtId="37" fontId="241" fillId="20" borderId="8" xfId="249" applyNumberFormat="1" applyFont="1" applyFill="1" applyBorder="1" applyAlignment="1">
      <alignment horizontal="left" vertical="center"/>
    </xf>
    <xf numFmtId="37" fontId="241" fillId="20" borderId="46" xfId="249" applyNumberFormat="1" applyFont="1" applyFill="1" applyBorder="1" applyAlignment="1">
      <alignment horizontal="left" vertical="center"/>
    </xf>
    <xf numFmtId="0" fontId="241" fillId="76" borderId="3" xfId="1452" applyFont="1" applyFill="1" applyBorder="1" applyAlignment="1">
      <alignment horizontal="center" vertical="center"/>
    </xf>
    <xf numFmtId="0" fontId="241" fillId="20" borderId="3" xfId="1452" applyFont="1" applyFill="1" applyBorder="1" applyAlignment="1">
      <alignment horizontal="center" vertical="center"/>
    </xf>
    <xf numFmtId="37" fontId="241" fillId="20" borderId="45" xfId="249" applyNumberFormat="1" applyFont="1" applyFill="1" applyBorder="1" applyAlignment="1">
      <alignment vertical="center"/>
    </xf>
    <xf numFmtId="37" fontId="289" fillId="20" borderId="3" xfId="249" applyNumberFormat="1" applyFont="1" applyFill="1" applyBorder="1" applyAlignment="1">
      <alignment vertical="center"/>
    </xf>
    <xf numFmtId="37" fontId="241" fillId="20" borderId="47" xfId="249" applyNumberFormat="1" applyFont="1" applyFill="1" applyBorder="1" applyAlignment="1">
      <alignment vertical="center"/>
    </xf>
    <xf numFmtId="37" fontId="241" fillId="20" borderId="37" xfId="249" applyNumberFormat="1" applyFont="1" applyFill="1" applyBorder="1" applyAlignment="1">
      <alignment horizontal="center" vertical="center"/>
    </xf>
    <xf numFmtId="37" fontId="241" fillId="20" borderId="39" xfId="249" applyNumberFormat="1" applyFont="1" applyFill="1" applyBorder="1" applyAlignment="1">
      <alignment horizontal="center" vertical="center"/>
    </xf>
    <xf numFmtId="0" fontId="241" fillId="20" borderId="16" xfId="1452" applyFont="1" applyFill="1" applyBorder="1">
      <alignment vertical="center"/>
    </xf>
    <xf numFmtId="37" fontId="241" fillId="20" borderId="16" xfId="249" applyNumberFormat="1" applyFont="1" applyFill="1" applyBorder="1" applyAlignment="1">
      <alignment horizontal="right" vertical="center"/>
    </xf>
    <xf numFmtId="37" fontId="241" fillId="20" borderId="40" xfId="249" applyNumberFormat="1" applyFont="1" applyFill="1" applyBorder="1" applyAlignment="1">
      <alignment horizontal="right" vertical="center"/>
    </xf>
    <xf numFmtId="37" fontId="104" fillId="20" borderId="3" xfId="249" applyNumberFormat="1" applyFont="1" applyFill="1" applyBorder="1" applyAlignment="1">
      <alignment vertical="center"/>
    </xf>
    <xf numFmtId="0" fontId="241" fillId="0" borderId="16" xfId="1452" applyFont="1" applyBorder="1">
      <alignment vertical="center"/>
    </xf>
    <xf numFmtId="0" fontId="241" fillId="0" borderId="3" xfId="1452" applyFont="1" applyBorder="1" applyAlignment="1">
      <alignment horizontal="center" vertical="center"/>
    </xf>
    <xf numFmtId="37" fontId="104" fillId="0" borderId="48" xfId="249" applyNumberFormat="1" applyFont="1" applyBorder="1" applyAlignment="1">
      <alignment horizontal="left" vertical="center"/>
    </xf>
    <xf numFmtId="37" fontId="241" fillId="20" borderId="33" xfId="249" applyNumberFormat="1" applyFont="1" applyFill="1" applyBorder="1" applyAlignment="1">
      <alignment vertical="center"/>
    </xf>
    <xf numFmtId="37" fontId="241" fillId="76" borderId="41" xfId="249" applyNumberFormat="1" applyFont="1" applyFill="1" applyBorder="1" applyAlignment="1">
      <alignment horizontal="center" vertical="center"/>
    </xf>
    <xf numFmtId="37" fontId="241" fillId="76" borderId="43" xfId="249" applyNumberFormat="1" applyFont="1" applyFill="1" applyBorder="1" applyAlignment="1">
      <alignment horizontal="right" vertical="center"/>
    </xf>
    <xf numFmtId="0" fontId="241" fillId="0" borderId="16" xfId="249" applyFont="1" applyBorder="1" applyAlignment="1">
      <alignment horizontal="center" vertical="center" shrinkToFit="1"/>
    </xf>
    <xf numFmtId="0" fontId="241" fillId="0" borderId="44" xfId="249" applyFont="1" applyBorder="1" applyAlignment="1">
      <alignment horizontal="center" vertical="center" shrinkToFit="1"/>
    </xf>
    <xf numFmtId="0" fontId="241" fillId="20" borderId="45" xfId="249" applyFont="1" applyFill="1" applyBorder="1" applyAlignment="1">
      <alignment horizontal="center" vertical="center"/>
    </xf>
    <xf numFmtId="0" fontId="241" fillId="20" borderId="45" xfId="249" applyFont="1" applyFill="1" applyBorder="1" applyAlignment="1">
      <alignment vertical="center"/>
    </xf>
    <xf numFmtId="41" fontId="104" fillId="0" borderId="45" xfId="249" applyNumberFormat="1" applyFont="1" applyBorder="1" applyAlignment="1">
      <alignment horizontal="center" vertical="center"/>
    </xf>
    <xf numFmtId="0" fontId="241" fillId="20" borderId="16" xfId="249" applyFont="1" applyFill="1" applyBorder="1" applyAlignment="1">
      <alignment horizontal="center" vertical="center" shrinkToFit="1"/>
    </xf>
    <xf numFmtId="0" fontId="241" fillId="76" borderId="3" xfId="249" applyFont="1" applyFill="1" applyBorder="1" applyAlignment="1">
      <alignment horizontal="center" vertical="center"/>
    </xf>
    <xf numFmtId="0" fontId="241" fillId="20" borderId="41" xfId="249" applyFont="1" applyFill="1" applyBorder="1" applyAlignment="1">
      <alignment horizontal="center" vertical="center" shrinkToFit="1"/>
    </xf>
    <xf numFmtId="0" fontId="241" fillId="20" borderId="42" xfId="249" applyFont="1" applyFill="1" applyBorder="1" applyAlignment="1">
      <alignment horizontal="center" vertical="center"/>
    </xf>
    <xf numFmtId="0" fontId="241" fillId="20" borderId="42" xfId="249" applyFont="1" applyFill="1" applyBorder="1" applyAlignment="1">
      <alignment vertical="center"/>
    </xf>
    <xf numFmtId="41" fontId="104" fillId="0" borderId="42" xfId="249" applyNumberFormat="1" applyFont="1" applyBorder="1" applyAlignment="1">
      <alignment horizontal="center" vertical="center"/>
    </xf>
    <xf numFmtId="37" fontId="241" fillId="20" borderId="42" xfId="249" applyNumberFormat="1" applyFont="1" applyFill="1" applyBorder="1" applyAlignment="1">
      <alignment vertical="center"/>
    </xf>
    <xf numFmtId="0" fontId="241" fillId="0" borderId="0" xfId="1452" applyFont="1">
      <alignment vertical="center"/>
    </xf>
    <xf numFmtId="0" fontId="241" fillId="0" borderId="0" xfId="1452" applyFont="1" applyAlignment="1">
      <alignment horizontal="center" vertical="center"/>
    </xf>
    <xf numFmtId="246" fontId="241" fillId="20" borderId="37" xfId="7870" applyNumberFormat="1" applyFont="1" applyFill="1" applyBorder="1" applyAlignment="1">
      <alignment horizontal="center" vertical="center"/>
    </xf>
    <xf numFmtId="246" fontId="241" fillId="20" borderId="38" xfId="7870" applyNumberFormat="1" applyFont="1" applyFill="1" applyBorder="1" applyAlignment="1">
      <alignment horizontal="center" vertical="center"/>
    </xf>
    <xf numFmtId="246" fontId="241" fillId="0" borderId="38" xfId="7870" applyNumberFormat="1" applyFont="1" applyBorder="1" applyAlignment="1">
      <alignment horizontal="center" vertical="center"/>
    </xf>
    <xf numFmtId="0" fontId="241" fillId="0" borderId="38" xfId="1452" applyFont="1" applyBorder="1" applyAlignment="1">
      <alignment horizontal="center" vertical="center"/>
    </xf>
    <xf numFmtId="0" fontId="241" fillId="20" borderId="38" xfId="1452" applyFont="1" applyFill="1" applyBorder="1" applyAlignment="1">
      <alignment horizontal="center" vertical="center"/>
    </xf>
    <xf numFmtId="0" fontId="241" fillId="20" borderId="39" xfId="1452" applyFont="1" applyFill="1" applyBorder="1" applyAlignment="1">
      <alignment horizontal="center" vertical="center"/>
    </xf>
    <xf numFmtId="246" fontId="241" fillId="20" borderId="16" xfId="7870" applyNumberFormat="1" applyFont="1" applyFill="1" applyBorder="1" applyAlignment="1">
      <alignment horizontal="center" vertical="center"/>
    </xf>
    <xf numFmtId="9" fontId="241" fillId="20" borderId="3" xfId="78" applyFont="1" applyFill="1" applyBorder="1" applyAlignment="1">
      <alignment vertical="center"/>
    </xf>
    <xf numFmtId="246" fontId="241" fillId="0" borderId="3" xfId="7870" applyNumberFormat="1" applyFont="1" applyBorder="1" applyAlignment="1">
      <alignment vertical="center"/>
    </xf>
    <xf numFmtId="238" fontId="241" fillId="0" borderId="3" xfId="1452" applyNumberFormat="1" applyFont="1" applyBorder="1" applyAlignment="1">
      <alignment horizontal="right" vertical="center"/>
    </xf>
    <xf numFmtId="238" fontId="241" fillId="0" borderId="3" xfId="1452" applyNumberFormat="1" applyFont="1" applyBorder="1">
      <alignment vertical="center"/>
    </xf>
    <xf numFmtId="198" fontId="241" fillId="0" borderId="3" xfId="1452" applyNumberFormat="1" applyFont="1" applyBorder="1">
      <alignment vertical="center"/>
    </xf>
    <xf numFmtId="198" fontId="241" fillId="20" borderId="3" xfId="1452" applyNumberFormat="1" applyFont="1" applyFill="1" applyBorder="1">
      <alignment vertical="center"/>
    </xf>
    <xf numFmtId="182" fontId="241" fillId="20" borderId="40" xfId="1454" applyFont="1" applyFill="1" applyBorder="1" applyAlignment="1">
      <alignment vertical="center"/>
    </xf>
    <xf numFmtId="43" fontId="241" fillId="20" borderId="40" xfId="1452" applyNumberFormat="1" applyFont="1" applyFill="1" applyBorder="1">
      <alignment vertical="center"/>
    </xf>
    <xf numFmtId="0" fontId="290" fillId="20" borderId="41" xfId="1452" applyFont="1" applyFill="1" applyBorder="1" applyAlignment="1">
      <alignment horizontal="center" vertical="center"/>
    </xf>
    <xf numFmtId="0" fontId="241" fillId="20" borderId="42" xfId="1452" applyFont="1" applyFill="1" applyBorder="1" applyAlignment="1">
      <alignment horizontal="left" vertical="center"/>
    </xf>
    <xf numFmtId="269" fontId="241" fillId="0" borderId="42" xfId="7870" applyNumberFormat="1" applyFont="1" applyBorder="1" applyAlignment="1">
      <alignment horizontal="right" vertical="center"/>
    </xf>
    <xf numFmtId="0" fontId="241" fillId="0" borderId="42" xfId="1452" applyFont="1" applyBorder="1">
      <alignment vertical="center"/>
    </xf>
    <xf numFmtId="0" fontId="241" fillId="0" borderId="42" xfId="1452" applyFont="1" applyBorder="1" applyAlignment="1">
      <alignment horizontal="center" vertical="center"/>
    </xf>
    <xf numFmtId="198" fontId="241" fillId="0" borderId="42" xfId="1452" applyNumberFormat="1" applyFont="1" applyBorder="1">
      <alignment vertical="center"/>
    </xf>
    <xf numFmtId="198" fontId="241" fillId="20" borderId="42" xfId="1452" applyNumberFormat="1" applyFont="1" applyFill="1" applyBorder="1">
      <alignment vertical="center"/>
    </xf>
    <xf numFmtId="0" fontId="241" fillId="20" borderId="43" xfId="1452" applyFont="1" applyFill="1" applyBorder="1">
      <alignment vertical="center"/>
    </xf>
    <xf numFmtId="0" fontId="241" fillId="20" borderId="0" xfId="1452" applyFont="1" applyFill="1" applyAlignment="1">
      <alignment horizontal="left" vertical="center"/>
    </xf>
    <xf numFmtId="270" fontId="241" fillId="0" borderId="0" xfId="7870" applyNumberFormat="1" applyFont="1" applyAlignment="1">
      <alignment horizontal="right" vertical="center"/>
    </xf>
    <xf numFmtId="0" fontId="241" fillId="0" borderId="0" xfId="1453" applyFont="1" applyAlignment="1">
      <alignment horizontal="center" vertical="center"/>
    </xf>
    <xf numFmtId="0" fontId="241" fillId="20" borderId="0" xfId="1453" applyFont="1" applyFill="1" applyAlignment="1">
      <alignment horizontal="center" vertical="center"/>
    </xf>
    <xf numFmtId="0" fontId="241" fillId="20" borderId="37" xfId="1452" applyFont="1" applyFill="1" applyBorder="1" applyAlignment="1">
      <alignment horizontal="center" vertical="center"/>
    </xf>
    <xf numFmtId="246" fontId="241" fillId="20" borderId="38" xfId="1452" applyNumberFormat="1" applyFont="1" applyFill="1" applyBorder="1" applyAlignment="1">
      <alignment horizontal="center" vertical="center"/>
    </xf>
    <xf numFmtId="0" fontId="291" fillId="0" borderId="38" xfId="1452" applyFont="1" applyBorder="1" applyAlignment="1">
      <alignment horizontal="center" vertical="center"/>
    </xf>
    <xf numFmtId="0" fontId="241" fillId="0" borderId="38" xfId="1453" applyFont="1" applyBorder="1" applyAlignment="1">
      <alignment horizontal="center" vertical="center"/>
    </xf>
    <xf numFmtId="0" fontId="241" fillId="20" borderId="38" xfId="1453" applyFont="1" applyFill="1" applyBorder="1" applyAlignment="1">
      <alignment horizontal="center" vertical="center"/>
    </xf>
    <xf numFmtId="0" fontId="241" fillId="20" borderId="39" xfId="1453" applyFont="1" applyFill="1" applyBorder="1" applyAlignment="1">
      <alignment horizontal="center" vertical="center"/>
    </xf>
    <xf numFmtId="1" fontId="241" fillId="0" borderId="3" xfId="249" applyNumberFormat="1" applyFont="1" applyBorder="1" applyAlignment="1">
      <alignment vertical="center"/>
    </xf>
    <xf numFmtId="1" fontId="241" fillId="20" borderId="3" xfId="249" applyNumberFormat="1" applyFont="1" applyFill="1" applyBorder="1" applyAlignment="1">
      <alignment vertical="center"/>
    </xf>
    <xf numFmtId="37" fontId="241" fillId="76" borderId="3" xfId="249" applyNumberFormat="1" applyFont="1" applyFill="1" applyBorder="1" applyAlignment="1">
      <alignment vertical="center"/>
    </xf>
    <xf numFmtId="0" fontId="241" fillId="20" borderId="41" xfId="1452" applyFont="1" applyFill="1" applyBorder="1" applyAlignment="1">
      <alignment horizontal="center" vertical="center"/>
    </xf>
    <xf numFmtId="0" fontId="241" fillId="20" borderId="42" xfId="1452" applyFont="1" applyFill="1" applyBorder="1">
      <alignment vertical="center"/>
    </xf>
    <xf numFmtId="37" fontId="241" fillId="20" borderId="43" xfId="249" applyNumberFormat="1" applyFont="1" applyFill="1" applyBorder="1" applyAlignment="1">
      <alignment vertical="center"/>
    </xf>
    <xf numFmtId="37" fontId="241" fillId="20" borderId="0" xfId="1452" applyNumberFormat="1" applyFont="1" applyFill="1">
      <alignment vertical="center"/>
    </xf>
    <xf numFmtId="3" fontId="244" fillId="0" borderId="0" xfId="0" applyNumberFormat="1" applyFont="1" applyAlignment="1">
      <alignment vertical="center"/>
    </xf>
    <xf numFmtId="0" fontId="106" fillId="0" borderId="82" xfId="7874" applyFont="1" applyBorder="1" applyAlignment="1">
      <alignment horizontal="center" vertical="center"/>
    </xf>
    <xf numFmtId="0" fontId="106" fillId="0" borderId="82" xfId="7874" applyFont="1" applyBorder="1" applyAlignment="1">
      <alignment horizontal="center" vertical="center" wrapText="1"/>
    </xf>
    <xf numFmtId="0" fontId="106" fillId="0" borderId="120" xfId="7874" applyFont="1" applyBorder="1" applyAlignment="1">
      <alignment horizontal="center" vertical="center"/>
    </xf>
    <xf numFmtId="0" fontId="105" fillId="0" borderId="0" xfId="7874" applyFont="1" applyAlignment="1">
      <alignment horizontal="center" vertical="center"/>
    </xf>
    <xf numFmtId="196" fontId="292" fillId="0" borderId="0" xfId="7894" applyNumberFormat="1" applyFont="1">
      <alignment vertical="center"/>
    </xf>
    <xf numFmtId="0" fontId="178" fillId="0" borderId="0" xfId="7874" applyFont="1" applyAlignment="1">
      <alignment horizontal="center" vertical="center"/>
    </xf>
    <xf numFmtId="182" fontId="105" fillId="0" borderId="196" xfId="1454" applyFont="1" applyBorder="1" applyAlignment="1">
      <alignment horizontal="right" vertical="center"/>
    </xf>
    <xf numFmtId="0" fontId="105" fillId="0" borderId="174" xfId="7874" applyFont="1" applyBorder="1" applyAlignment="1">
      <alignment horizontal="left" vertical="center" indent="1"/>
    </xf>
    <xf numFmtId="196" fontId="105" fillId="0" borderId="0" xfId="7874" applyNumberFormat="1" applyFont="1" applyAlignment="1">
      <alignment vertical="center"/>
    </xf>
    <xf numFmtId="196" fontId="101" fillId="0" borderId="0" xfId="7894" applyNumberFormat="1" applyFont="1">
      <alignment vertical="center"/>
    </xf>
    <xf numFmtId="196" fontId="178" fillId="0" borderId="0" xfId="7874" applyNumberFormat="1" applyFont="1" applyAlignment="1">
      <alignment vertical="center"/>
    </xf>
    <xf numFmtId="0" fontId="105" fillId="0" borderId="196" xfId="7874" applyFont="1" applyBorder="1" applyAlignment="1">
      <alignment horizontal="center" vertical="center"/>
    </xf>
    <xf numFmtId="0" fontId="105" fillId="0" borderId="174" xfId="78" applyNumberFormat="1" applyFont="1" applyBorder="1" applyAlignment="1">
      <alignment horizontal="left" vertical="center" indent="1"/>
    </xf>
    <xf numFmtId="9" fontId="104" fillId="0" borderId="0" xfId="78" applyFont="1" applyAlignment="1">
      <alignment vertical="center"/>
    </xf>
    <xf numFmtId="182" fontId="105" fillId="0" borderId="196" xfId="1454" applyFont="1" applyFill="1" applyBorder="1" applyAlignment="1">
      <alignment horizontal="right" vertical="center"/>
    </xf>
    <xf numFmtId="196" fontId="293" fillId="0" borderId="0" xfId="7874" applyNumberFormat="1" applyFont="1" applyAlignment="1">
      <alignment vertical="center"/>
    </xf>
    <xf numFmtId="196" fontId="104" fillId="0" borderId="0" xfId="7874" applyNumberFormat="1" applyFont="1" applyAlignment="1">
      <alignment vertical="center"/>
    </xf>
    <xf numFmtId="182" fontId="105" fillId="0" borderId="159" xfId="1454" applyFont="1" applyBorder="1" applyAlignment="1">
      <alignment horizontal="right" vertical="center"/>
    </xf>
    <xf numFmtId="0" fontId="105" fillId="0" borderId="243" xfId="78" applyNumberFormat="1" applyFont="1" applyBorder="1" applyAlignment="1">
      <alignment horizontal="left" vertical="center" indent="1"/>
    </xf>
    <xf numFmtId="182" fontId="106" fillId="0" borderId="87" xfId="1454" applyFont="1" applyBorder="1" applyAlignment="1">
      <alignment vertical="center"/>
    </xf>
    <xf numFmtId="182" fontId="105" fillId="0" borderId="87" xfId="1454" applyFont="1" applyBorder="1" applyAlignment="1">
      <alignment horizontal="right" vertical="center"/>
    </xf>
    <xf numFmtId="0" fontId="105" fillId="0" borderId="88" xfId="7874" applyFont="1" applyBorder="1" applyAlignment="1">
      <alignment horizontal="left" vertical="center" indent="1"/>
    </xf>
    <xf numFmtId="0" fontId="105" fillId="0" borderId="0" xfId="7874" applyFont="1" applyAlignment="1">
      <alignment vertical="center" shrinkToFit="1"/>
    </xf>
    <xf numFmtId="182" fontId="105" fillId="0" borderId="0" xfId="1454" applyFont="1" applyAlignment="1">
      <alignment vertical="center"/>
    </xf>
    <xf numFmtId="0" fontId="105" fillId="77" borderId="0" xfId="7874" applyFont="1" applyFill="1" applyAlignment="1">
      <alignment horizontal="left" vertical="center"/>
    </xf>
    <xf numFmtId="182" fontId="105" fillId="77" borderId="0" xfId="7874" applyNumberFormat="1" applyFont="1" applyFill="1" applyAlignment="1">
      <alignment vertical="center"/>
    </xf>
    <xf numFmtId="44" fontId="105" fillId="77" borderId="0" xfId="1454" applyNumberFormat="1" applyFont="1" applyFill="1" applyAlignment="1">
      <alignment vertical="center"/>
    </xf>
    <xf numFmtId="0" fontId="105" fillId="77" borderId="0" xfId="7874" applyFont="1" applyFill="1" applyAlignment="1">
      <alignment vertical="center"/>
    </xf>
    <xf numFmtId="182" fontId="105" fillId="0" borderId="0" xfId="7874" applyNumberFormat="1" applyFont="1" applyAlignment="1">
      <alignment vertical="center"/>
    </xf>
    <xf numFmtId="182" fontId="106" fillId="0" borderId="0" xfId="7874" applyNumberFormat="1" applyFont="1" applyAlignment="1">
      <alignment vertical="center"/>
    </xf>
    <xf numFmtId="0" fontId="105" fillId="0" borderId="0" xfId="7874" applyNumberFormat="1" applyFont="1" applyAlignment="1">
      <alignment vertical="center"/>
    </xf>
    <xf numFmtId="0" fontId="105" fillId="0" borderId="0" xfId="7874" applyFont="1" applyAlignment="1">
      <alignment shrinkToFit="1"/>
    </xf>
    <xf numFmtId="0" fontId="105" fillId="0" borderId="0" xfId="7874" applyFont="1"/>
    <xf numFmtId="3" fontId="237" fillId="0" borderId="0" xfId="7875" applyNumberFormat="1" applyFont="1" applyAlignment="1">
      <alignment vertical="center"/>
    </xf>
    <xf numFmtId="0" fontId="178" fillId="0" borderId="115" xfId="1452" applyFont="1" applyBorder="1" applyAlignment="1">
      <alignment horizontal="right" vertical="center"/>
    </xf>
    <xf numFmtId="37" fontId="178" fillId="0" borderId="115" xfId="1452" applyNumberFormat="1" applyFont="1" applyBorder="1">
      <alignment vertical="center"/>
    </xf>
    <xf numFmtId="0" fontId="178" fillId="0" borderId="115" xfId="1452" applyFont="1" applyBorder="1" applyAlignment="1">
      <alignment horizontal="left" vertical="center"/>
    </xf>
    <xf numFmtId="0" fontId="178" fillId="0" borderId="115" xfId="1452" applyFont="1" applyBorder="1">
      <alignment vertical="center"/>
    </xf>
    <xf numFmtId="0" fontId="178" fillId="0" borderId="3" xfId="1452" applyFont="1" applyBorder="1" applyAlignment="1">
      <alignment horizontal="center" vertical="center"/>
    </xf>
    <xf numFmtId="37" fontId="178" fillId="0" borderId="239" xfId="1452" applyNumberFormat="1" applyFont="1" applyBorder="1" applyAlignment="1">
      <alignment horizontal="center" vertical="center"/>
    </xf>
    <xf numFmtId="3" fontId="178" fillId="0" borderId="16" xfId="7875" applyNumberFormat="1" applyFont="1" applyBorder="1" applyAlignment="1">
      <alignment horizontal="center" vertical="center"/>
    </xf>
    <xf numFmtId="182" fontId="178" fillId="0" borderId="3" xfId="1454" applyFont="1" applyFill="1" applyBorder="1" applyAlignment="1">
      <alignment vertical="center" shrinkToFit="1"/>
    </xf>
    <xf numFmtId="182" fontId="178" fillId="0" borderId="40" xfId="1454" applyFont="1" applyFill="1" applyBorder="1" applyAlignment="1">
      <alignment horizontal="center" vertical="center" shrinkToFit="1"/>
    </xf>
    <xf numFmtId="3" fontId="178" fillId="0" borderId="16" xfId="7875" applyNumberFormat="1" applyFont="1" applyBorder="1" applyAlignment="1">
      <alignment vertical="center"/>
    </xf>
    <xf numFmtId="182" fontId="178" fillId="0" borderId="42" xfId="1454" applyFont="1" applyFill="1" applyBorder="1" applyAlignment="1">
      <alignment vertical="center" shrinkToFit="1"/>
    </xf>
    <xf numFmtId="182" fontId="178" fillId="0" borderId="43" xfId="1454" applyFont="1" applyFill="1" applyBorder="1" applyAlignment="1">
      <alignment horizontal="center" vertical="center" shrinkToFit="1"/>
    </xf>
    <xf numFmtId="0" fontId="238" fillId="0" borderId="215" xfId="1452" applyFont="1" applyBorder="1" applyAlignment="1">
      <alignment horizontal="center" vertical="center"/>
    </xf>
    <xf numFmtId="0" fontId="178" fillId="0" borderId="210" xfId="1452" applyFont="1" applyBorder="1" applyAlignment="1">
      <alignment horizontal="center" vertical="center"/>
    </xf>
    <xf numFmtId="182" fontId="178" fillId="0" borderId="3" xfId="1454" applyFont="1" applyFill="1" applyBorder="1" applyAlignment="1">
      <alignment horizontal="center" vertical="center"/>
    </xf>
    <xf numFmtId="3" fontId="238" fillId="0" borderId="16" xfId="7875" applyNumberFormat="1" applyFont="1" applyBorder="1" applyAlignment="1">
      <alignment horizontal="center" vertical="center"/>
    </xf>
    <xf numFmtId="0" fontId="178" fillId="0" borderId="44" xfId="1452" applyFont="1" applyBorder="1" applyAlignment="1">
      <alignment horizontal="left" vertical="center" indent="1"/>
    </xf>
    <xf numFmtId="0" fontId="178" fillId="0" borderId="215" xfId="1452" applyFont="1" applyBorder="1" applyAlignment="1">
      <alignment horizontal="left" vertical="center" indent="1"/>
    </xf>
    <xf numFmtId="0" fontId="178" fillId="0" borderId="45" xfId="1452" applyFont="1" applyBorder="1" applyAlignment="1">
      <alignment horizontal="left" vertical="center"/>
    </xf>
    <xf numFmtId="182" fontId="178" fillId="0" borderId="45" xfId="1454" applyFont="1" applyFill="1" applyBorder="1" applyAlignment="1" applyProtection="1">
      <alignment vertical="center"/>
    </xf>
    <xf numFmtId="182" fontId="178" fillId="0" borderId="45" xfId="1454" applyFont="1" applyFill="1" applyBorder="1" applyAlignment="1" applyProtection="1">
      <alignment vertical="center" shrinkToFit="1"/>
    </xf>
    <xf numFmtId="182" fontId="178" fillId="0" borderId="45" xfId="1454" applyFont="1" applyFill="1" applyBorder="1" applyAlignment="1">
      <alignment vertical="center" shrinkToFit="1"/>
    </xf>
    <xf numFmtId="182" fontId="178" fillId="0" borderId="45" xfId="1454" applyFont="1" applyFill="1" applyBorder="1" applyAlignment="1" applyProtection="1">
      <alignment horizontal="center" vertical="center"/>
    </xf>
    <xf numFmtId="182" fontId="178" fillId="0" borderId="46" xfId="1454" applyFont="1" applyFill="1" applyBorder="1" applyAlignment="1">
      <alignment horizontal="right" vertical="center"/>
    </xf>
    <xf numFmtId="0" fontId="178" fillId="0" borderId="3" xfId="1452" applyFont="1" applyBorder="1" applyAlignment="1">
      <alignment horizontal="left" vertical="center"/>
    </xf>
    <xf numFmtId="182" fontId="178" fillId="0" borderId="3" xfId="1454" applyFont="1" applyFill="1" applyBorder="1" applyAlignment="1" applyProtection="1">
      <alignment vertical="center"/>
    </xf>
    <xf numFmtId="182" fontId="178" fillId="0" borderId="3" xfId="1454" applyFont="1" applyFill="1" applyBorder="1" applyAlignment="1" applyProtection="1">
      <alignment vertical="center" shrinkToFit="1"/>
    </xf>
    <xf numFmtId="182" fontId="178" fillId="0" borderId="40" xfId="1454" applyFont="1" applyFill="1" applyBorder="1" applyAlignment="1">
      <alignment horizontal="right" vertical="center"/>
    </xf>
    <xf numFmtId="182" fontId="178" fillId="0" borderId="40" xfId="1454" applyFont="1" applyFill="1" applyBorder="1" applyAlignment="1">
      <alignment vertical="center"/>
    </xf>
    <xf numFmtId="3" fontId="178" fillId="0" borderId="3" xfId="1452" applyNumberFormat="1" applyFont="1" applyBorder="1">
      <alignment vertical="center"/>
    </xf>
    <xf numFmtId="182" fontId="178" fillId="0" borderId="40" xfId="1454" applyFont="1" applyFill="1" applyBorder="1" applyAlignment="1">
      <alignment horizontal="center" vertical="center"/>
    </xf>
    <xf numFmtId="182" fontId="178" fillId="0" borderId="42" xfId="1454" applyFont="1" applyFill="1" applyBorder="1" applyAlignment="1" applyProtection="1">
      <alignment vertical="center" shrinkToFit="1"/>
    </xf>
    <xf numFmtId="182" fontId="178" fillId="0" borderId="43" xfId="1454" applyFont="1" applyFill="1" applyBorder="1" applyAlignment="1">
      <alignment vertical="center"/>
    </xf>
    <xf numFmtId="0" fontId="11" fillId="0" borderId="0" xfId="7870"/>
    <xf numFmtId="0" fontId="178" fillId="0" borderId="262" xfId="249" applyFont="1" applyBorder="1" applyAlignment="1">
      <alignment horizontal="left" vertical="center" shrinkToFit="1"/>
    </xf>
    <xf numFmtId="41" fontId="178" fillId="0" borderId="150" xfId="86" applyFont="1" applyFill="1" applyBorder="1" applyAlignment="1" applyProtection="1">
      <alignment horizontal="center" vertical="center" shrinkToFit="1"/>
    </xf>
    <xf numFmtId="41" fontId="178" fillId="0" borderId="233" xfId="86" applyFont="1" applyFill="1" applyBorder="1" applyAlignment="1" applyProtection="1">
      <alignment horizontal="center" vertical="center" shrinkToFit="1"/>
    </xf>
    <xf numFmtId="176" fontId="178" fillId="0" borderId="150" xfId="85" applyFont="1" applyFill="1" applyBorder="1" applyAlignment="1" applyProtection="1">
      <alignment horizontal="right" vertical="center" shrinkToFit="1"/>
    </xf>
    <xf numFmtId="176" fontId="178" fillId="0" borderId="209" xfId="85" applyFont="1" applyFill="1" applyBorder="1" applyAlignment="1" applyProtection="1">
      <alignment horizontal="right" vertical="center" shrinkToFit="1"/>
    </xf>
    <xf numFmtId="3" fontId="178" fillId="0" borderId="247" xfId="249" applyNumberFormat="1" applyFont="1" applyBorder="1" applyAlignment="1">
      <alignment horizontal="right" vertical="center" shrinkToFit="1"/>
    </xf>
    <xf numFmtId="10" fontId="256" fillId="0" borderId="157" xfId="7888" applyNumberFormat="1" applyFont="1" applyBorder="1" applyAlignment="1">
      <alignment horizontal="center" vertical="center" shrinkToFit="1"/>
    </xf>
    <xf numFmtId="0" fontId="256" fillId="0" borderId="157" xfId="7888" applyFont="1" applyBorder="1" applyAlignment="1">
      <alignment horizontal="centerContinuous" vertical="center"/>
    </xf>
    <xf numFmtId="0" fontId="256" fillId="0" borderId="157" xfId="7888" quotePrefix="1" applyFont="1" applyBorder="1" applyAlignment="1">
      <alignment horizontal="centerContinuous" vertical="center"/>
    </xf>
    <xf numFmtId="187" fontId="256" fillId="0" borderId="157" xfId="7888" applyNumberFormat="1" applyFont="1" applyBorder="1" applyAlignment="1">
      <alignment horizontal="center" vertical="center" shrinkToFit="1"/>
    </xf>
    <xf numFmtId="3" fontId="178" fillId="0" borderId="3" xfId="1452" applyNumberFormat="1" applyFont="1" applyBorder="1" applyAlignment="1">
      <alignment horizontal="right" vertical="center"/>
    </xf>
    <xf numFmtId="0" fontId="178" fillId="0" borderId="16" xfId="1452" applyFont="1" applyBorder="1" applyAlignment="1">
      <alignment horizontal="center" vertical="center"/>
    </xf>
    <xf numFmtId="0" fontId="178" fillId="0" borderId="3" xfId="1452" applyFont="1" applyBorder="1" applyAlignment="1">
      <alignment horizontal="center" vertical="center"/>
    </xf>
    <xf numFmtId="3" fontId="178" fillId="0" borderId="196" xfId="7875" applyNumberFormat="1" applyFont="1" applyBorder="1" applyAlignment="1">
      <alignment horizontal="center" vertical="center"/>
    </xf>
    <xf numFmtId="3" fontId="178" fillId="0" borderId="196" xfId="7875" applyNumberFormat="1" applyFont="1" applyBorder="1" applyAlignment="1">
      <alignment horizontal="center" vertical="center" shrinkToFit="1"/>
    </xf>
    <xf numFmtId="3" fontId="178" fillId="0" borderId="196" xfId="7875" applyNumberFormat="1" applyFont="1" applyBorder="1" applyAlignment="1">
      <alignment horizontal="left" vertical="center" shrinkToFit="1"/>
    </xf>
    <xf numFmtId="246" fontId="178" fillId="0" borderId="213" xfId="7875" applyNumberFormat="1" applyFont="1" applyBorder="1" applyAlignment="1">
      <alignment horizontal="center" vertical="center" shrinkToFit="1"/>
    </xf>
    <xf numFmtId="0" fontId="178" fillId="0" borderId="46" xfId="1452" applyFont="1" applyBorder="1" applyAlignment="1">
      <alignment horizontal="center" vertical="center" shrinkToFit="1"/>
    </xf>
    <xf numFmtId="0" fontId="178" fillId="0" borderId="41" xfId="1452" applyFont="1" applyBorder="1" applyAlignment="1">
      <alignment horizontal="center" vertical="center"/>
    </xf>
    <xf numFmtId="0" fontId="178" fillId="0" borderId="45" xfId="1452" applyFont="1" applyBorder="1" applyAlignment="1">
      <alignment horizontal="center" vertical="center"/>
    </xf>
    <xf numFmtId="0" fontId="178" fillId="0" borderId="42" xfId="1452" applyFont="1" applyBorder="1" applyAlignment="1">
      <alignment horizontal="center" vertical="center"/>
    </xf>
    <xf numFmtId="3" fontId="265" fillId="0" borderId="38" xfId="7870" applyNumberFormat="1" applyFont="1" applyBorder="1"/>
    <xf numFmtId="0" fontId="178" fillId="20" borderId="16" xfId="249" applyFont="1" applyFill="1" applyBorder="1" applyAlignment="1">
      <alignment horizontal="left" vertical="center"/>
    </xf>
    <xf numFmtId="37" fontId="238" fillId="0" borderId="0" xfId="1452" applyNumberFormat="1" applyFont="1" applyAlignment="1">
      <alignment horizontal="center" vertical="center"/>
    </xf>
    <xf numFmtId="3" fontId="238" fillId="0" borderId="196" xfId="7875" applyNumberFormat="1" applyFont="1" applyBorder="1" applyAlignment="1">
      <alignment horizontal="center" vertical="center"/>
    </xf>
    <xf numFmtId="3" fontId="238" fillId="0" borderId="196" xfId="7875" applyNumberFormat="1" applyFont="1" applyBorder="1" applyAlignment="1">
      <alignment horizontal="center" vertical="center" shrinkToFit="1"/>
    </xf>
    <xf numFmtId="0" fontId="253" fillId="0" borderId="0" xfId="212" applyFont="1" applyAlignment="1">
      <alignment vertical="center"/>
    </xf>
    <xf numFmtId="187" fontId="238" fillId="0" borderId="0" xfId="75" applyNumberFormat="1" applyFont="1" applyAlignment="1">
      <alignment vertical="center"/>
    </xf>
    <xf numFmtId="182" fontId="105" fillId="65" borderId="196" xfId="1454" applyFont="1" applyFill="1" applyBorder="1" applyAlignment="1" applyProtection="1">
      <alignment horizontal="right" vertical="center"/>
      <protection locked="0"/>
    </xf>
    <xf numFmtId="182" fontId="105" fillId="65" borderId="196" xfId="1454" applyFont="1" applyFill="1" applyBorder="1" applyAlignment="1">
      <alignment horizontal="right" vertical="center"/>
    </xf>
    <xf numFmtId="182" fontId="105" fillId="65" borderId="159" xfId="1454" applyFont="1" applyFill="1" applyBorder="1" applyAlignment="1">
      <alignment horizontal="right" vertical="center"/>
    </xf>
    <xf numFmtId="182" fontId="105" fillId="65" borderId="87" xfId="1454" applyFont="1" applyFill="1" applyBorder="1" applyAlignment="1">
      <alignment horizontal="right" vertical="center"/>
    </xf>
    <xf numFmtId="181" fontId="105" fillId="0" borderId="114" xfId="0" applyNumberFormat="1" applyFont="1" applyBorder="1" applyAlignment="1">
      <alignment horizontal="center" vertical="center"/>
    </xf>
    <xf numFmtId="181" fontId="105" fillId="0" borderId="113" xfId="0" applyNumberFormat="1" applyFont="1" applyBorder="1" applyAlignment="1">
      <alignment horizontal="center" vertical="center"/>
    </xf>
    <xf numFmtId="0" fontId="294" fillId="0" borderId="0" xfId="212" applyFont="1" applyAlignment="1">
      <alignment vertical="center"/>
    </xf>
    <xf numFmtId="0" fontId="295" fillId="0" borderId="0" xfId="212" applyFont="1" applyAlignment="1">
      <alignment vertical="center"/>
    </xf>
    <xf numFmtId="0" fontId="295" fillId="0" borderId="0" xfId="212" applyFont="1" applyAlignment="1">
      <alignment horizontal="center" vertical="center"/>
    </xf>
    <xf numFmtId="0" fontId="256" fillId="0" borderId="0" xfId="212" applyFont="1" applyAlignment="1">
      <alignment vertical="center"/>
    </xf>
    <xf numFmtId="0" fontId="252" fillId="0" borderId="196" xfId="212" applyFont="1" applyBorder="1" applyAlignment="1">
      <alignment horizontal="center" vertical="center"/>
    </xf>
    <xf numFmtId="0" fontId="256" fillId="0" borderId="16" xfId="212" applyFont="1" applyBorder="1" applyAlignment="1">
      <alignment vertical="center"/>
    </xf>
    <xf numFmtId="0" fontId="256" fillId="0" borderId="3" xfId="7880" applyFont="1" applyBorder="1" applyAlignment="1">
      <alignment horizontal="center" vertical="center" shrinkToFit="1"/>
    </xf>
    <xf numFmtId="0" fontId="256" fillId="0" borderId="3" xfId="212" applyFont="1" applyBorder="1" applyAlignment="1">
      <alignment horizontal="center" vertical="center" shrinkToFit="1"/>
    </xf>
    <xf numFmtId="41" fontId="256" fillId="0" borderId="40" xfId="212" applyNumberFormat="1" applyFont="1" applyBorder="1" applyAlignment="1">
      <alignment vertical="center"/>
    </xf>
    <xf numFmtId="49" fontId="256" fillId="0" borderId="16" xfId="212" applyNumberFormat="1" applyFont="1" applyBorder="1" applyAlignment="1">
      <alignment vertical="center"/>
    </xf>
    <xf numFmtId="0" fontId="256" fillId="0" borderId="40" xfId="212" applyFont="1" applyBorder="1" applyAlignment="1">
      <alignment vertical="center"/>
    </xf>
    <xf numFmtId="0" fontId="256" fillId="0" borderId="215" xfId="212" applyFont="1" applyBorder="1" applyAlignment="1">
      <alignment vertical="center"/>
    </xf>
    <xf numFmtId="0" fontId="256" fillId="0" borderId="49" xfId="7880" applyFont="1" applyBorder="1" applyAlignment="1">
      <alignment horizontal="center" vertical="center" shrinkToFit="1"/>
    </xf>
    <xf numFmtId="41" fontId="256" fillId="0" borderId="210" xfId="212" applyNumberFormat="1" applyFont="1" applyBorder="1" applyAlignment="1">
      <alignment vertical="center"/>
    </xf>
    <xf numFmtId="0" fontId="256" fillId="0" borderId="49" xfId="212" applyFont="1" applyBorder="1" applyAlignment="1">
      <alignment horizontal="center" vertical="center" shrinkToFit="1"/>
    </xf>
    <xf numFmtId="0" fontId="256" fillId="0" borderId="41" xfId="212" applyFont="1" applyBorder="1" applyAlignment="1">
      <alignment vertical="center"/>
    </xf>
    <xf numFmtId="0" fontId="256" fillId="0" borderId="42" xfId="7880" applyFont="1" applyBorder="1" applyAlignment="1">
      <alignment horizontal="center" vertical="center" shrinkToFit="1"/>
    </xf>
    <xf numFmtId="0" fontId="256" fillId="0" borderId="42" xfId="212" applyFont="1" applyBorder="1" applyAlignment="1">
      <alignment horizontal="center" vertical="center"/>
    </xf>
    <xf numFmtId="0" fontId="256" fillId="0" borderId="43" xfId="212" applyFont="1" applyBorder="1" applyAlignment="1">
      <alignment vertical="center"/>
    </xf>
    <xf numFmtId="181" fontId="105" fillId="0" borderId="196" xfId="0" applyNumberFormat="1" applyFont="1" applyBorder="1" applyAlignment="1">
      <alignment horizontal="center" vertical="center"/>
    </xf>
    <xf numFmtId="181" fontId="106" fillId="0" borderId="196" xfId="0" applyNumberFormat="1" applyFont="1" applyBorder="1" applyAlignment="1">
      <alignment vertical="center"/>
    </xf>
    <xf numFmtId="237" fontId="105" fillId="0" borderId="196" xfId="85" applyNumberFormat="1" applyFont="1" applyBorder="1" applyAlignment="1" applyProtection="1">
      <alignment horizontal="center" vertical="center"/>
    </xf>
    <xf numFmtId="237" fontId="105" fillId="0" borderId="123" xfId="85" applyNumberFormat="1" applyFont="1" applyBorder="1" applyAlignment="1" applyProtection="1">
      <alignment horizontal="center" vertical="center"/>
    </xf>
    <xf numFmtId="0" fontId="248" fillId="0" borderId="0" xfId="0" applyFont="1" applyAlignment="1">
      <alignment horizontal="center" vertical="center"/>
    </xf>
    <xf numFmtId="0" fontId="249" fillId="0" borderId="0" xfId="0" applyFont="1" applyAlignment="1">
      <alignment horizontal="center" vertical="center"/>
    </xf>
    <xf numFmtId="0" fontId="247" fillId="0" borderId="0" xfId="0" applyFont="1" applyAlignment="1">
      <alignment horizontal="center" vertical="center"/>
    </xf>
    <xf numFmtId="0" fontId="106" fillId="0" borderId="27" xfId="0" applyFont="1" applyBorder="1" applyAlignment="1">
      <alignment horizontal="center" vertical="center" shrinkToFit="1"/>
    </xf>
    <xf numFmtId="0" fontId="106" fillId="0" borderId="28" xfId="0" applyFont="1" applyBorder="1" applyAlignment="1">
      <alignment horizontal="center" vertical="center" shrinkToFit="1"/>
    </xf>
    <xf numFmtId="0" fontId="178" fillId="0" borderId="196" xfId="0" applyFont="1" applyBorder="1" applyAlignment="1">
      <alignment horizontal="center" vertical="center"/>
    </xf>
    <xf numFmtId="0" fontId="178" fillId="0" borderId="176" xfId="0" applyFont="1" applyBorder="1" applyAlignment="1">
      <alignment horizontal="center" vertical="center"/>
    </xf>
    <xf numFmtId="0" fontId="107" fillId="0" borderId="125" xfId="232" applyFont="1" applyBorder="1" applyAlignment="1">
      <alignment horizontal="left" vertical="center" wrapText="1"/>
    </xf>
    <xf numFmtId="0" fontId="107" fillId="0" borderId="165" xfId="232" applyFont="1" applyBorder="1" applyAlignment="1">
      <alignment horizontal="left" vertical="center" wrapText="1"/>
    </xf>
    <xf numFmtId="41" fontId="131" fillId="0" borderId="71" xfId="96" applyFont="1" applyBorder="1" applyAlignment="1">
      <alignment horizontal="center" vertical="center" shrinkToFit="1"/>
    </xf>
    <xf numFmtId="41" fontId="131" fillId="0" borderId="128" xfId="96" applyFont="1" applyBorder="1" applyAlignment="1">
      <alignment horizontal="center" vertical="center" shrinkToFit="1"/>
    </xf>
    <xf numFmtId="41" fontId="131" fillId="0" borderId="189" xfId="96" applyFont="1" applyBorder="1" applyAlignment="1">
      <alignment horizontal="center" vertical="center" shrinkToFit="1"/>
    </xf>
    <xf numFmtId="41" fontId="131" fillId="0" borderId="191" xfId="96" applyFont="1" applyFill="1" applyBorder="1" applyAlignment="1">
      <alignment horizontal="center" vertical="center" wrapText="1" shrinkToFit="1"/>
    </xf>
    <xf numFmtId="41" fontId="131" fillId="0" borderId="157" xfId="96" applyFont="1" applyFill="1" applyBorder="1" applyAlignment="1">
      <alignment horizontal="center" vertical="center" wrapText="1" shrinkToFit="1"/>
    </xf>
    <xf numFmtId="41" fontId="131" fillId="0" borderId="70" xfId="96" applyFont="1" applyFill="1" applyBorder="1" applyAlignment="1">
      <alignment horizontal="center" vertical="center" wrapText="1" shrinkToFit="1"/>
    </xf>
    <xf numFmtId="0" fontId="129" fillId="0" borderId="81" xfId="1459" applyFont="1" applyBorder="1" applyAlignment="1">
      <alignment horizontal="center" vertical="center"/>
    </xf>
    <xf numFmtId="0" fontId="129" fillId="0" borderId="85" xfId="1459" applyFont="1" applyBorder="1" applyAlignment="1">
      <alignment horizontal="center" vertical="center"/>
    </xf>
    <xf numFmtId="0" fontId="129" fillId="0" borderId="28" xfId="1459" applyFont="1" applyBorder="1" applyAlignment="1">
      <alignment horizontal="center" vertical="center" wrapText="1" shrinkToFit="1"/>
    </xf>
    <xf numFmtId="0" fontId="129" fillId="0" borderId="116" xfId="1459" applyFont="1" applyBorder="1" applyAlignment="1">
      <alignment horizontal="center" vertical="center" shrinkToFit="1"/>
    </xf>
    <xf numFmtId="0" fontId="104" fillId="65" borderId="82" xfId="1459" applyFont="1" applyFill="1" applyBorder="1" applyAlignment="1">
      <alignment horizontal="center" vertical="center" shrinkToFit="1"/>
    </xf>
    <xf numFmtId="0" fontId="104" fillId="65" borderId="178" xfId="1459" applyFont="1" applyFill="1" applyBorder="1" applyAlignment="1">
      <alignment horizontal="center" vertical="center" shrinkToFit="1"/>
    </xf>
    <xf numFmtId="0" fontId="104" fillId="0" borderId="81" xfId="1459" applyFont="1" applyBorder="1" applyAlignment="1">
      <alignment horizontal="center" vertical="center"/>
    </xf>
    <xf numFmtId="0" fontId="104" fillId="0" borderId="85" xfId="1459" applyFont="1" applyBorder="1" applyAlignment="1">
      <alignment horizontal="center" vertical="center"/>
    </xf>
    <xf numFmtId="0" fontId="129" fillId="0" borderId="93" xfId="1459" applyFont="1" applyBorder="1" applyAlignment="1">
      <alignment horizontal="center" vertical="center" shrinkToFit="1"/>
    </xf>
    <xf numFmtId="0" fontId="129" fillId="0" borderId="119" xfId="1459" applyFont="1" applyBorder="1" applyAlignment="1">
      <alignment horizontal="center" vertical="center" shrinkToFit="1"/>
    </xf>
    <xf numFmtId="0" fontId="129" fillId="0" borderId="28" xfId="1459" applyFont="1" applyBorder="1" applyAlignment="1">
      <alignment horizontal="center" vertical="center" shrinkToFit="1"/>
    </xf>
    <xf numFmtId="0" fontId="129" fillId="0" borderId="82" xfId="1459" applyFont="1" applyBorder="1" applyAlignment="1">
      <alignment horizontal="center" vertical="center" shrinkToFit="1"/>
    </xf>
    <xf numFmtId="0" fontId="129" fillId="0" borderId="17" xfId="1459" applyFont="1" applyBorder="1" applyAlignment="1">
      <alignment horizontal="center" vertical="center" shrinkToFit="1"/>
    </xf>
    <xf numFmtId="0" fontId="129" fillId="0" borderId="82" xfId="1459" applyFont="1" applyBorder="1" applyAlignment="1">
      <alignment horizontal="center" vertical="center" wrapText="1" shrinkToFit="1"/>
    </xf>
    <xf numFmtId="0" fontId="104" fillId="0" borderId="125" xfId="1461" applyFont="1" applyBorder="1" applyAlignment="1">
      <alignment horizontal="center" vertical="center"/>
    </xf>
    <xf numFmtId="0" fontId="104" fillId="0" borderId="169" xfId="1461" applyFont="1" applyBorder="1" applyAlignment="1">
      <alignment horizontal="center" vertical="center"/>
    </xf>
    <xf numFmtId="0" fontId="104" fillId="0" borderId="252" xfId="1461" applyFont="1" applyBorder="1" applyAlignment="1">
      <alignment horizontal="center" vertical="center"/>
    </xf>
    <xf numFmtId="0" fontId="129" fillId="0" borderId="82" xfId="1461" applyFont="1" applyBorder="1" applyAlignment="1">
      <alignment horizontal="center" vertical="center" wrapText="1" shrinkToFit="1"/>
    </xf>
    <xf numFmtId="0" fontId="129" fillId="0" borderId="83" xfId="1461" applyFont="1" applyBorder="1" applyAlignment="1">
      <alignment horizontal="center" vertical="center" shrinkToFit="1"/>
    </xf>
    <xf numFmtId="0" fontId="129" fillId="0" borderId="120" xfId="1461" applyFont="1" applyBorder="1" applyAlignment="1">
      <alignment horizontal="center" vertical="center" wrapText="1" shrinkToFit="1"/>
    </xf>
    <xf numFmtId="0" fontId="129" fillId="0" borderId="124" xfId="1461" applyFont="1" applyBorder="1" applyAlignment="1">
      <alignment horizontal="center" vertical="center" shrinkToFit="1"/>
    </xf>
    <xf numFmtId="0" fontId="129" fillId="0" borderId="82" xfId="1461" applyFont="1" applyBorder="1" applyAlignment="1">
      <alignment horizontal="center" vertical="center" shrinkToFit="1"/>
    </xf>
    <xf numFmtId="0" fontId="129" fillId="0" borderId="81" xfId="1461" applyFont="1" applyBorder="1" applyAlignment="1">
      <alignment horizontal="center" vertical="center"/>
    </xf>
    <xf numFmtId="0" fontId="129" fillId="0" borderId="84" xfId="1461" applyFont="1" applyBorder="1" applyAlignment="1">
      <alignment horizontal="center" vertical="center"/>
    </xf>
    <xf numFmtId="0" fontId="129" fillId="0" borderId="28" xfId="1461" applyFont="1" applyBorder="1" applyAlignment="1">
      <alignment horizontal="center" vertical="center" shrinkToFit="1"/>
    </xf>
    <xf numFmtId="0" fontId="129" fillId="0" borderId="176" xfId="1461" applyFont="1" applyBorder="1" applyAlignment="1">
      <alignment horizontal="center" vertical="center" shrinkToFit="1"/>
    </xf>
    <xf numFmtId="0" fontId="129" fillId="0" borderId="147" xfId="1461" applyFont="1" applyBorder="1" applyAlignment="1">
      <alignment horizontal="center" vertical="center" shrinkToFit="1"/>
    </xf>
    <xf numFmtId="0" fontId="104" fillId="0" borderId="166" xfId="1461" applyFont="1" applyBorder="1" applyAlignment="1">
      <alignment horizontal="center" vertical="center"/>
    </xf>
    <xf numFmtId="0" fontId="104" fillId="0" borderId="168" xfId="1459" applyFont="1" applyBorder="1" applyAlignment="1">
      <alignment horizontal="center" vertical="center" wrapText="1" shrinkToFit="1"/>
    </xf>
    <xf numFmtId="0" fontId="104" fillId="0" borderId="169" xfId="1459" applyFont="1" applyBorder="1" applyAlignment="1">
      <alignment horizontal="center" vertical="center" shrinkToFit="1"/>
    </xf>
    <xf numFmtId="0" fontId="104" fillId="0" borderId="252" xfId="1459" applyFont="1" applyBorder="1" applyAlignment="1">
      <alignment horizontal="center" vertical="center" shrinkToFit="1"/>
    </xf>
    <xf numFmtId="0" fontId="104" fillId="0" borderId="234" xfId="1459" applyFont="1" applyBorder="1" applyAlignment="1">
      <alignment horizontal="center" vertical="center" shrinkToFit="1"/>
    </xf>
    <xf numFmtId="0" fontId="104" fillId="0" borderId="84" xfId="1459" applyFont="1" applyBorder="1" applyAlignment="1">
      <alignment horizontal="center" vertical="center" shrinkToFit="1"/>
    </xf>
    <xf numFmtId="0" fontId="129" fillId="0" borderId="245" xfId="1461" applyFont="1" applyBorder="1" applyAlignment="1">
      <alignment horizontal="center" vertical="center" wrapText="1" shrinkToFit="1"/>
    </xf>
    <xf numFmtId="0" fontId="129" fillId="0" borderId="245" xfId="1461" applyFont="1" applyBorder="1" applyAlignment="1">
      <alignment horizontal="center" vertical="center" shrinkToFit="1"/>
    </xf>
    <xf numFmtId="0" fontId="129" fillId="0" borderId="193" xfId="1461" applyFont="1" applyBorder="1" applyAlignment="1">
      <alignment horizontal="center" vertical="center" wrapText="1" shrinkToFit="1"/>
    </xf>
    <xf numFmtId="0" fontId="129" fillId="0" borderId="194" xfId="1461" applyFont="1" applyBorder="1" applyAlignment="1">
      <alignment horizontal="center" vertical="center" wrapText="1" shrinkToFit="1"/>
    </xf>
    <xf numFmtId="0" fontId="104" fillId="0" borderId="121" xfId="1459" applyFont="1" applyBorder="1" applyAlignment="1">
      <alignment horizontal="center" vertical="center" wrapText="1" shrinkToFit="1"/>
    </xf>
    <xf numFmtId="0" fontId="104" fillId="0" borderId="121" xfId="1459" applyFont="1" applyBorder="1" applyAlignment="1">
      <alignment horizontal="center" vertical="center" shrinkToFit="1"/>
    </xf>
    <xf numFmtId="0" fontId="134" fillId="0" borderId="170" xfId="0" applyFont="1" applyBorder="1" applyAlignment="1">
      <alignment horizontal="center" vertical="center" shrinkToFit="1"/>
    </xf>
    <xf numFmtId="0" fontId="104" fillId="0" borderId="170" xfId="1459" applyFont="1" applyBorder="1" applyAlignment="1">
      <alignment horizontal="center" vertical="center" shrinkToFit="1"/>
    </xf>
    <xf numFmtId="0" fontId="105" fillId="0" borderId="193" xfId="1461" applyFont="1" applyBorder="1" applyAlignment="1">
      <alignment horizontal="center" vertical="center" wrapText="1"/>
    </xf>
    <xf numFmtId="0" fontId="105" fillId="0" borderId="244" xfId="1461" applyFont="1" applyBorder="1" applyAlignment="1">
      <alignment horizontal="center" vertical="center"/>
    </xf>
    <xf numFmtId="0" fontId="105" fillId="0" borderId="194" xfId="1461" applyFont="1" applyBorder="1" applyAlignment="1">
      <alignment horizontal="center" vertical="center"/>
    </xf>
    <xf numFmtId="0" fontId="129" fillId="0" borderId="85" xfId="1461" applyFont="1" applyBorder="1" applyAlignment="1">
      <alignment horizontal="center" vertical="center"/>
    </xf>
    <xf numFmtId="0" fontId="129" fillId="0" borderId="159" xfId="1461" applyFont="1" applyBorder="1" applyAlignment="1">
      <alignment horizontal="center" vertical="center" shrinkToFit="1"/>
    </xf>
    <xf numFmtId="0" fontId="129" fillId="0" borderId="178" xfId="1461" applyFont="1" applyBorder="1" applyAlignment="1">
      <alignment horizontal="center" vertical="center" shrinkToFit="1"/>
    </xf>
    <xf numFmtId="0" fontId="105" fillId="0" borderId="86" xfId="1461" applyFont="1" applyBorder="1" applyAlignment="1">
      <alignment horizontal="center" vertical="center" wrapText="1"/>
    </xf>
    <xf numFmtId="0" fontId="105" fillId="0" borderId="87" xfId="1461" applyFont="1" applyBorder="1" applyAlignment="1">
      <alignment horizontal="center" vertical="center"/>
    </xf>
    <xf numFmtId="0" fontId="129" fillId="0" borderId="90" xfId="1461" applyFont="1" applyBorder="1" applyAlignment="1">
      <alignment horizontal="center"/>
    </xf>
    <xf numFmtId="0" fontId="129" fillId="0" borderId="28" xfId="1461" applyFont="1" applyBorder="1" applyAlignment="1">
      <alignment horizontal="center"/>
    </xf>
    <xf numFmtId="0" fontId="129" fillId="0" borderId="29" xfId="1461" applyFont="1" applyBorder="1" applyAlignment="1">
      <alignment horizontal="center"/>
    </xf>
    <xf numFmtId="0" fontId="104" fillId="0" borderId="126" xfId="1461" applyFont="1" applyBorder="1" applyAlignment="1">
      <alignment horizontal="center" vertical="center" wrapText="1"/>
    </xf>
    <xf numFmtId="0" fontId="104" fillId="0" borderId="246" xfId="1461" applyFont="1" applyBorder="1" applyAlignment="1">
      <alignment horizontal="center" vertical="center" wrapText="1"/>
    </xf>
    <xf numFmtId="0" fontId="104" fillId="0" borderId="255" xfId="1461" applyFont="1" applyBorder="1" applyAlignment="1">
      <alignment horizontal="center" vertical="center" wrapText="1"/>
    </xf>
    <xf numFmtId="0" fontId="104" fillId="0" borderId="173" xfId="1459" applyFont="1" applyBorder="1" applyAlignment="1">
      <alignment horizontal="center" vertical="center" wrapText="1" shrinkToFit="1"/>
    </xf>
    <xf numFmtId="0" fontId="104" fillId="0" borderId="173" xfId="1459" applyFont="1" applyBorder="1" applyAlignment="1">
      <alignment horizontal="center" vertical="center" shrinkToFit="1"/>
    </xf>
    <xf numFmtId="0" fontId="104" fillId="0" borderId="175" xfId="1459" applyFont="1" applyBorder="1" applyAlignment="1">
      <alignment horizontal="center" vertical="center" shrinkToFit="1"/>
    </xf>
    <xf numFmtId="0" fontId="101" fillId="0" borderId="173" xfId="7879" applyFont="1" applyBorder="1" applyAlignment="1">
      <alignment horizontal="center" vertical="center" wrapText="1"/>
    </xf>
    <xf numFmtId="0" fontId="101" fillId="0" borderId="175" xfId="7879" applyFont="1" applyBorder="1" applyAlignment="1">
      <alignment horizontal="center" vertical="center" wrapText="1"/>
    </xf>
    <xf numFmtId="0" fontId="104" fillId="0" borderId="86" xfId="1461" applyFont="1" applyBorder="1" applyAlignment="1">
      <alignment horizontal="center" vertical="center" wrapText="1"/>
    </xf>
    <xf numFmtId="0" fontId="104" fillId="0" borderId="87" xfId="1461" applyFont="1" applyBorder="1" applyAlignment="1">
      <alignment horizontal="center" vertical="center"/>
    </xf>
    <xf numFmtId="0" fontId="129" fillId="0" borderId="89" xfId="1461" applyFont="1" applyBorder="1" applyAlignment="1">
      <alignment horizontal="center" vertical="center" shrinkToFit="1"/>
    </xf>
    <xf numFmtId="0" fontId="129" fillId="0" borderId="196" xfId="1461" applyFont="1" applyBorder="1" applyAlignment="1">
      <alignment horizontal="center" vertical="center" shrinkToFit="1"/>
    </xf>
    <xf numFmtId="0" fontId="129" fillId="0" borderId="114" xfId="1461" applyFont="1" applyBorder="1" applyAlignment="1">
      <alignment horizontal="center" vertical="center" shrinkToFit="1"/>
    </xf>
    <xf numFmtId="0" fontId="129" fillId="0" borderId="27" xfId="1461" applyFont="1" applyBorder="1" applyAlignment="1">
      <alignment horizontal="center" vertical="center"/>
    </xf>
    <xf numFmtId="0" fontId="129" fillId="0" borderId="173" xfId="1461" applyFont="1" applyBorder="1" applyAlignment="1">
      <alignment horizontal="center" vertical="center"/>
    </xf>
    <xf numFmtId="0" fontId="129" fillId="0" borderId="175" xfId="1461" applyFont="1" applyBorder="1" applyAlignment="1">
      <alignment horizontal="center" vertical="center"/>
    </xf>
    <xf numFmtId="0" fontId="129" fillId="0" borderId="173" xfId="1461" applyFont="1" applyBorder="1" applyAlignment="1">
      <alignment horizontal="center" vertical="center" shrinkToFit="1"/>
    </xf>
    <xf numFmtId="0" fontId="129" fillId="0" borderId="175" xfId="1461" applyFont="1" applyBorder="1" applyAlignment="1">
      <alignment horizontal="center" vertical="center" shrinkToFit="1"/>
    </xf>
    <xf numFmtId="0" fontId="129" fillId="0" borderId="27" xfId="1461" applyFont="1" applyBorder="1" applyAlignment="1">
      <alignment horizontal="center"/>
    </xf>
    <xf numFmtId="0" fontId="104" fillId="0" borderId="168" xfId="1461" applyFont="1" applyBorder="1" applyAlignment="1">
      <alignment horizontal="center" vertical="center"/>
    </xf>
    <xf numFmtId="0" fontId="104" fillId="0" borderId="154" xfId="1459" applyFont="1" applyBorder="1" applyAlignment="1">
      <alignment horizontal="center" vertical="center" shrinkToFit="1"/>
    </xf>
    <xf numFmtId="0" fontId="104" fillId="0" borderId="14" xfId="1459" applyFont="1" applyBorder="1" applyAlignment="1">
      <alignment horizontal="center" vertical="center" shrinkToFit="1"/>
    </xf>
    <xf numFmtId="0" fontId="238" fillId="74" borderId="193" xfId="7873" applyFont="1" applyFill="1" applyBorder="1" applyAlignment="1">
      <alignment horizontal="center" vertical="center"/>
    </xf>
    <xf numFmtId="0" fontId="238" fillId="74" borderId="194" xfId="7873" applyFont="1" applyFill="1" applyBorder="1" applyAlignment="1">
      <alignment horizontal="center" vertical="center"/>
    </xf>
    <xf numFmtId="0" fontId="129" fillId="74" borderId="27" xfId="7873" applyFont="1" applyFill="1" applyBorder="1" applyAlignment="1">
      <alignment horizontal="center" vertical="center"/>
    </xf>
    <xf numFmtId="0" fontId="129" fillId="74" borderId="28" xfId="7873" applyFont="1" applyFill="1" applyBorder="1" applyAlignment="1">
      <alignment horizontal="center" vertical="center"/>
    </xf>
    <xf numFmtId="0" fontId="129" fillId="74" borderId="70" xfId="7873" applyFont="1" applyFill="1" applyBorder="1" applyAlignment="1">
      <alignment horizontal="center" vertical="center"/>
    </xf>
    <xf numFmtId="0" fontId="129" fillId="74" borderId="93" xfId="7873" applyFont="1" applyFill="1" applyBorder="1" applyAlignment="1">
      <alignment horizontal="center" vertical="center"/>
    </xf>
    <xf numFmtId="0" fontId="129" fillId="0" borderId="95" xfId="1461" applyFont="1" applyBorder="1" applyAlignment="1">
      <alignment horizontal="center" vertical="center" shrinkToFit="1"/>
    </xf>
    <xf numFmtId="0" fontId="129" fillId="0" borderId="96" xfId="1461" applyFont="1" applyBorder="1" applyAlignment="1">
      <alignment horizontal="center" vertical="center" shrinkToFit="1"/>
    </xf>
    <xf numFmtId="0" fontId="107" fillId="0" borderId="115" xfId="209" applyFont="1" applyBorder="1" applyAlignment="1">
      <alignment horizontal="left" vertical="center"/>
    </xf>
    <xf numFmtId="0" fontId="104" fillId="0" borderId="122" xfId="209" applyFont="1" applyBorder="1" applyAlignment="1">
      <alignment horizontal="left" vertical="center"/>
    </xf>
    <xf numFmtId="0" fontId="129" fillId="0" borderId="20" xfId="209" applyFont="1" applyBorder="1" applyAlignment="1">
      <alignment horizontal="center" vertical="center"/>
    </xf>
    <xf numFmtId="0" fontId="129" fillId="0" borderId="19" xfId="209" applyFont="1" applyBorder="1" applyAlignment="1">
      <alignment horizontal="center" vertical="center"/>
    </xf>
    <xf numFmtId="0" fontId="106" fillId="0" borderId="23" xfId="0" applyFont="1" applyBorder="1" applyAlignment="1">
      <alignment horizontal="center" vertical="center"/>
    </xf>
    <xf numFmtId="0" fontId="106" fillId="0" borderId="11" xfId="0" applyFont="1" applyBorder="1" applyAlignment="1">
      <alignment horizontal="center" vertical="center"/>
    </xf>
    <xf numFmtId="0" fontId="106" fillId="0" borderId="21" xfId="0" applyFont="1" applyBorder="1" applyAlignment="1">
      <alignment horizontal="center" vertical="center"/>
    </xf>
    <xf numFmtId="0" fontId="178" fillId="0" borderId="14" xfId="249" applyFont="1" applyBorder="1" applyAlignment="1">
      <alignment horizontal="right" vertical="center"/>
    </xf>
    <xf numFmtId="37" fontId="178" fillId="0" borderId="89" xfId="249" applyNumberFormat="1" applyFont="1" applyBorder="1" applyAlignment="1">
      <alignment horizontal="center" vertical="center" shrinkToFit="1"/>
    </xf>
    <xf numFmtId="37" fontId="178" fillId="0" borderId="90" xfId="249" applyNumberFormat="1" applyFont="1" applyBorder="1" applyAlignment="1">
      <alignment horizontal="center" vertical="center" shrinkToFit="1"/>
    </xf>
    <xf numFmtId="0" fontId="178" fillId="0" borderId="27" xfId="249" applyFont="1" applyBorder="1" applyAlignment="1">
      <alignment horizontal="center" vertical="center" shrinkToFit="1"/>
    </xf>
    <xf numFmtId="0" fontId="178" fillId="0" borderId="161" xfId="249" applyFont="1" applyBorder="1" applyAlignment="1">
      <alignment horizontal="center" vertical="center" shrinkToFit="1"/>
    </xf>
    <xf numFmtId="0" fontId="178" fillId="0" borderId="28" xfId="249" applyFont="1" applyBorder="1" applyAlignment="1">
      <alignment horizontal="center" vertical="center" shrinkToFit="1"/>
    </xf>
    <xf numFmtId="0" fontId="178" fillId="0" borderId="180" xfId="249" applyFont="1" applyBorder="1" applyAlignment="1">
      <alignment horizontal="center" vertical="center" shrinkToFit="1"/>
    </xf>
    <xf numFmtId="37" fontId="178" fillId="0" borderId="28" xfId="249" applyNumberFormat="1" applyFont="1" applyBorder="1" applyAlignment="1">
      <alignment horizontal="center" vertical="center" shrinkToFit="1"/>
    </xf>
    <xf numFmtId="0" fontId="178" fillId="0" borderId="95" xfId="249" applyFont="1" applyBorder="1" applyAlignment="1">
      <alignment horizontal="center" vertical="center" shrinkToFit="1"/>
    </xf>
    <xf numFmtId="0" fontId="178" fillId="0" borderId="162" xfId="249" applyFont="1" applyBorder="1" applyAlignment="1">
      <alignment horizontal="center" vertical="center" shrinkToFit="1"/>
    </xf>
    <xf numFmtId="0" fontId="178" fillId="0" borderId="82" xfId="249" applyFont="1" applyBorder="1" applyAlignment="1">
      <alignment horizontal="center" vertical="center" shrinkToFit="1"/>
    </xf>
    <xf numFmtId="0" fontId="178" fillId="0" borderId="69" xfId="249" applyFont="1" applyBorder="1" applyAlignment="1">
      <alignment horizontal="center" vertical="center" shrinkToFit="1"/>
    </xf>
    <xf numFmtId="0" fontId="178" fillId="0" borderId="29" xfId="249" applyFont="1" applyBorder="1" applyAlignment="1">
      <alignment horizontal="center" vertical="center" shrinkToFit="1"/>
    </xf>
    <xf numFmtId="0" fontId="178" fillId="0" borderId="164" xfId="249" applyFont="1" applyBorder="1" applyAlignment="1">
      <alignment horizontal="center" vertical="center" shrinkToFit="1"/>
    </xf>
    <xf numFmtId="0" fontId="105" fillId="0" borderId="16" xfId="1452" applyFont="1" applyBorder="1" applyAlignment="1">
      <alignment horizontal="left" vertical="center"/>
    </xf>
    <xf numFmtId="0" fontId="105" fillId="0" borderId="3" xfId="1452" applyFont="1" applyBorder="1" applyAlignment="1">
      <alignment horizontal="left" vertical="center"/>
    </xf>
    <xf numFmtId="37" fontId="105" fillId="0" borderId="54" xfId="1452" applyNumberFormat="1" applyFont="1" applyBorder="1" applyAlignment="1">
      <alignment horizontal="center" vertical="center"/>
    </xf>
    <xf numFmtId="37" fontId="105" fillId="0" borderId="213" xfId="1452" applyNumberFormat="1" applyFont="1" applyBorder="1" applyAlignment="1">
      <alignment horizontal="center" vertical="center"/>
    </xf>
    <xf numFmtId="37" fontId="105" fillId="0" borderId="55" xfId="1452" applyNumberFormat="1" applyFont="1" applyBorder="1" applyAlignment="1">
      <alignment horizontal="center" vertical="center"/>
    </xf>
    <xf numFmtId="0" fontId="105" fillId="0" borderId="39" xfId="1452" applyFont="1" applyBorder="1" applyAlignment="1">
      <alignment horizontal="center" vertical="center" shrinkToFit="1"/>
    </xf>
    <xf numFmtId="0" fontId="105" fillId="0" borderId="46" xfId="1452" applyFont="1" applyBorder="1" applyAlignment="1">
      <alignment horizontal="center" vertical="center" shrinkToFit="1"/>
    </xf>
    <xf numFmtId="0" fontId="105" fillId="0" borderId="43" xfId="1452" applyFont="1" applyBorder="1" applyAlignment="1">
      <alignment horizontal="center" vertical="center" shrinkToFit="1"/>
    </xf>
    <xf numFmtId="37" fontId="105" fillId="0" borderId="47" xfId="1452" applyNumberFormat="1" applyFont="1" applyBorder="1" applyAlignment="1">
      <alignment horizontal="center" vertical="center"/>
    </xf>
    <xf numFmtId="37" fontId="105" fillId="0" borderId="48" xfId="1452" applyNumberFormat="1" applyFont="1" applyBorder="1" applyAlignment="1">
      <alignment horizontal="center" vertical="center"/>
    </xf>
    <xf numFmtId="0" fontId="105" fillId="0" borderId="47" xfId="1452" applyFont="1" applyBorder="1" applyAlignment="1">
      <alignment horizontal="center" vertical="center"/>
    </xf>
    <xf numFmtId="0" fontId="105" fillId="0" borderId="48" xfId="1452" applyFont="1" applyBorder="1" applyAlignment="1">
      <alignment horizontal="center" vertical="center"/>
    </xf>
    <xf numFmtId="41" fontId="105" fillId="0" borderId="154" xfId="7878" applyFont="1" applyFill="1" applyBorder="1" applyAlignment="1">
      <alignment horizontal="center" vertical="center"/>
    </xf>
    <xf numFmtId="41" fontId="105" fillId="0" borderId="237" xfId="7878" applyFont="1" applyFill="1" applyBorder="1" applyAlignment="1" applyProtection="1">
      <alignment horizontal="center" vertical="center"/>
    </xf>
    <xf numFmtId="41" fontId="105" fillId="0" borderId="240" xfId="7878" applyFont="1" applyFill="1" applyBorder="1" applyAlignment="1" applyProtection="1">
      <alignment horizontal="center" vertical="center"/>
    </xf>
    <xf numFmtId="37" fontId="106" fillId="0" borderId="0" xfId="1452" applyNumberFormat="1" applyFont="1" applyAlignment="1">
      <alignment horizontal="center" vertical="center"/>
    </xf>
    <xf numFmtId="37" fontId="105" fillId="0" borderId="115" xfId="1452" applyNumberFormat="1" applyFont="1" applyBorder="1" applyAlignment="1">
      <alignment horizontal="center" vertical="center"/>
    </xf>
    <xf numFmtId="0" fontId="105" fillId="0" borderId="37" xfId="1452" applyFont="1" applyBorder="1" applyAlignment="1">
      <alignment horizontal="center" vertical="center"/>
    </xf>
    <xf numFmtId="0" fontId="105" fillId="0" borderId="44" xfId="1452" applyFont="1" applyBorder="1" applyAlignment="1">
      <alignment horizontal="center" vertical="center"/>
    </xf>
    <xf numFmtId="0" fontId="105" fillId="0" borderId="41" xfId="1452" applyFont="1" applyBorder="1" applyAlignment="1">
      <alignment horizontal="center" vertical="center"/>
    </xf>
    <xf numFmtId="0" fontId="105" fillId="0" borderId="38" xfId="1452" applyFont="1" applyBorder="1" applyAlignment="1">
      <alignment horizontal="center" vertical="center"/>
    </xf>
    <xf numFmtId="0" fontId="105" fillId="0" borderId="45" xfId="1452" applyFont="1" applyBorder="1" applyAlignment="1">
      <alignment horizontal="center" vertical="center"/>
    </xf>
    <xf numFmtId="0" fontId="105" fillId="0" borderId="42" xfId="1452" applyFont="1" applyBorder="1" applyAlignment="1">
      <alignment horizontal="center" vertical="center"/>
    </xf>
    <xf numFmtId="0" fontId="105" fillId="0" borderId="38" xfId="1452" applyFont="1" applyBorder="1" applyAlignment="1">
      <alignment horizontal="center" vertical="center" shrinkToFit="1"/>
    </xf>
    <xf numFmtId="0" fontId="105" fillId="0" borderId="45" xfId="1452" applyFont="1" applyBorder="1" applyAlignment="1">
      <alignment horizontal="center" vertical="center" shrinkToFit="1"/>
    </xf>
    <xf numFmtId="0" fontId="105" fillId="0" borderId="42" xfId="1452" applyFont="1" applyBorder="1" applyAlignment="1">
      <alignment horizontal="center" vertical="center" shrinkToFit="1"/>
    </xf>
    <xf numFmtId="37" fontId="105" fillId="0" borderId="38" xfId="1452" applyNumberFormat="1" applyFont="1" applyBorder="1" applyAlignment="1">
      <alignment horizontal="center" vertical="center"/>
    </xf>
    <xf numFmtId="0" fontId="105" fillId="0" borderId="38" xfId="7870" applyFont="1" applyBorder="1"/>
    <xf numFmtId="41" fontId="237" fillId="0" borderId="0" xfId="7878" applyFont="1" applyFill="1" applyBorder="1" applyAlignment="1" applyProtection="1">
      <alignment horizontal="center" vertical="center"/>
    </xf>
    <xf numFmtId="41" fontId="105" fillId="0" borderId="115" xfId="7878" applyFont="1" applyFill="1" applyBorder="1" applyAlignment="1" applyProtection="1">
      <alignment horizontal="center" vertical="center"/>
    </xf>
    <xf numFmtId="41" fontId="105" fillId="0" borderId="37" xfId="7878" applyFont="1" applyFill="1" applyBorder="1" applyAlignment="1" applyProtection="1">
      <alignment vertical="center"/>
    </xf>
    <xf numFmtId="41" fontId="105" fillId="0" borderId="238" xfId="7878" applyFont="1" applyFill="1" applyBorder="1" applyAlignment="1" applyProtection="1">
      <alignment vertical="center"/>
    </xf>
    <xf numFmtId="41" fontId="105" fillId="0" borderId="38" xfId="7878" applyFont="1" applyFill="1" applyBorder="1" applyAlignment="1" applyProtection="1">
      <alignment horizontal="center" vertical="center"/>
    </xf>
    <xf numFmtId="41" fontId="105" fillId="0" borderId="239" xfId="7878" applyFont="1" applyFill="1" applyBorder="1" applyAlignment="1" applyProtection="1">
      <alignment horizontal="center" vertical="center"/>
    </xf>
    <xf numFmtId="41" fontId="105" fillId="0" borderId="38" xfId="7878" applyFont="1" applyFill="1" applyBorder="1" applyAlignment="1" applyProtection="1">
      <alignment horizontal="center" vertical="center" shrinkToFit="1"/>
    </xf>
    <xf numFmtId="41" fontId="105" fillId="0" borderId="239" xfId="7878" applyFont="1" applyFill="1" applyBorder="1" applyAlignment="1" applyProtection="1">
      <alignment horizontal="center" vertical="center" shrinkToFit="1"/>
    </xf>
    <xf numFmtId="41" fontId="105" fillId="0" borderId="236" xfId="7878" applyFont="1" applyFill="1" applyBorder="1" applyAlignment="1" applyProtection="1">
      <alignment horizontal="center" vertical="center"/>
    </xf>
    <xf numFmtId="41" fontId="105" fillId="0" borderId="200" xfId="7878" applyFont="1" applyFill="1" applyBorder="1" applyAlignment="1" applyProtection="1">
      <alignment horizontal="center" vertical="center"/>
    </xf>
    <xf numFmtId="41" fontId="105" fillId="0" borderId="154" xfId="7878" applyFont="1" applyFill="1" applyBorder="1" applyAlignment="1" applyProtection="1">
      <alignment horizontal="center" vertical="center"/>
    </xf>
    <xf numFmtId="0" fontId="105" fillId="0" borderId="173" xfId="7874" applyFont="1" applyBorder="1" applyAlignment="1">
      <alignment horizontal="center" vertical="center" wrapText="1" shrinkToFit="1"/>
    </xf>
    <xf numFmtId="0" fontId="105" fillId="0" borderId="196" xfId="7874" applyFont="1" applyBorder="1" applyAlignment="1">
      <alignment horizontal="center" vertical="center" shrinkToFit="1"/>
    </xf>
    <xf numFmtId="0" fontId="237" fillId="0" borderId="125" xfId="7874" applyFont="1" applyBorder="1" applyAlignment="1">
      <alignment horizontal="left" vertical="center"/>
    </xf>
    <xf numFmtId="0" fontId="237" fillId="0" borderId="165" xfId="7874" applyFont="1" applyBorder="1" applyAlignment="1">
      <alignment horizontal="left" vertical="center"/>
    </xf>
    <xf numFmtId="0" fontId="237" fillId="0" borderId="167" xfId="7874" applyFont="1" applyBorder="1" applyAlignment="1">
      <alignment horizontal="left" vertical="center"/>
    </xf>
    <xf numFmtId="0" fontId="106" fillId="0" borderId="125" xfId="7874" applyFont="1" applyBorder="1" applyAlignment="1">
      <alignment horizontal="center" vertical="center" shrinkToFit="1"/>
    </xf>
    <xf numFmtId="0" fontId="106" fillId="0" borderId="166" xfId="7874" applyFont="1" applyBorder="1" applyAlignment="1">
      <alignment horizontal="center" vertical="center" shrinkToFit="1"/>
    </xf>
    <xf numFmtId="196" fontId="101" fillId="0" borderId="0" xfId="7894" applyNumberFormat="1" applyFont="1" applyAlignment="1">
      <alignment horizontal="center" vertical="center"/>
    </xf>
    <xf numFmtId="0" fontId="105" fillId="0" borderId="173" xfId="7874" quotePrefix="1" applyFont="1" applyBorder="1" applyAlignment="1">
      <alignment horizontal="center" vertical="center" shrinkToFit="1"/>
    </xf>
    <xf numFmtId="0" fontId="105" fillId="0" borderId="196" xfId="7874" quotePrefix="1" applyFont="1" applyBorder="1" applyAlignment="1">
      <alignment horizontal="center" vertical="center" shrinkToFit="1"/>
    </xf>
    <xf numFmtId="0" fontId="105" fillId="0" borderId="173" xfId="7874" applyFont="1" applyBorder="1" applyAlignment="1">
      <alignment horizontal="center" vertical="center" shrinkToFit="1"/>
    </xf>
    <xf numFmtId="0" fontId="105" fillId="0" borderId="234" xfId="7874" applyFont="1" applyBorder="1" applyAlignment="1">
      <alignment horizontal="center" vertical="center" shrinkToFit="1"/>
    </xf>
    <xf numFmtId="0" fontId="105" fillId="0" borderId="159" xfId="7874" applyFont="1" applyBorder="1" applyAlignment="1">
      <alignment horizontal="center" vertical="center" shrinkToFit="1"/>
    </xf>
    <xf numFmtId="0" fontId="106" fillId="0" borderId="86" xfId="7874" applyFont="1" applyBorder="1" applyAlignment="1">
      <alignment horizontal="center" vertical="center"/>
    </xf>
    <xf numFmtId="0" fontId="106" fillId="0" borderId="87" xfId="7874" applyFont="1" applyBorder="1" applyAlignment="1">
      <alignment horizontal="center" vertical="center"/>
    </xf>
    <xf numFmtId="37" fontId="178" fillId="0" borderId="115" xfId="1452" applyNumberFormat="1" applyFont="1" applyBorder="1" applyAlignment="1">
      <alignment horizontal="center" vertical="center"/>
    </xf>
    <xf numFmtId="0" fontId="178" fillId="0" borderId="37" xfId="1452" applyFont="1" applyBorder="1" applyAlignment="1">
      <alignment horizontal="center" vertical="center"/>
    </xf>
    <xf numFmtId="0" fontId="178" fillId="0" borderId="16" xfId="1452" applyFont="1" applyBorder="1" applyAlignment="1">
      <alignment horizontal="center" vertical="center"/>
    </xf>
    <xf numFmtId="0" fontId="178" fillId="0" borderId="238" xfId="1452" applyFont="1" applyBorder="1" applyAlignment="1">
      <alignment horizontal="center" vertical="center"/>
    </xf>
    <xf numFmtId="0" fontId="178" fillId="0" borderId="38" xfId="1452" applyFont="1" applyBorder="1" applyAlignment="1">
      <alignment horizontal="center" vertical="center" wrapText="1"/>
    </xf>
    <xf numFmtId="0" fontId="178" fillId="0" borderId="3" xfId="1452" applyFont="1" applyBorder="1" applyAlignment="1">
      <alignment horizontal="center" vertical="center"/>
    </xf>
    <xf numFmtId="0" fontId="178" fillId="0" borderId="239" xfId="1452" applyFont="1" applyBorder="1" applyAlignment="1">
      <alignment horizontal="center" vertical="center"/>
    </xf>
    <xf numFmtId="0" fontId="178" fillId="0" borderId="38" xfId="1452" applyFont="1" applyBorder="1" applyAlignment="1">
      <alignment horizontal="center" vertical="center"/>
    </xf>
    <xf numFmtId="0" fontId="178" fillId="0" borderId="38" xfId="1452" applyFont="1" applyBorder="1" applyAlignment="1">
      <alignment horizontal="center" vertical="center" shrinkToFit="1"/>
    </xf>
    <xf numFmtId="0" fontId="178" fillId="0" borderId="3" xfId="1452" applyFont="1" applyBorder="1" applyAlignment="1">
      <alignment horizontal="center" vertical="center" shrinkToFit="1"/>
    </xf>
    <xf numFmtId="0" fontId="178" fillId="0" borderId="239" xfId="1452" applyFont="1" applyBorder="1" applyAlignment="1">
      <alignment horizontal="center" vertical="center" shrinkToFit="1"/>
    </xf>
    <xf numFmtId="37" fontId="178" fillId="0" borderId="38" xfId="1452" applyNumberFormat="1" applyFont="1" applyBorder="1" applyAlignment="1">
      <alignment horizontal="center" vertical="center"/>
    </xf>
    <xf numFmtId="37" fontId="178" fillId="0" borderId="3" xfId="1452" applyNumberFormat="1" applyFont="1" applyBorder="1" applyAlignment="1">
      <alignment horizontal="center" vertical="center"/>
    </xf>
    <xf numFmtId="0" fontId="178" fillId="0" borderId="54" xfId="1452" applyFont="1" applyBorder="1" applyAlignment="1">
      <alignment horizontal="center" vertical="center"/>
    </xf>
    <xf numFmtId="0" fontId="178" fillId="0" borderId="213" xfId="1452" applyFont="1" applyBorder="1" applyAlignment="1">
      <alignment horizontal="center" vertical="center"/>
    </xf>
    <xf numFmtId="0" fontId="178" fillId="0" borderId="181" xfId="1452" applyFont="1" applyBorder="1" applyAlignment="1">
      <alignment horizontal="center" vertical="center"/>
    </xf>
    <xf numFmtId="37" fontId="178" fillId="0" borderId="47" xfId="1452" applyNumberFormat="1" applyFont="1" applyBorder="1" applyAlignment="1">
      <alignment horizontal="center" vertical="center"/>
    </xf>
    <xf numFmtId="37" fontId="178" fillId="0" borderId="48" xfId="1452" applyNumberFormat="1" applyFont="1" applyBorder="1" applyAlignment="1">
      <alignment horizontal="center" vertical="center"/>
    </xf>
    <xf numFmtId="0" fontId="178" fillId="0" borderId="40" xfId="1452" applyFont="1" applyBorder="1" applyAlignment="1">
      <alignment horizontal="center" vertical="center"/>
    </xf>
    <xf numFmtId="0" fontId="178" fillId="0" borderId="258" xfId="1452" applyFont="1" applyBorder="1" applyAlignment="1">
      <alignment horizontal="center" vertical="center"/>
    </xf>
    <xf numFmtId="3" fontId="237" fillId="0" borderId="154" xfId="7875" applyNumberFormat="1" applyFont="1" applyBorder="1" applyAlignment="1">
      <alignment horizontal="center" vertical="center"/>
    </xf>
    <xf numFmtId="0" fontId="178" fillId="0" borderId="257" xfId="1452" applyFont="1" applyBorder="1" applyAlignment="1">
      <alignment horizontal="center" vertical="center"/>
    </xf>
    <xf numFmtId="0" fontId="178" fillId="0" borderId="259" xfId="1452" applyFont="1" applyBorder="1" applyAlignment="1">
      <alignment horizontal="center" vertical="center"/>
    </xf>
    <xf numFmtId="0" fontId="178" fillId="0" borderId="260" xfId="1452" applyFont="1" applyBorder="1" applyAlignment="1">
      <alignment horizontal="center" vertical="center"/>
    </xf>
    <xf numFmtId="0" fontId="178" fillId="0" borderId="201" xfId="1452" applyFont="1" applyBorder="1" applyAlignment="1">
      <alignment horizontal="center" vertical="center" wrapText="1"/>
    </xf>
    <xf numFmtId="0" fontId="178" fillId="0" borderId="131" xfId="1452" applyFont="1" applyBorder="1" applyAlignment="1">
      <alignment horizontal="center" vertical="center" wrapText="1"/>
    </xf>
    <xf numFmtId="0" fontId="178" fillId="0" borderId="261" xfId="1452" applyFont="1" applyBorder="1" applyAlignment="1">
      <alignment horizontal="center" vertical="center" wrapText="1"/>
    </xf>
    <xf numFmtId="0" fontId="178" fillId="0" borderId="201" xfId="1452" applyFont="1" applyBorder="1" applyAlignment="1">
      <alignment horizontal="center" vertical="center"/>
    </xf>
    <xf numFmtId="0" fontId="178" fillId="0" borderId="131" xfId="1452" applyFont="1" applyBorder="1" applyAlignment="1">
      <alignment horizontal="center" vertical="center"/>
    </xf>
    <xf numFmtId="0" fontId="178" fillId="0" borderId="261" xfId="1452" applyFont="1" applyBorder="1" applyAlignment="1">
      <alignment horizontal="center" vertical="center"/>
    </xf>
    <xf numFmtId="0" fontId="178" fillId="0" borderId="201" xfId="1452" applyFont="1" applyBorder="1" applyAlignment="1">
      <alignment horizontal="center" vertical="center" shrinkToFit="1"/>
    </xf>
    <xf numFmtId="0" fontId="178" fillId="0" borderId="131" xfId="1452" applyFont="1" applyBorder="1" applyAlignment="1">
      <alignment horizontal="center" vertical="center" shrinkToFit="1"/>
    </xf>
    <xf numFmtId="0" fontId="178" fillId="0" borderId="261" xfId="1452" applyFont="1" applyBorder="1" applyAlignment="1">
      <alignment horizontal="center" vertical="center" shrinkToFit="1"/>
    </xf>
    <xf numFmtId="37" fontId="178" fillId="0" borderId="236" xfId="1452" applyNumberFormat="1" applyFont="1" applyBorder="1" applyAlignment="1">
      <alignment horizontal="center" vertical="center"/>
    </xf>
    <xf numFmtId="37" fontId="178" fillId="0" borderId="200" xfId="1452" applyNumberFormat="1" applyFont="1" applyBorder="1" applyAlignment="1">
      <alignment horizontal="center" vertical="center"/>
    </xf>
    <xf numFmtId="37" fontId="178" fillId="0" borderId="204" xfId="1452" applyNumberFormat="1" applyFont="1" applyBorder="1" applyAlignment="1">
      <alignment horizontal="center" vertical="center"/>
    </xf>
    <xf numFmtId="37" fontId="178" fillId="0" borderId="8" xfId="1452" applyNumberFormat="1" applyFont="1" applyBorder="1" applyAlignment="1">
      <alignment horizontal="center" vertical="center"/>
    </xf>
    <xf numFmtId="0" fontId="178" fillId="0" borderId="47" xfId="1452" applyFont="1" applyBorder="1" applyAlignment="1">
      <alignment horizontal="center" vertical="center"/>
    </xf>
    <xf numFmtId="0" fontId="178" fillId="0" borderId="48" xfId="1452" applyFont="1" applyBorder="1" applyAlignment="1">
      <alignment horizontal="center" vertical="center"/>
    </xf>
    <xf numFmtId="0" fontId="178" fillId="0" borderId="210" xfId="1452" applyFont="1" applyBorder="1" applyAlignment="1">
      <alignment horizontal="center" vertical="center"/>
    </xf>
    <xf numFmtId="0" fontId="178" fillId="0" borderId="240" xfId="1452" applyFont="1" applyBorder="1" applyAlignment="1">
      <alignment horizontal="center" vertical="center"/>
    </xf>
    <xf numFmtId="246" fontId="178" fillId="0" borderId="54" xfId="7875" applyNumberFormat="1" applyFont="1" applyBorder="1" applyAlignment="1">
      <alignment horizontal="center" vertical="center" shrinkToFit="1"/>
    </xf>
    <xf numFmtId="246" fontId="178" fillId="0" borderId="213" xfId="7875" applyNumberFormat="1" applyFont="1" applyBorder="1" applyAlignment="1">
      <alignment horizontal="center" vertical="center" shrinkToFit="1"/>
    </xf>
    <xf numFmtId="246" fontId="178" fillId="0" borderId="55" xfId="7875" applyNumberFormat="1" applyFont="1" applyBorder="1" applyAlignment="1">
      <alignment horizontal="center" vertical="center" shrinkToFit="1"/>
    </xf>
    <xf numFmtId="3" fontId="178" fillId="0" borderId="237" xfId="7875" applyNumberFormat="1" applyFont="1" applyBorder="1" applyAlignment="1">
      <alignment horizontal="center" vertical="center" shrinkToFit="1"/>
    </xf>
    <xf numFmtId="3" fontId="178" fillId="0" borderId="208" xfId="7875" applyNumberFormat="1" applyFont="1" applyBorder="1" applyAlignment="1">
      <alignment horizontal="center" vertical="center" shrinkToFit="1"/>
    </xf>
    <xf numFmtId="3" fontId="178" fillId="0" borderId="196" xfId="7875" applyNumberFormat="1" applyFont="1" applyBorder="1" applyAlignment="1">
      <alignment horizontal="center" vertical="center" shrinkToFit="1"/>
    </xf>
    <xf numFmtId="3" fontId="237" fillId="0" borderId="153" xfId="7875" applyNumberFormat="1" applyFont="1" applyBorder="1" applyAlignment="1">
      <alignment horizontal="center" vertical="center"/>
    </xf>
    <xf numFmtId="3" fontId="237" fillId="0" borderId="155" xfId="7875" applyNumberFormat="1" applyFont="1" applyBorder="1" applyAlignment="1">
      <alignment horizontal="center" vertical="center"/>
    </xf>
    <xf numFmtId="3" fontId="178" fillId="0" borderId="257" xfId="7875" applyNumberFormat="1" applyFont="1" applyBorder="1" applyAlignment="1">
      <alignment horizontal="center" vertical="center"/>
    </xf>
    <xf numFmtId="3" fontId="178" fillId="0" borderId="214" xfId="7875" applyNumberFormat="1" applyFont="1" applyBorder="1" applyAlignment="1">
      <alignment horizontal="center" vertical="center"/>
    </xf>
    <xf numFmtId="3" fontId="178" fillId="0" borderId="201" xfId="7875" applyNumberFormat="1" applyFont="1" applyBorder="1" applyAlignment="1">
      <alignment horizontal="center" vertical="center" shrinkToFit="1"/>
    </xf>
    <xf numFmtId="3" fontId="178" fillId="0" borderId="207" xfId="7875" applyNumberFormat="1" applyFont="1" applyBorder="1" applyAlignment="1">
      <alignment horizontal="center" vertical="center" shrinkToFit="1"/>
    </xf>
    <xf numFmtId="267" fontId="178" fillId="0" borderId="201" xfId="7875" applyNumberFormat="1" applyFont="1" applyBorder="1" applyAlignment="1">
      <alignment horizontal="center" vertical="center"/>
    </xf>
    <xf numFmtId="267" fontId="178" fillId="0" borderId="207" xfId="7875" applyNumberFormat="1" applyFont="1" applyBorder="1" applyAlignment="1">
      <alignment horizontal="center" vertical="center"/>
    </xf>
    <xf numFmtId="3" fontId="178" fillId="0" borderId="201" xfId="7875" applyNumberFormat="1" applyFont="1" applyBorder="1" applyAlignment="1">
      <alignment horizontal="center" vertical="center"/>
    </xf>
    <xf numFmtId="3" fontId="178" fillId="0" borderId="207" xfId="7875" applyNumberFormat="1" applyFont="1" applyBorder="1" applyAlignment="1">
      <alignment horizontal="center" vertical="center"/>
    </xf>
    <xf numFmtId="3" fontId="178" fillId="0" borderId="196" xfId="7875" applyNumberFormat="1" applyFont="1" applyBorder="1" applyAlignment="1">
      <alignment horizontal="center" vertical="center"/>
    </xf>
    <xf numFmtId="267" fontId="178" fillId="0" borderId="196" xfId="7875" applyNumberFormat="1" applyFont="1" applyBorder="1" applyAlignment="1">
      <alignment horizontal="center" vertical="center"/>
    </xf>
    <xf numFmtId="246" fontId="178" fillId="0" borderId="196" xfId="7875" applyNumberFormat="1" applyFont="1" applyBorder="1" applyAlignment="1">
      <alignment horizontal="center" vertical="center" shrinkToFit="1"/>
    </xf>
    <xf numFmtId="246" fontId="178" fillId="0" borderId="156" xfId="7875" applyNumberFormat="1" applyFont="1" applyBorder="1" applyAlignment="1">
      <alignment horizontal="center" vertical="center" shrinkToFit="1"/>
    </xf>
    <xf numFmtId="246" fontId="178" fillId="0" borderId="157" xfId="7875" applyNumberFormat="1" applyFont="1" applyBorder="1" applyAlignment="1">
      <alignment horizontal="center" vertical="center" shrinkToFit="1"/>
    </xf>
    <xf numFmtId="246" fontId="178" fillId="0" borderId="158" xfId="7875" applyNumberFormat="1" applyFont="1" applyBorder="1" applyAlignment="1">
      <alignment horizontal="center" vertical="center" shrinkToFit="1"/>
    </xf>
    <xf numFmtId="3" fontId="178" fillId="0" borderId="115" xfId="7875" applyNumberFormat="1" applyFont="1" applyBorder="1" applyAlignment="1">
      <alignment horizontal="left" vertical="center" shrinkToFit="1"/>
    </xf>
    <xf numFmtId="3" fontId="238" fillId="0" borderId="196" xfId="7875" applyNumberFormat="1" applyFont="1" applyBorder="1" applyAlignment="1">
      <alignment horizontal="left" vertical="center" shrinkToFit="1"/>
    </xf>
    <xf numFmtId="3" fontId="178" fillId="0" borderId="196" xfId="7875" applyNumberFormat="1" applyFont="1" applyBorder="1" applyAlignment="1">
      <alignment horizontal="left" vertical="center" shrinkToFit="1"/>
    </xf>
    <xf numFmtId="3" fontId="237" fillId="0" borderId="0" xfId="7875" applyNumberFormat="1" applyFont="1" applyAlignment="1">
      <alignment horizontal="left" vertical="center"/>
    </xf>
    <xf numFmtId="3" fontId="266" fillId="0" borderId="0" xfId="1452" applyNumberFormat="1" applyFont="1" applyAlignment="1">
      <alignment horizontal="center" vertical="center"/>
    </xf>
    <xf numFmtId="37" fontId="238" fillId="0" borderId="0" xfId="1452" applyNumberFormat="1" applyFont="1" applyAlignment="1">
      <alignment horizontal="center" vertical="center"/>
    </xf>
    <xf numFmtId="0" fontId="178" fillId="0" borderId="39" xfId="1452" applyFont="1" applyBorder="1" applyAlignment="1">
      <alignment horizontal="center" vertical="center" shrinkToFit="1"/>
    </xf>
    <xf numFmtId="0" fontId="178" fillId="0" borderId="46" xfId="1452" applyFont="1" applyBorder="1" applyAlignment="1">
      <alignment horizontal="center" vertical="center" shrinkToFit="1"/>
    </xf>
    <xf numFmtId="0" fontId="178" fillId="0" borderId="43" xfId="1452" applyFont="1" applyBorder="1" applyAlignment="1">
      <alignment horizontal="center" vertical="center" shrinkToFit="1"/>
    </xf>
    <xf numFmtId="0" fontId="178" fillId="0" borderId="45" xfId="1452" applyFont="1" applyBorder="1" applyAlignment="1">
      <alignment horizontal="center" vertical="center"/>
    </xf>
    <xf numFmtId="0" fontId="178" fillId="0" borderId="42" xfId="1452" applyFont="1" applyBorder="1" applyAlignment="1">
      <alignment horizontal="center" vertical="center"/>
    </xf>
    <xf numFmtId="0" fontId="178" fillId="0" borderId="45" xfId="1452" applyFont="1" applyBorder="1" applyAlignment="1">
      <alignment horizontal="center" vertical="center" shrinkToFit="1"/>
    </xf>
    <xf numFmtId="0" fontId="178" fillId="0" borderId="42" xfId="1452" applyFont="1" applyBorder="1" applyAlignment="1">
      <alignment horizontal="center" vertical="center" shrinkToFit="1"/>
    </xf>
    <xf numFmtId="0" fontId="178" fillId="0" borderId="38" xfId="7870" applyFont="1" applyBorder="1"/>
    <xf numFmtId="37" fontId="178" fillId="0" borderId="54" xfId="1452" applyNumberFormat="1" applyFont="1" applyBorder="1" applyAlignment="1">
      <alignment horizontal="center" vertical="center"/>
    </xf>
    <xf numFmtId="37" fontId="178" fillId="0" borderId="213" xfId="1452" applyNumberFormat="1" applyFont="1" applyBorder="1" applyAlignment="1">
      <alignment horizontal="center" vertical="center"/>
    </xf>
    <xf numFmtId="37" fontId="178" fillId="0" borderId="55" xfId="1452" applyNumberFormat="1" applyFont="1" applyBorder="1" applyAlignment="1">
      <alignment horizontal="center" vertical="center"/>
    </xf>
    <xf numFmtId="3" fontId="265" fillId="0" borderId="47" xfId="1452" applyNumberFormat="1" applyFont="1" applyBorder="1" applyAlignment="1">
      <alignment horizontal="center" vertical="center"/>
    </xf>
    <xf numFmtId="3" fontId="265" fillId="0" borderId="48" xfId="1452" applyNumberFormat="1" applyFont="1" applyBorder="1" applyAlignment="1">
      <alignment horizontal="center" vertical="center"/>
    </xf>
    <xf numFmtId="3" fontId="265" fillId="0" borderId="54" xfId="1452" applyNumberFormat="1" applyFont="1" applyBorder="1" applyAlignment="1">
      <alignment horizontal="center" vertical="center"/>
    </xf>
    <xf numFmtId="3" fontId="265" fillId="0" borderId="213" xfId="1452" applyNumberFormat="1" applyFont="1" applyBorder="1" applyAlignment="1">
      <alignment horizontal="center" vertical="center"/>
    </xf>
    <xf numFmtId="3" fontId="265" fillId="0" borderId="55" xfId="1452" applyNumberFormat="1" applyFont="1" applyBorder="1" applyAlignment="1">
      <alignment horizontal="center" vertical="center"/>
    </xf>
    <xf numFmtId="0" fontId="265" fillId="0" borderId="39" xfId="1452" applyFont="1" applyBorder="1" applyAlignment="1">
      <alignment horizontal="center" vertical="center" shrinkToFit="1"/>
    </xf>
    <xf numFmtId="0" fontId="265" fillId="0" borderId="46" xfId="1452" applyFont="1" applyBorder="1" applyAlignment="1">
      <alignment horizontal="center" vertical="center" shrinkToFit="1"/>
    </xf>
    <xf numFmtId="0" fontId="265" fillId="0" borderId="43" xfId="1452" applyFont="1" applyBorder="1" applyAlignment="1">
      <alignment horizontal="center" vertical="center" shrinkToFit="1"/>
    </xf>
    <xf numFmtId="0" fontId="178" fillId="0" borderId="44" xfId="1452" applyFont="1" applyBorder="1" applyAlignment="1">
      <alignment horizontal="center" vertical="center"/>
    </xf>
    <xf numFmtId="0" fontId="178" fillId="0" borderId="41" xfId="1452" applyFont="1" applyBorder="1" applyAlignment="1">
      <alignment horizontal="center" vertical="center"/>
    </xf>
    <xf numFmtId="0" fontId="265" fillId="0" borderId="37" xfId="1452" applyFont="1" applyBorder="1" applyAlignment="1">
      <alignment horizontal="center" vertical="center"/>
    </xf>
    <xf numFmtId="0" fontId="265" fillId="0" borderId="44" xfId="1452" applyFont="1" applyBorder="1" applyAlignment="1">
      <alignment horizontal="center" vertical="center"/>
    </xf>
    <xf numFmtId="0" fontId="265" fillId="0" borderId="41" xfId="1452" applyFont="1" applyBorder="1" applyAlignment="1">
      <alignment horizontal="center" vertical="center"/>
    </xf>
    <xf numFmtId="0" fontId="265" fillId="0" borderId="38" xfId="1452" applyFont="1" applyBorder="1" applyAlignment="1">
      <alignment horizontal="center" vertical="center"/>
    </xf>
    <xf numFmtId="0" fontId="265" fillId="0" borderId="45" xfId="1452" applyFont="1" applyBorder="1" applyAlignment="1">
      <alignment horizontal="center" vertical="center"/>
    </xf>
    <xf numFmtId="0" fontId="265" fillId="0" borderId="42" xfId="1452" applyFont="1" applyBorder="1" applyAlignment="1">
      <alignment horizontal="center" vertical="center"/>
    </xf>
    <xf numFmtId="3" fontId="265" fillId="0" borderId="38" xfId="1452" applyNumberFormat="1" applyFont="1" applyBorder="1" applyAlignment="1">
      <alignment horizontal="center" vertical="center" shrinkToFit="1"/>
    </xf>
    <xf numFmtId="3" fontId="265" fillId="0" borderId="45" xfId="1452" applyNumberFormat="1" applyFont="1" applyBorder="1" applyAlignment="1">
      <alignment horizontal="center" vertical="center" shrinkToFit="1"/>
    </xf>
    <xf numFmtId="3" fontId="265" fillId="0" borderId="42" xfId="1452" applyNumberFormat="1" applyFont="1" applyBorder="1" applyAlignment="1">
      <alignment horizontal="center" vertical="center" shrinkToFit="1"/>
    </xf>
    <xf numFmtId="3" fontId="265" fillId="0" borderId="38" xfId="1452" applyNumberFormat="1" applyFont="1" applyBorder="1" applyAlignment="1">
      <alignment horizontal="center" vertical="center"/>
    </xf>
    <xf numFmtId="3" fontId="265" fillId="0" borderId="38" xfId="7870" applyNumberFormat="1" applyFont="1" applyBorder="1"/>
    <xf numFmtId="0" fontId="178" fillId="0" borderId="16" xfId="1452" applyFont="1" applyBorder="1" applyAlignment="1">
      <alignment horizontal="left" vertical="center"/>
    </xf>
    <xf numFmtId="0" fontId="178" fillId="0" borderId="3" xfId="1452" applyFont="1" applyBorder="1" applyAlignment="1">
      <alignment horizontal="left" vertical="center"/>
    </xf>
    <xf numFmtId="37" fontId="237" fillId="0" borderId="0" xfId="1452" applyNumberFormat="1" applyFont="1" applyAlignment="1">
      <alignment horizontal="center" vertical="center"/>
    </xf>
    <xf numFmtId="0" fontId="178" fillId="20" borderId="16" xfId="249" applyFont="1" applyFill="1" applyBorder="1" applyAlignment="1">
      <alignment horizontal="left" vertical="center"/>
    </xf>
    <xf numFmtId="0" fontId="178" fillId="20" borderId="3" xfId="249" applyFont="1" applyFill="1" applyBorder="1" applyAlignment="1">
      <alignment horizontal="left" vertical="center"/>
    </xf>
    <xf numFmtId="37" fontId="178" fillId="0" borderId="115" xfId="7870" applyNumberFormat="1" applyFont="1" applyBorder="1" applyAlignment="1">
      <alignment horizontal="center" vertical="center"/>
    </xf>
    <xf numFmtId="37" fontId="237" fillId="0" borderId="0" xfId="7870" applyNumberFormat="1" applyFont="1" applyAlignment="1">
      <alignment horizontal="center" vertical="center"/>
    </xf>
    <xf numFmtId="37" fontId="237" fillId="20" borderId="0" xfId="1452" applyNumberFormat="1" applyFont="1" applyFill="1" applyAlignment="1">
      <alignment horizontal="center" vertical="center"/>
    </xf>
    <xf numFmtId="37" fontId="178" fillId="20" borderId="115" xfId="1452" applyNumberFormat="1" applyFont="1" applyFill="1" applyBorder="1" applyAlignment="1">
      <alignment horizontal="center" vertical="center"/>
    </xf>
    <xf numFmtId="37" fontId="178" fillId="76" borderId="115" xfId="1452" applyNumberFormat="1" applyFont="1" applyFill="1" applyBorder="1" applyAlignment="1">
      <alignment horizontal="center" vertical="center" shrinkToFit="1"/>
    </xf>
    <xf numFmtId="3" fontId="265" fillId="0" borderId="115" xfId="1452" applyNumberFormat="1" applyFont="1" applyBorder="1" applyAlignment="1">
      <alignment horizontal="center" vertical="center"/>
    </xf>
    <xf numFmtId="37" fontId="238" fillId="0" borderId="115" xfId="1452" applyNumberFormat="1" applyFont="1" applyBorder="1" applyAlignment="1">
      <alignment horizontal="right" vertical="center"/>
    </xf>
    <xf numFmtId="0" fontId="238" fillId="0" borderId="115" xfId="7870" applyFont="1" applyBorder="1" applyAlignment="1">
      <alignment vertical="center"/>
    </xf>
    <xf numFmtId="0" fontId="256" fillId="0" borderId="196" xfId="7888" applyFont="1" applyBorder="1" applyAlignment="1">
      <alignment horizontal="center" vertical="center"/>
    </xf>
    <xf numFmtId="0" fontId="256" fillId="0" borderId="159" xfId="7888" applyFont="1" applyBorder="1" applyAlignment="1">
      <alignment horizontal="center" vertical="center"/>
    </xf>
    <xf numFmtId="0" fontId="256" fillId="0" borderId="112" xfId="7888" applyFont="1" applyBorder="1" applyAlignment="1">
      <alignment horizontal="center" vertical="center"/>
    </xf>
    <xf numFmtId="0" fontId="256" fillId="0" borderId="159" xfId="7888" applyFont="1" applyBorder="1" applyAlignment="1">
      <alignment horizontal="center" vertical="center" wrapText="1"/>
    </xf>
    <xf numFmtId="0" fontId="256" fillId="0" borderId="178" xfId="7888" applyFont="1" applyBorder="1" applyAlignment="1">
      <alignment horizontal="center" vertical="center"/>
    </xf>
    <xf numFmtId="0" fontId="256" fillId="0" borderId="19" xfId="7888" applyFont="1" applyBorder="1" applyAlignment="1">
      <alignment horizontal="center" vertical="center"/>
    </xf>
    <xf numFmtId="0" fontId="256" fillId="0" borderId="196" xfId="7888" applyFont="1" applyBorder="1" applyAlignment="1">
      <alignment horizontal="center" vertical="center" wrapText="1"/>
    </xf>
    <xf numFmtId="0" fontId="253" fillId="0" borderId="0" xfId="7880" applyFont="1" applyAlignment="1">
      <alignment horizontal="left" vertical="center"/>
    </xf>
    <xf numFmtId="0" fontId="246" fillId="0" borderId="37" xfId="7881" applyFont="1" applyBorder="1" applyAlignment="1">
      <alignment horizontal="center" vertical="center"/>
    </xf>
    <xf numFmtId="0" fontId="246" fillId="0" borderId="41" xfId="7881" applyFont="1" applyBorder="1" applyAlignment="1">
      <alignment horizontal="center" vertical="center"/>
    </xf>
    <xf numFmtId="0" fontId="246" fillId="0" borderId="38" xfId="7881" applyFont="1" applyBorder="1" applyAlignment="1">
      <alignment horizontal="center" vertical="center"/>
    </xf>
    <xf numFmtId="0" fontId="246" fillId="0" borderId="42" xfId="7881" applyFont="1" applyBorder="1" applyAlignment="1">
      <alignment horizontal="center" vertical="center"/>
    </xf>
    <xf numFmtId="0" fontId="246" fillId="0" borderId="38" xfId="7881" applyFont="1" applyBorder="1" applyAlignment="1">
      <alignment horizontal="center" vertical="center" shrinkToFit="1"/>
    </xf>
    <xf numFmtId="0" fontId="246" fillId="0" borderId="42" xfId="7881" applyFont="1" applyBorder="1" applyAlignment="1">
      <alignment horizontal="center" vertical="center" shrinkToFit="1"/>
    </xf>
    <xf numFmtId="37" fontId="246" fillId="0" borderId="38" xfId="7881" applyNumberFormat="1" applyFont="1" applyBorder="1" applyAlignment="1">
      <alignment horizontal="center" vertical="center"/>
    </xf>
    <xf numFmtId="0" fontId="246" fillId="0" borderId="38" xfId="212" applyFont="1" applyBorder="1"/>
    <xf numFmtId="0" fontId="246" fillId="0" borderId="39" xfId="7881" applyFont="1" applyBorder="1" applyAlignment="1">
      <alignment horizontal="center" vertical="center" shrinkToFit="1"/>
    </xf>
    <xf numFmtId="0" fontId="246" fillId="0" borderId="43" xfId="7881" applyFont="1" applyBorder="1" applyAlignment="1">
      <alignment horizontal="center" vertical="center" shrinkToFit="1"/>
    </xf>
    <xf numFmtId="181" fontId="105" fillId="0" borderId="153" xfId="0" applyNumberFormat="1" applyFont="1" applyBorder="1" applyAlignment="1">
      <alignment horizontal="center" vertical="center"/>
    </xf>
    <xf numFmtId="181" fontId="105" fillId="0" borderId="113" xfId="0" applyNumberFormat="1" applyFont="1" applyBorder="1" applyAlignment="1">
      <alignment horizontal="center" vertical="center"/>
    </xf>
    <xf numFmtId="181" fontId="105" fillId="0" borderId="147" xfId="0" applyNumberFormat="1" applyFont="1" applyBorder="1" applyAlignment="1">
      <alignment horizontal="center" vertical="center"/>
    </xf>
    <xf numFmtId="181" fontId="105" fillId="0" borderId="178" xfId="0" applyNumberFormat="1" applyFont="1" applyBorder="1" applyAlignment="1">
      <alignment horizontal="center" vertical="center"/>
    </xf>
    <xf numFmtId="181" fontId="105" fillId="0" borderId="112" xfId="0" applyNumberFormat="1" applyFont="1" applyBorder="1" applyAlignment="1">
      <alignment horizontal="center" vertical="center"/>
    </xf>
    <xf numFmtId="181" fontId="105" fillId="0" borderId="114" xfId="0" applyNumberFormat="1" applyFont="1" applyBorder="1" applyAlignment="1">
      <alignment horizontal="center" vertical="center"/>
    </xf>
    <xf numFmtId="181" fontId="105" fillId="0" borderId="121" xfId="0" applyNumberFormat="1" applyFont="1" applyBorder="1" applyAlignment="1">
      <alignment horizontal="center" vertical="center"/>
    </xf>
    <xf numFmtId="181" fontId="179" fillId="0" borderId="0" xfId="0" applyNumberFormat="1" applyFont="1" applyAlignment="1">
      <alignment horizontal="left" vertical="center"/>
    </xf>
    <xf numFmtId="181" fontId="105" fillId="0" borderId="154" xfId="0" applyNumberFormat="1" applyFont="1" applyBorder="1" applyAlignment="1">
      <alignment horizontal="center" vertical="center"/>
    </xf>
    <xf numFmtId="181" fontId="105" fillId="0" borderId="115" xfId="0" applyNumberFormat="1" applyFont="1" applyBorder="1" applyAlignment="1">
      <alignment horizontal="center" vertical="center"/>
    </xf>
    <xf numFmtId="181" fontId="105" fillId="0" borderId="196" xfId="0" applyNumberFormat="1" applyFont="1" applyBorder="1" applyAlignment="1">
      <alignment horizontal="center" vertical="center"/>
    </xf>
    <xf numFmtId="37" fontId="246" fillId="0" borderId="54" xfId="212" applyNumberFormat="1" applyFont="1" applyBorder="1" applyAlignment="1">
      <alignment horizontal="center" vertical="center"/>
    </xf>
    <xf numFmtId="37" fontId="246" fillId="0" borderId="55" xfId="212" applyNumberFormat="1" applyFont="1" applyBorder="1" applyAlignment="1">
      <alignment horizontal="center" vertical="center"/>
    </xf>
    <xf numFmtId="0" fontId="246" fillId="0" borderId="54" xfId="212" applyFont="1" applyBorder="1" applyAlignment="1">
      <alignment horizontal="center" vertical="center"/>
    </xf>
    <xf numFmtId="0" fontId="246" fillId="0" borderId="55" xfId="212" applyFont="1" applyBorder="1" applyAlignment="1">
      <alignment horizontal="center" vertical="center"/>
    </xf>
    <xf numFmtId="0" fontId="246" fillId="0" borderId="39" xfId="7881" applyFont="1" applyBorder="1" applyAlignment="1">
      <alignment horizontal="center" vertical="center"/>
    </xf>
    <xf numFmtId="0" fontId="246" fillId="0" borderId="40" xfId="7881" applyFont="1" applyBorder="1" applyAlignment="1">
      <alignment horizontal="center" vertical="center"/>
    </xf>
    <xf numFmtId="0" fontId="256" fillId="0" borderId="38" xfId="212" applyFont="1" applyBorder="1"/>
    <xf numFmtId="0" fontId="246" fillId="0" borderId="16" xfId="7881" applyFont="1" applyBorder="1" applyAlignment="1">
      <alignment horizontal="center" vertical="center"/>
    </xf>
    <xf numFmtId="0" fontId="246" fillId="0" borderId="3" xfId="7881" applyFont="1" applyBorder="1" applyAlignment="1">
      <alignment horizontal="center" vertical="center"/>
    </xf>
    <xf numFmtId="0" fontId="246" fillId="0" borderId="3" xfId="7881" applyFont="1" applyBorder="1" applyAlignment="1">
      <alignment horizontal="center" vertical="center" shrinkToFit="1"/>
    </xf>
    <xf numFmtId="0" fontId="246" fillId="0" borderId="43" xfId="7881" applyFont="1" applyBorder="1" applyAlignment="1">
      <alignment horizontal="center" vertical="center"/>
    </xf>
    <xf numFmtId="198" fontId="246" fillId="0" borderId="56" xfId="212" applyNumberFormat="1" applyFont="1" applyBorder="1" applyAlignment="1">
      <alignment horizontal="left" vertical="center" shrinkToFit="1"/>
    </xf>
    <xf numFmtId="198" fontId="246" fillId="0" borderId="48" xfId="212" applyNumberFormat="1" applyFont="1" applyBorder="1" applyAlignment="1">
      <alignment horizontal="left" vertical="center" shrinkToFit="1"/>
    </xf>
    <xf numFmtId="37" fontId="246" fillId="0" borderId="115" xfId="7881" applyNumberFormat="1" applyFont="1" applyBorder="1" applyAlignment="1">
      <alignment horizontal="center" vertical="center"/>
    </xf>
    <xf numFmtId="0" fontId="253" fillId="0" borderId="154" xfId="7880" quotePrefix="1" applyFont="1" applyBorder="1" applyAlignment="1">
      <alignment horizontal="left" vertical="center"/>
    </xf>
    <xf numFmtId="0" fontId="253" fillId="0" borderId="154" xfId="7880" applyFont="1" applyBorder="1" applyAlignment="1">
      <alignment horizontal="left" vertical="center"/>
    </xf>
    <xf numFmtId="37" fontId="246" fillId="0" borderId="115" xfId="7881" applyNumberFormat="1" applyFont="1" applyBorder="1" applyAlignment="1">
      <alignment horizontal="right" vertical="center"/>
    </xf>
    <xf numFmtId="37" fontId="251" fillId="0" borderId="0" xfId="7881" applyNumberFormat="1" applyFont="1" applyAlignment="1">
      <alignment horizontal="center" vertical="center"/>
    </xf>
    <xf numFmtId="0" fontId="178" fillId="0" borderId="1" xfId="209" applyFont="1" applyBorder="1" applyAlignment="1">
      <alignment horizontal="center" vertical="center"/>
    </xf>
    <xf numFmtId="182" fontId="237" fillId="0" borderId="18" xfId="87" applyNumberFormat="1" applyFont="1" applyFill="1" applyBorder="1" applyAlignment="1">
      <alignment horizontal="center" vertical="center"/>
    </xf>
    <xf numFmtId="0" fontId="237" fillId="0" borderId="0" xfId="209" applyFont="1" applyAlignment="1">
      <alignment horizontal="center" vertical="center"/>
    </xf>
    <xf numFmtId="0" fontId="237" fillId="0" borderId="22" xfId="209" applyFont="1" applyBorder="1" applyAlignment="1">
      <alignment horizontal="center" vertical="center"/>
    </xf>
    <xf numFmtId="182" fontId="237" fillId="0" borderId="0" xfId="87" applyNumberFormat="1" applyFont="1" applyFill="1" applyBorder="1" applyAlignment="1">
      <alignment horizontal="center" vertical="center"/>
    </xf>
    <xf numFmtId="0" fontId="178" fillId="0" borderId="156" xfId="209" applyFont="1" applyBorder="1" applyAlignment="1">
      <alignment horizontal="center" vertical="center"/>
    </xf>
    <xf numFmtId="0" fontId="178" fillId="0" borderId="158" xfId="209" applyFont="1" applyBorder="1" applyAlignment="1">
      <alignment horizontal="center" vertical="center"/>
    </xf>
    <xf numFmtId="182" fontId="237" fillId="0" borderId="18" xfId="85" applyNumberFormat="1" applyFont="1" applyFill="1" applyBorder="1" applyAlignment="1">
      <alignment horizontal="center" vertical="center"/>
    </xf>
    <xf numFmtId="182" fontId="237" fillId="0" borderId="0" xfId="85" applyNumberFormat="1" applyFont="1" applyFill="1" applyBorder="1" applyAlignment="1">
      <alignment horizontal="center" vertical="center"/>
    </xf>
    <xf numFmtId="182" fontId="237" fillId="0" borderId="22" xfId="85" applyNumberFormat="1" applyFont="1" applyFill="1" applyBorder="1" applyAlignment="1">
      <alignment horizontal="center" vertical="center"/>
    </xf>
    <xf numFmtId="0" fontId="104" fillId="0" borderId="47" xfId="249" applyFont="1" applyBorder="1" applyAlignment="1">
      <alignment horizontal="left" vertical="center"/>
    </xf>
    <xf numFmtId="0" fontId="104" fillId="0" borderId="111" xfId="249" applyFont="1" applyBorder="1" applyAlignment="1">
      <alignment horizontal="left" vertical="center"/>
    </xf>
    <xf numFmtId="0" fontId="104" fillId="0" borderId="33" xfId="249" applyFont="1" applyBorder="1" applyAlignment="1">
      <alignment horizontal="left" vertical="center"/>
    </xf>
    <xf numFmtId="0" fontId="288" fillId="20" borderId="0" xfId="1452" applyFont="1" applyFill="1" applyAlignment="1">
      <alignment horizontal="center" vertical="center"/>
    </xf>
    <xf numFmtId="0" fontId="241" fillId="20" borderId="38" xfId="249" applyFont="1" applyFill="1" applyBorder="1" applyAlignment="1">
      <alignment horizontal="center" vertical="center"/>
    </xf>
    <xf numFmtId="0" fontId="241" fillId="20" borderId="39" xfId="249" applyFont="1" applyFill="1" applyBorder="1" applyAlignment="1">
      <alignment horizontal="center" vertical="center"/>
    </xf>
    <xf numFmtId="0" fontId="104" fillId="76" borderId="204" xfId="7870" applyFont="1" applyFill="1" applyBorder="1" applyAlignment="1">
      <alignment horizontal="left" vertical="center" shrinkToFit="1"/>
    </xf>
    <xf numFmtId="0" fontId="104" fillId="76" borderId="58" xfId="7870" applyFont="1" applyFill="1" applyBorder="1" applyAlignment="1">
      <alignment horizontal="left" vertical="center" shrinkToFit="1"/>
    </xf>
    <xf numFmtId="0" fontId="104" fillId="76" borderId="209" xfId="7870" applyFont="1" applyFill="1" applyBorder="1" applyAlignment="1">
      <alignment horizontal="left" vertical="center" shrinkToFit="1"/>
    </xf>
    <xf numFmtId="0" fontId="104" fillId="0" borderId="3" xfId="249" applyFont="1" applyBorder="1" applyAlignment="1">
      <alignment horizontal="left" vertical="center"/>
    </xf>
    <xf numFmtId="0" fontId="104" fillId="0" borderId="40" xfId="249" applyFont="1" applyBorder="1" applyAlignment="1">
      <alignment horizontal="left" vertical="center"/>
    </xf>
    <xf numFmtId="0" fontId="104" fillId="0" borderId="212" xfId="249" applyFont="1" applyBorder="1" applyAlignment="1">
      <alignment horizontal="left" vertical="center"/>
    </xf>
    <xf numFmtId="37" fontId="241" fillId="20" borderId="3" xfId="249" applyNumberFormat="1" applyFont="1" applyFill="1" applyBorder="1" applyAlignment="1">
      <alignment horizontal="left" vertical="center"/>
    </xf>
    <xf numFmtId="37" fontId="241" fillId="20" borderId="47" xfId="249" applyNumberFormat="1" applyFont="1" applyFill="1" applyBorder="1" applyAlignment="1">
      <alignment horizontal="left" vertical="center"/>
    </xf>
    <xf numFmtId="0" fontId="104" fillId="0" borderId="110" xfId="249" applyFont="1" applyBorder="1" applyAlignment="1">
      <alignment horizontal="left" vertical="center"/>
    </xf>
    <xf numFmtId="0" fontId="104" fillId="0" borderId="60" xfId="249" applyFont="1" applyBorder="1" applyAlignment="1">
      <alignment horizontal="left" vertical="center"/>
    </xf>
    <xf numFmtId="0" fontId="104" fillId="0" borderId="34" xfId="249" applyFont="1" applyBorder="1" applyAlignment="1">
      <alignment horizontal="left" vertical="center"/>
    </xf>
    <xf numFmtId="3" fontId="105" fillId="0" borderId="223" xfId="7874" applyNumberFormat="1" applyFont="1" applyBorder="1" applyAlignment="1">
      <alignment vertical="center"/>
    </xf>
    <xf numFmtId="3" fontId="105" fillId="0" borderId="3" xfId="7874" applyNumberFormat="1" applyFont="1" applyBorder="1" applyAlignment="1">
      <alignment vertical="center"/>
    </xf>
    <xf numFmtId="0" fontId="106" fillId="0" borderId="217" xfId="7874" applyFont="1" applyBorder="1" applyAlignment="1">
      <alignment horizontal="center" vertical="center"/>
    </xf>
    <xf numFmtId="0" fontId="106" fillId="0" borderId="218" xfId="7874" applyFont="1" applyBorder="1" applyAlignment="1">
      <alignment horizontal="center" vertical="center"/>
    </xf>
    <xf numFmtId="0" fontId="106" fillId="0" borderId="219" xfId="7874" applyFont="1" applyBorder="1" applyAlignment="1">
      <alignment horizontal="center" vertical="center"/>
    </xf>
    <xf numFmtId="0" fontId="106" fillId="0" borderId="198" xfId="7874" applyFont="1" applyBorder="1" applyAlignment="1">
      <alignment horizontal="center" vertical="center"/>
    </xf>
    <xf numFmtId="3" fontId="105" fillId="0" borderId="220" xfId="7874" applyNumberFormat="1" applyFont="1" applyBorder="1" applyAlignment="1">
      <alignment vertical="center"/>
    </xf>
    <xf numFmtId="3" fontId="105" fillId="0" borderId="221" xfId="7874" applyNumberFormat="1" applyFont="1" applyBorder="1" applyAlignment="1">
      <alignment vertical="center"/>
    </xf>
    <xf numFmtId="0" fontId="105" fillId="0" borderId="223" xfId="7874" applyFont="1" applyBorder="1" applyAlignment="1">
      <alignment vertical="center" shrinkToFit="1"/>
    </xf>
    <xf numFmtId="0" fontId="105" fillId="0" borderId="3" xfId="7874" applyFont="1" applyBorder="1" applyAlignment="1">
      <alignment vertical="center" shrinkToFit="1"/>
    </xf>
    <xf numFmtId="0" fontId="105" fillId="0" borderId="226" xfId="7874" applyFont="1" applyBorder="1" applyAlignment="1">
      <alignment horizontal="left" vertical="center"/>
    </xf>
    <xf numFmtId="0" fontId="105" fillId="0" borderId="202" xfId="7874" applyFont="1" applyBorder="1" applyAlignment="1">
      <alignment horizontal="left" vertical="center"/>
    </xf>
    <xf numFmtId="0" fontId="105" fillId="0" borderId="227" xfId="7874" applyFont="1" applyBorder="1" applyAlignment="1">
      <alignment vertical="center"/>
    </xf>
    <xf numFmtId="0" fontId="105" fillId="0" borderId="228" xfId="7874" applyFont="1" applyBorder="1" applyAlignment="1">
      <alignment vertical="center"/>
    </xf>
    <xf numFmtId="0" fontId="266" fillId="74" borderId="230" xfId="7874" applyFont="1" applyFill="1" applyBorder="1" applyAlignment="1">
      <alignment horizontal="left" vertical="center"/>
    </xf>
    <xf numFmtId="0" fontId="266" fillId="74" borderId="231" xfId="7874" applyFont="1" applyFill="1" applyBorder="1" applyAlignment="1">
      <alignment horizontal="left" vertical="center"/>
    </xf>
    <xf numFmtId="0" fontId="178" fillId="0" borderId="224" xfId="7874" applyFont="1" applyBorder="1" applyAlignment="1">
      <alignment vertical="center"/>
    </xf>
    <xf numFmtId="0" fontId="178" fillId="0" borderId="42" xfId="7874" applyFont="1" applyBorder="1" applyAlignment="1">
      <alignment vertical="center"/>
    </xf>
    <xf numFmtId="0" fontId="105" fillId="0" borderId="225" xfId="7874" applyFont="1" applyBorder="1" applyAlignment="1">
      <alignment horizontal="center" vertical="center"/>
    </xf>
    <xf numFmtId="0" fontId="105" fillId="0" borderId="38" xfId="7874" applyFont="1" applyBorder="1" applyAlignment="1">
      <alignment horizontal="center" vertical="center"/>
    </xf>
    <xf numFmtId="0" fontId="105" fillId="0" borderId="223" xfId="7874" applyFont="1" applyBorder="1" applyAlignment="1">
      <alignment vertical="center"/>
    </xf>
    <xf numFmtId="0" fontId="105" fillId="0" borderId="3" xfId="7874" applyFont="1" applyBorder="1" applyAlignment="1">
      <alignment vertical="center"/>
    </xf>
    <xf numFmtId="41" fontId="237" fillId="0" borderId="0" xfId="86" applyFont="1" applyBorder="1" applyAlignment="1">
      <alignment horizontal="center" vertical="center"/>
    </xf>
    <xf numFmtId="41" fontId="237" fillId="0" borderId="0" xfId="86" applyFont="1" applyBorder="1" applyAlignment="1">
      <alignment horizontal="left" vertical="center"/>
    </xf>
    <xf numFmtId="3" fontId="238" fillId="0" borderId="196" xfId="7875" applyNumberFormat="1" applyFont="1" applyBorder="1" applyAlignment="1">
      <alignment horizontal="center" vertical="center"/>
    </xf>
    <xf numFmtId="3" fontId="238" fillId="0" borderId="196" xfId="7875" applyNumberFormat="1" applyFont="1" applyBorder="1" applyAlignment="1">
      <alignment horizontal="center" vertical="center" shrinkToFit="1"/>
    </xf>
    <xf numFmtId="267" fontId="238" fillId="0" borderId="196" xfId="7875" applyNumberFormat="1" applyFont="1" applyBorder="1" applyAlignment="1">
      <alignment horizontal="center" vertical="center"/>
    </xf>
    <xf numFmtId="246" fontId="238" fillId="0" borderId="196" xfId="7875" applyNumberFormat="1" applyFont="1" applyBorder="1" applyAlignment="1">
      <alignment horizontal="center" vertical="center" shrinkToFit="1"/>
    </xf>
    <xf numFmtId="3" fontId="237" fillId="0" borderId="115" xfId="7875" applyNumberFormat="1" applyFont="1" applyBorder="1" applyAlignment="1">
      <alignment horizontal="center" vertical="center"/>
    </xf>
    <xf numFmtId="3" fontId="178" fillId="0" borderId="118" xfId="7875" applyNumberFormat="1" applyFont="1" applyBorder="1" applyAlignment="1">
      <alignment horizontal="center" vertical="center" shrinkToFit="1"/>
    </xf>
    <xf numFmtId="3" fontId="178" fillId="0" borderId="117" xfId="7875" applyNumberFormat="1" applyFont="1" applyBorder="1" applyAlignment="1">
      <alignment horizontal="center" vertical="center"/>
    </xf>
    <xf numFmtId="37" fontId="105" fillId="76" borderId="115" xfId="1452" applyNumberFormat="1" applyFont="1" applyFill="1" applyBorder="1" applyAlignment="1">
      <alignment horizontal="center" vertical="center" shrinkToFit="1"/>
    </xf>
    <xf numFmtId="37" fontId="106" fillId="0" borderId="115" xfId="1452" applyNumberFormat="1" applyFont="1" applyBorder="1" applyAlignment="1">
      <alignment horizontal="right" vertical="center"/>
    </xf>
    <xf numFmtId="0" fontId="106" fillId="0" borderId="115" xfId="7870" applyFont="1" applyBorder="1" applyAlignment="1">
      <alignment vertical="center"/>
    </xf>
    <xf numFmtId="37" fontId="105" fillId="20" borderId="115" xfId="1452" applyNumberFormat="1" applyFont="1" applyFill="1" applyBorder="1" applyAlignment="1">
      <alignment horizontal="center" vertical="center"/>
    </xf>
    <xf numFmtId="0" fontId="105" fillId="0" borderId="54" xfId="7870" applyFont="1" applyBorder="1" applyAlignment="1">
      <alignment horizontal="center" vertical="center"/>
    </xf>
    <xf numFmtId="0" fontId="105" fillId="0" borderId="213" xfId="7870" applyFont="1" applyBorder="1" applyAlignment="1">
      <alignment horizontal="center" vertical="center"/>
    </xf>
    <xf numFmtId="0" fontId="105" fillId="0" borderId="55" xfId="7870" applyFont="1" applyBorder="1" applyAlignment="1">
      <alignment horizontal="center" vertical="center"/>
    </xf>
    <xf numFmtId="0" fontId="105" fillId="0" borderId="204" xfId="7870" applyFont="1" applyBorder="1" applyAlignment="1">
      <alignment horizontal="center" vertical="center"/>
    </xf>
    <xf numFmtId="0" fontId="105" fillId="0" borderId="8" xfId="7870" applyFont="1" applyBorder="1" applyAlignment="1">
      <alignment horizontal="center" vertical="center"/>
    </xf>
    <xf numFmtId="37" fontId="105" fillId="0" borderId="204" xfId="1452" applyNumberFormat="1" applyFont="1" applyBorder="1" applyAlignment="1">
      <alignment horizontal="center" vertical="center"/>
    </xf>
    <xf numFmtId="37" fontId="105" fillId="0" borderId="58" xfId="1452" applyNumberFormat="1" applyFont="1" applyBorder="1" applyAlignment="1">
      <alignment horizontal="center" vertical="center"/>
    </xf>
    <xf numFmtId="0" fontId="105" fillId="0" borderId="58" xfId="1452" applyFont="1" applyBorder="1" applyAlignment="1">
      <alignment horizontal="center" vertical="center"/>
    </xf>
    <xf numFmtId="0" fontId="105" fillId="0" borderId="8" xfId="1452" applyFont="1" applyBorder="1" applyAlignment="1">
      <alignment horizontal="center" vertical="center"/>
    </xf>
    <xf numFmtId="37" fontId="105" fillId="0" borderId="236" xfId="1452" applyNumberFormat="1" applyFont="1" applyBorder="1" applyAlignment="1">
      <alignment horizontal="center" vertical="center"/>
    </xf>
    <xf numFmtId="37" fontId="105" fillId="0" borderId="200" xfId="1452" applyNumberFormat="1" applyFont="1" applyBorder="1" applyAlignment="1">
      <alignment horizontal="center" vertical="center"/>
    </xf>
    <xf numFmtId="37" fontId="105" fillId="0" borderId="8" xfId="1452" applyNumberFormat="1" applyFont="1" applyBorder="1" applyAlignment="1">
      <alignment horizontal="center" vertical="center"/>
    </xf>
    <xf numFmtId="37" fontId="106" fillId="20" borderId="0" xfId="1452" applyNumberFormat="1" applyFont="1" applyFill="1" applyAlignment="1">
      <alignment horizontal="center" vertical="center"/>
    </xf>
    <xf numFmtId="0" fontId="105" fillId="20" borderId="16" xfId="1452" applyFont="1" applyFill="1" applyBorder="1" applyAlignment="1">
      <alignment horizontal="left" vertical="center"/>
    </xf>
    <xf numFmtId="0" fontId="105" fillId="20" borderId="3" xfId="1452" applyFont="1" applyFill="1" applyBorder="1" applyAlignment="1">
      <alignment horizontal="left" vertical="center"/>
    </xf>
    <xf numFmtId="37" fontId="106" fillId="0" borderId="0" xfId="7870" applyNumberFormat="1" applyFont="1" applyAlignment="1">
      <alignment horizontal="center" vertical="center"/>
    </xf>
    <xf numFmtId="0" fontId="105" fillId="20" borderId="16" xfId="249" applyFont="1" applyFill="1" applyBorder="1" applyAlignment="1">
      <alignment horizontal="left" vertical="center"/>
    </xf>
    <xf numFmtId="0" fontId="105" fillId="20" borderId="3" xfId="249" applyFont="1" applyFill="1" applyBorder="1" applyAlignment="1">
      <alignment horizontal="left" vertical="center"/>
    </xf>
    <xf numFmtId="37" fontId="105" fillId="0" borderId="115" xfId="7870" applyNumberFormat="1" applyFont="1" applyBorder="1" applyAlignment="1">
      <alignment horizontal="center" vertical="center"/>
    </xf>
    <xf numFmtId="37" fontId="104" fillId="0" borderId="47" xfId="249" applyNumberFormat="1" applyFont="1" applyBorder="1" applyAlignment="1">
      <alignment horizontal="center" vertical="center" shrinkToFit="1"/>
    </xf>
    <xf numFmtId="37" fontId="104" fillId="0" borderId="111" xfId="249" applyNumberFormat="1" applyFont="1" applyBorder="1" applyAlignment="1">
      <alignment horizontal="center" vertical="center" shrinkToFit="1"/>
    </xf>
    <xf numFmtId="37" fontId="104" fillId="0" borderId="3" xfId="249" applyNumberFormat="1" applyFont="1" applyBorder="1" applyAlignment="1">
      <alignment horizontal="left" vertical="center"/>
    </xf>
    <xf numFmtId="37" fontId="104" fillId="0" borderId="47" xfId="249" applyNumberFormat="1" applyFont="1" applyBorder="1" applyAlignment="1">
      <alignment horizontal="left" vertical="center"/>
    </xf>
    <xf numFmtId="37" fontId="101" fillId="0" borderId="47" xfId="249" applyNumberFormat="1" applyFont="1" applyBorder="1" applyAlignment="1">
      <alignment horizontal="left" vertical="center"/>
    </xf>
    <xf numFmtId="37" fontId="101" fillId="0" borderId="48" xfId="249" applyNumberFormat="1" applyFont="1" applyBorder="1" applyAlignment="1">
      <alignment horizontal="left" vertical="center"/>
    </xf>
    <xf numFmtId="37" fontId="104" fillId="0" borderId="49" xfId="249" applyNumberFormat="1" applyFont="1" applyBorder="1" applyAlignment="1">
      <alignment horizontal="left" vertical="center"/>
    </xf>
    <xf numFmtId="37" fontId="104" fillId="0" borderId="40" xfId="249" applyNumberFormat="1" applyFont="1" applyBorder="1" applyAlignment="1">
      <alignment horizontal="left" vertical="center"/>
    </xf>
    <xf numFmtId="0" fontId="237" fillId="0" borderId="0" xfId="1452" applyFont="1" applyAlignment="1">
      <alignment horizontal="center" vertical="center"/>
    </xf>
    <xf numFmtId="0" fontId="104" fillId="0" borderId="38" xfId="249" applyFont="1" applyBorder="1" applyAlignment="1">
      <alignment horizontal="center" vertical="center"/>
    </xf>
    <xf numFmtId="0" fontId="104" fillId="0" borderId="39" xfId="249" applyFont="1" applyBorder="1" applyAlignment="1">
      <alignment horizontal="center" vertical="center"/>
    </xf>
    <xf numFmtId="0" fontId="12" fillId="0" borderId="35" xfId="0" applyFont="1" applyBorder="1" applyAlignment="1">
      <alignment horizontal="left" vertical="center"/>
    </xf>
    <xf numFmtId="0" fontId="38" fillId="0" borderId="0" xfId="0" applyFont="1" applyAlignment="1">
      <alignment horizontal="left" vertical="center"/>
    </xf>
    <xf numFmtId="0" fontId="36" fillId="0" borderId="26" xfId="0" applyFont="1" applyBorder="1" applyAlignment="1">
      <alignment horizontal="right" vertical="center"/>
    </xf>
    <xf numFmtId="0" fontId="36" fillId="27" borderId="31" xfId="0" applyFont="1" applyFill="1" applyBorder="1" applyAlignment="1">
      <alignment horizontal="center" vertical="center"/>
    </xf>
    <xf numFmtId="0" fontId="36" fillId="27" borderId="24" xfId="0" applyFont="1" applyFill="1" applyBorder="1" applyAlignment="1">
      <alignment horizontal="center" vertical="center"/>
    </xf>
    <xf numFmtId="0" fontId="37" fillId="27" borderId="23" xfId="0" applyFont="1" applyFill="1" applyBorder="1" applyAlignment="1">
      <alignment horizontal="center" vertical="center"/>
    </xf>
    <xf numFmtId="0" fontId="37" fillId="27" borderId="21" xfId="0" applyFont="1" applyFill="1" applyBorder="1" applyAlignment="1">
      <alignment horizontal="center" vertical="center"/>
    </xf>
    <xf numFmtId="0" fontId="37" fillId="27" borderId="11" xfId="0" applyFont="1" applyFill="1" applyBorder="1" applyAlignment="1">
      <alignment horizontal="center" vertical="center"/>
    </xf>
    <xf numFmtId="0" fontId="34" fillId="0" borderId="0" xfId="0" applyFont="1" applyAlignment="1">
      <alignment horizontal="left" vertical="center"/>
    </xf>
    <xf numFmtId="0" fontId="23" fillId="0" borderId="51" xfId="0" applyFont="1" applyBorder="1" applyAlignment="1">
      <alignment horizontal="right" vertical="center"/>
    </xf>
    <xf numFmtId="0" fontId="24" fillId="27" borderId="52" xfId="0" applyFont="1" applyFill="1" applyBorder="1" applyAlignment="1">
      <alignment horizontal="left" vertical="center" wrapText="1" indent="1"/>
    </xf>
    <xf numFmtId="0" fontId="26" fillId="27" borderId="52" xfId="0" applyFont="1" applyFill="1" applyBorder="1" applyAlignment="1">
      <alignment horizontal="center" vertical="center"/>
    </xf>
    <xf numFmtId="0" fontId="25" fillId="0" borderId="53" xfId="0" applyFont="1" applyBorder="1" applyAlignment="1">
      <alignment horizontal="left" vertical="top" wrapText="1" indent="1"/>
    </xf>
    <xf numFmtId="0" fontId="28" fillId="26" borderId="0" xfId="253" applyFont="1" applyFill="1" applyAlignment="1" applyProtection="1">
      <alignment horizontal="left" vertical="center"/>
    </xf>
    <xf numFmtId="31" fontId="28" fillId="26" borderId="0" xfId="0" applyNumberFormat="1" applyFont="1" applyFill="1" applyAlignment="1">
      <alignment horizontal="right" vertical="center"/>
    </xf>
    <xf numFmtId="41" fontId="11" fillId="0" borderId="0" xfId="99" applyFont="1" applyBorder="1">
      <alignment vertical="center"/>
    </xf>
    <xf numFmtId="281" fontId="11" fillId="0" borderId="0" xfId="99" applyNumberFormat="1" applyFont="1" applyBorder="1">
      <alignment vertical="center"/>
    </xf>
    <xf numFmtId="41" fontId="52" fillId="0" borderId="0" xfId="99" applyFont="1" applyBorder="1">
      <alignment vertical="center"/>
    </xf>
    <xf numFmtId="362" fontId="11" fillId="0" borderId="0" xfId="99" applyNumberFormat="1" applyFont="1" applyBorder="1">
      <alignment vertical="center"/>
    </xf>
    <xf numFmtId="0" fontId="11" fillId="0" borderId="151" xfId="7871" applyBorder="1">
      <alignment vertical="center"/>
    </xf>
    <xf numFmtId="41" fontId="11" fillId="0" borderId="0" xfId="6487" applyFont="1" applyBorder="1">
      <alignment vertical="center"/>
    </xf>
    <xf numFmtId="0" fontId="52" fillId="0" borderId="151" xfId="7871" applyFont="1" applyBorder="1">
      <alignment vertical="center"/>
    </xf>
    <xf numFmtId="0" fontId="11" fillId="0" borderId="156" xfId="7871" applyBorder="1" applyAlignment="1">
      <alignment horizontal="center" vertical="center"/>
    </xf>
    <xf numFmtId="0" fontId="11" fillId="0" borderId="158" xfId="7871" applyBorder="1" applyAlignment="1">
      <alignment horizontal="center" vertical="center"/>
    </xf>
    <xf numFmtId="0" fontId="11" fillId="0" borderId="151" xfId="7871" applyBorder="1" applyAlignment="1">
      <alignment horizontal="center" vertical="center"/>
    </xf>
    <xf numFmtId="0" fontId="52" fillId="0" borderId="156" xfId="7871" applyFont="1" applyBorder="1" applyAlignment="1">
      <alignment horizontal="center" vertical="center"/>
    </xf>
    <xf numFmtId="0" fontId="52" fillId="0" borderId="157" xfId="7871" applyFont="1" applyBorder="1" applyAlignment="1">
      <alignment horizontal="center" vertical="center"/>
    </xf>
    <xf numFmtId="0" fontId="52" fillId="0" borderId="158" xfId="7871" applyFont="1" applyBorder="1" applyAlignment="1">
      <alignment horizontal="center" vertical="center"/>
    </xf>
  </cellXfs>
  <cellStyles count="7895">
    <cellStyle name="_x0002__x0002__x0007__x0010__x0001__x0001__x0007_" xfId="1467" xr:uid="{00000000-0005-0000-0000-000000000000}"/>
    <cellStyle name="_x0014_" xfId="1468" xr:uid="{00000000-0005-0000-0000-000001000000}"/>
    <cellStyle name="' '" xfId="1469" xr:uid="{00000000-0005-0000-0000-000002000000}"/>
    <cellStyle name="          _x000d__x000a_386grabber=vga.3gr_x000d__x000a_" xfId="1470" xr:uid="{00000000-0005-0000-0000-000003000000}"/>
    <cellStyle name=" bolted_'98지하철1,2호선 구조물균열누수보수공사" xfId="1471" xr:uid="{00000000-0005-0000-0000-000004000000}"/>
    <cellStyle name="_x000a_386grabber=M" xfId="1472" xr:uid="{00000000-0005-0000-0000-000005000000}"/>
    <cellStyle name="&quot;" xfId="1473" xr:uid="{00000000-0005-0000-0000-000006000000}"/>
    <cellStyle name="&quot; 10" xfId="1474" xr:uid="{00000000-0005-0000-0000-000007000000}"/>
    <cellStyle name="&quot; 2" xfId="1475" xr:uid="{00000000-0005-0000-0000-000008000000}"/>
    <cellStyle name="&quot; 2 2" xfId="1476" xr:uid="{00000000-0005-0000-0000-000009000000}"/>
    <cellStyle name="&quot; 2 3" xfId="1477" xr:uid="{00000000-0005-0000-0000-00000A000000}"/>
    <cellStyle name="&quot; 2 3 2" xfId="1478" xr:uid="{00000000-0005-0000-0000-00000B000000}"/>
    <cellStyle name="&quot; 2 3 2 2" xfId="1479" xr:uid="{00000000-0005-0000-0000-00000C000000}"/>
    <cellStyle name="&quot; 2 3 3" xfId="1480" xr:uid="{00000000-0005-0000-0000-00000D000000}"/>
    <cellStyle name="&quot; 2 4" xfId="1481" xr:uid="{00000000-0005-0000-0000-00000E000000}"/>
    <cellStyle name="&quot; 2 4 2" xfId="1482" xr:uid="{00000000-0005-0000-0000-00000F000000}"/>
    <cellStyle name="&quot; 2 4 2 2" xfId="1483" xr:uid="{00000000-0005-0000-0000-000010000000}"/>
    <cellStyle name="&quot; 2 4 3" xfId="1484" xr:uid="{00000000-0005-0000-0000-000011000000}"/>
    <cellStyle name="&quot; 2 5" xfId="1485" xr:uid="{00000000-0005-0000-0000-000012000000}"/>
    <cellStyle name="&quot; 2 5 2" xfId="1486" xr:uid="{00000000-0005-0000-0000-000013000000}"/>
    <cellStyle name="&quot; 2 5 2 2" xfId="1487" xr:uid="{00000000-0005-0000-0000-000014000000}"/>
    <cellStyle name="&quot; 2 5 3" xfId="1488" xr:uid="{00000000-0005-0000-0000-000015000000}"/>
    <cellStyle name="&quot; 2 6" xfId="1489" xr:uid="{00000000-0005-0000-0000-000016000000}"/>
    <cellStyle name="&quot; 2 6 2" xfId="1490" xr:uid="{00000000-0005-0000-0000-000017000000}"/>
    <cellStyle name="&quot; 2 6 2 2" xfId="1491" xr:uid="{00000000-0005-0000-0000-000018000000}"/>
    <cellStyle name="&quot; 2 6 3" xfId="1492" xr:uid="{00000000-0005-0000-0000-000019000000}"/>
    <cellStyle name="&quot; 2 7" xfId="1493" xr:uid="{00000000-0005-0000-0000-00001A000000}"/>
    <cellStyle name="&quot; 2 7 2" xfId="1494" xr:uid="{00000000-0005-0000-0000-00001B000000}"/>
    <cellStyle name="&quot; 2 7 2 2" xfId="1495" xr:uid="{00000000-0005-0000-0000-00001C000000}"/>
    <cellStyle name="&quot; 2 7 3" xfId="1496" xr:uid="{00000000-0005-0000-0000-00001D000000}"/>
    <cellStyle name="&quot; 2 8" xfId="1497" xr:uid="{00000000-0005-0000-0000-00001E000000}"/>
    <cellStyle name="&quot; 2 8 2" xfId="1498" xr:uid="{00000000-0005-0000-0000-00001F000000}"/>
    <cellStyle name="&quot; 2 8 2 2" xfId="1499" xr:uid="{00000000-0005-0000-0000-000020000000}"/>
    <cellStyle name="&quot; 2 8 3" xfId="1500" xr:uid="{00000000-0005-0000-0000-000021000000}"/>
    <cellStyle name="&quot; 2 9" xfId="1501" xr:uid="{00000000-0005-0000-0000-000022000000}"/>
    <cellStyle name="&quot; 2 9 2" xfId="1502" xr:uid="{00000000-0005-0000-0000-000023000000}"/>
    <cellStyle name="&quot; 2 9 2 2" xfId="1503" xr:uid="{00000000-0005-0000-0000-000024000000}"/>
    <cellStyle name="&quot; 2 9 3" xfId="1504" xr:uid="{00000000-0005-0000-0000-000025000000}"/>
    <cellStyle name="&quot; 3" xfId="1505" xr:uid="{00000000-0005-0000-0000-000026000000}"/>
    <cellStyle name="&quot; 3 2" xfId="1506" xr:uid="{00000000-0005-0000-0000-000027000000}"/>
    <cellStyle name="&quot; 3 2 2" xfId="1507" xr:uid="{00000000-0005-0000-0000-000028000000}"/>
    <cellStyle name="&quot; 3 3" xfId="1508" xr:uid="{00000000-0005-0000-0000-000029000000}"/>
    <cellStyle name="&quot; 4" xfId="1509" xr:uid="{00000000-0005-0000-0000-00002A000000}"/>
    <cellStyle name="&quot; 4 2" xfId="1510" xr:uid="{00000000-0005-0000-0000-00002B000000}"/>
    <cellStyle name="&quot; 4 2 2" xfId="1511" xr:uid="{00000000-0005-0000-0000-00002C000000}"/>
    <cellStyle name="&quot; 4 3" xfId="1512" xr:uid="{00000000-0005-0000-0000-00002D000000}"/>
    <cellStyle name="&quot; 5" xfId="1513" xr:uid="{00000000-0005-0000-0000-00002E000000}"/>
    <cellStyle name="&quot; 5 2" xfId="1514" xr:uid="{00000000-0005-0000-0000-00002F000000}"/>
    <cellStyle name="&quot; 5 2 2" xfId="1515" xr:uid="{00000000-0005-0000-0000-000030000000}"/>
    <cellStyle name="&quot; 5 3" xfId="1516" xr:uid="{00000000-0005-0000-0000-000031000000}"/>
    <cellStyle name="&quot; 6" xfId="1517" xr:uid="{00000000-0005-0000-0000-000032000000}"/>
    <cellStyle name="&quot; 6 2" xfId="1518" xr:uid="{00000000-0005-0000-0000-000033000000}"/>
    <cellStyle name="&quot; 6 2 2" xfId="1519" xr:uid="{00000000-0005-0000-0000-000034000000}"/>
    <cellStyle name="&quot; 6 3" xfId="1520" xr:uid="{00000000-0005-0000-0000-000035000000}"/>
    <cellStyle name="&quot; 7" xfId="1521" xr:uid="{00000000-0005-0000-0000-000036000000}"/>
    <cellStyle name="&quot; 7 2" xfId="1522" xr:uid="{00000000-0005-0000-0000-000037000000}"/>
    <cellStyle name="&quot; 7 2 2" xfId="1523" xr:uid="{00000000-0005-0000-0000-000038000000}"/>
    <cellStyle name="&quot; 7 3" xfId="1524" xr:uid="{00000000-0005-0000-0000-000039000000}"/>
    <cellStyle name="&quot; 8" xfId="1525" xr:uid="{00000000-0005-0000-0000-00003A000000}"/>
    <cellStyle name="&quot; 8 2" xfId="1526" xr:uid="{00000000-0005-0000-0000-00003B000000}"/>
    <cellStyle name="&quot; 8 2 2" xfId="1527" xr:uid="{00000000-0005-0000-0000-00003C000000}"/>
    <cellStyle name="&quot; 8 3" xfId="1528" xr:uid="{00000000-0005-0000-0000-00003D000000}"/>
    <cellStyle name="&quot; 9" xfId="1529" xr:uid="{00000000-0005-0000-0000-00003E000000}"/>
    <cellStyle name="&quot; 9 2" xfId="1530" xr:uid="{00000000-0005-0000-0000-00003F000000}"/>
    <cellStyle name="&quot; 9 2 2" xfId="1531" xr:uid="{00000000-0005-0000-0000-000040000000}"/>
    <cellStyle name="&quot; 9 3" xfId="1532" xr:uid="{00000000-0005-0000-0000-000041000000}"/>
    <cellStyle name="&quot;_11년 자료정비_시험사업_시스템-산출내역서_V1.3" xfId="1533" xr:uid="{00000000-0005-0000-0000-000042000000}"/>
    <cellStyle name="&quot;_11년 자료정비_시험사업_시스템-산출내역서_V1.3 10" xfId="1534" xr:uid="{00000000-0005-0000-0000-000043000000}"/>
    <cellStyle name="&quot;_11년 자료정비_시험사업_시스템-산출내역서_V1.3 10 2" xfId="1535" xr:uid="{00000000-0005-0000-0000-000044000000}"/>
    <cellStyle name="&quot;_11년 자료정비_시험사업_시스템-산출내역서_V1.3 10 2 2" xfId="1536" xr:uid="{00000000-0005-0000-0000-000045000000}"/>
    <cellStyle name="&quot;_11년 자료정비_시험사업_시스템-산출내역서_V1.3 10 3" xfId="1537" xr:uid="{00000000-0005-0000-0000-000046000000}"/>
    <cellStyle name="&quot;_11년 자료정비_시험사업_시스템-산출내역서_V1.3 11" xfId="1538" xr:uid="{00000000-0005-0000-0000-000047000000}"/>
    <cellStyle name="&quot;_11년 자료정비_시험사업_시스템-산출내역서_V1.3 11 2" xfId="1539" xr:uid="{00000000-0005-0000-0000-000048000000}"/>
    <cellStyle name="&quot;_11년 자료정비_시험사업_시스템-산출내역서_V1.3 11 2 2" xfId="1540" xr:uid="{00000000-0005-0000-0000-000049000000}"/>
    <cellStyle name="&quot;_11년 자료정비_시험사업_시스템-산출내역서_V1.3 11 3" xfId="1541" xr:uid="{00000000-0005-0000-0000-00004A000000}"/>
    <cellStyle name="&quot;_11년 자료정비_시험사업_시스템-산출내역서_V1.3 12" xfId="1542" xr:uid="{00000000-0005-0000-0000-00004B000000}"/>
    <cellStyle name="&quot;_11년 자료정비_시험사업_시스템-산출내역서_V1.3 12 2" xfId="1543" xr:uid="{00000000-0005-0000-0000-00004C000000}"/>
    <cellStyle name="&quot;_11년 자료정비_시험사업_시스템-산출내역서_V1.3 12 2 2" xfId="1544" xr:uid="{00000000-0005-0000-0000-00004D000000}"/>
    <cellStyle name="&quot;_11년 자료정비_시험사업_시스템-산출내역서_V1.3 12 3" xfId="1545" xr:uid="{00000000-0005-0000-0000-00004E000000}"/>
    <cellStyle name="&quot;_11년 자료정비_시험사업_시스템-산출내역서_V1.3 13" xfId="1546" xr:uid="{00000000-0005-0000-0000-00004F000000}"/>
    <cellStyle name="&quot;_11년 자료정비_시험사업_시스템-산출내역서_V1.3 13 2" xfId="1547" xr:uid="{00000000-0005-0000-0000-000050000000}"/>
    <cellStyle name="&quot;_11년 자료정비_시험사업_시스템-산출내역서_V1.3 13 2 2" xfId="1548" xr:uid="{00000000-0005-0000-0000-000051000000}"/>
    <cellStyle name="&quot;_11년 자료정비_시험사업_시스템-산출내역서_V1.3 13 3" xfId="1549" xr:uid="{00000000-0005-0000-0000-000052000000}"/>
    <cellStyle name="&quot;_11년 자료정비_시험사업_시스템-산출내역서_V1.3 14" xfId="1550" xr:uid="{00000000-0005-0000-0000-000053000000}"/>
    <cellStyle name="&quot;_11년 자료정비_시험사업_시스템-산출내역서_V1.3 14 2" xfId="1551" xr:uid="{00000000-0005-0000-0000-000054000000}"/>
    <cellStyle name="&quot;_11년 자료정비_시험사업_시스템-산출내역서_V1.3 14 2 2" xfId="1552" xr:uid="{00000000-0005-0000-0000-000055000000}"/>
    <cellStyle name="&quot;_11년 자료정비_시험사업_시스템-산출내역서_V1.3 14 3" xfId="1553" xr:uid="{00000000-0005-0000-0000-000056000000}"/>
    <cellStyle name="&quot;_11년 자료정비_시험사업_시스템-산출내역서_V1.3 15" xfId="1554" xr:uid="{00000000-0005-0000-0000-000057000000}"/>
    <cellStyle name="&quot;_11년 자료정비_시험사업_시스템-산출내역서_V1.3 15 2" xfId="1555" xr:uid="{00000000-0005-0000-0000-000058000000}"/>
    <cellStyle name="&quot;_11년 자료정비_시험사업_시스템-산출내역서_V1.3 16" xfId="1556" xr:uid="{00000000-0005-0000-0000-000059000000}"/>
    <cellStyle name="&quot;_11년 자료정비_시험사업_시스템-산출내역서_V1.3 2" xfId="1557" xr:uid="{00000000-0005-0000-0000-00005A000000}"/>
    <cellStyle name="&quot;_11년 자료정비_시험사업_시스템-산출내역서_V1.3 2 10" xfId="1558" xr:uid="{00000000-0005-0000-0000-00005B000000}"/>
    <cellStyle name="&quot;_11년 자료정비_시험사업_시스템-산출내역서_V1.3 2 10 2" xfId="1559" xr:uid="{00000000-0005-0000-0000-00005C000000}"/>
    <cellStyle name="&quot;_11년 자료정비_시험사업_시스템-산출내역서_V1.3 2 10 2 2" xfId="1560" xr:uid="{00000000-0005-0000-0000-00005D000000}"/>
    <cellStyle name="&quot;_11년 자료정비_시험사업_시스템-산출내역서_V1.3 2 10 3" xfId="1561" xr:uid="{00000000-0005-0000-0000-00005E000000}"/>
    <cellStyle name="&quot;_11년 자료정비_시험사업_시스템-산출내역서_V1.3 2 11" xfId="1562" xr:uid="{00000000-0005-0000-0000-00005F000000}"/>
    <cellStyle name="&quot;_11년 자료정비_시험사업_시스템-산출내역서_V1.3 2 11 2" xfId="1563" xr:uid="{00000000-0005-0000-0000-000060000000}"/>
    <cellStyle name="&quot;_11년 자료정비_시험사업_시스템-산출내역서_V1.3 2 11 2 2" xfId="1564" xr:uid="{00000000-0005-0000-0000-000061000000}"/>
    <cellStyle name="&quot;_11년 자료정비_시험사업_시스템-산출내역서_V1.3 2 11 3" xfId="1565" xr:uid="{00000000-0005-0000-0000-000062000000}"/>
    <cellStyle name="&quot;_11년 자료정비_시험사업_시스템-산출내역서_V1.3 2 12" xfId="1566" xr:uid="{00000000-0005-0000-0000-000063000000}"/>
    <cellStyle name="&quot;_11년 자료정비_시험사업_시스템-산출내역서_V1.3 2 12 2" xfId="1567" xr:uid="{00000000-0005-0000-0000-000064000000}"/>
    <cellStyle name="&quot;_11년 자료정비_시험사업_시스템-산출내역서_V1.3 2 12 2 2" xfId="1568" xr:uid="{00000000-0005-0000-0000-000065000000}"/>
    <cellStyle name="&quot;_11년 자료정비_시험사업_시스템-산출내역서_V1.3 2 12 3" xfId="1569" xr:uid="{00000000-0005-0000-0000-000066000000}"/>
    <cellStyle name="&quot;_11년 자료정비_시험사업_시스템-산출내역서_V1.3 2 13" xfId="1570" xr:uid="{00000000-0005-0000-0000-000067000000}"/>
    <cellStyle name="&quot;_11년 자료정비_시험사업_시스템-산출내역서_V1.3 2 13 2" xfId="1571" xr:uid="{00000000-0005-0000-0000-000068000000}"/>
    <cellStyle name="&quot;_11년 자료정비_시험사업_시스템-산출내역서_V1.3 2 13 2 2" xfId="1572" xr:uid="{00000000-0005-0000-0000-000069000000}"/>
    <cellStyle name="&quot;_11년 자료정비_시험사업_시스템-산출내역서_V1.3 2 13 3" xfId="1573" xr:uid="{00000000-0005-0000-0000-00006A000000}"/>
    <cellStyle name="&quot;_11년 자료정비_시험사업_시스템-산출내역서_V1.3 2 14" xfId="1574" xr:uid="{00000000-0005-0000-0000-00006B000000}"/>
    <cellStyle name="&quot;_11년 자료정비_시험사업_시스템-산출내역서_V1.3 2 14 2" xfId="1575" xr:uid="{00000000-0005-0000-0000-00006C000000}"/>
    <cellStyle name="&quot;_11년 자료정비_시험사업_시스템-산출내역서_V1.3 2 15" xfId="1576" xr:uid="{00000000-0005-0000-0000-00006D000000}"/>
    <cellStyle name="&quot;_11년 자료정비_시험사업_시스템-산출내역서_V1.3 2 2" xfId="1577" xr:uid="{00000000-0005-0000-0000-00006E000000}"/>
    <cellStyle name="&quot;_11년 자료정비_시험사업_시스템-산출내역서_V1.3 2 2 2" xfId="1578" xr:uid="{00000000-0005-0000-0000-00006F000000}"/>
    <cellStyle name="&quot;_11년 자료정비_시험사업_시스템-산출내역서_V1.3 2 2 2 2" xfId="1579" xr:uid="{00000000-0005-0000-0000-000070000000}"/>
    <cellStyle name="&quot;_11년 자료정비_시험사업_시스템-산출내역서_V1.3 2 2 3" xfId="1580" xr:uid="{00000000-0005-0000-0000-000071000000}"/>
    <cellStyle name="&quot;_11년 자료정비_시험사업_시스템-산출내역서_V1.3 2 3" xfId="1581" xr:uid="{00000000-0005-0000-0000-000072000000}"/>
    <cellStyle name="&quot;_11년 자료정비_시험사업_시스템-산출내역서_V1.3 2 3 2" xfId="1582" xr:uid="{00000000-0005-0000-0000-000073000000}"/>
    <cellStyle name="&quot;_11년 자료정비_시험사업_시스템-산출내역서_V1.3 2 3 2 2" xfId="1583" xr:uid="{00000000-0005-0000-0000-000074000000}"/>
    <cellStyle name="&quot;_11년 자료정비_시험사업_시스템-산출내역서_V1.3 2 3 3" xfId="1584" xr:uid="{00000000-0005-0000-0000-000075000000}"/>
    <cellStyle name="&quot;_11년 자료정비_시험사업_시스템-산출내역서_V1.3 2 4" xfId="1585" xr:uid="{00000000-0005-0000-0000-000076000000}"/>
    <cellStyle name="&quot;_11년 자료정비_시험사업_시스템-산출내역서_V1.3 2 4 2" xfId="1586" xr:uid="{00000000-0005-0000-0000-000077000000}"/>
    <cellStyle name="&quot;_11년 자료정비_시험사업_시스템-산출내역서_V1.3 2 4 2 2" xfId="1587" xr:uid="{00000000-0005-0000-0000-000078000000}"/>
    <cellStyle name="&quot;_11년 자료정비_시험사업_시스템-산출내역서_V1.3 2 4 3" xfId="1588" xr:uid="{00000000-0005-0000-0000-000079000000}"/>
    <cellStyle name="&quot;_11년 자료정비_시험사업_시스템-산출내역서_V1.3 2 5" xfId="1589" xr:uid="{00000000-0005-0000-0000-00007A000000}"/>
    <cellStyle name="&quot;_11년 자료정비_시험사업_시스템-산출내역서_V1.3 2 5 2" xfId="1590" xr:uid="{00000000-0005-0000-0000-00007B000000}"/>
    <cellStyle name="&quot;_11년 자료정비_시험사업_시스템-산출내역서_V1.3 2 5 2 2" xfId="1591" xr:uid="{00000000-0005-0000-0000-00007C000000}"/>
    <cellStyle name="&quot;_11년 자료정비_시험사업_시스템-산출내역서_V1.3 2 5 3" xfId="1592" xr:uid="{00000000-0005-0000-0000-00007D000000}"/>
    <cellStyle name="&quot;_11년 자료정비_시험사업_시스템-산출내역서_V1.3 2 6" xfId="1593" xr:uid="{00000000-0005-0000-0000-00007E000000}"/>
    <cellStyle name="&quot;_11년 자료정비_시험사업_시스템-산출내역서_V1.3 2 6 2" xfId="1594" xr:uid="{00000000-0005-0000-0000-00007F000000}"/>
    <cellStyle name="&quot;_11년 자료정비_시험사업_시스템-산출내역서_V1.3 2 6 2 2" xfId="1595" xr:uid="{00000000-0005-0000-0000-000080000000}"/>
    <cellStyle name="&quot;_11년 자료정비_시험사업_시스템-산출내역서_V1.3 2 6 3" xfId="1596" xr:uid="{00000000-0005-0000-0000-000081000000}"/>
    <cellStyle name="&quot;_11년 자료정비_시험사업_시스템-산출내역서_V1.3 2 7" xfId="1597" xr:uid="{00000000-0005-0000-0000-000082000000}"/>
    <cellStyle name="&quot;_11년 자료정비_시험사업_시스템-산출내역서_V1.3 2 7 2" xfId="1598" xr:uid="{00000000-0005-0000-0000-000083000000}"/>
    <cellStyle name="&quot;_11년 자료정비_시험사업_시스템-산출내역서_V1.3 2 7 2 2" xfId="1599" xr:uid="{00000000-0005-0000-0000-000084000000}"/>
    <cellStyle name="&quot;_11년 자료정비_시험사업_시스템-산출내역서_V1.3 2 7 3" xfId="1600" xr:uid="{00000000-0005-0000-0000-000085000000}"/>
    <cellStyle name="&quot;_11년 자료정비_시험사업_시스템-산출내역서_V1.3 2 8" xfId="1601" xr:uid="{00000000-0005-0000-0000-000086000000}"/>
    <cellStyle name="&quot;_11년 자료정비_시험사업_시스템-산출내역서_V1.3 2 8 2" xfId="1602" xr:uid="{00000000-0005-0000-0000-000087000000}"/>
    <cellStyle name="&quot;_11년 자료정비_시험사업_시스템-산출내역서_V1.3 2 8 2 2" xfId="1603" xr:uid="{00000000-0005-0000-0000-000088000000}"/>
    <cellStyle name="&quot;_11년 자료정비_시험사업_시스템-산출내역서_V1.3 2 8 3" xfId="1604" xr:uid="{00000000-0005-0000-0000-000089000000}"/>
    <cellStyle name="&quot;_11년 자료정비_시험사업_시스템-산출내역서_V1.3 2 9" xfId="1605" xr:uid="{00000000-0005-0000-0000-00008A000000}"/>
    <cellStyle name="&quot;_11년 자료정비_시험사업_시스템-산출내역서_V1.3 2 9 2" xfId="1606" xr:uid="{00000000-0005-0000-0000-00008B000000}"/>
    <cellStyle name="&quot;_11년 자료정비_시험사업_시스템-산출내역서_V1.3 2 9 2 2" xfId="1607" xr:uid="{00000000-0005-0000-0000-00008C000000}"/>
    <cellStyle name="&quot;_11년 자료정비_시험사업_시스템-산출내역서_V1.3 2 9 3" xfId="1608" xr:uid="{00000000-0005-0000-0000-00008D000000}"/>
    <cellStyle name="&quot;_11년 자료정비_시험사업_시스템-산출내역서_V1.3 3" xfId="1609" xr:uid="{00000000-0005-0000-0000-00008E000000}"/>
    <cellStyle name="&quot;_11년 자료정비_시험사업_시스템-산출내역서_V1.3 3 2" xfId="1610" xr:uid="{00000000-0005-0000-0000-00008F000000}"/>
    <cellStyle name="&quot;_11년 자료정비_시험사업_시스템-산출내역서_V1.3 3 2 2" xfId="1611" xr:uid="{00000000-0005-0000-0000-000090000000}"/>
    <cellStyle name="&quot;_11년 자료정비_시험사업_시스템-산출내역서_V1.3 3 3" xfId="1612" xr:uid="{00000000-0005-0000-0000-000091000000}"/>
    <cellStyle name="&quot;_11년 자료정비_시험사업_시스템-산출내역서_V1.3 4" xfId="1613" xr:uid="{00000000-0005-0000-0000-000092000000}"/>
    <cellStyle name="&quot;_11년 자료정비_시험사업_시스템-산출내역서_V1.3 4 2" xfId="1614" xr:uid="{00000000-0005-0000-0000-000093000000}"/>
    <cellStyle name="&quot;_11년 자료정비_시험사업_시스템-산출내역서_V1.3 4 2 2" xfId="1615" xr:uid="{00000000-0005-0000-0000-000094000000}"/>
    <cellStyle name="&quot;_11년 자료정비_시험사업_시스템-산출내역서_V1.3 4 3" xfId="1616" xr:uid="{00000000-0005-0000-0000-000095000000}"/>
    <cellStyle name="&quot;_11년 자료정비_시험사업_시스템-산출내역서_V1.3 5" xfId="1617" xr:uid="{00000000-0005-0000-0000-000096000000}"/>
    <cellStyle name="&quot;_11년 자료정비_시험사업_시스템-산출내역서_V1.3 5 2" xfId="1618" xr:uid="{00000000-0005-0000-0000-000097000000}"/>
    <cellStyle name="&quot;_11년 자료정비_시험사업_시스템-산출내역서_V1.3 5 2 2" xfId="1619" xr:uid="{00000000-0005-0000-0000-000098000000}"/>
    <cellStyle name="&quot;_11년 자료정비_시험사업_시스템-산출내역서_V1.3 5 3" xfId="1620" xr:uid="{00000000-0005-0000-0000-000099000000}"/>
    <cellStyle name="&quot;_11년 자료정비_시험사업_시스템-산출내역서_V1.3 6" xfId="1621" xr:uid="{00000000-0005-0000-0000-00009A000000}"/>
    <cellStyle name="&quot;_11년 자료정비_시험사업_시스템-산출내역서_V1.3 6 2" xfId="1622" xr:uid="{00000000-0005-0000-0000-00009B000000}"/>
    <cellStyle name="&quot;_11년 자료정비_시험사업_시스템-산출내역서_V1.3 6 2 2" xfId="1623" xr:uid="{00000000-0005-0000-0000-00009C000000}"/>
    <cellStyle name="&quot;_11년 자료정비_시험사업_시스템-산출내역서_V1.3 6 3" xfId="1624" xr:uid="{00000000-0005-0000-0000-00009D000000}"/>
    <cellStyle name="&quot;_11년 자료정비_시험사업_시스템-산출내역서_V1.3 7" xfId="1625" xr:uid="{00000000-0005-0000-0000-00009E000000}"/>
    <cellStyle name="&quot;_11년 자료정비_시험사업_시스템-산출내역서_V1.3 7 2" xfId="1626" xr:uid="{00000000-0005-0000-0000-00009F000000}"/>
    <cellStyle name="&quot;_11년 자료정비_시험사업_시스템-산출내역서_V1.3 7 2 2" xfId="1627" xr:uid="{00000000-0005-0000-0000-0000A0000000}"/>
    <cellStyle name="&quot;_11년 자료정비_시험사업_시스템-산출내역서_V1.3 7 3" xfId="1628" xr:uid="{00000000-0005-0000-0000-0000A1000000}"/>
    <cellStyle name="&quot;_11년 자료정비_시험사업_시스템-산출내역서_V1.3 8" xfId="1629" xr:uid="{00000000-0005-0000-0000-0000A2000000}"/>
    <cellStyle name="&quot;_11년 자료정비_시험사업_시스템-산출내역서_V1.3 8 2" xfId="1630" xr:uid="{00000000-0005-0000-0000-0000A3000000}"/>
    <cellStyle name="&quot;_11년 자료정비_시험사업_시스템-산출내역서_V1.3 8 2 2" xfId="1631" xr:uid="{00000000-0005-0000-0000-0000A4000000}"/>
    <cellStyle name="&quot;_11년 자료정비_시험사업_시스템-산출내역서_V1.3 8 3" xfId="1632" xr:uid="{00000000-0005-0000-0000-0000A5000000}"/>
    <cellStyle name="&quot;_11년 자료정비_시험사업_시스템-산출내역서_V1.3 9" xfId="1633" xr:uid="{00000000-0005-0000-0000-0000A6000000}"/>
    <cellStyle name="&quot;_11년 자료정비_시험사업_시스템-산출내역서_V1.3 9 2" xfId="1634" xr:uid="{00000000-0005-0000-0000-0000A7000000}"/>
    <cellStyle name="&quot;_11년 자료정비_시험사업_시스템-산출내역서_V1.3 9 2 2" xfId="1635" xr:uid="{00000000-0005-0000-0000-0000A8000000}"/>
    <cellStyle name="&quot;_11년 자료정비_시험사업_시스템-산출내역서_V1.3 9 3" xfId="1636" xr:uid="{00000000-0005-0000-0000-0000A9000000}"/>
    <cellStyle name="&quot;_11년 자료정비_시험사업_시스템-산출내역서_V1.4" xfId="1637" xr:uid="{00000000-0005-0000-0000-0000AA000000}"/>
    <cellStyle name="&quot;_11년 자료정비_시험사업_시스템-산출내역서_V1.4 10" xfId="1638" xr:uid="{00000000-0005-0000-0000-0000AB000000}"/>
    <cellStyle name="&quot;_11년 자료정비_시험사업_시스템-산출내역서_V1.4 10 2" xfId="1639" xr:uid="{00000000-0005-0000-0000-0000AC000000}"/>
    <cellStyle name="&quot;_11년 자료정비_시험사업_시스템-산출내역서_V1.4 10 2 2" xfId="1640" xr:uid="{00000000-0005-0000-0000-0000AD000000}"/>
    <cellStyle name="&quot;_11년 자료정비_시험사업_시스템-산출내역서_V1.4 10 3" xfId="1641" xr:uid="{00000000-0005-0000-0000-0000AE000000}"/>
    <cellStyle name="&quot;_11년 자료정비_시험사업_시스템-산출내역서_V1.4 11" xfId="1642" xr:uid="{00000000-0005-0000-0000-0000AF000000}"/>
    <cellStyle name="&quot;_11년 자료정비_시험사업_시스템-산출내역서_V1.4 11 2" xfId="1643" xr:uid="{00000000-0005-0000-0000-0000B0000000}"/>
    <cellStyle name="&quot;_11년 자료정비_시험사업_시스템-산출내역서_V1.4 11 2 2" xfId="1644" xr:uid="{00000000-0005-0000-0000-0000B1000000}"/>
    <cellStyle name="&quot;_11년 자료정비_시험사업_시스템-산출내역서_V1.4 11 3" xfId="1645" xr:uid="{00000000-0005-0000-0000-0000B2000000}"/>
    <cellStyle name="&quot;_11년 자료정비_시험사업_시스템-산출내역서_V1.4 12" xfId="1646" xr:uid="{00000000-0005-0000-0000-0000B3000000}"/>
    <cellStyle name="&quot;_11년 자료정비_시험사업_시스템-산출내역서_V1.4 12 2" xfId="1647" xr:uid="{00000000-0005-0000-0000-0000B4000000}"/>
    <cellStyle name="&quot;_11년 자료정비_시험사업_시스템-산출내역서_V1.4 12 2 2" xfId="1648" xr:uid="{00000000-0005-0000-0000-0000B5000000}"/>
    <cellStyle name="&quot;_11년 자료정비_시험사업_시스템-산출내역서_V1.4 12 3" xfId="1649" xr:uid="{00000000-0005-0000-0000-0000B6000000}"/>
    <cellStyle name="&quot;_11년 자료정비_시험사업_시스템-산출내역서_V1.4 13" xfId="1650" xr:uid="{00000000-0005-0000-0000-0000B7000000}"/>
    <cellStyle name="&quot;_11년 자료정비_시험사업_시스템-산출내역서_V1.4 13 2" xfId="1651" xr:uid="{00000000-0005-0000-0000-0000B8000000}"/>
    <cellStyle name="&quot;_11년 자료정비_시험사업_시스템-산출내역서_V1.4 13 2 2" xfId="1652" xr:uid="{00000000-0005-0000-0000-0000B9000000}"/>
    <cellStyle name="&quot;_11년 자료정비_시험사업_시스템-산출내역서_V1.4 13 3" xfId="1653" xr:uid="{00000000-0005-0000-0000-0000BA000000}"/>
    <cellStyle name="&quot;_11년 자료정비_시험사업_시스템-산출내역서_V1.4 14" xfId="1654" xr:uid="{00000000-0005-0000-0000-0000BB000000}"/>
    <cellStyle name="&quot;_11년 자료정비_시험사업_시스템-산출내역서_V1.4 14 2" xfId="1655" xr:uid="{00000000-0005-0000-0000-0000BC000000}"/>
    <cellStyle name="&quot;_11년 자료정비_시험사업_시스템-산출내역서_V1.4 14 2 2" xfId="1656" xr:uid="{00000000-0005-0000-0000-0000BD000000}"/>
    <cellStyle name="&quot;_11년 자료정비_시험사업_시스템-산출내역서_V1.4 14 3" xfId="1657" xr:uid="{00000000-0005-0000-0000-0000BE000000}"/>
    <cellStyle name="&quot;_11년 자료정비_시험사업_시스템-산출내역서_V1.4 15" xfId="1658" xr:uid="{00000000-0005-0000-0000-0000BF000000}"/>
    <cellStyle name="&quot;_11년 자료정비_시험사업_시스템-산출내역서_V1.4 15 2" xfId="1659" xr:uid="{00000000-0005-0000-0000-0000C0000000}"/>
    <cellStyle name="&quot;_11년 자료정비_시험사업_시스템-산출내역서_V1.4 16" xfId="1660" xr:uid="{00000000-0005-0000-0000-0000C1000000}"/>
    <cellStyle name="&quot;_11년 자료정비_시험사업_시스템-산출내역서_V1.4 2" xfId="1661" xr:uid="{00000000-0005-0000-0000-0000C2000000}"/>
    <cellStyle name="&quot;_11년 자료정비_시험사업_시스템-산출내역서_V1.4 2 10" xfId="1662" xr:uid="{00000000-0005-0000-0000-0000C3000000}"/>
    <cellStyle name="&quot;_11년 자료정비_시험사업_시스템-산출내역서_V1.4 2 10 2" xfId="1663" xr:uid="{00000000-0005-0000-0000-0000C4000000}"/>
    <cellStyle name="&quot;_11년 자료정비_시험사업_시스템-산출내역서_V1.4 2 10 2 2" xfId="1664" xr:uid="{00000000-0005-0000-0000-0000C5000000}"/>
    <cellStyle name="&quot;_11년 자료정비_시험사업_시스템-산출내역서_V1.4 2 10 3" xfId="1665" xr:uid="{00000000-0005-0000-0000-0000C6000000}"/>
    <cellStyle name="&quot;_11년 자료정비_시험사업_시스템-산출내역서_V1.4 2 11" xfId="1666" xr:uid="{00000000-0005-0000-0000-0000C7000000}"/>
    <cellStyle name="&quot;_11년 자료정비_시험사업_시스템-산출내역서_V1.4 2 11 2" xfId="1667" xr:uid="{00000000-0005-0000-0000-0000C8000000}"/>
    <cellStyle name="&quot;_11년 자료정비_시험사업_시스템-산출내역서_V1.4 2 11 2 2" xfId="1668" xr:uid="{00000000-0005-0000-0000-0000C9000000}"/>
    <cellStyle name="&quot;_11년 자료정비_시험사업_시스템-산출내역서_V1.4 2 11 3" xfId="1669" xr:uid="{00000000-0005-0000-0000-0000CA000000}"/>
    <cellStyle name="&quot;_11년 자료정비_시험사업_시스템-산출내역서_V1.4 2 12" xfId="1670" xr:uid="{00000000-0005-0000-0000-0000CB000000}"/>
    <cellStyle name="&quot;_11년 자료정비_시험사업_시스템-산출내역서_V1.4 2 12 2" xfId="1671" xr:uid="{00000000-0005-0000-0000-0000CC000000}"/>
    <cellStyle name="&quot;_11년 자료정비_시험사업_시스템-산출내역서_V1.4 2 12 2 2" xfId="1672" xr:uid="{00000000-0005-0000-0000-0000CD000000}"/>
    <cellStyle name="&quot;_11년 자료정비_시험사업_시스템-산출내역서_V1.4 2 12 3" xfId="1673" xr:uid="{00000000-0005-0000-0000-0000CE000000}"/>
    <cellStyle name="&quot;_11년 자료정비_시험사업_시스템-산출내역서_V1.4 2 13" xfId="1674" xr:uid="{00000000-0005-0000-0000-0000CF000000}"/>
    <cellStyle name="&quot;_11년 자료정비_시험사업_시스템-산출내역서_V1.4 2 13 2" xfId="1675" xr:uid="{00000000-0005-0000-0000-0000D0000000}"/>
    <cellStyle name="&quot;_11년 자료정비_시험사업_시스템-산출내역서_V1.4 2 13 2 2" xfId="1676" xr:uid="{00000000-0005-0000-0000-0000D1000000}"/>
    <cellStyle name="&quot;_11년 자료정비_시험사업_시스템-산출내역서_V1.4 2 13 3" xfId="1677" xr:uid="{00000000-0005-0000-0000-0000D2000000}"/>
    <cellStyle name="&quot;_11년 자료정비_시험사업_시스템-산출내역서_V1.4 2 14" xfId="1678" xr:uid="{00000000-0005-0000-0000-0000D3000000}"/>
    <cellStyle name="&quot;_11년 자료정비_시험사업_시스템-산출내역서_V1.4 2 14 2" xfId="1679" xr:uid="{00000000-0005-0000-0000-0000D4000000}"/>
    <cellStyle name="&quot;_11년 자료정비_시험사업_시스템-산출내역서_V1.4 2 15" xfId="1680" xr:uid="{00000000-0005-0000-0000-0000D5000000}"/>
    <cellStyle name="&quot;_11년 자료정비_시험사업_시스템-산출내역서_V1.4 2 2" xfId="1681" xr:uid="{00000000-0005-0000-0000-0000D6000000}"/>
    <cellStyle name="&quot;_11년 자료정비_시험사업_시스템-산출내역서_V1.4 2 2 2" xfId="1682" xr:uid="{00000000-0005-0000-0000-0000D7000000}"/>
    <cellStyle name="&quot;_11년 자료정비_시험사업_시스템-산출내역서_V1.4 2 2 2 2" xfId="1683" xr:uid="{00000000-0005-0000-0000-0000D8000000}"/>
    <cellStyle name="&quot;_11년 자료정비_시험사업_시스템-산출내역서_V1.4 2 2 3" xfId="1684" xr:uid="{00000000-0005-0000-0000-0000D9000000}"/>
    <cellStyle name="&quot;_11년 자료정비_시험사업_시스템-산출내역서_V1.4 2 3" xfId="1685" xr:uid="{00000000-0005-0000-0000-0000DA000000}"/>
    <cellStyle name="&quot;_11년 자료정비_시험사업_시스템-산출내역서_V1.4 2 3 2" xfId="1686" xr:uid="{00000000-0005-0000-0000-0000DB000000}"/>
    <cellStyle name="&quot;_11년 자료정비_시험사업_시스템-산출내역서_V1.4 2 3 2 2" xfId="1687" xr:uid="{00000000-0005-0000-0000-0000DC000000}"/>
    <cellStyle name="&quot;_11년 자료정비_시험사업_시스템-산출내역서_V1.4 2 3 3" xfId="1688" xr:uid="{00000000-0005-0000-0000-0000DD000000}"/>
    <cellStyle name="&quot;_11년 자료정비_시험사업_시스템-산출내역서_V1.4 2 4" xfId="1689" xr:uid="{00000000-0005-0000-0000-0000DE000000}"/>
    <cellStyle name="&quot;_11년 자료정비_시험사업_시스템-산출내역서_V1.4 2 4 2" xfId="1690" xr:uid="{00000000-0005-0000-0000-0000DF000000}"/>
    <cellStyle name="&quot;_11년 자료정비_시험사업_시스템-산출내역서_V1.4 2 4 2 2" xfId="1691" xr:uid="{00000000-0005-0000-0000-0000E0000000}"/>
    <cellStyle name="&quot;_11년 자료정비_시험사업_시스템-산출내역서_V1.4 2 4 3" xfId="1692" xr:uid="{00000000-0005-0000-0000-0000E1000000}"/>
    <cellStyle name="&quot;_11년 자료정비_시험사업_시스템-산출내역서_V1.4 2 5" xfId="1693" xr:uid="{00000000-0005-0000-0000-0000E2000000}"/>
    <cellStyle name="&quot;_11년 자료정비_시험사업_시스템-산출내역서_V1.4 2 5 2" xfId="1694" xr:uid="{00000000-0005-0000-0000-0000E3000000}"/>
    <cellStyle name="&quot;_11년 자료정비_시험사업_시스템-산출내역서_V1.4 2 5 2 2" xfId="1695" xr:uid="{00000000-0005-0000-0000-0000E4000000}"/>
    <cellStyle name="&quot;_11년 자료정비_시험사업_시스템-산출내역서_V1.4 2 5 3" xfId="1696" xr:uid="{00000000-0005-0000-0000-0000E5000000}"/>
    <cellStyle name="&quot;_11년 자료정비_시험사업_시스템-산출내역서_V1.4 2 6" xfId="1697" xr:uid="{00000000-0005-0000-0000-0000E6000000}"/>
    <cellStyle name="&quot;_11년 자료정비_시험사업_시스템-산출내역서_V1.4 2 6 2" xfId="1698" xr:uid="{00000000-0005-0000-0000-0000E7000000}"/>
    <cellStyle name="&quot;_11년 자료정비_시험사업_시스템-산출내역서_V1.4 2 6 2 2" xfId="1699" xr:uid="{00000000-0005-0000-0000-0000E8000000}"/>
    <cellStyle name="&quot;_11년 자료정비_시험사업_시스템-산출내역서_V1.4 2 6 3" xfId="1700" xr:uid="{00000000-0005-0000-0000-0000E9000000}"/>
    <cellStyle name="&quot;_11년 자료정비_시험사업_시스템-산출내역서_V1.4 2 7" xfId="1701" xr:uid="{00000000-0005-0000-0000-0000EA000000}"/>
    <cellStyle name="&quot;_11년 자료정비_시험사업_시스템-산출내역서_V1.4 2 7 2" xfId="1702" xr:uid="{00000000-0005-0000-0000-0000EB000000}"/>
    <cellStyle name="&quot;_11년 자료정비_시험사업_시스템-산출내역서_V1.4 2 7 2 2" xfId="1703" xr:uid="{00000000-0005-0000-0000-0000EC000000}"/>
    <cellStyle name="&quot;_11년 자료정비_시험사업_시스템-산출내역서_V1.4 2 7 3" xfId="1704" xr:uid="{00000000-0005-0000-0000-0000ED000000}"/>
    <cellStyle name="&quot;_11년 자료정비_시험사업_시스템-산출내역서_V1.4 2 8" xfId="1705" xr:uid="{00000000-0005-0000-0000-0000EE000000}"/>
    <cellStyle name="&quot;_11년 자료정비_시험사업_시스템-산출내역서_V1.4 2 8 2" xfId="1706" xr:uid="{00000000-0005-0000-0000-0000EF000000}"/>
    <cellStyle name="&quot;_11년 자료정비_시험사업_시스템-산출내역서_V1.4 2 8 2 2" xfId="1707" xr:uid="{00000000-0005-0000-0000-0000F0000000}"/>
    <cellStyle name="&quot;_11년 자료정비_시험사업_시스템-산출내역서_V1.4 2 8 3" xfId="1708" xr:uid="{00000000-0005-0000-0000-0000F1000000}"/>
    <cellStyle name="&quot;_11년 자료정비_시험사업_시스템-산출내역서_V1.4 2 9" xfId="1709" xr:uid="{00000000-0005-0000-0000-0000F2000000}"/>
    <cellStyle name="&quot;_11년 자료정비_시험사업_시스템-산출내역서_V1.4 2 9 2" xfId="1710" xr:uid="{00000000-0005-0000-0000-0000F3000000}"/>
    <cellStyle name="&quot;_11년 자료정비_시험사업_시스템-산출내역서_V1.4 2 9 2 2" xfId="1711" xr:uid="{00000000-0005-0000-0000-0000F4000000}"/>
    <cellStyle name="&quot;_11년 자료정비_시험사업_시스템-산출내역서_V1.4 2 9 3" xfId="1712" xr:uid="{00000000-0005-0000-0000-0000F5000000}"/>
    <cellStyle name="&quot;_11년 자료정비_시험사업_시스템-산출내역서_V1.4 3" xfId="1713" xr:uid="{00000000-0005-0000-0000-0000F6000000}"/>
    <cellStyle name="&quot;_11년 자료정비_시험사업_시스템-산출내역서_V1.4 3 2" xfId="1714" xr:uid="{00000000-0005-0000-0000-0000F7000000}"/>
    <cellStyle name="&quot;_11년 자료정비_시험사업_시스템-산출내역서_V1.4 3 2 2" xfId="1715" xr:uid="{00000000-0005-0000-0000-0000F8000000}"/>
    <cellStyle name="&quot;_11년 자료정비_시험사업_시스템-산출내역서_V1.4 3 3" xfId="1716" xr:uid="{00000000-0005-0000-0000-0000F9000000}"/>
    <cellStyle name="&quot;_11년 자료정비_시험사업_시스템-산출내역서_V1.4 4" xfId="1717" xr:uid="{00000000-0005-0000-0000-0000FA000000}"/>
    <cellStyle name="&quot;_11년 자료정비_시험사업_시스템-산출내역서_V1.4 4 2" xfId="1718" xr:uid="{00000000-0005-0000-0000-0000FB000000}"/>
    <cellStyle name="&quot;_11년 자료정비_시험사업_시스템-산출내역서_V1.4 4 2 2" xfId="1719" xr:uid="{00000000-0005-0000-0000-0000FC000000}"/>
    <cellStyle name="&quot;_11년 자료정비_시험사업_시스템-산출내역서_V1.4 4 3" xfId="1720" xr:uid="{00000000-0005-0000-0000-0000FD000000}"/>
    <cellStyle name="&quot;_11년 자료정비_시험사업_시스템-산출내역서_V1.4 5" xfId="1721" xr:uid="{00000000-0005-0000-0000-0000FE000000}"/>
    <cellStyle name="&quot;_11년 자료정비_시험사업_시스템-산출내역서_V1.4 5 2" xfId="1722" xr:uid="{00000000-0005-0000-0000-0000FF000000}"/>
    <cellStyle name="&quot;_11년 자료정비_시험사업_시스템-산출내역서_V1.4 5 2 2" xfId="1723" xr:uid="{00000000-0005-0000-0000-000000010000}"/>
    <cellStyle name="&quot;_11년 자료정비_시험사업_시스템-산출내역서_V1.4 5 3" xfId="1724" xr:uid="{00000000-0005-0000-0000-000001010000}"/>
    <cellStyle name="&quot;_11년 자료정비_시험사업_시스템-산출내역서_V1.4 6" xfId="1725" xr:uid="{00000000-0005-0000-0000-000002010000}"/>
    <cellStyle name="&quot;_11년 자료정비_시험사업_시스템-산출내역서_V1.4 6 2" xfId="1726" xr:uid="{00000000-0005-0000-0000-000003010000}"/>
    <cellStyle name="&quot;_11년 자료정비_시험사업_시스템-산출내역서_V1.4 6 2 2" xfId="1727" xr:uid="{00000000-0005-0000-0000-000004010000}"/>
    <cellStyle name="&quot;_11년 자료정비_시험사업_시스템-산출내역서_V1.4 6 3" xfId="1728" xr:uid="{00000000-0005-0000-0000-000005010000}"/>
    <cellStyle name="&quot;_11년 자료정비_시험사업_시스템-산출내역서_V1.4 7" xfId="1729" xr:uid="{00000000-0005-0000-0000-000006010000}"/>
    <cellStyle name="&quot;_11년 자료정비_시험사업_시스템-산출내역서_V1.4 7 2" xfId="1730" xr:uid="{00000000-0005-0000-0000-000007010000}"/>
    <cellStyle name="&quot;_11년 자료정비_시험사업_시스템-산출내역서_V1.4 7 2 2" xfId="1731" xr:uid="{00000000-0005-0000-0000-000008010000}"/>
    <cellStyle name="&quot;_11년 자료정비_시험사업_시스템-산출내역서_V1.4 7 3" xfId="1732" xr:uid="{00000000-0005-0000-0000-000009010000}"/>
    <cellStyle name="&quot;_11년 자료정비_시험사업_시스템-산출내역서_V1.4 8" xfId="1733" xr:uid="{00000000-0005-0000-0000-00000A010000}"/>
    <cellStyle name="&quot;_11년 자료정비_시험사업_시스템-산출내역서_V1.4 8 2" xfId="1734" xr:uid="{00000000-0005-0000-0000-00000B010000}"/>
    <cellStyle name="&quot;_11년 자료정비_시험사업_시스템-산출내역서_V1.4 8 2 2" xfId="1735" xr:uid="{00000000-0005-0000-0000-00000C010000}"/>
    <cellStyle name="&quot;_11년 자료정비_시험사업_시스템-산출내역서_V1.4 8 3" xfId="1736" xr:uid="{00000000-0005-0000-0000-00000D010000}"/>
    <cellStyle name="&quot;_11년 자료정비_시험사업_시스템-산출내역서_V1.4 9" xfId="1737" xr:uid="{00000000-0005-0000-0000-00000E010000}"/>
    <cellStyle name="&quot;_11년 자료정비_시험사업_시스템-산출내역서_V1.4 9 2" xfId="1738" xr:uid="{00000000-0005-0000-0000-00000F010000}"/>
    <cellStyle name="&quot;_11년 자료정비_시험사업_시스템-산출내역서_V1.4 9 2 2" xfId="1739" xr:uid="{00000000-0005-0000-0000-000010010000}"/>
    <cellStyle name="&quot;_11년 자료정비_시험사업_시스템-산출내역서_V1.4 9 3" xfId="1740" xr:uid="{00000000-0005-0000-0000-000011010000}"/>
    <cellStyle name="&quot;_11년 자료정비_시험사업_시스템-산출내역서_V1.4_부동산행정정보일원화 12년사업 내역서-1.0_전승표" xfId="1741" xr:uid="{00000000-0005-0000-0000-000012010000}"/>
    <cellStyle name="&quot;_11년 자료정비_시험사업_시스템-산출내역서_V1.4_부동산행정정보일원화 12년사업 내역서-1.0_전승표 10" xfId="1742" xr:uid="{00000000-0005-0000-0000-000013010000}"/>
    <cellStyle name="&quot;_11년 자료정비_시험사업_시스템-산출내역서_V1.4_부동산행정정보일원화 12년사업 내역서-1.0_전승표 10 2" xfId="1743" xr:uid="{00000000-0005-0000-0000-000014010000}"/>
    <cellStyle name="&quot;_11년 자료정비_시험사업_시스템-산출내역서_V1.4_부동산행정정보일원화 12년사업 내역서-1.0_전승표 10 2 2" xfId="1744" xr:uid="{00000000-0005-0000-0000-000015010000}"/>
    <cellStyle name="&quot;_11년 자료정비_시험사업_시스템-산출내역서_V1.4_부동산행정정보일원화 12년사업 내역서-1.0_전승표 10 3" xfId="1745" xr:uid="{00000000-0005-0000-0000-000016010000}"/>
    <cellStyle name="&quot;_11년 자료정비_시험사업_시스템-산출내역서_V1.4_부동산행정정보일원화 12년사업 내역서-1.0_전승표 11" xfId="1746" xr:uid="{00000000-0005-0000-0000-000017010000}"/>
    <cellStyle name="&quot;_11년 자료정비_시험사업_시스템-산출내역서_V1.4_부동산행정정보일원화 12년사업 내역서-1.0_전승표 11 2" xfId="1747" xr:uid="{00000000-0005-0000-0000-000018010000}"/>
    <cellStyle name="&quot;_11년 자료정비_시험사업_시스템-산출내역서_V1.4_부동산행정정보일원화 12년사업 내역서-1.0_전승표 11 2 2" xfId="1748" xr:uid="{00000000-0005-0000-0000-000019010000}"/>
    <cellStyle name="&quot;_11년 자료정비_시험사업_시스템-산출내역서_V1.4_부동산행정정보일원화 12년사업 내역서-1.0_전승표 11 3" xfId="1749" xr:uid="{00000000-0005-0000-0000-00001A010000}"/>
    <cellStyle name="&quot;_11년 자료정비_시험사업_시스템-산출내역서_V1.4_부동산행정정보일원화 12년사업 내역서-1.0_전승표 12" xfId="1750" xr:uid="{00000000-0005-0000-0000-00001B010000}"/>
    <cellStyle name="&quot;_11년 자료정비_시험사업_시스템-산출내역서_V1.4_부동산행정정보일원화 12년사업 내역서-1.0_전승표 12 2" xfId="1751" xr:uid="{00000000-0005-0000-0000-00001C010000}"/>
    <cellStyle name="&quot;_11년 자료정비_시험사업_시스템-산출내역서_V1.4_부동산행정정보일원화 12년사업 내역서-1.0_전승표 12 2 2" xfId="1752" xr:uid="{00000000-0005-0000-0000-00001D010000}"/>
    <cellStyle name="&quot;_11년 자료정비_시험사업_시스템-산출내역서_V1.4_부동산행정정보일원화 12년사업 내역서-1.0_전승표 12 3" xfId="1753" xr:uid="{00000000-0005-0000-0000-00001E010000}"/>
    <cellStyle name="&quot;_11년 자료정비_시험사업_시스템-산출내역서_V1.4_부동산행정정보일원화 12년사업 내역서-1.0_전승표 13" xfId="1754" xr:uid="{00000000-0005-0000-0000-00001F010000}"/>
    <cellStyle name="&quot;_11년 자료정비_시험사업_시스템-산출내역서_V1.4_부동산행정정보일원화 12년사업 내역서-1.0_전승표 13 2" xfId="1755" xr:uid="{00000000-0005-0000-0000-000020010000}"/>
    <cellStyle name="&quot;_11년 자료정비_시험사업_시스템-산출내역서_V1.4_부동산행정정보일원화 12년사업 내역서-1.0_전승표 13 2 2" xfId="1756" xr:uid="{00000000-0005-0000-0000-000021010000}"/>
    <cellStyle name="&quot;_11년 자료정비_시험사업_시스템-산출내역서_V1.4_부동산행정정보일원화 12년사업 내역서-1.0_전승표 13 3" xfId="1757" xr:uid="{00000000-0005-0000-0000-000022010000}"/>
    <cellStyle name="&quot;_11년 자료정비_시험사업_시스템-산출내역서_V1.4_부동산행정정보일원화 12년사업 내역서-1.0_전승표 14" xfId="1758" xr:uid="{00000000-0005-0000-0000-000023010000}"/>
    <cellStyle name="&quot;_11년 자료정비_시험사업_시스템-산출내역서_V1.4_부동산행정정보일원화 12년사업 내역서-1.0_전승표 14 2" xfId="1759" xr:uid="{00000000-0005-0000-0000-000024010000}"/>
    <cellStyle name="&quot;_11년 자료정비_시험사업_시스템-산출내역서_V1.4_부동산행정정보일원화 12년사업 내역서-1.0_전승표 14 2 2" xfId="1760" xr:uid="{00000000-0005-0000-0000-000025010000}"/>
    <cellStyle name="&quot;_11년 자료정비_시험사업_시스템-산출내역서_V1.4_부동산행정정보일원화 12년사업 내역서-1.0_전승표 14 3" xfId="1761" xr:uid="{00000000-0005-0000-0000-000026010000}"/>
    <cellStyle name="&quot;_11년 자료정비_시험사업_시스템-산출내역서_V1.4_부동산행정정보일원화 12년사업 내역서-1.0_전승표 15" xfId="1762" xr:uid="{00000000-0005-0000-0000-000027010000}"/>
    <cellStyle name="&quot;_11년 자료정비_시험사업_시스템-산출내역서_V1.4_부동산행정정보일원화 12년사업 내역서-1.0_전승표 15 2" xfId="1763" xr:uid="{00000000-0005-0000-0000-000028010000}"/>
    <cellStyle name="&quot;_11년 자료정비_시험사업_시스템-산출내역서_V1.4_부동산행정정보일원화 12년사업 내역서-1.0_전승표 16" xfId="1764" xr:uid="{00000000-0005-0000-0000-000029010000}"/>
    <cellStyle name="&quot;_11년 자료정비_시험사업_시스템-산출내역서_V1.4_부동산행정정보일원화 12년사업 내역서-1.0_전승표 2" xfId="1765" xr:uid="{00000000-0005-0000-0000-00002A010000}"/>
    <cellStyle name="&quot;_11년 자료정비_시험사업_시스템-산출내역서_V1.4_부동산행정정보일원화 12년사업 내역서-1.0_전승표 2 10" xfId="1766" xr:uid="{00000000-0005-0000-0000-00002B010000}"/>
    <cellStyle name="&quot;_11년 자료정비_시험사업_시스템-산출내역서_V1.4_부동산행정정보일원화 12년사업 내역서-1.0_전승표 2 10 2" xfId="1767" xr:uid="{00000000-0005-0000-0000-00002C010000}"/>
    <cellStyle name="&quot;_11년 자료정비_시험사업_시스템-산출내역서_V1.4_부동산행정정보일원화 12년사업 내역서-1.0_전승표 2 10 2 2" xfId="1768" xr:uid="{00000000-0005-0000-0000-00002D010000}"/>
    <cellStyle name="&quot;_11년 자료정비_시험사업_시스템-산출내역서_V1.4_부동산행정정보일원화 12년사업 내역서-1.0_전승표 2 10 3" xfId="1769" xr:uid="{00000000-0005-0000-0000-00002E010000}"/>
    <cellStyle name="&quot;_11년 자료정비_시험사업_시스템-산출내역서_V1.4_부동산행정정보일원화 12년사업 내역서-1.0_전승표 2 11" xfId="1770" xr:uid="{00000000-0005-0000-0000-00002F010000}"/>
    <cellStyle name="&quot;_11년 자료정비_시험사업_시스템-산출내역서_V1.4_부동산행정정보일원화 12년사업 내역서-1.0_전승표 2 11 2" xfId="1771" xr:uid="{00000000-0005-0000-0000-000030010000}"/>
    <cellStyle name="&quot;_11년 자료정비_시험사업_시스템-산출내역서_V1.4_부동산행정정보일원화 12년사업 내역서-1.0_전승표 2 11 2 2" xfId="1772" xr:uid="{00000000-0005-0000-0000-000031010000}"/>
    <cellStyle name="&quot;_11년 자료정비_시험사업_시스템-산출내역서_V1.4_부동산행정정보일원화 12년사업 내역서-1.0_전승표 2 11 3" xfId="1773" xr:uid="{00000000-0005-0000-0000-000032010000}"/>
    <cellStyle name="&quot;_11년 자료정비_시험사업_시스템-산출내역서_V1.4_부동산행정정보일원화 12년사업 내역서-1.0_전승표 2 12" xfId="1774" xr:uid="{00000000-0005-0000-0000-000033010000}"/>
    <cellStyle name="&quot;_11년 자료정비_시험사업_시스템-산출내역서_V1.4_부동산행정정보일원화 12년사업 내역서-1.0_전승표 2 12 2" xfId="1775" xr:uid="{00000000-0005-0000-0000-000034010000}"/>
    <cellStyle name="&quot;_11년 자료정비_시험사업_시스템-산출내역서_V1.4_부동산행정정보일원화 12년사업 내역서-1.0_전승표 2 12 2 2" xfId="1776" xr:uid="{00000000-0005-0000-0000-000035010000}"/>
    <cellStyle name="&quot;_11년 자료정비_시험사업_시스템-산출내역서_V1.4_부동산행정정보일원화 12년사업 내역서-1.0_전승표 2 12 3" xfId="1777" xr:uid="{00000000-0005-0000-0000-000036010000}"/>
    <cellStyle name="&quot;_11년 자료정비_시험사업_시스템-산출내역서_V1.4_부동산행정정보일원화 12년사업 내역서-1.0_전승표 2 13" xfId="1778" xr:uid="{00000000-0005-0000-0000-000037010000}"/>
    <cellStyle name="&quot;_11년 자료정비_시험사업_시스템-산출내역서_V1.4_부동산행정정보일원화 12년사업 내역서-1.0_전승표 2 13 2" xfId="1779" xr:uid="{00000000-0005-0000-0000-000038010000}"/>
    <cellStyle name="&quot;_11년 자료정비_시험사업_시스템-산출내역서_V1.4_부동산행정정보일원화 12년사업 내역서-1.0_전승표 2 13 2 2" xfId="1780" xr:uid="{00000000-0005-0000-0000-000039010000}"/>
    <cellStyle name="&quot;_11년 자료정비_시험사업_시스템-산출내역서_V1.4_부동산행정정보일원화 12년사업 내역서-1.0_전승표 2 13 3" xfId="1781" xr:uid="{00000000-0005-0000-0000-00003A010000}"/>
    <cellStyle name="&quot;_11년 자료정비_시험사업_시스템-산출내역서_V1.4_부동산행정정보일원화 12년사업 내역서-1.0_전승표 2 14" xfId="1782" xr:uid="{00000000-0005-0000-0000-00003B010000}"/>
    <cellStyle name="&quot;_11년 자료정비_시험사업_시스템-산출내역서_V1.4_부동산행정정보일원화 12년사업 내역서-1.0_전승표 2 14 2" xfId="1783" xr:uid="{00000000-0005-0000-0000-00003C010000}"/>
    <cellStyle name="&quot;_11년 자료정비_시험사업_시스템-산출내역서_V1.4_부동산행정정보일원화 12년사업 내역서-1.0_전승표 2 15" xfId="1784" xr:uid="{00000000-0005-0000-0000-00003D010000}"/>
    <cellStyle name="&quot;_11년 자료정비_시험사업_시스템-산출내역서_V1.4_부동산행정정보일원화 12년사업 내역서-1.0_전승표 2 2" xfId="1785" xr:uid="{00000000-0005-0000-0000-00003E010000}"/>
    <cellStyle name="&quot;_11년 자료정비_시험사업_시스템-산출내역서_V1.4_부동산행정정보일원화 12년사업 내역서-1.0_전승표 2 2 2" xfId="1786" xr:uid="{00000000-0005-0000-0000-00003F010000}"/>
    <cellStyle name="&quot;_11년 자료정비_시험사업_시스템-산출내역서_V1.4_부동산행정정보일원화 12년사업 내역서-1.0_전승표 2 2 2 2" xfId="1787" xr:uid="{00000000-0005-0000-0000-000040010000}"/>
    <cellStyle name="&quot;_11년 자료정비_시험사업_시스템-산출내역서_V1.4_부동산행정정보일원화 12년사업 내역서-1.0_전승표 2 2 3" xfId="1788" xr:uid="{00000000-0005-0000-0000-000041010000}"/>
    <cellStyle name="&quot;_11년 자료정비_시험사업_시스템-산출내역서_V1.4_부동산행정정보일원화 12년사업 내역서-1.0_전승표 2 3" xfId="1789" xr:uid="{00000000-0005-0000-0000-000042010000}"/>
    <cellStyle name="&quot;_11년 자료정비_시험사업_시스템-산출내역서_V1.4_부동산행정정보일원화 12년사업 내역서-1.0_전승표 2 3 2" xfId="1790" xr:uid="{00000000-0005-0000-0000-000043010000}"/>
    <cellStyle name="&quot;_11년 자료정비_시험사업_시스템-산출내역서_V1.4_부동산행정정보일원화 12년사업 내역서-1.0_전승표 2 3 2 2" xfId="1791" xr:uid="{00000000-0005-0000-0000-000044010000}"/>
    <cellStyle name="&quot;_11년 자료정비_시험사업_시스템-산출내역서_V1.4_부동산행정정보일원화 12년사업 내역서-1.0_전승표 2 3 3" xfId="1792" xr:uid="{00000000-0005-0000-0000-000045010000}"/>
    <cellStyle name="&quot;_11년 자료정비_시험사업_시스템-산출내역서_V1.4_부동산행정정보일원화 12년사업 내역서-1.0_전승표 2 4" xfId="1793" xr:uid="{00000000-0005-0000-0000-000046010000}"/>
    <cellStyle name="&quot;_11년 자료정비_시험사업_시스템-산출내역서_V1.4_부동산행정정보일원화 12년사업 내역서-1.0_전승표 2 4 2" xfId="1794" xr:uid="{00000000-0005-0000-0000-000047010000}"/>
    <cellStyle name="&quot;_11년 자료정비_시험사업_시스템-산출내역서_V1.4_부동산행정정보일원화 12년사업 내역서-1.0_전승표 2 4 2 2" xfId="1795" xr:uid="{00000000-0005-0000-0000-000048010000}"/>
    <cellStyle name="&quot;_11년 자료정비_시험사업_시스템-산출내역서_V1.4_부동산행정정보일원화 12년사업 내역서-1.0_전승표 2 4 3" xfId="1796" xr:uid="{00000000-0005-0000-0000-000049010000}"/>
    <cellStyle name="&quot;_11년 자료정비_시험사업_시스템-산출내역서_V1.4_부동산행정정보일원화 12년사업 내역서-1.0_전승표 2 5" xfId="1797" xr:uid="{00000000-0005-0000-0000-00004A010000}"/>
    <cellStyle name="&quot;_11년 자료정비_시험사업_시스템-산출내역서_V1.4_부동산행정정보일원화 12년사업 내역서-1.0_전승표 2 5 2" xfId="1798" xr:uid="{00000000-0005-0000-0000-00004B010000}"/>
    <cellStyle name="&quot;_11년 자료정비_시험사업_시스템-산출내역서_V1.4_부동산행정정보일원화 12년사업 내역서-1.0_전승표 2 5 2 2" xfId="1799" xr:uid="{00000000-0005-0000-0000-00004C010000}"/>
    <cellStyle name="&quot;_11년 자료정비_시험사업_시스템-산출내역서_V1.4_부동산행정정보일원화 12년사업 내역서-1.0_전승표 2 5 3" xfId="1800" xr:uid="{00000000-0005-0000-0000-00004D010000}"/>
    <cellStyle name="&quot;_11년 자료정비_시험사업_시스템-산출내역서_V1.4_부동산행정정보일원화 12년사업 내역서-1.0_전승표 2 6" xfId="1801" xr:uid="{00000000-0005-0000-0000-00004E010000}"/>
    <cellStyle name="&quot;_11년 자료정비_시험사업_시스템-산출내역서_V1.4_부동산행정정보일원화 12년사업 내역서-1.0_전승표 2 6 2" xfId="1802" xr:uid="{00000000-0005-0000-0000-00004F010000}"/>
    <cellStyle name="&quot;_11년 자료정비_시험사업_시스템-산출내역서_V1.4_부동산행정정보일원화 12년사업 내역서-1.0_전승표 2 6 2 2" xfId="1803" xr:uid="{00000000-0005-0000-0000-000050010000}"/>
    <cellStyle name="&quot;_11년 자료정비_시험사업_시스템-산출내역서_V1.4_부동산행정정보일원화 12년사업 내역서-1.0_전승표 2 6 3" xfId="1804" xr:uid="{00000000-0005-0000-0000-000051010000}"/>
    <cellStyle name="&quot;_11년 자료정비_시험사업_시스템-산출내역서_V1.4_부동산행정정보일원화 12년사업 내역서-1.0_전승표 2 7" xfId="1805" xr:uid="{00000000-0005-0000-0000-000052010000}"/>
    <cellStyle name="&quot;_11년 자료정비_시험사업_시스템-산출내역서_V1.4_부동산행정정보일원화 12년사업 내역서-1.0_전승표 2 7 2" xfId="1806" xr:uid="{00000000-0005-0000-0000-000053010000}"/>
    <cellStyle name="&quot;_11년 자료정비_시험사업_시스템-산출내역서_V1.4_부동산행정정보일원화 12년사업 내역서-1.0_전승표 2 7 2 2" xfId="1807" xr:uid="{00000000-0005-0000-0000-000054010000}"/>
    <cellStyle name="&quot;_11년 자료정비_시험사업_시스템-산출내역서_V1.4_부동산행정정보일원화 12년사업 내역서-1.0_전승표 2 7 3" xfId="1808" xr:uid="{00000000-0005-0000-0000-000055010000}"/>
    <cellStyle name="&quot;_11년 자료정비_시험사업_시스템-산출내역서_V1.4_부동산행정정보일원화 12년사업 내역서-1.0_전승표 2 8" xfId="1809" xr:uid="{00000000-0005-0000-0000-000056010000}"/>
    <cellStyle name="&quot;_11년 자료정비_시험사업_시스템-산출내역서_V1.4_부동산행정정보일원화 12년사업 내역서-1.0_전승표 2 8 2" xfId="1810" xr:uid="{00000000-0005-0000-0000-000057010000}"/>
    <cellStyle name="&quot;_11년 자료정비_시험사업_시스템-산출내역서_V1.4_부동산행정정보일원화 12년사업 내역서-1.0_전승표 2 8 2 2" xfId="1811" xr:uid="{00000000-0005-0000-0000-000058010000}"/>
    <cellStyle name="&quot;_11년 자료정비_시험사업_시스템-산출내역서_V1.4_부동산행정정보일원화 12년사업 내역서-1.0_전승표 2 8 3" xfId="1812" xr:uid="{00000000-0005-0000-0000-000059010000}"/>
    <cellStyle name="&quot;_11년 자료정비_시험사업_시스템-산출내역서_V1.4_부동산행정정보일원화 12년사업 내역서-1.0_전승표 2 9" xfId="1813" xr:uid="{00000000-0005-0000-0000-00005A010000}"/>
    <cellStyle name="&quot;_11년 자료정비_시험사업_시스템-산출내역서_V1.4_부동산행정정보일원화 12년사업 내역서-1.0_전승표 2 9 2" xfId="1814" xr:uid="{00000000-0005-0000-0000-00005B010000}"/>
    <cellStyle name="&quot;_11년 자료정비_시험사업_시스템-산출내역서_V1.4_부동산행정정보일원화 12년사업 내역서-1.0_전승표 2 9 2 2" xfId="1815" xr:uid="{00000000-0005-0000-0000-00005C010000}"/>
    <cellStyle name="&quot;_11년 자료정비_시험사업_시스템-산출내역서_V1.4_부동산행정정보일원화 12년사업 내역서-1.0_전승표 2 9 3" xfId="1816" xr:uid="{00000000-0005-0000-0000-00005D010000}"/>
    <cellStyle name="&quot;_11년 자료정비_시험사업_시스템-산출내역서_V1.4_부동산행정정보일원화 12년사업 내역서-1.0_전승표 3" xfId="1817" xr:uid="{00000000-0005-0000-0000-00005E010000}"/>
    <cellStyle name="&quot;_11년 자료정비_시험사업_시스템-산출내역서_V1.4_부동산행정정보일원화 12년사업 내역서-1.0_전승표 3 2" xfId="1818" xr:uid="{00000000-0005-0000-0000-00005F010000}"/>
    <cellStyle name="&quot;_11년 자료정비_시험사업_시스템-산출내역서_V1.4_부동산행정정보일원화 12년사업 내역서-1.0_전승표 3 2 2" xfId="1819" xr:uid="{00000000-0005-0000-0000-000060010000}"/>
    <cellStyle name="&quot;_11년 자료정비_시험사업_시스템-산출내역서_V1.4_부동산행정정보일원화 12년사업 내역서-1.0_전승표 3 3" xfId="1820" xr:uid="{00000000-0005-0000-0000-000061010000}"/>
    <cellStyle name="&quot;_11년 자료정비_시험사업_시스템-산출내역서_V1.4_부동산행정정보일원화 12년사업 내역서-1.0_전승표 4" xfId="1821" xr:uid="{00000000-0005-0000-0000-000062010000}"/>
    <cellStyle name="&quot;_11년 자료정비_시험사업_시스템-산출내역서_V1.4_부동산행정정보일원화 12년사업 내역서-1.0_전승표 4 2" xfId="1822" xr:uid="{00000000-0005-0000-0000-000063010000}"/>
    <cellStyle name="&quot;_11년 자료정비_시험사업_시스템-산출내역서_V1.4_부동산행정정보일원화 12년사업 내역서-1.0_전승표 4 2 2" xfId="1823" xr:uid="{00000000-0005-0000-0000-000064010000}"/>
    <cellStyle name="&quot;_11년 자료정비_시험사업_시스템-산출내역서_V1.4_부동산행정정보일원화 12년사업 내역서-1.0_전승표 4 3" xfId="1824" xr:uid="{00000000-0005-0000-0000-000065010000}"/>
    <cellStyle name="&quot;_11년 자료정비_시험사업_시스템-산출내역서_V1.4_부동산행정정보일원화 12년사업 내역서-1.0_전승표 5" xfId="1825" xr:uid="{00000000-0005-0000-0000-000066010000}"/>
    <cellStyle name="&quot;_11년 자료정비_시험사업_시스템-산출내역서_V1.4_부동산행정정보일원화 12년사업 내역서-1.0_전승표 5 2" xfId="1826" xr:uid="{00000000-0005-0000-0000-000067010000}"/>
    <cellStyle name="&quot;_11년 자료정비_시험사업_시스템-산출내역서_V1.4_부동산행정정보일원화 12년사업 내역서-1.0_전승표 5 2 2" xfId="1827" xr:uid="{00000000-0005-0000-0000-000068010000}"/>
    <cellStyle name="&quot;_11년 자료정비_시험사업_시스템-산출내역서_V1.4_부동산행정정보일원화 12년사업 내역서-1.0_전승표 5 3" xfId="1828" xr:uid="{00000000-0005-0000-0000-000069010000}"/>
    <cellStyle name="&quot;_11년 자료정비_시험사업_시스템-산출내역서_V1.4_부동산행정정보일원화 12년사업 내역서-1.0_전승표 6" xfId="1829" xr:uid="{00000000-0005-0000-0000-00006A010000}"/>
    <cellStyle name="&quot;_11년 자료정비_시험사업_시스템-산출내역서_V1.4_부동산행정정보일원화 12년사업 내역서-1.0_전승표 6 2" xfId="1830" xr:uid="{00000000-0005-0000-0000-00006B010000}"/>
    <cellStyle name="&quot;_11년 자료정비_시험사업_시스템-산출내역서_V1.4_부동산행정정보일원화 12년사업 내역서-1.0_전승표 6 2 2" xfId="1831" xr:uid="{00000000-0005-0000-0000-00006C010000}"/>
    <cellStyle name="&quot;_11년 자료정비_시험사업_시스템-산출내역서_V1.4_부동산행정정보일원화 12년사업 내역서-1.0_전승표 6 3" xfId="1832" xr:uid="{00000000-0005-0000-0000-00006D010000}"/>
    <cellStyle name="&quot;_11년 자료정비_시험사업_시스템-산출내역서_V1.4_부동산행정정보일원화 12년사업 내역서-1.0_전승표 7" xfId="1833" xr:uid="{00000000-0005-0000-0000-00006E010000}"/>
    <cellStyle name="&quot;_11년 자료정비_시험사업_시스템-산출내역서_V1.4_부동산행정정보일원화 12년사업 내역서-1.0_전승표 7 2" xfId="1834" xr:uid="{00000000-0005-0000-0000-00006F010000}"/>
    <cellStyle name="&quot;_11년 자료정비_시험사업_시스템-산출내역서_V1.4_부동산행정정보일원화 12년사업 내역서-1.0_전승표 7 2 2" xfId="1835" xr:uid="{00000000-0005-0000-0000-000070010000}"/>
    <cellStyle name="&quot;_11년 자료정비_시험사업_시스템-산출내역서_V1.4_부동산행정정보일원화 12년사업 내역서-1.0_전승표 7 3" xfId="1836" xr:uid="{00000000-0005-0000-0000-000071010000}"/>
    <cellStyle name="&quot;_11년 자료정비_시험사업_시스템-산출내역서_V1.4_부동산행정정보일원화 12년사업 내역서-1.0_전승표 8" xfId="1837" xr:uid="{00000000-0005-0000-0000-000072010000}"/>
    <cellStyle name="&quot;_11년 자료정비_시험사업_시스템-산출내역서_V1.4_부동산행정정보일원화 12년사업 내역서-1.0_전승표 8 2" xfId="1838" xr:uid="{00000000-0005-0000-0000-000073010000}"/>
    <cellStyle name="&quot;_11년 자료정비_시험사업_시스템-산출내역서_V1.4_부동산행정정보일원화 12년사업 내역서-1.0_전승표 8 2 2" xfId="1839" xr:uid="{00000000-0005-0000-0000-000074010000}"/>
    <cellStyle name="&quot;_11년 자료정비_시험사업_시스템-산출내역서_V1.4_부동산행정정보일원화 12년사업 내역서-1.0_전승표 8 3" xfId="1840" xr:uid="{00000000-0005-0000-0000-000075010000}"/>
    <cellStyle name="&quot;_11년 자료정비_시험사업_시스템-산출내역서_V1.4_부동산행정정보일원화 12년사업 내역서-1.0_전승표 9" xfId="1841" xr:uid="{00000000-0005-0000-0000-000076010000}"/>
    <cellStyle name="&quot;_11년 자료정비_시험사업_시스템-산출내역서_V1.4_부동산행정정보일원화 12년사업 내역서-1.0_전승표 9 2" xfId="1842" xr:uid="{00000000-0005-0000-0000-000077010000}"/>
    <cellStyle name="&quot;_11년 자료정비_시험사업_시스템-산출내역서_V1.4_부동산행정정보일원화 12년사업 내역서-1.0_전승표 9 2 2" xfId="1843" xr:uid="{00000000-0005-0000-0000-000078010000}"/>
    <cellStyle name="&quot;_11년 자료정비_시험사업_시스템-산출내역서_V1.4_부동산행정정보일원화 12년사업 내역서-1.0_전승표 9 3" xfId="1844" xr:uid="{00000000-0005-0000-0000-000079010000}"/>
    <cellStyle name="&quot;_2010년_설계변경_설계내역서" xfId="1845" xr:uid="{00000000-0005-0000-0000-00007A010000}"/>
    <cellStyle name="&quot;_2010년_설계변경_설계내역서 10" xfId="1846" xr:uid="{00000000-0005-0000-0000-00007B010000}"/>
    <cellStyle name="&quot;_2010년_설계변경_설계내역서 10 2" xfId="1847" xr:uid="{00000000-0005-0000-0000-00007C010000}"/>
    <cellStyle name="&quot;_2010년_설계변경_설계내역서 10 2 2" xfId="1848" xr:uid="{00000000-0005-0000-0000-00007D010000}"/>
    <cellStyle name="&quot;_2010년_설계변경_설계내역서 10 3" xfId="1849" xr:uid="{00000000-0005-0000-0000-00007E010000}"/>
    <cellStyle name="&quot;_2010년_설계변경_설계내역서 11" xfId="1850" xr:uid="{00000000-0005-0000-0000-00007F010000}"/>
    <cellStyle name="&quot;_2010년_설계변경_설계내역서 11 2" xfId="1851" xr:uid="{00000000-0005-0000-0000-000080010000}"/>
    <cellStyle name="&quot;_2010년_설계변경_설계내역서 11 2 2" xfId="1852" xr:uid="{00000000-0005-0000-0000-000081010000}"/>
    <cellStyle name="&quot;_2010년_설계변경_설계내역서 11 3" xfId="1853" xr:uid="{00000000-0005-0000-0000-000082010000}"/>
    <cellStyle name="&quot;_2010년_설계변경_설계내역서 12" xfId="1854" xr:uid="{00000000-0005-0000-0000-000083010000}"/>
    <cellStyle name="&quot;_2010년_설계변경_설계내역서 12 2" xfId="1855" xr:uid="{00000000-0005-0000-0000-000084010000}"/>
    <cellStyle name="&quot;_2010년_설계변경_설계내역서 12 2 2" xfId="1856" xr:uid="{00000000-0005-0000-0000-000085010000}"/>
    <cellStyle name="&quot;_2010년_설계변경_설계내역서 12 3" xfId="1857" xr:uid="{00000000-0005-0000-0000-000086010000}"/>
    <cellStyle name="&quot;_2010년_설계변경_설계내역서 13" xfId="1858" xr:uid="{00000000-0005-0000-0000-000087010000}"/>
    <cellStyle name="&quot;_2010년_설계변경_설계내역서 13 2" xfId="1859" xr:uid="{00000000-0005-0000-0000-000088010000}"/>
    <cellStyle name="&quot;_2010년_설계변경_설계내역서 13 2 2" xfId="1860" xr:uid="{00000000-0005-0000-0000-000089010000}"/>
    <cellStyle name="&quot;_2010년_설계변경_설계내역서 13 3" xfId="1861" xr:uid="{00000000-0005-0000-0000-00008A010000}"/>
    <cellStyle name="&quot;_2010년_설계변경_설계내역서 14" xfId="1862" xr:uid="{00000000-0005-0000-0000-00008B010000}"/>
    <cellStyle name="&quot;_2010년_설계변경_설계내역서 14 2" xfId="1863" xr:uid="{00000000-0005-0000-0000-00008C010000}"/>
    <cellStyle name="&quot;_2010년_설계변경_설계내역서 14 2 2" xfId="1864" xr:uid="{00000000-0005-0000-0000-00008D010000}"/>
    <cellStyle name="&quot;_2010년_설계변경_설계내역서 14 3" xfId="1865" xr:uid="{00000000-0005-0000-0000-00008E010000}"/>
    <cellStyle name="&quot;_2010년_설계변경_설계내역서 15" xfId="1866" xr:uid="{00000000-0005-0000-0000-00008F010000}"/>
    <cellStyle name="&quot;_2010년_설계변경_설계내역서 15 2" xfId="1867" xr:uid="{00000000-0005-0000-0000-000090010000}"/>
    <cellStyle name="&quot;_2010년_설계변경_설계내역서 16" xfId="1868" xr:uid="{00000000-0005-0000-0000-000091010000}"/>
    <cellStyle name="&quot;_2010년_설계변경_설계내역서 2" xfId="1869" xr:uid="{00000000-0005-0000-0000-000092010000}"/>
    <cellStyle name="&quot;_2010년_설계변경_설계내역서 2 10" xfId="1870" xr:uid="{00000000-0005-0000-0000-000093010000}"/>
    <cellStyle name="&quot;_2010년_설계변경_설계내역서 2 10 2" xfId="1871" xr:uid="{00000000-0005-0000-0000-000094010000}"/>
    <cellStyle name="&quot;_2010년_설계변경_설계내역서 2 10 2 2" xfId="1872" xr:uid="{00000000-0005-0000-0000-000095010000}"/>
    <cellStyle name="&quot;_2010년_설계변경_설계내역서 2 10 3" xfId="1873" xr:uid="{00000000-0005-0000-0000-000096010000}"/>
    <cellStyle name="&quot;_2010년_설계변경_설계내역서 2 11" xfId="1874" xr:uid="{00000000-0005-0000-0000-000097010000}"/>
    <cellStyle name="&quot;_2010년_설계변경_설계내역서 2 11 2" xfId="1875" xr:uid="{00000000-0005-0000-0000-000098010000}"/>
    <cellStyle name="&quot;_2010년_설계변경_설계내역서 2 11 2 2" xfId="1876" xr:uid="{00000000-0005-0000-0000-000099010000}"/>
    <cellStyle name="&quot;_2010년_설계변경_설계내역서 2 11 3" xfId="1877" xr:uid="{00000000-0005-0000-0000-00009A010000}"/>
    <cellStyle name="&quot;_2010년_설계변경_설계내역서 2 12" xfId="1878" xr:uid="{00000000-0005-0000-0000-00009B010000}"/>
    <cellStyle name="&quot;_2010년_설계변경_설계내역서 2 12 2" xfId="1879" xr:uid="{00000000-0005-0000-0000-00009C010000}"/>
    <cellStyle name="&quot;_2010년_설계변경_설계내역서 2 12 2 2" xfId="1880" xr:uid="{00000000-0005-0000-0000-00009D010000}"/>
    <cellStyle name="&quot;_2010년_설계변경_설계내역서 2 12 3" xfId="1881" xr:uid="{00000000-0005-0000-0000-00009E010000}"/>
    <cellStyle name="&quot;_2010년_설계변경_설계내역서 2 13" xfId="1882" xr:uid="{00000000-0005-0000-0000-00009F010000}"/>
    <cellStyle name="&quot;_2010년_설계변경_설계내역서 2 13 2" xfId="1883" xr:uid="{00000000-0005-0000-0000-0000A0010000}"/>
    <cellStyle name="&quot;_2010년_설계변경_설계내역서 2 13 2 2" xfId="1884" xr:uid="{00000000-0005-0000-0000-0000A1010000}"/>
    <cellStyle name="&quot;_2010년_설계변경_설계내역서 2 13 3" xfId="1885" xr:uid="{00000000-0005-0000-0000-0000A2010000}"/>
    <cellStyle name="&quot;_2010년_설계변경_설계내역서 2 14" xfId="1886" xr:uid="{00000000-0005-0000-0000-0000A3010000}"/>
    <cellStyle name="&quot;_2010년_설계변경_설계내역서 2 14 2" xfId="1887" xr:uid="{00000000-0005-0000-0000-0000A4010000}"/>
    <cellStyle name="&quot;_2010년_설계변경_설계내역서 2 15" xfId="1888" xr:uid="{00000000-0005-0000-0000-0000A5010000}"/>
    <cellStyle name="&quot;_2010년_설계변경_설계내역서 2 2" xfId="1889" xr:uid="{00000000-0005-0000-0000-0000A6010000}"/>
    <cellStyle name="&quot;_2010년_설계변경_설계내역서 2 2 2" xfId="1890" xr:uid="{00000000-0005-0000-0000-0000A7010000}"/>
    <cellStyle name="&quot;_2010년_설계변경_설계내역서 2 2 2 2" xfId="1891" xr:uid="{00000000-0005-0000-0000-0000A8010000}"/>
    <cellStyle name="&quot;_2010년_설계변경_설계내역서 2 2 3" xfId="1892" xr:uid="{00000000-0005-0000-0000-0000A9010000}"/>
    <cellStyle name="&quot;_2010년_설계변경_설계내역서 2 3" xfId="1893" xr:uid="{00000000-0005-0000-0000-0000AA010000}"/>
    <cellStyle name="&quot;_2010년_설계변경_설계내역서 2 3 2" xfId="1894" xr:uid="{00000000-0005-0000-0000-0000AB010000}"/>
    <cellStyle name="&quot;_2010년_설계변경_설계내역서 2 3 2 2" xfId="1895" xr:uid="{00000000-0005-0000-0000-0000AC010000}"/>
    <cellStyle name="&quot;_2010년_설계변경_설계내역서 2 3 3" xfId="1896" xr:uid="{00000000-0005-0000-0000-0000AD010000}"/>
    <cellStyle name="&quot;_2010년_설계변경_설계내역서 2 4" xfId="1897" xr:uid="{00000000-0005-0000-0000-0000AE010000}"/>
    <cellStyle name="&quot;_2010년_설계변경_설계내역서 2 4 2" xfId="1898" xr:uid="{00000000-0005-0000-0000-0000AF010000}"/>
    <cellStyle name="&quot;_2010년_설계변경_설계내역서 2 4 2 2" xfId="1899" xr:uid="{00000000-0005-0000-0000-0000B0010000}"/>
    <cellStyle name="&quot;_2010년_설계변경_설계내역서 2 4 3" xfId="1900" xr:uid="{00000000-0005-0000-0000-0000B1010000}"/>
    <cellStyle name="&quot;_2010년_설계변경_설계내역서 2 5" xfId="1901" xr:uid="{00000000-0005-0000-0000-0000B2010000}"/>
    <cellStyle name="&quot;_2010년_설계변경_설계내역서 2 5 2" xfId="1902" xr:uid="{00000000-0005-0000-0000-0000B3010000}"/>
    <cellStyle name="&quot;_2010년_설계변경_설계내역서 2 5 2 2" xfId="1903" xr:uid="{00000000-0005-0000-0000-0000B4010000}"/>
    <cellStyle name="&quot;_2010년_설계변경_설계내역서 2 5 3" xfId="1904" xr:uid="{00000000-0005-0000-0000-0000B5010000}"/>
    <cellStyle name="&quot;_2010년_설계변경_설계내역서 2 6" xfId="1905" xr:uid="{00000000-0005-0000-0000-0000B6010000}"/>
    <cellStyle name="&quot;_2010년_설계변경_설계내역서 2 6 2" xfId="1906" xr:uid="{00000000-0005-0000-0000-0000B7010000}"/>
    <cellStyle name="&quot;_2010년_설계변경_설계내역서 2 6 2 2" xfId="1907" xr:uid="{00000000-0005-0000-0000-0000B8010000}"/>
    <cellStyle name="&quot;_2010년_설계변경_설계내역서 2 6 3" xfId="1908" xr:uid="{00000000-0005-0000-0000-0000B9010000}"/>
    <cellStyle name="&quot;_2010년_설계변경_설계내역서 2 7" xfId="1909" xr:uid="{00000000-0005-0000-0000-0000BA010000}"/>
    <cellStyle name="&quot;_2010년_설계변경_설계내역서 2 7 2" xfId="1910" xr:uid="{00000000-0005-0000-0000-0000BB010000}"/>
    <cellStyle name="&quot;_2010년_설계변경_설계내역서 2 7 2 2" xfId="1911" xr:uid="{00000000-0005-0000-0000-0000BC010000}"/>
    <cellStyle name="&quot;_2010년_설계변경_설계내역서 2 7 3" xfId="1912" xr:uid="{00000000-0005-0000-0000-0000BD010000}"/>
    <cellStyle name="&quot;_2010년_설계변경_설계내역서 2 8" xfId="1913" xr:uid="{00000000-0005-0000-0000-0000BE010000}"/>
    <cellStyle name="&quot;_2010년_설계변경_설계내역서 2 8 2" xfId="1914" xr:uid="{00000000-0005-0000-0000-0000BF010000}"/>
    <cellStyle name="&quot;_2010년_설계변경_설계내역서 2 8 2 2" xfId="1915" xr:uid="{00000000-0005-0000-0000-0000C0010000}"/>
    <cellStyle name="&quot;_2010년_설계변경_설계내역서 2 8 3" xfId="1916" xr:uid="{00000000-0005-0000-0000-0000C1010000}"/>
    <cellStyle name="&quot;_2010년_설계변경_설계내역서 2 9" xfId="1917" xr:uid="{00000000-0005-0000-0000-0000C2010000}"/>
    <cellStyle name="&quot;_2010년_설계변경_설계내역서 2 9 2" xfId="1918" xr:uid="{00000000-0005-0000-0000-0000C3010000}"/>
    <cellStyle name="&quot;_2010년_설계변경_설계내역서 2 9 2 2" xfId="1919" xr:uid="{00000000-0005-0000-0000-0000C4010000}"/>
    <cellStyle name="&quot;_2010년_설계변경_설계내역서 2 9 3" xfId="1920" xr:uid="{00000000-0005-0000-0000-0000C5010000}"/>
    <cellStyle name="&quot;_2010년_설계변경_설계내역서 3" xfId="1921" xr:uid="{00000000-0005-0000-0000-0000C6010000}"/>
    <cellStyle name="&quot;_2010년_설계변경_설계내역서 3 2" xfId="1922" xr:uid="{00000000-0005-0000-0000-0000C7010000}"/>
    <cellStyle name="&quot;_2010년_설계변경_설계내역서 3 2 2" xfId="1923" xr:uid="{00000000-0005-0000-0000-0000C8010000}"/>
    <cellStyle name="&quot;_2010년_설계변경_설계내역서 3 3" xfId="1924" xr:uid="{00000000-0005-0000-0000-0000C9010000}"/>
    <cellStyle name="&quot;_2010년_설계변경_설계내역서 4" xfId="1925" xr:uid="{00000000-0005-0000-0000-0000CA010000}"/>
    <cellStyle name="&quot;_2010년_설계변경_설계내역서 4 2" xfId="1926" xr:uid="{00000000-0005-0000-0000-0000CB010000}"/>
    <cellStyle name="&quot;_2010년_설계변경_설계내역서 4 2 2" xfId="1927" xr:uid="{00000000-0005-0000-0000-0000CC010000}"/>
    <cellStyle name="&quot;_2010년_설계변경_설계내역서 4 3" xfId="1928" xr:uid="{00000000-0005-0000-0000-0000CD010000}"/>
    <cellStyle name="&quot;_2010년_설계변경_설계내역서 5" xfId="1929" xr:uid="{00000000-0005-0000-0000-0000CE010000}"/>
    <cellStyle name="&quot;_2010년_설계변경_설계내역서 5 2" xfId="1930" xr:uid="{00000000-0005-0000-0000-0000CF010000}"/>
    <cellStyle name="&quot;_2010년_설계변경_설계내역서 5 2 2" xfId="1931" xr:uid="{00000000-0005-0000-0000-0000D0010000}"/>
    <cellStyle name="&quot;_2010년_설계변경_설계내역서 5 3" xfId="1932" xr:uid="{00000000-0005-0000-0000-0000D1010000}"/>
    <cellStyle name="&quot;_2010년_설계변경_설계내역서 6" xfId="1933" xr:uid="{00000000-0005-0000-0000-0000D2010000}"/>
    <cellStyle name="&quot;_2010년_설계변경_설계내역서 6 2" xfId="1934" xr:uid="{00000000-0005-0000-0000-0000D3010000}"/>
    <cellStyle name="&quot;_2010년_설계변경_설계내역서 6 2 2" xfId="1935" xr:uid="{00000000-0005-0000-0000-0000D4010000}"/>
    <cellStyle name="&quot;_2010년_설계변경_설계내역서 6 3" xfId="1936" xr:uid="{00000000-0005-0000-0000-0000D5010000}"/>
    <cellStyle name="&quot;_2010년_설계변경_설계내역서 7" xfId="1937" xr:uid="{00000000-0005-0000-0000-0000D6010000}"/>
    <cellStyle name="&quot;_2010년_설계변경_설계내역서 7 2" xfId="1938" xr:uid="{00000000-0005-0000-0000-0000D7010000}"/>
    <cellStyle name="&quot;_2010년_설계변경_설계내역서 7 2 2" xfId="1939" xr:uid="{00000000-0005-0000-0000-0000D8010000}"/>
    <cellStyle name="&quot;_2010년_설계변경_설계내역서 7 3" xfId="1940" xr:uid="{00000000-0005-0000-0000-0000D9010000}"/>
    <cellStyle name="&quot;_2010년_설계변경_설계내역서 8" xfId="1941" xr:uid="{00000000-0005-0000-0000-0000DA010000}"/>
    <cellStyle name="&quot;_2010년_설계변경_설계내역서 8 2" xfId="1942" xr:uid="{00000000-0005-0000-0000-0000DB010000}"/>
    <cellStyle name="&quot;_2010년_설계변경_설계내역서 8 2 2" xfId="1943" xr:uid="{00000000-0005-0000-0000-0000DC010000}"/>
    <cellStyle name="&quot;_2010년_설계변경_설계내역서 8 3" xfId="1944" xr:uid="{00000000-0005-0000-0000-0000DD010000}"/>
    <cellStyle name="&quot;_2010년_설계변경_설계내역서 9" xfId="1945" xr:uid="{00000000-0005-0000-0000-0000DE010000}"/>
    <cellStyle name="&quot;_2010년_설계변경_설계내역서 9 2" xfId="1946" xr:uid="{00000000-0005-0000-0000-0000DF010000}"/>
    <cellStyle name="&quot;_2010년_설계변경_설계내역서 9 2 2" xfId="1947" xr:uid="{00000000-0005-0000-0000-0000E0010000}"/>
    <cellStyle name="&quot;_2010년_설계변경_설계내역서 9 3" xfId="1948" xr:uid="{00000000-0005-0000-0000-0000E1010000}"/>
    <cellStyle name="&quot;_2010년_설계변경_설계내역서_11년 자료정비_시험사업_시스템-산출내역서_V1.4" xfId="1949" xr:uid="{00000000-0005-0000-0000-0000E2010000}"/>
    <cellStyle name="&quot;_2010년_설계변경_설계내역서_11년 자료정비_시험사업_시스템-산출내역서_V1.4 10" xfId="1950" xr:uid="{00000000-0005-0000-0000-0000E3010000}"/>
    <cellStyle name="&quot;_2010년_설계변경_설계내역서_11년 자료정비_시험사업_시스템-산출내역서_V1.4 10 2" xfId="1951" xr:uid="{00000000-0005-0000-0000-0000E4010000}"/>
    <cellStyle name="&quot;_2010년_설계변경_설계내역서_11년 자료정비_시험사업_시스템-산출내역서_V1.4 10 2 2" xfId="1952" xr:uid="{00000000-0005-0000-0000-0000E5010000}"/>
    <cellStyle name="&quot;_2010년_설계변경_설계내역서_11년 자료정비_시험사업_시스템-산출내역서_V1.4 10 3" xfId="1953" xr:uid="{00000000-0005-0000-0000-0000E6010000}"/>
    <cellStyle name="&quot;_2010년_설계변경_설계내역서_11년 자료정비_시험사업_시스템-산출내역서_V1.4 11" xfId="1954" xr:uid="{00000000-0005-0000-0000-0000E7010000}"/>
    <cellStyle name="&quot;_2010년_설계변경_설계내역서_11년 자료정비_시험사업_시스템-산출내역서_V1.4 11 2" xfId="1955" xr:uid="{00000000-0005-0000-0000-0000E8010000}"/>
    <cellStyle name="&quot;_2010년_설계변경_설계내역서_11년 자료정비_시험사업_시스템-산출내역서_V1.4 11 2 2" xfId="1956" xr:uid="{00000000-0005-0000-0000-0000E9010000}"/>
    <cellStyle name="&quot;_2010년_설계변경_설계내역서_11년 자료정비_시험사업_시스템-산출내역서_V1.4 11 3" xfId="1957" xr:uid="{00000000-0005-0000-0000-0000EA010000}"/>
    <cellStyle name="&quot;_2010년_설계변경_설계내역서_11년 자료정비_시험사업_시스템-산출내역서_V1.4 12" xfId="1958" xr:uid="{00000000-0005-0000-0000-0000EB010000}"/>
    <cellStyle name="&quot;_2010년_설계변경_설계내역서_11년 자료정비_시험사업_시스템-산출내역서_V1.4 12 2" xfId="1959" xr:uid="{00000000-0005-0000-0000-0000EC010000}"/>
    <cellStyle name="&quot;_2010년_설계변경_설계내역서_11년 자료정비_시험사업_시스템-산출내역서_V1.4 12 2 2" xfId="1960" xr:uid="{00000000-0005-0000-0000-0000ED010000}"/>
    <cellStyle name="&quot;_2010년_설계변경_설계내역서_11년 자료정비_시험사업_시스템-산출내역서_V1.4 12 3" xfId="1961" xr:uid="{00000000-0005-0000-0000-0000EE010000}"/>
    <cellStyle name="&quot;_2010년_설계변경_설계내역서_11년 자료정비_시험사업_시스템-산출내역서_V1.4 13" xfId="1962" xr:uid="{00000000-0005-0000-0000-0000EF010000}"/>
    <cellStyle name="&quot;_2010년_설계변경_설계내역서_11년 자료정비_시험사업_시스템-산출내역서_V1.4 13 2" xfId="1963" xr:uid="{00000000-0005-0000-0000-0000F0010000}"/>
    <cellStyle name="&quot;_2010년_설계변경_설계내역서_11년 자료정비_시험사업_시스템-산출내역서_V1.4 13 2 2" xfId="1964" xr:uid="{00000000-0005-0000-0000-0000F1010000}"/>
    <cellStyle name="&quot;_2010년_설계변경_설계내역서_11년 자료정비_시험사업_시스템-산출내역서_V1.4 13 3" xfId="1965" xr:uid="{00000000-0005-0000-0000-0000F2010000}"/>
    <cellStyle name="&quot;_2010년_설계변경_설계내역서_11년 자료정비_시험사업_시스템-산출내역서_V1.4 14" xfId="1966" xr:uid="{00000000-0005-0000-0000-0000F3010000}"/>
    <cellStyle name="&quot;_2010년_설계변경_설계내역서_11년 자료정비_시험사업_시스템-산출내역서_V1.4 14 2" xfId="1967" xr:uid="{00000000-0005-0000-0000-0000F4010000}"/>
    <cellStyle name="&quot;_2010년_설계변경_설계내역서_11년 자료정비_시험사업_시스템-산출내역서_V1.4 14 2 2" xfId="1968" xr:uid="{00000000-0005-0000-0000-0000F5010000}"/>
    <cellStyle name="&quot;_2010년_설계변경_설계내역서_11년 자료정비_시험사업_시스템-산출내역서_V1.4 14 3" xfId="1969" xr:uid="{00000000-0005-0000-0000-0000F6010000}"/>
    <cellStyle name="&quot;_2010년_설계변경_설계내역서_11년 자료정비_시험사업_시스템-산출내역서_V1.4 15" xfId="1970" xr:uid="{00000000-0005-0000-0000-0000F7010000}"/>
    <cellStyle name="&quot;_2010년_설계변경_설계내역서_11년 자료정비_시험사업_시스템-산출내역서_V1.4 15 2" xfId="1971" xr:uid="{00000000-0005-0000-0000-0000F8010000}"/>
    <cellStyle name="&quot;_2010년_설계변경_설계내역서_11년 자료정비_시험사업_시스템-산출내역서_V1.4 16" xfId="1972" xr:uid="{00000000-0005-0000-0000-0000F9010000}"/>
    <cellStyle name="&quot;_2010년_설계변경_설계내역서_11년 자료정비_시험사업_시스템-산출내역서_V1.4 2" xfId="1973" xr:uid="{00000000-0005-0000-0000-0000FA010000}"/>
    <cellStyle name="&quot;_2010년_설계변경_설계내역서_11년 자료정비_시험사업_시스템-산출내역서_V1.4 2 10" xfId="1974" xr:uid="{00000000-0005-0000-0000-0000FB010000}"/>
    <cellStyle name="&quot;_2010년_설계변경_설계내역서_11년 자료정비_시험사업_시스템-산출내역서_V1.4 2 10 2" xfId="1975" xr:uid="{00000000-0005-0000-0000-0000FC010000}"/>
    <cellStyle name="&quot;_2010년_설계변경_설계내역서_11년 자료정비_시험사업_시스템-산출내역서_V1.4 2 10 2 2" xfId="1976" xr:uid="{00000000-0005-0000-0000-0000FD010000}"/>
    <cellStyle name="&quot;_2010년_설계변경_설계내역서_11년 자료정비_시험사업_시스템-산출내역서_V1.4 2 10 3" xfId="1977" xr:uid="{00000000-0005-0000-0000-0000FE010000}"/>
    <cellStyle name="&quot;_2010년_설계변경_설계내역서_11년 자료정비_시험사업_시스템-산출내역서_V1.4 2 11" xfId="1978" xr:uid="{00000000-0005-0000-0000-0000FF010000}"/>
    <cellStyle name="&quot;_2010년_설계변경_설계내역서_11년 자료정비_시험사업_시스템-산출내역서_V1.4 2 11 2" xfId="1979" xr:uid="{00000000-0005-0000-0000-000000020000}"/>
    <cellStyle name="&quot;_2010년_설계변경_설계내역서_11년 자료정비_시험사업_시스템-산출내역서_V1.4 2 11 2 2" xfId="1980" xr:uid="{00000000-0005-0000-0000-000001020000}"/>
    <cellStyle name="&quot;_2010년_설계변경_설계내역서_11년 자료정비_시험사업_시스템-산출내역서_V1.4 2 11 3" xfId="1981" xr:uid="{00000000-0005-0000-0000-000002020000}"/>
    <cellStyle name="&quot;_2010년_설계변경_설계내역서_11년 자료정비_시험사업_시스템-산출내역서_V1.4 2 12" xfId="1982" xr:uid="{00000000-0005-0000-0000-000003020000}"/>
    <cellStyle name="&quot;_2010년_설계변경_설계내역서_11년 자료정비_시험사업_시스템-산출내역서_V1.4 2 12 2" xfId="1983" xr:uid="{00000000-0005-0000-0000-000004020000}"/>
    <cellStyle name="&quot;_2010년_설계변경_설계내역서_11년 자료정비_시험사업_시스템-산출내역서_V1.4 2 12 2 2" xfId="1984" xr:uid="{00000000-0005-0000-0000-000005020000}"/>
    <cellStyle name="&quot;_2010년_설계변경_설계내역서_11년 자료정비_시험사업_시스템-산출내역서_V1.4 2 12 3" xfId="1985" xr:uid="{00000000-0005-0000-0000-000006020000}"/>
    <cellStyle name="&quot;_2010년_설계변경_설계내역서_11년 자료정비_시험사업_시스템-산출내역서_V1.4 2 13" xfId="1986" xr:uid="{00000000-0005-0000-0000-000007020000}"/>
    <cellStyle name="&quot;_2010년_설계변경_설계내역서_11년 자료정비_시험사업_시스템-산출내역서_V1.4 2 13 2" xfId="1987" xr:uid="{00000000-0005-0000-0000-000008020000}"/>
    <cellStyle name="&quot;_2010년_설계변경_설계내역서_11년 자료정비_시험사업_시스템-산출내역서_V1.4 2 13 2 2" xfId="1988" xr:uid="{00000000-0005-0000-0000-000009020000}"/>
    <cellStyle name="&quot;_2010년_설계변경_설계내역서_11년 자료정비_시험사업_시스템-산출내역서_V1.4 2 13 3" xfId="1989" xr:uid="{00000000-0005-0000-0000-00000A020000}"/>
    <cellStyle name="&quot;_2010년_설계변경_설계내역서_11년 자료정비_시험사업_시스템-산출내역서_V1.4 2 14" xfId="1990" xr:uid="{00000000-0005-0000-0000-00000B020000}"/>
    <cellStyle name="&quot;_2010년_설계변경_설계내역서_11년 자료정비_시험사업_시스템-산출내역서_V1.4 2 14 2" xfId="1991" xr:uid="{00000000-0005-0000-0000-00000C020000}"/>
    <cellStyle name="&quot;_2010년_설계변경_설계내역서_11년 자료정비_시험사업_시스템-산출내역서_V1.4 2 15" xfId="1992" xr:uid="{00000000-0005-0000-0000-00000D020000}"/>
    <cellStyle name="&quot;_2010년_설계변경_설계내역서_11년 자료정비_시험사업_시스템-산출내역서_V1.4 2 2" xfId="1993" xr:uid="{00000000-0005-0000-0000-00000E020000}"/>
    <cellStyle name="&quot;_2010년_설계변경_설계내역서_11년 자료정비_시험사업_시스템-산출내역서_V1.4 2 2 2" xfId="1994" xr:uid="{00000000-0005-0000-0000-00000F020000}"/>
    <cellStyle name="&quot;_2010년_설계변경_설계내역서_11년 자료정비_시험사업_시스템-산출내역서_V1.4 2 2 2 2" xfId="1995" xr:uid="{00000000-0005-0000-0000-000010020000}"/>
    <cellStyle name="&quot;_2010년_설계변경_설계내역서_11년 자료정비_시험사업_시스템-산출내역서_V1.4 2 2 3" xfId="1996" xr:uid="{00000000-0005-0000-0000-000011020000}"/>
    <cellStyle name="&quot;_2010년_설계변경_설계내역서_11년 자료정비_시험사업_시스템-산출내역서_V1.4 2 3" xfId="1997" xr:uid="{00000000-0005-0000-0000-000012020000}"/>
    <cellStyle name="&quot;_2010년_설계변경_설계내역서_11년 자료정비_시험사업_시스템-산출내역서_V1.4 2 3 2" xfId="1998" xr:uid="{00000000-0005-0000-0000-000013020000}"/>
    <cellStyle name="&quot;_2010년_설계변경_설계내역서_11년 자료정비_시험사업_시스템-산출내역서_V1.4 2 3 2 2" xfId="1999" xr:uid="{00000000-0005-0000-0000-000014020000}"/>
    <cellStyle name="&quot;_2010년_설계변경_설계내역서_11년 자료정비_시험사업_시스템-산출내역서_V1.4 2 3 3" xfId="2000" xr:uid="{00000000-0005-0000-0000-000015020000}"/>
    <cellStyle name="&quot;_2010년_설계변경_설계내역서_11년 자료정비_시험사업_시스템-산출내역서_V1.4 2 4" xfId="2001" xr:uid="{00000000-0005-0000-0000-000016020000}"/>
    <cellStyle name="&quot;_2010년_설계변경_설계내역서_11년 자료정비_시험사업_시스템-산출내역서_V1.4 2 4 2" xfId="2002" xr:uid="{00000000-0005-0000-0000-000017020000}"/>
    <cellStyle name="&quot;_2010년_설계변경_설계내역서_11년 자료정비_시험사업_시스템-산출내역서_V1.4 2 4 2 2" xfId="2003" xr:uid="{00000000-0005-0000-0000-000018020000}"/>
    <cellStyle name="&quot;_2010년_설계변경_설계내역서_11년 자료정비_시험사업_시스템-산출내역서_V1.4 2 4 3" xfId="2004" xr:uid="{00000000-0005-0000-0000-000019020000}"/>
    <cellStyle name="&quot;_2010년_설계변경_설계내역서_11년 자료정비_시험사업_시스템-산출내역서_V1.4 2 5" xfId="2005" xr:uid="{00000000-0005-0000-0000-00001A020000}"/>
    <cellStyle name="&quot;_2010년_설계변경_설계내역서_11년 자료정비_시험사업_시스템-산출내역서_V1.4 2 5 2" xfId="2006" xr:uid="{00000000-0005-0000-0000-00001B020000}"/>
    <cellStyle name="&quot;_2010년_설계변경_설계내역서_11년 자료정비_시험사업_시스템-산출내역서_V1.4 2 5 2 2" xfId="2007" xr:uid="{00000000-0005-0000-0000-00001C020000}"/>
    <cellStyle name="&quot;_2010년_설계변경_설계내역서_11년 자료정비_시험사업_시스템-산출내역서_V1.4 2 5 3" xfId="2008" xr:uid="{00000000-0005-0000-0000-00001D020000}"/>
    <cellStyle name="&quot;_2010년_설계변경_설계내역서_11년 자료정비_시험사업_시스템-산출내역서_V1.4 2 6" xfId="2009" xr:uid="{00000000-0005-0000-0000-00001E020000}"/>
    <cellStyle name="&quot;_2010년_설계변경_설계내역서_11년 자료정비_시험사업_시스템-산출내역서_V1.4 2 6 2" xfId="2010" xr:uid="{00000000-0005-0000-0000-00001F020000}"/>
    <cellStyle name="&quot;_2010년_설계변경_설계내역서_11년 자료정비_시험사업_시스템-산출내역서_V1.4 2 6 2 2" xfId="2011" xr:uid="{00000000-0005-0000-0000-000020020000}"/>
    <cellStyle name="&quot;_2010년_설계변경_설계내역서_11년 자료정비_시험사업_시스템-산출내역서_V1.4 2 6 3" xfId="2012" xr:uid="{00000000-0005-0000-0000-000021020000}"/>
    <cellStyle name="&quot;_2010년_설계변경_설계내역서_11년 자료정비_시험사업_시스템-산출내역서_V1.4 2 7" xfId="2013" xr:uid="{00000000-0005-0000-0000-000022020000}"/>
    <cellStyle name="&quot;_2010년_설계변경_설계내역서_11년 자료정비_시험사업_시스템-산출내역서_V1.4 2 7 2" xfId="2014" xr:uid="{00000000-0005-0000-0000-000023020000}"/>
    <cellStyle name="&quot;_2010년_설계변경_설계내역서_11년 자료정비_시험사업_시스템-산출내역서_V1.4 2 7 2 2" xfId="2015" xr:uid="{00000000-0005-0000-0000-000024020000}"/>
    <cellStyle name="&quot;_2010년_설계변경_설계내역서_11년 자료정비_시험사업_시스템-산출내역서_V1.4 2 7 3" xfId="2016" xr:uid="{00000000-0005-0000-0000-000025020000}"/>
    <cellStyle name="&quot;_2010년_설계변경_설계내역서_11년 자료정비_시험사업_시스템-산출내역서_V1.4 2 8" xfId="2017" xr:uid="{00000000-0005-0000-0000-000026020000}"/>
    <cellStyle name="&quot;_2010년_설계변경_설계내역서_11년 자료정비_시험사업_시스템-산출내역서_V1.4 2 8 2" xfId="2018" xr:uid="{00000000-0005-0000-0000-000027020000}"/>
    <cellStyle name="&quot;_2010년_설계변경_설계내역서_11년 자료정비_시험사업_시스템-산출내역서_V1.4 2 8 2 2" xfId="2019" xr:uid="{00000000-0005-0000-0000-000028020000}"/>
    <cellStyle name="&quot;_2010년_설계변경_설계내역서_11년 자료정비_시험사업_시스템-산출내역서_V1.4 2 8 3" xfId="2020" xr:uid="{00000000-0005-0000-0000-000029020000}"/>
    <cellStyle name="&quot;_2010년_설계변경_설계내역서_11년 자료정비_시험사업_시스템-산출내역서_V1.4 2 9" xfId="2021" xr:uid="{00000000-0005-0000-0000-00002A020000}"/>
    <cellStyle name="&quot;_2010년_설계변경_설계내역서_11년 자료정비_시험사업_시스템-산출내역서_V1.4 2 9 2" xfId="2022" xr:uid="{00000000-0005-0000-0000-00002B020000}"/>
    <cellStyle name="&quot;_2010년_설계변경_설계내역서_11년 자료정비_시험사업_시스템-산출내역서_V1.4 2 9 2 2" xfId="2023" xr:uid="{00000000-0005-0000-0000-00002C020000}"/>
    <cellStyle name="&quot;_2010년_설계변경_설계내역서_11년 자료정비_시험사업_시스템-산출내역서_V1.4 2 9 3" xfId="2024" xr:uid="{00000000-0005-0000-0000-00002D020000}"/>
    <cellStyle name="&quot;_2010년_설계변경_설계내역서_11년 자료정비_시험사업_시스템-산출내역서_V1.4 3" xfId="2025" xr:uid="{00000000-0005-0000-0000-00002E020000}"/>
    <cellStyle name="&quot;_2010년_설계변경_설계내역서_11년 자료정비_시험사업_시스템-산출내역서_V1.4 3 2" xfId="2026" xr:uid="{00000000-0005-0000-0000-00002F020000}"/>
    <cellStyle name="&quot;_2010년_설계변경_설계내역서_11년 자료정비_시험사업_시스템-산출내역서_V1.4 3 2 2" xfId="2027" xr:uid="{00000000-0005-0000-0000-000030020000}"/>
    <cellStyle name="&quot;_2010년_설계변경_설계내역서_11년 자료정비_시험사업_시스템-산출내역서_V1.4 3 3" xfId="2028" xr:uid="{00000000-0005-0000-0000-000031020000}"/>
    <cellStyle name="&quot;_2010년_설계변경_설계내역서_11년 자료정비_시험사업_시스템-산출내역서_V1.4 4" xfId="2029" xr:uid="{00000000-0005-0000-0000-000032020000}"/>
    <cellStyle name="&quot;_2010년_설계변경_설계내역서_11년 자료정비_시험사업_시스템-산출내역서_V1.4 4 2" xfId="2030" xr:uid="{00000000-0005-0000-0000-000033020000}"/>
    <cellStyle name="&quot;_2010년_설계변경_설계내역서_11년 자료정비_시험사업_시스템-산출내역서_V1.4 4 2 2" xfId="2031" xr:uid="{00000000-0005-0000-0000-000034020000}"/>
    <cellStyle name="&quot;_2010년_설계변경_설계내역서_11년 자료정비_시험사업_시스템-산출내역서_V1.4 4 3" xfId="2032" xr:uid="{00000000-0005-0000-0000-000035020000}"/>
    <cellStyle name="&quot;_2010년_설계변경_설계내역서_11년 자료정비_시험사업_시스템-산출내역서_V1.4 5" xfId="2033" xr:uid="{00000000-0005-0000-0000-000036020000}"/>
    <cellStyle name="&quot;_2010년_설계변경_설계내역서_11년 자료정비_시험사업_시스템-산출내역서_V1.4 5 2" xfId="2034" xr:uid="{00000000-0005-0000-0000-000037020000}"/>
    <cellStyle name="&quot;_2010년_설계변경_설계내역서_11년 자료정비_시험사업_시스템-산출내역서_V1.4 5 2 2" xfId="2035" xr:uid="{00000000-0005-0000-0000-000038020000}"/>
    <cellStyle name="&quot;_2010년_설계변경_설계내역서_11년 자료정비_시험사업_시스템-산출내역서_V1.4 5 3" xfId="2036" xr:uid="{00000000-0005-0000-0000-000039020000}"/>
    <cellStyle name="&quot;_2010년_설계변경_설계내역서_11년 자료정비_시험사업_시스템-산출내역서_V1.4 6" xfId="2037" xr:uid="{00000000-0005-0000-0000-00003A020000}"/>
    <cellStyle name="&quot;_2010년_설계변경_설계내역서_11년 자료정비_시험사업_시스템-산출내역서_V1.4 6 2" xfId="2038" xr:uid="{00000000-0005-0000-0000-00003B020000}"/>
    <cellStyle name="&quot;_2010년_설계변경_설계내역서_11년 자료정비_시험사업_시스템-산출내역서_V1.4 6 2 2" xfId="2039" xr:uid="{00000000-0005-0000-0000-00003C020000}"/>
    <cellStyle name="&quot;_2010년_설계변경_설계내역서_11년 자료정비_시험사업_시스템-산출내역서_V1.4 6 3" xfId="2040" xr:uid="{00000000-0005-0000-0000-00003D020000}"/>
    <cellStyle name="&quot;_2010년_설계변경_설계내역서_11년 자료정비_시험사업_시스템-산출내역서_V1.4 7" xfId="2041" xr:uid="{00000000-0005-0000-0000-00003E020000}"/>
    <cellStyle name="&quot;_2010년_설계변경_설계내역서_11년 자료정비_시험사업_시스템-산출내역서_V1.4 7 2" xfId="2042" xr:uid="{00000000-0005-0000-0000-00003F020000}"/>
    <cellStyle name="&quot;_2010년_설계변경_설계내역서_11년 자료정비_시험사업_시스템-산출내역서_V1.4 7 2 2" xfId="2043" xr:uid="{00000000-0005-0000-0000-000040020000}"/>
    <cellStyle name="&quot;_2010년_설계변경_설계내역서_11년 자료정비_시험사업_시스템-산출내역서_V1.4 7 3" xfId="2044" xr:uid="{00000000-0005-0000-0000-000041020000}"/>
    <cellStyle name="&quot;_2010년_설계변경_설계내역서_11년 자료정비_시험사업_시스템-산출내역서_V1.4 8" xfId="2045" xr:uid="{00000000-0005-0000-0000-000042020000}"/>
    <cellStyle name="&quot;_2010년_설계변경_설계내역서_11년 자료정비_시험사업_시스템-산출내역서_V1.4 8 2" xfId="2046" xr:uid="{00000000-0005-0000-0000-000043020000}"/>
    <cellStyle name="&quot;_2010년_설계변경_설계내역서_11년 자료정비_시험사업_시스템-산출내역서_V1.4 8 2 2" xfId="2047" xr:uid="{00000000-0005-0000-0000-000044020000}"/>
    <cellStyle name="&quot;_2010년_설계변경_설계내역서_11년 자료정비_시험사업_시스템-산출내역서_V1.4 8 3" xfId="2048" xr:uid="{00000000-0005-0000-0000-000045020000}"/>
    <cellStyle name="&quot;_2010년_설계변경_설계내역서_11년 자료정비_시험사업_시스템-산출내역서_V1.4 9" xfId="2049" xr:uid="{00000000-0005-0000-0000-000046020000}"/>
    <cellStyle name="&quot;_2010년_설계변경_설계내역서_11년 자료정비_시험사업_시스템-산출내역서_V1.4 9 2" xfId="2050" xr:uid="{00000000-0005-0000-0000-000047020000}"/>
    <cellStyle name="&quot;_2010년_설계변경_설계내역서_11년 자료정비_시험사업_시스템-산출내역서_V1.4 9 2 2" xfId="2051" xr:uid="{00000000-0005-0000-0000-000048020000}"/>
    <cellStyle name="&quot;_2010년_설계변경_설계내역서_11년 자료정비_시험사업_시스템-산출내역서_V1.4 9 3" xfId="2052" xr:uid="{00000000-0005-0000-0000-000049020000}"/>
    <cellStyle name="&quot;_2010년_설계변경_설계내역서_11년 자료정비_시험사업_시스템-산출내역서_V1.4_부동산행정정보일원화 12년사업 내역서-1.0_전승표" xfId="2053" xr:uid="{00000000-0005-0000-0000-00004A020000}"/>
    <cellStyle name="&quot;_2010년_설계변경_설계내역서_11년 자료정비_시험사업_시스템-산출내역서_V1.4_부동산행정정보일원화 12년사업 내역서-1.0_전승표 10" xfId="2054" xr:uid="{00000000-0005-0000-0000-00004B020000}"/>
    <cellStyle name="&quot;_2010년_설계변경_설계내역서_11년 자료정비_시험사업_시스템-산출내역서_V1.4_부동산행정정보일원화 12년사업 내역서-1.0_전승표 10 2" xfId="2055" xr:uid="{00000000-0005-0000-0000-00004C020000}"/>
    <cellStyle name="&quot;_2010년_설계변경_설계내역서_11년 자료정비_시험사업_시스템-산출내역서_V1.4_부동산행정정보일원화 12년사업 내역서-1.0_전승표 10 2 2" xfId="2056" xr:uid="{00000000-0005-0000-0000-00004D020000}"/>
    <cellStyle name="&quot;_2010년_설계변경_설계내역서_11년 자료정비_시험사업_시스템-산출내역서_V1.4_부동산행정정보일원화 12년사업 내역서-1.0_전승표 10 3" xfId="2057" xr:uid="{00000000-0005-0000-0000-00004E020000}"/>
    <cellStyle name="&quot;_2010년_설계변경_설계내역서_11년 자료정비_시험사업_시스템-산출내역서_V1.4_부동산행정정보일원화 12년사업 내역서-1.0_전승표 11" xfId="2058" xr:uid="{00000000-0005-0000-0000-00004F020000}"/>
    <cellStyle name="&quot;_2010년_설계변경_설계내역서_11년 자료정비_시험사업_시스템-산출내역서_V1.4_부동산행정정보일원화 12년사업 내역서-1.0_전승표 11 2" xfId="2059" xr:uid="{00000000-0005-0000-0000-000050020000}"/>
    <cellStyle name="&quot;_2010년_설계변경_설계내역서_11년 자료정비_시험사업_시스템-산출내역서_V1.4_부동산행정정보일원화 12년사업 내역서-1.0_전승표 11 2 2" xfId="2060" xr:uid="{00000000-0005-0000-0000-000051020000}"/>
    <cellStyle name="&quot;_2010년_설계변경_설계내역서_11년 자료정비_시험사업_시스템-산출내역서_V1.4_부동산행정정보일원화 12년사업 내역서-1.0_전승표 11 3" xfId="2061" xr:uid="{00000000-0005-0000-0000-000052020000}"/>
    <cellStyle name="&quot;_2010년_설계변경_설계내역서_11년 자료정비_시험사업_시스템-산출내역서_V1.4_부동산행정정보일원화 12년사업 내역서-1.0_전승표 12" xfId="2062" xr:uid="{00000000-0005-0000-0000-000053020000}"/>
    <cellStyle name="&quot;_2010년_설계변경_설계내역서_11년 자료정비_시험사업_시스템-산출내역서_V1.4_부동산행정정보일원화 12년사업 내역서-1.0_전승표 12 2" xfId="2063" xr:uid="{00000000-0005-0000-0000-000054020000}"/>
    <cellStyle name="&quot;_2010년_설계변경_설계내역서_11년 자료정비_시험사업_시스템-산출내역서_V1.4_부동산행정정보일원화 12년사업 내역서-1.0_전승표 12 2 2" xfId="2064" xr:uid="{00000000-0005-0000-0000-000055020000}"/>
    <cellStyle name="&quot;_2010년_설계변경_설계내역서_11년 자료정비_시험사업_시스템-산출내역서_V1.4_부동산행정정보일원화 12년사업 내역서-1.0_전승표 12 3" xfId="2065" xr:uid="{00000000-0005-0000-0000-000056020000}"/>
    <cellStyle name="&quot;_2010년_설계변경_설계내역서_11년 자료정비_시험사업_시스템-산출내역서_V1.4_부동산행정정보일원화 12년사업 내역서-1.0_전승표 13" xfId="2066" xr:uid="{00000000-0005-0000-0000-000057020000}"/>
    <cellStyle name="&quot;_2010년_설계변경_설계내역서_11년 자료정비_시험사업_시스템-산출내역서_V1.4_부동산행정정보일원화 12년사업 내역서-1.0_전승표 13 2" xfId="2067" xr:uid="{00000000-0005-0000-0000-000058020000}"/>
    <cellStyle name="&quot;_2010년_설계변경_설계내역서_11년 자료정비_시험사업_시스템-산출내역서_V1.4_부동산행정정보일원화 12년사업 내역서-1.0_전승표 13 2 2" xfId="2068" xr:uid="{00000000-0005-0000-0000-000059020000}"/>
    <cellStyle name="&quot;_2010년_설계변경_설계내역서_11년 자료정비_시험사업_시스템-산출내역서_V1.4_부동산행정정보일원화 12년사업 내역서-1.0_전승표 13 3" xfId="2069" xr:uid="{00000000-0005-0000-0000-00005A020000}"/>
    <cellStyle name="&quot;_2010년_설계변경_설계내역서_11년 자료정비_시험사업_시스템-산출내역서_V1.4_부동산행정정보일원화 12년사업 내역서-1.0_전승표 14" xfId="2070" xr:uid="{00000000-0005-0000-0000-00005B020000}"/>
    <cellStyle name="&quot;_2010년_설계변경_설계내역서_11년 자료정비_시험사업_시스템-산출내역서_V1.4_부동산행정정보일원화 12년사업 내역서-1.0_전승표 14 2" xfId="2071" xr:uid="{00000000-0005-0000-0000-00005C020000}"/>
    <cellStyle name="&quot;_2010년_설계변경_설계내역서_11년 자료정비_시험사업_시스템-산출내역서_V1.4_부동산행정정보일원화 12년사업 내역서-1.0_전승표 14 2 2" xfId="2072" xr:uid="{00000000-0005-0000-0000-00005D020000}"/>
    <cellStyle name="&quot;_2010년_설계변경_설계내역서_11년 자료정비_시험사업_시스템-산출내역서_V1.4_부동산행정정보일원화 12년사업 내역서-1.0_전승표 14 3" xfId="2073" xr:uid="{00000000-0005-0000-0000-00005E020000}"/>
    <cellStyle name="&quot;_2010년_설계변경_설계내역서_11년 자료정비_시험사업_시스템-산출내역서_V1.4_부동산행정정보일원화 12년사업 내역서-1.0_전승표 15" xfId="2074" xr:uid="{00000000-0005-0000-0000-00005F020000}"/>
    <cellStyle name="&quot;_2010년_설계변경_설계내역서_11년 자료정비_시험사업_시스템-산출내역서_V1.4_부동산행정정보일원화 12년사업 내역서-1.0_전승표 15 2" xfId="2075" xr:uid="{00000000-0005-0000-0000-000060020000}"/>
    <cellStyle name="&quot;_2010년_설계변경_설계내역서_11년 자료정비_시험사업_시스템-산출내역서_V1.4_부동산행정정보일원화 12년사업 내역서-1.0_전승표 16" xfId="2076" xr:uid="{00000000-0005-0000-0000-000061020000}"/>
    <cellStyle name="&quot;_2010년_설계변경_설계내역서_11년 자료정비_시험사업_시스템-산출내역서_V1.4_부동산행정정보일원화 12년사업 내역서-1.0_전승표 2" xfId="2077" xr:uid="{00000000-0005-0000-0000-000062020000}"/>
    <cellStyle name="&quot;_2010년_설계변경_설계내역서_11년 자료정비_시험사업_시스템-산출내역서_V1.4_부동산행정정보일원화 12년사업 내역서-1.0_전승표 2 10" xfId="2078" xr:uid="{00000000-0005-0000-0000-000063020000}"/>
    <cellStyle name="&quot;_2010년_설계변경_설계내역서_11년 자료정비_시험사업_시스템-산출내역서_V1.4_부동산행정정보일원화 12년사업 내역서-1.0_전승표 2 10 2" xfId="2079" xr:uid="{00000000-0005-0000-0000-000064020000}"/>
    <cellStyle name="&quot;_2010년_설계변경_설계내역서_11년 자료정비_시험사업_시스템-산출내역서_V1.4_부동산행정정보일원화 12년사업 내역서-1.0_전승표 2 10 2 2" xfId="2080" xr:uid="{00000000-0005-0000-0000-000065020000}"/>
    <cellStyle name="&quot;_2010년_설계변경_설계내역서_11년 자료정비_시험사업_시스템-산출내역서_V1.4_부동산행정정보일원화 12년사업 내역서-1.0_전승표 2 10 3" xfId="2081" xr:uid="{00000000-0005-0000-0000-000066020000}"/>
    <cellStyle name="&quot;_2010년_설계변경_설계내역서_11년 자료정비_시험사업_시스템-산출내역서_V1.4_부동산행정정보일원화 12년사업 내역서-1.0_전승표 2 11" xfId="2082" xr:uid="{00000000-0005-0000-0000-000067020000}"/>
    <cellStyle name="&quot;_2010년_설계변경_설계내역서_11년 자료정비_시험사업_시스템-산출내역서_V1.4_부동산행정정보일원화 12년사업 내역서-1.0_전승표 2 11 2" xfId="2083" xr:uid="{00000000-0005-0000-0000-000068020000}"/>
    <cellStyle name="&quot;_2010년_설계변경_설계내역서_11년 자료정비_시험사업_시스템-산출내역서_V1.4_부동산행정정보일원화 12년사업 내역서-1.0_전승표 2 11 2 2" xfId="2084" xr:uid="{00000000-0005-0000-0000-000069020000}"/>
    <cellStyle name="&quot;_2010년_설계변경_설계내역서_11년 자료정비_시험사업_시스템-산출내역서_V1.4_부동산행정정보일원화 12년사업 내역서-1.0_전승표 2 11 3" xfId="2085" xr:uid="{00000000-0005-0000-0000-00006A020000}"/>
    <cellStyle name="&quot;_2010년_설계변경_설계내역서_11년 자료정비_시험사업_시스템-산출내역서_V1.4_부동산행정정보일원화 12년사업 내역서-1.0_전승표 2 12" xfId="2086" xr:uid="{00000000-0005-0000-0000-00006B020000}"/>
    <cellStyle name="&quot;_2010년_설계변경_설계내역서_11년 자료정비_시험사업_시스템-산출내역서_V1.4_부동산행정정보일원화 12년사업 내역서-1.0_전승표 2 12 2" xfId="2087" xr:uid="{00000000-0005-0000-0000-00006C020000}"/>
    <cellStyle name="&quot;_2010년_설계변경_설계내역서_11년 자료정비_시험사업_시스템-산출내역서_V1.4_부동산행정정보일원화 12년사업 내역서-1.0_전승표 2 12 2 2" xfId="2088" xr:uid="{00000000-0005-0000-0000-00006D020000}"/>
    <cellStyle name="&quot;_2010년_설계변경_설계내역서_11년 자료정비_시험사업_시스템-산출내역서_V1.4_부동산행정정보일원화 12년사업 내역서-1.0_전승표 2 12 3" xfId="2089" xr:uid="{00000000-0005-0000-0000-00006E020000}"/>
    <cellStyle name="&quot;_2010년_설계변경_설계내역서_11년 자료정비_시험사업_시스템-산출내역서_V1.4_부동산행정정보일원화 12년사업 내역서-1.0_전승표 2 13" xfId="2090" xr:uid="{00000000-0005-0000-0000-00006F020000}"/>
    <cellStyle name="&quot;_2010년_설계변경_설계내역서_11년 자료정비_시험사업_시스템-산출내역서_V1.4_부동산행정정보일원화 12년사업 내역서-1.0_전승표 2 13 2" xfId="2091" xr:uid="{00000000-0005-0000-0000-000070020000}"/>
    <cellStyle name="&quot;_2010년_설계변경_설계내역서_11년 자료정비_시험사업_시스템-산출내역서_V1.4_부동산행정정보일원화 12년사업 내역서-1.0_전승표 2 13 2 2" xfId="2092" xr:uid="{00000000-0005-0000-0000-000071020000}"/>
    <cellStyle name="&quot;_2010년_설계변경_설계내역서_11년 자료정비_시험사업_시스템-산출내역서_V1.4_부동산행정정보일원화 12년사업 내역서-1.0_전승표 2 13 3" xfId="2093" xr:uid="{00000000-0005-0000-0000-000072020000}"/>
    <cellStyle name="&quot;_2010년_설계변경_설계내역서_11년 자료정비_시험사업_시스템-산출내역서_V1.4_부동산행정정보일원화 12년사업 내역서-1.0_전승표 2 14" xfId="2094" xr:uid="{00000000-0005-0000-0000-000073020000}"/>
    <cellStyle name="&quot;_2010년_설계변경_설계내역서_11년 자료정비_시험사업_시스템-산출내역서_V1.4_부동산행정정보일원화 12년사업 내역서-1.0_전승표 2 14 2" xfId="2095" xr:uid="{00000000-0005-0000-0000-000074020000}"/>
    <cellStyle name="&quot;_2010년_설계변경_설계내역서_11년 자료정비_시험사업_시스템-산출내역서_V1.4_부동산행정정보일원화 12년사업 내역서-1.0_전승표 2 15" xfId="2096" xr:uid="{00000000-0005-0000-0000-000075020000}"/>
    <cellStyle name="&quot;_2010년_설계변경_설계내역서_11년 자료정비_시험사업_시스템-산출내역서_V1.4_부동산행정정보일원화 12년사업 내역서-1.0_전승표 2 2" xfId="2097" xr:uid="{00000000-0005-0000-0000-000076020000}"/>
    <cellStyle name="&quot;_2010년_설계변경_설계내역서_11년 자료정비_시험사업_시스템-산출내역서_V1.4_부동산행정정보일원화 12년사업 내역서-1.0_전승표 2 2 2" xfId="2098" xr:uid="{00000000-0005-0000-0000-000077020000}"/>
    <cellStyle name="&quot;_2010년_설계변경_설계내역서_11년 자료정비_시험사업_시스템-산출내역서_V1.4_부동산행정정보일원화 12년사업 내역서-1.0_전승표 2 2 2 2" xfId="2099" xr:uid="{00000000-0005-0000-0000-000078020000}"/>
    <cellStyle name="&quot;_2010년_설계변경_설계내역서_11년 자료정비_시험사업_시스템-산출내역서_V1.4_부동산행정정보일원화 12년사업 내역서-1.0_전승표 2 2 3" xfId="2100" xr:uid="{00000000-0005-0000-0000-000079020000}"/>
    <cellStyle name="&quot;_2010년_설계변경_설계내역서_11년 자료정비_시험사업_시스템-산출내역서_V1.4_부동산행정정보일원화 12년사업 내역서-1.0_전승표 2 3" xfId="2101" xr:uid="{00000000-0005-0000-0000-00007A020000}"/>
    <cellStyle name="&quot;_2010년_설계변경_설계내역서_11년 자료정비_시험사업_시스템-산출내역서_V1.4_부동산행정정보일원화 12년사업 내역서-1.0_전승표 2 3 2" xfId="2102" xr:uid="{00000000-0005-0000-0000-00007B020000}"/>
    <cellStyle name="&quot;_2010년_설계변경_설계내역서_11년 자료정비_시험사업_시스템-산출내역서_V1.4_부동산행정정보일원화 12년사업 내역서-1.0_전승표 2 3 2 2" xfId="2103" xr:uid="{00000000-0005-0000-0000-00007C020000}"/>
    <cellStyle name="&quot;_2010년_설계변경_설계내역서_11년 자료정비_시험사업_시스템-산출내역서_V1.4_부동산행정정보일원화 12년사업 내역서-1.0_전승표 2 3 3" xfId="2104" xr:uid="{00000000-0005-0000-0000-00007D020000}"/>
    <cellStyle name="&quot;_2010년_설계변경_설계내역서_11년 자료정비_시험사업_시스템-산출내역서_V1.4_부동산행정정보일원화 12년사업 내역서-1.0_전승표 2 4" xfId="2105" xr:uid="{00000000-0005-0000-0000-00007E020000}"/>
    <cellStyle name="&quot;_2010년_설계변경_설계내역서_11년 자료정비_시험사업_시스템-산출내역서_V1.4_부동산행정정보일원화 12년사업 내역서-1.0_전승표 2 4 2" xfId="2106" xr:uid="{00000000-0005-0000-0000-00007F020000}"/>
    <cellStyle name="&quot;_2010년_설계변경_설계내역서_11년 자료정비_시험사업_시스템-산출내역서_V1.4_부동산행정정보일원화 12년사업 내역서-1.0_전승표 2 4 2 2" xfId="2107" xr:uid="{00000000-0005-0000-0000-000080020000}"/>
    <cellStyle name="&quot;_2010년_설계변경_설계내역서_11년 자료정비_시험사업_시스템-산출내역서_V1.4_부동산행정정보일원화 12년사업 내역서-1.0_전승표 2 4 3" xfId="2108" xr:uid="{00000000-0005-0000-0000-000081020000}"/>
    <cellStyle name="&quot;_2010년_설계변경_설계내역서_11년 자료정비_시험사업_시스템-산출내역서_V1.4_부동산행정정보일원화 12년사업 내역서-1.0_전승표 2 5" xfId="2109" xr:uid="{00000000-0005-0000-0000-000082020000}"/>
    <cellStyle name="&quot;_2010년_설계변경_설계내역서_11년 자료정비_시험사업_시스템-산출내역서_V1.4_부동산행정정보일원화 12년사업 내역서-1.0_전승표 2 5 2" xfId="2110" xr:uid="{00000000-0005-0000-0000-000083020000}"/>
    <cellStyle name="&quot;_2010년_설계변경_설계내역서_11년 자료정비_시험사업_시스템-산출내역서_V1.4_부동산행정정보일원화 12년사업 내역서-1.0_전승표 2 5 2 2" xfId="2111" xr:uid="{00000000-0005-0000-0000-000084020000}"/>
    <cellStyle name="&quot;_2010년_설계변경_설계내역서_11년 자료정비_시험사업_시스템-산출내역서_V1.4_부동산행정정보일원화 12년사업 내역서-1.0_전승표 2 5 3" xfId="2112" xr:uid="{00000000-0005-0000-0000-000085020000}"/>
    <cellStyle name="&quot;_2010년_설계변경_설계내역서_11년 자료정비_시험사업_시스템-산출내역서_V1.4_부동산행정정보일원화 12년사업 내역서-1.0_전승표 2 6" xfId="2113" xr:uid="{00000000-0005-0000-0000-000086020000}"/>
    <cellStyle name="&quot;_2010년_설계변경_설계내역서_11년 자료정비_시험사업_시스템-산출내역서_V1.4_부동산행정정보일원화 12년사업 내역서-1.0_전승표 2 6 2" xfId="2114" xr:uid="{00000000-0005-0000-0000-000087020000}"/>
    <cellStyle name="&quot;_2010년_설계변경_설계내역서_11년 자료정비_시험사업_시스템-산출내역서_V1.4_부동산행정정보일원화 12년사업 내역서-1.0_전승표 2 6 2 2" xfId="2115" xr:uid="{00000000-0005-0000-0000-000088020000}"/>
    <cellStyle name="&quot;_2010년_설계변경_설계내역서_11년 자료정비_시험사업_시스템-산출내역서_V1.4_부동산행정정보일원화 12년사업 내역서-1.0_전승표 2 6 3" xfId="2116" xr:uid="{00000000-0005-0000-0000-000089020000}"/>
    <cellStyle name="&quot;_2010년_설계변경_설계내역서_11년 자료정비_시험사업_시스템-산출내역서_V1.4_부동산행정정보일원화 12년사업 내역서-1.0_전승표 2 7" xfId="2117" xr:uid="{00000000-0005-0000-0000-00008A020000}"/>
    <cellStyle name="&quot;_2010년_설계변경_설계내역서_11년 자료정비_시험사업_시스템-산출내역서_V1.4_부동산행정정보일원화 12년사업 내역서-1.0_전승표 2 7 2" xfId="2118" xr:uid="{00000000-0005-0000-0000-00008B020000}"/>
    <cellStyle name="&quot;_2010년_설계변경_설계내역서_11년 자료정비_시험사업_시스템-산출내역서_V1.4_부동산행정정보일원화 12년사업 내역서-1.0_전승표 2 7 2 2" xfId="2119" xr:uid="{00000000-0005-0000-0000-00008C020000}"/>
    <cellStyle name="&quot;_2010년_설계변경_설계내역서_11년 자료정비_시험사업_시스템-산출내역서_V1.4_부동산행정정보일원화 12년사업 내역서-1.0_전승표 2 7 3" xfId="2120" xr:uid="{00000000-0005-0000-0000-00008D020000}"/>
    <cellStyle name="&quot;_2010년_설계변경_설계내역서_11년 자료정비_시험사업_시스템-산출내역서_V1.4_부동산행정정보일원화 12년사업 내역서-1.0_전승표 2 8" xfId="2121" xr:uid="{00000000-0005-0000-0000-00008E020000}"/>
    <cellStyle name="&quot;_2010년_설계변경_설계내역서_11년 자료정비_시험사업_시스템-산출내역서_V1.4_부동산행정정보일원화 12년사업 내역서-1.0_전승표 2 8 2" xfId="2122" xr:uid="{00000000-0005-0000-0000-00008F020000}"/>
    <cellStyle name="&quot;_2010년_설계변경_설계내역서_11년 자료정비_시험사업_시스템-산출내역서_V1.4_부동산행정정보일원화 12년사업 내역서-1.0_전승표 2 8 2 2" xfId="2123" xr:uid="{00000000-0005-0000-0000-000090020000}"/>
    <cellStyle name="&quot;_2010년_설계변경_설계내역서_11년 자료정비_시험사업_시스템-산출내역서_V1.4_부동산행정정보일원화 12년사업 내역서-1.0_전승표 2 8 3" xfId="2124" xr:uid="{00000000-0005-0000-0000-000091020000}"/>
    <cellStyle name="&quot;_2010년_설계변경_설계내역서_11년 자료정비_시험사업_시스템-산출내역서_V1.4_부동산행정정보일원화 12년사업 내역서-1.0_전승표 2 9" xfId="2125" xr:uid="{00000000-0005-0000-0000-000092020000}"/>
    <cellStyle name="&quot;_2010년_설계변경_설계내역서_11년 자료정비_시험사업_시스템-산출내역서_V1.4_부동산행정정보일원화 12년사업 내역서-1.0_전승표 2 9 2" xfId="2126" xr:uid="{00000000-0005-0000-0000-000093020000}"/>
    <cellStyle name="&quot;_2010년_설계변경_설계내역서_11년 자료정비_시험사업_시스템-산출내역서_V1.4_부동산행정정보일원화 12년사업 내역서-1.0_전승표 2 9 2 2" xfId="2127" xr:uid="{00000000-0005-0000-0000-000094020000}"/>
    <cellStyle name="&quot;_2010년_설계변경_설계내역서_11년 자료정비_시험사업_시스템-산출내역서_V1.4_부동산행정정보일원화 12년사업 내역서-1.0_전승표 2 9 3" xfId="2128" xr:uid="{00000000-0005-0000-0000-000095020000}"/>
    <cellStyle name="&quot;_2010년_설계변경_설계내역서_11년 자료정비_시험사업_시스템-산출내역서_V1.4_부동산행정정보일원화 12년사업 내역서-1.0_전승표 3" xfId="2129" xr:uid="{00000000-0005-0000-0000-000096020000}"/>
    <cellStyle name="&quot;_2010년_설계변경_설계내역서_11년 자료정비_시험사업_시스템-산출내역서_V1.4_부동산행정정보일원화 12년사업 내역서-1.0_전승표 3 2" xfId="2130" xr:uid="{00000000-0005-0000-0000-000097020000}"/>
    <cellStyle name="&quot;_2010년_설계변경_설계내역서_11년 자료정비_시험사업_시스템-산출내역서_V1.4_부동산행정정보일원화 12년사업 내역서-1.0_전승표 3 2 2" xfId="2131" xr:uid="{00000000-0005-0000-0000-000098020000}"/>
    <cellStyle name="&quot;_2010년_설계변경_설계내역서_11년 자료정비_시험사업_시스템-산출내역서_V1.4_부동산행정정보일원화 12년사업 내역서-1.0_전승표 3 3" xfId="2132" xr:uid="{00000000-0005-0000-0000-000099020000}"/>
    <cellStyle name="&quot;_2010년_설계변경_설계내역서_11년 자료정비_시험사업_시스템-산출내역서_V1.4_부동산행정정보일원화 12년사업 내역서-1.0_전승표 4" xfId="2133" xr:uid="{00000000-0005-0000-0000-00009A020000}"/>
    <cellStyle name="&quot;_2010년_설계변경_설계내역서_11년 자료정비_시험사업_시스템-산출내역서_V1.4_부동산행정정보일원화 12년사업 내역서-1.0_전승표 4 2" xfId="2134" xr:uid="{00000000-0005-0000-0000-00009B020000}"/>
    <cellStyle name="&quot;_2010년_설계변경_설계내역서_11년 자료정비_시험사업_시스템-산출내역서_V1.4_부동산행정정보일원화 12년사업 내역서-1.0_전승표 4 2 2" xfId="2135" xr:uid="{00000000-0005-0000-0000-00009C020000}"/>
    <cellStyle name="&quot;_2010년_설계변경_설계내역서_11년 자료정비_시험사업_시스템-산출내역서_V1.4_부동산행정정보일원화 12년사업 내역서-1.0_전승표 4 3" xfId="2136" xr:uid="{00000000-0005-0000-0000-00009D020000}"/>
    <cellStyle name="&quot;_2010년_설계변경_설계내역서_11년 자료정비_시험사업_시스템-산출내역서_V1.4_부동산행정정보일원화 12년사업 내역서-1.0_전승표 5" xfId="2137" xr:uid="{00000000-0005-0000-0000-00009E020000}"/>
    <cellStyle name="&quot;_2010년_설계변경_설계내역서_11년 자료정비_시험사업_시스템-산출내역서_V1.4_부동산행정정보일원화 12년사업 내역서-1.0_전승표 5 2" xfId="2138" xr:uid="{00000000-0005-0000-0000-00009F020000}"/>
    <cellStyle name="&quot;_2010년_설계변경_설계내역서_11년 자료정비_시험사업_시스템-산출내역서_V1.4_부동산행정정보일원화 12년사업 내역서-1.0_전승표 5 2 2" xfId="2139" xr:uid="{00000000-0005-0000-0000-0000A0020000}"/>
    <cellStyle name="&quot;_2010년_설계변경_설계내역서_11년 자료정비_시험사업_시스템-산출내역서_V1.4_부동산행정정보일원화 12년사업 내역서-1.0_전승표 5 3" xfId="2140" xr:uid="{00000000-0005-0000-0000-0000A1020000}"/>
    <cellStyle name="&quot;_2010년_설계변경_설계내역서_11년 자료정비_시험사업_시스템-산출내역서_V1.4_부동산행정정보일원화 12년사업 내역서-1.0_전승표 6" xfId="2141" xr:uid="{00000000-0005-0000-0000-0000A2020000}"/>
    <cellStyle name="&quot;_2010년_설계변경_설계내역서_11년 자료정비_시험사업_시스템-산출내역서_V1.4_부동산행정정보일원화 12년사업 내역서-1.0_전승표 6 2" xfId="2142" xr:uid="{00000000-0005-0000-0000-0000A3020000}"/>
    <cellStyle name="&quot;_2010년_설계변경_설계내역서_11년 자료정비_시험사업_시스템-산출내역서_V1.4_부동산행정정보일원화 12년사업 내역서-1.0_전승표 6 2 2" xfId="2143" xr:uid="{00000000-0005-0000-0000-0000A4020000}"/>
    <cellStyle name="&quot;_2010년_설계변경_설계내역서_11년 자료정비_시험사업_시스템-산출내역서_V1.4_부동산행정정보일원화 12년사업 내역서-1.0_전승표 6 3" xfId="2144" xr:uid="{00000000-0005-0000-0000-0000A5020000}"/>
    <cellStyle name="&quot;_2010년_설계변경_설계내역서_11년 자료정비_시험사업_시스템-산출내역서_V1.4_부동산행정정보일원화 12년사업 내역서-1.0_전승표 7" xfId="2145" xr:uid="{00000000-0005-0000-0000-0000A6020000}"/>
    <cellStyle name="&quot;_2010년_설계변경_설계내역서_11년 자료정비_시험사업_시스템-산출내역서_V1.4_부동산행정정보일원화 12년사업 내역서-1.0_전승표 7 2" xfId="2146" xr:uid="{00000000-0005-0000-0000-0000A7020000}"/>
    <cellStyle name="&quot;_2010년_설계변경_설계내역서_11년 자료정비_시험사업_시스템-산출내역서_V1.4_부동산행정정보일원화 12년사업 내역서-1.0_전승표 7 2 2" xfId="2147" xr:uid="{00000000-0005-0000-0000-0000A8020000}"/>
    <cellStyle name="&quot;_2010년_설계변경_설계내역서_11년 자료정비_시험사업_시스템-산출내역서_V1.4_부동산행정정보일원화 12년사업 내역서-1.0_전승표 7 3" xfId="2148" xr:uid="{00000000-0005-0000-0000-0000A9020000}"/>
    <cellStyle name="&quot;_2010년_설계변경_설계내역서_11년 자료정비_시험사업_시스템-산출내역서_V1.4_부동산행정정보일원화 12년사업 내역서-1.0_전승표 8" xfId="2149" xr:uid="{00000000-0005-0000-0000-0000AA020000}"/>
    <cellStyle name="&quot;_2010년_설계변경_설계내역서_11년 자료정비_시험사업_시스템-산출내역서_V1.4_부동산행정정보일원화 12년사업 내역서-1.0_전승표 8 2" xfId="2150" xr:uid="{00000000-0005-0000-0000-0000AB020000}"/>
    <cellStyle name="&quot;_2010년_설계변경_설계내역서_11년 자료정비_시험사업_시스템-산출내역서_V1.4_부동산행정정보일원화 12년사업 내역서-1.0_전승표 8 2 2" xfId="2151" xr:uid="{00000000-0005-0000-0000-0000AC020000}"/>
    <cellStyle name="&quot;_2010년_설계변경_설계내역서_11년 자료정비_시험사업_시스템-산출내역서_V1.4_부동산행정정보일원화 12년사업 내역서-1.0_전승표 8 3" xfId="2152" xr:uid="{00000000-0005-0000-0000-0000AD020000}"/>
    <cellStyle name="&quot;_2010년_설계변경_설계내역서_11년 자료정비_시험사업_시스템-산출내역서_V1.4_부동산행정정보일원화 12년사업 내역서-1.0_전승표 9" xfId="2153" xr:uid="{00000000-0005-0000-0000-0000AE020000}"/>
    <cellStyle name="&quot;_2010년_설계변경_설계내역서_11년 자료정비_시험사업_시스템-산출내역서_V1.4_부동산행정정보일원화 12년사업 내역서-1.0_전승표 9 2" xfId="2154" xr:uid="{00000000-0005-0000-0000-0000AF020000}"/>
    <cellStyle name="&quot;_2010년_설계변경_설계내역서_11년 자료정비_시험사업_시스템-산출내역서_V1.4_부동산행정정보일원화 12년사업 내역서-1.0_전승표 9 2 2" xfId="2155" xr:uid="{00000000-0005-0000-0000-0000B0020000}"/>
    <cellStyle name="&quot;_2010년_설계변경_설계내역서_11년 자료정비_시험사업_시스템-산출내역서_V1.4_부동산행정정보일원화 12년사업 내역서-1.0_전승표 9 3" xfId="2156" xr:uid="{00000000-0005-0000-0000-0000B1020000}"/>
    <cellStyle name="&quot;_부동산행정정보일원화 설계서(총괄) 0212" xfId="2157" xr:uid="{00000000-0005-0000-0000-0000B2020000}"/>
    <cellStyle name="&quot;_부동산행정정보일원화 설계서(총괄) 0212 10" xfId="2158" xr:uid="{00000000-0005-0000-0000-0000B3020000}"/>
    <cellStyle name="&quot;_부동산행정정보일원화 설계서(총괄) 0212 10 2" xfId="2159" xr:uid="{00000000-0005-0000-0000-0000B4020000}"/>
    <cellStyle name="&quot;_부동산행정정보일원화 설계서(총괄) 0212 10 2 2" xfId="2160" xr:uid="{00000000-0005-0000-0000-0000B5020000}"/>
    <cellStyle name="&quot;_부동산행정정보일원화 설계서(총괄) 0212 10 3" xfId="2161" xr:uid="{00000000-0005-0000-0000-0000B6020000}"/>
    <cellStyle name="&quot;_부동산행정정보일원화 설계서(총괄) 0212 11" xfId="2162" xr:uid="{00000000-0005-0000-0000-0000B7020000}"/>
    <cellStyle name="&quot;_부동산행정정보일원화 설계서(총괄) 0212 11 2" xfId="2163" xr:uid="{00000000-0005-0000-0000-0000B8020000}"/>
    <cellStyle name="&quot;_부동산행정정보일원화 설계서(총괄) 0212 11 2 2" xfId="2164" xr:uid="{00000000-0005-0000-0000-0000B9020000}"/>
    <cellStyle name="&quot;_부동산행정정보일원화 설계서(총괄) 0212 11 3" xfId="2165" xr:uid="{00000000-0005-0000-0000-0000BA020000}"/>
    <cellStyle name="&quot;_부동산행정정보일원화 설계서(총괄) 0212 12" xfId="2166" xr:uid="{00000000-0005-0000-0000-0000BB020000}"/>
    <cellStyle name="&quot;_부동산행정정보일원화 설계서(총괄) 0212 12 2" xfId="2167" xr:uid="{00000000-0005-0000-0000-0000BC020000}"/>
    <cellStyle name="&quot;_부동산행정정보일원화 설계서(총괄) 0212 12 2 2" xfId="2168" xr:uid="{00000000-0005-0000-0000-0000BD020000}"/>
    <cellStyle name="&quot;_부동산행정정보일원화 설계서(총괄) 0212 12 3" xfId="2169" xr:uid="{00000000-0005-0000-0000-0000BE020000}"/>
    <cellStyle name="&quot;_부동산행정정보일원화 설계서(총괄) 0212 13" xfId="2170" xr:uid="{00000000-0005-0000-0000-0000BF020000}"/>
    <cellStyle name="&quot;_부동산행정정보일원화 설계서(총괄) 0212 13 2" xfId="2171" xr:uid="{00000000-0005-0000-0000-0000C0020000}"/>
    <cellStyle name="&quot;_부동산행정정보일원화 설계서(총괄) 0212 13 2 2" xfId="2172" xr:uid="{00000000-0005-0000-0000-0000C1020000}"/>
    <cellStyle name="&quot;_부동산행정정보일원화 설계서(총괄) 0212 13 3" xfId="2173" xr:uid="{00000000-0005-0000-0000-0000C2020000}"/>
    <cellStyle name="&quot;_부동산행정정보일원화 설계서(총괄) 0212 14" xfId="2174" xr:uid="{00000000-0005-0000-0000-0000C3020000}"/>
    <cellStyle name="&quot;_부동산행정정보일원화 설계서(총괄) 0212 14 2" xfId="2175" xr:uid="{00000000-0005-0000-0000-0000C4020000}"/>
    <cellStyle name="&quot;_부동산행정정보일원화 설계서(총괄) 0212 14 2 2" xfId="2176" xr:uid="{00000000-0005-0000-0000-0000C5020000}"/>
    <cellStyle name="&quot;_부동산행정정보일원화 설계서(총괄) 0212 14 3" xfId="2177" xr:uid="{00000000-0005-0000-0000-0000C6020000}"/>
    <cellStyle name="&quot;_부동산행정정보일원화 설계서(총괄) 0212 15" xfId="2178" xr:uid="{00000000-0005-0000-0000-0000C7020000}"/>
    <cellStyle name="&quot;_부동산행정정보일원화 설계서(총괄) 0212 15 2" xfId="2179" xr:uid="{00000000-0005-0000-0000-0000C8020000}"/>
    <cellStyle name="&quot;_부동산행정정보일원화 설계서(총괄) 0212 16" xfId="2180" xr:uid="{00000000-0005-0000-0000-0000C9020000}"/>
    <cellStyle name="&quot;_부동산행정정보일원화 설계서(총괄) 0212 2" xfId="2181" xr:uid="{00000000-0005-0000-0000-0000CA020000}"/>
    <cellStyle name="&quot;_부동산행정정보일원화 설계서(총괄) 0212 2 10" xfId="2182" xr:uid="{00000000-0005-0000-0000-0000CB020000}"/>
    <cellStyle name="&quot;_부동산행정정보일원화 설계서(총괄) 0212 2 10 2" xfId="2183" xr:uid="{00000000-0005-0000-0000-0000CC020000}"/>
    <cellStyle name="&quot;_부동산행정정보일원화 설계서(총괄) 0212 2 10 2 2" xfId="2184" xr:uid="{00000000-0005-0000-0000-0000CD020000}"/>
    <cellStyle name="&quot;_부동산행정정보일원화 설계서(총괄) 0212 2 10 3" xfId="2185" xr:uid="{00000000-0005-0000-0000-0000CE020000}"/>
    <cellStyle name="&quot;_부동산행정정보일원화 설계서(총괄) 0212 2 11" xfId="2186" xr:uid="{00000000-0005-0000-0000-0000CF020000}"/>
    <cellStyle name="&quot;_부동산행정정보일원화 설계서(총괄) 0212 2 11 2" xfId="2187" xr:uid="{00000000-0005-0000-0000-0000D0020000}"/>
    <cellStyle name="&quot;_부동산행정정보일원화 설계서(총괄) 0212 2 11 2 2" xfId="2188" xr:uid="{00000000-0005-0000-0000-0000D1020000}"/>
    <cellStyle name="&quot;_부동산행정정보일원화 설계서(총괄) 0212 2 11 3" xfId="2189" xr:uid="{00000000-0005-0000-0000-0000D2020000}"/>
    <cellStyle name="&quot;_부동산행정정보일원화 설계서(총괄) 0212 2 12" xfId="2190" xr:uid="{00000000-0005-0000-0000-0000D3020000}"/>
    <cellStyle name="&quot;_부동산행정정보일원화 설계서(총괄) 0212 2 12 2" xfId="2191" xr:uid="{00000000-0005-0000-0000-0000D4020000}"/>
    <cellStyle name="&quot;_부동산행정정보일원화 설계서(총괄) 0212 2 12 2 2" xfId="2192" xr:uid="{00000000-0005-0000-0000-0000D5020000}"/>
    <cellStyle name="&quot;_부동산행정정보일원화 설계서(총괄) 0212 2 12 3" xfId="2193" xr:uid="{00000000-0005-0000-0000-0000D6020000}"/>
    <cellStyle name="&quot;_부동산행정정보일원화 설계서(총괄) 0212 2 13" xfId="2194" xr:uid="{00000000-0005-0000-0000-0000D7020000}"/>
    <cellStyle name="&quot;_부동산행정정보일원화 설계서(총괄) 0212 2 13 2" xfId="2195" xr:uid="{00000000-0005-0000-0000-0000D8020000}"/>
    <cellStyle name="&quot;_부동산행정정보일원화 설계서(총괄) 0212 2 13 2 2" xfId="2196" xr:uid="{00000000-0005-0000-0000-0000D9020000}"/>
    <cellStyle name="&quot;_부동산행정정보일원화 설계서(총괄) 0212 2 13 3" xfId="2197" xr:uid="{00000000-0005-0000-0000-0000DA020000}"/>
    <cellStyle name="&quot;_부동산행정정보일원화 설계서(총괄) 0212 2 14" xfId="2198" xr:uid="{00000000-0005-0000-0000-0000DB020000}"/>
    <cellStyle name="&quot;_부동산행정정보일원화 설계서(총괄) 0212 2 14 2" xfId="2199" xr:uid="{00000000-0005-0000-0000-0000DC020000}"/>
    <cellStyle name="&quot;_부동산행정정보일원화 설계서(총괄) 0212 2 15" xfId="2200" xr:uid="{00000000-0005-0000-0000-0000DD020000}"/>
    <cellStyle name="&quot;_부동산행정정보일원화 설계서(총괄) 0212 2 2" xfId="2201" xr:uid="{00000000-0005-0000-0000-0000DE020000}"/>
    <cellStyle name="&quot;_부동산행정정보일원화 설계서(총괄) 0212 2 2 2" xfId="2202" xr:uid="{00000000-0005-0000-0000-0000DF020000}"/>
    <cellStyle name="&quot;_부동산행정정보일원화 설계서(총괄) 0212 2 2 2 2" xfId="2203" xr:uid="{00000000-0005-0000-0000-0000E0020000}"/>
    <cellStyle name="&quot;_부동산행정정보일원화 설계서(총괄) 0212 2 2 3" xfId="2204" xr:uid="{00000000-0005-0000-0000-0000E1020000}"/>
    <cellStyle name="&quot;_부동산행정정보일원화 설계서(총괄) 0212 2 3" xfId="2205" xr:uid="{00000000-0005-0000-0000-0000E2020000}"/>
    <cellStyle name="&quot;_부동산행정정보일원화 설계서(총괄) 0212 2 3 2" xfId="2206" xr:uid="{00000000-0005-0000-0000-0000E3020000}"/>
    <cellStyle name="&quot;_부동산행정정보일원화 설계서(총괄) 0212 2 3 2 2" xfId="2207" xr:uid="{00000000-0005-0000-0000-0000E4020000}"/>
    <cellStyle name="&quot;_부동산행정정보일원화 설계서(총괄) 0212 2 3 3" xfId="2208" xr:uid="{00000000-0005-0000-0000-0000E5020000}"/>
    <cellStyle name="&quot;_부동산행정정보일원화 설계서(총괄) 0212 2 4" xfId="2209" xr:uid="{00000000-0005-0000-0000-0000E6020000}"/>
    <cellStyle name="&quot;_부동산행정정보일원화 설계서(총괄) 0212 2 4 2" xfId="2210" xr:uid="{00000000-0005-0000-0000-0000E7020000}"/>
    <cellStyle name="&quot;_부동산행정정보일원화 설계서(총괄) 0212 2 4 2 2" xfId="2211" xr:uid="{00000000-0005-0000-0000-0000E8020000}"/>
    <cellStyle name="&quot;_부동산행정정보일원화 설계서(총괄) 0212 2 4 3" xfId="2212" xr:uid="{00000000-0005-0000-0000-0000E9020000}"/>
    <cellStyle name="&quot;_부동산행정정보일원화 설계서(총괄) 0212 2 5" xfId="2213" xr:uid="{00000000-0005-0000-0000-0000EA020000}"/>
    <cellStyle name="&quot;_부동산행정정보일원화 설계서(총괄) 0212 2 5 2" xfId="2214" xr:uid="{00000000-0005-0000-0000-0000EB020000}"/>
    <cellStyle name="&quot;_부동산행정정보일원화 설계서(총괄) 0212 2 5 2 2" xfId="2215" xr:uid="{00000000-0005-0000-0000-0000EC020000}"/>
    <cellStyle name="&quot;_부동산행정정보일원화 설계서(총괄) 0212 2 5 3" xfId="2216" xr:uid="{00000000-0005-0000-0000-0000ED020000}"/>
    <cellStyle name="&quot;_부동산행정정보일원화 설계서(총괄) 0212 2 6" xfId="2217" xr:uid="{00000000-0005-0000-0000-0000EE020000}"/>
    <cellStyle name="&quot;_부동산행정정보일원화 설계서(총괄) 0212 2 6 2" xfId="2218" xr:uid="{00000000-0005-0000-0000-0000EF020000}"/>
    <cellStyle name="&quot;_부동산행정정보일원화 설계서(총괄) 0212 2 6 2 2" xfId="2219" xr:uid="{00000000-0005-0000-0000-0000F0020000}"/>
    <cellStyle name="&quot;_부동산행정정보일원화 설계서(총괄) 0212 2 6 3" xfId="2220" xr:uid="{00000000-0005-0000-0000-0000F1020000}"/>
    <cellStyle name="&quot;_부동산행정정보일원화 설계서(총괄) 0212 2 7" xfId="2221" xr:uid="{00000000-0005-0000-0000-0000F2020000}"/>
    <cellStyle name="&quot;_부동산행정정보일원화 설계서(총괄) 0212 2 7 2" xfId="2222" xr:uid="{00000000-0005-0000-0000-0000F3020000}"/>
    <cellStyle name="&quot;_부동산행정정보일원화 설계서(총괄) 0212 2 7 2 2" xfId="2223" xr:uid="{00000000-0005-0000-0000-0000F4020000}"/>
    <cellStyle name="&quot;_부동산행정정보일원화 설계서(총괄) 0212 2 7 3" xfId="2224" xr:uid="{00000000-0005-0000-0000-0000F5020000}"/>
    <cellStyle name="&quot;_부동산행정정보일원화 설계서(총괄) 0212 2 8" xfId="2225" xr:uid="{00000000-0005-0000-0000-0000F6020000}"/>
    <cellStyle name="&quot;_부동산행정정보일원화 설계서(총괄) 0212 2 8 2" xfId="2226" xr:uid="{00000000-0005-0000-0000-0000F7020000}"/>
    <cellStyle name="&quot;_부동산행정정보일원화 설계서(총괄) 0212 2 8 2 2" xfId="2227" xr:uid="{00000000-0005-0000-0000-0000F8020000}"/>
    <cellStyle name="&quot;_부동산행정정보일원화 설계서(총괄) 0212 2 8 3" xfId="2228" xr:uid="{00000000-0005-0000-0000-0000F9020000}"/>
    <cellStyle name="&quot;_부동산행정정보일원화 설계서(총괄) 0212 2 9" xfId="2229" xr:uid="{00000000-0005-0000-0000-0000FA020000}"/>
    <cellStyle name="&quot;_부동산행정정보일원화 설계서(총괄) 0212 2 9 2" xfId="2230" xr:uid="{00000000-0005-0000-0000-0000FB020000}"/>
    <cellStyle name="&quot;_부동산행정정보일원화 설계서(총괄) 0212 2 9 2 2" xfId="2231" xr:uid="{00000000-0005-0000-0000-0000FC020000}"/>
    <cellStyle name="&quot;_부동산행정정보일원화 설계서(총괄) 0212 2 9 3" xfId="2232" xr:uid="{00000000-0005-0000-0000-0000FD020000}"/>
    <cellStyle name="&quot;_부동산행정정보일원화 설계서(총괄) 0212 3" xfId="2233" xr:uid="{00000000-0005-0000-0000-0000FE020000}"/>
    <cellStyle name="&quot;_부동산행정정보일원화 설계서(총괄) 0212 3 2" xfId="2234" xr:uid="{00000000-0005-0000-0000-0000FF020000}"/>
    <cellStyle name="&quot;_부동산행정정보일원화 설계서(총괄) 0212 3 2 2" xfId="2235" xr:uid="{00000000-0005-0000-0000-000000030000}"/>
    <cellStyle name="&quot;_부동산행정정보일원화 설계서(총괄) 0212 3 3" xfId="2236" xr:uid="{00000000-0005-0000-0000-000001030000}"/>
    <cellStyle name="&quot;_부동산행정정보일원화 설계서(총괄) 0212 4" xfId="2237" xr:uid="{00000000-0005-0000-0000-000002030000}"/>
    <cellStyle name="&quot;_부동산행정정보일원화 설계서(총괄) 0212 4 2" xfId="2238" xr:uid="{00000000-0005-0000-0000-000003030000}"/>
    <cellStyle name="&quot;_부동산행정정보일원화 설계서(총괄) 0212 4 2 2" xfId="2239" xr:uid="{00000000-0005-0000-0000-000004030000}"/>
    <cellStyle name="&quot;_부동산행정정보일원화 설계서(총괄) 0212 4 3" xfId="2240" xr:uid="{00000000-0005-0000-0000-000005030000}"/>
    <cellStyle name="&quot;_부동산행정정보일원화 설계서(총괄) 0212 5" xfId="2241" xr:uid="{00000000-0005-0000-0000-000006030000}"/>
    <cellStyle name="&quot;_부동산행정정보일원화 설계서(총괄) 0212 5 2" xfId="2242" xr:uid="{00000000-0005-0000-0000-000007030000}"/>
    <cellStyle name="&quot;_부동산행정정보일원화 설계서(총괄) 0212 5 2 2" xfId="2243" xr:uid="{00000000-0005-0000-0000-000008030000}"/>
    <cellStyle name="&quot;_부동산행정정보일원화 설계서(총괄) 0212 5 3" xfId="2244" xr:uid="{00000000-0005-0000-0000-000009030000}"/>
    <cellStyle name="&quot;_부동산행정정보일원화 설계서(총괄) 0212 6" xfId="2245" xr:uid="{00000000-0005-0000-0000-00000A030000}"/>
    <cellStyle name="&quot;_부동산행정정보일원화 설계서(총괄) 0212 6 2" xfId="2246" xr:uid="{00000000-0005-0000-0000-00000B030000}"/>
    <cellStyle name="&quot;_부동산행정정보일원화 설계서(총괄) 0212 6 2 2" xfId="2247" xr:uid="{00000000-0005-0000-0000-00000C030000}"/>
    <cellStyle name="&quot;_부동산행정정보일원화 설계서(총괄) 0212 6 3" xfId="2248" xr:uid="{00000000-0005-0000-0000-00000D030000}"/>
    <cellStyle name="&quot;_부동산행정정보일원화 설계서(총괄) 0212 7" xfId="2249" xr:uid="{00000000-0005-0000-0000-00000E030000}"/>
    <cellStyle name="&quot;_부동산행정정보일원화 설계서(총괄) 0212 7 2" xfId="2250" xr:uid="{00000000-0005-0000-0000-00000F030000}"/>
    <cellStyle name="&quot;_부동산행정정보일원화 설계서(총괄) 0212 7 2 2" xfId="2251" xr:uid="{00000000-0005-0000-0000-000010030000}"/>
    <cellStyle name="&quot;_부동산행정정보일원화 설계서(총괄) 0212 7 3" xfId="2252" xr:uid="{00000000-0005-0000-0000-000011030000}"/>
    <cellStyle name="&quot;_부동산행정정보일원화 설계서(총괄) 0212 8" xfId="2253" xr:uid="{00000000-0005-0000-0000-000012030000}"/>
    <cellStyle name="&quot;_부동산행정정보일원화 설계서(총괄) 0212 8 2" xfId="2254" xr:uid="{00000000-0005-0000-0000-000013030000}"/>
    <cellStyle name="&quot;_부동산행정정보일원화 설계서(총괄) 0212 8 2 2" xfId="2255" xr:uid="{00000000-0005-0000-0000-000014030000}"/>
    <cellStyle name="&quot;_부동산행정정보일원화 설계서(총괄) 0212 8 3" xfId="2256" xr:uid="{00000000-0005-0000-0000-000015030000}"/>
    <cellStyle name="&quot;_부동산행정정보일원화 설계서(총괄) 0212 9" xfId="2257" xr:uid="{00000000-0005-0000-0000-000016030000}"/>
    <cellStyle name="&quot;_부동산행정정보일원화 설계서(총괄) 0212 9 2" xfId="2258" xr:uid="{00000000-0005-0000-0000-000017030000}"/>
    <cellStyle name="&quot;_부동산행정정보일원화 설계서(총괄) 0212 9 2 2" xfId="2259" xr:uid="{00000000-0005-0000-0000-000018030000}"/>
    <cellStyle name="&quot;_부동산행정정보일원화 설계서(총괄) 0212 9 3" xfId="2260" xr:uid="{00000000-0005-0000-0000-000019030000}"/>
    <cellStyle name="&quot;큰제목&quot;" xfId="2261" xr:uid="{00000000-0005-0000-0000-00001A030000}"/>
    <cellStyle name="#" xfId="2262" xr:uid="{00000000-0005-0000-0000-00001B030000}"/>
    <cellStyle name="# 10" xfId="2263" xr:uid="{00000000-0005-0000-0000-00001C030000}"/>
    <cellStyle name="# 10 2" xfId="2264" xr:uid="{00000000-0005-0000-0000-00001D030000}"/>
    <cellStyle name="# 10 2 2" xfId="2265" xr:uid="{00000000-0005-0000-0000-00001E030000}"/>
    <cellStyle name="# 10 3" xfId="2266" xr:uid="{00000000-0005-0000-0000-00001F030000}"/>
    <cellStyle name="# 11" xfId="2267" xr:uid="{00000000-0005-0000-0000-000020030000}"/>
    <cellStyle name="# 11 2" xfId="2268" xr:uid="{00000000-0005-0000-0000-000021030000}"/>
    <cellStyle name="# 11 2 2" xfId="2269" xr:uid="{00000000-0005-0000-0000-000022030000}"/>
    <cellStyle name="# 11 3" xfId="2270" xr:uid="{00000000-0005-0000-0000-000023030000}"/>
    <cellStyle name="# 12" xfId="2271" xr:uid="{00000000-0005-0000-0000-000024030000}"/>
    <cellStyle name="# 12 2" xfId="2272" xr:uid="{00000000-0005-0000-0000-000025030000}"/>
    <cellStyle name="# 12 2 2" xfId="2273" xr:uid="{00000000-0005-0000-0000-000026030000}"/>
    <cellStyle name="# 12 3" xfId="2274" xr:uid="{00000000-0005-0000-0000-000027030000}"/>
    <cellStyle name="# 2" xfId="2275" xr:uid="{00000000-0005-0000-0000-000028030000}"/>
    <cellStyle name="# 2 10" xfId="2276" xr:uid="{00000000-0005-0000-0000-000029030000}"/>
    <cellStyle name="# 2 10 2" xfId="2277" xr:uid="{00000000-0005-0000-0000-00002A030000}"/>
    <cellStyle name="# 2 10 2 2" xfId="2278" xr:uid="{00000000-0005-0000-0000-00002B030000}"/>
    <cellStyle name="# 2 10 3" xfId="2279" xr:uid="{00000000-0005-0000-0000-00002C030000}"/>
    <cellStyle name="# 2 11" xfId="2280" xr:uid="{00000000-0005-0000-0000-00002D030000}"/>
    <cellStyle name="# 2 11 2" xfId="2281" xr:uid="{00000000-0005-0000-0000-00002E030000}"/>
    <cellStyle name="# 2 11 2 2" xfId="2282" xr:uid="{00000000-0005-0000-0000-00002F030000}"/>
    <cellStyle name="# 2 11 3" xfId="2283" xr:uid="{00000000-0005-0000-0000-000030030000}"/>
    <cellStyle name="# 2 12" xfId="2284" xr:uid="{00000000-0005-0000-0000-000031030000}"/>
    <cellStyle name="# 2 12 2" xfId="2285" xr:uid="{00000000-0005-0000-0000-000032030000}"/>
    <cellStyle name="# 2 12 2 2" xfId="2286" xr:uid="{00000000-0005-0000-0000-000033030000}"/>
    <cellStyle name="# 2 12 3" xfId="2287" xr:uid="{00000000-0005-0000-0000-000034030000}"/>
    <cellStyle name="# 2 13" xfId="2288" xr:uid="{00000000-0005-0000-0000-000035030000}"/>
    <cellStyle name="# 2 13 2" xfId="2289" xr:uid="{00000000-0005-0000-0000-000036030000}"/>
    <cellStyle name="# 2 13 2 2" xfId="2290" xr:uid="{00000000-0005-0000-0000-000037030000}"/>
    <cellStyle name="# 2 13 3" xfId="2291" xr:uid="{00000000-0005-0000-0000-000038030000}"/>
    <cellStyle name="# 2 14" xfId="2292" xr:uid="{00000000-0005-0000-0000-000039030000}"/>
    <cellStyle name="# 2 2" xfId="2293" xr:uid="{00000000-0005-0000-0000-00003A030000}"/>
    <cellStyle name="# 2 2 2" xfId="2294" xr:uid="{00000000-0005-0000-0000-00003B030000}"/>
    <cellStyle name="# 2 2 2 2" xfId="2295" xr:uid="{00000000-0005-0000-0000-00003C030000}"/>
    <cellStyle name="# 2 2 3" xfId="2296" xr:uid="{00000000-0005-0000-0000-00003D030000}"/>
    <cellStyle name="# 2 3" xfId="2297" xr:uid="{00000000-0005-0000-0000-00003E030000}"/>
    <cellStyle name="# 2 3 2" xfId="2298" xr:uid="{00000000-0005-0000-0000-00003F030000}"/>
    <cellStyle name="# 2 3 2 2" xfId="2299" xr:uid="{00000000-0005-0000-0000-000040030000}"/>
    <cellStyle name="# 2 3 3" xfId="2300" xr:uid="{00000000-0005-0000-0000-000041030000}"/>
    <cellStyle name="# 2 4" xfId="2301" xr:uid="{00000000-0005-0000-0000-000042030000}"/>
    <cellStyle name="# 2 4 2" xfId="2302" xr:uid="{00000000-0005-0000-0000-000043030000}"/>
    <cellStyle name="# 2 4 2 2" xfId="2303" xr:uid="{00000000-0005-0000-0000-000044030000}"/>
    <cellStyle name="# 2 4 3" xfId="2304" xr:uid="{00000000-0005-0000-0000-000045030000}"/>
    <cellStyle name="# 2 5" xfId="2305" xr:uid="{00000000-0005-0000-0000-000046030000}"/>
    <cellStyle name="# 2 5 2" xfId="2306" xr:uid="{00000000-0005-0000-0000-000047030000}"/>
    <cellStyle name="# 2 5 2 2" xfId="2307" xr:uid="{00000000-0005-0000-0000-000048030000}"/>
    <cellStyle name="# 2 5 3" xfId="2308" xr:uid="{00000000-0005-0000-0000-000049030000}"/>
    <cellStyle name="# 2 6" xfId="2309" xr:uid="{00000000-0005-0000-0000-00004A030000}"/>
    <cellStyle name="# 2 6 2" xfId="2310" xr:uid="{00000000-0005-0000-0000-00004B030000}"/>
    <cellStyle name="# 2 6 2 2" xfId="2311" xr:uid="{00000000-0005-0000-0000-00004C030000}"/>
    <cellStyle name="# 2 6 3" xfId="2312" xr:uid="{00000000-0005-0000-0000-00004D030000}"/>
    <cellStyle name="# 2 7" xfId="2313" xr:uid="{00000000-0005-0000-0000-00004E030000}"/>
    <cellStyle name="# 2 7 2" xfId="2314" xr:uid="{00000000-0005-0000-0000-00004F030000}"/>
    <cellStyle name="# 2 7 2 2" xfId="2315" xr:uid="{00000000-0005-0000-0000-000050030000}"/>
    <cellStyle name="# 2 7 3" xfId="2316" xr:uid="{00000000-0005-0000-0000-000051030000}"/>
    <cellStyle name="# 2 8" xfId="2317" xr:uid="{00000000-0005-0000-0000-000052030000}"/>
    <cellStyle name="# 2 8 2" xfId="2318" xr:uid="{00000000-0005-0000-0000-000053030000}"/>
    <cellStyle name="# 2 8 2 2" xfId="2319" xr:uid="{00000000-0005-0000-0000-000054030000}"/>
    <cellStyle name="# 2 8 3" xfId="2320" xr:uid="{00000000-0005-0000-0000-000055030000}"/>
    <cellStyle name="# 2 9" xfId="2321" xr:uid="{00000000-0005-0000-0000-000056030000}"/>
    <cellStyle name="# 2 9 2" xfId="2322" xr:uid="{00000000-0005-0000-0000-000057030000}"/>
    <cellStyle name="# 2 9 2 2" xfId="2323" xr:uid="{00000000-0005-0000-0000-000058030000}"/>
    <cellStyle name="# 2 9 3" xfId="2324" xr:uid="{00000000-0005-0000-0000-000059030000}"/>
    <cellStyle name="# 3" xfId="2325" xr:uid="{00000000-0005-0000-0000-00005A030000}"/>
    <cellStyle name="# 3 2" xfId="2326" xr:uid="{00000000-0005-0000-0000-00005B030000}"/>
    <cellStyle name="# 3 2 2" xfId="2327" xr:uid="{00000000-0005-0000-0000-00005C030000}"/>
    <cellStyle name="# 3 3" xfId="2328" xr:uid="{00000000-0005-0000-0000-00005D030000}"/>
    <cellStyle name="# 4" xfId="2329" xr:uid="{00000000-0005-0000-0000-00005E030000}"/>
    <cellStyle name="# 4 2" xfId="2330" xr:uid="{00000000-0005-0000-0000-00005F030000}"/>
    <cellStyle name="# 4 2 2" xfId="2331" xr:uid="{00000000-0005-0000-0000-000060030000}"/>
    <cellStyle name="# 4 3" xfId="2332" xr:uid="{00000000-0005-0000-0000-000061030000}"/>
    <cellStyle name="# 5" xfId="2333" xr:uid="{00000000-0005-0000-0000-000062030000}"/>
    <cellStyle name="# 5 2" xfId="2334" xr:uid="{00000000-0005-0000-0000-000063030000}"/>
    <cellStyle name="# 5 2 2" xfId="2335" xr:uid="{00000000-0005-0000-0000-000064030000}"/>
    <cellStyle name="# 5 3" xfId="2336" xr:uid="{00000000-0005-0000-0000-000065030000}"/>
    <cellStyle name="# 6" xfId="2337" xr:uid="{00000000-0005-0000-0000-000066030000}"/>
    <cellStyle name="# 6 2" xfId="2338" xr:uid="{00000000-0005-0000-0000-000067030000}"/>
    <cellStyle name="# 6 2 2" xfId="2339" xr:uid="{00000000-0005-0000-0000-000068030000}"/>
    <cellStyle name="# 6 3" xfId="2340" xr:uid="{00000000-0005-0000-0000-000069030000}"/>
    <cellStyle name="# 7" xfId="2341" xr:uid="{00000000-0005-0000-0000-00006A030000}"/>
    <cellStyle name="# 7 2" xfId="2342" xr:uid="{00000000-0005-0000-0000-00006B030000}"/>
    <cellStyle name="# 7 2 2" xfId="2343" xr:uid="{00000000-0005-0000-0000-00006C030000}"/>
    <cellStyle name="# 7 3" xfId="2344" xr:uid="{00000000-0005-0000-0000-00006D030000}"/>
    <cellStyle name="# 8" xfId="2345" xr:uid="{00000000-0005-0000-0000-00006E030000}"/>
    <cellStyle name="# 8 2" xfId="2346" xr:uid="{00000000-0005-0000-0000-00006F030000}"/>
    <cellStyle name="# 8 2 2" xfId="2347" xr:uid="{00000000-0005-0000-0000-000070030000}"/>
    <cellStyle name="# 8 3" xfId="2348" xr:uid="{00000000-0005-0000-0000-000071030000}"/>
    <cellStyle name="# 9" xfId="2349" xr:uid="{00000000-0005-0000-0000-000072030000}"/>
    <cellStyle name="# 9 2" xfId="2350" xr:uid="{00000000-0005-0000-0000-000073030000}"/>
    <cellStyle name="# 9 2 2" xfId="2351" xr:uid="{00000000-0005-0000-0000-000074030000}"/>
    <cellStyle name="# 9 3" xfId="2352" xr:uid="{00000000-0005-0000-0000-000075030000}"/>
    <cellStyle name="#,##0" xfId="1" xr:uid="{00000000-0005-0000-0000-000076030000}"/>
    <cellStyle name="#,##0 10" xfId="2353" xr:uid="{00000000-0005-0000-0000-000077030000}"/>
    <cellStyle name="#,##0 10 2" xfId="2354" xr:uid="{00000000-0005-0000-0000-000078030000}"/>
    <cellStyle name="#,##0 10 2 2" xfId="2355" xr:uid="{00000000-0005-0000-0000-000079030000}"/>
    <cellStyle name="#,##0 10 3" xfId="2356" xr:uid="{00000000-0005-0000-0000-00007A030000}"/>
    <cellStyle name="#,##0 11" xfId="2357" xr:uid="{00000000-0005-0000-0000-00007B030000}"/>
    <cellStyle name="#,##0 11 2" xfId="2358" xr:uid="{00000000-0005-0000-0000-00007C030000}"/>
    <cellStyle name="#,##0 11 2 2" xfId="2359" xr:uid="{00000000-0005-0000-0000-00007D030000}"/>
    <cellStyle name="#,##0 11 3" xfId="2360" xr:uid="{00000000-0005-0000-0000-00007E030000}"/>
    <cellStyle name="#,##0 12" xfId="2361" xr:uid="{00000000-0005-0000-0000-00007F030000}"/>
    <cellStyle name="#,##0 12 2" xfId="2362" xr:uid="{00000000-0005-0000-0000-000080030000}"/>
    <cellStyle name="#,##0 12 2 2" xfId="2363" xr:uid="{00000000-0005-0000-0000-000081030000}"/>
    <cellStyle name="#,##0 12 3" xfId="2364" xr:uid="{00000000-0005-0000-0000-000082030000}"/>
    <cellStyle name="#,##0 13" xfId="2365" xr:uid="{00000000-0005-0000-0000-000083030000}"/>
    <cellStyle name="#,##0 13 2" xfId="2366" xr:uid="{00000000-0005-0000-0000-000084030000}"/>
    <cellStyle name="#,##0 13 2 2" xfId="2367" xr:uid="{00000000-0005-0000-0000-000085030000}"/>
    <cellStyle name="#,##0 13 3" xfId="2368" xr:uid="{00000000-0005-0000-0000-000086030000}"/>
    <cellStyle name="#,##0 14" xfId="2369" xr:uid="{00000000-0005-0000-0000-000087030000}"/>
    <cellStyle name="#,##0 14 2" xfId="2370" xr:uid="{00000000-0005-0000-0000-000088030000}"/>
    <cellStyle name="#,##0 14 2 2" xfId="2371" xr:uid="{00000000-0005-0000-0000-000089030000}"/>
    <cellStyle name="#,##0 14 3" xfId="2372" xr:uid="{00000000-0005-0000-0000-00008A030000}"/>
    <cellStyle name="#,##0 15" xfId="2373" xr:uid="{00000000-0005-0000-0000-00008B030000}"/>
    <cellStyle name="#,##0 2" xfId="2374" xr:uid="{00000000-0005-0000-0000-00008C030000}"/>
    <cellStyle name="#,##0 2 10" xfId="2375" xr:uid="{00000000-0005-0000-0000-00008D030000}"/>
    <cellStyle name="#,##0 2 10 2" xfId="2376" xr:uid="{00000000-0005-0000-0000-00008E030000}"/>
    <cellStyle name="#,##0 2 10 2 2" xfId="2377" xr:uid="{00000000-0005-0000-0000-00008F030000}"/>
    <cellStyle name="#,##0 2 10 3" xfId="2378" xr:uid="{00000000-0005-0000-0000-000090030000}"/>
    <cellStyle name="#,##0 2 11" xfId="2379" xr:uid="{00000000-0005-0000-0000-000091030000}"/>
    <cellStyle name="#,##0 2 11 2" xfId="2380" xr:uid="{00000000-0005-0000-0000-000092030000}"/>
    <cellStyle name="#,##0 2 11 2 2" xfId="2381" xr:uid="{00000000-0005-0000-0000-000093030000}"/>
    <cellStyle name="#,##0 2 11 3" xfId="2382" xr:uid="{00000000-0005-0000-0000-000094030000}"/>
    <cellStyle name="#,##0 2 12" xfId="2383" xr:uid="{00000000-0005-0000-0000-000095030000}"/>
    <cellStyle name="#,##0 2 12 2" xfId="2384" xr:uid="{00000000-0005-0000-0000-000096030000}"/>
    <cellStyle name="#,##0 2 12 2 2" xfId="2385" xr:uid="{00000000-0005-0000-0000-000097030000}"/>
    <cellStyle name="#,##0 2 12 3" xfId="2386" xr:uid="{00000000-0005-0000-0000-000098030000}"/>
    <cellStyle name="#,##0 2 13" xfId="2387" xr:uid="{00000000-0005-0000-0000-000099030000}"/>
    <cellStyle name="#,##0 2 13 2" xfId="2388" xr:uid="{00000000-0005-0000-0000-00009A030000}"/>
    <cellStyle name="#,##0 2 13 2 2" xfId="2389" xr:uid="{00000000-0005-0000-0000-00009B030000}"/>
    <cellStyle name="#,##0 2 13 3" xfId="2390" xr:uid="{00000000-0005-0000-0000-00009C030000}"/>
    <cellStyle name="#,##0 2 14" xfId="2391" xr:uid="{00000000-0005-0000-0000-00009D030000}"/>
    <cellStyle name="#,##0 2 14 2" xfId="2392" xr:uid="{00000000-0005-0000-0000-00009E030000}"/>
    <cellStyle name="#,##0 2 2" xfId="2393" xr:uid="{00000000-0005-0000-0000-00009F030000}"/>
    <cellStyle name="#,##0 2 2 2" xfId="2394" xr:uid="{00000000-0005-0000-0000-0000A0030000}"/>
    <cellStyle name="#,##0 2 2 2 2" xfId="2395" xr:uid="{00000000-0005-0000-0000-0000A1030000}"/>
    <cellStyle name="#,##0 2 2 3" xfId="2396" xr:uid="{00000000-0005-0000-0000-0000A2030000}"/>
    <cellStyle name="#,##0 2 3" xfId="2397" xr:uid="{00000000-0005-0000-0000-0000A3030000}"/>
    <cellStyle name="#,##0 2 3 2" xfId="2398" xr:uid="{00000000-0005-0000-0000-0000A4030000}"/>
    <cellStyle name="#,##0 2 3 2 2" xfId="2399" xr:uid="{00000000-0005-0000-0000-0000A5030000}"/>
    <cellStyle name="#,##0 2 3 3" xfId="2400" xr:uid="{00000000-0005-0000-0000-0000A6030000}"/>
    <cellStyle name="#,##0 2 4" xfId="2401" xr:uid="{00000000-0005-0000-0000-0000A7030000}"/>
    <cellStyle name="#,##0 2 4 2" xfId="2402" xr:uid="{00000000-0005-0000-0000-0000A8030000}"/>
    <cellStyle name="#,##0 2 4 2 2" xfId="2403" xr:uid="{00000000-0005-0000-0000-0000A9030000}"/>
    <cellStyle name="#,##0 2 4 3" xfId="2404" xr:uid="{00000000-0005-0000-0000-0000AA030000}"/>
    <cellStyle name="#,##0 2 5" xfId="2405" xr:uid="{00000000-0005-0000-0000-0000AB030000}"/>
    <cellStyle name="#,##0 2 5 2" xfId="2406" xr:uid="{00000000-0005-0000-0000-0000AC030000}"/>
    <cellStyle name="#,##0 2 5 2 2" xfId="2407" xr:uid="{00000000-0005-0000-0000-0000AD030000}"/>
    <cellStyle name="#,##0 2 5 3" xfId="2408" xr:uid="{00000000-0005-0000-0000-0000AE030000}"/>
    <cellStyle name="#,##0 2 6" xfId="2409" xr:uid="{00000000-0005-0000-0000-0000AF030000}"/>
    <cellStyle name="#,##0 2 6 2" xfId="2410" xr:uid="{00000000-0005-0000-0000-0000B0030000}"/>
    <cellStyle name="#,##0 2 6 2 2" xfId="2411" xr:uid="{00000000-0005-0000-0000-0000B1030000}"/>
    <cellStyle name="#,##0 2 6 3" xfId="2412" xr:uid="{00000000-0005-0000-0000-0000B2030000}"/>
    <cellStyle name="#,##0 2 7" xfId="2413" xr:uid="{00000000-0005-0000-0000-0000B3030000}"/>
    <cellStyle name="#,##0 2 7 2" xfId="2414" xr:uid="{00000000-0005-0000-0000-0000B4030000}"/>
    <cellStyle name="#,##0 2 7 2 2" xfId="2415" xr:uid="{00000000-0005-0000-0000-0000B5030000}"/>
    <cellStyle name="#,##0 2 7 3" xfId="2416" xr:uid="{00000000-0005-0000-0000-0000B6030000}"/>
    <cellStyle name="#,##0 2 8" xfId="2417" xr:uid="{00000000-0005-0000-0000-0000B7030000}"/>
    <cellStyle name="#,##0 2 8 2" xfId="2418" xr:uid="{00000000-0005-0000-0000-0000B8030000}"/>
    <cellStyle name="#,##0 2 8 2 2" xfId="2419" xr:uid="{00000000-0005-0000-0000-0000B9030000}"/>
    <cellStyle name="#,##0 2 8 3" xfId="2420" xr:uid="{00000000-0005-0000-0000-0000BA030000}"/>
    <cellStyle name="#,##0 2 9" xfId="2421" xr:uid="{00000000-0005-0000-0000-0000BB030000}"/>
    <cellStyle name="#,##0 2 9 2" xfId="2422" xr:uid="{00000000-0005-0000-0000-0000BC030000}"/>
    <cellStyle name="#,##0 2 9 2 2" xfId="2423" xr:uid="{00000000-0005-0000-0000-0000BD030000}"/>
    <cellStyle name="#,##0 2 9 3" xfId="2424" xr:uid="{00000000-0005-0000-0000-0000BE030000}"/>
    <cellStyle name="#,##0 3" xfId="2425" xr:uid="{00000000-0005-0000-0000-0000BF030000}"/>
    <cellStyle name="#,##0 3 2" xfId="2426" xr:uid="{00000000-0005-0000-0000-0000C0030000}"/>
    <cellStyle name="#,##0 3 2 2" xfId="2427" xr:uid="{00000000-0005-0000-0000-0000C1030000}"/>
    <cellStyle name="#,##0 3 3" xfId="2428" xr:uid="{00000000-0005-0000-0000-0000C2030000}"/>
    <cellStyle name="#,##0 4" xfId="2429" xr:uid="{00000000-0005-0000-0000-0000C3030000}"/>
    <cellStyle name="#,##0 4 2" xfId="2430" xr:uid="{00000000-0005-0000-0000-0000C4030000}"/>
    <cellStyle name="#,##0 4 2 2" xfId="2431" xr:uid="{00000000-0005-0000-0000-0000C5030000}"/>
    <cellStyle name="#,##0 4 3" xfId="2432" xr:uid="{00000000-0005-0000-0000-0000C6030000}"/>
    <cellStyle name="#,##0 5" xfId="2433" xr:uid="{00000000-0005-0000-0000-0000C7030000}"/>
    <cellStyle name="#,##0 5 2" xfId="2434" xr:uid="{00000000-0005-0000-0000-0000C8030000}"/>
    <cellStyle name="#,##0 5 2 2" xfId="2435" xr:uid="{00000000-0005-0000-0000-0000C9030000}"/>
    <cellStyle name="#,##0 5 3" xfId="2436" xr:uid="{00000000-0005-0000-0000-0000CA030000}"/>
    <cellStyle name="#,##0 6" xfId="2437" xr:uid="{00000000-0005-0000-0000-0000CB030000}"/>
    <cellStyle name="#,##0 6 2" xfId="2438" xr:uid="{00000000-0005-0000-0000-0000CC030000}"/>
    <cellStyle name="#,##0 6 2 2" xfId="2439" xr:uid="{00000000-0005-0000-0000-0000CD030000}"/>
    <cellStyle name="#,##0 6 3" xfId="2440" xr:uid="{00000000-0005-0000-0000-0000CE030000}"/>
    <cellStyle name="#,##0 7" xfId="2441" xr:uid="{00000000-0005-0000-0000-0000CF030000}"/>
    <cellStyle name="#,##0 7 2" xfId="2442" xr:uid="{00000000-0005-0000-0000-0000D0030000}"/>
    <cellStyle name="#,##0 7 2 2" xfId="2443" xr:uid="{00000000-0005-0000-0000-0000D1030000}"/>
    <cellStyle name="#,##0 7 3" xfId="2444" xr:uid="{00000000-0005-0000-0000-0000D2030000}"/>
    <cellStyle name="#,##0 8" xfId="2445" xr:uid="{00000000-0005-0000-0000-0000D3030000}"/>
    <cellStyle name="#,##0 8 2" xfId="2446" xr:uid="{00000000-0005-0000-0000-0000D4030000}"/>
    <cellStyle name="#,##0 8 2 2" xfId="2447" xr:uid="{00000000-0005-0000-0000-0000D5030000}"/>
    <cellStyle name="#,##0 8 3" xfId="2448" xr:uid="{00000000-0005-0000-0000-0000D6030000}"/>
    <cellStyle name="#,##0 9" xfId="2449" xr:uid="{00000000-0005-0000-0000-0000D7030000}"/>
    <cellStyle name="#,##0 9 2" xfId="2450" xr:uid="{00000000-0005-0000-0000-0000D8030000}"/>
    <cellStyle name="#,##0 9 2 2" xfId="2451" xr:uid="{00000000-0005-0000-0000-0000D9030000}"/>
    <cellStyle name="#,##0 9 3" xfId="2452" xr:uid="{00000000-0005-0000-0000-0000DA030000}"/>
    <cellStyle name="#,##0.0" xfId="2453" xr:uid="{00000000-0005-0000-0000-0000DB030000}"/>
    <cellStyle name="#,##0.00" xfId="2454" xr:uid="{00000000-0005-0000-0000-0000DC030000}"/>
    <cellStyle name="#,##0.000" xfId="2455" xr:uid="{00000000-0005-0000-0000-0000DD030000}"/>
    <cellStyle name="#,##0_4-시행계획서(전기비저항)-추가1지구-최종출력" xfId="2456" xr:uid="{00000000-0005-0000-0000-0000DE030000}"/>
    <cellStyle name="#_cost9702 (2)_계통도 (2)_계통도 " xfId="2457" xr:uid="{00000000-0005-0000-0000-0000DF030000}"/>
    <cellStyle name="#_cost9702 (2)_계통도 (2)_계통도  2" xfId="2458" xr:uid="{00000000-0005-0000-0000-0000E0030000}"/>
    <cellStyle name="#_cost9702 (2)_계통도 (2)_계통도  2 2" xfId="2459" xr:uid="{00000000-0005-0000-0000-0000E1030000}"/>
    <cellStyle name="#_cost9702 (2)_계통도 (2)_계통도  3" xfId="2460" xr:uid="{00000000-0005-0000-0000-0000E2030000}"/>
    <cellStyle name="#_cost9702 (2)_공사비예산서 (2)_계통도 " xfId="2461" xr:uid="{00000000-0005-0000-0000-0000E3030000}"/>
    <cellStyle name="#_cost9702 (2)_공사비예산서 (2)_계통도  2" xfId="2462" xr:uid="{00000000-0005-0000-0000-0000E4030000}"/>
    <cellStyle name="#_cost9702 (2)_공사비예산서 (2)_계통도  2 2" xfId="2463" xr:uid="{00000000-0005-0000-0000-0000E5030000}"/>
    <cellStyle name="#_cost9702 (2)_공사비예산서 (2)_계통도  3" xfId="2464" xr:uid="{00000000-0005-0000-0000-0000E6030000}"/>
    <cellStyle name="#_cost9702 (2)_공사비예산서_계통도 " xfId="2465" xr:uid="{00000000-0005-0000-0000-0000E7030000}"/>
    <cellStyle name="#_cost9702 (2)_공사비예산서_계통도  2" xfId="2466" xr:uid="{00000000-0005-0000-0000-0000E8030000}"/>
    <cellStyle name="#_cost9702 (2)_공사비예산서_계통도  2 2" xfId="2467" xr:uid="{00000000-0005-0000-0000-0000E9030000}"/>
    <cellStyle name="#_cost9702 (2)_공사비예산서_계통도  3" xfId="2468" xr:uid="{00000000-0005-0000-0000-0000EA030000}"/>
    <cellStyle name="#_cost9702 (2)_예정공정표 (2)_계통도 " xfId="2469" xr:uid="{00000000-0005-0000-0000-0000EB030000}"/>
    <cellStyle name="#_cost9702 (2)_예정공정표 (2)_계통도  2" xfId="2470" xr:uid="{00000000-0005-0000-0000-0000EC030000}"/>
    <cellStyle name="#_cost9702 (2)_예정공정표 (2)_계통도  2 2" xfId="2471" xr:uid="{00000000-0005-0000-0000-0000ED030000}"/>
    <cellStyle name="#_cost9702 (2)_예정공정표 (2)_계통도  3" xfId="2472" xr:uid="{00000000-0005-0000-0000-0000EE030000}"/>
    <cellStyle name="#_cost9702 (2)_주요자재_계통도 " xfId="2473" xr:uid="{00000000-0005-0000-0000-0000EF030000}"/>
    <cellStyle name="#_cost9702 (2)_주요자재_계통도  2" xfId="2474" xr:uid="{00000000-0005-0000-0000-0000F0030000}"/>
    <cellStyle name="#_cost9702 (2)_주요자재_계통도  2 2" xfId="2475" xr:uid="{00000000-0005-0000-0000-0000F1030000}"/>
    <cellStyle name="#_cost9702 (2)_주요자재_계통도  3" xfId="2476" xr:uid="{00000000-0005-0000-0000-0000F2030000}"/>
    <cellStyle name="#_EC앙시장주차장조성사업통신공사(변경)" xfId="2477" xr:uid="{00000000-0005-0000-0000-0000F3030000}"/>
    <cellStyle name="#_EC앙시장주차장조성사업통신공사(변경) 2" xfId="2478" xr:uid="{00000000-0005-0000-0000-0000F4030000}"/>
    <cellStyle name="#_EC앙시장주차장조성사업통신공사(변경) 2 2" xfId="2479" xr:uid="{00000000-0005-0000-0000-0000F5030000}"/>
    <cellStyle name="#_EC앙시장주차장조성사업통신공사(변경) 3" xfId="2480" xr:uid="{00000000-0005-0000-0000-0000F6030000}"/>
    <cellStyle name="#_Sheet1" xfId="2481" xr:uid="{00000000-0005-0000-0000-0000F7030000}"/>
    <cellStyle name="#_Sheet1 10" xfId="2482" xr:uid="{00000000-0005-0000-0000-0000F8030000}"/>
    <cellStyle name="#_Sheet1 10 2" xfId="2483" xr:uid="{00000000-0005-0000-0000-0000F9030000}"/>
    <cellStyle name="#_Sheet1 10 2 2" xfId="2484" xr:uid="{00000000-0005-0000-0000-0000FA030000}"/>
    <cellStyle name="#_Sheet1 10 3" xfId="2485" xr:uid="{00000000-0005-0000-0000-0000FB030000}"/>
    <cellStyle name="#_Sheet1 11" xfId="2486" xr:uid="{00000000-0005-0000-0000-0000FC030000}"/>
    <cellStyle name="#_Sheet1 11 2" xfId="2487" xr:uid="{00000000-0005-0000-0000-0000FD030000}"/>
    <cellStyle name="#_Sheet1 11 2 2" xfId="2488" xr:uid="{00000000-0005-0000-0000-0000FE030000}"/>
    <cellStyle name="#_Sheet1 11 3" xfId="2489" xr:uid="{00000000-0005-0000-0000-0000FF030000}"/>
    <cellStyle name="#_Sheet1 12" xfId="2490" xr:uid="{00000000-0005-0000-0000-000000040000}"/>
    <cellStyle name="#_Sheet1 12 2" xfId="2491" xr:uid="{00000000-0005-0000-0000-000001040000}"/>
    <cellStyle name="#_Sheet1 12 2 2" xfId="2492" xr:uid="{00000000-0005-0000-0000-000002040000}"/>
    <cellStyle name="#_Sheet1 12 3" xfId="2493" xr:uid="{00000000-0005-0000-0000-000003040000}"/>
    <cellStyle name="#_Sheet1 2" xfId="2494" xr:uid="{00000000-0005-0000-0000-000004040000}"/>
    <cellStyle name="#_Sheet1 2 10" xfId="2495" xr:uid="{00000000-0005-0000-0000-000005040000}"/>
    <cellStyle name="#_Sheet1 2 10 2" xfId="2496" xr:uid="{00000000-0005-0000-0000-000006040000}"/>
    <cellStyle name="#_Sheet1 2 10 2 2" xfId="2497" xr:uid="{00000000-0005-0000-0000-000007040000}"/>
    <cellStyle name="#_Sheet1 2 10 3" xfId="2498" xr:uid="{00000000-0005-0000-0000-000008040000}"/>
    <cellStyle name="#_Sheet1 2 11" xfId="2499" xr:uid="{00000000-0005-0000-0000-000009040000}"/>
    <cellStyle name="#_Sheet1 2 11 2" xfId="2500" xr:uid="{00000000-0005-0000-0000-00000A040000}"/>
    <cellStyle name="#_Sheet1 2 11 2 2" xfId="2501" xr:uid="{00000000-0005-0000-0000-00000B040000}"/>
    <cellStyle name="#_Sheet1 2 11 3" xfId="2502" xr:uid="{00000000-0005-0000-0000-00000C040000}"/>
    <cellStyle name="#_Sheet1 2 12" xfId="2503" xr:uid="{00000000-0005-0000-0000-00000D040000}"/>
    <cellStyle name="#_Sheet1 2 12 2" xfId="2504" xr:uid="{00000000-0005-0000-0000-00000E040000}"/>
    <cellStyle name="#_Sheet1 2 12 2 2" xfId="2505" xr:uid="{00000000-0005-0000-0000-00000F040000}"/>
    <cellStyle name="#_Sheet1 2 12 3" xfId="2506" xr:uid="{00000000-0005-0000-0000-000010040000}"/>
    <cellStyle name="#_Sheet1 2 13" xfId="2507" xr:uid="{00000000-0005-0000-0000-000011040000}"/>
    <cellStyle name="#_Sheet1 2 13 2" xfId="2508" xr:uid="{00000000-0005-0000-0000-000012040000}"/>
    <cellStyle name="#_Sheet1 2 13 2 2" xfId="2509" xr:uid="{00000000-0005-0000-0000-000013040000}"/>
    <cellStyle name="#_Sheet1 2 13 3" xfId="2510" xr:uid="{00000000-0005-0000-0000-000014040000}"/>
    <cellStyle name="#_Sheet1 2 14" xfId="2511" xr:uid="{00000000-0005-0000-0000-000015040000}"/>
    <cellStyle name="#_Sheet1 2 2" xfId="2512" xr:uid="{00000000-0005-0000-0000-000016040000}"/>
    <cellStyle name="#_Sheet1 2 2 2" xfId="2513" xr:uid="{00000000-0005-0000-0000-000017040000}"/>
    <cellStyle name="#_Sheet1 2 2 2 2" xfId="2514" xr:uid="{00000000-0005-0000-0000-000018040000}"/>
    <cellStyle name="#_Sheet1 2 2 3" xfId="2515" xr:uid="{00000000-0005-0000-0000-000019040000}"/>
    <cellStyle name="#_Sheet1 2 3" xfId="2516" xr:uid="{00000000-0005-0000-0000-00001A040000}"/>
    <cellStyle name="#_Sheet1 2 3 2" xfId="2517" xr:uid="{00000000-0005-0000-0000-00001B040000}"/>
    <cellStyle name="#_Sheet1 2 3 2 2" xfId="2518" xr:uid="{00000000-0005-0000-0000-00001C040000}"/>
    <cellStyle name="#_Sheet1 2 3 3" xfId="2519" xr:uid="{00000000-0005-0000-0000-00001D040000}"/>
    <cellStyle name="#_Sheet1 2 4" xfId="2520" xr:uid="{00000000-0005-0000-0000-00001E040000}"/>
    <cellStyle name="#_Sheet1 2 4 2" xfId="2521" xr:uid="{00000000-0005-0000-0000-00001F040000}"/>
    <cellStyle name="#_Sheet1 2 4 2 2" xfId="2522" xr:uid="{00000000-0005-0000-0000-000020040000}"/>
    <cellStyle name="#_Sheet1 2 4 3" xfId="2523" xr:uid="{00000000-0005-0000-0000-000021040000}"/>
    <cellStyle name="#_Sheet1 2 5" xfId="2524" xr:uid="{00000000-0005-0000-0000-000022040000}"/>
    <cellStyle name="#_Sheet1 2 5 2" xfId="2525" xr:uid="{00000000-0005-0000-0000-000023040000}"/>
    <cellStyle name="#_Sheet1 2 5 2 2" xfId="2526" xr:uid="{00000000-0005-0000-0000-000024040000}"/>
    <cellStyle name="#_Sheet1 2 5 3" xfId="2527" xr:uid="{00000000-0005-0000-0000-000025040000}"/>
    <cellStyle name="#_Sheet1 2 6" xfId="2528" xr:uid="{00000000-0005-0000-0000-000026040000}"/>
    <cellStyle name="#_Sheet1 2 6 2" xfId="2529" xr:uid="{00000000-0005-0000-0000-000027040000}"/>
    <cellStyle name="#_Sheet1 2 6 2 2" xfId="2530" xr:uid="{00000000-0005-0000-0000-000028040000}"/>
    <cellStyle name="#_Sheet1 2 6 3" xfId="2531" xr:uid="{00000000-0005-0000-0000-000029040000}"/>
    <cellStyle name="#_Sheet1 2 7" xfId="2532" xr:uid="{00000000-0005-0000-0000-00002A040000}"/>
    <cellStyle name="#_Sheet1 2 7 2" xfId="2533" xr:uid="{00000000-0005-0000-0000-00002B040000}"/>
    <cellStyle name="#_Sheet1 2 7 2 2" xfId="2534" xr:uid="{00000000-0005-0000-0000-00002C040000}"/>
    <cellStyle name="#_Sheet1 2 7 3" xfId="2535" xr:uid="{00000000-0005-0000-0000-00002D040000}"/>
    <cellStyle name="#_Sheet1 2 8" xfId="2536" xr:uid="{00000000-0005-0000-0000-00002E040000}"/>
    <cellStyle name="#_Sheet1 2 8 2" xfId="2537" xr:uid="{00000000-0005-0000-0000-00002F040000}"/>
    <cellStyle name="#_Sheet1 2 8 2 2" xfId="2538" xr:uid="{00000000-0005-0000-0000-000030040000}"/>
    <cellStyle name="#_Sheet1 2 8 3" xfId="2539" xr:uid="{00000000-0005-0000-0000-000031040000}"/>
    <cellStyle name="#_Sheet1 2 9" xfId="2540" xr:uid="{00000000-0005-0000-0000-000032040000}"/>
    <cellStyle name="#_Sheet1 2 9 2" xfId="2541" xr:uid="{00000000-0005-0000-0000-000033040000}"/>
    <cellStyle name="#_Sheet1 2 9 2 2" xfId="2542" xr:uid="{00000000-0005-0000-0000-000034040000}"/>
    <cellStyle name="#_Sheet1 2 9 3" xfId="2543" xr:uid="{00000000-0005-0000-0000-000035040000}"/>
    <cellStyle name="#_Sheet1 3" xfId="2544" xr:uid="{00000000-0005-0000-0000-000036040000}"/>
    <cellStyle name="#_Sheet1 3 2" xfId="2545" xr:uid="{00000000-0005-0000-0000-000037040000}"/>
    <cellStyle name="#_Sheet1 3 2 2" xfId="2546" xr:uid="{00000000-0005-0000-0000-000038040000}"/>
    <cellStyle name="#_Sheet1 3 3" xfId="2547" xr:uid="{00000000-0005-0000-0000-000039040000}"/>
    <cellStyle name="#_Sheet1 4" xfId="2548" xr:uid="{00000000-0005-0000-0000-00003A040000}"/>
    <cellStyle name="#_Sheet1 4 2" xfId="2549" xr:uid="{00000000-0005-0000-0000-00003B040000}"/>
    <cellStyle name="#_Sheet1 4 2 2" xfId="2550" xr:uid="{00000000-0005-0000-0000-00003C040000}"/>
    <cellStyle name="#_Sheet1 4 3" xfId="2551" xr:uid="{00000000-0005-0000-0000-00003D040000}"/>
    <cellStyle name="#_Sheet1 5" xfId="2552" xr:uid="{00000000-0005-0000-0000-00003E040000}"/>
    <cellStyle name="#_Sheet1 5 2" xfId="2553" xr:uid="{00000000-0005-0000-0000-00003F040000}"/>
    <cellStyle name="#_Sheet1 5 2 2" xfId="2554" xr:uid="{00000000-0005-0000-0000-000040040000}"/>
    <cellStyle name="#_Sheet1 5 3" xfId="2555" xr:uid="{00000000-0005-0000-0000-000041040000}"/>
    <cellStyle name="#_Sheet1 6" xfId="2556" xr:uid="{00000000-0005-0000-0000-000042040000}"/>
    <cellStyle name="#_Sheet1 6 2" xfId="2557" xr:uid="{00000000-0005-0000-0000-000043040000}"/>
    <cellStyle name="#_Sheet1 6 2 2" xfId="2558" xr:uid="{00000000-0005-0000-0000-000044040000}"/>
    <cellStyle name="#_Sheet1 6 3" xfId="2559" xr:uid="{00000000-0005-0000-0000-000045040000}"/>
    <cellStyle name="#_Sheet1 7" xfId="2560" xr:uid="{00000000-0005-0000-0000-000046040000}"/>
    <cellStyle name="#_Sheet1 7 2" xfId="2561" xr:uid="{00000000-0005-0000-0000-000047040000}"/>
    <cellStyle name="#_Sheet1 7 2 2" xfId="2562" xr:uid="{00000000-0005-0000-0000-000048040000}"/>
    <cellStyle name="#_Sheet1 7 3" xfId="2563" xr:uid="{00000000-0005-0000-0000-000049040000}"/>
    <cellStyle name="#_Sheet1 8" xfId="2564" xr:uid="{00000000-0005-0000-0000-00004A040000}"/>
    <cellStyle name="#_Sheet1 8 2" xfId="2565" xr:uid="{00000000-0005-0000-0000-00004B040000}"/>
    <cellStyle name="#_Sheet1 8 2 2" xfId="2566" xr:uid="{00000000-0005-0000-0000-00004C040000}"/>
    <cellStyle name="#_Sheet1 8 3" xfId="2567" xr:uid="{00000000-0005-0000-0000-00004D040000}"/>
    <cellStyle name="#_Sheet1 9" xfId="2568" xr:uid="{00000000-0005-0000-0000-00004E040000}"/>
    <cellStyle name="#_Sheet1 9 2" xfId="2569" xr:uid="{00000000-0005-0000-0000-00004F040000}"/>
    <cellStyle name="#_Sheet1 9 2 2" xfId="2570" xr:uid="{00000000-0005-0000-0000-000050040000}"/>
    <cellStyle name="#_Sheet1 9 3" xfId="2571" xr:uid="{00000000-0005-0000-0000-000051040000}"/>
    <cellStyle name="$" xfId="2" xr:uid="{00000000-0005-0000-0000-000052040000}"/>
    <cellStyle name="_x0004__x0004__x0019__x001b__x0004_$_x0010__x0010__x0008__x0001_" xfId="2572" xr:uid="{00000000-0005-0000-0000-000053040000}"/>
    <cellStyle name="$_0008금감원통합감독검사정보시스템" xfId="2573" xr:uid="{00000000-0005-0000-0000-000054040000}"/>
    <cellStyle name="$_0009김포공항LED교체공사(광일)" xfId="2574" xr:uid="{00000000-0005-0000-0000-000055040000}"/>
    <cellStyle name="$_0011KIST소각설비제작설치" xfId="2575" xr:uid="{00000000-0005-0000-0000-000056040000}"/>
    <cellStyle name="$_0011긴급전화기정산(99년형광일)" xfId="2576" xr:uid="{00000000-0005-0000-0000-000057040000}"/>
    <cellStyle name="$_0011부산종합경기장전광판" xfId="2577" xr:uid="{00000000-0005-0000-0000-000058040000}"/>
    <cellStyle name="$_0012문화유적지표석제작설치" xfId="2578" xr:uid="{00000000-0005-0000-0000-000059040000}"/>
    <cellStyle name="$_0102국제조명신공항분수조명" xfId="2579" xr:uid="{00000000-0005-0000-0000-00005A040000}"/>
    <cellStyle name="$_0103회전식현수막게시대제작설치" xfId="2580" xr:uid="{00000000-0005-0000-0000-00005B040000}"/>
    <cellStyle name="$_0104포항시침출수처리시스템" xfId="2581" xr:uid="{00000000-0005-0000-0000-00005C040000}"/>
    <cellStyle name="$_0105담배자판기개조원가" xfId="2582" xr:uid="{00000000-0005-0000-0000-00005D040000}"/>
    <cellStyle name="$_0106LG인버터냉난방기제작-1" xfId="2583" xr:uid="{00000000-0005-0000-0000-00005E040000}"/>
    <cellStyle name="$_0107광전송장비구매설치" xfId="2584" xr:uid="{00000000-0005-0000-0000-00005F040000}"/>
    <cellStyle name="$_0107도공IBS설비SW부문(참조)" xfId="2585" xr:uid="{00000000-0005-0000-0000-000060040000}"/>
    <cellStyle name="$_0107문화재복원용목재-8월6일" xfId="2586" xr:uid="{00000000-0005-0000-0000-000061040000}"/>
    <cellStyle name="$_0107포천영중수배전반(제조,설치)" xfId="2587" xr:uid="{00000000-0005-0000-0000-000062040000}"/>
    <cellStyle name="$_0108농기반미곡건조기제작설치" xfId="2588" xr:uid="{00000000-0005-0000-0000-000063040000}"/>
    <cellStyle name="$_0108담배인삼공사영업춘추복" xfId="2589" xr:uid="{00000000-0005-0000-0000-000064040000}"/>
    <cellStyle name="$_0108한국전기교통-LED교통신호등((원본))" xfId="2590" xr:uid="{00000000-0005-0000-0000-000065040000}"/>
    <cellStyle name="$_0111해양수산부등명기제작" xfId="2591" xr:uid="{00000000-0005-0000-0000-000066040000}"/>
    <cellStyle name="$_0111핸디소프트-전자표준문서시스템" xfId="2592" xr:uid="{00000000-0005-0000-0000-000067040000}"/>
    <cellStyle name="$_0112금감원사무자동화시스템" xfId="2593" xr:uid="{00000000-0005-0000-0000-000068040000}"/>
    <cellStyle name="$_0112수도권매립지SW원가" xfId="2594" xr:uid="{00000000-0005-0000-0000-000069040000}"/>
    <cellStyle name="$_0112중고원-HRD종합정보망구축(完)" xfId="2595" xr:uid="{00000000-0005-0000-0000-00006A040000}"/>
    <cellStyle name="$_0201종합예술회관의자제작설치-1" xfId="2596" xr:uid="{00000000-0005-0000-0000-00006B040000}"/>
    <cellStyle name="$_0202마사회근무복" xfId="2597" xr:uid="{00000000-0005-0000-0000-00006C040000}"/>
    <cellStyle name="$_0202부경교재-승강칠판" xfId="2598" xr:uid="{00000000-0005-0000-0000-00006D040000}"/>
    <cellStyle name="$_0204한국석묘납골함-1규격" xfId="2599" xr:uid="{00000000-0005-0000-0000-00006E040000}"/>
    <cellStyle name="$_0206금감원금융정보교환망재구축" xfId="2600" xr:uid="{00000000-0005-0000-0000-00006F040000}"/>
    <cellStyle name="$_0206정통부수납장표기기제작설치" xfId="2601" xr:uid="{00000000-0005-0000-0000-000070040000}"/>
    <cellStyle name="$_0207담배인삼공사-담요" xfId="2602" xr:uid="{00000000-0005-0000-0000-000071040000}"/>
    <cellStyle name="$_0208레비텍-다층여과기설계변경" xfId="2603" xr:uid="{00000000-0005-0000-0000-000072040000}"/>
    <cellStyle name="$_0209이산화염소발생기-설치(50K)" xfId="2604" xr:uid="{00000000-0005-0000-0000-000073040000}"/>
    <cellStyle name="$_0210현대정보기술-TD이중계" xfId="2605" xr:uid="{00000000-0005-0000-0000-000074040000}"/>
    <cellStyle name="$_0211조달청-#1대북지원사업정산(1월7일)" xfId="2606" xr:uid="{00000000-0005-0000-0000-000075040000}"/>
    <cellStyle name="$_0212금감원-법규정보시스템(完)" xfId="2607" xr:uid="{00000000-0005-0000-0000-000076040000}"/>
    <cellStyle name="$_0301교통방송-CCTV유지보수" xfId="2608" xr:uid="{00000000-0005-0000-0000-000077040000}"/>
    <cellStyle name="$_0302인천경찰청-무인단속기위탁관리" xfId="2609" xr:uid="{00000000-0005-0000-0000-000078040000}"/>
    <cellStyle name="$_0302조달청-대북지원2차(안성연)" xfId="2610" xr:uid="{00000000-0005-0000-0000-000079040000}"/>
    <cellStyle name="$_0302조달청-대북지원2차(최수현)" xfId="2611" xr:uid="{00000000-0005-0000-0000-00007A040000}"/>
    <cellStyle name="$_0302표준문서-쌍용정보통신(신)" xfId="2612" xr:uid="{00000000-0005-0000-0000-00007B040000}"/>
    <cellStyle name="$_0304소프트파워-정부표준전자문서시스템" xfId="2613" xr:uid="{00000000-0005-0000-0000-00007C040000}"/>
    <cellStyle name="$_0304소프트파워-정부표준전자문서시스템(完)" xfId="2614" xr:uid="{00000000-0005-0000-0000-00007D040000}"/>
    <cellStyle name="$_0304철도청-주변환장치-1" xfId="2615" xr:uid="{00000000-0005-0000-0000-00007E040000}"/>
    <cellStyle name="$_0305금감원-금융통계정보시스템구축(完)" xfId="2616" xr:uid="{00000000-0005-0000-0000-00007F040000}"/>
    <cellStyle name="$_0305제낭조합-면범포지" xfId="2617" xr:uid="{00000000-0005-0000-0000-000080040000}"/>
    <cellStyle name="$_0306제낭공업협동조합-면범포지원단(경비까지)" xfId="2618" xr:uid="{00000000-0005-0000-0000-000081040000}"/>
    <cellStyle name="$_0307경찰청-무인교통단속표준SW개발용역(完)" xfId="2619" xr:uid="{00000000-0005-0000-0000-000082040000}"/>
    <cellStyle name="$_0308조달청-#8대북지원사업정산" xfId="2620" xr:uid="{00000000-0005-0000-0000-000083040000}"/>
    <cellStyle name="$_0309두합크린텍-설치원가" xfId="2621" xr:uid="{00000000-0005-0000-0000-000084040000}"/>
    <cellStyle name="$_0309조달청-#9대북지원사업정산" xfId="2622" xr:uid="{00000000-0005-0000-0000-000085040000}"/>
    <cellStyle name="$_0310여주상수도-탈수기(유천ENG)" xfId="2623" xr:uid="{00000000-0005-0000-0000-000086040000}"/>
    <cellStyle name="$_0311대기해양작업시간" xfId="2624" xr:uid="{00000000-0005-0000-0000-000087040000}"/>
    <cellStyle name="$_0311대기해양중형등명기" xfId="2625" xr:uid="{00000000-0005-0000-0000-000088040000}"/>
    <cellStyle name="$_0312국민체육진흥공단-전기부문" xfId="2626" xr:uid="{00000000-0005-0000-0000-000089040000}"/>
    <cellStyle name="$_0312대기해양-중형등명기제작설치" xfId="2627" xr:uid="{00000000-0005-0000-0000-00008A040000}"/>
    <cellStyle name="$_0312라이준-칼라아스콘4규격" xfId="2628" xr:uid="{00000000-0005-0000-0000-00008B040000}"/>
    <cellStyle name="$_0401집진기프로그램SW개발비산정" xfId="2629" xr:uid="{00000000-0005-0000-0000-00008C040000}"/>
    <cellStyle name="$_0404도로공사-전자지불(SW부문)" xfId="2630" xr:uid="{00000000-0005-0000-0000-00008D040000}"/>
    <cellStyle name="$_2001-06조달청신성-한냉지형" xfId="2631" xr:uid="{00000000-0005-0000-0000-00008E040000}"/>
    <cellStyle name="$_2002-03경찰대학-졸업식" xfId="2632" xr:uid="{00000000-0005-0000-0000-00008F040000}"/>
    <cellStyle name="$_2002-03경찰청-경찰표지장" xfId="2633" xr:uid="{00000000-0005-0000-0000-000090040000}"/>
    <cellStyle name="$_2002-03반디-가로등(열주형)" xfId="2634" xr:uid="{00000000-0005-0000-0000-000091040000}"/>
    <cellStyle name="$_2002-03신화전자-감지기" xfId="2635" xr:uid="{00000000-0005-0000-0000-000092040000}"/>
    <cellStyle name="$_2002-04강원랜드-슬러트머신" xfId="2636" xr:uid="{00000000-0005-0000-0000-000093040000}"/>
    <cellStyle name="$_2002-04메가컴-외주무대" xfId="2637" xr:uid="{00000000-0005-0000-0000-000094040000}"/>
    <cellStyle name="$_2002-04엘지애드-무대" xfId="2638" xr:uid="{00000000-0005-0000-0000-000095040000}"/>
    <cellStyle name="$_2002-05강원랜드-슬러트머신(넥스터)" xfId="2639" xr:uid="{00000000-0005-0000-0000-000096040000}"/>
    <cellStyle name="$_2002-05경기경찰청-냉온수기공사" xfId="2640" xr:uid="{00000000-0005-0000-0000-000097040000}"/>
    <cellStyle name="$_2002-05대통령비서실-카페트" xfId="2641" xr:uid="{00000000-0005-0000-0000-000098040000}"/>
    <cellStyle name="$_2002결과표" xfId="2642" xr:uid="{00000000-0005-0000-0000-000099040000}"/>
    <cellStyle name="$_2002결과표1" xfId="2643" xr:uid="{00000000-0005-0000-0000-00009A040000}"/>
    <cellStyle name="$_2003-01정일사-표창5종" xfId="2644" xr:uid="{00000000-0005-0000-0000-00009B040000}"/>
    <cellStyle name="$_db진흥" xfId="7" xr:uid="{00000000-0005-0000-0000-00009C040000}"/>
    <cellStyle name="$_db진흥 2" xfId="8" xr:uid="{00000000-0005-0000-0000-00009D040000}"/>
    <cellStyle name="$_Pilot플랜트-계변경" xfId="2645" xr:uid="{00000000-0005-0000-0000-00009E040000}"/>
    <cellStyle name="$_Pilot플랜트이전설치-변경최종" xfId="2646" xr:uid="{00000000-0005-0000-0000-00009F040000}"/>
    <cellStyle name="$_SE40" xfId="9" xr:uid="{00000000-0005-0000-0000-0000A0040000}"/>
    <cellStyle name="$_SE40 2" xfId="10" xr:uid="{00000000-0005-0000-0000-0000A1040000}"/>
    <cellStyle name="$_Sheet1" xfId="2647" xr:uid="{00000000-0005-0000-0000-0000A2040000}"/>
    <cellStyle name="$_SW(케이비)" xfId="2648" xr:uid="{00000000-0005-0000-0000-0000A3040000}"/>
    <cellStyle name="$_간지,목차,페이지,표지" xfId="2649" xr:uid="{00000000-0005-0000-0000-0000A4040000}"/>
    <cellStyle name="$_강릉재료집계" xfId="972" xr:uid="{00000000-0005-0000-0000-0000A5040000}"/>
    <cellStyle name="$_개보수토적계산" xfId="973" xr:uid="{00000000-0005-0000-0000-0000A6040000}"/>
    <cellStyle name="$_견적2" xfId="3" xr:uid="{00000000-0005-0000-0000-0000A7040000}"/>
    <cellStyle name="$_견적2 2" xfId="4" xr:uid="{00000000-0005-0000-0000-0000A8040000}"/>
    <cellStyle name="$_결재요약(앵천)(1)" xfId="974" xr:uid="{00000000-0005-0000-0000-0000A9040000}"/>
    <cellStyle name="$_경찰청-근무,기동복" xfId="2650" xr:uid="{00000000-0005-0000-0000-0000AA040000}"/>
    <cellStyle name="$_공사일반관리비양식" xfId="2651" xr:uid="{00000000-0005-0000-0000-0000AB040000}"/>
    <cellStyle name="$_기아" xfId="5" xr:uid="{00000000-0005-0000-0000-0000AC040000}"/>
    <cellStyle name="$_기아 2" xfId="6" xr:uid="{00000000-0005-0000-0000-0000AD040000}"/>
    <cellStyle name="$_기초공사" xfId="2652" xr:uid="{00000000-0005-0000-0000-0000AE040000}"/>
    <cellStyle name="$_네인텍정보기술-회로카드(수현)" xfId="2653" xr:uid="{00000000-0005-0000-0000-0000AF040000}"/>
    <cellStyle name="$_단암토적계산" xfId="975" xr:uid="{00000000-0005-0000-0000-0000B0040000}"/>
    <cellStyle name="$_대기해양노무비" xfId="2654" xr:uid="{00000000-0005-0000-0000-0000B1040000}"/>
    <cellStyle name="$_대북자재8월분" xfId="2655" xr:uid="{00000000-0005-0000-0000-0000B2040000}"/>
    <cellStyle name="$_대북자재8월분-1" xfId="2656" xr:uid="{00000000-0005-0000-0000-0000B3040000}"/>
    <cellStyle name="$_도로공사MM" xfId="2657" xr:uid="{00000000-0005-0000-0000-0000B4040000}"/>
    <cellStyle name="$_도로공사tcssw" xfId="2658" xr:uid="{00000000-0005-0000-0000-0000B5040000}"/>
    <cellStyle name="$_동산용사촌수현(원본)" xfId="2659" xr:uid="{00000000-0005-0000-0000-0000B6040000}"/>
    <cellStyle name="$_백제군사전시1" xfId="2660" xr:uid="{00000000-0005-0000-0000-0000B7040000}"/>
    <cellStyle name="$_수원공제계산서" xfId="976" xr:uid="{00000000-0005-0000-0000-0000B8040000}"/>
    <cellStyle name="$_수초제거기(대양기계)" xfId="2661" xr:uid="{00000000-0005-0000-0000-0000B9040000}"/>
    <cellStyle name="$_시설용역" xfId="2662" xr:uid="{00000000-0005-0000-0000-0000BA040000}"/>
    <cellStyle name="$_신대용지매수" xfId="977" xr:uid="{00000000-0005-0000-0000-0000BB040000}"/>
    <cellStyle name="$_앵천관정개발" xfId="978" xr:uid="{00000000-0005-0000-0000-0000BC040000}"/>
    <cellStyle name="$_앵천지구지하수 " xfId="979" xr:uid="{00000000-0005-0000-0000-0000BD040000}"/>
    <cellStyle name="$_오리엔탈" xfId="2663" xr:uid="{00000000-0005-0000-0000-0000BE040000}"/>
    <cellStyle name="$_원본 - 한국전기교통-개선형신호등 4종" xfId="2664" xr:uid="{00000000-0005-0000-0000-0000BF040000}"/>
    <cellStyle name="$_전기앵천" xfId="980" xr:uid="{00000000-0005-0000-0000-0000C0040000}"/>
    <cellStyle name="$_제경비율모음" xfId="2665" xr:uid="{00000000-0005-0000-0000-0000C1040000}"/>
    <cellStyle name="$_제조원가" xfId="2666" xr:uid="{00000000-0005-0000-0000-0000C2040000}"/>
    <cellStyle name="$_조달청-B판사천강교제작(최종본)" xfId="2667" xr:uid="{00000000-0005-0000-0000-0000C3040000}"/>
    <cellStyle name="$_조달청-대북지원3차(최수현)" xfId="2668" xr:uid="{00000000-0005-0000-0000-0000C4040000}"/>
    <cellStyle name="$_조달청-대북지원4차(최수현)" xfId="2669" xr:uid="{00000000-0005-0000-0000-0000C5040000}"/>
    <cellStyle name="$_조달청-대북지원5차(최수현)" xfId="2670" xr:uid="{00000000-0005-0000-0000-0000C6040000}"/>
    <cellStyle name="$_조달청-대북지원6차(번호)" xfId="2671" xr:uid="{00000000-0005-0000-0000-0000C7040000}"/>
    <cellStyle name="$_조달청-대북지원6차(최수현)" xfId="2672" xr:uid="{00000000-0005-0000-0000-0000C8040000}"/>
    <cellStyle name="$_조달청-대북지원7차(최수현)" xfId="2673" xr:uid="{00000000-0005-0000-0000-0000C9040000}"/>
    <cellStyle name="$_조달청-대북지원8차(최수현)" xfId="2674" xr:uid="{00000000-0005-0000-0000-0000CA040000}"/>
    <cellStyle name="$_조달청-대북지원9차(최수현)" xfId="2675" xr:uid="{00000000-0005-0000-0000-0000CB040000}"/>
    <cellStyle name="$_중앙선관위(투표,개표)" xfId="2676" xr:uid="{00000000-0005-0000-0000-0000CC040000}"/>
    <cellStyle name="$_중앙선관위(투표,개표)-사본" xfId="2677" xr:uid="{00000000-0005-0000-0000-0000CD040000}"/>
    <cellStyle name="$_철공가공조립" xfId="2678" xr:uid="{00000000-0005-0000-0000-0000CE040000}"/>
    <cellStyle name="$_최종-한국전기교통-개선형신호등 4종(공수조정)" xfId="2679" xr:uid="{00000000-0005-0000-0000-0000CF040000}"/>
    <cellStyle name="$_추풍지재료집계" xfId="981" xr:uid="{00000000-0005-0000-0000-0000D0040000}"/>
    <cellStyle name="$_코솔라-제조원가" xfId="2680" xr:uid="{00000000-0005-0000-0000-0000D1040000}"/>
    <cellStyle name="$_토지공사-간접비" xfId="2681" xr:uid="{00000000-0005-0000-0000-0000D2040000}"/>
    <cellStyle name="$_폐기물" xfId="982" xr:uid="{00000000-0005-0000-0000-0000D3040000}"/>
    <cellStyle name="$_한국도로공사" xfId="2682" xr:uid="{00000000-0005-0000-0000-0000D4040000}"/>
    <cellStyle name="$_한전내역서-최종" xfId="2683" xr:uid="{00000000-0005-0000-0000-0000D5040000}"/>
    <cellStyle name="(##.00)" xfId="2684" xr:uid="{00000000-0005-0000-0000-0000D6040000}"/>
    <cellStyle name="(△콤마)" xfId="11" xr:uid="{00000000-0005-0000-0000-0000D7040000}"/>
    <cellStyle name="(1)" xfId="2685" xr:uid="{00000000-0005-0000-0000-0000D8040000}"/>
    <cellStyle name="(1) 2" xfId="2686" xr:uid="{00000000-0005-0000-0000-0000D9040000}"/>
    <cellStyle name="(1) 2 2" xfId="2687" xr:uid="{00000000-0005-0000-0000-0000DA040000}"/>
    <cellStyle name="(백분율)" xfId="12" xr:uid="{00000000-0005-0000-0000-0000DB040000}"/>
    <cellStyle name="(콤마)" xfId="13" xr:uid="{00000000-0005-0000-0000-0000DC040000}"/>
    <cellStyle name="(표준)" xfId="983" xr:uid="{00000000-0005-0000-0000-0000DD040000}"/>
    <cellStyle name="(표준) 2" xfId="2688" xr:uid="{00000000-0005-0000-0000-0000DE040000}"/>
    <cellStyle name="(표준) 2 2" xfId="2689" xr:uid="{00000000-0005-0000-0000-0000DF040000}"/>
    <cellStyle name="(표준) 2 2 2" xfId="2690" xr:uid="{00000000-0005-0000-0000-0000E0040000}"/>
    <cellStyle name="(표준) 2 3" xfId="2691" xr:uid="{00000000-0005-0000-0000-0000E1040000}"/>
    <cellStyle name="(표준) 3" xfId="2692" xr:uid="{00000000-0005-0000-0000-0000E2040000}"/>
    <cellStyle name="(표준) 3 2" xfId="2693" xr:uid="{00000000-0005-0000-0000-0000E3040000}"/>
    <cellStyle name="(표준) 3 2 2" xfId="2694" xr:uid="{00000000-0005-0000-0000-0000E4040000}"/>
    <cellStyle name="(표준) 3 3" xfId="2695" xr:uid="{00000000-0005-0000-0000-0000E5040000}"/>
    <cellStyle name=")" xfId="2696" xr:uid="{00000000-0005-0000-0000-0000E6040000}"/>
    <cellStyle name="??&amp;O?&amp;H?_x0008__x000f__x0007_?_x0007__x0001__x0001_" xfId="14" xr:uid="{00000000-0005-0000-0000-0000E7040000}"/>
    <cellStyle name="??&amp;O?&amp;H?_x0008_??_x0007__x0001__x0001_" xfId="15" xr:uid="{00000000-0005-0000-0000-0000E8040000}"/>
    <cellStyle name="??&amp;쏗?뷐9_x0008__x0011__x0007_?_x0007__x0001__x0001_" xfId="2697" xr:uid="{00000000-0005-0000-0000-0000E9040000}"/>
    <cellStyle name="???­ [0]_¸ð??¸·" xfId="2698" xr:uid="{00000000-0005-0000-0000-0000EA040000}"/>
    <cellStyle name="???­_¸ð??¸·" xfId="2699" xr:uid="{00000000-0005-0000-0000-0000EB040000}"/>
    <cellStyle name="???Ø_¸ð??¸·" xfId="2700" xr:uid="{00000000-0005-0000-0000-0000EC040000}"/>
    <cellStyle name="?Þ¸¶ [0]_¸ð??¸·" xfId="2701" xr:uid="{00000000-0005-0000-0000-0000ED040000}"/>
    <cellStyle name="?Þ¸¶_¸ð??¸·" xfId="2702" xr:uid="{00000000-0005-0000-0000-0000EE040000}"/>
    <cellStyle name="?W?_laroux" xfId="16" xr:uid="{00000000-0005-0000-0000-0000EF040000}"/>
    <cellStyle name="?曹%U?&amp;H?_x0008_?s_x000a__x0007__x0001__x0001_" xfId="2703" xr:uid="{00000000-0005-0000-0000-0000F0040000}"/>
    <cellStyle name="?潮%뾁?둃u_x0008_??_x0007__x0001__x0001_" xfId="984" xr:uid="{00000000-0005-0000-0000-0000F1040000}"/>
    <cellStyle name="@_laroux" xfId="2704" xr:uid="{00000000-0005-0000-0000-0000F2040000}"/>
    <cellStyle name="@_laroux 2" xfId="2705" xr:uid="{00000000-0005-0000-0000-0000F3040000}"/>
    <cellStyle name="@_laroux_Sheet1" xfId="2706" xr:uid="{00000000-0005-0000-0000-0000F4040000}"/>
    <cellStyle name="@_laroux_Sheet1 2" xfId="2707" xr:uid="{00000000-0005-0000-0000-0000F5040000}"/>
    <cellStyle name="@_laroux_제트베인" xfId="2708" xr:uid="{00000000-0005-0000-0000-0000F6040000}"/>
    <cellStyle name="@_laroux_제트베인 2" xfId="2709" xr:uid="{00000000-0005-0000-0000-0000F7040000}"/>
    <cellStyle name="@_laroux_제트베인_1" xfId="2710" xr:uid="{00000000-0005-0000-0000-0000F8040000}"/>
    <cellStyle name="@_laroux_제트베인_1 2" xfId="2711" xr:uid="{00000000-0005-0000-0000-0000F9040000}"/>
    <cellStyle name="@_laroux_제트베인_1_Sheet1" xfId="2712" xr:uid="{00000000-0005-0000-0000-0000FA040000}"/>
    <cellStyle name="@_laroux_제트베인_1_Sheet1 2" xfId="2713" xr:uid="{00000000-0005-0000-0000-0000FB040000}"/>
    <cellStyle name="@_laroux_제트베인_Sheet1" xfId="2714" xr:uid="{00000000-0005-0000-0000-0000FC040000}"/>
    <cellStyle name="@_laroux_제트베인_Sheet1 2" xfId="2715" xr:uid="{00000000-0005-0000-0000-0000FD040000}"/>
    <cellStyle name="_ 서대2농로포장(04)" xfId="985" xr:uid="{00000000-0005-0000-0000-0000FE040000}"/>
    <cellStyle name="_(1.29) - 경구중고등 이전신축(강당 2F)" xfId="2716" xr:uid="{00000000-0005-0000-0000-0000FF040000}"/>
    <cellStyle name="_(3.14) - 영주여자고등학교 급식소 및 다목적강당 증축공사" xfId="2717" xr:uid="{00000000-0005-0000-0000-000000050000}"/>
    <cellStyle name="_(가칭)고령중학교 교사 신축공사(파일수정)" xfId="2718" xr:uid="{00000000-0005-0000-0000-000001050000}"/>
    <cellStyle name="_(수정김태식0901)고덕국제화지구 내역서(학술연구용역기준)" xfId="2719" xr:uid="{00000000-0005-0000-0000-000002050000}"/>
    <cellStyle name="_(최종본10.18)(가칭)형곡고등학교 교사신축 BTL사업 기본설계용역" xfId="2720" xr:uid="{00000000-0005-0000-0000-000003050000}"/>
    <cellStyle name="_@파쇄기(관악구)-rev8" xfId="2721" xr:uid="{00000000-0005-0000-0000-000004050000}"/>
    <cellStyle name="_☆일광설계용역(07(1).3.22경관,물건,공사비변경730억,구조물공삭제)!!!!" xfId="2722" xr:uid="{00000000-0005-0000-0000-000005050000}"/>
    <cellStyle name="_00 포장공" xfId="986" xr:uid="{00000000-0005-0000-0000-000006050000}"/>
    <cellStyle name="_01 소하천내역서(동두천시)1차분+전체(계약용)" xfId="2723" xr:uid="{00000000-0005-0000-0000-000007050000}"/>
    <cellStyle name="_01.깨기" xfId="987" xr:uid="{00000000-0005-0000-0000-000008050000}"/>
    <cellStyle name="_0106-06-007 금속 및 수장공사 단가견적- 대림" xfId="2724" xr:uid="{00000000-0005-0000-0000-000009050000}"/>
    <cellStyle name="_015_LGPOWER" xfId="2725" xr:uid="{00000000-0005-0000-0000-00000A050000}"/>
    <cellStyle name="_02. 설흥지구 수량산출" xfId="2726" xr:uid="{00000000-0005-0000-0000-00000B050000}"/>
    <cellStyle name="_02. 수량산출서(만리배수지1,2지)" xfId="2727" xr:uid="{00000000-0005-0000-0000-00000C050000}"/>
    <cellStyle name="_02. 수량산출서(만리배수지1,2지)-보관만" xfId="2728" xr:uid="{00000000-0005-0000-0000-00000D050000}"/>
    <cellStyle name="_02.깨기" xfId="988" xr:uid="{00000000-0005-0000-0000-00000E050000}"/>
    <cellStyle name="_021126_목포시청(총괄)" xfId="2729" xr:uid="{00000000-0005-0000-0000-00000F050000}"/>
    <cellStyle name="_02수량" xfId="989" xr:uid="{00000000-0005-0000-0000-000010050000}"/>
    <cellStyle name="_02인천광역시내역서060519" xfId="2730" xr:uid="{00000000-0005-0000-0000-000011050000}"/>
    <cellStyle name="_05 산출근거(방송)" xfId="2731" xr:uid="{00000000-0005-0000-0000-000012050000}"/>
    <cellStyle name="_050309 대한상공회의소 운영 1차 수정" xfId="2732" xr:uid="{00000000-0005-0000-0000-000013050000}"/>
    <cellStyle name="_051216-Ucity 포털사이트-개발예산_이은실" xfId="2733" xr:uid="{00000000-0005-0000-0000-000014050000}"/>
    <cellStyle name="_06(1).내역서(한강 가평삼회)" xfId="2734" xr:uid="{00000000-0005-0000-0000-000015050000}"/>
    <cellStyle name="_060517대신체육공원실시설계용역_낙찰가조정" xfId="2735" xr:uid="{00000000-0005-0000-0000-000016050000}"/>
    <cellStyle name="_060517도급내역서(연인산)" xfId="2736" xr:uid="{00000000-0005-0000-0000-000017050000}"/>
    <cellStyle name="_060614_포천시(총괄설계안)ver4.0" xfId="2737" xr:uid="{00000000-0005-0000-0000-000018050000}"/>
    <cellStyle name="_07-0319-시도시스템 및 공간자료관리 FP (2007)" xfId="2738" xr:uid="{00000000-0005-0000-0000-000019050000}"/>
    <cellStyle name="_09 군관리계획_적성-전산화내역서" xfId="2739" xr:uid="{00000000-0005-0000-0000-00001A050000}"/>
    <cellStyle name="_09 군관리계획_적성-전산화내역서(최종)" xfId="2740" xr:uid="{00000000-0005-0000-0000-00001B050000}"/>
    <cellStyle name="_1220-원가조사-전자지불" xfId="2741" xr:uid="{00000000-0005-0000-0000-00001C050000}"/>
    <cellStyle name="_14(1).FCR(가설계단설치)" xfId="634" xr:uid="{00000000-0005-0000-0000-00001D050000}"/>
    <cellStyle name="_1안(Turnkey)_030127" xfId="2742" xr:uid="{00000000-0005-0000-0000-00001E050000}"/>
    <cellStyle name="_1차도로(통영1105)" xfId="2743" xr:uid="{00000000-0005-0000-0000-00001F050000}"/>
    <cellStyle name="_2(1).구조물 수량산출서" xfId="990" xr:uid="{00000000-0005-0000-0000-000020050000}"/>
    <cellStyle name="_2.3 관로부설공" xfId="2744" xr:uid="{00000000-0005-0000-0000-000021050000}"/>
    <cellStyle name="_2.토공" xfId="991" xr:uid="{00000000-0005-0000-0000-000022050000}"/>
    <cellStyle name="_2001 장애조치" xfId="2745" xr:uid="{00000000-0005-0000-0000-000023050000}"/>
    <cellStyle name="_2002결과표1" xfId="2746" xr:uid="{00000000-0005-0000-0000-000024050000}"/>
    <cellStyle name="_2003년 설계서(서울시-기준점측량1)" xfId="2747" xr:uid="{00000000-0005-0000-0000-000025050000}"/>
    <cellStyle name="_2003년설계품v2.1" xfId="2748" xr:uid="{00000000-0005-0000-0000-000026050000}"/>
    <cellStyle name="_2004_가격산출 근거서" xfId="2749" xr:uid="{00000000-0005-0000-0000-000027050000}"/>
    <cellStyle name="_2004_가격산출 근거서_수정" xfId="2750" xr:uid="{00000000-0005-0000-0000-000028050000}"/>
    <cellStyle name="_2004_산출내역서(최종)_검토_041013" xfId="2751" xr:uid="{00000000-0005-0000-0000-000029050000}"/>
    <cellStyle name="_2004한발대비5개지구 설계서-수량산출서" xfId="992" xr:uid="{00000000-0005-0000-0000-00002A050000}"/>
    <cellStyle name="_2004한발대비5개지구 이용시설 설계서-수량산출서" xfId="993" xr:uid="{00000000-0005-0000-0000-00002B050000}"/>
    <cellStyle name="_20050510(지노시스템_서울시청 도로 굴착,복구)" xfId="2752" xr:uid="{00000000-0005-0000-0000-00002C050000}"/>
    <cellStyle name="_2005년 사업 시스템 부문 설계내역서_2.0" xfId="2753" xr:uid="{00000000-0005-0000-0000-00002D050000}"/>
    <cellStyle name="_2005년 사업 시스템 부문 설계내역서_2.3" xfId="2754" xr:uid="{00000000-0005-0000-0000-00002E050000}"/>
    <cellStyle name="_2006 가격제안서_지노" xfId="2755" xr:uid="{00000000-0005-0000-0000-00002F050000}"/>
    <cellStyle name="_20060203-ktis-Security견적v2(김재호과장님)v3" xfId="2756" xr:uid="{00000000-0005-0000-0000-000030050000}"/>
    <cellStyle name="_2-4.상반기실적부문별요약" xfId="994" xr:uid="{00000000-0005-0000-0000-000031050000}"/>
    <cellStyle name="_2-4.상반기실적부문별요약(표지및목차포함)" xfId="995" xr:uid="{00000000-0005-0000-0000-000032050000}"/>
    <cellStyle name="_2-4.상반기실적부문별요약(표지및목차포함)_1" xfId="996" xr:uid="{00000000-0005-0000-0000-000033050000}"/>
    <cellStyle name="_2-4.상반기실적부문별요약_1" xfId="997" xr:uid="{00000000-0005-0000-0000-000034050000}"/>
    <cellStyle name="_2차분최종" xfId="2757" xr:uid="{00000000-0005-0000-0000-000035050000}"/>
    <cellStyle name="_3. 탄천1교보수공사" xfId="2758" xr:uid="{00000000-0005-0000-0000-000036050000}"/>
    <cellStyle name="_3.0 부대공" xfId="998" xr:uid="{00000000-0005-0000-0000-000037050000}"/>
    <cellStyle name="_301대대 변경시행계획(총괄)" xfId="635" xr:uid="{00000000-0005-0000-0000-000038050000}"/>
    <cellStyle name="_4공구-도급계약(전체분)내역" xfId="17" xr:uid="{00000000-0005-0000-0000-000039050000}"/>
    <cellStyle name="_4공구-도급계약(전체분)내역_남강댐(실행)-new" xfId="18" xr:uid="{00000000-0005-0000-0000-00003A050000}"/>
    <cellStyle name="_5옹벽공" xfId="2759" xr:uid="{00000000-0005-0000-0000-00003B050000}"/>
    <cellStyle name="_5옹벽공_맨홀구조물공" xfId="2760" xr:uid="{00000000-0005-0000-0000-00003C050000}"/>
    <cellStyle name="_5옹벽공_수량산출서" xfId="2761" xr:uid="{00000000-0005-0000-0000-00003D050000}"/>
    <cellStyle name="_906공구(설계변경)" xfId="2762" xr:uid="{00000000-0005-0000-0000-00003E050000}"/>
    <cellStyle name="_906공구(설계변경)_906공구(설계변경)" xfId="2763" xr:uid="{00000000-0005-0000-0000-00003F050000}"/>
    <cellStyle name="_'99상반기경영개선활동결과(게시용)" xfId="999" xr:uid="{00000000-0005-0000-0000-000040050000}"/>
    <cellStyle name="_9월" xfId="2764" xr:uid="{00000000-0005-0000-0000-000041050000}"/>
    <cellStyle name="_Book1" xfId="33" xr:uid="{00000000-0005-0000-0000-000042050000}"/>
    <cellStyle name="_Book1_2011년-참고자료-붙임-2012년재해예방변경시행계획서-제출용-기술본부" xfId="2765" xr:uid="{00000000-0005-0000-0000-000043050000}"/>
    <cellStyle name="_Book1_출력3-2012년변경시행계획서(환경지질처-농림부제출)-최종분120821" xfId="2766" xr:uid="{00000000-0005-0000-0000-000044050000}"/>
    <cellStyle name="_Book3" xfId="2767" xr:uid="{00000000-0005-0000-0000-000045050000}"/>
    <cellStyle name="_BOX구체" xfId="1000" xr:uid="{00000000-0005-0000-0000-000046050000}"/>
    <cellStyle name="_CCTV-7Set설계내역서(확정)" xfId="2768" xr:uid="{00000000-0005-0000-0000-000047050000}"/>
    <cellStyle name="_cctv내역서" xfId="2769" xr:uid="{00000000-0005-0000-0000-000048050000}"/>
    <cellStyle name="_cnm-hw" xfId="2770" xr:uid="{00000000-0005-0000-0000-000049050000}"/>
    <cellStyle name="_COMPAQServer" xfId="2771" xr:uid="{00000000-0005-0000-0000-00004A050000}"/>
    <cellStyle name="_C앤C" xfId="2772" xr:uid="{00000000-0005-0000-0000-00004B050000}"/>
    <cellStyle name="_C앤C(네트웍)" xfId="2773" xr:uid="{00000000-0005-0000-0000-00004C050000}"/>
    <cellStyle name="_C앤C원가계산" xfId="2774" xr:uid="{00000000-0005-0000-0000-00004D050000}"/>
    <cellStyle name="_DB구축기초금액" xfId="2775" xr:uid="{00000000-0005-0000-0000-00004E050000}"/>
    <cellStyle name="_DB구축기초금액_사본 - 기초금액" xfId="2776" xr:uid="{00000000-0005-0000-0000-00004F050000}"/>
    <cellStyle name="_DB구축설계서(남양주0816)" xfId="2777" xr:uid="{00000000-0005-0000-0000-000050050000}"/>
    <cellStyle name="_DB설계" xfId="2778" xr:uid="{00000000-0005-0000-0000-000051050000}"/>
    <cellStyle name="_DL760(엑사큐뷰-김상현) 0304 mail" xfId="2779" xr:uid="{00000000-0005-0000-0000-000052050000}"/>
    <cellStyle name="_E280R외(2-4)발송" xfId="2780" xr:uid="{00000000-0005-0000-0000-000053050000}"/>
    <cellStyle name="_E280R외(2-4)발송-수정" xfId="2781" xr:uid="{00000000-0005-0000-0000-000054050000}"/>
    <cellStyle name="_FP_설계내역샘플_(가중치직접산정방식)_New" xfId="2782" xr:uid="{00000000-0005-0000-0000-000055050000}"/>
    <cellStyle name="_FP_설계내역샘플_(평균가중치방식)_New" xfId="2783" xr:uid="{00000000-0005-0000-0000-000056050000}"/>
    <cellStyle name="_GIS포털시스템기능고도화 용역예산설계서(050406)" xfId="2784" xr:uid="{00000000-0005-0000-0000-000057050000}"/>
    <cellStyle name="_H20080730-01(공공사업본부_서울시 하천관리시스템 GIS DB 유지보수 용역)" xfId="2785" xr:uid="{00000000-0005-0000-0000-000058050000}"/>
    <cellStyle name="_H3.0M-금샘로 방음벽 일위대가" xfId="2786" xr:uid="{00000000-0005-0000-0000-000059050000}"/>
    <cellStyle name="_i2006-020(토지공사_용인시문화유적분포지도제작)" xfId="2787" xr:uid="{00000000-0005-0000-0000-00005A050000}"/>
    <cellStyle name="_IBM" xfId="2788" xr:uid="{00000000-0005-0000-0000-00005B050000}"/>
    <cellStyle name="_ISP설계_선도소프트" xfId="2789" xr:uid="{00000000-0005-0000-0000-00005C050000}"/>
    <cellStyle name="_ktis-Security견적(giga)_최종-조정안" xfId="2790" xr:uid="{00000000-0005-0000-0000-00005D050000}"/>
    <cellStyle name="_ms(엑사큐뷰-김상현) 0411" xfId="2791" xr:uid="{00000000-0005-0000-0000-00005E050000}"/>
    <cellStyle name="_P-03-092공통" xfId="2792" xr:uid="{00000000-0005-0000-0000-00005F050000}"/>
    <cellStyle name="_P-04-007(공통)" xfId="2793" xr:uid="{00000000-0005-0000-0000-000060050000}"/>
    <cellStyle name="_P-04-007(총괄)" xfId="2794" xr:uid="{00000000-0005-0000-0000-000061050000}"/>
    <cellStyle name="_PC-01. U-City_시설종합관리시스템 개발비_상세내역_(0328)" xfId="2795" xr:uid="{00000000-0005-0000-0000-000062050000}"/>
    <cellStyle name="_QHP40000514-DY1(엑사큐브)1" xfId="2796" xr:uid="{00000000-0005-0000-0000-000063050000}"/>
    <cellStyle name="_RAMP-E교-최종000" xfId="2797" xr:uid="{00000000-0005-0000-0000-000064050000}"/>
    <cellStyle name="_RAMP-E교-최종000_시방서" xfId="2798" xr:uid="{00000000-0005-0000-0000-000065050000}"/>
    <cellStyle name="_RAMP-E교-최종000_파도 - 모항선 횡배수관 확장" xfId="2799" xr:uid="{00000000-0005-0000-0000-000066050000}"/>
    <cellStyle name="_RAMP-E교-최종000_파도 - 모항선 횡배수관 확장_시방서" xfId="2800" xr:uid="{00000000-0005-0000-0000-000067050000}"/>
    <cellStyle name="_SDQ031036캐드랜드(거제시청)" xfId="2801" xr:uid="{00000000-0005-0000-0000-000068050000}"/>
    <cellStyle name="_Sheet1_1" xfId="2802" xr:uid="{00000000-0005-0000-0000-000069050000}"/>
    <cellStyle name="_SI부문_김천시" xfId="2803" xr:uid="{00000000-0005-0000-0000-00006A050000}"/>
    <cellStyle name="_SPEC-1" xfId="641" xr:uid="{00000000-0005-0000-0000-00006B050000}"/>
    <cellStyle name="_UIS설계내역서_1차년도(우대칼스_041029_v1)" xfId="2804" xr:uid="{00000000-0005-0000-0000-00006C050000}"/>
    <cellStyle name="_WebGIS기능_본수_데이터(ver1.0)" xfId="2805" xr:uid="{00000000-0005-0000-0000-00006D050000}"/>
    <cellStyle name="_WP004122" xfId="642" xr:uid="{00000000-0005-0000-0000-00006E050000}"/>
    <cellStyle name="_WP803010" xfId="643" xr:uid="{00000000-0005-0000-0000-00006F050000}"/>
    <cellStyle name="_WP805100" xfId="644" xr:uid="{00000000-0005-0000-0000-000070050000}"/>
    <cellStyle name="_X" xfId="2806" xr:uid="{00000000-0005-0000-0000-000071050000}"/>
    <cellStyle name="_X440 0410" xfId="2807" xr:uid="{00000000-0005-0000-0000-000072050000}"/>
    <cellStyle name="_X440 0506" xfId="2808" xr:uid="{00000000-0005-0000-0000-000073050000}"/>
    <cellStyle name="_가격산출내역서_93" xfId="2809" xr:uid="{00000000-0005-0000-0000-000074050000}"/>
    <cellStyle name="_가양-화곡내역(일위대가)" xfId="2810" xr:uid="{00000000-0005-0000-0000-000075050000}"/>
    <cellStyle name="_가양-화곡내역(일위대가)_5옹벽공" xfId="2811" xr:uid="{00000000-0005-0000-0000-000076050000}"/>
    <cellStyle name="_가양-화곡내역(일위대가)_5옹벽공_맨홀구조물공" xfId="2812" xr:uid="{00000000-0005-0000-0000-000077050000}"/>
    <cellStyle name="_가양-화곡내역(일위대가)_5옹벽공_수량산출서" xfId="2813" xr:uid="{00000000-0005-0000-0000-000078050000}"/>
    <cellStyle name="_가양-화곡내역(일위대가)_가양-화곡내역(토형100M)" xfId="2814" xr:uid="{00000000-0005-0000-0000-000079050000}"/>
    <cellStyle name="_가양-화곡내역(일위대가)_가양-화곡내역(토형100M)_5옹벽공" xfId="2815" xr:uid="{00000000-0005-0000-0000-00007A050000}"/>
    <cellStyle name="_가양-화곡내역(일위대가)_가양-화곡내역(토형100M)_5옹벽공_맨홀구조물공" xfId="2816" xr:uid="{00000000-0005-0000-0000-00007B050000}"/>
    <cellStyle name="_가양-화곡내역(일위대가)_가양-화곡내역(토형100M)_5옹벽공_수량산출서" xfId="2817" xr:uid="{00000000-0005-0000-0000-00007C050000}"/>
    <cellStyle name="_가양-화곡내역(일위대가)_가양-화곡내역(토형100M)_맨홀구조물공" xfId="2818" xr:uid="{00000000-0005-0000-0000-00007D050000}"/>
    <cellStyle name="_가양-화곡내역(일위대가)_가양-화곡내역(토형100M)_수량산출" xfId="2819" xr:uid="{00000000-0005-0000-0000-00007E050000}"/>
    <cellStyle name="_가양-화곡내역(일위대가)_가양-화곡내역(토형100M)_수량산출_5옹벽공" xfId="2820" xr:uid="{00000000-0005-0000-0000-00007F050000}"/>
    <cellStyle name="_가양-화곡내역(일위대가)_가양-화곡내역(토형100M)_수량산출_5옹벽공_맨홀구조물공" xfId="2821" xr:uid="{00000000-0005-0000-0000-000080050000}"/>
    <cellStyle name="_가양-화곡내역(일위대가)_가양-화곡내역(토형100M)_수량산출_5옹벽공_수량산출서" xfId="2822" xr:uid="{00000000-0005-0000-0000-000081050000}"/>
    <cellStyle name="_가양-화곡내역(일위대가)_가양-화곡내역(토형100M)_수량산출_맨홀구조물공" xfId="2823" xr:uid="{00000000-0005-0000-0000-000082050000}"/>
    <cellStyle name="_가양-화곡내역(일위대가)_가양-화곡내역(토형100M)_수량산출_수량산출서" xfId="2824" xr:uid="{00000000-0005-0000-0000-000083050000}"/>
    <cellStyle name="_가양-화곡내역(일위대가)_가양-화곡내역(토형100M)_수량산출_옹벽공" xfId="2825" xr:uid="{00000000-0005-0000-0000-000084050000}"/>
    <cellStyle name="_가양-화곡내역(일위대가)_가양-화곡내역(토형100M)_수량산출_옹벽공_맨홀구조물공" xfId="2826" xr:uid="{00000000-0005-0000-0000-000085050000}"/>
    <cellStyle name="_가양-화곡내역(일위대가)_가양-화곡내역(토형100M)_수량산출_옹벽공_수량산출서" xfId="2827" xr:uid="{00000000-0005-0000-0000-000086050000}"/>
    <cellStyle name="_가양-화곡내역(일위대가)_가양-화곡내역(토형100M)_수량산출_옹벽수량" xfId="2828" xr:uid="{00000000-0005-0000-0000-000087050000}"/>
    <cellStyle name="_가양-화곡내역(일위대가)_가양-화곡내역(토형100M)_수량산출_옹벽수량_맨홀구조물공" xfId="2829" xr:uid="{00000000-0005-0000-0000-000088050000}"/>
    <cellStyle name="_가양-화곡내역(일위대가)_가양-화곡내역(토형100M)_수량산출_옹벽수량_수량산출서" xfId="2830" xr:uid="{00000000-0005-0000-0000-000089050000}"/>
    <cellStyle name="_가양-화곡내역(일위대가)_가양-화곡내역(토형100M)_수량산출서" xfId="2831" xr:uid="{00000000-0005-0000-0000-00008A050000}"/>
    <cellStyle name="_가양-화곡내역(일위대가)_가양-화곡내역(토형100M)_옹벽공" xfId="2832" xr:uid="{00000000-0005-0000-0000-00008B050000}"/>
    <cellStyle name="_가양-화곡내역(일위대가)_가양-화곡내역(토형100M)_옹벽공_맨홀구조물공" xfId="2833" xr:uid="{00000000-0005-0000-0000-00008C050000}"/>
    <cellStyle name="_가양-화곡내역(일위대가)_가양-화곡내역(토형100M)_옹벽공_수량산출서" xfId="2834" xr:uid="{00000000-0005-0000-0000-00008D050000}"/>
    <cellStyle name="_가양-화곡내역(일위대가)_가양-화곡내역(토형100M)_옹벽수량" xfId="2835" xr:uid="{00000000-0005-0000-0000-00008E050000}"/>
    <cellStyle name="_가양-화곡내역(일위대가)_가양-화곡내역(토형100M)_옹벽수량_맨홀구조물공" xfId="2836" xr:uid="{00000000-0005-0000-0000-00008F050000}"/>
    <cellStyle name="_가양-화곡내역(일위대가)_가양-화곡내역(토형100M)_옹벽수량_수량산출서" xfId="2837" xr:uid="{00000000-0005-0000-0000-000090050000}"/>
    <cellStyle name="_가양-화곡내역(일위대가)_맨홀구조물공" xfId="2838" xr:uid="{00000000-0005-0000-0000-000091050000}"/>
    <cellStyle name="_가양-화곡내역(일위대가)_수량산출서" xfId="2839" xr:uid="{00000000-0005-0000-0000-000092050000}"/>
    <cellStyle name="_가양-화곡내역(일위대가)_옹벽공" xfId="2840" xr:uid="{00000000-0005-0000-0000-000093050000}"/>
    <cellStyle name="_가양-화곡내역(일위대가)_옹벽공_맨홀구조물공" xfId="2841" xr:uid="{00000000-0005-0000-0000-000094050000}"/>
    <cellStyle name="_가양-화곡내역(일위대가)_옹벽공_수량산출서" xfId="2842" xr:uid="{00000000-0005-0000-0000-000095050000}"/>
    <cellStyle name="_가양-화곡내역(일위대가)_옹벽수량" xfId="2843" xr:uid="{00000000-0005-0000-0000-000096050000}"/>
    <cellStyle name="_가양-화곡내역(일위대가)_옹벽수량_맨홀구조물공" xfId="2844" xr:uid="{00000000-0005-0000-0000-000097050000}"/>
    <cellStyle name="_가양-화곡내역(일위대가)_옹벽수량_수량산출서" xfId="2845" xr:uid="{00000000-0005-0000-0000-000098050000}"/>
    <cellStyle name="_가양-화곡내역(토형100M)" xfId="2846" xr:uid="{00000000-0005-0000-0000-000099050000}"/>
    <cellStyle name="_가양-화곡내역(토형100M)_5옹벽공" xfId="2847" xr:uid="{00000000-0005-0000-0000-00009A050000}"/>
    <cellStyle name="_가양-화곡내역(토형100M)_5옹벽공_맨홀구조물공" xfId="2848" xr:uid="{00000000-0005-0000-0000-00009B050000}"/>
    <cellStyle name="_가양-화곡내역(토형100M)_5옹벽공_수량산출서" xfId="2849" xr:uid="{00000000-0005-0000-0000-00009C050000}"/>
    <cellStyle name="_가양-화곡내역(토형100M)_맨홀구조물공" xfId="2850" xr:uid="{00000000-0005-0000-0000-00009D050000}"/>
    <cellStyle name="_가양-화곡내역(토형100M)_수량산출" xfId="2851" xr:uid="{00000000-0005-0000-0000-00009E050000}"/>
    <cellStyle name="_가양-화곡내역(토형100M)_수량산출_5옹벽공" xfId="2852" xr:uid="{00000000-0005-0000-0000-00009F050000}"/>
    <cellStyle name="_가양-화곡내역(토형100M)_수량산출_5옹벽공_맨홀구조물공" xfId="2853" xr:uid="{00000000-0005-0000-0000-0000A0050000}"/>
    <cellStyle name="_가양-화곡내역(토형100M)_수량산출_5옹벽공_수량산출서" xfId="2854" xr:uid="{00000000-0005-0000-0000-0000A1050000}"/>
    <cellStyle name="_가양-화곡내역(토형100M)_수량산출_맨홀구조물공" xfId="2855" xr:uid="{00000000-0005-0000-0000-0000A2050000}"/>
    <cellStyle name="_가양-화곡내역(토형100M)_수량산출_수량산출서" xfId="2856" xr:uid="{00000000-0005-0000-0000-0000A3050000}"/>
    <cellStyle name="_가양-화곡내역(토형100M)_수량산출_옹벽공" xfId="2857" xr:uid="{00000000-0005-0000-0000-0000A4050000}"/>
    <cellStyle name="_가양-화곡내역(토형100M)_수량산출_옹벽공_맨홀구조물공" xfId="2858" xr:uid="{00000000-0005-0000-0000-0000A5050000}"/>
    <cellStyle name="_가양-화곡내역(토형100M)_수량산출_옹벽공_수량산출서" xfId="2859" xr:uid="{00000000-0005-0000-0000-0000A6050000}"/>
    <cellStyle name="_가양-화곡내역(토형100M)_수량산출_옹벽수량" xfId="2860" xr:uid="{00000000-0005-0000-0000-0000A7050000}"/>
    <cellStyle name="_가양-화곡내역(토형100M)_수량산출_옹벽수량_맨홀구조물공" xfId="2861" xr:uid="{00000000-0005-0000-0000-0000A8050000}"/>
    <cellStyle name="_가양-화곡내역(토형100M)_수량산출_옹벽수량_수량산출서" xfId="2862" xr:uid="{00000000-0005-0000-0000-0000A9050000}"/>
    <cellStyle name="_가양-화곡내역(토형100M)_수량산출서" xfId="2863" xr:uid="{00000000-0005-0000-0000-0000AA050000}"/>
    <cellStyle name="_가양-화곡내역(토형100M)_옹벽공" xfId="2864" xr:uid="{00000000-0005-0000-0000-0000AB050000}"/>
    <cellStyle name="_가양-화곡내역(토형100M)_옹벽공_맨홀구조물공" xfId="2865" xr:uid="{00000000-0005-0000-0000-0000AC050000}"/>
    <cellStyle name="_가양-화곡내역(토형100M)_옹벽공_수량산출서" xfId="2866" xr:uid="{00000000-0005-0000-0000-0000AD050000}"/>
    <cellStyle name="_가양-화곡내역(토형100M)_옹벽수량" xfId="2867" xr:uid="{00000000-0005-0000-0000-0000AE050000}"/>
    <cellStyle name="_가양-화곡내역(토형100M)_옹벽수량_맨홀구조물공" xfId="2868" xr:uid="{00000000-0005-0000-0000-0000AF050000}"/>
    <cellStyle name="_가양-화곡내역(토형100M)_옹벽수량_수량산출서" xfId="2869" xr:uid="{00000000-0005-0000-0000-0000B0050000}"/>
    <cellStyle name="_간지,목차,페이지,표지" xfId="2870" xr:uid="{00000000-0005-0000-0000-0000B1050000}"/>
    <cellStyle name="_감가상각(01년도) (2)" xfId="2871" xr:uid="{00000000-0005-0000-0000-0000B2050000}"/>
    <cellStyle name="_감가상각(01년도) (3)" xfId="2872" xr:uid="{00000000-0005-0000-0000-0000B3050000}"/>
    <cellStyle name="_강남대_네트웍_컴스(시스코쓰리콤견적)" xfId="2873" xr:uid="{00000000-0005-0000-0000-0000B4050000}"/>
    <cellStyle name="_강산FRP" xfId="2874" xr:uid="{00000000-0005-0000-0000-0000B5050000}"/>
    <cellStyle name="_강서노인복지관통신관급내역서(방송)" xfId="2875" xr:uid="{00000000-0005-0000-0000-0000B6050000}"/>
    <cellStyle name="_개발비 산출양식(웨이버스)" xfId="2876" xr:uid="{00000000-0005-0000-0000-0000B7050000}"/>
    <cellStyle name="_개신초등학교 다목적강당 방송설비" xfId="2877" xr:uid="{00000000-0005-0000-0000-0000B8050000}"/>
    <cellStyle name="_개요" xfId="2878" xr:uid="{00000000-0005-0000-0000-0000B9050000}"/>
    <cellStyle name="_거게관광호텔 일위대가" xfId="2879" xr:uid="{00000000-0005-0000-0000-0000BA050000}"/>
    <cellStyle name="_건교부_과천server내역서3" xfId="2880" xr:uid="{00000000-0005-0000-0000-0000BB050000}"/>
    <cellStyle name="_건국대학교 매체제작실 견적서 03.0929" xfId="2881" xr:uid="{00000000-0005-0000-0000-0000BC050000}"/>
    <cellStyle name="_건축내역" xfId="2882" xr:uid="{00000000-0005-0000-0000-0000BD050000}"/>
    <cellStyle name="_견적샘플" xfId="2883" xr:uid="{00000000-0005-0000-0000-0000BE050000}"/>
    <cellStyle name="_견적서 표지 및 속지" xfId="2884" xr:uid="{00000000-0005-0000-0000-0000BF050000}"/>
    <cellStyle name="_견적서(예보지점)-토코넷v1(1).0" xfId="2885" xr:uid="{00000000-0005-0000-0000-0000C0050000}"/>
    <cellStyle name="_견적서_한강시민공원GIS_지노시스템_051207" xfId="2886" xr:uid="{00000000-0005-0000-0000-0000C1050000}"/>
    <cellStyle name="_견적서3" xfId="636" xr:uid="{00000000-0005-0000-0000-0000C2050000}"/>
    <cellStyle name="_경늬선_일위대가" xfId="2887" xr:uid="{00000000-0005-0000-0000-0000C3050000}"/>
    <cellStyle name="_경량기포콘크리트 일위대가" xfId="2888" xr:uid="{00000000-0005-0000-0000-0000C4050000}"/>
    <cellStyle name="_경북영주시1124" xfId="2889" xr:uid="{00000000-0005-0000-0000-0000C5050000}"/>
    <cellStyle name="_경영개선활동상반기실적(990708)" xfId="1001" xr:uid="{00000000-0005-0000-0000-0000C6050000}"/>
    <cellStyle name="_경영개선활동상반기실적(990708)_1" xfId="1002" xr:uid="{00000000-0005-0000-0000-0000C7050000}"/>
    <cellStyle name="_경영개선활동상반기실적(990708)_2" xfId="1003" xr:uid="{00000000-0005-0000-0000-0000C8050000}"/>
    <cellStyle name="_경영개선활성화방안(990802)" xfId="1004" xr:uid="{00000000-0005-0000-0000-0000C9050000}"/>
    <cellStyle name="_경영개선활성화방안(990802)_1" xfId="1005" xr:uid="{00000000-0005-0000-0000-0000CA050000}"/>
    <cellStyle name="_경의선_일위대가(060203)" xfId="2890" xr:uid="{00000000-0005-0000-0000-0000CB050000}"/>
    <cellStyle name="_계약내역서" xfId="637" xr:uid="{00000000-0005-0000-0000-0000CC050000}"/>
    <cellStyle name="_고무방충재" xfId="2891" xr:uid="{00000000-0005-0000-0000-0000CD050000}"/>
    <cellStyle name="_고속도로 영업소 시뮬레이터 개발2" xfId="2892" xr:uid="{00000000-0005-0000-0000-0000CE050000}"/>
    <cellStyle name="_공간정보기술(ML570)-1" xfId="2893" xr:uid="{00000000-0005-0000-0000-0000CF050000}"/>
    <cellStyle name="_공사비 증감 대비표" xfId="2894" xr:uid="{00000000-0005-0000-0000-0000D0050000}"/>
    <cellStyle name="_공사비산출" xfId="2895" xr:uid="{00000000-0005-0000-0000-0000D1050000}"/>
    <cellStyle name="_공원.녹지 개발 총괄표( 시스템 및 DB)" xfId="2896" xr:uid="{00000000-0005-0000-0000-0000D2050000}"/>
    <cellStyle name="_공주시 도로와 지하시설물도 공동구축사업(SI부문)" xfId="2897" xr:uid="{00000000-0005-0000-0000-0000D3050000}"/>
    <cellStyle name="_공주시_도로와_지하시설물도_공동구축사업(SI부문)_산출내역서_절감반영__3(1).0" xfId="2898" xr:uid="{00000000-0005-0000-0000-0000D4050000}"/>
    <cellStyle name="_공주시_범용설계서" xfId="2899" xr:uid="{00000000-0005-0000-0000-0000D5050000}"/>
    <cellStyle name="_공통" xfId="2900" xr:uid="{00000000-0005-0000-0000-0000D6050000}"/>
    <cellStyle name="_공통_엔진부품-2" xfId="2901" xr:uid="{00000000-0005-0000-0000-0000D7050000}"/>
    <cellStyle name="_공통_한국정보시스템" xfId="2902" xr:uid="{00000000-0005-0000-0000-0000D8050000}"/>
    <cellStyle name="_과기원재료비" xfId="2903" xr:uid="{00000000-0005-0000-0000-0000D9050000}"/>
    <cellStyle name="_광가입자전송장비(FLC)삼성" xfId="2904" xr:uid="{00000000-0005-0000-0000-0000DA050000}"/>
    <cellStyle name="_광명시GIS_조달청_지노_2" xfId="2905" xr:uid="{00000000-0005-0000-0000-0000DB050000}"/>
    <cellStyle name="_광안리내역서(구도)" xfId="2906" xr:uid="{00000000-0005-0000-0000-0000DC050000}"/>
    <cellStyle name="_광주광역시_Web GIS_설계내역_5(3억)" xfId="2907" xr:uid="{00000000-0005-0000-0000-0000DD050000}"/>
    <cellStyle name="_광주시 2차 시스템" xfId="2908" xr:uid="{00000000-0005-0000-0000-0000DE050000}"/>
    <cellStyle name="_광주시 도로와 지하시설물도 공동구축사업(2차) 설계내역서_1.0" xfId="2909" xr:uid="{00000000-0005-0000-0000-0000DF050000}"/>
    <cellStyle name="_광주시 도로와 지하시설물도 공동구축사업(2차) 설계내역서_2.0" xfId="2910" xr:uid="{00000000-0005-0000-0000-0000E0050000}"/>
    <cellStyle name="_광주시도로와지하시설물도공동구축사업_04072" xfId="2911" xr:uid="{00000000-0005-0000-0000-0000E1050000}"/>
    <cellStyle name="_광주평동투찰" xfId="2912" xr:uid="{00000000-0005-0000-0000-0000E2050000}"/>
    <cellStyle name="_광주평동투찰3" xfId="2913" xr:uid="{00000000-0005-0000-0000-0000E3050000}"/>
    <cellStyle name="_광주평동품의1" xfId="2914" xr:uid="{00000000-0005-0000-0000-0000E4050000}"/>
    <cellStyle name="_광평초등학교 도서실 리모델링공사(8.4)" xfId="2915" xr:uid="{00000000-0005-0000-0000-0000E5050000}"/>
    <cellStyle name="_구조물공사" xfId="1006" xr:uid="{00000000-0005-0000-0000-0000E6050000}"/>
    <cellStyle name="_구조물수량산출서2" xfId="1007" xr:uid="{00000000-0005-0000-0000-0000E7050000}"/>
    <cellStyle name="_구포3동공영주차장관급(주차관제)-1" xfId="2916" xr:uid="{00000000-0005-0000-0000-0000E8050000}"/>
    <cellStyle name="_국공유지실태조사(최종)" xfId="2917" xr:uid="{00000000-0005-0000-0000-0000E9050000}"/>
    <cellStyle name="_국도23호선영암연소지구내역서" xfId="2918" xr:uid="{00000000-0005-0000-0000-0000EA050000}"/>
    <cellStyle name="_국도38호선통리지구내역서" xfId="2919" xr:uid="{00000000-0005-0000-0000-0000EB050000}"/>
    <cellStyle name="_국도42호선여량지구오르막차로" xfId="2920" xr:uid="{00000000-0005-0000-0000-0000EC050000}"/>
    <cellStyle name="_국토지리정보원 홈페이지 개선용역 예산설계_v2.1" xfId="2921" xr:uid="{00000000-0005-0000-0000-0000ED050000}"/>
    <cellStyle name="_군산시_UIS설계서(0308)" xfId="2922" xr:uid="{00000000-0005-0000-0000-0000EE050000}"/>
    <cellStyle name="_군위내역서(A동)" xfId="2923" xr:uid="{00000000-0005-0000-0000-0000EF050000}"/>
    <cellStyle name="_군포시 지하시설물통합정보시스템 구축사업 설계내역서_2.3" xfId="2924" xr:uid="{00000000-0005-0000-0000-0000F0050000}"/>
    <cellStyle name="_금강시스템구축_용역내역서" xfId="2925" xr:uid="{00000000-0005-0000-0000-0000F1050000}"/>
    <cellStyle name="_금천청소년수련관(토목林)" xfId="2926" xr:uid="{00000000-0005-0000-0000-0000F2050000}"/>
    <cellStyle name="_기계고발주" xfId="2927" xr:uid="{00000000-0005-0000-0000-0000F3050000}"/>
    <cellStyle name="_기본형" xfId="2928" xr:uid="{00000000-0005-0000-0000-0000F4050000}"/>
    <cellStyle name="_기준점성과발급시스템_설계예산서(최종)" xfId="2929" xr:uid="{00000000-0005-0000-0000-0000F5050000}"/>
    <cellStyle name="_기초공사" xfId="2930" xr:uid="{00000000-0005-0000-0000-0000F6050000}"/>
    <cellStyle name="_김제시 GIS 구축사업 설계내역서_시스템부문_4" xfId="2931" xr:uid="{00000000-0005-0000-0000-0000F7050000}"/>
    <cellStyle name="_김제시 도로와 지하시설물 공동구축사업 설계서_계약(1차년도)_1" xfId="2932" xr:uid="{00000000-0005-0000-0000-0000F8050000}"/>
    <cellStyle name="_김제시 도로와 지하시설물 공동구축사업 설계서_계약(총괄)" xfId="2933" xr:uid="{00000000-0005-0000-0000-0000F9050000}"/>
    <cellStyle name="_김제시_UIS설계서(0706)" xfId="2934" xr:uid="{00000000-0005-0000-0000-0000FA050000}"/>
    <cellStyle name="_김천시 공원녹지" xfId="2935" xr:uid="{00000000-0005-0000-0000-0000FB050000}"/>
    <cellStyle name="_김천시설계서(제출용)" xfId="2936" xr:uid="{00000000-0005-0000-0000-0000FC050000}"/>
    <cellStyle name="_김포GIS설계1차(최종본.01.05)" xfId="2937" xr:uid="{00000000-0005-0000-0000-0000FD050000}"/>
    <cellStyle name="_김포시 UIS 시스템부문 설계내역서_1.2" xfId="2938" xr:uid="{00000000-0005-0000-0000-0000FE050000}"/>
    <cellStyle name="_김포시 UIS-설계내역서" xfId="2939" xr:uid="{00000000-0005-0000-0000-0000FF050000}"/>
    <cellStyle name="_김포양촌지구 Eco-Highway(포스코건설,대우건설)" xfId="2940" xr:uid="{00000000-0005-0000-0000-000000060000}"/>
    <cellStyle name="_김해시 도로및지하시설물도공동구축사업 설계내역서.2.8" xfId="2941" xr:uid="{00000000-0005-0000-0000-000001060000}"/>
    <cellStyle name="_김해시_도로와지하시설물도공동구축사업 설계내역서.2.9" xfId="2942" xr:uid="{00000000-0005-0000-0000-000002060000}"/>
    <cellStyle name="_깨기조서" xfId="1008" xr:uid="{00000000-0005-0000-0000-000003060000}"/>
    <cellStyle name="_나노엔텍(임금)" xfId="2943" xr:uid="{00000000-0005-0000-0000-000004060000}"/>
    <cellStyle name="_난계국악당일위대가" xfId="2944" xr:uid="{00000000-0005-0000-0000-000005060000}"/>
    <cellStyle name="_난계국악당일위대가_1" xfId="2945" xr:uid="{00000000-0005-0000-0000-000006060000}"/>
    <cellStyle name="_난계국악당일위대가_2" xfId="2946" xr:uid="{00000000-0005-0000-0000-000007060000}"/>
    <cellStyle name="_남강댐(실행)-new" xfId="19" xr:uid="{00000000-0005-0000-0000-000008060000}"/>
    <cellStyle name="_남북공유하천용역설계서(최종)" xfId="2947" xr:uid="{00000000-0005-0000-0000-000009060000}"/>
    <cellStyle name="_남산-전기" xfId="2948" xr:uid="{00000000-0005-0000-0000-00000A060000}"/>
    <cellStyle name="_남원시_UIS설계서(0624)" xfId="2949" xr:uid="{00000000-0005-0000-0000-00000B060000}"/>
    <cellStyle name="_남원시_설계서_v2" xfId="2950" xr:uid="{00000000-0005-0000-0000-00000C060000}"/>
    <cellStyle name="_내역B동" xfId="2951" xr:uid="{00000000-0005-0000-0000-00000D060000}"/>
    <cellStyle name="_내역서" xfId="2952" xr:uid="{00000000-0005-0000-0000-00000E060000}"/>
    <cellStyle name="_내역서(남구청주차관제)" xfId="2953" xr:uid="{00000000-0005-0000-0000-00000F060000}"/>
    <cellStyle name="_내역서(전광판)-1" xfId="2954" xr:uid="{00000000-0005-0000-0000-000010060000}"/>
    <cellStyle name="_노후창호개체공사" xfId="2955" xr:uid="{00000000-0005-0000-0000-000011060000}"/>
    <cellStyle name="_농수로3종외-최종" xfId="2956" xr:uid="{00000000-0005-0000-0000-000012060000}"/>
    <cellStyle name="_농촌공사_20080821_v1.0(산출내역서)" xfId="2957" xr:uid="{00000000-0005-0000-0000-000013060000}"/>
    <cellStyle name="_다우SW(1023)" xfId="2958" xr:uid="{00000000-0005-0000-0000-000014060000}"/>
    <cellStyle name="_단가 산출조서" xfId="2959" xr:uid="{00000000-0005-0000-0000-000015060000}"/>
    <cellStyle name="_대신체육공원실시설계용역" xfId="2960" xr:uid="{00000000-0005-0000-0000-000016060000}"/>
    <cellStyle name="_데이터변환 설계품" xfId="2961" xr:uid="{00000000-0005-0000-0000-000017060000}"/>
    <cellStyle name="_도고천품의안11" xfId="2962" xr:uid="{00000000-0005-0000-0000-000018060000}"/>
    <cellStyle name="_도고천품의안11_1" xfId="2963" xr:uid="{00000000-0005-0000-0000-000019060000}"/>
    <cellStyle name="_도고천품의안11_광주평동투찰" xfId="2964" xr:uid="{00000000-0005-0000-0000-00001A060000}"/>
    <cellStyle name="_도고천품의안11_광주평동품의1" xfId="2965" xr:uid="{00000000-0005-0000-0000-00001B060000}"/>
    <cellStyle name="_도고천품의안11_송학하수품의(설계넣고)" xfId="2966" xr:uid="{00000000-0005-0000-0000-00001C060000}"/>
    <cellStyle name="_도곡1교 교대 수량" xfId="2967" xr:uid="{00000000-0005-0000-0000-00001D060000}"/>
    <cellStyle name="_도곡1교 교대 수량_RAMP-E교-최종000" xfId="2968" xr:uid="{00000000-0005-0000-0000-00001E060000}"/>
    <cellStyle name="_도곡1교 교대 수량_RAMP-E교-최종000_시방서" xfId="2969" xr:uid="{00000000-0005-0000-0000-00001F060000}"/>
    <cellStyle name="_도곡1교 교대 수량_RAMP-E교-최종000_파도 - 모항선 횡배수관 확장" xfId="2970" xr:uid="{00000000-0005-0000-0000-000020060000}"/>
    <cellStyle name="_도곡1교 교대 수량_RAMP-E교-최종000_파도 - 모항선 횡배수관 확장_시방서" xfId="2971" xr:uid="{00000000-0005-0000-0000-000021060000}"/>
    <cellStyle name="_도곡1교 교대 수량_시방서" xfId="2972" xr:uid="{00000000-0005-0000-0000-000022060000}"/>
    <cellStyle name="_도곡1교 교대(시점) 수량" xfId="2973" xr:uid="{00000000-0005-0000-0000-000023060000}"/>
    <cellStyle name="_도곡1교 교대(시점) 수량_RAMP-E교-최종000" xfId="2974" xr:uid="{00000000-0005-0000-0000-000024060000}"/>
    <cellStyle name="_도곡1교 교대(시점) 수량_RAMP-E교-최종000_시방서" xfId="2975" xr:uid="{00000000-0005-0000-0000-000025060000}"/>
    <cellStyle name="_도곡1교 교대(시점) 수량_RAMP-E교-최종000_파도 - 모항선 횡배수관 확장" xfId="2976" xr:uid="{00000000-0005-0000-0000-000026060000}"/>
    <cellStyle name="_도곡1교 교대(시점) 수량_RAMP-E교-최종000_파도 - 모항선 횡배수관 확장_시방서" xfId="2977" xr:uid="{00000000-0005-0000-0000-000027060000}"/>
    <cellStyle name="_도곡1교 교대(시점) 수량_시방서" xfId="2978" xr:uid="{00000000-0005-0000-0000-000028060000}"/>
    <cellStyle name="_도곡1교 하부공 수량" xfId="2979" xr:uid="{00000000-0005-0000-0000-000029060000}"/>
    <cellStyle name="_도곡1교 하부공 수량_RAMP-E교-최종000" xfId="2980" xr:uid="{00000000-0005-0000-0000-00002A060000}"/>
    <cellStyle name="_도곡1교 하부공 수량_RAMP-E교-최종000_시방서" xfId="2981" xr:uid="{00000000-0005-0000-0000-00002B060000}"/>
    <cellStyle name="_도곡1교 하부공 수량_RAMP-E교-최종000_파도 - 모항선 횡배수관 확장" xfId="2982" xr:uid="{00000000-0005-0000-0000-00002C060000}"/>
    <cellStyle name="_도곡1교 하부공 수량_RAMP-E교-최종000_파도 - 모항선 횡배수관 확장_시방서" xfId="2983" xr:uid="{00000000-0005-0000-0000-00002D060000}"/>
    <cellStyle name="_도곡1교 하부공 수량_시방서" xfId="2984" xr:uid="{00000000-0005-0000-0000-00002E060000}"/>
    <cellStyle name="_도곡2교 교대 수량" xfId="2985" xr:uid="{00000000-0005-0000-0000-00002F060000}"/>
    <cellStyle name="_도곡2교 교대 수량_RAMP-E교-최종000" xfId="2986" xr:uid="{00000000-0005-0000-0000-000030060000}"/>
    <cellStyle name="_도곡2교 교대 수량_RAMP-E교-최종000_시방서" xfId="2987" xr:uid="{00000000-0005-0000-0000-000031060000}"/>
    <cellStyle name="_도곡2교 교대 수량_RAMP-E교-최종000_파도 - 모항선 횡배수관 확장" xfId="2988" xr:uid="{00000000-0005-0000-0000-000032060000}"/>
    <cellStyle name="_도곡2교 교대 수량_RAMP-E교-최종000_파도 - 모항선 횡배수관 확장_시방서" xfId="2989" xr:uid="{00000000-0005-0000-0000-000033060000}"/>
    <cellStyle name="_도곡2교 교대 수량_시방서" xfId="2990" xr:uid="{00000000-0005-0000-0000-000034060000}"/>
    <cellStyle name="_도곡2교 교대(종점) 수량" xfId="2991" xr:uid="{00000000-0005-0000-0000-000035060000}"/>
    <cellStyle name="_도곡2교 교대(종점) 수량_RAMP-E교-최종000" xfId="2992" xr:uid="{00000000-0005-0000-0000-000036060000}"/>
    <cellStyle name="_도곡2교 교대(종점) 수량_RAMP-E교-최종000_시방서" xfId="2993" xr:uid="{00000000-0005-0000-0000-000037060000}"/>
    <cellStyle name="_도곡2교 교대(종점) 수량_RAMP-E교-최종000_파도 - 모항선 횡배수관 확장" xfId="2994" xr:uid="{00000000-0005-0000-0000-000038060000}"/>
    <cellStyle name="_도곡2교 교대(종점) 수량_RAMP-E교-최종000_파도 - 모항선 횡배수관 확장_시방서" xfId="2995" xr:uid="{00000000-0005-0000-0000-000039060000}"/>
    <cellStyle name="_도곡2교 교대(종점) 수량_시방서" xfId="2996" xr:uid="{00000000-0005-0000-0000-00003A060000}"/>
    <cellStyle name="_도곡3교 교대 수량" xfId="2997" xr:uid="{00000000-0005-0000-0000-00003B060000}"/>
    <cellStyle name="_도곡3교 교대 수량_RAMP-E교-최종000" xfId="2998" xr:uid="{00000000-0005-0000-0000-00003C060000}"/>
    <cellStyle name="_도곡3교 교대 수량_RAMP-E교-최종000_시방서" xfId="2999" xr:uid="{00000000-0005-0000-0000-00003D060000}"/>
    <cellStyle name="_도곡3교 교대 수량_RAMP-E교-최종000_파도 - 모항선 횡배수관 확장" xfId="3000" xr:uid="{00000000-0005-0000-0000-00003E060000}"/>
    <cellStyle name="_도곡3교 교대 수량_RAMP-E교-최종000_파도 - 모항선 횡배수관 확장_시방서" xfId="3001" xr:uid="{00000000-0005-0000-0000-00003F060000}"/>
    <cellStyle name="_도곡3교 교대 수량_시방서" xfId="3002" xr:uid="{00000000-0005-0000-0000-000040060000}"/>
    <cellStyle name="_도곡4교 하부공 수량" xfId="3003" xr:uid="{00000000-0005-0000-0000-000041060000}"/>
    <cellStyle name="_도곡4교 하부공 수량_RAMP-E교-최종000" xfId="3004" xr:uid="{00000000-0005-0000-0000-000042060000}"/>
    <cellStyle name="_도곡4교 하부공 수량_RAMP-E교-최종000_시방서" xfId="3005" xr:uid="{00000000-0005-0000-0000-000043060000}"/>
    <cellStyle name="_도곡4교 하부공 수량_RAMP-E교-최종000_파도 - 모항선 횡배수관 확장" xfId="3006" xr:uid="{00000000-0005-0000-0000-000044060000}"/>
    <cellStyle name="_도곡4교 하부공 수량_RAMP-E교-최종000_파도 - 모항선 횡배수관 확장_시방서" xfId="3007" xr:uid="{00000000-0005-0000-0000-000045060000}"/>
    <cellStyle name="_도곡4교 하부공 수량_시방서" xfId="3008" xr:uid="{00000000-0005-0000-0000-000046060000}"/>
    <cellStyle name="_도곡교 교대 수량" xfId="3009" xr:uid="{00000000-0005-0000-0000-000047060000}"/>
    <cellStyle name="_도곡교 교대 수량_RAMP-E교-최종000" xfId="3010" xr:uid="{00000000-0005-0000-0000-000048060000}"/>
    <cellStyle name="_도곡교 교대 수량_RAMP-E교-최종000_시방서" xfId="3011" xr:uid="{00000000-0005-0000-0000-000049060000}"/>
    <cellStyle name="_도곡교 교대 수량_RAMP-E교-최종000_파도 - 모항선 횡배수관 확장" xfId="3012" xr:uid="{00000000-0005-0000-0000-00004A060000}"/>
    <cellStyle name="_도곡교 교대 수량_RAMP-E교-최종000_파도 - 모항선 횡배수관 확장_시방서" xfId="3013" xr:uid="{00000000-0005-0000-0000-00004B060000}"/>
    <cellStyle name="_도곡교 교대 수량_시방서" xfId="3014" xr:uid="{00000000-0005-0000-0000-00004C060000}"/>
    <cellStyle name="_도로 DB 보완구축_산출내역" xfId="3015" xr:uid="{00000000-0005-0000-0000-00004D060000}"/>
    <cellStyle name="_도로,상,하수 DB구축설계서(2,4급)_2005" xfId="3016" xr:uid="{00000000-0005-0000-0000-00004E060000}"/>
    <cellStyle name="_도로+상수+하수(2003년진주시)-1차-최종" xfId="3017" xr:uid="{00000000-0005-0000-0000-00004F060000}"/>
    <cellStyle name="_도로+상수+하수총괄분(진주시)" xfId="3018" xr:uid="{00000000-0005-0000-0000-000050060000}"/>
    <cellStyle name="_도로+상수+하수총괄분(진주시)-총괄-최종" xfId="3019" xr:uid="{00000000-0005-0000-0000-000051060000}"/>
    <cellStyle name="_도로공사 예산설계(통합교통정보시스템)" xfId="3020" xr:uid="{00000000-0005-0000-0000-000052060000}"/>
    <cellStyle name="_도로명 통합시스템 예산설계(051130" xfId="3021" xr:uid="{00000000-0005-0000-0000-000053060000}"/>
    <cellStyle name="_도로명주소 DB이행 필요예산(안)" xfId="3022" xr:uid="{00000000-0005-0000-0000-000054060000}"/>
    <cellStyle name="_도로및지하시설물도공동구축사업 설계내역서.1.0" xfId="3023" xr:uid="{00000000-0005-0000-0000-000055060000}"/>
    <cellStyle name="_도로시설물020517총괄" xfId="3024" xr:uid="{00000000-0005-0000-0000-000056060000}"/>
    <cellStyle name="_도로와 지하시설물 공동구축사업 설계서" xfId="3025" xr:uid="{00000000-0005-0000-0000-000057060000}"/>
    <cellStyle name="_도로와 지하시설물도 구축사업(2차) 설계내역서_v4" xfId="3026" xr:uid="{00000000-0005-0000-0000-000058060000}"/>
    <cellStyle name="_도로와 지하시설물도 시범사업 설계내역서_1.2" xfId="3027" xr:uid="{00000000-0005-0000-0000-000059060000}"/>
    <cellStyle name="_돌망태(last)" xfId="1009" xr:uid="{00000000-0005-0000-0000-00005A060000}"/>
    <cellStyle name="_동산농로포장공사(상반기주민숙원사업)" xfId="1010" xr:uid="{00000000-0005-0000-0000-00005B060000}"/>
    <cellStyle name="_동산농로포장공사(상반기주민숙원사업)완료" xfId="1011" xr:uid="{00000000-0005-0000-0000-00005C060000}"/>
    <cellStyle name="_동서관통도로-인화" xfId="3028" xr:uid="{00000000-0005-0000-0000-00005D060000}"/>
    <cellStyle name="_동서관통도로-지티씨" xfId="3029" xr:uid="{00000000-0005-0000-0000-00005E060000}"/>
    <cellStyle name="_동홍천외12개하천(도급내역)" xfId="3030" xr:uid="{00000000-0005-0000-0000-00005F060000}"/>
    <cellStyle name="_두계변전소하도급" xfId="3031" xr:uid="{00000000-0005-0000-0000-000060060000}"/>
    <cellStyle name="_두산중공업_021203" xfId="3032" xr:uid="{00000000-0005-0000-0000-000061060000}"/>
    <cellStyle name="_디지털_도시_기반공사_견적_내역" xfId="3033" xr:uid="{00000000-0005-0000-0000-000062060000}"/>
    <cellStyle name="_디지털산업단지견적서" xfId="3034" xr:uid="{00000000-0005-0000-0000-000063060000}"/>
    <cellStyle name="_디지펜복수학위연구소(6.11)" xfId="3035" xr:uid="{00000000-0005-0000-0000-000064060000}"/>
    <cellStyle name="_롯데2층일위대가-1" xfId="3036" xr:uid="{00000000-0005-0000-0000-000065060000}"/>
    <cellStyle name="_롯데2층일위대가-1_1" xfId="3037" xr:uid="{00000000-0005-0000-0000-000066060000}"/>
    <cellStyle name="_매동초등학교신축공사(2006.11.10)" xfId="3038" xr:uid="{00000000-0005-0000-0000-000067060000}"/>
    <cellStyle name="_매정견적보고" xfId="3039" xr:uid="{00000000-0005-0000-0000-000068060000}"/>
    <cellStyle name="_매출분석" xfId="3040" xr:uid="{00000000-0005-0000-0000-000069060000}"/>
    <cellStyle name="_맨홀구조물공" xfId="3041" xr:uid="{00000000-0005-0000-0000-00006A060000}"/>
    <cellStyle name="_명곡2리-수량산출서" xfId="1012" xr:uid="{00000000-0005-0000-0000-00006B060000}"/>
    <cellStyle name="_명암지도로투찰2" xfId="3042" xr:uid="{00000000-0005-0000-0000-00006C060000}"/>
    <cellStyle name="_모바일 지리정보 현장관리시스템 설계서" xfId="3043" xr:uid="{00000000-0005-0000-0000-00006D060000}"/>
    <cellStyle name="_무안군_UIS설계서(1013)" xfId="3044" xr:uid="{00000000-0005-0000-0000-00006E060000}"/>
    <cellStyle name="_문과장님이 작업한것(옹벽)" xfId="1013" xr:uid="{00000000-0005-0000-0000-00006F060000}"/>
    <cellStyle name="_문배동 k-에센스 타운 신축공사" xfId="3045" xr:uid="{00000000-0005-0000-0000-000070060000}"/>
    <cellStyle name="_문화재GIS_설계내역_040718_v3" xfId="3046" xr:uid="{00000000-0005-0000-0000-000071060000}"/>
    <cellStyle name="_물건조사" xfId="3047" xr:uid="{00000000-0005-0000-0000-000072060000}"/>
    <cellStyle name="_물량기본내역및조사탐사내역" xfId="3048" xr:uid="{00000000-0005-0000-0000-000073060000}"/>
    <cellStyle name="_민락동 내역서( 최종)" xfId="3049" xr:uid="{00000000-0005-0000-0000-000074060000}"/>
    <cellStyle name="_바이오엑스포 안개분수대 급배수시설보수공사" xfId="1014" xr:uid="{00000000-0005-0000-0000-000075060000}"/>
    <cellStyle name="_반여2동공영주차장-1" xfId="3050" xr:uid="{00000000-0005-0000-0000-000076060000}"/>
    <cellStyle name="_반여2동사통신내역서" xfId="3051" xr:uid="{00000000-0005-0000-0000-000077060000}"/>
    <cellStyle name="_반중력식옹벽" xfId="1015" xr:uid="{00000000-0005-0000-0000-000078060000}"/>
    <cellStyle name="_반중력식옹벽단위수량" xfId="1016" xr:uid="{00000000-0005-0000-0000-000079060000}"/>
    <cellStyle name="_방범서비스 년도별 매출분석_20051216" xfId="3052" xr:uid="{00000000-0005-0000-0000-00007A060000}"/>
    <cellStyle name="_방송내역서" xfId="3053" xr:uid="{00000000-0005-0000-0000-00007B060000}"/>
    <cellStyle name="_배니장치발주설계(1계열)_0912_창원염소교체(검토후)(1)" xfId="3054" xr:uid="{00000000-0005-0000-0000-00007C060000}"/>
    <cellStyle name="_배니장치발주설계(1계열)_활성탄모노레일" xfId="3055" xr:uid="{00000000-0005-0000-0000-00007D060000}"/>
    <cellStyle name="_백암선 석축(찰쌓기) (version 1)" xfId="1017" xr:uid="{00000000-0005-0000-0000-00007E060000}"/>
    <cellStyle name="_백암선 석축(찰쌓기1)" xfId="1018" xr:uid="{00000000-0005-0000-0000-00007F060000}"/>
    <cellStyle name="_범용 공동구축사업 설계내역서_샘플1.3" xfId="3056" xr:uid="{00000000-0005-0000-0000-000080060000}"/>
    <cellStyle name="_범용 공동구축사업 설계내역서_샘플1.4" xfId="3057" xr:uid="{00000000-0005-0000-0000-000081060000}"/>
    <cellStyle name="_범용추가개발 설계내역서(평균가중치방식)" xfId="3058" xr:uid="{00000000-0005-0000-0000-000082060000}"/>
    <cellStyle name="_범용추가개발내역" xfId="3059" xr:uid="{00000000-0005-0000-0000-000083060000}"/>
    <cellStyle name="_범용프로그램도입 예산설계서(2003기준)_1.6" xfId="3060" xr:uid="{00000000-0005-0000-0000-000084060000}"/>
    <cellStyle name="_범용프로그램도입 예산설계서_1.2" xfId="3061" xr:uid="{00000000-0005-0000-0000-000085060000}"/>
    <cellStyle name="_변경내역5" xfId="3062" xr:uid="{00000000-0005-0000-0000-000086060000}"/>
    <cellStyle name="_변경내역7(보고)" xfId="3063" xr:uid="{00000000-0005-0000-0000-000087060000}"/>
    <cellStyle name="_별첨(계획서및실적서양식)" xfId="1019" xr:uid="{00000000-0005-0000-0000-000088060000}"/>
    <cellStyle name="_별첨(계획서및실적서양식)_1" xfId="1020" xr:uid="{00000000-0005-0000-0000-000089060000}"/>
    <cellStyle name="_보령시 GIS 기본계획 산출내역서" xfId="3064" xr:uid="{00000000-0005-0000-0000-00008A060000}"/>
    <cellStyle name="_보령시 ISP 예산설계서_v1" xfId="3065" xr:uid="{00000000-0005-0000-0000-00008B060000}"/>
    <cellStyle name="_보령시_설계서_01(20070116)" xfId="3066" xr:uid="{00000000-0005-0000-0000-00008C060000}"/>
    <cellStyle name="_보령시gis기본계획설계-최종2안" xfId="3067" xr:uid="{00000000-0005-0000-0000-00008D060000}"/>
    <cellStyle name="_보성우회도로(투찰)" xfId="20" xr:uid="{00000000-0005-0000-0000-00008E060000}"/>
    <cellStyle name="_보완측량_시설물" xfId="3068" xr:uid="{00000000-0005-0000-0000-00008F060000}"/>
    <cellStyle name="_본동-수량산출서(보수만)" xfId="3069" xr:uid="{00000000-0005-0000-0000-000090060000}"/>
    <cellStyle name="_본사용(원가분석)" xfId="3070" xr:uid="{00000000-0005-0000-0000-000091060000}"/>
    <cellStyle name="_부대입찰확약서" xfId="3071" xr:uid="{00000000-0005-0000-0000-000092060000}"/>
    <cellStyle name="_부산교통가격제안서" xfId="3072" xr:uid="{00000000-0005-0000-0000-000093060000}"/>
    <cellStyle name="_부천시 지하시설물통합정보시스템 구축사업 설계내역서_0514(FP)" xfId="3073" xr:uid="{00000000-0005-0000-0000-000094060000}"/>
    <cellStyle name="_부천시 지하시설물통합정보시스템 구축사업 설계내역서_2.1(FP)" xfId="3074" xr:uid="{00000000-0005-0000-0000-000095060000}"/>
    <cellStyle name="_부천시 현장시설물관리시스템 구축사업 설계내역서_1.2" xfId="3075" xr:uid="{00000000-0005-0000-0000-000096060000}"/>
    <cellStyle name="_부천시 현장시설물관리시스템 구축사업 설계내역서_2.1(FP)" xfId="3076" xr:uid="{00000000-0005-0000-0000-000097060000}"/>
    <cellStyle name="_분전반(kd-수산과학원)" xfId="3077" xr:uid="{00000000-0005-0000-0000-000098060000}"/>
    <cellStyle name="_사동초중" xfId="3078" xr:uid="{00000000-0005-0000-0000-000099060000}"/>
    <cellStyle name="_사본 - 기초금액" xfId="3079" xr:uid="{00000000-0005-0000-0000-00009A060000}"/>
    <cellStyle name="_사본 - 사양배수로정비공사(주민숙원사업)" xfId="1021" xr:uid="{00000000-0005-0000-0000-00009B060000}"/>
    <cellStyle name="_사본 - 월전배수로정비공사(주민숙원사업)" xfId="1022" xr:uid="{00000000-0005-0000-0000-00009C060000}"/>
    <cellStyle name="_사상구청쓰레기투기-CCTV 내역서" xfId="3080" xr:uid="{00000000-0005-0000-0000-00009D060000}"/>
    <cellStyle name="_사양리배수로 설치공사(상반기주민숙원사업)완료" xfId="1023" xr:uid="{00000000-0005-0000-0000-00009E060000}"/>
    <cellStyle name="_사업대가기준(최신자료)" xfId="3081" xr:uid="{00000000-0005-0000-0000-00009F060000}"/>
    <cellStyle name="_사천시 2차사업 설계내역서_최종(2004.6.10)" xfId="3082" xr:uid="{00000000-0005-0000-0000-0000A0060000}"/>
    <cellStyle name="_사천시_인트라넷설계서(0316)" xfId="3083" xr:uid="{00000000-0005-0000-0000-0000A1060000}"/>
    <cellStyle name="_산동 농협동로지소 청사 신축공사-1" xfId="3084" xr:uid="{00000000-0005-0000-0000-0000A2060000}"/>
    <cellStyle name="_산동 농협동로지소 청사 신축공사-1_1" xfId="3085" xr:uid="{00000000-0005-0000-0000-0000A3060000}"/>
    <cellStyle name="_산출내역서_설계변경(최종수정) KLIS확산사업 - 복사본" xfId="3086" xr:uid="{00000000-0005-0000-0000-0000A4060000}"/>
    <cellStyle name="_삼척시GIS구축사업장비견적_기준가_0731" xfId="3087" xr:uid="{00000000-0005-0000-0000-0000A5060000}"/>
    <cellStyle name="_상계하천정화및화계하수구정비" xfId="1024" xr:uid="{00000000-0005-0000-0000-0000A6060000}"/>
    <cellStyle name="_상수도시설물관리시스템 견적서" xfId="3088" xr:uid="{00000000-0005-0000-0000-0000A7060000}"/>
    <cellStyle name="_상주시 지리정보시스템(GIS) 기본계획수립용역 설계내역서" xfId="3089" xr:uid="{00000000-0005-0000-0000-0000A8060000}"/>
    <cellStyle name="_상하수도 범용도입 설계내역서2.0" xfId="3090" xr:uid="{00000000-0005-0000-0000-0000A9060000}"/>
    <cellStyle name="_새만금자료관리시스템_산출내역서(초안Ver1.0)" xfId="3091" xr:uid="{00000000-0005-0000-0000-0000AA060000}"/>
    <cellStyle name="_새주소웹서버" xfId="3092" xr:uid="{00000000-0005-0000-0000-0000AB060000}"/>
    <cellStyle name="_서대2농로포장변경" xfId="1025" xr:uid="{00000000-0005-0000-0000-0000AC060000}"/>
    <cellStyle name="_서울과학관의장" xfId="3093" xr:uid="{00000000-0005-0000-0000-0000AD060000}"/>
    <cellStyle name="_서울시 도로굴착복구관리시스템 구축사업 예산설계서_v5" xfId="3094" xr:uid="{00000000-0005-0000-0000-0000AE060000}"/>
    <cellStyle name="_서울시 도로굴착복구관리시스템 구축용역사업 설계서(FP방식)_최종" xfId="3095" xr:uid="{00000000-0005-0000-0000-0000AF060000}"/>
    <cellStyle name="_서울시 도로굴착복구관리시스템 장비구매산출기초조사서_v1" xfId="3096" xr:uid="{00000000-0005-0000-0000-0000B0060000}"/>
    <cellStyle name="_서울시 도로굴착복구관리시스템(2단계) 가격산출내역서_계약" xfId="3097" xr:uid="{00000000-0005-0000-0000-0000B1060000}"/>
    <cellStyle name="_서울시 도로굴착복구관리시스템(2단계) 설계내역서_v6" xfId="3098" xr:uid="{00000000-0005-0000-0000-0000B2060000}"/>
    <cellStyle name="_서울시 웹환경 도로관리시스템 전환구축사업 설계서_1" xfId="3099" xr:uid="{00000000-0005-0000-0000-0000B3060000}"/>
    <cellStyle name="_서울시 주차장관리시스템 설계내역서_2" xfId="3100" xr:uid="{00000000-0005-0000-0000-0000B4060000}"/>
    <cellStyle name="_서울시_측량기준점관리시스템_설계내역서_v5" xfId="3101" xr:uid="{00000000-0005-0000-0000-0000B5060000}"/>
    <cellStyle name="_서울시하천관리유지보수산출내역서(01.30)" xfId="3102" xr:uid="{00000000-0005-0000-0000-0000B6060000}"/>
    <cellStyle name="_서울역 내역서-최종" xfId="3103" xr:uid="{00000000-0005-0000-0000-0000B7060000}"/>
    <cellStyle name="_서정및옥각하수구정비" xfId="1026" xr:uid="{00000000-0005-0000-0000-0000B8060000}"/>
    <cellStyle name="_선도2억5천-20080130-고광돈-002" xfId="3104" xr:uid="{00000000-0005-0000-0000-0000B9060000}"/>
    <cellStyle name="_설계내역서" xfId="3105" xr:uid="{00000000-0005-0000-0000-0000BA060000}"/>
    <cellStyle name="_설계내역서(2_3차분)_계약예정" xfId="3106" xr:uid="{00000000-0005-0000-0000-0000BB060000}"/>
    <cellStyle name="_설계내역서(계약용)" xfId="3107" xr:uid="{00000000-0005-0000-0000-0000BC060000}"/>
    <cellStyle name="_설계내역서(중앙_2006.11.8)" xfId="3108" xr:uid="{00000000-0005-0000-0000-0000BD060000}"/>
    <cellStyle name="_설계변경-rev1" xfId="3109" xr:uid="{00000000-0005-0000-0000-0000BE060000}"/>
    <cellStyle name="_설계서" xfId="3110" xr:uid="{00000000-0005-0000-0000-0000BF060000}"/>
    <cellStyle name="_설계서 -20050123" xfId="3111" xr:uid="{00000000-0005-0000-0000-0000C0060000}"/>
    <cellStyle name="_설계서 용지" xfId="3112" xr:uid="{00000000-0005-0000-0000-0000C1060000}"/>
    <cellStyle name="_설계서(2004년 sample)" xfId="3113" xr:uid="{00000000-0005-0000-0000-0000C2060000}"/>
    <cellStyle name="_설계서(재재재수정)" xfId="3114" xr:uid="{00000000-0005-0000-0000-0000C3060000}"/>
    <cellStyle name="_설계서00_연기" xfId="3115" xr:uid="{00000000-0005-0000-0000-0000C4060000}"/>
    <cellStyle name="_설계예산서(참고)" xfId="3116" xr:uid="{00000000-0005-0000-0000-0000C5060000}"/>
    <cellStyle name="_설계추정2(토목)대림" xfId="3117" xr:uid="{00000000-0005-0000-0000-0000C6060000}"/>
    <cellStyle name="_성남 실내체육관 영상,음향 장비 설치구매 내역서" xfId="3118" xr:uid="{00000000-0005-0000-0000-0000C7060000}"/>
    <cellStyle name="_성남 전관방송 공사_final(05.06.24)" xfId="3119" xr:uid="{00000000-0005-0000-0000-0000C8060000}"/>
    <cellStyle name="_성암2하수구정비" xfId="1027" xr:uid="{00000000-0005-0000-0000-0000C9060000}"/>
    <cellStyle name="_성주군 어린이 집 신축공사(실적공사)" xfId="3120" xr:uid="{00000000-0005-0000-0000-0000CA060000}"/>
    <cellStyle name="_세원IBS-한림대학교" xfId="3121" xr:uid="{00000000-0005-0000-0000-0000CB060000}"/>
    <cellStyle name="_소요예산산출내역서(EIP구축최종)" xfId="3122" xr:uid="{00000000-0005-0000-0000-0000CC060000}"/>
    <cellStyle name="_소요용역비산출내역" xfId="3123" xr:uid="{00000000-0005-0000-0000-0000CD060000}"/>
    <cellStyle name="_소프트웨어개발규모산정(기능점수)" xfId="3124" xr:uid="{00000000-0005-0000-0000-0000CE060000}"/>
    <cellStyle name="_소프트웨어사업비 설계의 예_060427" xfId="3125" xr:uid="{00000000-0005-0000-0000-0000CF060000}"/>
    <cellStyle name="_송암1리 간이상수도 보수공사" xfId="1028" xr:uid="{00000000-0005-0000-0000-0000D0060000}"/>
    <cellStyle name="_송학하수품의(설계넣고)" xfId="3126" xr:uid="{00000000-0005-0000-0000-0000D1060000}"/>
    <cellStyle name="_수량산출서" xfId="1029" xr:uid="{00000000-0005-0000-0000-0000D2060000}"/>
    <cellStyle name="_수량산출집계(옥외간선포함)" xfId="3127" xr:uid="{00000000-0005-0000-0000-0000D3060000}"/>
    <cellStyle name="_수원시 지하시설물통합정보시스템 구축사업 설계내역서(직접경비)" xfId="3128" xr:uid="{00000000-0005-0000-0000-0000D4060000}"/>
    <cellStyle name="_수원시_장기미집행관리프록그램_설계내역_v1" xfId="3129" xr:uid="{00000000-0005-0000-0000-0000D5060000}"/>
    <cellStyle name="_수원-오리간 복선전철(삼보기술단)" xfId="3130" xr:uid="{00000000-0005-0000-0000-0000D6060000}"/>
    <cellStyle name="_수전설비내역" xfId="3131" xr:uid="{00000000-0005-0000-0000-0000D7060000}"/>
    <cellStyle name="_승정원일기원가계산표" xfId="3132" xr:uid="{00000000-0005-0000-0000-0000D8060000}"/>
    <cellStyle name="_시방서" xfId="3133" xr:uid="{00000000-0005-0000-0000-0000D9060000}"/>
    <cellStyle name="_시설물관리시스템상세내역" xfId="3134" xr:uid="{00000000-0005-0000-0000-0000DA060000}"/>
    <cellStyle name="_시스템" xfId="3135" xr:uid="{00000000-0005-0000-0000-0000DB060000}"/>
    <cellStyle name="_시스템 부문(전체)" xfId="3136" xr:uid="{00000000-0005-0000-0000-0000DC060000}"/>
    <cellStyle name="_시스템개발산출양식_2003" xfId="3137" xr:uid="{00000000-0005-0000-0000-0000DD060000}"/>
    <cellStyle name="_시스템개발세부내역서" xfId="3138" xr:uid="{00000000-0005-0000-0000-0000DE060000}"/>
    <cellStyle name="_시흥시견적" xfId="3139" xr:uid="{00000000-0005-0000-0000-0000DF060000}"/>
    <cellStyle name="_신기1안길재포장변경" xfId="1030" xr:uid="{00000000-0005-0000-0000-0000E0060000}"/>
    <cellStyle name="_실행최종(12.18)" xfId="3140" xr:uid="{00000000-0005-0000-0000-0000E1060000}"/>
    <cellStyle name="_안성시 GIS 총괄 설계내역서_1.0" xfId="3141" xr:uid="{00000000-0005-0000-0000-0000E2060000}"/>
    <cellStyle name="_앙성수량총괄(관수정)" xfId="1031" xr:uid="{00000000-0005-0000-0000-0000E3060000}"/>
    <cellStyle name="_앙성수량총괄(관수정)_1" xfId="1032" xr:uid="{00000000-0005-0000-0000-0000E4060000}"/>
    <cellStyle name="_앙성수량총괄(관수정)_2" xfId="1033" xr:uid="{00000000-0005-0000-0000-0000E5060000}"/>
    <cellStyle name="_양산시 가격설계내역서_1" xfId="3142" xr:uid="{00000000-0005-0000-0000-0000E6060000}"/>
    <cellStyle name="_양식" xfId="1034" xr:uid="{00000000-0005-0000-0000-0000E7060000}"/>
    <cellStyle name="_양식_1" xfId="1035" xr:uid="{00000000-0005-0000-0000-0000E8060000}"/>
    <cellStyle name="_양식_2" xfId="1036" xr:uid="{00000000-0005-0000-0000-0000E9060000}"/>
    <cellStyle name="_양양상수도공내역서" xfId="3143" xr:uid="{00000000-0005-0000-0000-0000EA060000}"/>
    <cellStyle name="_엑사큐브- 건기원납품업체" xfId="3144" xr:uid="{00000000-0005-0000-0000-0000EB060000}"/>
    <cellStyle name="_엑사큐브한국건설기술협회" xfId="3145" xr:uid="{00000000-0005-0000-0000-0000EC060000}"/>
    <cellStyle name="_여과지수문설치_황지도장공사" xfId="3146" xr:uid="{00000000-0005-0000-0000-0000ED060000}"/>
    <cellStyle name="_영광군설계서_전체" xfId="3147" xr:uid="{00000000-0005-0000-0000-0000EE060000}"/>
    <cellStyle name="_영주국도대체도로" xfId="21" xr:uid="{00000000-0005-0000-0000-0000EF060000}"/>
    <cellStyle name="_영주시-계약용_설계내역서" xfId="3148" xr:uid="{00000000-0005-0000-0000-0000F0060000}"/>
    <cellStyle name="_예림교(가실행)-수정" xfId="22" xr:uid="{00000000-0005-0000-0000-0000F1060000}"/>
    <cellStyle name="_예보지점정보관리-견적서v2(1).0" xfId="3149" xr:uid="{00000000-0005-0000-0000-0000F2060000}"/>
    <cellStyle name="_예산설계(서울시 GIS포털시스템 추가 구축)" xfId="3150" xr:uid="{00000000-0005-0000-0000-0000F3060000}"/>
    <cellStyle name="_오동1리 농로및배수로정비공사(100%)" xfId="1037" xr:uid="{00000000-0005-0000-0000-0000F4060000}"/>
    <cellStyle name="_오동1리 농로및배수로정비공사(70%)" xfId="1038" xr:uid="{00000000-0005-0000-0000-0000F5060000}"/>
    <cellStyle name="_오동2리 송수관로 매설공사" xfId="1039" xr:uid="{00000000-0005-0000-0000-0000F6060000}"/>
    <cellStyle name="_오동2리 송수관로매설(주민숙원사업)" xfId="1040" xr:uid="{00000000-0005-0000-0000-0000F7060000}"/>
    <cellStyle name="_오송생명과학단지 항공사진측량용역" xfId="3151" xr:uid="{00000000-0005-0000-0000-0000F8060000}"/>
    <cellStyle name="_오트로닉스비교 RMS1800STD" xfId="3152" xr:uid="{00000000-0005-0000-0000-0000F9060000}"/>
    <cellStyle name="_옥동천변경내역(최종)" xfId="3153" xr:uid="{00000000-0005-0000-0000-0000FA060000}"/>
    <cellStyle name="_온더아이티_BS 서버견적" xfId="3154" xr:uid="{00000000-0005-0000-0000-0000FB060000}"/>
    <cellStyle name="_옹벽공" xfId="3155" xr:uid="{00000000-0005-0000-0000-0000FC060000}"/>
    <cellStyle name="_옹벽공_맨홀구조물공" xfId="3156" xr:uid="{00000000-0005-0000-0000-0000FD060000}"/>
    <cellStyle name="_옹벽공_수량산출서" xfId="3157" xr:uid="{00000000-0005-0000-0000-0000FE060000}"/>
    <cellStyle name="_옹벽수량" xfId="3158" xr:uid="{00000000-0005-0000-0000-0000FF060000}"/>
    <cellStyle name="_옹벽수량_맨홀구조물공" xfId="3159" xr:uid="{00000000-0005-0000-0000-000000070000}"/>
    <cellStyle name="_옹벽수량_수량산출서" xfId="3160" xr:uid="{00000000-0005-0000-0000-000001070000}"/>
    <cellStyle name="_외부2리 포장" xfId="1041" xr:uid="{00000000-0005-0000-0000-000002070000}"/>
    <cellStyle name="_요약" xfId="3161" xr:uid="{00000000-0005-0000-0000-000003070000}"/>
    <cellStyle name="_용역비산출내역(1차,2차)" xfId="3162" xr:uid="{00000000-0005-0000-0000-000004070000}"/>
    <cellStyle name="_용역비세부산출내역2008(0402)" xfId="3163" xr:uid="{00000000-0005-0000-0000-000005070000}"/>
    <cellStyle name="_용인흥덕_시설종합관리_200610_15" xfId="3164" xr:uid="{00000000-0005-0000-0000-000006070000}"/>
    <cellStyle name="_우" xfId="3165" xr:uid="{00000000-0005-0000-0000-000007070000}"/>
    <cellStyle name="_우_광주평동투찰" xfId="3166" xr:uid="{00000000-0005-0000-0000-000008070000}"/>
    <cellStyle name="_우_광주평동품의1" xfId="3167" xr:uid="{00000000-0005-0000-0000-000009070000}"/>
    <cellStyle name="_우_송학하수품의(설계넣고)" xfId="3168" xr:uid="{00000000-0005-0000-0000-00000A070000}"/>
    <cellStyle name="_우_우주센터투찰" xfId="3169" xr:uid="{00000000-0005-0000-0000-00000B070000}"/>
    <cellStyle name="_우_우주센터투찰_광주평동투찰" xfId="3170" xr:uid="{00000000-0005-0000-0000-00000C070000}"/>
    <cellStyle name="_우_우주센터투찰_광주평동품의1" xfId="3171" xr:uid="{00000000-0005-0000-0000-00000D070000}"/>
    <cellStyle name="_우_우주센터투찰_송학하수품의(설계넣고)" xfId="3172" xr:uid="{00000000-0005-0000-0000-00000E070000}"/>
    <cellStyle name="_우주센" xfId="3173" xr:uid="{00000000-0005-0000-0000-00000F070000}"/>
    <cellStyle name="_우주센_광주평동투찰" xfId="3174" xr:uid="{00000000-0005-0000-0000-000010070000}"/>
    <cellStyle name="_우주센_광주평동품의1" xfId="3175" xr:uid="{00000000-0005-0000-0000-000011070000}"/>
    <cellStyle name="_우주센_송학하수품의(설계넣고)" xfId="3176" xr:uid="{00000000-0005-0000-0000-000012070000}"/>
    <cellStyle name="_우주센_우주센터투찰" xfId="3177" xr:uid="{00000000-0005-0000-0000-000013070000}"/>
    <cellStyle name="_우주센_우주센터투찰_광주평동투찰" xfId="3178" xr:uid="{00000000-0005-0000-0000-000014070000}"/>
    <cellStyle name="_우주센_우주센터투찰_광주평동품의1" xfId="3179" xr:uid="{00000000-0005-0000-0000-000015070000}"/>
    <cellStyle name="_우주센_우주센터투찰_송학하수품의(설계넣고)" xfId="3180" xr:uid="{00000000-0005-0000-0000-000016070000}"/>
    <cellStyle name="_울산시_현장관리시스템_설계내역서_v1" xfId="3181" xr:uid="{00000000-0005-0000-0000-000017070000}"/>
    <cellStyle name="_울산시총괄안-20030509v1" xfId="3182" xr:uid="{00000000-0005-0000-0000-000018070000}"/>
    <cellStyle name="_원가결과-기능,코드" xfId="638" xr:uid="{00000000-0005-0000-0000-000019070000}"/>
    <cellStyle name="_원가계산서" xfId="3183" xr:uid="{00000000-0005-0000-0000-00001A070000}"/>
    <cellStyle name="_원각하수구정비" xfId="1042" xr:uid="{00000000-0005-0000-0000-00001B070000}"/>
    <cellStyle name="_월성사택골프연습장 신축공사" xfId="3184" xr:uid="{00000000-0005-0000-0000-00001C070000}"/>
    <cellStyle name="_월전리 배수로 설치공사(상반기주민숙원사업)완료" xfId="1043" xr:uid="{00000000-0005-0000-0000-00001D070000}"/>
    <cellStyle name="_웹기반 범용프로그램 기본설계용역 예산설계서_050322" xfId="3185" xr:uid="{00000000-0005-0000-0000-00001E070000}"/>
    <cellStyle name="_웹기반 범용프로그램 기본설계용역 예산설계서_051006" xfId="3186" xr:uid="{00000000-0005-0000-0000-00001F070000}"/>
    <cellStyle name="_웹기반 수치지도 관리시스템 개발 용역 산출내역서_1.2" xfId="3187" xr:uid="{00000000-0005-0000-0000-000020070000}"/>
    <cellStyle name="_웹기반 수치지도 활용시스템 도입 설계서_1.1" xfId="3188" xr:uid="{00000000-0005-0000-0000-000021070000}"/>
    <cellStyle name="_웹기반 수치지도 활용시스템 도입 설계서_2.0" xfId="3189" xr:uid="{00000000-0005-0000-0000-000022070000}"/>
    <cellStyle name="_웹기반 지리정보 공동활용체계 구축 설계서(성남시)" xfId="3190" xr:uid="{00000000-0005-0000-0000-000023070000}"/>
    <cellStyle name="_유첨3(서식)" xfId="1044" xr:uid="{00000000-0005-0000-0000-000024070000}"/>
    <cellStyle name="_유첨3(서식)_1" xfId="1045" xr:uid="{00000000-0005-0000-0000-000025070000}"/>
    <cellStyle name="_의왕 왕송저수지 조성사업 환경재해영향평가용역" xfId="3191" xr:uid="{00000000-0005-0000-0000-000026070000}"/>
    <cellStyle name="_의정부  상하수도 설계내역서_1.2" xfId="3192" xr:uid="{00000000-0005-0000-0000-000027070000}"/>
    <cellStyle name="_의정부_설계내역서" xfId="3193" xr:uid="{00000000-0005-0000-0000-000028070000}"/>
    <cellStyle name="_의정부_설계내역서(제출용)" xfId="3194" xr:uid="{00000000-0005-0000-0000-000029070000}"/>
    <cellStyle name="_이담지리지 보완확장사업 설계내역서_1.1" xfId="3195" xr:uid="{00000000-0005-0000-0000-00002A070000}"/>
    <cellStyle name="_이양능주(2공구)bid전기" xfId="3196" xr:uid="{00000000-0005-0000-0000-00002B070000}"/>
    <cellStyle name="_이중벽관" xfId="1046" xr:uid="{00000000-0005-0000-0000-00002C070000}"/>
    <cellStyle name="_인쇄산정기준표" xfId="3197" xr:uid="{00000000-0005-0000-0000-00002D070000}"/>
    <cellStyle name="_인원계획표 " xfId="23" xr:uid="{00000000-0005-0000-0000-00002E070000}"/>
    <cellStyle name="_인원계획표 _45호선 11공구 유지관리 사면계측(도로교통기술원)" xfId="3198" xr:uid="{00000000-0005-0000-0000-00002F070000}"/>
    <cellStyle name="_인원계획표 _45호선 11공구 유지관리 사면계측(도로교통기술원)_45호선 11공구 유지관리 사면계측(도로교통기술원)" xfId="3199" xr:uid="{00000000-0005-0000-0000-000030070000}"/>
    <cellStyle name="_인원계획표 _45호선 11공구 유지관리 사면계측(도로교통기술원)_45호선 11공구 유지관리 사면계측(도로교통기술원)_45호선 11공구 유지관리 사면계측(도로교통기술원)" xfId="3200" xr:uid="{00000000-0005-0000-0000-000031070000}"/>
    <cellStyle name="_인원계획표 _광주평동투찰" xfId="3201" xr:uid="{00000000-0005-0000-0000-000032070000}"/>
    <cellStyle name="_인원계획표 _광주평동품의1" xfId="3202" xr:uid="{00000000-0005-0000-0000-000033070000}"/>
    <cellStyle name="_인원계획표 _송학하수품의(설계넣고)" xfId="3203" xr:uid="{00000000-0005-0000-0000-000034070000}"/>
    <cellStyle name="_인원계획표 _수도권상수도6-2공구(삼성물산)" xfId="3204" xr:uid="{00000000-0005-0000-0000-000035070000}"/>
    <cellStyle name="_인원계획표 _수도권상수도6-2공구(삼성물산)_45호선 11공구 유지관리 사면계측(도로교통기술원)" xfId="3205" xr:uid="{00000000-0005-0000-0000-000036070000}"/>
    <cellStyle name="_인원계획표 _수도권상수도6-2공구(삼성물산)_수도권상수도6-2공구(삼성물산)" xfId="3206" xr:uid="{00000000-0005-0000-0000-000037070000}"/>
    <cellStyle name="_인원계획표 _수도권상수도6-2공구(삼성물산)_수도권상수도6-2공구(삼성물산)_45호선 11공구 유지관리 사면계측(도로교통기술원)" xfId="3207" xr:uid="{00000000-0005-0000-0000-000038070000}"/>
    <cellStyle name="_인원계획표 _적격 " xfId="24" xr:uid="{00000000-0005-0000-0000-000039070000}"/>
    <cellStyle name="_인원계획표 _적격 _45호선 11공구 유지관리 사면계측(도로교통기술원)" xfId="3208" xr:uid="{00000000-0005-0000-0000-00003A070000}"/>
    <cellStyle name="_인원계획표 _적격 _45호선 11공구 유지관리 사면계측(도로교통기술원)_45호선 11공구 유지관리 사면계측(도로교통기술원)" xfId="3209" xr:uid="{00000000-0005-0000-0000-00003B070000}"/>
    <cellStyle name="_인원계획표 _적격 _45호선 11공구 유지관리 사면계측(도로교통기술원)_45호선 11공구 유지관리 사면계측(도로교통기술원)_45호선 11공구 유지관리 사면계측(도로교통기술원)" xfId="3210" xr:uid="{00000000-0005-0000-0000-00003C070000}"/>
    <cellStyle name="_인원계획표 _적격 _광주평동투찰" xfId="3211" xr:uid="{00000000-0005-0000-0000-00003D070000}"/>
    <cellStyle name="_인원계획표 _적격 _광주평동품의1" xfId="3212" xr:uid="{00000000-0005-0000-0000-00003E070000}"/>
    <cellStyle name="_인원계획표 _적격 _송학하수품의(설계넣고)" xfId="3213" xr:uid="{00000000-0005-0000-0000-00003F070000}"/>
    <cellStyle name="_인원계획표 _적격 _수도권상수도6-2공구(삼성물산)" xfId="3214" xr:uid="{00000000-0005-0000-0000-000040070000}"/>
    <cellStyle name="_인원계획표 _적격 _수도권상수도6-2공구(삼성물산)_45호선 11공구 유지관리 사면계측(도로교통기술원)" xfId="3215" xr:uid="{00000000-0005-0000-0000-000041070000}"/>
    <cellStyle name="_인원계획표 _적격 _수도권상수도6-2공구(삼성물산)_수도권상수도6-2공구(삼성물산)" xfId="3216" xr:uid="{00000000-0005-0000-0000-000042070000}"/>
    <cellStyle name="_인원계획표 _적격 _수도권상수도6-2공구(삼성물산)_수도권상수도6-2공구(삼성물산)_45호선 11공구 유지관리 사면계측(도로교통기술원)" xfId="3217" xr:uid="{00000000-0005-0000-0000-000043070000}"/>
    <cellStyle name="_인원계획표 _적격 _제2경부고속도로(한국해외기술공사)" xfId="3218" xr:uid="{00000000-0005-0000-0000-000044070000}"/>
    <cellStyle name="_인원계획표 _적격 _청계천 복원사업중 계측관리" xfId="3219" xr:uid="{00000000-0005-0000-0000-000045070000}"/>
    <cellStyle name="_인원계획표 _적격 _청계천 복원사업중 계측관리(2004-04이후)" xfId="3220" xr:uid="{00000000-0005-0000-0000-000046070000}"/>
    <cellStyle name="_인원계획표 _적격 _청계천 복원사업중 계측관리(2004-04이후)_45호선 11공구 유지관리 사면계측(도로교통기술원)" xfId="3221" xr:uid="{00000000-0005-0000-0000-000047070000}"/>
    <cellStyle name="_인원계획표 _적격 _청계천 복원사업중 계측관리_45호선 11공구 유지관리 사면계측(도로교통기술원)" xfId="3222" xr:uid="{00000000-0005-0000-0000-000048070000}"/>
    <cellStyle name="_인원계획표 _적격 _청계천 복원사업중 계측관리_Book2" xfId="3223" xr:uid="{00000000-0005-0000-0000-000049070000}"/>
    <cellStyle name="_인원계획표 _적격 _청계천 복원사업중 계측관리_Book2_45호선 11공구 유지관리 사면계측(도로교통기술원)" xfId="3224" xr:uid="{00000000-0005-0000-0000-00004A070000}"/>
    <cellStyle name="_인원계획표 _적격 _청계천 복원사업중 계측관리_Book2_청계천 복원사업중 계측관리(2004-04이후)" xfId="3225" xr:uid="{00000000-0005-0000-0000-00004B070000}"/>
    <cellStyle name="_인원계획표 _적격 _청계천 복원사업중 계측관리_Book2_청계천 복원사업중 계측관리(2004-04이후)_45호선 11공구 유지관리 사면계측(도로교통기술원)" xfId="3226" xr:uid="{00000000-0005-0000-0000-00004C070000}"/>
    <cellStyle name="_인원계획표 _적격 _청계천 복원사업중 계측관리_청계천 복원사업중 계측관리(2004-04이후)" xfId="3227" xr:uid="{00000000-0005-0000-0000-00004D070000}"/>
    <cellStyle name="_인원계획표 _적격 _청계천 복원사업중 계측관리_청계천 복원사업중 계측관리(2004-04이후)_45호선 11공구 유지관리 사면계측(도로교통기술원)" xfId="3228" xr:uid="{00000000-0005-0000-0000-00004E070000}"/>
    <cellStyle name="_인원계획표 _제2경부고속도로(한국해외기술공사)" xfId="3229" xr:uid="{00000000-0005-0000-0000-00004F070000}"/>
    <cellStyle name="_인원계획표 _청계천 복원사업중 계측관리" xfId="3230" xr:uid="{00000000-0005-0000-0000-000050070000}"/>
    <cellStyle name="_인원계획표 _청계천 복원사업중 계측관리(2004-04이후)" xfId="3231" xr:uid="{00000000-0005-0000-0000-000051070000}"/>
    <cellStyle name="_인원계획표 _청계천 복원사업중 계측관리(2004-04이후)_45호선 11공구 유지관리 사면계측(도로교통기술원)" xfId="3232" xr:uid="{00000000-0005-0000-0000-000052070000}"/>
    <cellStyle name="_인원계획표 _청계천 복원사업중 계측관리_45호선 11공구 유지관리 사면계측(도로교통기술원)" xfId="3233" xr:uid="{00000000-0005-0000-0000-000053070000}"/>
    <cellStyle name="_인원계획표 _청계천 복원사업중 계측관리_Book2" xfId="3234" xr:uid="{00000000-0005-0000-0000-000054070000}"/>
    <cellStyle name="_인원계획표 _청계천 복원사업중 계측관리_Book2_45호선 11공구 유지관리 사면계측(도로교통기술원)" xfId="3235" xr:uid="{00000000-0005-0000-0000-000055070000}"/>
    <cellStyle name="_인원계획표 _청계천 복원사업중 계측관리_Book2_청계천 복원사업중 계측관리(2004-04이후)" xfId="3236" xr:uid="{00000000-0005-0000-0000-000056070000}"/>
    <cellStyle name="_인원계획표 _청계천 복원사업중 계측관리_Book2_청계천 복원사업중 계측관리(2004-04이후)_45호선 11공구 유지관리 사면계측(도로교통기술원)" xfId="3237" xr:uid="{00000000-0005-0000-0000-000057070000}"/>
    <cellStyle name="_인원계획표 _청계천 복원사업중 계측관리_청계천 복원사업중 계측관리(2004-04이후)" xfId="3238" xr:uid="{00000000-0005-0000-0000-000058070000}"/>
    <cellStyle name="_인원계획표 _청계천 복원사업중 계측관리_청계천 복원사업중 계측관리(2004-04이후)_45호선 11공구 유지관리 사면계측(도로교통기술원)" xfId="3239" xr:uid="{00000000-0005-0000-0000-000059070000}"/>
    <cellStyle name="_인증견적자료" xfId="3240" xr:uid="{00000000-0005-0000-0000-00005A070000}"/>
    <cellStyle name="_인천광역시GIS고도화사업설계서_20070327" xfId="3241" xr:uid="{00000000-0005-0000-0000-00005B070000}"/>
    <cellStyle name="_인천국제공항철도" xfId="3242" xr:uid="{00000000-0005-0000-0000-00005C070000}"/>
    <cellStyle name="_인천국제공항철도(설계가-품셈)" xfId="3243" xr:uid="{00000000-0005-0000-0000-00005D070000}"/>
    <cellStyle name="_인천국제공항철도(설계가-품셈)_45호선 11공구 유지관리 사면계측(도로교통기술원)" xfId="3244" xr:uid="{00000000-0005-0000-0000-00005E070000}"/>
    <cellStyle name="_인천국제공항철도(설계가-품셈)_수도권상수도6-2공구(삼성물산)" xfId="3245" xr:uid="{00000000-0005-0000-0000-00005F070000}"/>
    <cellStyle name="_인천국제공항철도(설계가-품셈)_수도권상수도6-2공구(삼성물산)_45호선 11공구 유지관리 사면계측(도로교통기술원)" xfId="3246" xr:uid="{00000000-0005-0000-0000-000060070000}"/>
    <cellStyle name="_인천국제공항철도(설계가-품셈)_수도권상수도6-2공구(삼성물산)_수도권상수도6-2공구(삼성물산)" xfId="3247" xr:uid="{00000000-0005-0000-0000-000061070000}"/>
    <cellStyle name="_인천국제공항철도(설계가-품셈)_수도권상수도6-2공구(삼성물산)_수도권상수도6-2공구(삼성물산)_45호선 11공구 유지관리 사면계측(도로교통기술원)" xfId="3248" xr:uid="{00000000-0005-0000-0000-000062070000}"/>
    <cellStyle name="_인천국제공항철도(설계가-품셈)_인천국제공항철도(설계가-품셈)" xfId="3249" xr:uid="{00000000-0005-0000-0000-000063070000}"/>
    <cellStyle name="_인천국제공항철도(설계가-품셈)_인천국제공항철도(설계가-품셈)_45호선 11공구 유지관리 사면계측(도로교통기술원)" xfId="3250" xr:uid="{00000000-0005-0000-0000-000064070000}"/>
    <cellStyle name="_인천국제공항철도(설계가-품셈)_인천국제공항철도(설계가-품셈)_수도권상수도6-2공구(삼성물산)" xfId="3251" xr:uid="{00000000-0005-0000-0000-000065070000}"/>
    <cellStyle name="_인천국제공항철도(설계가-품셈)_인천국제공항철도(설계가-품셈)_수도권상수도6-2공구(삼성물산)_45호선 11공구 유지관리 사면계측(도로교통기술원)" xfId="3252" xr:uid="{00000000-0005-0000-0000-000066070000}"/>
    <cellStyle name="_인천국제공항철도(설계가-품셈)_인천국제공항철도(설계가-품셈)_수도권상수도6-2공구(삼성물산)_수도권상수도6-2공구(삼성물산)" xfId="3253" xr:uid="{00000000-0005-0000-0000-000067070000}"/>
    <cellStyle name="_인천국제공항철도(설계가-품셈)_인천국제공항철도(설계가-품셈)_수도권상수도6-2공구(삼성물산)_수도권상수도6-2공구(삼성물산)_45호선 11공구 유지관리 사면계측(도로교통기술원)" xfId="3254" xr:uid="{00000000-0005-0000-0000-000068070000}"/>
    <cellStyle name="_인천국제공항철도(설계가-품셈)_인천국제공항철도(설계가-품셈)_청계천 복원사업중 계측관리" xfId="3255" xr:uid="{00000000-0005-0000-0000-000069070000}"/>
    <cellStyle name="_인천국제공항철도(설계가-품셈)_인천국제공항철도(설계가-품셈)_청계천 복원사업중 계측관리(2004-04이후)" xfId="3256" xr:uid="{00000000-0005-0000-0000-00006A070000}"/>
    <cellStyle name="_인천국제공항철도(설계가-품셈)_인천국제공항철도(설계가-품셈)_청계천 복원사업중 계측관리(2004-04이후)_45호선 11공구 유지관리 사면계측(도로교통기술원)" xfId="3257" xr:uid="{00000000-0005-0000-0000-00006B070000}"/>
    <cellStyle name="_인천국제공항철도(설계가-품셈)_인천국제공항철도(설계가-품셈)_청계천 복원사업중 계측관리_45호선 11공구 유지관리 사면계측(도로교통기술원)" xfId="3258" xr:uid="{00000000-0005-0000-0000-00006C070000}"/>
    <cellStyle name="_인천국제공항철도(설계가-품셈)_인천국제공항철도(설계가-품셈)_청계천 복원사업중 계측관리_Book2" xfId="3259" xr:uid="{00000000-0005-0000-0000-00006D070000}"/>
    <cellStyle name="_인천국제공항철도(설계가-품셈)_인천국제공항철도(설계가-품셈)_청계천 복원사업중 계측관리_Book2_45호선 11공구 유지관리 사면계측(도로교통기술원)" xfId="3260" xr:uid="{00000000-0005-0000-0000-00006E070000}"/>
    <cellStyle name="_인천국제공항철도(설계가-품셈)_인천국제공항철도(설계가-품셈)_청계천 복원사업중 계측관리_Book2_청계천 복원사업중 계측관리(2004-04이후)" xfId="3261" xr:uid="{00000000-0005-0000-0000-00006F070000}"/>
    <cellStyle name="_인천국제공항철도(설계가-품셈)_인천국제공항철도(설계가-품셈)_청계천 복원사업중 계측관리_Book2_청계천 복원사업중 계측관리(2004-04이후)_45호선 11공구 유지관리 사면계측(도로교통기술원)" xfId="3262" xr:uid="{00000000-0005-0000-0000-000070070000}"/>
    <cellStyle name="_인천국제공항철도(설계가-품셈)_인천국제공항철도(설계가-품셈)_청계천 복원사업중 계측관리_청계천 복원사업중 계측관리(2004-04이후)" xfId="3263" xr:uid="{00000000-0005-0000-0000-000071070000}"/>
    <cellStyle name="_인천국제공항철도(설계가-품셈)_인천국제공항철도(설계가-품셈)_청계천 복원사업중 계측관리_청계천 복원사업중 계측관리(2004-04이후)_45호선 11공구 유지관리 사면계측(도로교통기술원)" xfId="3264" xr:uid="{00000000-0005-0000-0000-000072070000}"/>
    <cellStyle name="_인천국제공항철도(설계가-품셈)_청계천 복원사업중 계측관리" xfId="3265" xr:uid="{00000000-0005-0000-0000-000073070000}"/>
    <cellStyle name="_인천국제공항철도(설계가-품셈)_청계천 복원사업중 계측관리(2004-04이후)" xfId="3266" xr:uid="{00000000-0005-0000-0000-000074070000}"/>
    <cellStyle name="_인천국제공항철도(설계가-품셈)_청계천 복원사업중 계측관리(2004-04이후)_45호선 11공구 유지관리 사면계측(도로교통기술원)" xfId="3267" xr:uid="{00000000-0005-0000-0000-000075070000}"/>
    <cellStyle name="_인천국제공항철도(설계가-품셈)_청계천 복원사업중 계측관리_45호선 11공구 유지관리 사면계측(도로교통기술원)" xfId="3268" xr:uid="{00000000-0005-0000-0000-000076070000}"/>
    <cellStyle name="_인천국제공항철도(설계가-품셈)_청계천 복원사업중 계측관리_Book2" xfId="3269" xr:uid="{00000000-0005-0000-0000-000077070000}"/>
    <cellStyle name="_인천국제공항철도(설계가-품셈)_청계천 복원사업중 계측관리_Book2_45호선 11공구 유지관리 사면계측(도로교통기술원)" xfId="3270" xr:uid="{00000000-0005-0000-0000-000078070000}"/>
    <cellStyle name="_인천국제공항철도(설계가-품셈)_청계천 복원사업중 계측관리_Book2_청계천 복원사업중 계측관리(2004-04이후)" xfId="3271" xr:uid="{00000000-0005-0000-0000-000079070000}"/>
    <cellStyle name="_인천국제공항철도(설계가-품셈)_청계천 복원사업중 계측관리_Book2_청계천 복원사업중 계측관리(2004-04이후)_45호선 11공구 유지관리 사면계측(도로교통기술원)" xfId="3272" xr:uid="{00000000-0005-0000-0000-00007A070000}"/>
    <cellStyle name="_인천국제공항철도(설계가-품셈)_청계천 복원사업중 계측관리_청계천 복원사업중 계측관리(2004-04이후)" xfId="3273" xr:uid="{00000000-0005-0000-0000-00007B070000}"/>
    <cellStyle name="_인천국제공항철도(설계가-품셈)_청계천 복원사업중 계측관리_청계천 복원사업중 계측관리(2004-04이후)_45호선 11공구 유지관리 사면계측(도로교통기술원)" xfId="3274" xr:uid="{00000000-0005-0000-0000-00007C070000}"/>
    <cellStyle name="_인천국제공항철도_45호선 11공구 유지관리 사면계측(도로교통기술원)" xfId="3275" xr:uid="{00000000-0005-0000-0000-00007D070000}"/>
    <cellStyle name="_인천국제공항철도_906공구(설계변경)" xfId="3276" xr:uid="{00000000-0005-0000-0000-00007E070000}"/>
    <cellStyle name="_인천국제공항철도_906공구(설계변경)_906공구(설계변경)" xfId="3277" xr:uid="{00000000-0005-0000-0000-00007F070000}"/>
    <cellStyle name="_인천국제공항철도_수도권상수도6-2공구(삼성물산)" xfId="3278" xr:uid="{00000000-0005-0000-0000-000080070000}"/>
    <cellStyle name="_인천국제공항철도_수도권상수도6-2공구(삼성물산)_45호선 11공구 유지관리 사면계측(도로교통기술원)" xfId="3279" xr:uid="{00000000-0005-0000-0000-000081070000}"/>
    <cellStyle name="_인천국제공항철도_수도권상수도6-2공구(삼성물산)_수도권상수도6-2공구(삼성물산)" xfId="3280" xr:uid="{00000000-0005-0000-0000-000082070000}"/>
    <cellStyle name="_인천국제공항철도_수도권상수도6-2공구(삼성물산)_수도권상수도6-2공구(삼성물산)_45호선 11공구 유지관리 사면계측(도로교통기술원)" xfId="3281" xr:uid="{00000000-0005-0000-0000-000083070000}"/>
    <cellStyle name="_인천국제공항철도_인천국제공항철도" xfId="3282" xr:uid="{00000000-0005-0000-0000-000084070000}"/>
    <cellStyle name="_인천국제공항철도_인천국제공항철도(설계가-품셈)" xfId="3283" xr:uid="{00000000-0005-0000-0000-000085070000}"/>
    <cellStyle name="_인천국제공항철도_인천국제공항철도(설계가-품셈)_45호선 11공구 유지관리 사면계측(도로교통기술원)" xfId="3284" xr:uid="{00000000-0005-0000-0000-000086070000}"/>
    <cellStyle name="_인천국제공항철도_인천국제공항철도(설계가-품셈)_수도권상수도6-2공구(삼성물산)" xfId="3285" xr:uid="{00000000-0005-0000-0000-000087070000}"/>
    <cellStyle name="_인천국제공항철도_인천국제공항철도(설계가-품셈)_수도권상수도6-2공구(삼성물산)_45호선 11공구 유지관리 사면계측(도로교통기술원)" xfId="3286" xr:uid="{00000000-0005-0000-0000-000088070000}"/>
    <cellStyle name="_인천국제공항철도_인천국제공항철도(설계가-품셈)_수도권상수도6-2공구(삼성물산)_수도권상수도6-2공구(삼성물산)" xfId="3287" xr:uid="{00000000-0005-0000-0000-000089070000}"/>
    <cellStyle name="_인천국제공항철도_인천국제공항철도(설계가-품셈)_수도권상수도6-2공구(삼성물산)_수도권상수도6-2공구(삼성물산)_45호선 11공구 유지관리 사면계측(도로교통기술원)" xfId="3288" xr:uid="{00000000-0005-0000-0000-00008A070000}"/>
    <cellStyle name="_인천국제공항철도_인천국제공항철도(설계가-품셈)_인천국제공항철도(설계가-품셈)" xfId="3289" xr:uid="{00000000-0005-0000-0000-00008B070000}"/>
    <cellStyle name="_인천국제공항철도_인천국제공항철도(설계가-품셈)_인천국제공항철도(설계가-품셈)_45호선 11공구 유지관리 사면계측(도로교통기술원)" xfId="3290" xr:uid="{00000000-0005-0000-0000-00008C070000}"/>
    <cellStyle name="_인천국제공항철도_인천국제공항철도(설계가-품셈)_인천국제공항철도(설계가-품셈)_수도권상수도6-2공구(삼성물산)" xfId="3291" xr:uid="{00000000-0005-0000-0000-00008D070000}"/>
    <cellStyle name="_인천국제공항철도_인천국제공항철도(설계가-품셈)_인천국제공항철도(설계가-품셈)_수도권상수도6-2공구(삼성물산)_45호선 11공구 유지관리 사면계측(도로교통기술원)" xfId="3292" xr:uid="{00000000-0005-0000-0000-00008E070000}"/>
    <cellStyle name="_인천국제공항철도_인천국제공항철도(설계가-품셈)_인천국제공항철도(설계가-품셈)_수도권상수도6-2공구(삼성물산)_수도권상수도6-2공구(삼성물산)" xfId="3293" xr:uid="{00000000-0005-0000-0000-00008F070000}"/>
    <cellStyle name="_인천국제공항철도_인천국제공항철도(설계가-품셈)_인천국제공항철도(설계가-품셈)_수도권상수도6-2공구(삼성물산)_수도권상수도6-2공구(삼성물산)_45호선 11공구 유지관리 사면계측(도로교통기술원)" xfId="3294" xr:uid="{00000000-0005-0000-0000-000090070000}"/>
    <cellStyle name="_인천국제공항철도_인천국제공항철도(설계가-품셈)_인천국제공항철도(설계가-품셈)_청계천 복원사업중 계측관리" xfId="3295" xr:uid="{00000000-0005-0000-0000-000091070000}"/>
    <cellStyle name="_인천국제공항철도_인천국제공항철도(설계가-품셈)_인천국제공항철도(설계가-품셈)_청계천 복원사업중 계측관리(2004-04이후)" xfId="3296" xr:uid="{00000000-0005-0000-0000-000092070000}"/>
    <cellStyle name="_인천국제공항철도_인천국제공항철도(설계가-품셈)_인천국제공항철도(설계가-품셈)_청계천 복원사업중 계측관리(2004-04이후)_45호선 11공구 유지관리 사면계측(도로교통기술원)" xfId="3297" xr:uid="{00000000-0005-0000-0000-000093070000}"/>
    <cellStyle name="_인천국제공항철도_인천국제공항철도(설계가-품셈)_인천국제공항철도(설계가-품셈)_청계천 복원사업중 계측관리_45호선 11공구 유지관리 사면계측(도로교통기술원)" xfId="3298" xr:uid="{00000000-0005-0000-0000-000094070000}"/>
    <cellStyle name="_인천국제공항철도_인천국제공항철도(설계가-품셈)_인천국제공항철도(설계가-품셈)_청계천 복원사업중 계측관리_Book2" xfId="3299" xr:uid="{00000000-0005-0000-0000-000095070000}"/>
    <cellStyle name="_인천국제공항철도_인천국제공항철도(설계가-품셈)_인천국제공항철도(설계가-품셈)_청계천 복원사업중 계측관리_Book2_45호선 11공구 유지관리 사면계측(도로교통기술원)" xfId="3300" xr:uid="{00000000-0005-0000-0000-000096070000}"/>
    <cellStyle name="_인천국제공항철도_인천국제공항철도(설계가-품셈)_인천국제공항철도(설계가-품셈)_청계천 복원사업중 계측관리_Book2_청계천 복원사업중 계측관리(2004-04이후)" xfId="3301" xr:uid="{00000000-0005-0000-0000-000097070000}"/>
    <cellStyle name="_인천국제공항철도_인천국제공항철도(설계가-품셈)_인천국제공항철도(설계가-품셈)_청계천 복원사업중 계측관리_Book2_청계천 복원사업중 계측관리(2004-04이후)_45호선 11공구 유지관리 사면계측(도로교통기술원)" xfId="3302" xr:uid="{00000000-0005-0000-0000-000098070000}"/>
    <cellStyle name="_인천국제공항철도_인천국제공항철도(설계가-품셈)_인천국제공항철도(설계가-품셈)_청계천 복원사업중 계측관리_청계천 복원사업중 계측관리(2004-04이후)" xfId="3303" xr:uid="{00000000-0005-0000-0000-000099070000}"/>
    <cellStyle name="_인천국제공항철도_인천국제공항철도(설계가-품셈)_인천국제공항철도(설계가-품셈)_청계천 복원사업중 계측관리_청계천 복원사업중 계측관리(2004-04이후)_45호선 11공구 유지관리 사면계측(도로교통기술원)" xfId="3304" xr:uid="{00000000-0005-0000-0000-00009A070000}"/>
    <cellStyle name="_인천국제공항철도_인천국제공항철도(설계가-품셈)_청계천 복원사업중 계측관리" xfId="3305" xr:uid="{00000000-0005-0000-0000-00009B070000}"/>
    <cellStyle name="_인천국제공항철도_인천국제공항철도(설계가-품셈)_청계천 복원사업중 계측관리(2004-04이후)" xfId="3306" xr:uid="{00000000-0005-0000-0000-00009C070000}"/>
    <cellStyle name="_인천국제공항철도_인천국제공항철도(설계가-품셈)_청계천 복원사업중 계측관리(2004-04이후)_45호선 11공구 유지관리 사면계측(도로교통기술원)" xfId="3307" xr:uid="{00000000-0005-0000-0000-00009D070000}"/>
    <cellStyle name="_인천국제공항철도_인천국제공항철도(설계가-품셈)_청계천 복원사업중 계측관리_45호선 11공구 유지관리 사면계측(도로교통기술원)" xfId="3308" xr:uid="{00000000-0005-0000-0000-00009E070000}"/>
    <cellStyle name="_인천국제공항철도_인천국제공항철도(설계가-품셈)_청계천 복원사업중 계측관리_Book2" xfId="3309" xr:uid="{00000000-0005-0000-0000-00009F070000}"/>
    <cellStyle name="_인천국제공항철도_인천국제공항철도(설계가-품셈)_청계천 복원사업중 계측관리_Book2_45호선 11공구 유지관리 사면계측(도로교통기술원)" xfId="3310" xr:uid="{00000000-0005-0000-0000-0000A0070000}"/>
    <cellStyle name="_인천국제공항철도_인천국제공항철도(설계가-품셈)_청계천 복원사업중 계측관리_Book2_청계천 복원사업중 계측관리(2004-04이후)" xfId="3311" xr:uid="{00000000-0005-0000-0000-0000A1070000}"/>
    <cellStyle name="_인천국제공항철도_인천국제공항철도(설계가-품셈)_청계천 복원사업중 계측관리_Book2_청계천 복원사업중 계측관리(2004-04이후)_45호선 11공구 유지관리 사면계측(도로교통기술원)" xfId="3312" xr:uid="{00000000-0005-0000-0000-0000A2070000}"/>
    <cellStyle name="_인천국제공항철도_인천국제공항철도(설계가-품셈)_청계천 복원사업중 계측관리_청계천 복원사업중 계측관리(2004-04이후)" xfId="3313" xr:uid="{00000000-0005-0000-0000-0000A3070000}"/>
    <cellStyle name="_인천국제공항철도_인천국제공항철도(설계가-품셈)_청계천 복원사업중 계측관리_청계천 복원사업중 계측관리(2004-04이후)_45호선 11공구 유지관리 사면계측(도로교통기술원)" xfId="3314" xr:uid="{00000000-0005-0000-0000-0000A4070000}"/>
    <cellStyle name="_인천국제공항철도_인천국제공항철도_45호선 11공구 유지관리 사면계측(도로교통기술원)" xfId="3315" xr:uid="{00000000-0005-0000-0000-0000A5070000}"/>
    <cellStyle name="_인천국제공항철도_인천국제공항철도_906공구(설계변경)" xfId="3316" xr:uid="{00000000-0005-0000-0000-0000A6070000}"/>
    <cellStyle name="_인천국제공항철도_인천국제공항철도_906공구(설계변경)_906공구(설계변경)" xfId="3317" xr:uid="{00000000-0005-0000-0000-0000A7070000}"/>
    <cellStyle name="_인천국제공항철도_인천국제공항철도_수도권상수도6-2공구(삼성물산)" xfId="3318" xr:uid="{00000000-0005-0000-0000-0000A8070000}"/>
    <cellStyle name="_인천국제공항철도_인천국제공항철도_수도권상수도6-2공구(삼성물산)_45호선 11공구 유지관리 사면계측(도로교통기술원)" xfId="3319" xr:uid="{00000000-0005-0000-0000-0000A9070000}"/>
    <cellStyle name="_인천국제공항철도_인천국제공항철도_수도권상수도6-2공구(삼성물산)_수도권상수도6-2공구(삼성물산)" xfId="3320" xr:uid="{00000000-0005-0000-0000-0000AA070000}"/>
    <cellStyle name="_인천국제공항철도_인천국제공항철도_수도권상수도6-2공구(삼성물산)_수도권상수도6-2공구(삼성물산)_45호선 11공구 유지관리 사면계측(도로교통기술원)" xfId="3321" xr:uid="{00000000-0005-0000-0000-0000AB070000}"/>
    <cellStyle name="_인천국제공항철도_인천국제공항철도_인천국제공항철도" xfId="3322" xr:uid="{00000000-0005-0000-0000-0000AC070000}"/>
    <cellStyle name="_인천국제공항철도_인천국제공항철도_인천국제공항철도(설계가-품셈)" xfId="3323" xr:uid="{00000000-0005-0000-0000-0000AD070000}"/>
    <cellStyle name="_인천국제공항철도_인천국제공항철도_인천국제공항철도(설계가-품셈)_45호선 11공구 유지관리 사면계측(도로교통기술원)" xfId="3324" xr:uid="{00000000-0005-0000-0000-0000AE070000}"/>
    <cellStyle name="_인천국제공항철도_인천국제공항철도_인천국제공항철도(설계가-품셈)_수도권상수도6-2공구(삼성물산)" xfId="3325" xr:uid="{00000000-0005-0000-0000-0000AF070000}"/>
    <cellStyle name="_인천국제공항철도_인천국제공항철도_인천국제공항철도(설계가-품셈)_수도권상수도6-2공구(삼성물산)_45호선 11공구 유지관리 사면계측(도로교통기술원)" xfId="3326" xr:uid="{00000000-0005-0000-0000-0000B0070000}"/>
    <cellStyle name="_인천국제공항철도_인천국제공항철도_인천국제공항철도(설계가-품셈)_수도권상수도6-2공구(삼성물산)_수도권상수도6-2공구(삼성물산)" xfId="3327" xr:uid="{00000000-0005-0000-0000-0000B1070000}"/>
    <cellStyle name="_인천국제공항철도_인천국제공항철도_인천국제공항철도(설계가-품셈)_수도권상수도6-2공구(삼성물산)_수도권상수도6-2공구(삼성물산)_45호선 11공구 유지관리 사면계측(도로교통기술원)" xfId="3328" xr:uid="{00000000-0005-0000-0000-0000B2070000}"/>
    <cellStyle name="_인천국제공항철도_인천국제공항철도_인천국제공항철도(설계가-품셈)_인천국제공항철도(설계가-품셈)" xfId="3329" xr:uid="{00000000-0005-0000-0000-0000B3070000}"/>
    <cellStyle name="_인천국제공항철도_인천국제공항철도_인천국제공항철도(설계가-품셈)_인천국제공항철도(설계가-품셈)_45호선 11공구 유지관리 사면계측(도로교통기술원)" xfId="3330" xr:uid="{00000000-0005-0000-0000-0000B4070000}"/>
    <cellStyle name="_인천국제공항철도_인천국제공항철도_인천국제공항철도(설계가-품셈)_인천국제공항철도(설계가-품셈)_수도권상수도6-2공구(삼성물산)" xfId="3331" xr:uid="{00000000-0005-0000-0000-0000B5070000}"/>
    <cellStyle name="_인천국제공항철도_인천국제공항철도_인천국제공항철도(설계가-품셈)_인천국제공항철도(설계가-품셈)_수도권상수도6-2공구(삼성물산)_45호선 11공구 유지관리 사면계측(도로교통기술원)" xfId="3332" xr:uid="{00000000-0005-0000-0000-0000B6070000}"/>
    <cellStyle name="_인천국제공항철도_인천국제공항철도_인천국제공항철도(설계가-품셈)_인천국제공항철도(설계가-품셈)_수도권상수도6-2공구(삼성물산)_수도권상수도6-2공구(삼성물산)" xfId="3333" xr:uid="{00000000-0005-0000-0000-0000B7070000}"/>
    <cellStyle name="_인천국제공항철도_인천국제공항철도_인천국제공항철도(설계가-품셈)_인천국제공항철도(설계가-품셈)_수도권상수도6-2공구(삼성물산)_수도권상수도6-2공구(삼성물산)_45호선 11공구 유지관리 사면계측(도로교통기술원)" xfId="3334" xr:uid="{00000000-0005-0000-0000-0000B8070000}"/>
    <cellStyle name="_인천국제공항철도_인천국제공항철도_인천국제공항철도(설계가-품셈)_인천국제공항철도(설계가-품셈)_청계천 복원사업중 계측관리" xfId="3335" xr:uid="{00000000-0005-0000-0000-0000B9070000}"/>
    <cellStyle name="_인천국제공항철도_인천국제공항철도_인천국제공항철도(설계가-품셈)_인천국제공항철도(설계가-품셈)_청계천 복원사업중 계측관리(2004-04이후)" xfId="3336" xr:uid="{00000000-0005-0000-0000-0000BA070000}"/>
    <cellStyle name="_인천국제공항철도_인천국제공항철도_인천국제공항철도(설계가-품셈)_인천국제공항철도(설계가-품셈)_청계천 복원사업중 계측관리(2004-04이후)_45호선 11공구 유지관리 사면계측(도로교통기술원)" xfId="3337" xr:uid="{00000000-0005-0000-0000-0000BB070000}"/>
    <cellStyle name="_인천국제공항철도_인천국제공항철도_인천국제공항철도(설계가-품셈)_인천국제공항철도(설계가-품셈)_청계천 복원사업중 계측관리_45호선 11공구 유지관리 사면계측(도로교통기술원)" xfId="3338" xr:uid="{00000000-0005-0000-0000-0000BC070000}"/>
    <cellStyle name="_인천국제공항철도_인천국제공항철도_인천국제공항철도(설계가-품셈)_인천국제공항철도(설계가-품셈)_청계천 복원사업중 계측관리_Book2" xfId="3339" xr:uid="{00000000-0005-0000-0000-0000BD070000}"/>
    <cellStyle name="_인천국제공항철도_인천국제공항철도_인천국제공항철도(설계가-품셈)_인천국제공항철도(설계가-품셈)_청계천 복원사업중 계측관리_Book2_45호선 11공구 유지관리 사면계측(도로교통기술원)" xfId="3340" xr:uid="{00000000-0005-0000-0000-0000BE070000}"/>
    <cellStyle name="_인천국제공항철도_인천국제공항철도_인천국제공항철도(설계가-품셈)_인천국제공항철도(설계가-품셈)_청계천 복원사업중 계측관리_Book2_청계천 복원사업중 계측관리(2004-04이후)" xfId="3341" xr:uid="{00000000-0005-0000-0000-0000BF070000}"/>
    <cellStyle name="_인천국제공항철도_인천국제공항철도_인천국제공항철도(설계가-품셈)_인천국제공항철도(설계가-품셈)_청계천 복원사업중 계측관리_Book2_청계천 복원사업중 계측관리(2004-04이후)_45호선 11공구 유지관리 사면계측(도로교통기술원)" xfId="3342" xr:uid="{00000000-0005-0000-0000-0000C0070000}"/>
    <cellStyle name="_인천국제공항철도_인천국제공항철도_인천국제공항철도(설계가-품셈)_인천국제공항철도(설계가-품셈)_청계천 복원사업중 계측관리_청계천 복원사업중 계측관리(2004-04이후)" xfId="3343" xr:uid="{00000000-0005-0000-0000-0000C1070000}"/>
    <cellStyle name="_인천국제공항철도_인천국제공항철도_인천국제공항철도(설계가-품셈)_인천국제공항철도(설계가-품셈)_청계천 복원사업중 계측관리_청계천 복원사업중 계측관리(2004-04이후)_45호선 11공구 유지관리 사면계측(도로교통기술원)" xfId="3344" xr:uid="{00000000-0005-0000-0000-0000C2070000}"/>
    <cellStyle name="_인천국제공항철도_인천국제공항철도_인천국제공항철도(설계가-품셈)_청계천 복원사업중 계측관리" xfId="3345" xr:uid="{00000000-0005-0000-0000-0000C3070000}"/>
    <cellStyle name="_인천국제공항철도_인천국제공항철도_인천국제공항철도(설계가-품셈)_청계천 복원사업중 계측관리(2004-04이후)" xfId="3346" xr:uid="{00000000-0005-0000-0000-0000C4070000}"/>
    <cellStyle name="_인천국제공항철도_인천국제공항철도_인천국제공항철도(설계가-품셈)_청계천 복원사업중 계측관리(2004-04이후)_45호선 11공구 유지관리 사면계측(도로교통기술원)" xfId="3347" xr:uid="{00000000-0005-0000-0000-0000C5070000}"/>
    <cellStyle name="_인천국제공항철도_인천국제공항철도_인천국제공항철도(설계가-품셈)_청계천 복원사업중 계측관리_45호선 11공구 유지관리 사면계측(도로교통기술원)" xfId="3348" xr:uid="{00000000-0005-0000-0000-0000C6070000}"/>
    <cellStyle name="_인천국제공항철도_인천국제공항철도_인천국제공항철도(설계가-품셈)_청계천 복원사업중 계측관리_Book2" xfId="3349" xr:uid="{00000000-0005-0000-0000-0000C7070000}"/>
    <cellStyle name="_인천국제공항철도_인천국제공항철도_인천국제공항철도(설계가-품셈)_청계천 복원사업중 계측관리_Book2_45호선 11공구 유지관리 사면계측(도로교통기술원)" xfId="3350" xr:uid="{00000000-0005-0000-0000-0000C8070000}"/>
    <cellStyle name="_인천국제공항철도_인천국제공항철도_인천국제공항철도(설계가-품셈)_청계천 복원사업중 계측관리_Book2_청계천 복원사업중 계측관리(2004-04이후)" xfId="3351" xr:uid="{00000000-0005-0000-0000-0000C9070000}"/>
    <cellStyle name="_인천국제공항철도_인천국제공항철도_인천국제공항철도(설계가-품셈)_청계천 복원사업중 계측관리_Book2_청계천 복원사업중 계측관리(2004-04이후)_45호선 11공구 유지관리 사면계측(도로교통기술원)" xfId="3352" xr:uid="{00000000-0005-0000-0000-0000CA070000}"/>
    <cellStyle name="_인천국제공항철도_인천국제공항철도_인천국제공항철도(설계가-품셈)_청계천 복원사업중 계측관리_청계천 복원사업중 계측관리(2004-04이후)" xfId="3353" xr:uid="{00000000-0005-0000-0000-0000CB070000}"/>
    <cellStyle name="_인천국제공항철도_인천국제공항철도_인천국제공항철도(설계가-품셈)_청계천 복원사업중 계측관리_청계천 복원사업중 계측관리(2004-04이후)_45호선 11공구 유지관리 사면계측(도로교통기술원)" xfId="3354" xr:uid="{00000000-0005-0000-0000-0000CC070000}"/>
    <cellStyle name="_인천국제공항철도_인천국제공항철도_인천국제공항철도_45호선 11공구 유지관리 사면계측(도로교통기술원)" xfId="3355" xr:uid="{00000000-0005-0000-0000-0000CD070000}"/>
    <cellStyle name="_인천국제공항철도_인천국제공항철도_인천국제공항철도_수도권상수도6-2공구(삼성물산)" xfId="3356" xr:uid="{00000000-0005-0000-0000-0000CE070000}"/>
    <cellStyle name="_인천국제공항철도_인천국제공항철도_인천국제공항철도_수도권상수도6-2공구(삼성물산)_45호선 11공구 유지관리 사면계측(도로교통기술원)" xfId="3357" xr:uid="{00000000-0005-0000-0000-0000CF070000}"/>
    <cellStyle name="_인천국제공항철도_인천국제공항철도_인천국제공항철도_수도권상수도6-2공구(삼성물산)_수도권상수도6-2공구(삼성물산)" xfId="3358" xr:uid="{00000000-0005-0000-0000-0000D0070000}"/>
    <cellStyle name="_인천국제공항철도_인천국제공항철도_인천국제공항철도_수도권상수도6-2공구(삼성물산)_수도권상수도6-2공구(삼성물산)_45호선 11공구 유지관리 사면계측(도로교통기술원)" xfId="3359" xr:uid="{00000000-0005-0000-0000-0000D1070000}"/>
    <cellStyle name="_인천국제공항철도_인천국제공항철도_인천국제공항철도_인천국제공항철도(설계가-품셈)" xfId="3360" xr:uid="{00000000-0005-0000-0000-0000D2070000}"/>
    <cellStyle name="_인천국제공항철도_인천국제공항철도_인천국제공항철도_인천국제공항철도(설계가-품셈)_45호선 11공구 유지관리 사면계측(도로교통기술원)" xfId="3361" xr:uid="{00000000-0005-0000-0000-0000D3070000}"/>
    <cellStyle name="_인천국제공항철도_인천국제공항철도_인천국제공항철도_인천국제공항철도(설계가-품셈)_수도권상수도6-2공구(삼성물산)" xfId="3362" xr:uid="{00000000-0005-0000-0000-0000D4070000}"/>
    <cellStyle name="_인천국제공항철도_인천국제공항철도_인천국제공항철도_인천국제공항철도(설계가-품셈)_수도권상수도6-2공구(삼성물산)_45호선 11공구 유지관리 사면계측(도로교통기술원)" xfId="3363" xr:uid="{00000000-0005-0000-0000-0000D5070000}"/>
    <cellStyle name="_인천국제공항철도_인천국제공항철도_인천국제공항철도_인천국제공항철도(설계가-품셈)_수도권상수도6-2공구(삼성물산)_수도권상수도6-2공구(삼성물산)" xfId="3364" xr:uid="{00000000-0005-0000-0000-0000D6070000}"/>
    <cellStyle name="_인천국제공항철도_인천국제공항철도_인천국제공항철도_인천국제공항철도(설계가-품셈)_수도권상수도6-2공구(삼성물산)_수도권상수도6-2공구(삼성물산)_45호선 11공구 유지관리 사면계측(도로교통기술원)" xfId="3365" xr:uid="{00000000-0005-0000-0000-0000D7070000}"/>
    <cellStyle name="_인천국제공항철도_인천국제공항철도_인천국제공항철도_인천국제공항철도(설계가-품셈)_인천국제공항철도(설계가-품셈)" xfId="3366" xr:uid="{00000000-0005-0000-0000-0000D8070000}"/>
    <cellStyle name="_인천국제공항철도_인천국제공항철도_인천국제공항철도_인천국제공항철도(설계가-품셈)_인천국제공항철도(설계가-품셈)_45호선 11공구 유지관리 사면계측(도로교통기술원)" xfId="3367" xr:uid="{00000000-0005-0000-0000-0000D9070000}"/>
    <cellStyle name="_인천국제공항철도_인천국제공항철도_인천국제공항철도_인천국제공항철도(설계가-품셈)_인천국제공항철도(설계가-품셈)_수도권상수도6-2공구(삼성물산)" xfId="3368" xr:uid="{00000000-0005-0000-0000-0000DA070000}"/>
    <cellStyle name="_인천국제공항철도_인천국제공항철도_인천국제공항철도_인천국제공항철도(설계가-품셈)_인천국제공항철도(설계가-품셈)_수도권상수도6-2공구(삼성물산)_45호선 11공구 유지관리 사면계측(도로교통기술원)" xfId="3369" xr:uid="{00000000-0005-0000-0000-0000DB070000}"/>
    <cellStyle name="_인천국제공항철도_인천국제공항철도_인천국제공항철도_인천국제공항철도(설계가-품셈)_인천국제공항철도(설계가-품셈)_수도권상수도6-2공구(삼성물산)_수도권상수도6-2공구(삼성물산)" xfId="3370" xr:uid="{00000000-0005-0000-0000-0000DC070000}"/>
    <cellStyle name="_인천국제공항철도_인천국제공항철도_인천국제공항철도_인천국제공항철도(설계가-품셈)_인천국제공항철도(설계가-품셈)_수도권상수도6-2공구(삼성물산)_수도권상수도6-2공구(삼성물산)_45호선 11공구 유지관리 사면계측(도로교통기술원)" xfId="3371" xr:uid="{00000000-0005-0000-0000-0000DD070000}"/>
    <cellStyle name="_인천국제공항철도_인천국제공항철도_인천국제공항철도_인천국제공항철도(설계가-품셈)_인천국제공항철도(설계가-품셈)_청계천 복원사업중 계측관리" xfId="3372" xr:uid="{00000000-0005-0000-0000-0000DE070000}"/>
    <cellStyle name="_인천국제공항철도_인천국제공항철도_인천국제공항철도_인천국제공항철도(설계가-품셈)_인천국제공항철도(설계가-품셈)_청계천 복원사업중 계측관리(2004-04이후)" xfId="3373" xr:uid="{00000000-0005-0000-0000-0000DF070000}"/>
    <cellStyle name="_인천국제공항철도_인천국제공항철도_인천국제공항철도_인천국제공항철도(설계가-품셈)_인천국제공항철도(설계가-품셈)_청계천 복원사업중 계측관리(2004-04이후)_45호선 11공구 유지관리 사면계측(도로교통기술원)" xfId="3374" xr:uid="{00000000-0005-0000-0000-0000E0070000}"/>
    <cellStyle name="_인천국제공항철도_인천국제공항철도_인천국제공항철도_인천국제공항철도(설계가-품셈)_인천국제공항철도(설계가-품셈)_청계천 복원사업중 계측관리_45호선 11공구 유지관리 사면계측(도로교통기술원)" xfId="3375" xr:uid="{00000000-0005-0000-0000-0000E1070000}"/>
    <cellStyle name="_인천국제공항철도_인천국제공항철도_인천국제공항철도_인천국제공항철도(설계가-품셈)_인천국제공항철도(설계가-품셈)_청계천 복원사업중 계측관리_Book2" xfId="3376" xr:uid="{00000000-0005-0000-0000-0000E2070000}"/>
    <cellStyle name="_인천국제공항철도_인천국제공항철도_인천국제공항철도_인천국제공항철도(설계가-품셈)_인천국제공항철도(설계가-품셈)_청계천 복원사업중 계측관리_Book2_45호선 11공구 유지관리 사면계측(도로교통기술원)" xfId="3377" xr:uid="{00000000-0005-0000-0000-0000E3070000}"/>
    <cellStyle name="_인천국제공항철도_인천국제공항철도_인천국제공항철도_인천국제공항철도(설계가-품셈)_인천국제공항철도(설계가-품셈)_청계천 복원사업중 계측관리_Book2_청계천 복원사업중 계측관리(2004-04이후)" xfId="3378" xr:uid="{00000000-0005-0000-0000-0000E4070000}"/>
    <cellStyle name="_인천국제공항철도_인천국제공항철도_인천국제공항철도_인천국제공항철도(설계가-품셈)_인천국제공항철도(설계가-품셈)_청계천 복원사업중 계측관리_Book2_청계천 복원사업중 계측관리(2004-04이후)_45호선 11공구 유지관리 사면계측(도로교통기술원)" xfId="3379" xr:uid="{00000000-0005-0000-0000-0000E5070000}"/>
    <cellStyle name="_인천국제공항철도_인천국제공항철도_인천국제공항철도_인천국제공항철도(설계가-품셈)_인천국제공항철도(설계가-품셈)_청계천 복원사업중 계측관리_청계천 복원사업중 계측관리(2004-04이후)" xfId="3380" xr:uid="{00000000-0005-0000-0000-0000E6070000}"/>
    <cellStyle name="_인천국제공항철도_인천국제공항철도_인천국제공항철도_인천국제공항철도(설계가-품셈)_인천국제공항철도(설계가-품셈)_청계천 복원사업중 계측관리_청계천 복원사업중 계측관리(2004-04이후)_45호선 11공구 유지관리 사면계측(도로교통기술원)" xfId="3381" xr:uid="{00000000-0005-0000-0000-0000E7070000}"/>
    <cellStyle name="_인천국제공항철도_인천국제공항철도_인천국제공항철도_인천국제공항철도(설계가-품셈)_청계천 복원사업중 계측관리" xfId="3382" xr:uid="{00000000-0005-0000-0000-0000E8070000}"/>
    <cellStyle name="_인천국제공항철도_인천국제공항철도_인천국제공항철도_인천국제공항철도(설계가-품셈)_청계천 복원사업중 계측관리(2004-04이후)" xfId="3383" xr:uid="{00000000-0005-0000-0000-0000E9070000}"/>
    <cellStyle name="_인천국제공항철도_인천국제공항철도_인천국제공항철도_인천국제공항철도(설계가-품셈)_청계천 복원사업중 계측관리(2004-04이후)_45호선 11공구 유지관리 사면계측(도로교통기술원)" xfId="3384" xr:uid="{00000000-0005-0000-0000-0000EA070000}"/>
    <cellStyle name="_인천국제공항철도_인천국제공항철도_인천국제공항철도_인천국제공항철도(설계가-품셈)_청계천 복원사업중 계측관리_45호선 11공구 유지관리 사면계측(도로교통기술원)" xfId="3385" xr:uid="{00000000-0005-0000-0000-0000EB070000}"/>
    <cellStyle name="_인천국제공항철도_인천국제공항철도_인천국제공항철도_인천국제공항철도(설계가-품셈)_청계천 복원사업중 계측관리_Book2" xfId="3386" xr:uid="{00000000-0005-0000-0000-0000EC070000}"/>
    <cellStyle name="_인천국제공항철도_인천국제공항철도_인천국제공항철도_인천국제공항철도(설계가-품셈)_청계천 복원사업중 계측관리_Book2_45호선 11공구 유지관리 사면계측(도로교통기술원)" xfId="3387" xr:uid="{00000000-0005-0000-0000-0000ED070000}"/>
    <cellStyle name="_인천국제공항철도_인천국제공항철도_인천국제공항철도_인천국제공항철도(설계가-품셈)_청계천 복원사업중 계측관리_Book2_청계천 복원사업중 계측관리(2004-04이후)" xfId="3388" xr:uid="{00000000-0005-0000-0000-0000EE070000}"/>
    <cellStyle name="_인천국제공항철도_인천국제공항철도_인천국제공항철도_인천국제공항철도(설계가-품셈)_청계천 복원사업중 계측관리_Book2_청계천 복원사업중 계측관리(2004-04이후)_45호선 11공구 유지관리 사면계측(도로교통기술원)" xfId="3389" xr:uid="{00000000-0005-0000-0000-0000EF070000}"/>
    <cellStyle name="_인천국제공항철도_인천국제공항철도_인천국제공항철도_인천국제공항철도(설계가-품셈)_청계천 복원사업중 계측관리_청계천 복원사업중 계측관리(2004-04이후)" xfId="3390" xr:uid="{00000000-0005-0000-0000-0000F0070000}"/>
    <cellStyle name="_인천국제공항철도_인천국제공항철도_인천국제공항철도_인천국제공항철도(설계가-품셈)_청계천 복원사업중 계측관리_청계천 복원사업중 계측관리(2004-04이후)_45호선 11공구 유지관리 사면계측(도로교통기술원)" xfId="3391" xr:uid="{00000000-0005-0000-0000-0000F1070000}"/>
    <cellStyle name="_인천국제공항철도_인천국제공항철도_인천국제공항철도_청계천 복원사업중 계측관리" xfId="3392" xr:uid="{00000000-0005-0000-0000-0000F2070000}"/>
    <cellStyle name="_인천국제공항철도_인천국제공항철도_인천국제공항철도_청계천 복원사업중 계측관리(2004-04이후)" xfId="3393" xr:uid="{00000000-0005-0000-0000-0000F3070000}"/>
    <cellStyle name="_인천국제공항철도_인천국제공항철도_인천국제공항철도_청계천 복원사업중 계측관리(2004-04이후)_45호선 11공구 유지관리 사면계측(도로교통기술원)" xfId="3394" xr:uid="{00000000-0005-0000-0000-0000F4070000}"/>
    <cellStyle name="_인천국제공항철도_인천국제공항철도_인천국제공항철도_청계천 복원사업중 계측관리_45호선 11공구 유지관리 사면계측(도로교통기술원)" xfId="3395" xr:uid="{00000000-0005-0000-0000-0000F5070000}"/>
    <cellStyle name="_인천국제공항철도_인천국제공항철도_인천국제공항철도_청계천 복원사업중 계측관리_Book2" xfId="3396" xr:uid="{00000000-0005-0000-0000-0000F6070000}"/>
    <cellStyle name="_인천국제공항철도_인천국제공항철도_인천국제공항철도_청계천 복원사업중 계측관리_Book2_45호선 11공구 유지관리 사면계측(도로교통기술원)" xfId="3397" xr:uid="{00000000-0005-0000-0000-0000F7070000}"/>
    <cellStyle name="_인천국제공항철도_인천국제공항철도_인천국제공항철도_청계천 복원사업중 계측관리_Book2_청계천 복원사업중 계측관리(2004-04이후)" xfId="3398" xr:uid="{00000000-0005-0000-0000-0000F8070000}"/>
    <cellStyle name="_인천국제공항철도_인천국제공항철도_인천국제공항철도_청계천 복원사업중 계측관리_Book2_청계천 복원사업중 계측관리(2004-04이후)_45호선 11공구 유지관리 사면계측(도로교통기술원)" xfId="3399" xr:uid="{00000000-0005-0000-0000-0000F9070000}"/>
    <cellStyle name="_인천국제공항철도_인천국제공항철도_인천국제공항철도_청계천 복원사업중 계측관리_청계천 복원사업중 계측관리(2004-04이후)" xfId="3400" xr:uid="{00000000-0005-0000-0000-0000FA070000}"/>
    <cellStyle name="_인천국제공항철도_인천국제공항철도_인천국제공항철도_청계천 복원사업중 계측관리_청계천 복원사업중 계측관리(2004-04이후)_45호선 11공구 유지관리 사면계측(도로교통기술원)" xfId="3401" xr:uid="{00000000-0005-0000-0000-0000FB070000}"/>
    <cellStyle name="_인천국제공항철도_인천국제공항철도_창선-삼천포간 교량_광케이블내역" xfId="3402" xr:uid="{00000000-0005-0000-0000-0000FC070000}"/>
    <cellStyle name="_인천국제공항철도_인천국제공항철도_창선-삼천포간 교량_삼천포대교 기성관리" xfId="3403" xr:uid="{00000000-0005-0000-0000-0000FD070000}"/>
    <cellStyle name="_인천국제공항철도_인천국제공항철도_창선-삼천포간 교량_초양대교 기성관리" xfId="3404" xr:uid="{00000000-0005-0000-0000-0000FE070000}"/>
    <cellStyle name="_인천국제공항철도_인천국제공항철도_창선-삼천포간 교량_통합기성관리(삼천포,초양)_변경계약내역반영" xfId="3405" xr:uid="{00000000-0005-0000-0000-0000FF070000}"/>
    <cellStyle name="_인천국제공항철도_인천국제공항철도_청계천 복원사업중 계측관리" xfId="3406" xr:uid="{00000000-0005-0000-0000-000000080000}"/>
    <cellStyle name="_인천국제공항철도_인천국제공항철도_청계천 복원사업중 계측관리(2004-04이후)" xfId="3407" xr:uid="{00000000-0005-0000-0000-000001080000}"/>
    <cellStyle name="_인천국제공항철도_인천국제공항철도_청계천 복원사업중 계측관리(2004-04이후)_45호선 11공구 유지관리 사면계측(도로교통기술원)" xfId="3408" xr:uid="{00000000-0005-0000-0000-000002080000}"/>
    <cellStyle name="_인천국제공항철도_인천국제공항철도_청계천 복원사업중 계측관리_45호선 11공구 유지관리 사면계측(도로교통기술원)" xfId="3409" xr:uid="{00000000-0005-0000-0000-000003080000}"/>
    <cellStyle name="_인천국제공항철도_인천국제공항철도_청계천 복원사업중 계측관리_Book2" xfId="3410" xr:uid="{00000000-0005-0000-0000-000004080000}"/>
    <cellStyle name="_인천국제공항철도_인천국제공항철도_청계천 복원사업중 계측관리_Book2_45호선 11공구 유지관리 사면계측(도로교통기술원)" xfId="3411" xr:uid="{00000000-0005-0000-0000-000005080000}"/>
    <cellStyle name="_인천국제공항철도_인천국제공항철도_청계천 복원사업중 계측관리_Book2_청계천 복원사업중 계측관리(2004-04이후)" xfId="3412" xr:uid="{00000000-0005-0000-0000-000006080000}"/>
    <cellStyle name="_인천국제공항철도_인천국제공항철도_청계천 복원사업중 계측관리_Book2_청계천 복원사업중 계측관리(2004-04이후)_45호선 11공구 유지관리 사면계측(도로교통기술원)" xfId="3413" xr:uid="{00000000-0005-0000-0000-000007080000}"/>
    <cellStyle name="_인천국제공항철도_인천국제공항철도_청계천 복원사업중 계측관리_청계천 복원사업중 계측관리(2004-04이후)" xfId="3414" xr:uid="{00000000-0005-0000-0000-000008080000}"/>
    <cellStyle name="_인천국제공항철도_인천국제공항철도_청계천 복원사업중 계측관리_청계천 복원사업중 계측관리(2004-04이후)_45호선 11공구 유지관리 사면계측(도로교통기술원)" xfId="3415" xr:uid="{00000000-0005-0000-0000-000009080000}"/>
    <cellStyle name="_인천국제공항철도_창선-삼천포간 교량_광케이블내역" xfId="3416" xr:uid="{00000000-0005-0000-0000-00000A080000}"/>
    <cellStyle name="_인천국제공항철도_창선-삼천포간 교량_삼천포대교 기성관리" xfId="3417" xr:uid="{00000000-0005-0000-0000-00000B080000}"/>
    <cellStyle name="_인천국제공항철도_창선-삼천포간 교량_초양대교 기성관리" xfId="3418" xr:uid="{00000000-0005-0000-0000-00000C080000}"/>
    <cellStyle name="_인천국제공항철도_창선-삼천포간 교량_통합기성관리(삼천포,초양)_변경계약내역반영" xfId="3419" xr:uid="{00000000-0005-0000-0000-00000D080000}"/>
    <cellStyle name="_인천국제공항철도_청계천 복원사업중 계측관리" xfId="3420" xr:uid="{00000000-0005-0000-0000-00000E080000}"/>
    <cellStyle name="_인천국제공항철도_청계천 복원사업중 계측관리(2004-04이후)" xfId="3421" xr:uid="{00000000-0005-0000-0000-00000F080000}"/>
    <cellStyle name="_인천국제공항철도_청계천 복원사업중 계측관리(2004-04이후)_45호선 11공구 유지관리 사면계측(도로교통기술원)" xfId="3422" xr:uid="{00000000-0005-0000-0000-000010080000}"/>
    <cellStyle name="_인천국제공항철도_청계천 복원사업중 계측관리_45호선 11공구 유지관리 사면계측(도로교통기술원)" xfId="3423" xr:uid="{00000000-0005-0000-0000-000011080000}"/>
    <cellStyle name="_인천국제공항철도_청계천 복원사업중 계측관리_Book2" xfId="3424" xr:uid="{00000000-0005-0000-0000-000012080000}"/>
    <cellStyle name="_인천국제공항철도_청계천 복원사업중 계측관리_Book2_45호선 11공구 유지관리 사면계측(도로교통기술원)" xfId="3425" xr:uid="{00000000-0005-0000-0000-000013080000}"/>
    <cellStyle name="_인천국제공항철도_청계천 복원사업중 계측관리_Book2_청계천 복원사업중 계측관리(2004-04이후)" xfId="3426" xr:uid="{00000000-0005-0000-0000-000014080000}"/>
    <cellStyle name="_인천국제공항철도_청계천 복원사업중 계측관리_Book2_청계천 복원사업중 계측관리(2004-04이후)_45호선 11공구 유지관리 사면계측(도로교통기술원)" xfId="3427" xr:uid="{00000000-0005-0000-0000-000015080000}"/>
    <cellStyle name="_인천국제공항철도_청계천 복원사업중 계측관리_청계천 복원사업중 계측관리(2004-04이후)" xfId="3428" xr:uid="{00000000-0005-0000-0000-000016080000}"/>
    <cellStyle name="_인천국제공항철도_청계천 복원사업중 계측관리_청계천 복원사업중 계측관리(2004-04이후)_45호선 11공구 유지관리 사면계측(도로교통기술원)" xfId="3429" xr:uid="{00000000-0005-0000-0000-000017080000}"/>
    <cellStyle name="_인천시 지하시설물통합정보시스템 구축사업 설계내역서_0514(FP)" xfId="3430" xr:uid="{00000000-0005-0000-0000-000018080000}"/>
    <cellStyle name="_인터넷서버 " xfId="3431" xr:uid="{00000000-0005-0000-0000-000019080000}"/>
    <cellStyle name="_인트라넷개발내역" xfId="3432" xr:uid="{00000000-0005-0000-0000-00001A080000}"/>
    <cellStyle name="_일위대가" xfId="3433" xr:uid="{00000000-0005-0000-0000-00001B080000}"/>
    <cellStyle name="_일위대가(신재토건)" xfId="3434" xr:uid="{00000000-0005-0000-0000-00001C080000}"/>
    <cellStyle name="_일위대가_1" xfId="3435" xr:uid="{00000000-0005-0000-0000-00001D080000}"/>
    <cellStyle name="_일위대가_2" xfId="3436" xr:uid="{00000000-0005-0000-0000-00001E080000}"/>
    <cellStyle name="_임진강-산출내역v1(1).0" xfId="3437" xr:uid="{00000000-0005-0000-0000-00001F080000}"/>
    <cellStyle name="_입찰표지 " xfId="25" xr:uid="{00000000-0005-0000-0000-000020080000}"/>
    <cellStyle name="_입찰표지 _45호선 11공구 유지관리 사면계측(도로교통기술원)" xfId="3438" xr:uid="{00000000-0005-0000-0000-000021080000}"/>
    <cellStyle name="_입찰표지 _45호선 11공구 유지관리 사면계측(도로교통기술원)_45호선 11공구 유지관리 사면계측(도로교통기술원)" xfId="3439" xr:uid="{00000000-0005-0000-0000-000022080000}"/>
    <cellStyle name="_입찰표지 _45호선 11공구 유지관리 사면계측(도로교통기술원)_45호선 11공구 유지관리 사면계측(도로교통기술원)_45호선 11공구 유지관리 사면계측(도로교통기술원)" xfId="3440" xr:uid="{00000000-0005-0000-0000-000023080000}"/>
    <cellStyle name="_입찰표지 _광주평동투찰" xfId="3441" xr:uid="{00000000-0005-0000-0000-000024080000}"/>
    <cellStyle name="_입찰표지 _광주평동품의1" xfId="3442" xr:uid="{00000000-0005-0000-0000-000025080000}"/>
    <cellStyle name="_입찰표지 _송학하수품의(설계넣고)" xfId="3443" xr:uid="{00000000-0005-0000-0000-000026080000}"/>
    <cellStyle name="_입찰표지 _수도권상수도6-2공구(삼성물산)" xfId="3444" xr:uid="{00000000-0005-0000-0000-000027080000}"/>
    <cellStyle name="_입찰표지 _수도권상수도6-2공구(삼성물산)_45호선 11공구 유지관리 사면계측(도로교통기술원)" xfId="3445" xr:uid="{00000000-0005-0000-0000-000028080000}"/>
    <cellStyle name="_입찰표지 _수도권상수도6-2공구(삼성물산)_수도권상수도6-2공구(삼성물산)" xfId="3446" xr:uid="{00000000-0005-0000-0000-000029080000}"/>
    <cellStyle name="_입찰표지 _수도권상수도6-2공구(삼성물산)_수도권상수도6-2공구(삼성물산)_45호선 11공구 유지관리 사면계측(도로교통기술원)" xfId="3447" xr:uid="{00000000-0005-0000-0000-00002A080000}"/>
    <cellStyle name="_입찰표지 _제2경부고속도로(한국해외기술공사)" xfId="3448" xr:uid="{00000000-0005-0000-0000-00002B080000}"/>
    <cellStyle name="_입찰표지 _청계천 복원사업중 계측관리" xfId="3449" xr:uid="{00000000-0005-0000-0000-00002C080000}"/>
    <cellStyle name="_입찰표지 _청계천 복원사업중 계측관리(2004-04이후)" xfId="3450" xr:uid="{00000000-0005-0000-0000-00002D080000}"/>
    <cellStyle name="_입찰표지 _청계천 복원사업중 계측관리(2004-04이후)_45호선 11공구 유지관리 사면계측(도로교통기술원)" xfId="3451" xr:uid="{00000000-0005-0000-0000-00002E080000}"/>
    <cellStyle name="_입찰표지 _청계천 복원사업중 계측관리_45호선 11공구 유지관리 사면계측(도로교통기술원)" xfId="3452" xr:uid="{00000000-0005-0000-0000-00002F080000}"/>
    <cellStyle name="_입찰표지 _청계천 복원사업중 계측관리_Book2" xfId="3453" xr:uid="{00000000-0005-0000-0000-000030080000}"/>
    <cellStyle name="_입찰표지 _청계천 복원사업중 계측관리_Book2_45호선 11공구 유지관리 사면계측(도로교통기술원)" xfId="3454" xr:uid="{00000000-0005-0000-0000-000031080000}"/>
    <cellStyle name="_입찰표지 _청계천 복원사업중 계측관리_Book2_청계천 복원사업중 계측관리(2004-04이후)" xfId="3455" xr:uid="{00000000-0005-0000-0000-000032080000}"/>
    <cellStyle name="_입찰표지 _청계천 복원사업중 계측관리_Book2_청계천 복원사업중 계측관리(2004-04이후)_45호선 11공구 유지관리 사면계측(도로교통기술원)" xfId="3456" xr:uid="{00000000-0005-0000-0000-000033080000}"/>
    <cellStyle name="_입찰표지 _청계천 복원사업중 계측관리_청계천 복원사업중 계측관리(2004-04이후)" xfId="3457" xr:uid="{00000000-0005-0000-0000-000034080000}"/>
    <cellStyle name="_입찰표지 _청계천 복원사업중 계측관리_청계천 복원사업중 계측관리(2004-04이후)_45호선 11공구 유지관리 사면계측(도로교통기술원)" xfId="3458" xr:uid="{00000000-0005-0000-0000-000035080000}"/>
    <cellStyle name="_자동화저장설비정비유지" xfId="3459" xr:uid="{00000000-0005-0000-0000-000036080000}"/>
    <cellStyle name="_장비" xfId="3460" xr:uid="{00000000-0005-0000-0000-000037080000}"/>
    <cellStyle name="_장비견적분석" xfId="3461" xr:uid="{00000000-0005-0000-0000-000038080000}"/>
    <cellStyle name="_장용산휴양림 지하수개발 및 물탱크설치공사 도급내역서" xfId="1047" xr:uid="{00000000-0005-0000-0000-000039080000}"/>
    <cellStyle name="_재료비" xfId="3462" xr:uid="{00000000-0005-0000-0000-00003A080000}"/>
    <cellStyle name="_적격 " xfId="26" xr:uid="{00000000-0005-0000-0000-00003B080000}"/>
    <cellStyle name="_적격 _45호선 11공구 유지관리 사면계측(도로교통기술원)" xfId="3463" xr:uid="{00000000-0005-0000-0000-00003C080000}"/>
    <cellStyle name="_적격 _45호선 11공구 유지관리 사면계측(도로교통기술원)_45호선 11공구 유지관리 사면계측(도로교통기술원)" xfId="3464" xr:uid="{00000000-0005-0000-0000-00003D080000}"/>
    <cellStyle name="_적격 _45호선 11공구 유지관리 사면계측(도로교통기술원)_45호선 11공구 유지관리 사면계측(도로교통기술원)_45호선 11공구 유지관리 사면계측(도로교통기술원)" xfId="3465" xr:uid="{00000000-0005-0000-0000-00003E080000}"/>
    <cellStyle name="_적격 _광주평동투찰" xfId="3466" xr:uid="{00000000-0005-0000-0000-00003F080000}"/>
    <cellStyle name="_적격 _광주평동품의1" xfId="3467" xr:uid="{00000000-0005-0000-0000-000040080000}"/>
    <cellStyle name="_적격 _송학하수품의(설계넣고)" xfId="3468" xr:uid="{00000000-0005-0000-0000-000041080000}"/>
    <cellStyle name="_적격 _수도권상수도6-2공구(삼성물산)" xfId="3469" xr:uid="{00000000-0005-0000-0000-000042080000}"/>
    <cellStyle name="_적격 _수도권상수도6-2공구(삼성물산)_45호선 11공구 유지관리 사면계측(도로교통기술원)" xfId="3470" xr:uid="{00000000-0005-0000-0000-000043080000}"/>
    <cellStyle name="_적격 _수도권상수도6-2공구(삼성물산)_수도권상수도6-2공구(삼성물산)" xfId="3471" xr:uid="{00000000-0005-0000-0000-000044080000}"/>
    <cellStyle name="_적격 _수도권상수도6-2공구(삼성물산)_수도권상수도6-2공구(삼성물산)_45호선 11공구 유지관리 사면계측(도로교통기술원)" xfId="3472" xr:uid="{00000000-0005-0000-0000-000045080000}"/>
    <cellStyle name="_적격 _제2경부고속도로(한국해외기술공사)" xfId="3473" xr:uid="{00000000-0005-0000-0000-000046080000}"/>
    <cellStyle name="_적격 _집행갑지 " xfId="27" xr:uid="{00000000-0005-0000-0000-000047080000}"/>
    <cellStyle name="_적격 _집행갑지 _45호선 11공구 유지관리 사면계측(도로교통기술원)" xfId="3474" xr:uid="{00000000-0005-0000-0000-000048080000}"/>
    <cellStyle name="_적격 _집행갑지 _45호선 11공구 유지관리 사면계측(도로교통기술원)_45호선 11공구 유지관리 사면계측(도로교통기술원)" xfId="3475" xr:uid="{00000000-0005-0000-0000-000049080000}"/>
    <cellStyle name="_적격 _집행갑지 _45호선 11공구 유지관리 사면계측(도로교통기술원)_45호선 11공구 유지관리 사면계측(도로교통기술원)_45호선 11공구 유지관리 사면계측(도로교통기술원)" xfId="3476" xr:uid="{00000000-0005-0000-0000-00004A080000}"/>
    <cellStyle name="_적격 _집행갑지 _광주평동투찰" xfId="3477" xr:uid="{00000000-0005-0000-0000-00004B080000}"/>
    <cellStyle name="_적격 _집행갑지 _광주평동품의1" xfId="3478" xr:uid="{00000000-0005-0000-0000-00004C080000}"/>
    <cellStyle name="_적격 _집행갑지 _송학하수품의(설계넣고)" xfId="3479" xr:uid="{00000000-0005-0000-0000-00004D080000}"/>
    <cellStyle name="_적격 _집행갑지 _수도권상수도6-2공구(삼성물산)" xfId="3480" xr:uid="{00000000-0005-0000-0000-00004E080000}"/>
    <cellStyle name="_적격 _집행갑지 _수도권상수도6-2공구(삼성물산)_45호선 11공구 유지관리 사면계측(도로교통기술원)" xfId="3481" xr:uid="{00000000-0005-0000-0000-00004F080000}"/>
    <cellStyle name="_적격 _집행갑지 _수도권상수도6-2공구(삼성물산)_수도권상수도6-2공구(삼성물산)" xfId="3482" xr:uid="{00000000-0005-0000-0000-000050080000}"/>
    <cellStyle name="_적격 _집행갑지 _수도권상수도6-2공구(삼성물산)_수도권상수도6-2공구(삼성물산)_45호선 11공구 유지관리 사면계측(도로교통기술원)" xfId="3483" xr:uid="{00000000-0005-0000-0000-000051080000}"/>
    <cellStyle name="_적격 _집행갑지 _제2경부고속도로(한국해외기술공사)" xfId="3484" xr:uid="{00000000-0005-0000-0000-000052080000}"/>
    <cellStyle name="_적격 _집행갑지 _청계천 복원사업중 계측관리" xfId="3485" xr:uid="{00000000-0005-0000-0000-000053080000}"/>
    <cellStyle name="_적격 _집행갑지 _청계천 복원사업중 계측관리(2004-04이후)" xfId="3486" xr:uid="{00000000-0005-0000-0000-000054080000}"/>
    <cellStyle name="_적격 _집행갑지 _청계천 복원사업중 계측관리(2004-04이후)_45호선 11공구 유지관리 사면계측(도로교통기술원)" xfId="3487" xr:uid="{00000000-0005-0000-0000-000055080000}"/>
    <cellStyle name="_적격 _집행갑지 _청계천 복원사업중 계측관리_45호선 11공구 유지관리 사면계측(도로교통기술원)" xfId="3488" xr:uid="{00000000-0005-0000-0000-000056080000}"/>
    <cellStyle name="_적격 _집행갑지 _청계천 복원사업중 계측관리_Book2" xfId="3489" xr:uid="{00000000-0005-0000-0000-000057080000}"/>
    <cellStyle name="_적격 _집행갑지 _청계천 복원사업중 계측관리_Book2_45호선 11공구 유지관리 사면계측(도로교통기술원)" xfId="3490" xr:uid="{00000000-0005-0000-0000-000058080000}"/>
    <cellStyle name="_적격 _집행갑지 _청계천 복원사업중 계측관리_Book2_청계천 복원사업중 계측관리(2004-04이후)" xfId="3491" xr:uid="{00000000-0005-0000-0000-000059080000}"/>
    <cellStyle name="_적격 _집행갑지 _청계천 복원사업중 계측관리_Book2_청계천 복원사업중 계측관리(2004-04이후)_45호선 11공구 유지관리 사면계측(도로교통기술원)" xfId="3492" xr:uid="{00000000-0005-0000-0000-00005A080000}"/>
    <cellStyle name="_적격 _집행갑지 _청계천 복원사업중 계측관리_청계천 복원사업중 계측관리(2004-04이후)" xfId="3493" xr:uid="{00000000-0005-0000-0000-00005B080000}"/>
    <cellStyle name="_적격 _집행갑지 _청계천 복원사업중 계측관리_청계천 복원사업중 계측관리(2004-04이후)_45호선 11공구 유지관리 사면계측(도로교통기술원)" xfId="3494" xr:uid="{00000000-0005-0000-0000-00005C080000}"/>
    <cellStyle name="_적격 _집행설계분석 " xfId="3495" xr:uid="{00000000-0005-0000-0000-00005D080000}"/>
    <cellStyle name="_적격 _집행설계분석 _45호선 11공구 유지관리 사면계측(도로교통기술원)" xfId="3496" xr:uid="{00000000-0005-0000-0000-00005E080000}"/>
    <cellStyle name="_적격 _집행설계분석 _45호선 11공구 유지관리 사면계측(도로교통기술원)_45호선 11공구 유지관리 사면계측(도로교통기술원)" xfId="3497" xr:uid="{00000000-0005-0000-0000-00005F080000}"/>
    <cellStyle name="_적격 _집행설계분석 _45호선 11공구 유지관리 사면계측(도로교통기술원)_45호선 11공구 유지관리 사면계측(도로교통기술원)_45호선 11공구 유지관리 사면계측(도로교통기술원)" xfId="3498" xr:uid="{00000000-0005-0000-0000-000060080000}"/>
    <cellStyle name="_적격 _집행설계분석 _수도권상수도6-2공구(삼성물산)" xfId="3499" xr:uid="{00000000-0005-0000-0000-000061080000}"/>
    <cellStyle name="_적격 _집행설계분석 _수도권상수도6-2공구(삼성물산)_45호선 11공구 유지관리 사면계측(도로교통기술원)" xfId="3500" xr:uid="{00000000-0005-0000-0000-000062080000}"/>
    <cellStyle name="_적격 _집행설계분석 _수도권상수도6-2공구(삼성물산)_수도권상수도6-2공구(삼성물산)" xfId="3501" xr:uid="{00000000-0005-0000-0000-000063080000}"/>
    <cellStyle name="_적격 _집행설계분석 _수도권상수도6-2공구(삼성물산)_수도권상수도6-2공구(삼성물산)_45호선 11공구 유지관리 사면계측(도로교통기술원)" xfId="3502" xr:uid="{00000000-0005-0000-0000-000064080000}"/>
    <cellStyle name="_적격 _집행설계분석 _제2경부고속도로(한국해외기술공사)" xfId="3503" xr:uid="{00000000-0005-0000-0000-000065080000}"/>
    <cellStyle name="_적격 _집행설계분석 _청계천 복원사업중 계측관리" xfId="3504" xr:uid="{00000000-0005-0000-0000-000066080000}"/>
    <cellStyle name="_적격 _집행설계분석 _청계천 복원사업중 계측관리(2004-04이후)" xfId="3505" xr:uid="{00000000-0005-0000-0000-000067080000}"/>
    <cellStyle name="_적격 _집행설계분석 _청계천 복원사업중 계측관리(2004-04이후)_45호선 11공구 유지관리 사면계측(도로교통기술원)" xfId="3506" xr:uid="{00000000-0005-0000-0000-000068080000}"/>
    <cellStyle name="_적격 _집행설계분석 _청계천 복원사업중 계측관리_45호선 11공구 유지관리 사면계측(도로교통기술원)" xfId="3507" xr:uid="{00000000-0005-0000-0000-000069080000}"/>
    <cellStyle name="_적격 _집행설계분석 _청계천 복원사업중 계측관리_Book2" xfId="3508" xr:uid="{00000000-0005-0000-0000-00006A080000}"/>
    <cellStyle name="_적격 _집행설계분석 _청계천 복원사업중 계측관리_Book2_45호선 11공구 유지관리 사면계측(도로교통기술원)" xfId="3509" xr:uid="{00000000-0005-0000-0000-00006B080000}"/>
    <cellStyle name="_적격 _집행설계분석 _청계천 복원사업중 계측관리_Book2_청계천 복원사업중 계측관리(2004-04이후)" xfId="3510" xr:uid="{00000000-0005-0000-0000-00006C080000}"/>
    <cellStyle name="_적격 _집행설계분석 _청계천 복원사업중 계측관리_Book2_청계천 복원사업중 계측관리(2004-04이후)_45호선 11공구 유지관리 사면계측(도로교통기술원)" xfId="3511" xr:uid="{00000000-0005-0000-0000-00006D080000}"/>
    <cellStyle name="_적격 _집행설계분석 _청계천 복원사업중 계측관리_청계천 복원사업중 계측관리(2004-04이후)" xfId="3512" xr:uid="{00000000-0005-0000-0000-00006E080000}"/>
    <cellStyle name="_적격 _집행설계분석 _청계천 복원사업중 계측관리_청계천 복원사업중 계측관리(2004-04이후)_45호선 11공구 유지관리 사면계측(도로교통기술원)" xfId="3513" xr:uid="{00000000-0005-0000-0000-00006F080000}"/>
    <cellStyle name="_적격 _청계천 복원사업중 계측관리" xfId="3514" xr:uid="{00000000-0005-0000-0000-000070080000}"/>
    <cellStyle name="_적격 _청계천 복원사업중 계측관리(2004-04이후)" xfId="3515" xr:uid="{00000000-0005-0000-0000-000071080000}"/>
    <cellStyle name="_적격 _청계천 복원사업중 계측관리(2004-04이후)_45호선 11공구 유지관리 사면계측(도로교통기술원)" xfId="3516" xr:uid="{00000000-0005-0000-0000-000072080000}"/>
    <cellStyle name="_적격 _청계천 복원사업중 계측관리_45호선 11공구 유지관리 사면계측(도로교통기술원)" xfId="3517" xr:uid="{00000000-0005-0000-0000-000073080000}"/>
    <cellStyle name="_적격 _청계천 복원사업중 계측관리_Book2" xfId="3518" xr:uid="{00000000-0005-0000-0000-000074080000}"/>
    <cellStyle name="_적격 _청계천 복원사업중 계측관리_Book2_45호선 11공구 유지관리 사면계측(도로교통기술원)" xfId="3519" xr:uid="{00000000-0005-0000-0000-000075080000}"/>
    <cellStyle name="_적격 _청계천 복원사업중 계측관리_Book2_청계천 복원사업중 계측관리(2004-04이후)" xfId="3520" xr:uid="{00000000-0005-0000-0000-000076080000}"/>
    <cellStyle name="_적격 _청계천 복원사업중 계측관리_Book2_청계천 복원사업중 계측관리(2004-04이후)_45호선 11공구 유지관리 사면계측(도로교통기술원)" xfId="3521" xr:uid="{00000000-0005-0000-0000-000077080000}"/>
    <cellStyle name="_적격 _청계천 복원사업중 계측관리_청계천 복원사업중 계측관리(2004-04이후)" xfId="3522" xr:uid="{00000000-0005-0000-0000-000078080000}"/>
    <cellStyle name="_적격 _청계천 복원사업중 계측관리_청계천 복원사업중 계측관리(2004-04이후)_45호선 11공구 유지관리 사면계측(도로교통기술원)" xfId="3523" xr:uid="{00000000-0005-0000-0000-000079080000}"/>
    <cellStyle name="_적격(화산) " xfId="28" xr:uid="{00000000-0005-0000-0000-00007A080000}"/>
    <cellStyle name="_적격(화산) _45호선 11공구 유지관리 사면계측(도로교통기술원)" xfId="3524" xr:uid="{00000000-0005-0000-0000-00007B080000}"/>
    <cellStyle name="_적격(화산) _45호선 11공구 유지관리 사면계측(도로교통기술원)_45호선 11공구 유지관리 사면계측(도로교통기술원)" xfId="3525" xr:uid="{00000000-0005-0000-0000-00007C080000}"/>
    <cellStyle name="_적격(화산) _45호선 11공구 유지관리 사면계측(도로교통기술원)_45호선 11공구 유지관리 사면계측(도로교통기술원)_45호선 11공구 유지관리 사면계측(도로교통기술원)" xfId="3526" xr:uid="{00000000-0005-0000-0000-00007D080000}"/>
    <cellStyle name="_적격(화산) _광주평동투찰" xfId="3527" xr:uid="{00000000-0005-0000-0000-00007E080000}"/>
    <cellStyle name="_적격(화산) _광주평동품의1" xfId="3528" xr:uid="{00000000-0005-0000-0000-00007F080000}"/>
    <cellStyle name="_적격(화산) _송학하수품의(설계넣고)" xfId="3529" xr:uid="{00000000-0005-0000-0000-000080080000}"/>
    <cellStyle name="_적격(화산) _수도권상수도6-2공구(삼성물산)" xfId="3530" xr:uid="{00000000-0005-0000-0000-000081080000}"/>
    <cellStyle name="_적격(화산) _수도권상수도6-2공구(삼성물산)_45호선 11공구 유지관리 사면계측(도로교통기술원)" xfId="3531" xr:uid="{00000000-0005-0000-0000-000082080000}"/>
    <cellStyle name="_적격(화산) _수도권상수도6-2공구(삼성물산)_수도권상수도6-2공구(삼성물산)" xfId="3532" xr:uid="{00000000-0005-0000-0000-000083080000}"/>
    <cellStyle name="_적격(화산) _수도권상수도6-2공구(삼성물산)_수도권상수도6-2공구(삼성물산)_45호선 11공구 유지관리 사면계측(도로교통기술원)" xfId="3533" xr:uid="{00000000-0005-0000-0000-000084080000}"/>
    <cellStyle name="_적격(화산) _제2경부고속도로(한국해외기술공사)" xfId="3534" xr:uid="{00000000-0005-0000-0000-000085080000}"/>
    <cellStyle name="_적격(화산) _청계천 복원사업중 계측관리" xfId="3535" xr:uid="{00000000-0005-0000-0000-000086080000}"/>
    <cellStyle name="_적격(화산) _청계천 복원사업중 계측관리(2004-04이후)" xfId="3536" xr:uid="{00000000-0005-0000-0000-000087080000}"/>
    <cellStyle name="_적격(화산) _청계천 복원사업중 계측관리(2004-04이후)_45호선 11공구 유지관리 사면계측(도로교통기술원)" xfId="3537" xr:uid="{00000000-0005-0000-0000-000088080000}"/>
    <cellStyle name="_적격(화산) _청계천 복원사업중 계측관리_45호선 11공구 유지관리 사면계측(도로교통기술원)" xfId="3538" xr:uid="{00000000-0005-0000-0000-000089080000}"/>
    <cellStyle name="_적격(화산) _청계천 복원사업중 계측관리_Book2" xfId="3539" xr:uid="{00000000-0005-0000-0000-00008A080000}"/>
    <cellStyle name="_적격(화산) _청계천 복원사업중 계측관리_Book2_45호선 11공구 유지관리 사면계측(도로교통기술원)" xfId="3540" xr:uid="{00000000-0005-0000-0000-00008B080000}"/>
    <cellStyle name="_적격(화산) _청계천 복원사업중 계측관리_Book2_청계천 복원사업중 계측관리(2004-04이후)" xfId="3541" xr:uid="{00000000-0005-0000-0000-00008C080000}"/>
    <cellStyle name="_적격(화산) _청계천 복원사업중 계측관리_Book2_청계천 복원사업중 계측관리(2004-04이후)_45호선 11공구 유지관리 사면계측(도로교통기술원)" xfId="3542" xr:uid="{00000000-0005-0000-0000-00008D080000}"/>
    <cellStyle name="_적격(화산) _청계천 복원사업중 계측관리_청계천 복원사업중 계측관리(2004-04이후)" xfId="3543" xr:uid="{00000000-0005-0000-0000-00008E080000}"/>
    <cellStyle name="_적격(화산) _청계천 복원사업중 계측관리_청계천 복원사업중 계측관리(2004-04이후)_45호선 11공구 유지관리 사면계측(도로교통기술원)" xfId="3544" xr:uid="{00000000-0005-0000-0000-00008F080000}"/>
    <cellStyle name="_전기공사 내역(근로복지공단)-88-051208" xfId="3545" xr:uid="{00000000-0005-0000-0000-000090080000}"/>
    <cellStyle name="_전기공사일위대가(복사용)" xfId="3546" xr:uid="{00000000-0005-0000-0000-000091080000}"/>
    <cellStyle name="_전기공사일위대가(참고용)" xfId="3547" xr:uid="{00000000-0005-0000-0000-000092080000}"/>
    <cellStyle name="_전기공사일위대가-060501" xfId="3548" xr:uid="{00000000-0005-0000-0000-000093080000}"/>
    <cellStyle name="_전기공사일위대가-060509" xfId="3549" xr:uid="{00000000-0005-0000-0000-000094080000}"/>
    <cellStyle name="_전기내역서" xfId="3550" xr:uid="{00000000-0005-0000-0000-000095080000}"/>
    <cellStyle name="_전시장설치" xfId="3551" xr:uid="{00000000-0005-0000-0000-000096080000}"/>
    <cellStyle name="_전자지불(삼성SDS)" xfId="3552" xr:uid="{00000000-0005-0000-0000-000097080000}"/>
    <cellStyle name="_전자지불-(케이비)" xfId="3553" xr:uid="{00000000-0005-0000-0000-000098080000}"/>
    <cellStyle name="_전주시_UIS 확장사업 설계내역서_2" xfId="3554" xr:uid="{00000000-0005-0000-0000-000099080000}"/>
    <cellStyle name="_전주시관내우회도로(용정-용진)-(한국해외기술공사-현산)" xfId="3555" xr:uid="{00000000-0005-0000-0000-00009A080000}"/>
    <cellStyle name="_접근불능지역(최종)" xfId="3556" xr:uid="{00000000-0005-0000-0000-00009B080000}"/>
    <cellStyle name="_정기점검결과" xfId="3557" xr:uid="{00000000-0005-0000-0000-00009C080000}"/>
    <cellStyle name="_정기점검결과_1" xfId="3558" xr:uid="{00000000-0005-0000-0000-00009D080000}"/>
    <cellStyle name="_정기점검결과_2" xfId="3559" xr:uid="{00000000-0005-0000-0000-00009E080000}"/>
    <cellStyle name="_정기점검결과_3" xfId="3560" xr:uid="{00000000-0005-0000-0000-00009F080000}"/>
    <cellStyle name="_정보관건축내역(2층완성)" xfId="3561" xr:uid="{00000000-0005-0000-0000-0000A0080000}"/>
    <cellStyle name="_정사사진제작및웹서비스" xfId="3562" xr:uid="{00000000-0005-0000-0000-0000A1080000}"/>
    <cellStyle name="_정사영상제작_소프트웨어" xfId="3563" xr:uid="{00000000-0005-0000-0000-0000A2080000}"/>
    <cellStyle name="_정읍시_UIS설계서(0302)" xfId="3564" xr:uid="{00000000-0005-0000-0000-0000A3080000}"/>
    <cellStyle name="_정읍시GIS 견적서_지노시스템1" xfId="3565" xr:uid="{00000000-0005-0000-0000-0000A4080000}"/>
    <cellStyle name="_제1보급창(총괄)" xfId="3566" xr:uid="{00000000-0005-0000-0000-0000A5080000}"/>
    <cellStyle name="_제1보급창SW유지보수(총괄)" xfId="3567" xr:uid="{00000000-0005-0000-0000-0000A6080000}"/>
    <cellStyle name="_제2경부고속도로(한국해외기술공사)" xfId="3568" xr:uid="{00000000-0005-0000-0000-0000A7080000}"/>
    <cellStyle name="_제경비-1" xfId="3569" xr:uid="{00000000-0005-0000-0000-0000A8080000}"/>
    <cellStyle name="_제안견적서" xfId="3570" xr:uid="{00000000-0005-0000-0000-0000A9080000}"/>
    <cellStyle name="_제안첨부 상세0411" xfId="3571" xr:uid="{00000000-0005-0000-0000-0000AA080000}"/>
    <cellStyle name="_제주시_운용소프트웨어개발" xfId="3572" xr:uid="{00000000-0005-0000-0000-0000AB080000}"/>
    <cellStyle name="_제출용병천하수(지역관로1)" xfId="3573" xr:uid="{00000000-0005-0000-0000-0000AC080000}"/>
    <cellStyle name="_제출용병천하수(지역관로1)_광주평동투찰" xfId="3574" xr:uid="{00000000-0005-0000-0000-0000AD080000}"/>
    <cellStyle name="_제출용병천하수(지역관로1)_광주평동품의1" xfId="3575" xr:uid="{00000000-0005-0000-0000-0000AE080000}"/>
    <cellStyle name="_제출용병천하수(지역관로1)_송학하수품의(설계넣고)" xfId="3576" xr:uid="{00000000-0005-0000-0000-0000AF080000}"/>
    <cellStyle name="_조달청_계약내역(기성1차)" xfId="3577" xr:uid="{00000000-0005-0000-0000-0000B0080000}"/>
    <cellStyle name="_종합통제보안 견적(선도_KTN_토공)_20060206" xfId="3578" xr:uid="{00000000-0005-0000-0000-0000B1080000}"/>
    <cellStyle name="_지정과제1분기실적(확정990408)" xfId="1048" xr:uid="{00000000-0005-0000-0000-0000B2080000}"/>
    <cellStyle name="_지정과제1분기실적(확정990408)_1" xfId="1049" xr:uid="{00000000-0005-0000-0000-0000B3080000}"/>
    <cellStyle name="_지정과제2차심의list" xfId="1050" xr:uid="{00000000-0005-0000-0000-0000B4080000}"/>
    <cellStyle name="_지정과제2차심의list_1" xfId="1051" xr:uid="{00000000-0005-0000-0000-0000B5080000}"/>
    <cellStyle name="_지정과제2차심의list_2" xfId="1052" xr:uid="{00000000-0005-0000-0000-0000B6080000}"/>
    <cellStyle name="_지정과제2차심의결과" xfId="1053" xr:uid="{00000000-0005-0000-0000-0000B7080000}"/>
    <cellStyle name="_지정과제2차심의결과(금액조정후최종)" xfId="1054" xr:uid="{00000000-0005-0000-0000-0000B8080000}"/>
    <cellStyle name="_지정과제2차심의결과(금액조정후최종)_1" xfId="1055" xr:uid="{00000000-0005-0000-0000-0000B9080000}"/>
    <cellStyle name="_지정과제2차심의결과(금액조정후최종)_1_dimon" xfId="1056" xr:uid="{00000000-0005-0000-0000-0000BA080000}"/>
    <cellStyle name="_지정과제2차심의결과(금액조정후최종)_1_경영개선실적보고(전주공장)" xfId="1057" xr:uid="{00000000-0005-0000-0000-0000BB080000}"/>
    <cellStyle name="_지정과제2차심의결과(금액조정후최종)_1_별첨1_2" xfId="1058" xr:uid="{00000000-0005-0000-0000-0000BC080000}"/>
    <cellStyle name="_지정과제2차심의결과(금액조정후최종)_1_제안과제집계표(공장전체)" xfId="1059" xr:uid="{00000000-0005-0000-0000-0000BD080000}"/>
    <cellStyle name="_지정과제2차심의결과(금액조정후최종)_dimon" xfId="1060" xr:uid="{00000000-0005-0000-0000-0000BE080000}"/>
    <cellStyle name="_지정과제2차심의결과(금액조정후최종)_경영개선실적보고(전주공장)" xfId="1061" xr:uid="{00000000-0005-0000-0000-0000BF080000}"/>
    <cellStyle name="_지정과제2차심의결과(금액조정후최종)_별첨1_2" xfId="1062" xr:uid="{00000000-0005-0000-0000-0000C0080000}"/>
    <cellStyle name="_지정과제2차심의결과(금액조정후최종)_제안과제집계표(공장전체)" xfId="1063" xr:uid="{00000000-0005-0000-0000-0000C1080000}"/>
    <cellStyle name="_지정과제2차심의결과_1" xfId="1064" xr:uid="{00000000-0005-0000-0000-0000C2080000}"/>
    <cellStyle name="_지하시설물 통합정보시스템 구축 사업 예산내역서_1.1" xfId="3579" xr:uid="{00000000-0005-0000-0000-0000C3080000}"/>
    <cellStyle name="_지하시설물관리현장지원시스템구축 산출내역서_1.0" xfId="3580" xr:uid="{00000000-0005-0000-0000-0000C4080000}"/>
    <cellStyle name="_지하시설물구축" xfId="3581" xr:uid="{00000000-0005-0000-0000-0000C5080000}"/>
    <cellStyle name="_지하시설물구축총괄분" xfId="3582" xr:uid="{00000000-0005-0000-0000-0000C6080000}"/>
    <cellStyle name="_지하시설물구축총괄분-기준" xfId="3583" xr:uid="{00000000-0005-0000-0000-0000C7080000}"/>
    <cellStyle name="_지하시설물통합관리설계내역서_1.0" xfId="3584" xr:uid="{00000000-0005-0000-0000-0000C8080000}"/>
    <cellStyle name="_지하시설물통합및굴착복구관리 설계내역서_1.1" xfId="3585" xr:uid="{00000000-0005-0000-0000-0000C9080000}"/>
    <cellStyle name="_직접경비" xfId="3586" xr:uid="{00000000-0005-0000-0000-0000CA080000}"/>
    <cellStyle name="_집중관리(981231)" xfId="1065" xr:uid="{00000000-0005-0000-0000-0000CB080000}"/>
    <cellStyle name="_집중관리(981231)_1" xfId="1066" xr:uid="{00000000-0005-0000-0000-0000CC080000}"/>
    <cellStyle name="_집중관리(지정과제및 양식)" xfId="1067" xr:uid="{00000000-0005-0000-0000-0000CD080000}"/>
    <cellStyle name="_집중관리(지정과제및 양식)_1" xfId="1068" xr:uid="{00000000-0005-0000-0000-0000CE080000}"/>
    <cellStyle name="_집행갑지 " xfId="29" xr:uid="{00000000-0005-0000-0000-0000CF080000}"/>
    <cellStyle name="_집행갑지 _45호선 11공구 유지관리 사면계측(도로교통기술원)" xfId="3587" xr:uid="{00000000-0005-0000-0000-0000D0080000}"/>
    <cellStyle name="_집행갑지 _45호선 11공구 유지관리 사면계측(도로교통기술원)_45호선 11공구 유지관리 사면계측(도로교통기술원)" xfId="3588" xr:uid="{00000000-0005-0000-0000-0000D1080000}"/>
    <cellStyle name="_집행갑지 _45호선 11공구 유지관리 사면계측(도로교통기술원)_45호선 11공구 유지관리 사면계측(도로교통기술원)_45호선 11공구 유지관리 사면계측(도로교통기술원)" xfId="3589" xr:uid="{00000000-0005-0000-0000-0000D2080000}"/>
    <cellStyle name="_집행갑지 _광주평동투찰" xfId="3590" xr:uid="{00000000-0005-0000-0000-0000D3080000}"/>
    <cellStyle name="_집행갑지 _광주평동품의1" xfId="3591" xr:uid="{00000000-0005-0000-0000-0000D4080000}"/>
    <cellStyle name="_집행갑지 _송학하수품의(설계넣고)" xfId="3592" xr:uid="{00000000-0005-0000-0000-0000D5080000}"/>
    <cellStyle name="_집행갑지 _수도권상수도6-2공구(삼성물산)" xfId="3593" xr:uid="{00000000-0005-0000-0000-0000D6080000}"/>
    <cellStyle name="_집행갑지 _수도권상수도6-2공구(삼성물산)_45호선 11공구 유지관리 사면계측(도로교통기술원)" xfId="3594" xr:uid="{00000000-0005-0000-0000-0000D7080000}"/>
    <cellStyle name="_집행갑지 _수도권상수도6-2공구(삼성물산)_수도권상수도6-2공구(삼성물산)" xfId="3595" xr:uid="{00000000-0005-0000-0000-0000D8080000}"/>
    <cellStyle name="_집행갑지 _수도권상수도6-2공구(삼성물산)_수도권상수도6-2공구(삼성물산)_45호선 11공구 유지관리 사면계측(도로교통기술원)" xfId="3596" xr:uid="{00000000-0005-0000-0000-0000D9080000}"/>
    <cellStyle name="_집행갑지 _제2경부고속도로(한국해외기술공사)" xfId="3597" xr:uid="{00000000-0005-0000-0000-0000DA080000}"/>
    <cellStyle name="_집행갑지 _청계천 복원사업중 계측관리" xfId="3598" xr:uid="{00000000-0005-0000-0000-0000DB080000}"/>
    <cellStyle name="_집행갑지 _청계천 복원사업중 계측관리(2004-04이후)" xfId="3599" xr:uid="{00000000-0005-0000-0000-0000DC080000}"/>
    <cellStyle name="_집행갑지 _청계천 복원사업중 계측관리(2004-04이후)_45호선 11공구 유지관리 사면계측(도로교통기술원)" xfId="3600" xr:uid="{00000000-0005-0000-0000-0000DD080000}"/>
    <cellStyle name="_집행갑지 _청계천 복원사업중 계측관리_45호선 11공구 유지관리 사면계측(도로교통기술원)" xfId="3601" xr:uid="{00000000-0005-0000-0000-0000DE080000}"/>
    <cellStyle name="_집행갑지 _청계천 복원사업중 계측관리_Book2" xfId="3602" xr:uid="{00000000-0005-0000-0000-0000DF080000}"/>
    <cellStyle name="_집행갑지 _청계천 복원사업중 계측관리_Book2_45호선 11공구 유지관리 사면계측(도로교통기술원)" xfId="3603" xr:uid="{00000000-0005-0000-0000-0000E0080000}"/>
    <cellStyle name="_집행갑지 _청계천 복원사업중 계측관리_Book2_청계천 복원사업중 계측관리(2004-04이후)" xfId="3604" xr:uid="{00000000-0005-0000-0000-0000E1080000}"/>
    <cellStyle name="_집행갑지 _청계천 복원사업중 계측관리_Book2_청계천 복원사업중 계측관리(2004-04이후)_45호선 11공구 유지관리 사면계측(도로교통기술원)" xfId="3605" xr:uid="{00000000-0005-0000-0000-0000E2080000}"/>
    <cellStyle name="_집행갑지 _청계천 복원사업중 계측관리_청계천 복원사업중 계측관리(2004-04이후)" xfId="3606" xr:uid="{00000000-0005-0000-0000-0000E3080000}"/>
    <cellStyle name="_집행갑지 _청계천 복원사업중 계측관리_청계천 복원사업중 계측관리(2004-04이후)_45호선 11공구 유지관리 사면계측(도로교통기술원)" xfId="3607" xr:uid="{00000000-0005-0000-0000-0000E4080000}"/>
    <cellStyle name="_참고_설계내역서" xfId="3608" xr:uid="{00000000-0005-0000-0000-0000E5080000}"/>
    <cellStyle name="_창(에리트(설치제외)" xfId="3609" xr:uid="{00000000-0005-0000-0000-0000E6080000}"/>
    <cellStyle name="_창(에리트-최종)" xfId="3610" xr:uid="{00000000-0005-0000-0000-0000E7080000}"/>
    <cellStyle name="_창동코드라인수원가0905" xfId="639" xr:uid="{00000000-0005-0000-0000-0000E8080000}"/>
    <cellStyle name="_창선-삼천포간 교량_광케이블내역" xfId="3611" xr:uid="{00000000-0005-0000-0000-0000E9080000}"/>
    <cellStyle name="_창선-삼천포간 교량_삼천포대교 기성관리" xfId="3612" xr:uid="{00000000-0005-0000-0000-0000EA080000}"/>
    <cellStyle name="_창선-삼천포간 교량_초양대교 기성관리" xfId="3613" xr:uid="{00000000-0005-0000-0000-0000EB080000}"/>
    <cellStyle name="_창선-삼천포간 교량_통합기성관리(삼천포,초양)_변경계약내역반영" xfId="3614" xr:uid="{00000000-0005-0000-0000-0000EC080000}"/>
    <cellStyle name="_천안시_산출내역서" xfId="3615" xr:uid="{00000000-0005-0000-0000-0000ED080000}"/>
    <cellStyle name="_천체투영실설치공사" xfId="3616" xr:uid="{00000000-0005-0000-0000-0000EE080000}"/>
    <cellStyle name="_청계천 복원사업(2공구)중 계측관리" xfId="3617" xr:uid="{00000000-0005-0000-0000-0000EF080000}"/>
    <cellStyle name="_청계천 복원사업(2공구)중 계측관리_45호선 11공구 유지관리 사면계측(도로교통기술원)" xfId="3618" xr:uid="{00000000-0005-0000-0000-0000F0080000}"/>
    <cellStyle name="_청계천 복원사업(2공구)중 계측관리_수도권상수도6-2공구(삼성물산)" xfId="3619" xr:uid="{00000000-0005-0000-0000-0000F1080000}"/>
    <cellStyle name="_청계천 복원사업(2공구)중 계측관리_수도권상수도6-2공구(삼성물산)_45호선 11공구 유지관리 사면계측(도로교통기술원)" xfId="3620" xr:uid="{00000000-0005-0000-0000-0000F2080000}"/>
    <cellStyle name="_청계천 복원사업(2공구)중 계측관리_수도권상수도6-2공구(삼성물산)_수도권상수도6-2공구(삼성물산)" xfId="3621" xr:uid="{00000000-0005-0000-0000-0000F3080000}"/>
    <cellStyle name="_청계천 복원사업(2공구)중 계측관리_수도권상수도6-2공구(삼성물산)_수도권상수도6-2공구(삼성물산)_45호선 11공구 유지관리 사면계측(도로교통기술원)" xfId="3622" xr:uid="{00000000-0005-0000-0000-0000F4080000}"/>
    <cellStyle name="_청계천 복원사업(2공구)중 계측관리_청계천 복원사업중 계측관리" xfId="3623" xr:uid="{00000000-0005-0000-0000-0000F5080000}"/>
    <cellStyle name="_청계천 복원사업(2공구)중 계측관리_청계천 복원사업중 계측관리(2004-04이후)" xfId="3624" xr:uid="{00000000-0005-0000-0000-0000F6080000}"/>
    <cellStyle name="_청계천 복원사업(2공구)중 계측관리_청계천 복원사업중 계측관리(2004-04이후)_45호선 11공구 유지관리 사면계측(도로교통기술원)" xfId="3625" xr:uid="{00000000-0005-0000-0000-0000F7080000}"/>
    <cellStyle name="_청계천 복원사업(2공구)중 계측관리_청계천 복원사업중 계측관리_45호선 11공구 유지관리 사면계측(도로교통기술원)" xfId="3626" xr:uid="{00000000-0005-0000-0000-0000F8080000}"/>
    <cellStyle name="_청계천 복원사업(2공구)중 계측관리_청계천 복원사업중 계측관리_Book2" xfId="3627" xr:uid="{00000000-0005-0000-0000-0000F9080000}"/>
    <cellStyle name="_청계천 복원사업(2공구)중 계측관리_청계천 복원사업중 계측관리_Book2_45호선 11공구 유지관리 사면계측(도로교통기술원)" xfId="3628" xr:uid="{00000000-0005-0000-0000-0000FA080000}"/>
    <cellStyle name="_청계천 복원사업(2공구)중 계측관리_청계천 복원사업중 계측관리_Book2_청계천 복원사업중 계측관리(2004-04이후)" xfId="3629" xr:uid="{00000000-0005-0000-0000-0000FB080000}"/>
    <cellStyle name="_청계천 복원사업(2공구)중 계측관리_청계천 복원사업중 계측관리_Book2_청계천 복원사업중 계측관리(2004-04이후)_45호선 11공구 유지관리 사면계측(도로교통기술원)" xfId="3630" xr:uid="{00000000-0005-0000-0000-0000FC080000}"/>
    <cellStyle name="_청계천 복원사업(2공구)중 계측관리_청계천 복원사업중 계측관리_청계천 복원사업중 계측관리(2004-04이후)" xfId="3631" xr:uid="{00000000-0005-0000-0000-0000FD080000}"/>
    <cellStyle name="_청계천 복원사업(2공구)중 계측관리_청계천 복원사업중 계측관리_청계천 복원사업중 계측관리(2004-04이후)_45호선 11공구 유지관리 사면계측(도로교통기술원)" xfId="3632" xr:uid="{00000000-0005-0000-0000-0000FE080000}"/>
    <cellStyle name="_청성거포지구외 1개소 지하수개발(옥천군)도급-1" xfId="1069" xr:uid="{00000000-0005-0000-0000-0000FF080000}"/>
    <cellStyle name="_청소년문화시설 조성사업 사전재해 견적서" xfId="3633" xr:uid="{00000000-0005-0000-0000-000000090000}"/>
    <cellStyle name="_청소년수련관산출근거조서" xfId="3634" xr:uid="{00000000-0005-0000-0000-000001090000}"/>
    <cellStyle name="_청소년수련관산출근거조서_1" xfId="3635" xr:uid="{00000000-0005-0000-0000-000002090000}"/>
    <cellStyle name="_청소년수련관일위대가" xfId="3636" xr:uid="{00000000-0005-0000-0000-000003090000}"/>
    <cellStyle name="_청소년수련관일위대가_1" xfId="3637" xr:uid="{00000000-0005-0000-0000-000004090000}"/>
    <cellStyle name="_청주우회(남면-북면)" xfId="30" xr:uid="{00000000-0005-0000-0000-000005090000}"/>
    <cellStyle name="_청주우회(남면-북면)_4공구-도급계약(전체분)내역" xfId="31" xr:uid="{00000000-0005-0000-0000-000006090000}"/>
    <cellStyle name="_청주우회(남면-북면)_4공구-도급계약(전체분)내역_남강댐(실행)-new" xfId="32" xr:uid="{00000000-0005-0000-0000-000007090000}"/>
    <cellStyle name="_총갈견적서" xfId="640" xr:uid="{00000000-0005-0000-0000-000008090000}"/>
    <cellStyle name="_총괄설계내역서" xfId="3638" xr:uid="{00000000-0005-0000-0000-000009090000}"/>
    <cellStyle name="_총괄설계내역서(통영11(1).8)" xfId="3639" xr:uid="{00000000-0005-0000-0000-00000A090000}"/>
    <cellStyle name="_총자재집계" xfId="1070" xr:uid="{00000000-0005-0000-0000-00000B090000}"/>
    <cellStyle name="_최종원가(GIS)" xfId="3640" xr:uid="{00000000-0005-0000-0000-00000C090000}"/>
    <cellStyle name="_최종원가(기반시설)" xfId="3641" xr:uid="{00000000-0005-0000-0000-00000D090000}"/>
    <cellStyle name="_최종원가(방범)" xfId="3642" xr:uid="{00000000-0005-0000-0000-00000E090000}"/>
    <cellStyle name="_최종원가(인테리어)" xfId="3643" xr:uid="{00000000-0005-0000-0000-00000F090000}"/>
    <cellStyle name="_최종원가(종합보안)" xfId="3644" xr:uid="{00000000-0005-0000-0000-000010090000}"/>
    <cellStyle name="_추가물량" xfId="3645" xr:uid="{00000000-0005-0000-0000-000011090000}"/>
    <cellStyle name="_측량성과관리시스템개선_초안(0703)" xfId="3646" xr:uid="{00000000-0005-0000-0000-000012090000}"/>
    <cellStyle name="_코마스HW(1023)" xfId="3647" xr:uid="{00000000-0005-0000-0000-000013090000}"/>
    <cellStyle name="_탄동지구 이용시설공사(예산적용)" xfId="1071" xr:uid="{00000000-0005-0000-0000-000014090000}"/>
    <cellStyle name="_태종대1차" xfId="3648" xr:uid="{00000000-0005-0000-0000-000015090000}"/>
    <cellStyle name="_태종대2차" xfId="3649" xr:uid="{00000000-0005-0000-0000-000016090000}"/>
    <cellStyle name="_태종대공영주차장통신내역서(총괄)1" xfId="3650" xr:uid="{00000000-0005-0000-0000-000017090000}"/>
    <cellStyle name="_테마공사새로03" xfId="3651" xr:uid="{00000000-0005-0000-0000-000018090000}"/>
    <cellStyle name="_통신내역서" xfId="3652" xr:uid="{00000000-0005-0000-0000-000019090000}"/>
    <cellStyle name="_파주 GIS 시스템설계서(도로,상,하수 시스템)_050406" xfId="3653" xr:uid="{00000000-0005-0000-0000-00001A090000}"/>
    <cellStyle name="_파주시_도로 및 상,하수 범용 도입_050314" xfId="3654" xr:uid="{00000000-0005-0000-0000-00001B090000}"/>
    <cellStyle name="_평곡리 배수로정비공사(면장포괄사업)" xfId="1072" xr:uid="{00000000-0005-0000-0000-00001C090000}"/>
    <cellStyle name="_포스장비" xfId="3655" xr:uid="{00000000-0005-0000-0000-00001D090000}"/>
    <cellStyle name="_포장공(2공구)" xfId="1073" xr:uid="{00000000-0005-0000-0000-00001E090000}"/>
    <cellStyle name="_포장공제" xfId="1074" xr:uid="{00000000-0005-0000-0000-00001F090000}"/>
    <cellStyle name="_포장수량" xfId="1075" xr:uid="{00000000-0005-0000-0000-000020090000}"/>
    <cellStyle name="_포천GIS설계_전체" xfId="3656" xr:uid="{00000000-0005-0000-0000-000021090000}"/>
    <cellStyle name="_포천시 UIS 시스템부문 설계내역서_1.0" xfId="3657" xr:uid="{00000000-0005-0000-0000-000022090000}"/>
    <cellStyle name="_포천시 산출내역서(최종본)" xfId="3658" xr:uid="{00000000-0005-0000-0000-000023090000}"/>
    <cellStyle name="_표시핀설치(ok)" xfId="3659" xr:uid="{00000000-0005-0000-0000-000024090000}"/>
    <cellStyle name="_표지" xfId="3660" xr:uid="{00000000-0005-0000-0000-000025090000}"/>
    <cellStyle name="_표지_1" xfId="3661" xr:uid="{00000000-0005-0000-0000-000026090000}"/>
    <cellStyle name="_플로터dsj5500" xfId="3662" xr:uid="{00000000-0005-0000-0000-000027090000}"/>
    <cellStyle name="_하이마트_최종네고_0707" xfId="3663" xr:uid="{00000000-0005-0000-0000-000028090000}"/>
    <cellStyle name="_한강시민공원통합시스템_산출내역서_050617" xfId="3664" xr:uid="{00000000-0005-0000-0000-000029090000}"/>
    <cellStyle name="_함평1지구0724(L=3.4km)" xfId="3665" xr:uid="{00000000-0005-0000-0000-00002A090000}"/>
    <cellStyle name="_항공측량용역예산서-최종(지적빼고)1" xfId="3666" xr:uid="{00000000-0005-0000-0000-00002B090000}"/>
    <cellStyle name="_항만해운청전기산출근거" xfId="3667" xr:uid="{00000000-0005-0000-0000-00002C090000}"/>
    <cellStyle name="_항측-ok" xfId="3668" xr:uid="{00000000-0005-0000-0000-00002D090000}"/>
    <cellStyle name="_호남선두계역외2개소연결통로" xfId="3669" xr:uid="{00000000-0005-0000-0000-00002E090000}"/>
    <cellStyle name="_호남선전철화송정리역사111" xfId="3670" xr:uid="{00000000-0005-0000-0000-00002F090000}"/>
    <cellStyle name="_화성시공원녹지관리시스템-DB구축설계내역서 v2" xfId="3671" xr:uid="{00000000-0005-0000-0000-000030090000}"/>
    <cellStyle name="_확보방안(설계서)" xfId="3672" xr:uid="{00000000-0005-0000-0000-000031090000}"/>
    <cellStyle name="_회명정보통신Q1" xfId="3673" xr:uid="{00000000-0005-0000-0000-000032090000}"/>
    <cellStyle name="_횡배수관수량" xfId="1076" xr:uid="{00000000-0005-0000-0000-000033090000}"/>
    <cellStyle name="_흥덕지구_초기설계금액" xfId="3674" xr:uid="{00000000-0005-0000-0000-000034090000}"/>
    <cellStyle name="``" xfId="3675" xr:uid="{00000000-0005-0000-0000-000035090000}"/>
    <cellStyle name="´þ" xfId="3676" xr:uid="{00000000-0005-0000-0000-000036090000}"/>
    <cellStyle name="´Þ·?" xfId="645" xr:uid="{00000000-0005-0000-0000-000037090000}"/>
    <cellStyle name="´Þ·¯" xfId="646" xr:uid="{00000000-0005-0000-0000-000038090000}"/>
    <cellStyle name="’E‰Y [0.00]_laroux" xfId="34" xr:uid="{00000000-0005-0000-0000-000039090000}"/>
    <cellStyle name="’E‰Y_laroux" xfId="35" xr:uid="{00000000-0005-0000-0000-00003A090000}"/>
    <cellStyle name="￠RERERERIiU￠RERERERE?￠RERERERER ￠RERERERE?A￠RERERERE￠RERERERIA CIAI￠RERERER¡ERERER￠RERER￠RERE?¡ERERERERU￠RERERERE￠RERERER¡ERER￠RER¡ER¡E?I￠RERER￠RER¡ER￠R￠?I￠RERERERIiA￠RERERER¡ERERER￠RERER￠RERE?I" xfId="647" xr:uid="{00000000-0005-0000-0000-00003B090000}"/>
    <cellStyle name="¤@?e_TEST-1 " xfId="38" xr:uid="{00000000-0005-0000-0000-00003C090000}"/>
    <cellStyle name="+,-,0" xfId="3677" xr:uid="{00000000-0005-0000-0000-00003D090000}"/>
    <cellStyle name="=C:\WINDOWS\SYSTEM32\COMMAND.COM" xfId="3678" xr:uid="{00000000-0005-0000-0000-00003E090000}"/>
    <cellStyle name="△ []" xfId="3679" xr:uid="{00000000-0005-0000-0000-00003F090000}"/>
    <cellStyle name="△ [0]" xfId="3680" xr:uid="{00000000-0005-0000-0000-000040090000}"/>
    <cellStyle name="△백분율" xfId="36" xr:uid="{00000000-0005-0000-0000-000041090000}"/>
    <cellStyle name="△콤마" xfId="37" xr:uid="{00000000-0005-0000-0000-000042090000}"/>
    <cellStyle name="°ia¤¼o " xfId="3681" xr:uid="{00000000-0005-0000-0000-000043090000}"/>
    <cellStyle name="°iA¤¼O¼yA¡" xfId="648" xr:uid="{00000000-0005-0000-0000-000044090000}"/>
    <cellStyle name="°íÁ¤¼Ò¼ýÁ¡" xfId="649" xr:uid="{00000000-0005-0000-0000-000045090000}"/>
    <cellStyle name="°iA¤¼O¼yA¡_매립-토목(5차)" xfId="650" xr:uid="{00000000-0005-0000-0000-000046090000}"/>
    <cellStyle name="°íÁ¤¼Ò¼ýÁ¡_소각-기계(5차)" xfId="651" xr:uid="{00000000-0005-0000-0000-000047090000}"/>
    <cellStyle name="°iA¤¼O¼yA¡_조경내역" xfId="652" xr:uid="{00000000-0005-0000-0000-000048090000}"/>
    <cellStyle name="°íÁ¤¼Ò¼ýÁ¡_파주기계,토목단가" xfId="653" xr:uid="{00000000-0005-0000-0000-000049090000}"/>
    <cellStyle name="°ia¤aa " xfId="3682" xr:uid="{00000000-0005-0000-0000-00004A090000}"/>
    <cellStyle name="°iA¤Aa·A1" xfId="654" xr:uid="{00000000-0005-0000-0000-00004B090000}"/>
    <cellStyle name="°íÁ¤Ãâ·Â1" xfId="655" xr:uid="{00000000-0005-0000-0000-00004C090000}"/>
    <cellStyle name="°iA¤Aa·A2" xfId="656" xr:uid="{00000000-0005-0000-0000-00004D090000}"/>
    <cellStyle name="°íÁ¤Ãâ·Â2" xfId="657" xr:uid="{00000000-0005-0000-0000-00004E090000}"/>
    <cellStyle name="µÚ¿¡ ¿À´Â ÇÏÀÌÆÛ¸µÅ©" xfId="3683" xr:uid="{00000000-0005-0000-0000-00004F090000}"/>
    <cellStyle name="" xfId="3684" xr:uid="{00000000-0005-0000-0000-000050090000}"/>
    <cellStyle name="_동신(중간정산)" xfId="3685" xr:uid="{00000000-0005-0000-0000-000051090000}"/>
    <cellStyle name="_엔진부품-2" xfId="3686" xr:uid="{00000000-0005-0000-0000-000052090000}"/>
    <cellStyle name="_엔진부품-2_건축+기계" xfId="3687" xr:uid="{00000000-0005-0000-0000-000053090000}"/>
    <cellStyle name="_x0007_ _x000d__x000d_­­_x0007_ ­" xfId="3688" xr:uid="{00000000-0005-0000-0000-000054090000}"/>
    <cellStyle name="_x0007__x0009__x000d__x000d_­­_x0007__x0009_­" xfId="3689" xr:uid="{00000000-0005-0000-0000-000055090000}"/>
    <cellStyle name="0" xfId="1077" xr:uid="{00000000-0005-0000-0000-000056090000}"/>
    <cellStyle name="0 10" xfId="3690" xr:uid="{00000000-0005-0000-0000-000057090000}"/>
    <cellStyle name="0 10 2" xfId="3691" xr:uid="{00000000-0005-0000-0000-000058090000}"/>
    <cellStyle name="0 10 2 2" xfId="3692" xr:uid="{00000000-0005-0000-0000-000059090000}"/>
    <cellStyle name="0 10 3" xfId="3693" xr:uid="{00000000-0005-0000-0000-00005A090000}"/>
    <cellStyle name="0 11" xfId="3694" xr:uid="{00000000-0005-0000-0000-00005B090000}"/>
    <cellStyle name="0 11 2" xfId="3695" xr:uid="{00000000-0005-0000-0000-00005C090000}"/>
    <cellStyle name="0 11 2 2" xfId="3696" xr:uid="{00000000-0005-0000-0000-00005D090000}"/>
    <cellStyle name="0 11 3" xfId="3697" xr:uid="{00000000-0005-0000-0000-00005E090000}"/>
    <cellStyle name="0 12" xfId="3698" xr:uid="{00000000-0005-0000-0000-00005F090000}"/>
    <cellStyle name="0 12 2" xfId="3699" xr:uid="{00000000-0005-0000-0000-000060090000}"/>
    <cellStyle name="0 12 2 2" xfId="3700" xr:uid="{00000000-0005-0000-0000-000061090000}"/>
    <cellStyle name="0 12 3" xfId="3701" xr:uid="{00000000-0005-0000-0000-000062090000}"/>
    <cellStyle name="0 13" xfId="3702" xr:uid="{00000000-0005-0000-0000-000063090000}"/>
    <cellStyle name="0 13 2" xfId="3703" xr:uid="{00000000-0005-0000-0000-000064090000}"/>
    <cellStyle name="0 13 2 2" xfId="3704" xr:uid="{00000000-0005-0000-0000-000065090000}"/>
    <cellStyle name="0 13 3" xfId="3705" xr:uid="{00000000-0005-0000-0000-000066090000}"/>
    <cellStyle name="0 14" xfId="3706" xr:uid="{00000000-0005-0000-0000-000067090000}"/>
    <cellStyle name="0 14 2" xfId="3707" xr:uid="{00000000-0005-0000-0000-000068090000}"/>
    <cellStyle name="0 14 2 2" xfId="3708" xr:uid="{00000000-0005-0000-0000-000069090000}"/>
    <cellStyle name="0 14 3" xfId="3709" xr:uid="{00000000-0005-0000-0000-00006A090000}"/>
    <cellStyle name="0 15" xfId="3710" xr:uid="{00000000-0005-0000-0000-00006B090000}"/>
    <cellStyle name="0 2" xfId="3711" xr:uid="{00000000-0005-0000-0000-00006C090000}"/>
    <cellStyle name="0 2 10" xfId="3712" xr:uid="{00000000-0005-0000-0000-00006D090000}"/>
    <cellStyle name="0 2 10 2" xfId="3713" xr:uid="{00000000-0005-0000-0000-00006E090000}"/>
    <cellStyle name="0 2 10 2 2" xfId="3714" xr:uid="{00000000-0005-0000-0000-00006F090000}"/>
    <cellStyle name="0 2 10 3" xfId="3715" xr:uid="{00000000-0005-0000-0000-000070090000}"/>
    <cellStyle name="0 2 11" xfId="3716" xr:uid="{00000000-0005-0000-0000-000071090000}"/>
    <cellStyle name="0 2 11 2" xfId="3717" xr:uid="{00000000-0005-0000-0000-000072090000}"/>
    <cellStyle name="0 2 11 2 2" xfId="3718" xr:uid="{00000000-0005-0000-0000-000073090000}"/>
    <cellStyle name="0 2 11 3" xfId="3719" xr:uid="{00000000-0005-0000-0000-000074090000}"/>
    <cellStyle name="0 2 12" xfId="3720" xr:uid="{00000000-0005-0000-0000-000075090000}"/>
    <cellStyle name="0 2 12 2" xfId="3721" xr:uid="{00000000-0005-0000-0000-000076090000}"/>
    <cellStyle name="0 2 12 2 2" xfId="3722" xr:uid="{00000000-0005-0000-0000-000077090000}"/>
    <cellStyle name="0 2 12 3" xfId="3723" xr:uid="{00000000-0005-0000-0000-000078090000}"/>
    <cellStyle name="0 2 13" xfId="3724" xr:uid="{00000000-0005-0000-0000-000079090000}"/>
    <cellStyle name="0 2 13 2" xfId="3725" xr:uid="{00000000-0005-0000-0000-00007A090000}"/>
    <cellStyle name="0 2 13 2 2" xfId="3726" xr:uid="{00000000-0005-0000-0000-00007B090000}"/>
    <cellStyle name="0 2 13 3" xfId="3727" xr:uid="{00000000-0005-0000-0000-00007C090000}"/>
    <cellStyle name="0 2 14" xfId="3728" xr:uid="{00000000-0005-0000-0000-00007D090000}"/>
    <cellStyle name="0 2 14 2" xfId="3729" xr:uid="{00000000-0005-0000-0000-00007E090000}"/>
    <cellStyle name="0 2 2" xfId="3730" xr:uid="{00000000-0005-0000-0000-00007F090000}"/>
    <cellStyle name="0 2 2 2" xfId="3731" xr:uid="{00000000-0005-0000-0000-000080090000}"/>
    <cellStyle name="0 2 2 2 2" xfId="3732" xr:uid="{00000000-0005-0000-0000-000081090000}"/>
    <cellStyle name="0 2 2 3" xfId="3733" xr:uid="{00000000-0005-0000-0000-000082090000}"/>
    <cellStyle name="0 2 3" xfId="3734" xr:uid="{00000000-0005-0000-0000-000083090000}"/>
    <cellStyle name="0 2 3 2" xfId="3735" xr:uid="{00000000-0005-0000-0000-000084090000}"/>
    <cellStyle name="0 2 3 2 2" xfId="3736" xr:uid="{00000000-0005-0000-0000-000085090000}"/>
    <cellStyle name="0 2 3 3" xfId="3737" xr:uid="{00000000-0005-0000-0000-000086090000}"/>
    <cellStyle name="0 2 4" xfId="3738" xr:uid="{00000000-0005-0000-0000-000087090000}"/>
    <cellStyle name="0 2 4 2" xfId="3739" xr:uid="{00000000-0005-0000-0000-000088090000}"/>
    <cellStyle name="0 2 4 2 2" xfId="3740" xr:uid="{00000000-0005-0000-0000-000089090000}"/>
    <cellStyle name="0 2 4 3" xfId="3741" xr:uid="{00000000-0005-0000-0000-00008A090000}"/>
    <cellStyle name="0 2 5" xfId="3742" xr:uid="{00000000-0005-0000-0000-00008B090000}"/>
    <cellStyle name="0 2 5 2" xfId="3743" xr:uid="{00000000-0005-0000-0000-00008C090000}"/>
    <cellStyle name="0 2 5 2 2" xfId="3744" xr:uid="{00000000-0005-0000-0000-00008D090000}"/>
    <cellStyle name="0 2 5 3" xfId="3745" xr:uid="{00000000-0005-0000-0000-00008E090000}"/>
    <cellStyle name="0 2 6" xfId="3746" xr:uid="{00000000-0005-0000-0000-00008F090000}"/>
    <cellStyle name="0 2 6 2" xfId="3747" xr:uid="{00000000-0005-0000-0000-000090090000}"/>
    <cellStyle name="0 2 6 2 2" xfId="3748" xr:uid="{00000000-0005-0000-0000-000091090000}"/>
    <cellStyle name="0 2 6 3" xfId="3749" xr:uid="{00000000-0005-0000-0000-000092090000}"/>
    <cellStyle name="0 2 7" xfId="3750" xr:uid="{00000000-0005-0000-0000-000093090000}"/>
    <cellStyle name="0 2 7 2" xfId="3751" xr:uid="{00000000-0005-0000-0000-000094090000}"/>
    <cellStyle name="0 2 7 2 2" xfId="3752" xr:uid="{00000000-0005-0000-0000-000095090000}"/>
    <cellStyle name="0 2 7 3" xfId="3753" xr:uid="{00000000-0005-0000-0000-000096090000}"/>
    <cellStyle name="0 2 8" xfId="3754" xr:uid="{00000000-0005-0000-0000-000097090000}"/>
    <cellStyle name="0 2 8 2" xfId="3755" xr:uid="{00000000-0005-0000-0000-000098090000}"/>
    <cellStyle name="0 2 8 2 2" xfId="3756" xr:uid="{00000000-0005-0000-0000-000099090000}"/>
    <cellStyle name="0 2 8 3" xfId="3757" xr:uid="{00000000-0005-0000-0000-00009A090000}"/>
    <cellStyle name="0 2 9" xfId="3758" xr:uid="{00000000-0005-0000-0000-00009B090000}"/>
    <cellStyle name="0 2 9 2" xfId="3759" xr:uid="{00000000-0005-0000-0000-00009C090000}"/>
    <cellStyle name="0 2 9 2 2" xfId="3760" xr:uid="{00000000-0005-0000-0000-00009D090000}"/>
    <cellStyle name="0 2 9 3" xfId="3761" xr:uid="{00000000-0005-0000-0000-00009E090000}"/>
    <cellStyle name="0 3" xfId="3762" xr:uid="{00000000-0005-0000-0000-00009F090000}"/>
    <cellStyle name="0 3 2" xfId="3763" xr:uid="{00000000-0005-0000-0000-0000A0090000}"/>
    <cellStyle name="0 3 2 2" xfId="3764" xr:uid="{00000000-0005-0000-0000-0000A1090000}"/>
    <cellStyle name="0 3 3" xfId="3765" xr:uid="{00000000-0005-0000-0000-0000A2090000}"/>
    <cellStyle name="0 4" xfId="3766" xr:uid="{00000000-0005-0000-0000-0000A3090000}"/>
    <cellStyle name="0 4 2" xfId="3767" xr:uid="{00000000-0005-0000-0000-0000A4090000}"/>
    <cellStyle name="0 4 2 2" xfId="3768" xr:uid="{00000000-0005-0000-0000-0000A5090000}"/>
    <cellStyle name="0 4 3" xfId="3769" xr:uid="{00000000-0005-0000-0000-0000A6090000}"/>
    <cellStyle name="0 5" xfId="3770" xr:uid="{00000000-0005-0000-0000-0000A7090000}"/>
    <cellStyle name="0 5 2" xfId="3771" xr:uid="{00000000-0005-0000-0000-0000A8090000}"/>
    <cellStyle name="0 5 2 2" xfId="3772" xr:uid="{00000000-0005-0000-0000-0000A9090000}"/>
    <cellStyle name="0 5 3" xfId="3773" xr:uid="{00000000-0005-0000-0000-0000AA090000}"/>
    <cellStyle name="0 6" xfId="3774" xr:uid="{00000000-0005-0000-0000-0000AB090000}"/>
    <cellStyle name="0 6 2" xfId="3775" xr:uid="{00000000-0005-0000-0000-0000AC090000}"/>
    <cellStyle name="0 6 2 2" xfId="3776" xr:uid="{00000000-0005-0000-0000-0000AD090000}"/>
    <cellStyle name="0 6 3" xfId="3777" xr:uid="{00000000-0005-0000-0000-0000AE090000}"/>
    <cellStyle name="0 7" xfId="3778" xr:uid="{00000000-0005-0000-0000-0000AF090000}"/>
    <cellStyle name="0 7 2" xfId="3779" xr:uid="{00000000-0005-0000-0000-0000B0090000}"/>
    <cellStyle name="0 7 2 2" xfId="3780" xr:uid="{00000000-0005-0000-0000-0000B1090000}"/>
    <cellStyle name="0 7 3" xfId="3781" xr:uid="{00000000-0005-0000-0000-0000B2090000}"/>
    <cellStyle name="0 8" xfId="3782" xr:uid="{00000000-0005-0000-0000-0000B3090000}"/>
    <cellStyle name="0 8 2" xfId="3783" xr:uid="{00000000-0005-0000-0000-0000B4090000}"/>
    <cellStyle name="0 8 2 2" xfId="3784" xr:uid="{00000000-0005-0000-0000-0000B5090000}"/>
    <cellStyle name="0 8 3" xfId="3785" xr:uid="{00000000-0005-0000-0000-0000B6090000}"/>
    <cellStyle name="0 9" xfId="3786" xr:uid="{00000000-0005-0000-0000-0000B7090000}"/>
    <cellStyle name="0 9 2" xfId="3787" xr:uid="{00000000-0005-0000-0000-0000B8090000}"/>
    <cellStyle name="0 9 2 2" xfId="3788" xr:uid="{00000000-0005-0000-0000-0000B9090000}"/>
    <cellStyle name="0 9 3" xfId="3789" xr:uid="{00000000-0005-0000-0000-0000BA090000}"/>
    <cellStyle name="0%" xfId="3790" xr:uid="{00000000-0005-0000-0000-0000BB090000}"/>
    <cellStyle name="0,0_x000d__x000a_NA_x000d__x000a_" xfId="658" xr:uid="{00000000-0005-0000-0000-0000BC090000}"/>
    <cellStyle name="0.0" xfId="39" xr:uid="{00000000-0005-0000-0000-0000BD090000}"/>
    <cellStyle name="0.0 10" xfId="3791" xr:uid="{00000000-0005-0000-0000-0000BE090000}"/>
    <cellStyle name="0.0 10 2" xfId="3792" xr:uid="{00000000-0005-0000-0000-0000BF090000}"/>
    <cellStyle name="0.0 10 2 2" xfId="3793" xr:uid="{00000000-0005-0000-0000-0000C0090000}"/>
    <cellStyle name="0.0 10 3" xfId="3794" xr:uid="{00000000-0005-0000-0000-0000C1090000}"/>
    <cellStyle name="0.0 11" xfId="3795" xr:uid="{00000000-0005-0000-0000-0000C2090000}"/>
    <cellStyle name="0.0 11 2" xfId="3796" xr:uid="{00000000-0005-0000-0000-0000C3090000}"/>
    <cellStyle name="0.0 11 2 2" xfId="3797" xr:uid="{00000000-0005-0000-0000-0000C4090000}"/>
    <cellStyle name="0.0 11 3" xfId="3798" xr:uid="{00000000-0005-0000-0000-0000C5090000}"/>
    <cellStyle name="0.0 12" xfId="3799" xr:uid="{00000000-0005-0000-0000-0000C6090000}"/>
    <cellStyle name="0.0 12 2" xfId="3800" xr:uid="{00000000-0005-0000-0000-0000C7090000}"/>
    <cellStyle name="0.0 12 2 2" xfId="3801" xr:uid="{00000000-0005-0000-0000-0000C8090000}"/>
    <cellStyle name="0.0 12 3" xfId="3802" xr:uid="{00000000-0005-0000-0000-0000C9090000}"/>
    <cellStyle name="0.0 13" xfId="3803" xr:uid="{00000000-0005-0000-0000-0000CA090000}"/>
    <cellStyle name="0.0 13 2" xfId="3804" xr:uid="{00000000-0005-0000-0000-0000CB090000}"/>
    <cellStyle name="0.0 13 2 2" xfId="3805" xr:uid="{00000000-0005-0000-0000-0000CC090000}"/>
    <cellStyle name="0.0 13 3" xfId="3806" xr:uid="{00000000-0005-0000-0000-0000CD090000}"/>
    <cellStyle name="0.0 14" xfId="3807" xr:uid="{00000000-0005-0000-0000-0000CE090000}"/>
    <cellStyle name="0.0 14 2" xfId="3808" xr:uid="{00000000-0005-0000-0000-0000CF090000}"/>
    <cellStyle name="0.0 14 2 2" xfId="3809" xr:uid="{00000000-0005-0000-0000-0000D0090000}"/>
    <cellStyle name="0.0 14 3" xfId="3810" xr:uid="{00000000-0005-0000-0000-0000D1090000}"/>
    <cellStyle name="0.0 15" xfId="3811" xr:uid="{00000000-0005-0000-0000-0000D2090000}"/>
    <cellStyle name="0.0 2" xfId="3812" xr:uid="{00000000-0005-0000-0000-0000D3090000}"/>
    <cellStyle name="0.0 2 10" xfId="3813" xr:uid="{00000000-0005-0000-0000-0000D4090000}"/>
    <cellStyle name="0.0 2 10 2" xfId="3814" xr:uid="{00000000-0005-0000-0000-0000D5090000}"/>
    <cellStyle name="0.0 2 10 2 2" xfId="3815" xr:uid="{00000000-0005-0000-0000-0000D6090000}"/>
    <cellStyle name="0.0 2 10 3" xfId="3816" xr:uid="{00000000-0005-0000-0000-0000D7090000}"/>
    <cellStyle name="0.0 2 11" xfId="3817" xr:uid="{00000000-0005-0000-0000-0000D8090000}"/>
    <cellStyle name="0.0 2 11 2" xfId="3818" xr:uid="{00000000-0005-0000-0000-0000D9090000}"/>
    <cellStyle name="0.0 2 11 2 2" xfId="3819" xr:uid="{00000000-0005-0000-0000-0000DA090000}"/>
    <cellStyle name="0.0 2 11 3" xfId="3820" xr:uid="{00000000-0005-0000-0000-0000DB090000}"/>
    <cellStyle name="0.0 2 12" xfId="3821" xr:uid="{00000000-0005-0000-0000-0000DC090000}"/>
    <cellStyle name="0.0 2 12 2" xfId="3822" xr:uid="{00000000-0005-0000-0000-0000DD090000}"/>
    <cellStyle name="0.0 2 12 2 2" xfId="3823" xr:uid="{00000000-0005-0000-0000-0000DE090000}"/>
    <cellStyle name="0.0 2 12 3" xfId="3824" xr:uid="{00000000-0005-0000-0000-0000DF090000}"/>
    <cellStyle name="0.0 2 13" xfId="3825" xr:uid="{00000000-0005-0000-0000-0000E0090000}"/>
    <cellStyle name="0.0 2 13 2" xfId="3826" xr:uid="{00000000-0005-0000-0000-0000E1090000}"/>
    <cellStyle name="0.0 2 13 2 2" xfId="3827" xr:uid="{00000000-0005-0000-0000-0000E2090000}"/>
    <cellStyle name="0.0 2 13 3" xfId="3828" xr:uid="{00000000-0005-0000-0000-0000E3090000}"/>
    <cellStyle name="0.0 2 14" xfId="3829" xr:uid="{00000000-0005-0000-0000-0000E4090000}"/>
    <cellStyle name="0.0 2 14 2" xfId="3830" xr:uid="{00000000-0005-0000-0000-0000E5090000}"/>
    <cellStyle name="0.0 2 2" xfId="3831" xr:uid="{00000000-0005-0000-0000-0000E6090000}"/>
    <cellStyle name="0.0 2 2 2" xfId="3832" xr:uid="{00000000-0005-0000-0000-0000E7090000}"/>
    <cellStyle name="0.0 2 2 2 2" xfId="3833" xr:uid="{00000000-0005-0000-0000-0000E8090000}"/>
    <cellStyle name="0.0 2 2 3" xfId="3834" xr:uid="{00000000-0005-0000-0000-0000E9090000}"/>
    <cellStyle name="0.0 2 3" xfId="3835" xr:uid="{00000000-0005-0000-0000-0000EA090000}"/>
    <cellStyle name="0.0 2 3 2" xfId="3836" xr:uid="{00000000-0005-0000-0000-0000EB090000}"/>
    <cellStyle name="0.0 2 3 2 2" xfId="3837" xr:uid="{00000000-0005-0000-0000-0000EC090000}"/>
    <cellStyle name="0.0 2 3 3" xfId="3838" xr:uid="{00000000-0005-0000-0000-0000ED090000}"/>
    <cellStyle name="0.0 2 4" xfId="3839" xr:uid="{00000000-0005-0000-0000-0000EE090000}"/>
    <cellStyle name="0.0 2 4 2" xfId="3840" xr:uid="{00000000-0005-0000-0000-0000EF090000}"/>
    <cellStyle name="0.0 2 4 2 2" xfId="3841" xr:uid="{00000000-0005-0000-0000-0000F0090000}"/>
    <cellStyle name="0.0 2 4 3" xfId="3842" xr:uid="{00000000-0005-0000-0000-0000F1090000}"/>
    <cellStyle name="0.0 2 5" xfId="3843" xr:uid="{00000000-0005-0000-0000-0000F2090000}"/>
    <cellStyle name="0.0 2 5 2" xfId="3844" xr:uid="{00000000-0005-0000-0000-0000F3090000}"/>
    <cellStyle name="0.0 2 5 2 2" xfId="3845" xr:uid="{00000000-0005-0000-0000-0000F4090000}"/>
    <cellStyle name="0.0 2 5 3" xfId="3846" xr:uid="{00000000-0005-0000-0000-0000F5090000}"/>
    <cellStyle name="0.0 2 6" xfId="3847" xr:uid="{00000000-0005-0000-0000-0000F6090000}"/>
    <cellStyle name="0.0 2 6 2" xfId="3848" xr:uid="{00000000-0005-0000-0000-0000F7090000}"/>
    <cellStyle name="0.0 2 6 2 2" xfId="3849" xr:uid="{00000000-0005-0000-0000-0000F8090000}"/>
    <cellStyle name="0.0 2 6 3" xfId="3850" xr:uid="{00000000-0005-0000-0000-0000F9090000}"/>
    <cellStyle name="0.0 2 7" xfId="3851" xr:uid="{00000000-0005-0000-0000-0000FA090000}"/>
    <cellStyle name="0.0 2 7 2" xfId="3852" xr:uid="{00000000-0005-0000-0000-0000FB090000}"/>
    <cellStyle name="0.0 2 7 2 2" xfId="3853" xr:uid="{00000000-0005-0000-0000-0000FC090000}"/>
    <cellStyle name="0.0 2 7 3" xfId="3854" xr:uid="{00000000-0005-0000-0000-0000FD090000}"/>
    <cellStyle name="0.0 2 8" xfId="3855" xr:uid="{00000000-0005-0000-0000-0000FE090000}"/>
    <cellStyle name="0.0 2 8 2" xfId="3856" xr:uid="{00000000-0005-0000-0000-0000FF090000}"/>
    <cellStyle name="0.0 2 8 2 2" xfId="3857" xr:uid="{00000000-0005-0000-0000-0000000A0000}"/>
    <cellStyle name="0.0 2 8 3" xfId="3858" xr:uid="{00000000-0005-0000-0000-0000010A0000}"/>
    <cellStyle name="0.0 2 9" xfId="3859" xr:uid="{00000000-0005-0000-0000-0000020A0000}"/>
    <cellStyle name="0.0 2 9 2" xfId="3860" xr:uid="{00000000-0005-0000-0000-0000030A0000}"/>
    <cellStyle name="0.0 2 9 2 2" xfId="3861" xr:uid="{00000000-0005-0000-0000-0000040A0000}"/>
    <cellStyle name="0.0 2 9 3" xfId="3862" xr:uid="{00000000-0005-0000-0000-0000050A0000}"/>
    <cellStyle name="0.0 3" xfId="3863" xr:uid="{00000000-0005-0000-0000-0000060A0000}"/>
    <cellStyle name="0.0 3 2" xfId="3864" xr:uid="{00000000-0005-0000-0000-0000070A0000}"/>
    <cellStyle name="0.0 3 2 2" xfId="3865" xr:uid="{00000000-0005-0000-0000-0000080A0000}"/>
    <cellStyle name="0.0 3 3" xfId="3866" xr:uid="{00000000-0005-0000-0000-0000090A0000}"/>
    <cellStyle name="0.0 4" xfId="3867" xr:uid="{00000000-0005-0000-0000-00000A0A0000}"/>
    <cellStyle name="0.0 4 2" xfId="3868" xr:uid="{00000000-0005-0000-0000-00000B0A0000}"/>
    <cellStyle name="0.0 4 2 2" xfId="3869" xr:uid="{00000000-0005-0000-0000-00000C0A0000}"/>
    <cellStyle name="0.0 4 3" xfId="3870" xr:uid="{00000000-0005-0000-0000-00000D0A0000}"/>
    <cellStyle name="0.0 5" xfId="3871" xr:uid="{00000000-0005-0000-0000-00000E0A0000}"/>
    <cellStyle name="0.0 5 2" xfId="3872" xr:uid="{00000000-0005-0000-0000-00000F0A0000}"/>
    <cellStyle name="0.0 5 2 2" xfId="3873" xr:uid="{00000000-0005-0000-0000-0000100A0000}"/>
    <cellStyle name="0.0 5 3" xfId="3874" xr:uid="{00000000-0005-0000-0000-0000110A0000}"/>
    <cellStyle name="0.0 6" xfId="3875" xr:uid="{00000000-0005-0000-0000-0000120A0000}"/>
    <cellStyle name="0.0 6 2" xfId="3876" xr:uid="{00000000-0005-0000-0000-0000130A0000}"/>
    <cellStyle name="0.0 6 2 2" xfId="3877" xr:uid="{00000000-0005-0000-0000-0000140A0000}"/>
    <cellStyle name="0.0 6 3" xfId="3878" xr:uid="{00000000-0005-0000-0000-0000150A0000}"/>
    <cellStyle name="0.0 7" xfId="3879" xr:uid="{00000000-0005-0000-0000-0000160A0000}"/>
    <cellStyle name="0.0 7 2" xfId="3880" xr:uid="{00000000-0005-0000-0000-0000170A0000}"/>
    <cellStyle name="0.0 7 2 2" xfId="3881" xr:uid="{00000000-0005-0000-0000-0000180A0000}"/>
    <cellStyle name="0.0 7 3" xfId="3882" xr:uid="{00000000-0005-0000-0000-0000190A0000}"/>
    <cellStyle name="0.0 8" xfId="3883" xr:uid="{00000000-0005-0000-0000-00001A0A0000}"/>
    <cellStyle name="0.0 8 2" xfId="3884" xr:uid="{00000000-0005-0000-0000-00001B0A0000}"/>
    <cellStyle name="0.0 8 2 2" xfId="3885" xr:uid="{00000000-0005-0000-0000-00001C0A0000}"/>
    <cellStyle name="0.0 8 3" xfId="3886" xr:uid="{00000000-0005-0000-0000-00001D0A0000}"/>
    <cellStyle name="0.0 9" xfId="3887" xr:uid="{00000000-0005-0000-0000-00001E0A0000}"/>
    <cellStyle name="0.0 9 2" xfId="3888" xr:uid="{00000000-0005-0000-0000-00001F0A0000}"/>
    <cellStyle name="0.0 9 2 2" xfId="3889" xr:uid="{00000000-0005-0000-0000-0000200A0000}"/>
    <cellStyle name="0.0 9 3" xfId="3890" xr:uid="{00000000-0005-0000-0000-0000210A0000}"/>
    <cellStyle name="0.0%" xfId="3891" xr:uid="{00000000-0005-0000-0000-0000220A0000}"/>
    <cellStyle name="0.0_4-시행계획서(전기비저항)-추가1지구-최종출력" xfId="3892" xr:uid="{00000000-0005-0000-0000-0000230A0000}"/>
    <cellStyle name="0.00" xfId="40" xr:uid="{00000000-0005-0000-0000-0000240A0000}"/>
    <cellStyle name="0.00 10" xfId="3893" xr:uid="{00000000-0005-0000-0000-0000250A0000}"/>
    <cellStyle name="0.00 10 2" xfId="3894" xr:uid="{00000000-0005-0000-0000-0000260A0000}"/>
    <cellStyle name="0.00 10 2 2" xfId="3895" xr:uid="{00000000-0005-0000-0000-0000270A0000}"/>
    <cellStyle name="0.00 10 3" xfId="3896" xr:uid="{00000000-0005-0000-0000-0000280A0000}"/>
    <cellStyle name="0.00 11" xfId="3897" xr:uid="{00000000-0005-0000-0000-0000290A0000}"/>
    <cellStyle name="0.00 11 2" xfId="3898" xr:uid="{00000000-0005-0000-0000-00002A0A0000}"/>
    <cellStyle name="0.00 11 2 2" xfId="3899" xr:uid="{00000000-0005-0000-0000-00002B0A0000}"/>
    <cellStyle name="0.00 11 3" xfId="3900" xr:uid="{00000000-0005-0000-0000-00002C0A0000}"/>
    <cellStyle name="0.00 12" xfId="3901" xr:uid="{00000000-0005-0000-0000-00002D0A0000}"/>
    <cellStyle name="0.00 12 2" xfId="3902" xr:uid="{00000000-0005-0000-0000-00002E0A0000}"/>
    <cellStyle name="0.00 12 2 2" xfId="3903" xr:uid="{00000000-0005-0000-0000-00002F0A0000}"/>
    <cellStyle name="0.00 12 3" xfId="3904" xr:uid="{00000000-0005-0000-0000-0000300A0000}"/>
    <cellStyle name="0.00 13" xfId="3905" xr:uid="{00000000-0005-0000-0000-0000310A0000}"/>
    <cellStyle name="0.00 13 2" xfId="3906" xr:uid="{00000000-0005-0000-0000-0000320A0000}"/>
    <cellStyle name="0.00 13 2 2" xfId="3907" xr:uid="{00000000-0005-0000-0000-0000330A0000}"/>
    <cellStyle name="0.00 13 3" xfId="3908" xr:uid="{00000000-0005-0000-0000-0000340A0000}"/>
    <cellStyle name="0.00 14" xfId="3909" xr:uid="{00000000-0005-0000-0000-0000350A0000}"/>
    <cellStyle name="0.00 14 2" xfId="3910" xr:uid="{00000000-0005-0000-0000-0000360A0000}"/>
    <cellStyle name="0.00 14 2 2" xfId="3911" xr:uid="{00000000-0005-0000-0000-0000370A0000}"/>
    <cellStyle name="0.00 14 3" xfId="3912" xr:uid="{00000000-0005-0000-0000-0000380A0000}"/>
    <cellStyle name="0.00 15" xfId="3913" xr:uid="{00000000-0005-0000-0000-0000390A0000}"/>
    <cellStyle name="0.00 2" xfId="3914" xr:uid="{00000000-0005-0000-0000-00003A0A0000}"/>
    <cellStyle name="0.00 2 10" xfId="3915" xr:uid="{00000000-0005-0000-0000-00003B0A0000}"/>
    <cellStyle name="0.00 2 10 2" xfId="3916" xr:uid="{00000000-0005-0000-0000-00003C0A0000}"/>
    <cellStyle name="0.00 2 10 2 2" xfId="3917" xr:uid="{00000000-0005-0000-0000-00003D0A0000}"/>
    <cellStyle name="0.00 2 10 3" xfId="3918" xr:uid="{00000000-0005-0000-0000-00003E0A0000}"/>
    <cellStyle name="0.00 2 11" xfId="3919" xr:uid="{00000000-0005-0000-0000-00003F0A0000}"/>
    <cellStyle name="0.00 2 11 2" xfId="3920" xr:uid="{00000000-0005-0000-0000-0000400A0000}"/>
    <cellStyle name="0.00 2 11 2 2" xfId="3921" xr:uid="{00000000-0005-0000-0000-0000410A0000}"/>
    <cellStyle name="0.00 2 11 3" xfId="3922" xr:uid="{00000000-0005-0000-0000-0000420A0000}"/>
    <cellStyle name="0.00 2 12" xfId="3923" xr:uid="{00000000-0005-0000-0000-0000430A0000}"/>
    <cellStyle name="0.00 2 12 2" xfId="3924" xr:uid="{00000000-0005-0000-0000-0000440A0000}"/>
    <cellStyle name="0.00 2 12 2 2" xfId="3925" xr:uid="{00000000-0005-0000-0000-0000450A0000}"/>
    <cellStyle name="0.00 2 12 3" xfId="3926" xr:uid="{00000000-0005-0000-0000-0000460A0000}"/>
    <cellStyle name="0.00 2 13" xfId="3927" xr:uid="{00000000-0005-0000-0000-0000470A0000}"/>
    <cellStyle name="0.00 2 13 2" xfId="3928" xr:uid="{00000000-0005-0000-0000-0000480A0000}"/>
    <cellStyle name="0.00 2 13 2 2" xfId="3929" xr:uid="{00000000-0005-0000-0000-0000490A0000}"/>
    <cellStyle name="0.00 2 13 3" xfId="3930" xr:uid="{00000000-0005-0000-0000-00004A0A0000}"/>
    <cellStyle name="0.00 2 14" xfId="3931" xr:uid="{00000000-0005-0000-0000-00004B0A0000}"/>
    <cellStyle name="0.00 2 14 2" xfId="3932" xr:uid="{00000000-0005-0000-0000-00004C0A0000}"/>
    <cellStyle name="0.00 2 2" xfId="3933" xr:uid="{00000000-0005-0000-0000-00004D0A0000}"/>
    <cellStyle name="0.00 2 2 2" xfId="3934" xr:uid="{00000000-0005-0000-0000-00004E0A0000}"/>
    <cellStyle name="0.00 2 2 2 2" xfId="3935" xr:uid="{00000000-0005-0000-0000-00004F0A0000}"/>
    <cellStyle name="0.00 2 2 3" xfId="3936" xr:uid="{00000000-0005-0000-0000-0000500A0000}"/>
    <cellStyle name="0.00 2 3" xfId="3937" xr:uid="{00000000-0005-0000-0000-0000510A0000}"/>
    <cellStyle name="0.00 2 3 2" xfId="3938" xr:uid="{00000000-0005-0000-0000-0000520A0000}"/>
    <cellStyle name="0.00 2 3 2 2" xfId="3939" xr:uid="{00000000-0005-0000-0000-0000530A0000}"/>
    <cellStyle name="0.00 2 3 3" xfId="3940" xr:uid="{00000000-0005-0000-0000-0000540A0000}"/>
    <cellStyle name="0.00 2 4" xfId="3941" xr:uid="{00000000-0005-0000-0000-0000550A0000}"/>
    <cellStyle name="0.00 2 4 2" xfId="3942" xr:uid="{00000000-0005-0000-0000-0000560A0000}"/>
    <cellStyle name="0.00 2 4 2 2" xfId="3943" xr:uid="{00000000-0005-0000-0000-0000570A0000}"/>
    <cellStyle name="0.00 2 4 3" xfId="3944" xr:uid="{00000000-0005-0000-0000-0000580A0000}"/>
    <cellStyle name="0.00 2 5" xfId="3945" xr:uid="{00000000-0005-0000-0000-0000590A0000}"/>
    <cellStyle name="0.00 2 5 2" xfId="3946" xr:uid="{00000000-0005-0000-0000-00005A0A0000}"/>
    <cellStyle name="0.00 2 5 2 2" xfId="3947" xr:uid="{00000000-0005-0000-0000-00005B0A0000}"/>
    <cellStyle name="0.00 2 5 3" xfId="3948" xr:uid="{00000000-0005-0000-0000-00005C0A0000}"/>
    <cellStyle name="0.00 2 6" xfId="3949" xr:uid="{00000000-0005-0000-0000-00005D0A0000}"/>
    <cellStyle name="0.00 2 6 2" xfId="3950" xr:uid="{00000000-0005-0000-0000-00005E0A0000}"/>
    <cellStyle name="0.00 2 6 2 2" xfId="3951" xr:uid="{00000000-0005-0000-0000-00005F0A0000}"/>
    <cellStyle name="0.00 2 6 3" xfId="3952" xr:uid="{00000000-0005-0000-0000-0000600A0000}"/>
    <cellStyle name="0.00 2 7" xfId="3953" xr:uid="{00000000-0005-0000-0000-0000610A0000}"/>
    <cellStyle name="0.00 2 7 2" xfId="3954" xr:uid="{00000000-0005-0000-0000-0000620A0000}"/>
    <cellStyle name="0.00 2 7 2 2" xfId="3955" xr:uid="{00000000-0005-0000-0000-0000630A0000}"/>
    <cellStyle name="0.00 2 7 3" xfId="3956" xr:uid="{00000000-0005-0000-0000-0000640A0000}"/>
    <cellStyle name="0.00 2 8" xfId="3957" xr:uid="{00000000-0005-0000-0000-0000650A0000}"/>
    <cellStyle name="0.00 2 8 2" xfId="3958" xr:uid="{00000000-0005-0000-0000-0000660A0000}"/>
    <cellStyle name="0.00 2 8 2 2" xfId="3959" xr:uid="{00000000-0005-0000-0000-0000670A0000}"/>
    <cellStyle name="0.00 2 8 3" xfId="3960" xr:uid="{00000000-0005-0000-0000-0000680A0000}"/>
    <cellStyle name="0.00 2 9" xfId="3961" xr:uid="{00000000-0005-0000-0000-0000690A0000}"/>
    <cellStyle name="0.00 2 9 2" xfId="3962" xr:uid="{00000000-0005-0000-0000-00006A0A0000}"/>
    <cellStyle name="0.00 2 9 2 2" xfId="3963" xr:uid="{00000000-0005-0000-0000-00006B0A0000}"/>
    <cellStyle name="0.00 2 9 3" xfId="3964" xr:uid="{00000000-0005-0000-0000-00006C0A0000}"/>
    <cellStyle name="0.00 3" xfId="3965" xr:uid="{00000000-0005-0000-0000-00006D0A0000}"/>
    <cellStyle name="0.00 3 2" xfId="3966" xr:uid="{00000000-0005-0000-0000-00006E0A0000}"/>
    <cellStyle name="0.00 3 2 2" xfId="3967" xr:uid="{00000000-0005-0000-0000-00006F0A0000}"/>
    <cellStyle name="0.00 3 3" xfId="3968" xr:uid="{00000000-0005-0000-0000-0000700A0000}"/>
    <cellStyle name="0.00 4" xfId="3969" xr:uid="{00000000-0005-0000-0000-0000710A0000}"/>
    <cellStyle name="0.00 4 2" xfId="3970" xr:uid="{00000000-0005-0000-0000-0000720A0000}"/>
    <cellStyle name="0.00 4 2 2" xfId="3971" xr:uid="{00000000-0005-0000-0000-0000730A0000}"/>
    <cellStyle name="0.00 4 3" xfId="3972" xr:uid="{00000000-0005-0000-0000-0000740A0000}"/>
    <cellStyle name="0.00 5" xfId="3973" xr:uid="{00000000-0005-0000-0000-0000750A0000}"/>
    <cellStyle name="0.00 5 2" xfId="3974" xr:uid="{00000000-0005-0000-0000-0000760A0000}"/>
    <cellStyle name="0.00 5 2 2" xfId="3975" xr:uid="{00000000-0005-0000-0000-0000770A0000}"/>
    <cellStyle name="0.00 5 3" xfId="3976" xr:uid="{00000000-0005-0000-0000-0000780A0000}"/>
    <cellStyle name="0.00 6" xfId="3977" xr:uid="{00000000-0005-0000-0000-0000790A0000}"/>
    <cellStyle name="0.00 6 2" xfId="3978" xr:uid="{00000000-0005-0000-0000-00007A0A0000}"/>
    <cellStyle name="0.00 6 2 2" xfId="3979" xr:uid="{00000000-0005-0000-0000-00007B0A0000}"/>
    <cellStyle name="0.00 6 3" xfId="3980" xr:uid="{00000000-0005-0000-0000-00007C0A0000}"/>
    <cellStyle name="0.00 7" xfId="3981" xr:uid="{00000000-0005-0000-0000-00007D0A0000}"/>
    <cellStyle name="0.00 7 2" xfId="3982" xr:uid="{00000000-0005-0000-0000-00007E0A0000}"/>
    <cellStyle name="0.00 7 2 2" xfId="3983" xr:uid="{00000000-0005-0000-0000-00007F0A0000}"/>
    <cellStyle name="0.00 7 3" xfId="3984" xr:uid="{00000000-0005-0000-0000-0000800A0000}"/>
    <cellStyle name="0.00 8" xfId="3985" xr:uid="{00000000-0005-0000-0000-0000810A0000}"/>
    <cellStyle name="0.00 8 2" xfId="3986" xr:uid="{00000000-0005-0000-0000-0000820A0000}"/>
    <cellStyle name="0.00 8 2 2" xfId="3987" xr:uid="{00000000-0005-0000-0000-0000830A0000}"/>
    <cellStyle name="0.00 8 3" xfId="3988" xr:uid="{00000000-0005-0000-0000-0000840A0000}"/>
    <cellStyle name="0.00 9" xfId="3989" xr:uid="{00000000-0005-0000-0000-0000850A0000}"/>
    <cellStyle name="0.00 9 2" xfId="3990" xr:uid="{00000000-0005-0000-0000-0000860A0000}"/>
    <cellStyle name="0.00 9 2 2" xfId="3991" xr:uid="{00000000-0005-0000-0000-0000870A0000}"/>
    <cellStyle name="0.00 9 3" xfId="3992" xr:uid="{00000000-0005-0000-0000-0000880A0000}"/>
    <cellStyle name="0.00%" xfId="3993" xr:uid="{00000000-0005-0000-0000-0000890A0000}"/>
    <cellStyle name="0.00_4-시행계획서(전기비저항)-추가1지구-최종출력" xfId="3994" xr:uid="{00000000-0005-0000-0000-00008A0A0000}"/>
    <cellStyle name="0.000%" xfId="3995" xr:uid="{00000000-0005-0000-0000-00008B0A0000}"/>
    <cellStyle name="0.0000%" xfId="3996" xr:uid="{00000000-0005-0000-0000-00008C0A0000}"/>
    <cellStyle name="00" xfId="1078" xr:uid="{00000000-0005-0000-0000-00008D0A0000}"/>
    <cellStyle name="00 2" xfId="3997" xr:uid="{00000000-0005-0000-0000-00008E0A0000}"/>
    <cellStyle name="1" xfId="1079" xr:uid="{00000000-0005-0000-0000-00008F0A0000}"/>
    <cellStyle name="1_00-예산서양식100" xfId="1080" xr:uid="{00000000-0005-0000-0000-0000900A0000}"/>
    <cellStyle name="1_book1" xfId="3998" xr:uid="{00000000-0005-0000-0000-0000910A0000}"/>
    <cellStyle name="1_laroux" xfId="1081" xr:uid="{00000000-0005-0000-0000-0000920A0000}"/>
    <cellStyle name="1_laroux_ATC-YOON1" xfId="1082" xr:uid="{00000000-0005-0000-0000-0000930A0000}"/>
    <cellStyle name="1_Sheet1" xfId="3999" xr:uid="{00000000-0005-0000-0000-0000940A0000}"/>
    <cellStyle name="1_total" xfId="1083" xr:uid="{00000000-0005-0000-0000-0000950A0000}"/>
    <cellStyle name="1_total_00-예산서양식100" xfId="4000" xr:uid="{00000000-0005-0000-0000-0000960A0000}"/>
    <cellStyle name="1_total_00-예산서양식100_설계내역서(수유2)-1차분(2차변경)" xfId="4001" xr:uid="{00000000-0005-0000-0000-0000970A0000}"/>
    <cellStyle name="1_total_설계내역서(수유2)-1차분(2차변경)" xfId="4002" xr:uid="{00000000-0005-0000-0000-0000980A0000}"/>
    <cellStyle name="1_total_현충묘지-예산서(조경)" xfId="1084" xr:uid="{00000000-0005-0000-0000-0000990A0000}"/>
    <cellStyle name="1_total_현충묘지-예산서(조경)_설계내역서(수유2)-1차분(2차변경)" xfId="4003" xr:uid="{00000000-0005-0000-0000-00009A0A0000}"/>
    <cellStyle name="1_total_현충묘지-예산서(조경)_예산서-엑셀변환양식100" xfId="1085" xr:uid="{00000000-0005-0000-0000-00009B0A0000}"/>
    <cellStyle name="1_total_현충묘지-예산서(조경)_예산서-엑셀변환양식100_00-예산서양식100" xfId="4004" xr:uid="{00000000-0005-0000-0000-00009C0A0000}"/>
    <cellStyle name="1_total_현충묘지-예산서(조경)_예산서-엑셀변환양식100_00-예산서양식100_설계내역서(수유2)-1차분(2차변경)" xfId="4005" xr:uid="{00000000-0005-0000-0000-00009D0A0000}"/>
    <cellStyle name="1_total_현충묘지-예산서(조경)_예산서-엑셀변환양식100_설계내역서(수유2)-1차분(2차변경)" xfId="4006" xr:uid="{00000000-0005-0000-0000-00009E0A0000}"/>
    <cellStyle name="1_tree" xfId="1086" xr:uid="{00000000-0005-0000-0000-00009F0A0000}"/>
    <cellStyle name="1_tree_00-예산서양식100" xfId="4007" xr:uid="{00000000-0005-0000-0000-0000A00A0000}"/>
    <cellStyle name="1_tree_00-예산서양식100_설계내역서(수유2)-1차분(2차변경)" xfId="4008" xr:uid="{00000000-0005-0000-0000-0000A10A0000}"/>
    <cellStyle name="1_tree_설계내역서(수유2)-1차분(2차변경)" xfId="4009" xr:uid="{00000000-0005-0000-0000-0000A20A0000}"/>
    <cellStyle name="1_tree_수량산출" xfId="1087" xr:uid="{00000000-0005-0000-0000-0000A30A0000}"/>
    <cellStyle name="1_tree_수량산출_00-예산서양식100" xfId="4010" xr:uid="{00000000-0005-0000-0000-0000A40A0000}"/>
    <cellStyle name="1_tree_수량산출_00-예산서양식100_설계내역서(수유2)-1차분(2차변경)" xfId="4011" xr:uid="{00000000-0005-0000-0000-0000A50A0000}"/>
    <cellStyle name="1_tree_수량산출_설계내역서(수유2)-1차분(2차변경)" xfId="4012" xr:uid="{00000000-0005-0000-0000-0000A60A0000}"/>
    <cellStyle name="1_tree_수량산출_현충묘지-예산서(조경)" xfId="1088" xr:uid="{00000000-0005-0000-0000-0000A70A0000}"/>
    <cellStyle name="1_tree_수량산출_현충묘지-예산서(조경)_설계내역서(수유2)-1차분(2차변경)" xfId="4013" xr:uid="{00000000-0005-0000-0000-0000A80A0000}"/>
    <cellStyle name="1_tree_수량산출_현충묘지-예산서(조경)_예산서-엑셀변환양식100" xfId="1089" xr:uid="{00000000-0005-0000-0000-0000A90A0000}"/>
    <cellStyle name="1_tree_수량산출_현충묘지-예산서(조경)_예산서-엑셀변환양식100_00-예산서양식100" xfId="4014" xr:uid="{00000000-0005-0000-0000-0000AA0A0000}"/>
    <cellStyle name="1_tree_수량산출_현충묘지-예산서(조경)_예산서-엑셀변환양식100_00-예산서양식100_설계내역서(수유2)-1차분(2차변경)" xfId="4015" xr:uid="{00000000-0005-0000-0000-0000AB0A0000}"/>
    <cellStyle name="1_tree_수량산출_현충묘지-예산서(조경)_예산서-엑셀변환양식100_설계내역서(수유2)-1차분(2차변경)" xfId="4016" xr:uid="{00000000-0005-0000-0000-0000AC0A0000}"/>
    <cellStyle name="1_tree_현충묘지-예산서(조경)" xfId="1090" xr:uid="{00000000-0005-0000-0000-0000AD0A0000}"/>
    <cellStyle name="1_tree_현충묘지-예산서(조경)_설계내역서(수유2)-1차분(2차변경)" xfId="4017" xr:uid="{00000000-0005-0000-0000-0000AE0A0000}"/>
    <cellStyle name="1_tree_현충묘지-예산서(조경)_예산서-엑셀변환양식100" xfId="1091" xr:uid="{00000000-0005-0000-0000-0000AF0A0000}"/>
    <cellStyle name="1_tree_현충묘지-예산서(조경)_예산서-엑셀변환양식100_00-예산서양식100" xfId="4018" xr:uid="{00000000-0005-0000-0000-0000B00A0000}"/>
    <cellStyle name="1_tree_현충묘지-예산서(조경)_예산서-엑셀변환양식100_00-예산서양식100_설계내역서(수유2)-1차분(2차변경)" xfId="4019" xr:uid="{00000000-0005-0000-0000-0000B10A0000}"/>
    <cellStyle name="1_tree_현충묘지-예산서(조경)_예산서-엑셀변환양식100_설계내역서(수유2)-1차분(2차변경)" xfId="4020" xr:uid="{00000000-0005-0000-0000-0000B20A0000}"/>
    <cellStyle name="1_가월리배수펌프(04.23)" xfId="4021" xr:uid="{00000000-0005-0000-0000-0000B30A0000}"/>
    <cellStyle name="1_계수대로" xfId="4022" xr:uid="{00000000-0005-0000-0000-0000B40A0000}"/>
    <cellStyle name="1_단가조사표" xfId="1092" xr:uid="{00000000-0005-0000-0000-0000B50A0000}"/>
    <cellStyle name="1_단가조사표_1011소각" xfId="1093" xr:uid="{00000000-0005-0000-0000-0000B60A0000}"/>
    <cellStyle name="1_단가조사표_1113교~1" xfId="1094" xr:uid="{00000000-0005-0000-0000-0000B70A0000}"/>
    <cellStyle name="1_단가조사표_121내역" xfId="1095" xr:uid="{00000000-0005-0000-0000-0000B80A0000}"/>
    <cellStyle name="1_단가조사표_객토량" xfId="1096" xr:uid="{00000000-0005-0000-0000-0000B90A0000}"/>
    <cellStyle name="1_단가조사표_교통센~1" xfId="1097" xr:uid="{00000000-0005-0000-0000-0000BA0A0000}"/>
    <cellStyle name="1_단가조사표_교통센터412" xfId="1098" xr:uid="{00000000-0005-0000-0000-0000BB0A0000}"/>
    <cellStyle name="1_단가조사표_교통수" xfId="1099" xr:uid="{00000000-0005-0000-0000-0000BC0A0000}"/>
    <cellStyle name="1_단가조사표_교통수량산출서" xfId="1100" xr:uid="{00000000-0005-0000-0000-0000BD0A0000}"/>
    <cellStyle name="1_단가조사표_구조물대가 (2)" xfId="1101" xr:uid="{00000000-0005-0000-0000-0000BE0A0000}"/>
    <cellStyle name="1_단가조사표_내역서 (2)" xfId="1102" xr:uid="{00000000-0005-0000-0000-0000BF0A0000}"/>
    <cellStyle name="1_단가조사표_대전관저지구" xfId="1103" xr:uid="{00000000-0005-0000-0000-0000C00A0000}"/>
    <cellStyle name="1_단가조사표_동측지~1" xfId="1104" xr:uid="{00000000-0005-0000-0000-0000C10A0000}"/>
    <cellStyle name="1_단가조사표_동측지원422" xfId="1105" xr:uid="{00000000-0005-0000-0000-0000C20A0000}"/>
    <cellStyle name="1_단가조사표_동측지원512" xfId="1106" xr:uid="{00000000-0005-0000-0000-0000C30A0000}"/>
    <cellStyle name="1_단가조사표_동측지원524" xfId="1107" xr:uid="{00000000-0005-0000-0000-0000C40A0000}"/>
    <cellStyle name="1_단가조사표_부대422" xfId="1108" xr:uid="{00000000-0005-0000-0000-0000C50A0000}"/>
    <cellStyle name="1_단가조사표_부대시설" xfId="1109" xr:uid="{00000000-0005-0000-0000-0000C60A0000}"/>
    <cellStyle name="1_단가조사표_소각수~1" xfId="1110" xr:uid="{00000000-0005-0000-0000-0000C70A0000}"/>
    <cellStyle name="1_단가조사표_소각수내역서" xfId="1111" xr:uid="{00000000-0005-0000-0000-0000C80A0000}"/>
    <cellStyle name="1_단가조사표_소각수목2" xfId="1112" xr:uid="{00000000-0005-0000-0000-0000C90A0000}"/>
    <cellStyle name="1_단가조사표_수량산출서 (2)" xfId="1113" xr:uid="{00000000-0005-0000-0000-0000CA0A0000}"/>
    <cellStyle name="1_단가조사표_엑스포~1" xfId="1114" xr:uid="{00000000-0005-0000-0000-0000CB0A0000}"/>
    <cellStyle name="1_단가조사표_엑스포한빛1" xfId="1115" xr:uid="{00000000-0005-0000-0000-0000CC0A0000}"/>
    <cellStyle name="1_단가조사표_여객터미널331" xfId="1116" xr:uid="{00000000-0005-0000-0000-0000CD0A0000}"/>
    <cellStyle name="1_단가조사표_여객터미널513" xfId="1117" xr:uid="{00000000-0005-0000-0000-0000CE0A0000}"/>
    <cellStyle name="1_단가조사표_여객터미널629" xfId="1118" xr:uid="{00000000-0005-0000-0000-0000CF0A0000}"/>
    <cellStyle name="1_단가조사표_외곽도로616" xfId="1119" xr:uid="{00000000-0005-0000-0000-0000D00A0000}"/>
    <cellStyle name="1_단가조사표_원가계~1" xfId="1120" xr:uid="{00000000-0005-0000-0000-0000D10A0000}"/>
    <cellStyle name="1_단가조사표_유기질" xfId="1121" xr:uid="{00000000-0005-0000-0000-0000D20A0000}"/>
    <cellStyle name="1_단가조사표_자재조서 (2)" xfId="1122" xr:uid="{00000000-0005-0000-0000-0000D30A0000}"/>
    <cellStyle name="1_단가조사표_총괄내역" xfId="1123" xr:uid="{00000000-0005-0000-0000-0000D40A0000}"/>
    <cellStyle name="1_단가조사표_총괄내역 (2)" xfId="1124" xr:uid="{00000000-0005-0000-0000-0000D50A0000}"/>
    <cellStyle name="1_단가조사표_터미널도로403" xfId="1125" xr:uid="{00000000-0005-0000-0000-0000D60A0000}"/>
    <cellStyle name="1_단가조사표_터미널도로429" xfId="1126" xr:uid="{00000000-0005-0000-0000-0000D70A0000}"/>
    <cellStyle name="1_단가조사표_포장일위" xfId="1127" xr:uid="{00000000-0005-0000-0000-0000D80A0000}"/>
    <cellStyle name="1_도봉구샘플" xfId="4023" xr:uid="{00000000-0005-0000-0000-0000D90A0000}"/>
    <cellStyle name="1_도암강진(흥산건설)" xfId="4024" xr:uid="{00000000-0005-0000-0000-0000DA0A0000}"/>
    <cellStyle name="1_백제큰길내역서" xfId="4025" xr:uid="{00000000-0005-0000-0000-0000DB0A0000}"/>
    <cellStyle name="1_본동-수량산출서(보수만)" xfId="4026" xr:uid="{00000000-0005-0000-0000-0000DC0A0000}"/>
    <cellStyle name="1_부안-태인1산출" xfId="4027" xr:uid="{00000000-0005-0000-0000-0000DD0A0000}"/>
    <cellStyle name="1_삼융건설(백제큰길)" xfId="4028" xr:uid="{00000000-0005-0000-0000-0000DE0A0000}"/>
    <cellStyle name="1_송정리역사(토목완료林)" xfId="4029" xr:uid="{00000000-0005-0000-0000-0000DF0A0000}"/>
    <cellStyle name="1_시민계략공사" xfId="4030" xr:uid="{00000000-0005-0000-0000-0000E00A0000}"/>
    <cellStyle name="1_시민계략공사_도암강진(흥산건설)" xfId="4031" xr:uid="{00000000-0005-0000-0000-0000E10A0000}"/>
    <cellStyle name="1_시민계략공사_도암강진(흥산건설)_해남내역서" xfId="4032" xr:uid="{00000000-0005-0000-0000-0000E20A0000}"/>
    <cellStyle name="1_시민계략공사_부안-태인1산출" xfId="4033" xr:uid="{00000000-0005-0000-0000-0000E30A0000}"/>
    <cellStyle name="1_시민계략공사_전기-한남" xfId="4034" xr:uid="{00000000-0005-0000-0000-0000E40A0000}"/>
    <cellStyle name="1_시민계략공사_주문진신리교(동일건설)" xfId="4035" xr:uid="{00000000-0005-0000-0000-0000E50A0000}"/>
    <cellStyle name="1_시민계략공사_흥한건설(이양능주2공구)" xfId="4036" xr:uid="{00000000-0005-0000-0000-0000E60A0000}"/>
    <cellStyle name="1_신화초-설계서" xfId="4037" xr:uid="{00000000-0005-0000-0000-0000E70A0000}"/>
    <cellStyle name="1_양곡부두정비창고전기내역서" xfId="4038" xr:uid="{00000000-0005-0000-0000-0000E80A0000}"/>
    <cellStyle name="1_입찰내역서갑지양식" xfId="4039" xr:uid="{00000000-0005-0000-0000-0000E90A0000}"/>
    <cellStyle name="1_전기내역서" xfId="4040" xr:uid="{00000000-0005-0000-0000-0000EA0A0000}"/>
    <cellStyle name="1_전자입찰원가양식" xfId="4041" xr:uid="{00000000-0005-0000-0000-0000EB0A0000}"/>
    <cellStyle name="1_주문진신리교(동일건설)" xfId="4042" xr:uid="{00000000-0005-0000-0000-0000EC0A0000}"/>
    <cellStyle name="1_통신내역서" xfId="4043" xr:uid="{00000000-0005-0000-0000-0000ED0A0000}"/>
    <cellStyle name="1_현충묘지-수량산출서" xfId="1128" xr:uid="{00000000-0005-0000-0000-0000EE0A0000}"/>
    <cellStyle name="1_흥한건설(주)_두창산업폐기물(하도급)" xfId="4044" xr:uid="{00000000-0005-0000-0000-0000EF0A0000}"/>
    <cellStyle name="10" xfId="4045" xr:uid="{00000000-0005-0000-0000-0000F00A0000}"/>
    <cellStyle name="11" xfId="1129" xr:uid="{00000000-0005-0000-0000-0000F10A0000}"/>
    <cellStyle name="1-1" xfId="4046" xr:uid="{00000000-0005-0000-0000-0000F20A0000}"/>
    <cellStyle name="111" xfId="1130" xr:uid="{00000000-0005-0000-0000-0000F30A0000}"/>
    <cellStyle name="120" xfId="4047" xr:uid="{00000000-0005-0000-0000-0000F40A0000}"/>
    <cellStyle name="120 2" xfId="4048" xr:uid="{00000000-0005-0000-0000-0000F50A0000}"/>
    <cellStyle name="120 2 2" xfId="4049" xr:uid="{00000000-0005-0000-0000-0000F60A0000}"/>
    <cellStyle name="120 3" xfId="4050" xr:uid="{00000000-0005-0000-0000-0000F70A0000}"/>
    <cellStyle name="123" xfId="4051" xr:uid="{00000000-0005-0000-0000-0000F80A0000}"/>
    <cellStyle name="19990216" xfId="4052" xr:uid="{00000000-0005-0000-0000-0000F90A0000}"/>
    <cellStyle name="¹e" xfId="4053" xr:uid="{00000000-0005-0000-0000-0000FA0A0000}"/>
    <cellStyle name="¹e 2" xfId="4054" xr:uid="{00000000-0005-0000-0000-0000FB0A0000}"/>
    <cellStyle name="¹eº" xfId="1131" xr:uid="{00000000-0005-0000-0000-0000FC0A0000}"/>
    <cellStyle name="¹éº" xfId="1132" xr:uid="{00000000-0005-0000-0000-0000FD0A0000}"/>
    <cellStyle name="¹eº_마곡보완" xfId="1133" xr:uid="{00000000-0005-0000-0000-0000FE0A0000}"/>
    <cellStyle name="¹éº_마곡보완" xfId="1134" xr:uid="{00000000-0005-0000-0000-0000FF0A0000}"/>
    <cellStyle name="¹éºÐÀ²_¿îÀüÀÚ±Ý" xfId="659" xr:uid="{00000000-0005-0000-0000-0000000B0000}"/>
    <cellStyle name="¹eºÐA²_AIAIC°AuCoE² " xfId="4055" xr:uid="{00000000-0005-0000-0000-0000010B0000}"/>
    <cellStyle name="1월" xfId="4056" xr:uid="{00000000-0005-0000-0000-0000020B0000}"/>
    <cellStyle name="1월 2" xfId="4057" xr:uid="{00000000-0005-0000-0000-0000030B0000}"/>
    <cellStyle name="1월 3" xfId="4058" xr:uid="{00000000-0005-0000-0000-0000040B0000}"/>
    <cellStyle name="2" xfId="1135" xr:uid="{00000000-0005-0000-0000-0000050B0000}"/>
    <cellStyle name="²" xfId="4059" xr:uid="{00000000-0005-0000-0000-0000060B0000}"/>
    <cellStyle name="2)" xfId="1136" xr:uid="{00000000-0005-0000-0000-0000070B0000}"/>
    <cellStyle name="2_laroux" xfId="1137" xr:uid="{00000000-0005-0000-0000-0000080B0000}"/>
    <cellStyle name="2_laroux_ATC-YOON1" xfId="1138" xr:uid="{00000000-0005-0000-0000-0000090B0000}"/>
    <cellStyle name="2_단가조사표" xfId="1139" xr:uid="{00000000-0005-0000-0000-00000A0B0000}"/>
    <cellStyle name="2_단가조사표_1011소각" xfId="1140" xr:uid="{00000000-0005-0000-0000-00000B0B0000}"/>
    <cellStyle name="2_단가조사표_1113교~1" xfId="1141" xr:uid="{00000000-0005-0000-0000-00000C0B0000}"/>
    <cellStyle name="2_단가조사표_121내역" xfId="1142" xr:uid="{00000000-0005-0000-0000-00000D0B0000}"/>
    <cellStyle name="2_단가조사표_객토량" xfId="1143" xr:uid="{00000000-0005-0000-0000-00000E0B0000}"/>
    <cellStyle name="2_단가조사표_교통센~1" xfId="1144" xr:uid="{00000000-0005-0000-0000-00000F0B0000}"/>
    <cellStyle name="2_단가조사표_교통센터412" xfId="1145" xr:uid="{00000000-0005-0000-0000-0000100B0000}"/>
    <cellStyle name="2_단가조사표_교통수" xfId="1146" xr:uid="{00000000-0005-0000-0000-0000110B0000}"/>
    <cellStyle name="2_단가조사표_교통수량산출서" xfId="1147" xr:uid="{00000000-0005-0000-0000-0000120B0000}"/>
    <cellStyle name="2_단가조사표_구조물대가 (2)" xfId="1148" xr:uid="{00000000-0005-0000-0000-0000130B0000}"/>
    <cellStyle name="2_단가조사표_내역서 (2)" xfId="1149" xr:uid="{00000000-0005-0000-0000-0000140B0000}"/>
    <cellStyle name="2_단가조사표_대전관저지구" xfId="1150" xr:uid="{00000000-0005-0000-0000-0000150B0000}"/>
    <cellStyle name="2_단가조사표_동측지~1" xfId="1151" xr:uid="{00000000-0005-0000-0000-0000160B0000}"/>
    <cellStyle name="2_단가조사표_동측지원422" xfId="1152" xr:uid="{00000000-0005-0000-0000-0000170B0000}"/>
    <cellStyle name="2_단가조사표_동측지원512" xfId="1153" xr:uid="{00000000-0005-0000-0000-0000180B0000}"/>
    <cellStyle name="2_단가조사표_동측지원524" xfId="1154" xr:uid="{00000000-0005-0000-0000-0000190B0000}"/>
    <cellStyle name="2_단가조사표_부대422" xfId="1155" xr:uid="{00000000-0005-0000-0000-00001A0B0000}"/>
    <cellStyle name="2_단가조사표_부대시설" xfId="1156" xr:uid="{00000000-0005-0000-0000-00001B0B0000}"/>
    <cellStyle name="2_단가조사표_소각수~1" xfId="1157" xr:uid="{00000000-0005-0000-0000-00001C0B0000}"/>
    <cellStyle name="2_단가조사표_소각수내역서" xfId="1158" xr:uid="{00000000-0005-0000-0000-00001D0B0000}"/>
    <cellStyle name="2_단가조사표_소각수목2" xfId="1159" xr:uid="{00000000-0005-0000-0000-00001E0B0000}"/>
    <cellStyle name="2_단가조사표_수량산출서 (2)" xfId="1160" xr:uid="{00000000-0005-0000-0000-00001F0B0000}"/>
    <cellStyle name="2_단가조사표_엑스포~1" xfId="1161" xr:uid="{00000000-0005-0000-0000-0000200B0000}"/>
    <cellStyle name="2_단가조사표_엑스포한빛1" xfId="1162" xr:uid="{00000000-0005-0000-0000-0000210B0000}"/>
    <cellStyle name="2_단가조사표_여객터미널331" xfId="1163" xr:uid="{00000000-0005-0000-0000-0000220B0000}"/>
    <cellStyle name="2_단가조사표_여객터미널513" xfId="1164" xr:uid="{00000000-0005-0000-0000-0000230B0000}"/>
    <cellStyle name="2_단가조사표_여객터미널629" xfId="1165" xr:uid="{00000000-0005-0000-0000-0000240B0000}"/>
    <cellStyle name="2_단가조사표_외곽도로616" xfId="1166" xr:uid="{00000000-0005-0000-0000-0000250B0000}"/>
    <cellStyle name="2_단가조사표_원가계~1" xfId="1167" xr:uid="{00000000-0005-0000-0000-0000260B0000}"/>
    <cellStyle name="2_단가조사표_유기질" xfId="1168" xr:uid="{00000000-0005-0000-0000-0000270B0000}"/>
    <cellStyle name="2_단가조사표_자재조서 (2)" xfId="1169" xr:uid="{00000000-0005-0000-0000-0000280B0000}"/>
    <cellStyle name="2_단가조사표_총괄내역" xfId="1170" xr:uid="{00000000-0005-0000-0000-0000290B0000}"/>
    <cellStyle name="2_단가조사표_총괄내역 (2)" xfId="1171" xr:uid="{00000000-0005-0000-0000-00002A0B0000}"/>
    <cellStyle name="2_단가조사표_터미널도로403" xfId="1172" xr:uid="{00000000-0005-0000-0000-00002B0B0000}"/>
    <cellStyle name="2_단가조사표_터미널도로429" xfId="1173" xr:uid="{00000000-0005-0000-0000-00002C0B0000}"/>
    <cellStyle name="2_단가조사표_포장일위" xfId="1174" xr:uid="{00000000-0005-0000-0000-00002D0B0000}"/>
    <cellStyle name="20% - Accent1" xfId="41" xr:uid="{00000000-0005-0000-0000-00002E0B0000}"/>
    <cellStyle name="20% - Accent2" xfId="42" xr:uid="{00000000-0005-0000-0000-00002F0B0000}"/>
    <cellStyle name="20% - Accent3" xfId="43" xr:uid="{00000000-0005-0000-0000-0000300B0000}"/>
    <cellStyle name="20% - Accent4" xfId="44" xr:uid="{00000000-0005-0000-0000-0000310B0000}"/>
    <cellStyle name="20% - Accent5" xfId="45" xr:uid="{00000000-0005-0000-0000-0000320B0000}"/>
    <cellStyle name="20% - Accent6" xfId="46" xr:uid="{00000000-0005-0000-0000-0000330B0000}"/>
    <cellStyle name="20% - 강조색1 2" xfId="1367" xr:uid="{00000000-0005-0000-0000-0000340B0000}"/>
    <cellStyle name="20% - 강조색1 2 2" xfId="1368" xr:uid="{00000000-0005-0000-0000-0000350B0000}"/>
    <cellStyle name="20% - 강조색1 2 3" xfId="4060" xr:uid="{00000000-0005-0000-0000-0000360B0000}"/>
    <cellStyle name="20% - 강조색1 2_2.시스템개발(총괄)" xfId="4061" xr:uid="{00000000-0005-0000-0000-0000370B0000}"/>
    <cellStyle name="20% - 강조색1 3" xfId="4062" xr:uid="{00000000-0005-0000-0000-0000380B0000}"/>
    <cellStyle name="20% - 강조색1 4" xfId="4063" xr:uid="{00000000-0005-0000-0000-0000390B0000}"/>
    <cellStyle name="20% - 강조색2 2" xfId="1369" xr:uid="{00000000-0005-0000-0000-00003A0B0000}"/>
    <cellStyle name="20% - 강조색2 2 2" xfId="1370" xr:uid="{00000000-0005-0000-0000-00003B0B0000}"/>
    <cellStyle name="20% - 강조색2 2 3" xfId="4064" xr:uid="{00000000-0005-0000-0000-00003C0B0000}"/>
    <cellStyle name="20% - 강조색2 2_2.시스템개발(총괄)" xfId="4065" xr:uid="{00000000-0005-0000-0000-00003D0B0000}"/>
    <cellStyle name="20% - 강조색2 3" xfId="4066" xr:uid="{00000000-0005-0000-0000-00003E0B0000}"/>
    <cellStyle name="20% - 강조색2 4" xfId="4067" xr:uid="{00000000-0005-0000-0000-00003F0B0000}"/>
    <cellStyle name="20% - 강조색3 2" xfId="1371" xr:uid="{00000000-0005-0000-0000-0000400B0000}"/>
    <cellStyle name="20% - 강조색3 2 2" xfId="1372" xr:uid="{00000000-0005-0000-0000-0000410B0000}"/>
    <cellStyle name="20% - 강조색3 2 3" xfId="4068" xr:uid="{00000000-0005-0000-0000-0000420B0000}"/>
    <cellStyle name="20% - 강조색3 2_2.시스템개발(총괄)" xfId="4069" xr:uid="{00000000-0005-0000-0000-0000430B0000}"/>
    <cellStyle name="20% - 강조색3 3" xfId="4070" xr:uid="{00000000-0005-0000-0000-0000440B0000}"/>
    <cellStyle name="20% - 강조색3 4" xfId="4071" xr:uid="{00000000-0005-0000-0000-0000450B0000}"/>
    <cellStyle name="20% - 강조색4 2" xfId="1373" xr:uid="{00000000-0005-0000-0000-0000460B0000}"/>
    <cellStyle name="20% - 강조색4 2 2" xfId="1374" xr:uid="{00000000-0005-0000-0000-0000470B0000}"/>
    <cellStyle name="20% - 강조색4 2 3" xfId="4072" xr:uid="{00000000-0005-0000-0000-0000480B0000}"/>
    <cellStyle name="20% - 강조색4 2_2.시스템개발(총괄)" xfId="4073" xr:uid="{00000000-0005-0000-0000-0000490B0000}"/>
    <cellStyle name="20% - 강조색4 3" xfId="4074" xr:uid="{00000000-0005-0000-0000-00004A0B0000}"/>
    <cellStyle name="20% - 강조색4 4" xfId="4075" xr:uid="{00000000-0005-0000-0000-00004B0B0000}"/>
    <cellStyle name="20% - 강조색5 2" xfId="1375" xr:uid="{00000000-0005-0000-0000-00004C0B0000}"/>
    <cellStyle name="20% - 강조색5 2 2" xfId="1376" xr:uid="{00000000-0005-0000-0000-00004D0B0000}"/>
    <cellStyle name="20% - 강조색5 2 3" xfId="4076" xr:uid="{00000000-0005-0000-0000-00004E0B0000}"/>
    <cellStyle name="20% - 강조색5 2_2.시스템개발(총괄)" xfId="4077" xr:uid="{00000000-0005-0000-0000-00004F0B0000}"/>
    <cellStyle name="20% - 강조색5 3" xfId="4078" xr:uid="{00000000-0005-0000-0000-0000500B0000}"/>
    <cellStyle name="20% - 강조색5 4" xfId="4079" xr:uid="{00000000-0005-0000-0000-0000510B0000}"/>
    <cellStyle name="20% - 강조색6 2" xfId="1377" xr:uid="{00000000-0005-0000-0000-0000520B0000}"/>
    <cellStyle name="20% - 강조색6 2 2" xfId="1378" xr:uid="{00000000-0005-0000-0000-0000530B0000}"/>
    <cellStyle name="20% - 강조색6 2 3" xfId="4080" xr:uid="{00000000-0005-0000-0000-0000540B0000}"/>
    <cellStyle name="20% - 강조색6 2_2.시스템개발(총괄)" xfId="4081" xr:uid="{00000000-0005-0000-0000-0000550B0000}"/>
    <cellStyle name="20% - 강조색6 3" xfId="4082" xr:uid="{00000000-0005-0000-0000-0000560B0000}"/>
    <cellStyle name="20% - 강조색6 4" xfId="4083" xr:uid="{00000000-0005-0000-0000-0000570B0000}"/>
    <cellStyle name="2자리" xfId="1175" xr:uid="{00000000-0005-0000-0000-0000580B0000}"/>
    <cellStyle name="³?a" xfId="4084" xr:uid="{00000000-0005-0000-0000-0000590B0000}"/>
    <cellStyle name="³?A￥" xfId="660" xr:uid="{00000000-0005-0000-0000-00005A0B0000}"/>
    <cellStyle name="³¯Â¥" xfId="661" xr:uid="{00000000-0005-0000-0000-00005B0B0000}"/>
    <cellStyle name="315-4" xfId="47" xr:uid="{00000000-0005-0000-0000-00005C0B0000}"/>
    <cellStyle name="40% - Accent1" xfId="48" xr:uid="{00000000-0005-0000-0000-00005D0B0000}"/>
    <cellStyle name="40% - Accent2" xfId="49" xr:uid="{00000000-0005-0000-0000-00005E0B0000}"/>
    <cellStyle name="40% - Accent3" xfId="50" xr:uid="{00000000-0005-0000-0000-00005F0B0000}"/>
    <cellStyle name="40% - Accent4" xfId="51" xr:uid="{00000000-0005-0000-0000-0000600B0000}"/>
    <cellStyle name="40% - Accent5" xfId="52" xr:uid="{00000000-0005-0000-0000-0000610B0000}"/>
    <cellStyle name="40% - Accent6" xfId="53" xr:uid="{00000000-0005-0000-0000-0000620B0000}"/>
    <cellStyle name="40% - 강조색1 2" xfId="1379" xr:uid="{00000000-0005-0000-0000-0000630B0000}"/>
    <cellStyle name="40% - 강조색1 2 2" xfId="1380" xr:uid="{00000000-0005-0000-0000-0000640B0000}"/>
    <cellStyle name="40% - 강조색1 2 3" xfId="4085" xr:uid="{00000000-0005-0000-0000-0000650B0000}"/>
    <cellStyle name="40% - 강조색1 2_2.시스템개발(총괄)" xfId="4086" xr:uid="{00000000-0005-0000-0000-0000660B0000}"/>
    <cellStyle name="40% - 강조색1 3" xfId="4087" xr:uid="{00000000-0005-0000-0000-0000670B0000}"/>
    <cellStyle name="40% - 강조색1 4" xfId="4088" xr:uid="{00000000-0005-0000-0000-0000680B0000}"/>
    <cellStyle name="40% - 강조색2 2" xfId="1381" xr:uid="{00000000-0005-0000-0000-0000690B0000}"/>
    <cellStyle name="40% - 강조색2 2 2" xfId="1382" xr:uid="{00000000-0005-0000-0000-00006A0B0000}"/>
    <cellStyle name="40% - 강조색2 2 3" xfId="4089" xr:uid="{00000000-0005-0000-0000-00006B0B0000}"/>
    <cellStyle name="40% - 강조색2 2_2.시스템개발(총괄)" xfId="4090" xr:uid="{00000000-0005-0000-0000-00006C0B0000}"/>
    <cellStyle name="40% - 강조색2 3" xfId="4091" xr:uid="{00000000-0005-0000-0000-00006D0B0000}"/>
    <cellStyle name="40% - 강조색2 4" xfId="4092" xr:uid="{00000000-0005-0000-0000-00006E0B0000}"/>
    <cellStyle name="40% - 강조색3 2" xfId="1383" xr:uid="{00000000-0005-0000-0000-00006F0B0000}"/>
    <cellStyle name="40% - 강조색3 2 2" xfId="1384" xr:uid="{00000000-0005-0000-0000-0000700B0000}"/>
    <cellStyle name="40% - 강조색3 2 3" xfId="4093" xr:uid="{00000000-0005-0000-0000-0000710B0000}"/>
    <cellStyle name="40% - 강조색3 2_2.시스템개발(총괄)" xfId="4094" xr:uid="{00000000-0005-0000-0000-0000720B0000}"/>
    <cellStyle name="40% - 강조색3 3" xfId="4095" xr:uid="{00000000-0005-0000-0000-0000730B0000}"/>
    <cellStyle name="40% - 강조색3 4" xfId="4096" xr:uid="{00000000-0005-0000-0000-0000740B0000}"/>
    <cellStyle name="40% - 강조색4 2" xfId="1385" xr:uid="{00000000-0005-0000-0000-0000750B0000}"/>
    <cellStyle name="40% - 강조색4 2 2" xfId="1386" xr:uid="{00000000-0005-0000-0000-0000760B0000}"/>
    <cellStyle name="40% - 강조색4 2 3" xfId="4097" xr:uid="{00000000-0005-0000-0000-0000770B0000}"/>
    <cellStyle name="40% - 강조색4 2_2.시스템개발(총괄)" xfId="4098" xr:uid="{00000000-0005-0000-0000-0000780B0000}"/>
    <cellStyle name="40% - 강조색4 3" xfId="4099" xr:uid="{00000000-0005-0000-0000-0000790B0000}"/>
    <cellStyle name="40% - 강조색4 4" xfId="4100" xr:uid="{00000000-0005-0000-0000-00007A0B0000}"/>
    <cellStyle name="40% - 강조색5 2" xfId="1387" xr:uid="{00000000-0005-0000-0000-00007B0B0000}"/>
    <cellStyle name="40% - 강조색5 2 2" xfId="1388" xr:uid="{00000000-0005-0000-0000-00007C0B0000}"/>
    <cellStyle name="40% - 강조색5 2 3" xfId="4101" xr:uid="{00000000-0005-0000-0000-00007D0B0000}"/>
    <cellStyle name="40% - 강조색5 2_2.시스템개발(총괄)" xfId="4102" xr:uid="{00000000-0005-0000-0000-00007E0B0000}"/>
    <cellStyle name="40% - 강조색5 3" xfId="4103" xr:uid="{00000000-0005-0000-0000-00007F0B0000}"/>
    <cellStyle name="40% - 강조색5 4" xfId="4104" xr:uid="{00000000-0005-0000-0000-0000800B0000}"/>
    <cellStyle name="40% - 강조색6 2" xfId="1389" xr:uid="{00000000-0005-0000-0000-0000810B0000}"/>
    <cellStyle name="40% - 강조색6 2 2" xfId="1390" xr:uid="{00000000-0005-0000-0000-0000820B0000}"/>
    <cellStyle name="40% - 강조색6 2 3" xfId="4105" xr:uid="{00000000-0005-0000-0000-0000830B0000}"/>
    <cellStyle name="40% - 강조색6 2_2.시스템개발(총괄)" xfId="4106" xr:uid="{00000000-0005-0000-0000-0000840B0000}"/>
    <cellStyle name="40% - 강조색6 3" xfId="4107" xr:uid="{00000000-0005-0000-0000-0000850B0000}"/>
    <cellStyle name="40% - 강조색6 4" xfId="4108" xr:uid="{00000000-0005-0000-0000-0000860B0000}"/>
    <cellStyle name="60" xfId="4109" xr:uid="{00000000-0005-0000-0000-0000870B0000}"/>
    <cellStyle name="60% - Accent1" xfId="54" xr:uid="{00000000-0005-0000-0000-0000880B0000}"/>
    <cellStyle name="60% - Accent2" xfId="55" xr:uid="{00000000-0005-0000-0000-0000890B0000}"/>
    <cellStyle name="60% - Accent3" xfId="56" xr:uid="{00000000-0005-0000-0000-00008A0B0000}"/>
    <cellStyle name="60% - Accent4" xfId="57" xr:uid="{00000000-0005-0000-0000-00008B0B0000}"/>
    <cellStyle name="60% - Accent5" xfId="58" xr:uid="{00000000-0005-0000-0000-00008C0B0000}"/>
    <cellStyle name="60% - Accent6" xfId="59" xr:uid="{00000000-0005-0000-0000-00008D0B0000}"/>
    <cellStyle name="60% - 강조색1 2" xfId="1391" xr:uid="{00000000-0005-0000-0000-00008E0B0000}"/>
    <cellStyle name="60% - 강조색1 2 2" xfId="1392" xr:uid="{00000000-0005-0000-0000-00008F0B0000}"/>
    <cellStyle name="60% - 강조색1 3" xfId="4110" xr:uid="{00000000-0005-0000-0000-0000900B0000}"/>
    <cellStyle name="60% - 강조색2 2" xfId="1393" xr:uid="{00000000-0005-0000-0000-0000910B0000}"/>
    <cellStyle name="60% - 강조색2 2 2" xfId="1394" xr:uid="{00000000-0005-0000-0000-0000920B0000}"/>
    <cellStyle name="60% - 강조색2 3" xfId="4111" xr:uid="{00000000-0005-0000-0000-0000930B0000}"/>
    <cellStyle name="60% - 강조색3 2" xfId="1395" xr:uid="{00000000-0005-0000-0000-0000940B0000}"/>
    <cellStyle name="60% - 강조색3 2 2" xfId="1396" xr:uid="{00000000-0005-0000-0000-0000950B0000}"/>
    <cellStyle name="60% - 강조색3 3" xfId="4112" xr:uid="{00000000-0005-0000-0000-0000960B0000}"/>
    <cellStyle name="60% - 강조색4 2" xfId="1397" xr:uid="{00000000-0005-0000-0000-0000970B0000}"/>
    <cellStyle name="60% - 강조색4 2 2" xfId="1398" xr:uid="{00000000-0005-0000-0000-0000980B0000}"/>
    <cellStyle name="60% - 강조색4 3" xfId="4113" xr:uid="{00000000-0005-0000-0000-0000990B0000}"/>
    <cellStyle name="60% - 강조색5 2" xfId="1399" xr:uid="{00000000-0005-0000-0000-00009A0B0000}"/>
    <cellStyle name="60% - 강조색5 2 2" xfId="1400" xr:uid="{00000000-0005-0000-0000-00009B0B0000}"/>
    <cellStyle name="60% - 강조색5 3" xfId="4114" xr:uid="{00000000-0005-0000-0000-00009C0B0000}"/>
    <cellStyle name="60% - 강조색6 2" xfId="1401" xr:uid="{00000000-0005-0000-0000-00009D0B0000}"/>
    <cellStyle name="60% - 강조색6 2 2" xfId="1402" xr:uid="{00000000-0005-0000-0000-00009E0B0000}"/>
    <cellStyle name="60% - 강조색6 3" xfId="4115" xr:uid="{00000000-0005-0000-0000-00009F0B0000}"/>
    <cellStyle name="_x0014_7." xfId="4116" xr:uid="{00000000-0005-0000-0000-0000A00B0000}"/>
    <cellStyle name="82" xfId="4117" xr:uid="{00000000-0005-0000-0000-0000A10B0000}"/>
    <cellStyle name="90" xfId="4118" xr:uid="{00000000-0005-0000-0000-0000A20B0000}"/>
    <cellStyle name="'98지하철1,2호선 구조물균열누수보수공사" xfId="4119" xr:uid="{00000000-0005-0000-0000-0000A30B0000}"/>
    <cellStyle name="A" xfId="4120" xr:uid="{00000000-0005-0000-0000-0000A40B0000}"/>
    <cellStyle name="A 2" xfId="4121" xr:uid="{00000000-0005-0000-0000-0000A50B0000}"/>
    <cellStyle name="Ā _x0010_က랐_xdc01_땯_x0001_" xfId="4122" xr:uid="{00000000-0005-0000-0000-0000A60B0000}"/>
    <cellStyle name="A_2회설변전체내역서" xfId="4123" xr:uid="{00000000-0005-0000-0000-0000A70B0000}"/>
    <cellStyle name="A_도로" xfId="4124" xr:uid="{00000000-0005-0000-0000-0000A80B0000}"/>
    <cellStyle name="A_부대초안" xfId="4125" xr:uid="{00000000-0005-0000-0000-0000A90B0000}"/>
    <cellStyle name="A_부대초안_견적의뢰" xfId="4126" xr:uid="{00000000-0005-0000-0000-0000AA0B0000}"/>
    <cellStyle name="A_부대초안_김포투찰" xfId="4127" xr:uid="{00000000-0005-0000-0000-0000AB0B0000}"/>
    <cellStyle name="A_부대초안_김포투찰_견적의뢰" xfId="4128" xr:uid="{00000000-0005-0000-0000-0000AC0B0000}"/>
    <cellStyle name="A_일위대가양식" xfId="4129" xr:uid="{00000000-0005-0000-0000-0000AD0B0000}"/>
    <cellStyle name="A_토목내역" xfId="4130" xr:uid="{00000000-0005-0000-0000-0000AE0B0000}"/>
    <cellStyle name="A_토목내역서" xfId="4131" xr:uid="{00000000-0005-0000-0000-0000AF0B0000}"/>
    <cellStyle name="A_토목내역서_도로" xfId="4132" xr:uid="{00000000-0005-0000-0000-0000B00B0000}"/>
    <cellStyle name="A_토목내역서_부대초안" xfId="4133" xr:uid="{00000000-0005-0000-0000-0000B10B0000}"/>
    <cellStyle name="A_토목내역서_부대초안_견적의뢰" xfId="4134" xr:uid="{00000000-0005-0000-0000-0000B20B0000}"/>
    <cellStyle name="A_토목내역서_부대초안_김포투찰" xfId="4135" xr:uid="{00000000-0005-0000-0000-0000B30B0000}"/>
    <cellStyle name="A_토목내역서_부대초안_김포투찰_견적의뢰" xfId="4136" xr:uid="{00000000-0005-0000-0000-0000B40B0000}"/>
    <cellStyle name="A_황령산 봉수대 용역내역서" xfId="4137" xr:uid="{00000000-0005-0000-0000-0000B50B0000}"/>
    <cellStyle name="A¡§¡©¡Ë¡þ¡ËO [0]_2-4" xfId="4138" xr:uid="{00000000-0005-0000-0000-0000B60B0000}"/>
    <cellStyle name="A¡§¡©¡Ë¡þ¡ËO_AO¡§uRCN¢®¨úU " xfId="4139" xr:uid="{00000000-0005-0000-0000-0000B70B0000}"/>
    <cellStyle name="A¨­￠￢￠O [0]_￠?i¡ieE¡ⓒ¡¤A ¡¾a¡¾￠￢A￠OA¡AC¡I" xfId="4140" xr:uid="{00000000-0005-0000-0000-0000B80B0000}"/>
    <cellStyle name="A¨­￠￢￠O_￠?i¡ieE¡ⓒ¡¤A ¡¾a¡¾￠￢A￠OA¡AC¡I" xfId="4141" xr:uid="{00000000-0005-0000-0000-0000B90B0000}"/>
    <cellStyle name="A1" xfId="4142" xr:uid="{00000000-0005-0000-0000-0000BA0B0000}"/>
    <cellStyle name="AA" xfId="4143" xr:uid="{00000000-0005-0000-0000-0000BB0B0000}"/>
    <cellStyle name="AA 10" xfId="4144" xr:uid="{00000000-0005-0000-0000-0000BC0B0000}"/>
    <cellStyle name="AA 10 2" xfId="4145" xr:uid="{00000000-0005-0000-0000-0000BD0B0000}"/>
    <cellStyle name="AA 10 2 2" xfId="4146" xr:uid="{00000000-0005-0000-0000-0000BE0B0000}"/>
    <cellStyle name="AA 10 3" xfId="4147" xr:uid="{00000000-0005-0000-0000-0000BF0B0000}"/>
    <cellStyle name="AA 11" xfId="4148" xr:uid="{00000000-0005-0000-0000-0000C00B0000}"/>
    <cellStyle name="AA 11 2" xfId="4149" xr:uid="{00000000-0005-0000-0000-0000C10B0000}"/>
    <cellStyle name="AA 11 2 2" xfId="4150" xr:uid="{00000000-0005-0000-0000-0000C20B0000}"/>
    <cellStyle name="AA 11 3" xfId="4151" xr:uid="{00000000-0005-0000-0000-0000C30B0000}"/>
    <cellStyle name="AA 12" xfId="4152" xr:uid="{00000000-0005-0000-0000-0000C40B0000}"/>
    <cellStyle name="AA 12 2" xfId="4153" xr:uid="{00000000-0005-0000-0000-0000C50B0000}"/>
    <cellStyle name="AA 12 2 2" xfId="4154" xr:uid="{00000000-0005-0000-0000-0000C60B0000}"/>
    <cellStyle name="AA 12 3" xfId="4155" xr:uid="{00000000-0005-0000-0000-0000C70B0000}"/>
    <cellStyle name="AA 13" xfId="4156" xr:uid="{00000000-0005-0000-0000-0000C80B0000}"/>
    <cellStyle name="AA 14" xfId="4157" xr:uid="{00000000-0005-0000-0000-0000C90B0000}"/>
    <cellStyle name="AA 2" xfId="4158" xr:uid="{00000000-0005-0000-0000-0000CA0B0000}"/>
    <cellStyle name="AA 2 10" xfId="4159" xr:uid="{00000000-0005-0000-0000-0000CB0B0000}"/>
    <cellStyle name="AA 2 10 2" xfId="4160" xr:uid="{00000000-0005-0000-0000-0000CC0B0000}"/>
    <cellStyle name="AA 2 10 2 2" xfId="4161" xr:uid="{00000000-0005-0000-0000-0000CD0B0000}"/>
    <cellStyle name="AA 2 10 3" xfId="4162" xr:uid="{00000000-0005-0000-0000-0000CE0B0000}"/>
    <cellStyle name="AA 2 11" xfId="4163" xr:uid="{00000000-0005-0000-0000-0000CF0B0000}"/>
    <cellStyle name="AA 2 11 2" xfId="4164" xr:uid="{00000000-0005-0000-0000-0000D00B0000}"/>
    <cellStyle name="AA 2 11 2 2" xfId="4165" xr:uid="{00000000-0005-0000-0000-0000D10B0000}"/>
    <cellStyle name="AA 2 11 3" xfId="4166" xr:uid="{00000000-0005-0000-0000-0000D20B0000}"/>
    <cellStyle name="AA 2 12" xfId="4167" xr:uid="{00000000-0005-0000-0000-0000D30B0000}"/>
    <cellStyle name="AA 2 12 2" xfId="4168" xr:uid="{00000000-0005-0000-0000-0000D40B0000}"/>
    <cellStyle name="AA 2 12 2 2" xfId="4169" xr:uid="{00000000-0005-0000-0000-0000D50B0000}"/>
    <cellStyle name="AA 2 12 3" xfId="4170" xr:uid="{00000000-0005-0000-0000-0000D60B0000}"/>
    <cellStyle name="AA 2 13" xfId="4171" xr:uid="{00000000-0005-0000-0000-0000D70B0000}"/>
    <cellStyle name="AA 2 13 2" xfId="4172" xr:uid="{00000000-0005-0000-0000-0000D80B0000}"/>
    <cellStyle name="AA 2 13 2 2" xfId="4173" xr:uid="{00000000-0005-0000-0000-0000D90B0000}"/>
    <cellStyle name="AA 2 13 3" xfId="4174" xr:uid="{00000000-0005-0000-0000-0000DA0B0000}"/>
    <cellStyle name="AA 2 14" xfId="4175" xr:uid="{00000000-0005-0000-0000-0000DB0B0000}"/>
    <cellStyle name="AA 2 14 2" xfId="4176" xr:uid="{00000000-0005-0000-0000-0000DC0B0000}"/>
    <cellStyle name="AA 2 2" xfId="4177" xr:uid="{00000000-0005-0000-0000-0000DD0B0000}"/>
    <cellStyle name="AA 2 2 2" xfId="4178" xr:uid="{00000000-0005-0000-0000-0000DE0B0000}"/>
    <cellStyle name="AA 2 2 2 2" xfId="4179" xr:uid="{00000000-0005-0000-0000-0000DF0B0000}"/>
    <cellStyle name="AA 2 2 3" xfId="4180" xr:uid="{00000000-0005-0000-0000-0000E00B0000}"/>
    <cellStyle name="AA 2 3" xfId="4181" xr:uid="{00000000-0005-0000-0000-0000E10B0000}"/>
    <cellStyle name="AA 2 3 2" xfId="4182" xr:uid="{00000000-0005-0000-0000-0000E20B0000}"/>
    <cellStyle name="AA 2 3 2 2" xfId="4183" xr:uid="{00000000-0005-0000-0000-0000E30B0000}"/>
    <cellStyle name="AA 2 3 3" xfId="4184" xr:uid="{00000000-0005-0000-0000-0000E40B0000}"/>
    <cellStyle name="AA 2 4" xfId="4185" xr:uid="{00000000-0005-0000-0000-0000E50B0000}"/>
    <cellStyle name="AA 2 4 2" xfId="4186" xr:uid="{00000000-0005-0000-0000-0000E60B0000}"/>
    <cellStyle name="AA 2 4 2 2" xfId="4187" xr:uid="{00000000-0005-0000-0000-0000E70B0000}"/>
    <cellStyle name="AA 2 4 3" xfId="4188" xr:uid="{00000000-0005-0000-0000-0000E80B0000}"/>
    <cellStyle name="AA 2 5" xfId="4189" xr:uid="{00000000-0005-0000-0000-0000E90B0000}"/>
    <cellStyle name="AA 2 5 2" xfId="4190" xr:uid="{00000000-0005-0000-0000-0000EA0B0000}"/>
    <cellStyle name="AA 2 5 2 2" xfId="4191" xr:uid="{00000000-0005-0000-0000-0000EB0B0000}"/>
    <cellStyle name="AA 2 5 3" xfId="4192" xr:uid="{00000000-0005-0000-0000-0000EC0B0000}"/>
    <cellStyle name="AA 2 6" xfId="4193" xr:uid="{00000000-0005-0000-0000-0000ED0B0000}"/>
    <cellStyle name="AA 2 6 2" xfId="4194" xr:uid="{00000000-0005-0000-0000-0000EE0B0000}"/>
    <cellStyle name="AA 2 6 2 2" xfId="4195" xr:uid="{00000000-0005-0000-0000-0000EF0B0000}"/>
    <cellStyle name="AA 2 6 3" xfId="4196" xr:uid="{00000000-0005-0000-0000-0000F00B0000}"/>
    <cellStyle name="AA 2 7" xfId="4197" xr:uid="{00000000-0005-0000-0000-0000F10B0000}"/>
    <cellStyle name="AA 2 7 2" xfId="4198" xr:uid="{00000000-0005-0000-0000-0000F20B0000}"/>
    <cellStyle name="AA 2 7 2 2" xfId="4199" xr:uid="{00000000-0005-0000-0000-0000F30B0000}"/>
    <cellStyle name="AA 2 7 3" xfId="4200" xr:uid="{00000000-0005-0000-0000-0000F40B0000}"/>
    <cellStyle name="AA 2 8" xfId="4201" xr:uid="{00000000-0005-0000-0000-0000F50B0000}"/>
    <cellStyle name="AA 2 8 2" xfId="4202" xr:uid="{00000000-0005-0000-0000-0000F60B0000}"/>
    <cellStyle name="AA 2 8 2 2" xfId="4203" xr:uid="{00000000-0005-0000-0000-0000F70B0000}"/>
    <cellStyle name="AA 2 8 3" xfId="4204" xr:uid="{00000000-0005-0000-0000-0000F80B0000}"/>
    <cellStyle name="AA 2 9" xfId="4205" xr:uid="{00000000-0005-0000-0000-0000F90B0000}"/>
    <cellStyle name="AA 2 9 2" xfId="4206" xr:uid="{00000000-0005-0000-0000-0000FA0B0000}"/>
    <cellStyle name="AA 2 9 2 2" xfId="4207" xr:uid="{00000000-0005-0000-0000-0000FB0B0000}"/>
    <cellStyle name="AA 2 9 3" xfId="4208" xr:uid="{00000000-0005-0000-0000-0000FC0B0000}"/>
    <cellStyle name="AA 3" xfId="4209" xr:uid="{00000000-0005-0000-0000-0000FD0B0000}"/>
    <cellStyle name="AA 3 2" xfId="4210" xr:uid="{00000000-0005-0000-0000-0000FE0B0000}"/>
    <cellStyle name="AA 3 2 2" xfId="4211" xr:uid="{00000000-0005-0000-0000-0000FF0B0000}"/>
    <cellStyle name="AA 3 3" xfId="4212" xr:uid="{00000000-0005-0000-0000-0000000C0000}"/>
    <cellStyle name="AA 4" xfId="4213" xr:uid="{00000000-0005-0000-0000-0000010C0000}"/>
    <cellStyle name="AA 4 2" xfId="4214" xr:uid="{00000000-0005-0000-0000-0000020C0000}"/>
    <cellStyle name="AA 4 2 2" xfId="4215" xr:uid="{00000000-0005-0000-0000-0000030C0000}"/>
    <cellStyle name="AA 4 3" xfId="4216" xr:uid="{00000000-0005-0000-0000-0000040C0000}"/>
    <cellStyle name="AA 5" xfId="4217" xr:uid="{00000000-0005-0000-0000-0000050C0000}"/>
    <cellStyle name="AA 5 2" xfId="4218" xr:uid="{00000000-0005-0000-0000-0000060C0000}"/>
    <cellStyle name="AA 5 2 2" xfId="4219" xr:uid="{00000000-0005-0000-0000-0000070C0000}"/>
    <cellStyle name="AA 5 3" xfId="4220" xr:uid="{00000000-0005-0000-0000-0000080C0000}"/>
    <cellStyle name="AA 6" xfId="4221" xr:uid="{00000000-0005-0000-0000-0000090C0000}"/>
    <cellStyle name="AA 6 2" xfId="4222" xr:uid="{00000000-0005-0000-0000-00000A0C0000}"/>
    <cellStyle name="AA 6 2 2" xfId="4223" xr:uid="{00000000-0005-0000-0000-00000B0C0000}"/>
    <cellStyle name="AA 6 3" xfId="4224" xr:uid="{00000000-0005-0000-0000-00000C0C0000}"/>
    <cellStyle name="AA 7" xfId="4225" xr:uid="{00000000-0005-0000-0000-00000D0C0000}"/>
    <cellStyle name="AA 7 2" xfId="4226" xr:uid="{00000000-0005-0000-0000-00000E0C0000}"/>
    <cellStyle name="AA 7 2 2" xfId="4227" xr:uid="{00000000-0005-0000-0000-00000F0C0000}"/>
    <cellStyle name="AA 7 3" xfId="4228" xr:uid="{00000000-0005-0000-0000-0000100C0000}"/>
    <cellStyle name="AA 8" xfId="4229" xr:uid="{00000000-0005-0000-0000-0000110C0000}"/>
    <cellStyle name="AA 8 2" xfId="4230" xr:uid="{00000000-0005-0000-0000-0000120C0000}"/>
    <cellStyle name="AA 8 2 2" xfId="4231" xr:uid="{00000000-0005-0000-0000-0000130C0000}"/>
    <cellStyle name="AA 8 3" xfId="4232" xr:uid="{00000000-0005-0000-0000-0000140C0000}"/>
    <cellStyle name="AA 9" xfId="4233" xr:uid="{00000000-0005-0000-0000-0000150C0000}"/>
    <cellStyle name="AA 9 2" xfId="4234" xr:uid="{00000000-0005-0000-0000-0000160C0000}"/>
    <cellStyle name="AA 9 2 2" xfId="4235" xr:uid="{00000000-0005-0000-0000-0000170C0000}"/>
    <cellStyle name="AA 9 3" xfId="4236" xr:uid="{00000000-0005-0000-0000-0000180C0000}"/>
    <cellStyle name="Aⓒ" xfId="4237" xr:uid="{00000000-0005-0000-0000-0000190C0000}"/>
    <cellStyle name="Aⓒ­ 2" xfId="4238" xr:uid="{00000000-0005-0000-0000-00001A0C0000}"/>
    <cellStyle name="Aⓒ­￠￢￠" xfId="4239" xr:uid="{00000000-0005-0000-0000-00001B0C0000}"/>
    <cellStyle name="Accent1" xfId="257" xr:uid="{00000000-0005-0000-0000-00001C0C0000}"/>
    <cellStyle name="Accent2" xfId="258" xr:uid="{00000000-0005-0000-0000-00001D0C0000}"/>
    <cellStyle name="Accent3" xfId="259" xr:uid="{00000000-0005-0000-0000-00001E0C0000}"/>
    <cellStyle name="Accent4" xfId="260" xr:uid="{00000000-0005-0000-0000-00001F0C0000}"/>
    <cellStyle name="Accent5" xfId="261" xr:uid="{00000000-0005-0000-0000-0000200C0000}"/>
    <cellStyle name="Accent6" xfId="262" xr:uid="{00000000-0005-0000-0000-0000210C0000}"/>
    <cellStyle name="Actual Date" xfId="4240" xr:uid="{00000000-0005-0000-0000-0000220C0000}"/>
    <cellStyle name="Ae" xfId="1176" xr:uid="{00000000-0005-0000-0000-0000230C0000}"/>
    <cellStyle name="Åë" xfId="1177" xr:uid="{00000000-0005-0000-0000-0000240C0000}"/>
    <cellStyle name="Ae 2" xfId="4241" xr:uid="{00000000-0005-0000-0000-0000250C0000}"/>
    <cellStyle name="Ae_마곡보완" xfId="1178" xr:uid="{00000000-0005-0000-0000-0000260C0000}"/>
    <cellStyle name="Åë_마곡보완" xfId="1179" xr:uid="{00000000-0005-0000-0000-0000270C0000}"/>
    <cellStyle name="Aee­ " xfId="678" xr:uid="{00000000-0005-0000-0000-0000280C0000}"/>
    <cellStyle name="Aee­ [" xfId="1180" xr:uid="{00000000-0005-0000-0000-0000290C0000}"/>
    <cellStyle name="Åëè­ [" xfId="1181" xr:uid="{00000000-0005-0000-0000-00002A0C0000}"/>
    <cellStyle name="Aee­ [_마곡보완" xfId="1182" xr:uid="{00000000-0005-0000-0000-00002B0C0000}"/>
    <cellStyle name="Åëè­ [_마곡보완" xfId="1183" xr:uid="{00000000-0005-0000-0000-00002C0C0000}"/>
    <cellStyle name="AeE­ [0]_  A¾  CO  " xfId="4242" xr:uid="{00000000-0005-0000-0000-00002D0C0000}"/>
    <cellStyle name="ÅëÈ­ [0]_¸ðÇü¸·" xfId="4243" xr:uid="{00000000-0005-0000-0000-00002E0C0000}"/>
    <cellStyle name="AeE­ [0]_¸n·I-±a°e_AIA§-es2A÷" xfId="679" xr:uid="{00000000-0005-0000-0000-00002F0C0000}"/>
    <cellStyle name="ÅëÈ­ [0]_¸ñ·Ï-±â°è_ÀÏÀ§-es2Â÷" xfId="680" xr:uid="{00000000-0005-0000-0000-0000300C0000}"/>
    <cellStyle name="AeE­ [0]_¸n-E?" xfId="681" xr:uid="{00000000-0005-0000-0000-0000310C0000}"/>
    <cellStyle name="ÅëÈ­ [0]_¸ñ-È¯" xfId="682" xr:uid="{00000000-0005-0000-0000-0000320C0000}"/>
    <cellStyle name="AeE­ [0]_¿u°￡" xfId="4244" xr:uid="{00000000-0005-0000-0000-0000330C0000}"/>
    <cellStyle name="ÅëÈ­ [0]_±â°è-¸ñ·Ï" xfId="683" xr:uid="{00000000-0005-0000-0000-0000340C0000}"/>
    <cellStyle name="AeE­ [0]_±a°e¼³ºn-AIA§¸n·I " xfId="684" xr:uid="{00000000-0005-0000-0000-0000350C0000}"/>
    <cellStyle name="ÅëÈ­ [0]_±â°è¼³ºñ-ÀÏÀ§¸ñ·Ï " xfId="685" xr:uid="{00000000-0005-0000-0000-0000360C0000}"/>
    <cellStyle name="AeE­ [0]_±a°e¼³ºn-AIA§¸n·I _기계-밀양(최종)" xfId="686" xr:uid="{00000000-0005-0000-0000-0000370C0000}"/>
    <cellStyle name="ÅëÈ­ [0]_±â°è¼³ºñ-ÀÏÀ§¸ñ·Ï _기계-밀양(최종)" xfId="687" xr:uid="{00000000-0005-0000-0000-0000380C0000}"/>
    <cellStyle name="AeE­ [0]_±a°e¼³ºn-AIA§¸n·I _소각-기계(5차)" xfId="688" xr:uid="{00000000-0005-0000-0000-0000390C0000}"/>
    <cellStyle name="ÅëÈ­ [0]_±â°è¼³ºñ-ÀÏÀ§¸ñ·Ï _소각-기계(5차)" xfId="689" xr:uid="{00000000-0005-0000-0000-00003A0C0000}"/>
    <cellStyle name="AeE­ [0]_±a°e¼³ºn-AIA§¸n·I _파주기계단가" xfId="690" xr:uid="{00000000-0005-0000-0000-00003B0C0000}"/>
    <cellStyle name="ÅëÈ­ [0]_±â°è¼³ºñ-ÀÏÀ§¸ñ·Ï _파주기계단가" xfId="691" xr:uid="{00000000-0005-0000-0000-00003C0C0000}"/>
    <cellStyle name="AeE­ [0]_°eE¹_11¿a½A " xfId="692" xr:uid="{00000000-0005-0000-0000-00003D0C0000}"/>
    <cellStyle name="ÅëÈ­ [0]_¼³ºñÀÏÀ§" xfId="693" xr:uid="{00000000-0005-0000-0000-00003E0C0000}"/>
    <cellStyle name="AeE­ [0]_¼OAI¿¹≫e" xfId="263" xr:uid="{00000000-0005-0000-0000-00003F0C0000}"/>
    <cellStyle name="ÅëÈ­ [0]_3¿ù6Â÷" xfId="4245" xr:uid="{00000000-0005-0000-0000-0000400C0000}"/>
    <cellStyle name="AeE­ [0]_A¾CO½A¼³ " xfId="4246" xr:uid="{00000000-0005-0000-0000-0000410C0000}"/>
    <cellStyle name="ÅëÈ­ [0]_ÀÏ-±â" xfId="694" xr:uid="{00000000-0005-0000-0000-0000420C0000}"/>
    <cellStyle name="AeE­ [0]_AI°Cºn,μμ±Þºn" xfId="264" xr:uid="{00000000-0005-0000-0000-0000430C0000}"/>
    <cellStyle name="ÅëÈ­ [0]_ÀÏÀ§-es2Â÷" xfId="695" xr:uid="{00000000-0005-0000-0000-0000440C0000}"/>
    <cellStyle name="AeE­ [0]_AMT " xfId="696" xr:uid="{00000000-0005-0000-0000-0000450C0000}"/>
    <cellStyle name="ÅëÈ­ [0]_Áý°èÇ¥°ÇÃàºÐ" xfId="697" xr:uid="{00000000-0005-0000-0000-0000460C0000}"/>
    <cellStyle name="AeE­ [0]_BOM°eAa" xfId="698" xr:uid="{00000000-0005-0000-0000-0000470C0000}"/>
    <cellStyle name="ÅëÈ­ [0]_BOM°èÀå" xfId="699" xr:uid="{00000000-0005-0000-0000-0000480C0000}"/>
    <cellStyle name="AeE­ [0]_INQUIRY ¿μ¾÷AßAø " xfId="700" xr:uid="{00000000-0005-0000-0000-0000490C0000}"/>
    <cellStyle name="ÅëÈ­ [0]_laroux" xfId="265" xr:uid="{00000000-0005-0000-0000-00004A0C0000}"/>
    <cellStyle name="AeE­ [0]_laroux_1" xfId="266" xr:uid="{00000000-0005-0000-0000-00004B0C0000}"/>
    <cellStyle name="ÅëÈ­ [0]_laroux_1" xfId="267" xr:uid="{00000000-0005-0000-0000-00004C0C0000}"/>
    <cellStyle name="AeE­ [0]_laroux_1_43-10주택" xfId="268" xr:uid="{00000000-0005-0000-0000-00004D0C0000}"/>
    <cellStyle name="ÅëÈ­ [0]_laroux_1_43-10주택" xfId="269" xr:uid="{00000000-0005-0000-0000-00004E0C0000}"/>
    <cellStyle name="AeE­ [0]_laroux_1_45-09 유통 금융 보험 및 기타서비스(97-109)" xfId="270" xr:uid="{00000000-0005-0000-0000-00004F0C0000}"/>
    <cellStyle name="ÅëÈ­ [0]_laroux_1_45-09 유통 금융 보험 및 기타서비스(97-109)" xfId="271" xr:uid="{00000000-0005-0000-0000-0000500C0000}"/>
    <cellStyle name="AeE­ [0]_laroux_1_46-06 농림수산업" xfId="272" xr:uid="{00000000-0005-0000-0000-0000510C0000}"/>
    <cellStyle name="ÅëÈ­ [0]_laroux_1_46-06 농림수산업" xfId="273" xr:uid="{00000000-0005-0000-0000-0000520C0000}"/>
    <cellStyle name="AeE­ [0]_laroux_1_46-09 유통 금융 보험 및 기타서비스" xfId="274" xr:uid="{00000000-0005-0000-0000-0000530C0000}"/>
    <cellStyle name="ÅëÈ­ [0]_laroux_1_46-09 유통 금융 보험 및 기타서비스" xfId="275" xr:uid="{00000000-0005-0000-0000-0000540C0000}"/>
    <cellStyle name="AeE­ [0]_laroux_1_46-11 교통 관광 및 정보통신" xfId="276" xr:uid="{00000000-0005-0000-0000-0000550C0000}"/>
    <cellStyle name="ÅëÈ­ [0]_laroux_1_46-11 교통 관광 및 정보통신" xfId="277" xr:uid="{00000000-0005-0000-0000-0000560C0000}"/>
    <cellStyle name="AeE­ [0]_laroux_1_48-10 주택 건설" xfId="278" xr:uid="{00000000-0005-0000-0000-0000570C0000}"/>
    <cellStyle name="ÅëÈ­ [0]_laroux_1_48-10 주택 건설" xfId="279" xr:uid="{00000000-0005-0000-0000-0000580C0000}"/>
    <cellStyle name="AeE­ [0]_laroux_1_48-11 교통 관광 및 정보통신" xfId="280" xr:uid="{00000000-0005-0000-0000-0000590C0000}"/>
    <cellStyle name="ÅëÈ­ [0]_laroux_1_48-11 교통 관광 및 정보통신" xfId="281" xr:uid="{00000000-0005-0000-0000-00005A0C0000}"/>
    <cellStyle name="AeE­ [0]_laroux_1_99 재가노인복지시설" xfId="282" xr:uid="{00000000-0005-0000-0000-00005B0C0000}"/>
    <cellStyle name="ÅëÈ­ [0]_laroux_1_99 재가노인복지시설" xfId="283" xr:uid="{00000000-0005-0000-0000-00005C0C0000}"/>
    <cellStyle name="AeE­ [0]_laroux_1_99 친환경농산물 인증현황" xfId="284" xr:uid="{00000000-0005-0000-0000-00005D0C0000}"/>
    <cellStyle name="ÅëÈ­ [0]_laroux_1_99 친환경농산물 인증현황" xfId="285" xr:uid="{00000000-0005-0000-0000-00005E0C0000}"/>
    <cellStyle name="AeE­ [0]_laroux_1_유통업체현황" xfId="286" xr:uid="{00000000-0005-0000-0000-00005F0C0000}"/>
    <cellStyle name="ÅëÈ­ [0]_laroux_1_유통업체현황" xfId="287" xr:uid="{00000000-0005-0000-0000-0000600C0000}"/>
    <cellStyle name="AeE­ [0]_laroux_2" xfId="288" xr:uid="{00000000-0005-0000-0000-0000610C0000}"/>
    <cellStyle name="ÅëÈ­ [0]_laroux_2" xfId="289" xr:uid="{00000000-0005-0000-0000-0000620C0000}"/>
    <cellStyle name="AeE­ [0]_laroux_2_41-06농림16" xfId="290" xr:uid="{00000000-0005-0000-0000-0000630C0000}"/>
    <cellStyle name="ÅëÈ­ [0]_laroux_2_41-06농림16" xfId="291" xr:uid="{00000000-0005-0000-0000-0000640C0000}"/>
    <cellStyle name="AeE­ [0]_laroux_2_41-06농림16_43-10주택" xfId="292" xr:uid="{00000000-0005-0000-0000-0000650C0000}"/>
    <cellStyle name="ÅëÈ­ [0]_laroux_2_41-06농림16_43-10주택" xfId="293" xr:uid="{00000000-0005-0000-0000-0000660C0000}"/>
    <cellStyle name="AeE­ [0]_laroux_2_41-06농림16_45-09 유통 금융 보험 및 기타서비스(97-109)" xfId="294" xr:uid="{00000000-0005-0000-0000-0000670C0000}"/>
    <cellStyle name="ÅëÈ­ [0]_laroux_2_41-06농림16_45-09 유통 금융 보험 및 기타서비스(97-109)" xfId="295" xr:uid="{00000000-0005-0000-0000-0000680C0000}"/>
    <cellStyle name="AeE­ [0]_laroux_2_41-06농림16_46-06 농림수산업" xfId="296" xr:uid="{00000000-0005-0000-0000-0000690C0000}"/>
    <cellStyle name="ÅëÈ­ [0]_laroux_2_41-06농림16_46-06 농림수산업" xfId="297" xr:uid="{00000000-0005-0000-0000-00006A0C0000}"/>
    <cellStyle name="AeE­ [0]_laroux_2_41-06농림16_46-09 유통 금융 보험 및 기타서비스" xfId="298" xr:uid="{00000000-0005-0000-0000-00006B0C0000}"/>
    <cellStyle name="ÅëÈ­ [0]_laroux_2_41-06농림16_46-09 유통 금융 보험 및 기타서비스" xfId="299" xr:uid="{00000000-0005-0000-0000-00006C0C0000}"/>
    <cellStyle name="AeE­ [0]_laroux_2_41-06농림16_46-11 교통 관광 및 정보통신" xfId="300" xr:uid="{00000000-0005-0000-0000-00006D0C0000}"/>
    <cellStyle name="ÅëÈ­ [0]_laroux_2_41-06농림16_46-11 교통 관광 및 정보통신" xfId="301" xr:uid="{00000000-0005-0000-0000-00006E0C0000}"/>
    <cellStyle name="AeE­ [0]_laroux_2_41-06농림16_48-10 주택 건설" xfId="302" xr:uid="{00000000-0005-0000-0000-00006F0C0000}"/>
    <cellStyle name="ÅëÈ­ [0]_laroux_2_41-06농림16_48-10 주택 건설" xfId="303" xr:uid="{00000000-0005-0000-0000-0000700C0000}"/>
    <cellStyle name="AeE­ [0]_laroux_2_41-06농림16_48-11 교통 관광 및 정보통신" xfId="304" xr:uid="{00000000-0005-0000-0000-0000710C0000}"/>
    <cellStyle name="ÅëÈ­ [0]_laroux_2_41-06농림16_48-11 교통 관광 및 정보통신" xfId="305" xr:uid="{00000000-0005-0000-0000-0000720C0000}"/>
    <cellStyle name="AeE­ [0]_laroux_2_41-06농림16_99 재가노인복지시설" xfId="306" xr:uid="{00000000-0005-0000-0000-0000730C0000}"/>
    <cellStyle name="ÅëÈ­ [0]_laroux_2_41-06농림16_99 재가노인복지시설" xfId="307" xr:uid="{00000000-0005-0000-0000-0000740C0000}"/>
    <cellStyle name="AeE­ [0]_laroux_2_41-06농림16_99 친환경농산물 인증현황" xfId="308" xr:uid="{00000000-0005-0000-0000-0000750C0000}"/>
    <cellStyle name="ÅëÈ­ [0]_laroux_2_41-06농림16_99 친환경농산물 인증현황" xfId="309" xr:uid="{00000000-0005-0000-0000-0000760C0000}"/>
    <cellStyle name="AeE­ [0]_laroux_2_41-06농림16_유통업체현황" xfId="310" xr:uid="{00000000-0005-0000-0000-0000770C0000}"/>
    <cellStyle name="ÅëÈ­ [0]_laroux_2_41-06농림16_유통업체현황" xfId="311" xr:uid="{00000000-0005-0000-0000-0000780C0000}"/>
    <cellStyle name="AeE­ [0]_laroux_2_41-06농림41" xfId="312" xr:uid="{00000000-0005-0000-0000-0000790C0000}"/>
    <cellStyle name="ÅëÈ­ [0]_laroux_2_41-06농림41" xfId="313" xr:uid="{00000000-0005-0000-0000-00007A0C0000}"/>
    <cellStyle name="AeE­ [0]_laroux_2_43-10주택" xfId="314" xr:uid="{00000000-0005-0000-0000-00007B0C0000}"/>
    <cellStyle name="ÅëÈ­ [0]_laroux_2_43-10주택" xfId="315" xr:uid="{00000000-0005-0000-0000-00007C0C0000}"/>
    <cellStyle name="AeE­ [0]_laroux_2_45-09 유통 금융 보험 및 기타서비스(97-109)" xfId="316" xr:uid="{00000000-0005-0000-0000-00007D0C0000}"/>
    <cellStyle name="ÅëÈ­ [0]_laroux_2_45-09 유통 금융 보험 및 기타서비스(97-109)" xfId="317" xr:uid="{00000000-0005-0000-0000-00007E0C0000}"/>
    <cellStyle name="AeE­ [0]_laroux_2_46-06 농림수산업" xfId="318" xr:uid="{00000000-0005-0000-0000-00007F0C0000}"/>
    <cellStyle name="ÅëÈ­ [0]_laroux_2_46-06 농림수산업" xfId="319" xr:uid="{00000000-0005-0000-0000-0000800C0000}"/>
    <cellStyle name="AeE­ [0]_laroux_2_46-09 유통 금융 보험 및 기타서비스" xfId="320" xr:uid="{00000000-0005-0000-0000-0000810C0000}"/>
    <cellStyle name="ÅëÈ­ [0]_laroux_2_46-09 유통 금융 보험 및 기타서비스" xfId="321" xr:uid="{00000000-0005-0000-0000-0000820C0000}"/>
    <cellStyle name="AeE­ [0]_laroux_2_46-11 교통 관광 및 정보통신" xfId="322" xr:uid="{00000000-0005-0000-0000-0000830C0000}"/>
    <cellStyle name="ÅëÈ­ [0]_laroux_2_46-11 교통 관광 및 정보통신" xfId="323" xr:uid="{00000000-0005-0000-0000-0000840C0000}"/>
    <cellStyle name="AeE­ [0]_laroux_2_48-10 주택 건설" xfId="324" xr:uid="{00000000-0005-0000-0000-0000850C0000}"/>
    <cellStyle name="ÅëÈ­ [0]_laroux_2_48-10 주택 건설" xfId="325" xr:uid="{00000000-0005-0000-0000-0000860C0000}"/>
    <cellStyle name="AeE­ [0]_laroux_2_48-11 교통 관광 및 정보통신" xfId="326" xr:uid="{00000000-0005-0000-0000-0000870C0000}"/>
    <cellStyle name="ÅëÈ­ [0]_laroux_2_48-11 교통 관광 및 정보통신" xfId="327" xr:uid="{00000000-0005-0000-0000-0000880C0000}"/>
    <cellStyle name="AeE­ [0]_laroux_2_99 재가노인복지시설" xfId="328" xr:uid="{00000000-0005-0000-0000-0000890C0000}"/>
    <cellStyle name="ÅëÈ­ [0]_laroux_2_99 재가노인복지시설" xfId="329" xr:uid="{00000000-0005-0000-0000-00008A0C0000}"/>
    <cellStyle name="AeE­ [0]_laroux_2_99 친환경농산물 인증현황" xfId="330" xr:uid="{00000000-0005-0000-0000-00008B0C0000}"/>
    <cellStyle name="ÅëÈ­ [0]_laroux_2_99 친환경농산물 인증현황" xfId="331" xr:uid="{00000000-0005-0000-0000-00008C0C0000}"/>
    <cellStyle name="AeE­ [0]_laroux_2_유통업체현황" xfId="332" xr:uid="{00000000-0005-0000-0000-00008D0C0000}"/>
    <cellStyle name="ÅëÈ­ [0]_laroux_2_유통업체현황" xfId="333" xr:uid="{00000000-0005-0000-0000-00008E0C0000}"/>
    <cellStyle name="AeE­ [0]_º≫¼± ±æ¾i±uºI ¼o·R Ay°eC￥ " xfId="4247" xr:uid="{00000000-0005-0000-0000-00008F0C0000}"/>
    <cellStyle name="ÅëÈ­ [0]_Sheet1" xfId="334" xr:uid="{00000000-0005-0000-0000-0000900C0000}"/>
    <cellStyle name="AeE­ [0]_Sheet1_43-10주택" xfId="335" xr:uid="{00000000-0005-0000-0000-0000910C0000}"/>
    <cellStyle name="ÅëÈ­ [0]_Sheet1_43-10주택" xfId="336" xr:uid="{00000000-0005-0000-0000-0000920C0000}"/>
    <cellStyle name="AeE­ [0]_Sheet1_45-09 유통 금융 보험 및 기타서비스(97-109)" xfId="337" xr:uid="{00000000-0005-0000-0000-0000930C0000}"/>
    <cellStyle name="ÅëÈ­ [0]_Sheet1_45-09 유통 금융 보험 및 기타서비스(97-109)" xfId="338" xr:uid="{00000000-0005-0000-0000-0000940C0000}"/>
    <cellStyle name="AeE­ [0]_Sheet1_46-06 농림수산업" xfId="339" xr:uid="{00000000-0005-0000-0000-0000950C0000}"/>
    <cellStyle name="ÅëÈ­ [0]_Sheet1_46-06 농림수산업" xfId="340" xr:uid="{00000000-0005-0000-0000-0000960C0000}"/>
    <cellStyle name="AeE­ [0]_Sheet1_46-09 유통 금융 보험 및 기타서비스" xfId="341" xr:uid="{00000000-0005-0000-0000-0000970C0000}"/>
    <cellStyle name="ÅëÈ­ [0]_Sheet1_46-09 유통 금융 보험 및 기타서비스" xfId="342" xr:uid="{00000000-0005-0000-0000-0000980C0000}"/>
    <cellStyle name="AeE­ [0]_Sheet1_46-11 교통 관광 및 정보통신" xfId="343" xr:uid="{00000000-0005-0000-0000-0000990C0000}"/>
    <cellStyle name="ÅëÈ­ [0]_Sheet1_46-11 교통 관광 및 정보통신" xfId="344" xr:uid="{00000000-0005-0000-0000-00009A0C0000}"/>
    <cellStyle name="AeE­ [0]_Sheet1_48-10 주택 건설" xfId="345" xr:uid="{00000000-0005-0000-0000-00009B0C0000}"/>
    <cellStyle name="ÅëÈ­ [0]_Sheet1_48-10 주택 건설" xfId="346" xr:uid="{00000000-0005-0000-0000-00009C0C0000}"/>
    <cellStyle name="AeE­ [0]_Sheet1_48-11 교통 관광 및 정보통신" xfId="347" xr:uid="{00000000-0005-0000-0000-00009D0C0000}"/>
    <cellStyle name="ÅëÈ­ [0]_Sheet1_48-11 교통 관광 및 정보통신" xfId="348" xr:uid="{00000000-0005-0000-0000-00009E0C0000}"/>
    <cellStyle name="AeE­ [0]_Sheet1_99 재가노인복지시설" xfId="349" xr:uid="{00000000-0005-0000-0000-00009F0C0000}"/>
    <cellStyle name="ÅëÈ­ [0]_Sheet1_99 재가노인복지시설" xfId="350" xr:uid="{00000000-0005-0000-0000-0000A00C0000}"/>
    <cellStyle name="AeE­ [0]_Sheet1_99 친환경농산물 인증현황" xfId="351" xr:uid="{00000000-0005-0000-0000-0000A10C0000}"/>
    <cellStyle name="ÅëÈ­ [0]_Sheet1_99 친환경농산물 인증현황" xfId="352" xr:uid="{00000000-0005-0000-0000-0000A20C0000}"/>
    <cellStyle name="AeE­ [0]_Sheet1_유통업체현황" xfId="353" xr:uid="{00000000-0005-0000-0000-0000A30C0000}"/>
    <cellStyle name="ÅëÈ­ [0]_Sheet1_유통업체현황" xfId="354" xr:uid="{00000000-0005-0000-0000-0000A40C0000}"/>
    <cellStyle name="Aee­ _1 견적서 표지 및 속지" xfId="4248" xr:uid="{00000000-0005-0000-0000-0000A50C0000}"/>
    <cellStyle name="AeE­_  A¾  CO  " xfId="4249" xr:uid="{00000000-0005-0000-0000-0000A60C0000}"/>
    <cellStyle name="ÅëÈ­_¸ðÇü¸·" xfId="4250" xr:uid="{00000000-0005-0000-0000-0000A70C0000}"/>
    <cellStyle name="AeE­_¸n·I-±a°e_AIA§-es2A÷" xfId="701" xr:uid="{00000000-0005-0000-0000-0000A80C0000}"/>
    <cellStyle name="ÅëÈ­_¸ñ·Ï-±â°è_ÀÏÀ§-es2Â÷" xfId="702" xr:uid="{00000000-0005-0000-0000-0000A90C0000}"/>
    <cellStyle name="AeE­_¸n-E?" xfId="703" xr:uid="{00000000-0005-0000-0000-0000AA0C0000}"/>
    <cellStyle name="ÅëÈ­_¸ñ-È¯" xfId="704" xr:uid="{00000000-0005-0000-0000-0000AB0C0000}"/>
    <cellStyle name="AeE­_¿u°￡" xfId="4251" xr:uid="{00000000-0005-0000-0000-0000AC0C0000}"/>
    <cellStyle name="ÅëÈ­_±â°è-¸ñ·Ï" xfId="705" xr:uid="{00000000-0005-0000-0000-0000AD0C0000}"/>
    <cellStyle name="AeE­_±a°e¼³ºn-AIA§¸n·I " xfId="706" xr:uid="{00000000-0005-0000-0000-0000AE0C0000}"/>
    <cellStyle name="ÅëÈ­_±â°è¼³ºñ-ÀÏÀ§¸ñ·Ï " xfId="707" xr:uid="{00000000-0005-0000-0000-0000AF0C0000}"/>
    <cellStyle name="AeE­_±a°e¼³ºn-AIA§¸n·I _기계-밀양(최종)" xfId="708" xr:uid="{00000000-0005-0000-0000-0000B00C0000}"/>
    <cellStyle name="ÅëÈ­_±â°è¼³ºñ-ÀÏÀ§¸ñ·Ï _기계-밀양(최종)" xfId="709" xr:uid="{00000000-0005-0000-0000-0000B10C0000}"/>
    <cellStyle name="AeE­_±a°e¼³ºn-AIA§¸n·I _소각-기계(5차)" xfId="710" xr:uid="{00000000-0005-0000-0000-0000B20C0000}"/>
    <cellStyle name="ÅëÈ­_±â°è¼³ºñ-ÀÏÀ§¸ñ·Ï _소각-기계(5차)" xfId="711" xr:uid="{00000000-0005-0000-0000-0000B30C0000}"/>
    <cellStyle name="AeE­_±a°e¼³ºn-AIA§¸n·I _파주기계단가" xfId="712" xr:uid="{00000000-0005-0000-0000-0000B40C0000}"/>
    <cellStyle name="ÅëÈ­_±â°è¼³ºñ-ÀÏÀ§¸ñ·Ï _파주기계단가" xfId="713" xr:uid="{00000000-0005-0000-0000-0000B50C0000}"/>
    <cellStyle name="AeE­_°eE¹_11¿a½A " xfId="714" xr:uid="{00000000-0005-0000-0000-0000B60C0000}"/>
    <cellStyle name="ÅëÈ­_¼³ºñÀÏÀ§" xfId="715" xr:uid="{00000000-0005-0000-0000-0000B70C0000}"/>
    <cellStyle name="AeE­_¼OAI¿¹≫e" xfId="355" xr:uid="{00000000-0005-0000-0000-0000B80C0000}"/>
    <cellStyle name="ÅëÈ­_3¿ù6Â÷" xfId="4252" xr:uid="{00000000-0005-0000-0000-0000B90C0000}"/>
    <cellStyle name="AeE­_A¾CO½A¼³ " xfId="4253" xr:uid="{00000000-0005-0000-0000-0000BA0C0000}"/>
    <cellStyle name="ÅëÈ­_ÀÏ-±â" xfId="716" xr:uid="{00000000-0005-0000-0000-0000BB0C0000}"/>
    <cellStyle name="AeE­_AI°Cºn,μμ±Þºn" xfId="356" xr:uid="{00000000-0005-0000-0000-0000BC0C0000}"/>
    <cellStyle name="ÅëÈ­_ÀÏÀ§-es2Â÷" xfId="717" xr:uid="{00000000-0005-0000-0000-0000BD0C0000}"/>
    <cellStyle name="AeE­_AMT " xfId="718" xr:uid="{00000000-0005-0000-0000-0000BE0C0000}"/>
    <cellStyle name="ÅëÈ­_Áý°èÇ¥°ÇÃàºÐ" xfId="719" xr:uid="{00000000-0005-0000-0000-0000BF0C0000}"/>
    <cellStyle name="AeE­_BOM°eAa" xfId="720" xr:uid="{00000000-0005-0000-0000-0000C00C0000}"/>
    <cellStyle name="ÅëÈ­_BOM°èÀå" xfId="721" xr:uid="{00000000-0005-0000-0000-0000C10C0000}"/>
    <cellStyle name="AeE­_INQUIRY ¿μ¾÷AßAø " xfId="722" xr:uid="{00000000-0005-0000-0000-0000C20C0000}"/>
    <cellStyle name="ÅëÈ­_laroux" xfId="357" xr:uid="{00000000-0005-0000-0000-0000C30C0000}"/>
    <cellStyle name="AeE­_laroux_1" xfId="358" xr:uid="{00000000-0005-0000-0000-0000C40C0000}"/>
    <cellStyle name="ÅëÈ­_laroux_1" xfId="359" xr:uid="{00000000-0005-0000-0000-0000C50C0000}"/>
    <cellStyle name="AeE­_laroux_1_43-10주택" xfId="360" xr:uid="{00000000-0005-0000-0000-0000C60C0000}"/>
    <cellStyle name="ÅëÈ­_laroux_1_43-10주택" xfId="361" xr:uid="{00000000-0005-0000-0000-0000C70C0000}"/>
    <cellStyle name="AeE­_laroux_1_45-09 유통 금융 보험 및 기타서비스(97-109)" xfId="362" xr:uid="{00000000-0005-0000-0000-0000C80C0000}"/>
    <cellStyle name="ÅëÈ­_laroux_1_45-09 유통 금융 보험 및 기타서비스(97-109)" xfId="363" xr:uid="{00000000-0005-0000-0000-0000C90C0000}"/>
    <cellStyle name="AeE­_laroux_1_46-06 농림수산업" xfId="364" xr:uid="{00000000-0005-0000-0000-0000CA0C0000}"/>
    <cellStyle name="ÅëÈ­_laroux_1_46-06 농림수산업" xfId="365" xr:uid="{00000000-0005-0000-0000-0000CB0C0000}"/>
    <cellStyle name="AeE­_laroux_1_46-09 유통 금융 보험 및 기타서비스" xfId="366" xr:uid="{00000000-0005-0000-0000-0000CC0C0000}"/>
    <cellStyle name="ÅëÈ­_laroux_1_46-09 유통 금융 보험 및 기타서비스" xfId="367" xr:uid="{00000000-0005-0000-0000-0000CD0C0000}"/>
    <cellStyle name="AeE­_laroux_1_46-11 교통 관광 및 정보통신" xfId="368" xr:uid="{00000000-0005-0000-0000-0000CE0C0000}"/>
    <cellStyle name="ÅëÈ­_laroux_1_46-11 교통 관광 및 정보통신" xfId="369" xr:uid="{00000000-0005-0000-0000-0000CF0C0000}"/>
    <cellStyle name="AeE­_laroux_1_48-10 주택 건설" xfId="370" xr:uid="{00000000-0005-0000-0000-0000D00C0000}"/>
    <cellStyle name="ÅëÈ­_laroux_1_48-10 주택 건설" xfId="371" xr:uid="{00000000-0005-0000-0000-0000D10C0000}"/>
    <cellStyle name="AeE­_laroux_1_48-11 교통 관광 및 정보통신" xfId="372" xr:uid="{00000000-0005-0000-0000-0000D20C0000}"/>
    <cellStyle name="ÅëÈ­_laroux_1_48-11 교통 관광 및 정보통신" xfId="373" xr:uid="{00000000-0005-0000-0000-0000D30C0000}"/>
    <cellStyle name="AeE­_laroux_1_99 재가노인복지시설" xfId="374" xr:uid="{00000000-0005-0000-0000-0000D40C0000}"/>
    <cellStyle name="ÅëÈ­_laroux_1_99 재가노인복지시설" xfId="375" xr:uid="{00000000-0005-0000-0000-0000D50C0000}"/>
    <cellStyle name="AeE­_laroux_1_99 친환경농산물 인증현황" xfId="376" xr:uid="{00000000-0005-0000-0000-0000D60C0000}"/>
    <cellStyle name="ÅëÈ­_laroux_1_99 친환경농산물 인증현황" xfId="377" xr:uid="{00000000-0005-0000-0000-0000D70C0000}"/>
    <cellStyle name="AeE­_laroux_1_유통업체현황" xfId="378" xr:uid="{00000000-0005-0000-0000-0000D80C0000}"/>
    <cellStyle name="ÅëÈ­_laroux_1_유통업체현황" xfId="379" xr:uid="{00000000-0005-0000-0000-0000D90C0000}"/>
    <cellStyle name="AeE­_laroux_2" xfId="380" xr:uid="{00000000-0005-0000-0000-0000DA0C0000}"/>
    <cellStyle name="ÅëÈ­_laroux_2" xfId="381" xr:uid="{00000000-0005-0000-0000-0000DB0C0000}"/>
    <cellStyle name="AeE­_laroux_2_41-06농림16" xfId="382" xr:uid="{00000000-0005-0000-0000-0000DC0C0000}"/>
    <cellStyle name="ÅëÈ­_laroux_2_41-06농림16" xfId="383" xr:uid="{00000000-0005-0000-0000-0000DD0C0000}"/>
    <cellStyle name="AeE­_laroux_2_41-06농림16_43-10주택" xfId="384" xr:uid="{00000000-0005-0000-0000-0000DE0C0000}"/>
    <cellStyle name="ÅëÈ­_laroux_2_41-06농림16_43-10주택" xfId="385" xr:uid="{00000000-0005-0000-0000-0000DF0C0000}"/>
    <cellStyle name="AeE­_laroux_2_41-06농림16_45-09 유통 금융 보험 및 기타서비스(97-109)" xfId="386" xr:uid="{00000000-0005-0000-0000-0000E00C0000}"/>
    <cellStyle name="ÅëÈ­_laroux_2_41-06농림16_45-09 유통 금융 보험 및 기타서비스(97-109)" xfId="387" xr:uid="{00000000-0005-0000-0000-0000E10C0000}"/>
    <cellStyle name="AeE­_laroux_2_41-06농림16_46-06 농림수산업" xfId="388" xr:uid="{00000000-0005-0000-0000-0000E20C0000}"/>
    <cellStyle name="ÅëÈ­_laroux_2_41-06농림16_46-06 농림수산업" xfId="389" xr:uid="{00000000-0005-0000-0000-0000E30C0000}"/>
    <cellStyle name="AeE­_laroux_2_41-06농림16_46-09 유통 금융 보험 및 기타서비스" xfId="390" xr:uid="{00000000-0005-0000-0000-0000E40C0000}"/>
    <cellStyle name="ÅëÈ­_laroux_2_41-06농림16_46-09 유통 금융 보험 및 기타서비스" xfId="391" xr:uid="{00000000-0005-0000-0000-0000E50C0000}"/>
    <cellStyle name="AeE­_laroux_2_41-06농림16_46-11 교통 관광 및 정보통신" xfId="392" xr:uid="{00000000-0005-0000-0000-0000E60C0000}"/>
    <cellStyle name="ÅëÈ­_laroux_2_41-06농림16_46-11 교통 관광 및 정보통신" xfId="393" xr:uid="{00000000-0005-0000-0000-0000E70C0000}"/>
    <cellStyle name="AeE­_laroux_2_41-06농림16_48-10 주택 건설" xfId="394" xr:uid="{00000000-0005-0000-0000-0000E80C0000}"/>
    <cellStyle name="ÅëÈ­_laroux_2_41-06농림16_48-10 주택 건설" xfId="395" xr:uid="{00000000-0005-0000-0000-0000E90C0000}"/>
    <cellStyle name="AeE­_laroux_2_41-06농림16_48-11 교통 관광 및 정보통신" xfId="396" xr:uid="{00000000-0005-0000-0000-0000EA0C0000}"/>
    <cellStyle name="ÅëÈ­_laroux_2_41-06농림16_48-11 교통 관광 및 정보통신" xfId="397" xr:uid="{00000000-0005-0000-0000-0000EB0C0000}"/>
    <cellStyle name="AeE­_laroux_2_41-06농림16_99 재가노인복지시설" xfId="398" xr:uid="{00000000-0005-0000-0000-0000EC0C0000}"/>
    <cellStyle name="ÅëÈ­_laroux_2_41-06농림16_99 재가노인복지시설" xfId="399" xr:uid="{00000000-0005-0000-0000-0000ED0C0000}"/>
    <cellStyle name="AeE­_laroux_2_41-06농림16_99 친환경농산물 인증현황" xfId="400" xr:uid="{00000000-0005-0000-0000-0000EE0C0000}"/>
    <cellStyle name="ÅëÈ­_laroux_2_41-06농림16_99 친환경농산물 인증현황" xfId="401" xr:uid="{00000000-0005-0000-0000-0000EF0C0000}"/>
    <cellStyle name="AeE­_laroux_2_41-06농림16_유통업체현황" xfId="402" xr:uid="{00000000-0005-0000-0000-0000F00C0000}"/>
    <cellStyle name="ÅëÈ­_laroux_2_41-06농림16_유통업체현황" xfId="403" xr:uid="{00000000-0005-0000-0000-0000F10C0000}"/>
    <cellStyle name="AeE­_laroux_2_41-06농림41" xfId="404" xr:uid="{00000000-0005-0000-0000-0000F20C0000}"/>
    <cellStyle name="ÅëÈ­_laroux_2_41-06농림41" xfId="405" xr:uid="{00000000-0005-0000-0000-0000F30C0000}"/>
    <cellStyle name="AeE­_laroux_2_43-10주택" xfId="406" xr:uid="{00000000-0005-0000-0000-0000F40C0000}"/>
    <cellStyle name="ÅëÈ­_laroux_2_43-10주택" xfId="407" xr:uid="{00000000-0005-0000-0000-0000F50C0000}"/>
    <cellStyle name="AeE­_laroux_2_45-09 유통 금융 보험 및 기타서비스(97-109)" xfId="408" xr:uid="{00000000-0005-0000-0000-0000F60C0000}"/>
    <cellStyle name="ÅëÈ­_laroux_2_45-09 유통 금융 보험 및 기타서비스(97-109)" xfId="409" xr:uid="{00000000-0005-0000-0000-0000F70C0000}"/>
    <cellStyle name="AeE­_laroux_2_46-06 농림수산업" xfId="410" xr:uid="{00000000-0005-0000-0000-0000F80C0000}"/>
    <cellStyle name="ÅëÈ­_laroux_2_46-06 농림수산업" xfId="411" xr:uid="{00000000-0005-0000-0000-0000F90C0000}"/>
    <cellStyle name="AeE­_laroux_2_46-09 유통 금융 보험 및 기타서비스" xfId="412" xr:uid="{00000000-0005-0000-0000-0000FA0C0000}"/>
    <cellStyle name="ÅëÈ­_laroux_2_46-09 유통 금융 보험 및 기타서비스" xfId="413" xr:uid="{00000000-0005-0000-0000-0000FB0C0000}"/>
    <cellStyle name="AeE­_laroux_2_46-11 교통 관광 및 정보통신" xfId="414" xr:uid="{00000000-0005-0000-0000-0000FC0C0000}"/>
    <cellStyle name="ÅëÈ­_laroux_2_46-11 교통 관광 및 정보통신" xfId="415" xr:uid="{00000000-0005-0000-0000-0000FD0C0000}"/>
    <cellStyle name="AeE­_laroux_2_48-10 주택 건설" xfId="416" xr:uid="{00000000-0005-0000-0000-0000FE0C0000}"/>
    <cellStyle name="ÅëÈ­_laroux_2_48-10 주택 건설" xfId="417" xr:uid="{00000000-0005-0000-0000-0000FF0C0000}"/>
    <cellStyle name="AeE­_laroux_2_48-11 교통 관광 및 정보통신" xfId="418" xr:uid="{00000000-0005-0000-0000-0000000D0000}"/>
    <cellStyle name="ÅëÈ­_laroux_2_48-11 교통 관광 및 정보통신" xfId="419" xr:uid="{00000000-0005-0000-0000-0000010D0000}"/>
    <cellStyle name="AeE­_laroux_2_99 재가노인복지시설" xfId="420" xr:uid="{00000000-0005-0000-0000-0000020D0000}"/>
    <cellStyle name="ÅëÈ­_laroux_2_99 재가노인복지시설" xfId="421" xr:uid="{00000000-0005-0000-0000-0000030D0000}"/>
    <cellStyle name="AeE­_laroux_2_99 친환경농산물 인증현황" xfId="422" xr:uid="{00000000-0005-0000-0000-0000040D0000}"/>
    <cellStyle name="ÅëÈ­_laroux_2_99 친환경농산물 인증현황" xfId="423" xr:uid="{00000000-0005-0000-0000-0000050D0000}"/>
    <cellStyle name="AeE­_laroux_2_유통업체현황" xfId="424" xr:uid="{00000000-0005-0000-0000-0000060D0000}"/>
    <cellStyle name="ÅëÈ­_laroux_2_유통업체현황" xfId="425" xr:uid="{00000000-0005-0000-0000-0000070D0000}"/>
    <cellStyle name="AeE­_º≫¼± ±æ¾i±uºI ¼o·R Ay°eC￥ " xfId="4254" xr:uid="{00000000-0005-0000-0000-0000080D0000}"/>
    <cellStyle name="ÅëÈ­_Sheet1" xfId="426" xr:uid="{00000000-0005-0000-0000-0000090D0000}"/>
    <cellStyle name="AeE­_Sheet1_41-06농림16" xfId="427" xr:uid="{00000000-0005-0000-0000-00000A0D0000}"/>
    <cellStyle name="ÅëÈ­_Sheet1_41-06농림16" xfId="428" xr:uid="{00000000-0005-0000-0000-00000B0D0000}"/>
    <cellStyle name="AeE­_Sheet1_41-06농림16_43-10주택" xfId="429" xr:uid="{00000000-0005-0000-0000-00000C0D0000}"/>
    <cellStyle name="ÅëÈ­_Sheet1_41-06농림16_43-10주택" xfId="430" xr:uid="{00000000-0005-0000-0000-00000D0D0000}"/>
    <cellStyle name="AeE­_Sheet1_41-06농림16_45-09 유통 금융 보험 및 기타서비스(97-109)" xfId="431" xr:uid="{00000000-0005-0000-0000-00000E0D0000}"/>
    <cellStyle name="ÅëÈ­_Sheet1_41-06농림16_45-09 유통 금융 보험 및 기타서비스(97-109)" xfId="432" xr:uid="{00000000-0005-0000-0000-00000F0D0000}"/>
    <cellStyle name="AeE­_Sheet1_41-06농림16_46-06 농림수산업" xfId="433" xr:uid="{00000000-0005-0000-0000-0000100D0000}"/>
    <cellStyle name="ÅëÈ­_Sheet1_41-06농림16_46-06 농림수산업" xfId="434" xr:uid="{00000000-0005-0000-0000-0000110D0000}"/>
    <cellStyle name="AeE­_Sheet1_41-06농림16_46-09 유통 금융 보험 및 기타서비스" xfId="435" xr:uid="{00000000-0005-0000-0000-0000120D0000}"/>
    <cellStyle name="ÅëÈ­_Sheet1_41-06농림16_46-09 유통 금융 보험 및 기타서비스" xfId="436" xr:uid="{00000000-0005-0000-0000-0000130D0000}"/>
    <cellStyle name="AeE­_Sheet1_41-06농림16_46-11 교통 관광 및 정보통신" xfId="437" xr:uid="{00000000-0005-0000-0000-0000140D0000}"/>
    <cellStyle name="ÅëÈ­_Sheet1_41-06농림16_46-11 교통 관광 및 정보통신" xfId="438" xr:uid="{00000000-0005-0000-0000-0000150D0000}"/>
    <cellStyle name="AeE­_Sheet1_41-06농림16_48-10 주택 건설" xfId="439" xr:uid="{00000000-0005-0000-0000-0000160D0000}"/>
    <cellStyle name="ÅëÈ­_Sheet1_41-06농림16_48-10 주택 건설" xfId="440" xr:uid="{00000000-0005-0000-0000-0000170D0000}"/>
    <cellStyle name="AeE­_Sheet1_41-06농림16_48-11 교통 관광 및 정보통신" xfId="441" xr:uid="{00000000-0005-0000-0000-0000180D0000}"/>
    <cellStyle name="ÅëÈ­_Sheet1_41-06농림16_48-11 교통 관광 및 정보통신" xfId="442" xr:uid="{00000000-0005-0000-0000-0000190D0000}"/>
    <cellStyle name="AeE­_Sheet1_41-06농림16_99 재가노인복지시설" xfId="443" xr:uid="{00000000-0005-0000-0000-00001A0D0000}"/>
    <cellStyle name="ÅëÈ­_Sheet1_41-06농림16_99 재가노인복지시설" xfId="444" xr:uid="{00000000-0005-0000-0000-00001B0D0000}"/>
    <cellStyle name="AeE­_Sheet1_41-06농림16_99 친환경농산물 인증현황" xfId="445" xr:uid="{00000000-0005-0000-0000-00001C0D0000}"/>
    <cellStyle name="ÅëÈ­_Sheet1_41-06농림16_99 친환경농산물 인증현황" xfId="446" xr:uid="{00000000-0005-0000-0000-00001D0D0000}"/>
    <cellStyle name="AeE­_Sheet1_41-06농림16_유통업체현황" xfId="447" xr:uid="{00000000-0005-0000-0000-00001E0D0000}"/>
    <cellStyle name="ÅëÈ­_Sheet1_41-06농림16_유통업체현황" xfId="448" xr:uid="{00000000-0005-0000-0000-00001F0D0000}"/>
    <cellStyle name="AeE­_Sheet1_41-06농림41" xfId="449" xr:uid="{00000000-0005-0000-0000-0000200D0000}"/>
    <cellStyle name="ÅëÈ­_Sheet1_41-06농림41" xfId="450" xr:uid="{00000000-0005-0000-0000-0000210D0000}"/>
    <cellStyle name="AeE­_Sheet1_43-10주택" xfId="451" xr:uid="{00000000-0005-0000-0000-0000220D0000}"/>
    <cellStyle name="ÅëÈ­_Sheet1_43-10주택" xfId="452" xr:uid="{00000000-0005-0000-0000-0000230D0000}"/>
    <cellStyle name="AeE­_Sheet1_45-09 유통 금융 보험 및 기타서비스(97-109)" xfId="453" xr:uid="{00000000-0005-0000-0000-0000240D0000}"/>
    <cellStyle name="ÅëÈ­_Sheet1_45-09 유통 금융 보험 및 기타서비스(97-109)" xfId="454" xr:uid="{00000000-0005-0000-0000-0000250D0000}"/>
    <cellStyle name="AeE­_Sheet1_46-06 농림수산업" xfId="455" xr:uid="{00000000-0005-0000-0000-0000260D0000}"/>
    <cellStyle name="ÅëÈ­_Sheet1_46-06 농림수산업" xfId="456" xr:uid="{00000000-0005-0000-0000-0000270D0000}"/>
    <cellStyle name="AeE­_Sheet1_46-09 유통 금융 보험 및 기타서비스" xfId="457" xr:uid="{00000000-0005-0000-0000-0000280D0000}"/>
    <cellStyle name="ÅëÈ­_Sheet1_46-09 유통 금융 보험 및 기타서비스" xfId="458" xr:uid="{00000000-0005-0000-0000-0000290D0000}"/>
    <cellStyle name="AeE­_Sheet1_46-11 교통 관광 및 정보통신" xfId="459" xr:uid="{00000000-0005-0000-0000-00002A0D0000}"/>
    <cellStyle name="ÅëÈ­_Sheet1_46-11 교통 관광 및 정보통신" xfId="460" xr:uid="{00000000-0005-0000-0000-00002B0D0000}"/>
    <cellStyle name="AeE­_Sheet1_48-10 주택 건설" xfId="461" xr:uid="{00000000-0005-0000-0000-00002C0D0000}"/>
    <cellStyle name="ÅëÈ­_Sheet1_48-10 주택 건설" xfId="462" xr:uid="{00000000-0005-0000-0000-00002D0D0000}"/>
    <cellStyle name="AeE­_Sheet1_48-11 교통 관광 및 정보통신" xfId="463" xr:uid="{00000000-0005-0000-0000-00002E0D0000}"/>
    <cellStyle name="ÅëÈ­_Sheet1_48-11 교통 관광 및 정보통신" xfId="464" xr:uid="{00000000-0005-0000-0000-00002F0D0000}"/>
    <cellStyle name="AeE­_Sheet1_99 재가노인복지시설" xfId="465" xr:uid="{00000000-0005-0000-0000-0000300D0000}"/>
    <cellStyle name="ÅëÈ­_Sheet1_99 재가노인복지시설" xfId="466" xr:uid="{00000000-0005-0000-0000-0000310D0000}"/>
    <cellStyle name="AeE­_Sheet1_99 친환경농산물 인증현황" xfId="467" xr:uid="{00000000-0005-0000-0000-0000320D0000}"/>
    <cellStyle name="ÅëÈ­_Sheet1_99 친환경농산물 인증현황" xfId="468" xr:uid="{00000000-0005-0000-0000-0000330D0000}"/>
    <cellStyle name="AeE­_Sheet1_유통업체현황" xfId="469" xr:uid="{00000000-0005-0000-0000-0000340D0000}"/>
    <cellStyle name="ÅëÈ­_Sheet1_유통업체현황" xfId="470" xr:uid="{00000000-0005-0000-0000-0000350D0000}"/>
    <cellStyle name="Aee¡" xfId="4255" xr:uid="{00000000-0005-0000-0000-0000360D0000}"/>
    <cellStyle name="Aee¡ 2" xfId="4256" xr:uid="{00000000-0005-0000-0000-0000370D0000}"/>
    <cellStyle name="Aee¡ⓒ " xfId="4257" xr:uid="{00000000-0005-0000-0000-0000380D0000}"/>
    <cellStyle name="AeE¡ⓒ [0]_￠?i¡ieE¡ⓒ¡¤A ¡¾a¡¾￠￢A￠OA¡AC¡I" xfId="4258" xr:uid="{00000000-0005-0000-0000-0000390D0000}"/>
    <cellStyle name="AeE¡ⓒ_￠?i¡ieE¡ⓒ¡¤A ¡¾a¡¾￠￢A￠OA¡AC¡I" xfId="4259" xr:uid="{00000000-0005-0000-0000-00003A0D0000}"/>
    <cellStyle name="AeE¢®¨Ï [0]_AO¡§uRCN¢®¨úU " xfId="4260" xr:uid="{00000000-0005-0000-0000-00003B0D0000}"/>
    <cellStyle name="AeE¢®¨Ï_AO¡§uRCN¢®¨úU " xfId="4261" xr:uid="{00000000-0005-0000-0000-00003C0D0000}"/>
    <cellStyle name="Æu¼ " xfId="4262" xr:uid="{00000000-0005-0000-0000-00003D0D0000}"/>
    <cellStyle name="ÆÛ¼¾Æ®" xfId="723" xr:uid="{00000000-0005-0000-0000-00003E0D0000}"/>
    <cellStyle name="ÆU¼¾ÆR" xfId="724" xr:uid="{00000000-0005-0000-0000-00003F0D0000}"/>
    <cellStyle name="ALIGNMENT" xfId="471" xr:uid="{00000000-0005-0000-0000-0000400D0000}"/>
    <cellStyle name="AoA¤μCAo ¾EA½" xfId="4263" xr:uid="{00000000-0005-0000-0000-0000410D0000}"/>
    <cellStyle name="Aþ" xfId="1184" xr:uid="{00000000-0005-0000-0000-0000420D0000}"/>
    <cellStyle name="Äþ" xfId="1185" xr:uid="{00000000-0005-0000-0000-0000430D0000}"/>
    <cellStyle name="Aþ_마곡보완" xfId="1186" xr:uid="{00000000-0005-0000-0000-0000440D0000}"/>
    <cellStyle name="Äþ_마곡보완" xfId="1187" xr:uid="{00000000-0005-0000-0000-0000450D0000}"/>
    <cellStyle name="Aþ¸" xfId="4264" xr:uid="{00000000-0005-0000-0000-0000460D0000}"/>
    <cellStyle name="Aþ¸ 2" xfId="4265" xr:uid="{00000000-0005-0000-0000-0000470D0000}"/>
    <cellStyle name="Aþ¸¶ [" xfId="1188" xr:uid="{00000000-0005-0000-0000-0000480D0000}"/>
    <cellStyle name="Äþ¸¶ [" xfId="1189" xr:uid="{00000000-0005-0000-0000-0000490D0000}"/>
    <cellStyle name="Aþ¸¶ [_마곡보완" xfId="1190" xr:uid="{00000000-0005-0000-0000-00004A0D0000}"/>
    <cellStyle name="Äþ¸¶ [_마곡보완" xfId="1191" xr:uid="{00000000-0005-0000-0000-00004B0D0000}"/>
    <cellStyle name="AÞ¸¶ [0]_  A¾  CO  " xfId="4266" xr:uid="{00000000-0005-0000-0000-00004C0D0000}"/>
    <cellStyle name="ÄÞ¸¶ [0]_¸ðÇü¸·" xfId="4267" xr:uid="{00000000-0005-0000-0000-00004D0D0000}"/>
    <cellStyle name="AÞ¸¶ [0]_¸n·I-±a°e_AIA§-es2A÷" xfId="725" xr:uid="{00000000-0005-0000-0000-00004E0D0000}"/>
    <cellStyle name="ÄÞ¸¶ [0]_¸ñ·Ï-±â°è_ÀÏÀ§-es2Â÷" xfId="726" xr:uid="{00000000-0005-0000-0000-00004F0D0000}"/>
    <cellStyle name="AÞ¸¶ [0]_¸n-E?" xfId="727" xr:uid="{00000000-0005-0000-0000-0000500D0000}"/>
    <cellStyle name="ÄÞ¸¶ [0]_¸ñ-È¯" xfId="728" xr:uid="{00000000-0005-0000-0000-0000510D0000}"/>
    <cellStyle name="AÞ¸¶ [0]_¿u°￡" xfId="4268" xr:uid="{00000000-0005-0000-0000-0000520D0000}"/>
    <cellStyle name="ÄÞ¸¶ [0]_±â°è-¸ñ·Ï" xfId="729" xr:uid="{00000000-0005-0000-0000-0000530D0000}"/>
    <cellStyle name="AÞ¸¶ [0]_±a°e¼³ºn-AIA§¸n·I " xfId="730" xr:uid="{00000000-0005-0000-0000-0000540D0000}"/>
    <cellStyle name="ÄÞ¸¶ [0]_±â°è¼³ºñ-ÀÏÀ§¸ñ·Ï " xfId="731" xr:uid="{00000000-0005-0000-0000-0000550D0000}"/>
    <cellStyle name="AÞ¸¶ [0]_±a°e¼³ºn-AIA§¸n·I _기계-밀양(최종)" xfId="732" xr:uid="{00000000-0005-0000-0000-0000560D0000}"/>
    <cellStyle name="ÄÞ¸¶ [0]_±â°è¼³ºñ-ÀÏÀ§¸ñ·Ï _기계-밀양(최종)" xfId="733" xr:uid="{00000000-0005-0000-0000-0000570D0000}"/>
    <cellStyle name="AÞ¸¶ [0]_±a°e¼³ºn-AIA§¸n·I _소각-기계(5차)" xfId="734" xr:uid="{00000000-0005-0000-0000-0000580D0000}"/>
    <cellStyle name="ÄÞ¸¶ [0]_±â°è¼³ºñ-ÀÏÀ§¸ñ·Ï _소각-기계(5차)" xfId="735" xr:uid="{00000000-0005-0000-0000-0000590D0000}"/>
    <cellStyle name="AÞ¸¶ [0]_±a°e¼³ºn-AIA§¸n·I _파주기계단가" xfId="736" xr:uid="{00000000-0005-0000-0000-00005A0D0000}"/>
    <cellStyle name="ÄÞ¸¶ [0]_±â°è¼³ºñ-ÀÏÀ§¸ñ·Ï _파주기계단가" xfId="737" xr:uid="{00000000-0005-0000-0000-00005B0D0000}"/>
    <cellStyle name="AÞ¸¶ [0]_°eE¹_11¿a½A " xfId="738" xr:uid="{00000000-0005-0000-0000-00005C0D0000}"/>
    <cellStyle name="ÄÞ¸¶ [0]_¼³ºñÀÏÀ§" xfId="739" xr:uid="{00000000-0005-0000-0000-00005D0D0000}"/>
    <cellStyle name="AÞ¸¶ [0]_¼OAI¿¹≫e" xfId="472" xr:uid="{00000000-0005-0000-0000-00005E0D0000}"/>
    <cellStyle name="ÄÞ¸¶ [0]_3¿ù6Â÷" xfId="4269" xr:uid="{00000000-0005-0000-0000-00005F0D0000}"/>
    <cellStyle name="AÞ¸¶ [0]_A¾CO½A¼³ " xfId="4270" xr:uid="{00000000-0005-0000-0000-0000600D0000}"/>
    <cellStyle name="ÄÞ¸¶ [0]_ÀÏ-±â" xfId="740" xr:uid="{00000000-0005-0000-0000-0000610D0000}"/>
    <cellStyle name="AÞ¸¶ [0]_AI°Cºn,μμ±Þºn" xfId="473" xr:uid="{00000000-0005-0000-0000-0000620D0000}"/>
    <cellStyle name="ÄÞ¸¶ [0]_ÀÏÀ§-es2Â÷" xfId="741" xr:uid="{00000000-0005-0000-0000-0000630D0000}"/>
    <cellStyle name="AÞ¸¶ [0]_AN°y(1.25) " xfId="742" xr:uid="{00000000-0005-0000-0000-0000640D0000}"/>
    <cellStyle name="ÄÞ¸¶ [0]_Áý°èÇ¥°ÇÃàºÐ" xfId="743" xr:uid="{00000000-0005-0000-0000-0000650D0000}"/>
    <cellStyle name="AÞ¸¶ [0]_BOM°eAa" xfId="744" xr:uid="{00000000-0005-0000-0000-0000660D0000}"/>
    <cellStyle name="ÄÞ¸¶ [0]_BOM°èÀå" xfId="745" xr:uid="{00000000-0005-0000-0000-0000670D0000}"/>
    <cellStyle name="AÞ¸¶ [0]_INQUIRY ¿μ¾÷AßAø " xfId="746" xr:uid="{00000000-0005-0000-0000-0000680D0000}"/>
    <cellStyle name="ÄÞ¸¶ [0]_laroux" xfId="474" xr:uid="{00000000-0005-0000-0000-0000690D0000}"/>
    <cellStyle name="AÞ¸¶ [0]_laroux_1" xfId="475" xr:uid="{00000000-0005-0000-0000-00006A0D0000}"/>
    <cellStyle name="ÄÞ¸¶ [0]_laroux_1" xfId="476" xr:uid="{00000000-0005-0000-0000-00006B0D0000}"/>
    <cellStyle name="AÞ¸¶ [0]_laroux_도담차량공작실설계서" xfId="4271" xr:uid="{00000000-0005-0000-0000-00006C0D0000}"/>
    <cellStyle name="ÄÞ¸¶ [0]_laroux_도담차량공작실설계서" xfId="4272" xr:uid="{00000000-0005-0000-0000-00006D0D0000}"/>
    <cellStyle name="AÞ¸¶ [0]_laroux_도담차량공작실신설공사" xfId="4273" xr:uid="{00000000-0005-0000-0000-00006E0D0000}"/>
    <cellStyle name="ÄÞ¸¶ [0]_laroux_도담차량공작실신설공사" xfId="4274" xr:uid="{00000000-0005-0000-0000-00006F0D0000}"/>
    <cellStyle name="AÞ¸¶ [0]_laroux_상장가도교설계서" xfId="4275" xr:uid="{00000000-0005-0000-0000-0000700D0000}"/>
    <cellStyle name="ÄÞ¸¶ [0]_laroux_상장가도교수량산출" xfId="4276" xr:uid="{00000000-0005-0000-0000-0000710D0000}"/>
    <cellStyle name="AÞ¸¶ [0]_º≫¼± ±æ¾i±uºI ¼o·R Ay°eC￥ " xfId="4277" xr:uid="{00000000-0005-0000-0000-0000720D0000}"/>
    <cellStyle name="ÄÞ¸¶ [0]_Sheet1" xfId="477" xr:uid="{00000000-0005-0000-0000-0000730D0000}"/>
    <cellStyle name="AÞ¸¶ [0]_Sheet1_43-10주택" xfId="478" xr:uid="{00000000-0005-0000-0000-0000740D0000}"/>
    <cellStyle name="ÄÞ¸¶ [0]_Sheet1_43-10주택" xfId="479" xr:uid="{00000000-0005-0000-0000-0000750D0000}"/>
    <cellStyle name="AÞ¸¶ [0]_Sheet1_45-09 유통 금융 보험 및 기타서비스(97-109)" xfId="480" xr:uid="{00000000-0005-0000-0000-0000760D0000}"/>
    <cellStyle name="ÄÞ¸¶ [0]_Sheet1_45-09 유통 금융 보험 및 기타서비스(97-109)" xfId="481" xr:uid="{00000000-0005-0000-0000-0000770D0000}"/>
    <cellStyle name="AÞ¸¶ [0]_Sheet1_46-06 농림수산업" xfId="482" xr:uid="{00000000-0005-0000-0000-0000780D0000}"/>
    <cellStyle name="ÄÞ¸¶ [0]_Sheet1_46-06 농림수산업" xfId="483" xr:uid="{00000000-0005-0000-0000-0000790D0000}"/>
    <cellStyle name="AÞ¸¶ [0]_Sheet1_46-09 유통 금융 보험 및 기타서비스" xfId="484" xr:uid="{00000000-0005-0000-0000-00007A0D0000}"/>
    <cellStyle name="ÄÞ¸¶ [0]_Sheet1_46-09 유통 금융 보험 및 기타서비스" xfId="485" xr:uid="{00000000-0005-0000-0000-00007B0D0000}"/>
    <cellStyle name="AÞ¸¶ [0]_Sheet1_46-11 교통 관광 및 정보통신" xfId="486" xr:uid="{00000000-0005-0000-0000-00007C0D0000}"/>
    <cellStyle name="ÄÞ¸¶ [0]_Sheet1_46-11 교통 관광 및 정보통신" xfId="487" xr:uid="{00000000-0005-0000-0000-00007D0D0000}"/>
    <cellStyle name="AÞ¸¶ [0]_Sheet1_48-10 주택 건설" xfId="488" xr:uid="{00000000-0005-0000-0000-00007E0D0000}"/>
    <cellStyle name="ÄÞ¸¶ [0]_Sheet1_48-10 주택 건설" xfId="489" xr:uid="{00000000-0005-0000-0000-00007F0D0000}"/>
    <cellStyle name="AÞ¸¶ [0]_Sheet1_48-11 교통 관광 및 정보통신" xfId="490" xr:uid="{00000000-0005-0000-0000-0000800D0000}"/>
    <cellStyle name="ÄÞ¸¶ [0]_Sheet1_48-11 교통 관광 및 정보통신" xfId="491" xr:uid="{00000000-0005-0000-0000-0000810D0000}"/>
    <cellStyle name="AÞ¸¶ [0]_Sheet1_99 재가노인복지시설" xfId="492" xr:uid="{00000000-0005-0000-0000-0000820D0000}"/>
    <cellStyle name="ÄÞ¸¶ [0]_Sheet1_99 재가노인복지시설" xfId="493" xr:uid="{00000000-0005-0000-0000-0000830D0000}"/>
    <cellStyle name="AÞ¸¶ [0]_Sheet1_99 친환경농산물 인증현황" xfId="494" xr:uid="{00000000-0005-0000-0000-0000840D0000}"/>
    <cellStyle name="ÄÞ¸¶ [0]_Sheet1_99 친환경농산물 인증현황" xfId="495" xr:uid="{00000000-0005-0000-0000-0000850D0000}"/>
    <cellStyle name="AÞ¸¶ [0]_Sheet1_유통업체현황" xfId="496" xr:uid="{00000000-0005-0000-0000-0000860D0000}"/>
    <cellStyle name="ÄÞ¸¶ [0]_Sheet1_유통업체현황" xfId="497" xr:uid="{00000000-0005-0000-0000-0000870D0000}"/>
    <cellStyle name="AÞ¸¶_  A¾  CO  " xfId="4278" xr:uid="{00000000-0005-0000-0000-0000880D0000}"/>
    <cellStyle name="ÄÞ¸¶_¸ðÇü¸·" xfId="4279" xr:uid="{00000000-0005-0000-0000-0000890D0000}"/>
    <cellStyle name="AÞ¸¶_¸n·I-±a°e_AIA§-es2A÷" xfId="747" xr:uid="{00000000-0005-0000-0000-00008A0D0000}"/>
    <cellStyle name="ÄÞ¸¶_¸ñ·Ï-±â°è_ÀÏÀ§-es2Â÷" xfId="748" xr:uid="{00000000-0005-0000-0000-00008B0D0000}"/>
    <cellStyle name="AÞ¸¶_¸n-E?" xfId="749" xr:uid="{00000000-0005-0000-0000-00008C0D0000}"/>
    <cellStyle name="ÄÞ¸¶_¸ñ-È¯" xfId="750" xr:uid="{00000000-0005-0000-0000-00008D0D0000}"/>
    <cellStyle name="AÞ¸¶_¿u°￡" xfId="4280" xr:uid="{00000000-0005-0000-0000-00008E0D0000}"/>
    <cellStyle name="ÄÞ¸¶_±â°è-¸ñ·Ï" xfId="751" xr:uid="{00000000-0005-0000-0000-00008F0D0000}"/>
    <cellStyle name="AÞ¸¶_±a°e¼³ºn-AIA§¸n·I " xfId="752" xr:uid="{00000000-0005-0000-0000-0000900D0000}"/>
    <cellStyle name="ÄÞ¸¶_±â°è¼³ºñ-ÀÏÀ§¸ñ·Ï " xfId="753" xr:uid="{00000000-0005-0000-0000-0000910D0000}"/>
    <cellStyle name="AÞ¸¶_±a°e¼³ºn-AIA§¸n·I _기계-밀양(최종)" xfId="754" xr:uid="{00000000-0005-0000-0000-0000920D0000}"/>
    <cellStyle name="ÄÞ¸¶_±â°è¼³ºñ-ÀÏÀ§¸ñ·Ï _기계-밀양(최종)" xfId="755" xr:uid="{00000000-0005-0000-0000-0000930D0000}"/>
    <cellStyle name="AÞ¸¶_±a°e¼³ºn-AIA§¸n·I _소각-기계(5차)" xfId="756" xr:uid="{00000000-0005-0000-0000-0000940D0000}"/>
    <cellStyle name="ÄÞ¸¶_±â°è¼³ºñ-ÀÏÀ§¸ñ·Ï _소각-기계(5차)" xfId="757" xr:uid="{00000000-0005-0000-0000-0000950D0000}"/>
    <cellStyle name="AÞ¸¶_±a°e¼³ºn-AIA§¸n·I _파주기계단가" xfId="758" xr:uid="{00000000-0005-0000-0000-0000960D0000}"/>
    <cellStyle name="ÄÞ¸¶_±â°è¼³ºñ-ÀÏÀ§¸ñ·Ï _파주기계단가" xfId="759" xr:uid="{00000000-0005-0000-0000-0000970D0000}"/>
    <cellStyle name="AÞ¸¶_°eE¹_11¿a½A " xfId="760" xr:uid="{00000000-0005-0000-0000-0000980D0000}"/>
    <cellStyle name="ÄÞ¸¶_¼³ºñÀÏÀ§" xfId="761" xr:uid="{00000000-0005-0000-0000-0000990D0000}"/>
    <cellStyle name="AÞ¸¶_¼OAI¿¹≫e" xfId="498" xr:uid="{00000000-0005-0000-0000-00009A0D0000}"/>
    <cellStyle name="ÄÞ¸¶_3¿ù6Â÷" xfId="4281" xr:uid="{00000000-0005-0000-0000-00009B0D0000}"/>
    <cellStyle name="AÞ¸¶_A¾CO½A¼³ " xfId="4282" xr:uid="{00000000-0005-0000-0000-00009C0D0000}"/>
    <cellStyle name="ÄÞ¸¶_ÀÏ-±â" xfId="762" xr:uid="{00000000-0005-0000-0000-00009D0D0000}"/>
    <cellStyle name="AÞ¸¶_AI°Cºn,μμ±Þºn" xfId="499" xr:uid="{00000000-0005-0000-0000-00009E0D0000}"/>
    <cellStyle name="ÄÞ¸¶_ÀÏÀ§-es2Â÷" xfId="763" xr:uid="{00000000-0005-0000-0000-00009F0D0000}"/>
    <cellStyle name="AÞ¸¶_AN°y(1.25) " xfId="764" xr:uid="{00000000-0005-0000-0000-0000A00D0000}"/>
    <cellStyle name="ÄÞ¸¶_Áý°èÇ¥°ÇÃàºÐ" xfId="765" xr:uid="{00000000-0005-0000-0000-0000A10D0000}"/>
    <cellStyle name="AÞ¸¶_BOM°eAa" xfId="766" xr:uid="{00000000-0005-0000-0000-0000A20D0000}"/>
    <cellStyle name="ÄÞ¸¶_BOM°èÀå" xfId="767" xr:uid="{00000000-0005-0000-0000-0000A30D0000}"/>
    <cellStyle name="AÞ¸¶_INQUIRY ¿μ¾÷AßAø " xfId="768" xr:uid="{00000000-0005-0000-0000-0000A40D0000}"/>
    <cellStyle name="ÄÞ¸¶_laroux" xfId="500" xr:uid="{00000000-0005-0000-0000-0000A50D0000}"/>
    <cellStyle name="AÞ¸¶_laroux_1" xfId="501" xr:uid="{00000000-0005-0000-0000-0000A60D0000}"/>
    <cellStyle name="ÄÞ¸¶_laroux_1" xfId="502" xr:uid="{00000000-0005-0000-0000-0000A70D0000}"/>
    <cellStyle name="AÞ¸¶_º≫¼± ±æ¾i±uºI ¼o·R Ay°eC￥ " xfId="4283" xr:uid="{00000000-0005-0000-0000-0000A80D0000}"/>
    <cellStyle name="ÄÞ¸¶_Sheet1" xfId="503" xr:uid="{00000000-0005-0000-0000-0000A90D0000}"/>
    <cellStyle name="AÞ¸¶_Sheet1_41-06농림16" xfId="504" xr:uid="{00000000-0005-0000-0000-0000AA0D0000}"/>
    <cellStyle name="ÄÞ¸¶_Sheet1_41-06농림16" xfId="505" xr:uid="{00000000-0005-0000-0000-0000AB0D0000}"/>
    <cellStyle name="AÞ¸¶_Sheet1_41-06농림16_43-10주택" xfId="506" xr:uid="{00000000-0005-0000-0000-0000AC0D0000}"/>
    <cellStyle name="ÄÞ¸¶_Sheet1_41-06농림16_43-10주택" xfId="507" xr:uid="{00000000-0005-0000-0000-0000AD0D0000}"/>
    <cellStyle name="AÞ¸¶_Sheet1_41-06농림16_45-09 유통 금융 보험 및 기타서비스(97-109)" xfId="508" xr:uid="{00000000-0005-0000-0000-0000AE0D0000}"/>
    <cellStyle name="ÄÞ¸¶_Sheet1_41-06농림16_45-09 유통 금융 보험 및 기타서비스(97-109)" xfId="509" xr:uid="{00000000-0005-0000-0000-0000AF0D0000}"/>
    <cellStyle name="AÞ¸¶_Sheet1_41-06농림16_46-06 농림수산업" xfId="510" xr:uid="{00000000-0005-0000-0000-0000B00D0000}"/>
    <cellStyle name="ÄÞ¸¶_Sheet1_41-06농림16_46-06 농림수산업" xfId="511" xr:uid="{00000000-0005-0000-0000-0000B10D0000}"/>
    <cellStyle name="AÞ¸¶_Sheet1_41-06농림16_46-09 유통 금융 보험 및 기타서비스" xfId="512" xr:uid="{00000000-0005-0000-0000-0000B20D0000}"/>
    <cellStyle name="ÄÞ¸¶_Sheet1_41-06농림16_46-09 유통 금융 보험 및 기타서비스" xfId="513" xr:uid="{00000000-0005-0000-0000-0000B30D0000}"/>
    <cellStyle name="AÞ¸¶_Sheet1_41-06농림16_46-11 교통 관광 및 정보통신" xfId="514" xr:uid="{00000000-0005-0000-0000-0000B40D0000}"/>
    <cellStyle name="ÄÞ¸¶_Sheet1_41-06농림16_46-11 교통 관광 및 정보통신" xfId="515" xr:uid="{00000000-0005-0000-0000-0000B50D0000}"/>
    <cellStyle name="AÞ¸¶_Sheet1_41-06농림16_48-10 주택 건설" xfId="516" xr:uid="{00000000-0005-0000-0000-0000B60D0000}"/>
    <cellStyle name="ÄÞ¸¶_Sheet1_41-06농림16_48-10 주택 건설" xfId="517" xr:uid="{00000000-0005-0000-0000-0000B70D0000}"/>
    <cellStyle name="AÞ¸¶_Sheet1_41-06농림16_48-11 교통 관광 및 정보통신" xfId="518" xr:uid="{00000000-0005-0000-0000-0000B80D0000}"/>
    <cellStyle name="ÄÞ¸¶_Sheet1_41-06농림16_48-11 교통 관광 및 정보통신" xfId="519" xr:uid="{00000000-0005-0000-0000-0000B90D0000}"/>
    <cellStyle name="AÞ¸¶_Sheet1_41-06농림16_99 재가노인복지시설" xfId="520" xr:uid="{00000000-0005-0000-0000-0000BA0D0000}"/>
    <cellStyle name="ÄÞ¸¶_Sheet1_41-06농림16_99 재가노인복지시설" xfId="521" xr:uid="{00000000-0005-0000-0000-0000BB0D0000}"/>
    <cellStyle name="AÞ¸¶_Sheet1_41-06농림16_99 친환경농산물 인증현황" xfId="522" xr:uid="{00000000-0005-0000-0000-0000BC0D0000}"/>
    <cellStyle name="ÄÞ¸¶_Sheet1_41-06농림16_99 친환경농산물 인증현황" xfId="523" xr:uid="{00000000-0005-0000-0000-0000BD0D0000}"/>
    <cellStyle name="AÞ¸¶_Sheet1_41-06농림16_유통업체현황" xfId="524" xr:uid="{00000000-0005-0000-0000-0000BE0D0000}"/>
    <cellStyle name="ÄÞ¸¶_Sheet1_41-06농림16_유통업체현황" xfId="525" xr:uid="{00000000-0005-0000-0000-0000BF0D0000}"/>
    <cellStyle name="AÞ¸¶_Sheet1_41-06농림41" xfId="526" xr:uid="{00000000-0005-0000-0000-0000C00D0000}"/>
    <cellStyle name="ÄÞ¸¶_Sheet1_41-06농림41" xfId="527" xr:uid="{00000000-0005-0000-0000-0000C10D0000}"/>
    <cellStyle name="AÞ¸¶_Sheet1_43-10주택" xfId="528" xr:uid="{00000000-0005-0000-0000-0000C20D0000}"/>
    <cellStyle name="ÄÞ¸¶_Sheet1_43-10주택" xfId="529" xr:uid="{00000000-0005-0000-0000-0000C30D0000}"/>
    <cellStyle name="AÞ¸¶_Sheet1_45-09 유통 금융 보험 및 기타서비스(97-109)" xfId="530" xr:uid="{00000000-0005-0000-0000-0000C40D0000}"/>
    <cellStyle name="ÄÞ¸¶_Sheet1_45-09 유통 금융 보험 및 기타서비스(97-109)" xfId="531" xr:uid="{00000000-0005-0000-0000-0000C50D0000}"/>
    <cellStyle name="AÞ¸¶_Sheet1_46-06 농림수산업" xfId="532" xr:uid="{00000000-0005-0000-0000-0000C60D0000}"/>
    <cellStyle name="ÄÞ¸¶_Sheet1_46-06 농림수산업" xfId="533" xr:uid="{00000000-0005-0000-0000-0000C70D0000}"/>
    <cellStyle name="AÞ¸¶_Sheet1_46-09 유통 금융 보험 및 기타서비스" xfId="534" xr:uid="{00000000-0005-0000-0000-0000C80D0000}"/>
    <cellStyle name="ÄÞ¸¶_Sheet1_46-09 유통 금융 보험 및 기타서비스" xfId="535" xr:uid="{00000000-0005-0000-0000-0000C90D0000}"/>
    <cellStyle name="AÞ¸¶_Sheet1_46-11 교통 관광 및 정보통신" xfId="536" xr:uid="{00000000-0005-0000-0000-0000CA0D0000}"/>
    <cellStyle name="ÄÞ¸¶_Sheet1_46-11 교통 관광 및 정보통신" xfId="537" xr:uid="{00000000-0005-0000-0000-0000CB0D0000}"/>
    <cellStyle name="AÞ¸¶_Sheet1_48-10 주택 건설" xfId="538" xr:uid="{00000000-0005-0000-0000-0000CC0D0000}"/>
    <cellStyle name="ÄÞ¸¶_Sheet1_48-10 주택 건설" xfId="539" xr:uid="{00000000-0005-0000-0000-0000CD0D0000}"/>
    <cellStyle name="AÞ¸¶_Sheet1_48-11 교통 관광 및 정보통신" xfId="540" xr:uid="{00000000-0005-0000-0000-0000CE0D0000}"/>
    <cellStyle name="ÄÞ¸¶_Sheet1_48-11 교통 관광 및 정보통신" xfId="541" xr:uid="{00000000-0005-0000-0000-0000CF0D0000}"/>
    <cellStyle name="AÞ¸¶_Sheet1_99 재가노인복지시설" xfId="542" xr:uid="{00000000-0005-0000-0000-0000D00D0000}"/>
    <cellStyle name="ÄÞ¸¶_Sheet1_99 재가노인복지시설" xfId="543" xr:uid="{00000000-0005-0000-0000-0000D10D0000}"/>
    <cellStyle name="AÞ¸¶_Sheet1_99 친환경농산물 인증현황" xfId="544" xr:uid="{00000000-0005-0000-0000-0000D20D0000}"/>
    <cellStyle name="ÄÞ¸¶_Sheet1_99 친환경농산물 인증현황" xfId="545" xr:uid="{00000000-0005-0000-0000-0000D30D0000}"/>
    <cellStyle name="AÞ¸¶_Sheet1_유통업체현황" xfId="546" xr:uid="{00000000-0005-0000-0000-0000D40D0000}"/>
    <cellStyle name="ÄÞ¸¶_Sheet1_유통업체현황" xfId="547" xr:uid="{00000000-0005-0000-0000-0000D50D0000}"/>
    <cellStyle name="ÀÚ¸®¼ö" xfId="769" xr:uid="{00000000-0005-0000-0000-0000D60D0000}"/>
    <cellStyle name="ÀÚ¸®¼ö0" xfId="770" xr:uid="{00000000-0005-0000-0000-0000D70D0000}"/>
    <cellStyle name="Au¸r " xfId="4284" xr:uid="{00000000-0005-0000-0000-0000D80D0000}"/>
    <cellStyle name="Au¸r¼" xfId="4285" xr:uid="{00000000-0005-0000-0000-0000D90D0000}"/>
    <cellStyle name="AU¸R¼o" xfId="771" xr:uid="{00000000-0005-0000-0000-0000DA0D0000}"/>
    <cellStyle name="AU¸R¼o0" xfId="772" xr:uid="{00000000-0005-0000-0000-0000DB0D0000}"/>
    <cellStyle name="_x0001_b" xfId="4286" xr:uid="{00000000-0005-0000-0000-0000DC0D0000}"/>
    <cellStyle name="b?þ?b?þ?b?þ?b?þ?b?þ?b?þ?b?þ?b?þ?b?þ?b?þ?b灌þ?b?þ?&lt;?b?þ?b濬þ?b?þ?b?þ昰_x0018_?þ????_x0008_" xfId="4287" xr:uid="{00000000-0005-0000-0000-0000DD0D0000}"/>
    <cellStyle name="b?þ?b?þ?b?þ?b灌þ?b?þ?&lt;?b?þ?b濬þ?b?þ?b?þ昰_x0018_?þ????_x0008_" xfId="4288" xr:uid="{00000000-0005-0000-0000-0000DE0D0000}"/>
    <cellStyle name="b␌þකb濰þඪb瀠þයb灌þ්b炈þ宐&lt;෢b濈þෲb濬þขb瀐þฒb瀰þ昰_x0018_⋸þ㤕䰀ጤܕ_x0008_" xfId="4289" xr:uid="{00000000-0005-0000-0000-0000DF0D0000}"/>
    <cellStyle name="BA" xfId="548" xr:uid="{00000000-0005-0000-0000-0000E00D0000}"/>
    <cellStyle name="Background" xfId="1192" xr:uid="{00000000-0005-0000-0000-0000E10D0000}"/>
    <cellStyle name="Bad" xfId="549" xr:uid="{00000000-0005-0000-0000-0000E20D0000}"/>
    <cellStyle name="bln2" xfId="1193" xr:uid="{00000000-0005-0000-0000-0000E30D0000}"/>
    <cellStyle name="bln3" xfId="1194" xr:uid="{00000000-0005-0000-0000-0000E40D0000}"/>
    <cellStyle name="bls" xfId="1195" xr:uid="{00000000-0005-0000-0000-0000E50D0000}"/>
    <cellStyle name="body" xfId="4290" xr:uid="{00000000-0005-0000-0000-0000E60D0000}"/>
    <cellStyle name="Body 2" xfId="4291" xr:uid="{00000000-0005-0000-0000-0000E70D0000}"/>
    <cellStyle name="BoldHdr" xfId="1196" xr:uid="{00000000-0005-0000-0000-0000E80D0000}"/>
    <cellStyle name="b宼ň͢b宼ň͢b_x0005_" xfId="4292" xr:uid="{00000000-0005-0000-0000-0000E90D0000}"/>
    <cellStyle name="b嬜þപb嬼þഺb孬þൊb⍜þ൚b⍼þ൪b⎨þൺb⏜þඊb␌þකb濰þඪb瀠þයb灌þ්b炈þ宐&lt;෢b濈þෲb濬þขb瀐þฒb瀰þ昰_x0018_⋸þ㤕䰀ጤܕ_x0008_" xfId="4293" xr:uid="{00000000-0005-0000-0000-0000EA0D0000}"/>
    <cellStyle name="C" xfId="4294" xr:uid="{00000000-0005-0000-0000-0000EB0D0000}"/>
    <cellStyle name="C 2" xfId="4295" xr:uid="{00000000-0005-0000-0000-0000EC0D0000}"/>
    <cellStyle name="C_2회설변전체내역서" xfId="4296" xr:uid="{00000000-0005-0000-0000-0000ED0D0000}"/>
    <cellStyle name="C_도로" xfId="4297" xr:uid="{00000000-0005-0000-0000-0000EE0D0000}"/>
    <cellStyle name="C_부대초안" xfId="4298" xr:uid="{00000000-0005-0000-0000-0000EF0D0000}"/>
    <cellStyle name="C_부대초안_견적의뢰" xfId="4299" xr:uid="{00000000-0005-0000-0000-0000F00D0000}"/>
    <cellStyle name="C_부대초안_김포투찰" xfId="4300" xr:uid="{00000000-0005-0000-0000-0000F10D0000}"/>
    <cellStyle name="C_부대초안_김포투찰_견적의뢰" xfId="4301" xr:uid="{00000000-0005-0000-0000-0000F20D0000}"/>
    <cellStyle name="C_일위대가양식" xfId="4302" xr:uid="{00000000-0005-0000-0000-0000F30D0000}"/>
    <cellStyle name="C_토목내역" xfId="4303" xr:uid="{00000000-0005-0000-0000-0000F40D0000}"/>
    <cellStyle name="C_토목내역서" xfId="4304" xr:uid="{00000000-0005-0000-0000-0000F50D0000}"/>
    <cellStyle name="C_토목내역서_도로" xfId="4305" xr:uid="{00000000-0005-0000-0000-0000F60D0000}"/>
    <cellStyle name="C_토목내역서_부대초안" xfId="4306" xr:uid="{00000000-0005-0000-0000-0000F70D0000}"/>
    <cellStyle name="C_토목내역서_부대초안_견적의뢰" xfId="4307" xr:uid="{00000000-0005-0000-0000-0000F80D0000}"/>
    <cellStyle name="C_토목내역서_부대초안_김포투찰" xfId="4308" xr:uid="{00000000-0005-0000-0000-0000F90D0000}"/>
    <cellStyle name="C_토목내역서_부대초안_김포투찰_견적의뢰" xfId="4309" xr:uid="{00000000-0005-0000-0000-0000FA0D0000}"/>
    <cellStyle name="C_황령산 봉수대 용역내역서" xfId="4310" xr:uid="{00000000-0005-0000-0000-0000FB0D0000}"/>
    <cellStyle name="C¡" xfId="4311" xr:uid="{00000000-0005-0000-0000-0000FC0D0000}"/>
    <cellStyle name="C¡IA¨ª_¡ic¨u¡A¨￢I¨￢¡Æ AN¡Æe " xfId="550" xr:uid="{00000000-0005-0000-0000-0000FD0D0000}"/>
    <cellStyle name="C¢®IA¡§¨£_AO¡§uRCN¢®¨úU " xfId="4312" xr:uid="{00000000-0005-0000-0000-0000FE0D0000}"/>
    <cellStyle name="C￥" xfId="1197" xr:uid="{00000000-0005-0000-0000-0000FF0D0000}"/>
    <cellStyle name="Ç¥" xfId="1198" xr:uid="{00000000-0005-0000-0000-0000000E0000}"/>
    <cellStyle name="C￥_마곡보완" xfId="1199" xr:uid="{00000000-0005-0000-0000-0000010E0000}"/>
    <cellStyle name="Ç¥_마곡보완" xfId="1200" xr:uid="{00000000-0005-0000-0000-0000020E0000}"/>
    <cellStyle name="C￥AØ_  A¾  CO  " xfId="4313" xr:uid="{00000000-0005-0000-0000-0000030E0000}"/>
    <cellStyle name="Ç¥ÁØ_(%)ºñ¸ñ±ººÐ·ùÇ¥" xfId="773" xr:uid="{00000000-0005-0000-0000-0000040E0000}"/>
    <cellStyle name="C￥AØ_(%)ºn¸n±ººÐ·uC￥_1" xfId="774" xr:uid="{00000000-0005-0000-0000-0000050E0000}"/>
    <cellStyle name="Ç¥ÁØ_(%)ºñ¸ñ±ººÐ·ùÇ¥_1" xfId="775" xr:uid="{00000000-0005-0000-0000-0000060E0000}"/>
    <cellStyle name="C￥AØ_(%)ºn¸n±ººÐ·uC￥_1_매립-토목(5차)" xfId="776" xr:uid="{00000000-0005-0000-0000-0000070E0000}"/>
    <cellStyle name="Ç¥ÁØ_´ëºñÇ¥ (2)_1_ºÎ´ëÅä°ø " xfId="4314" xr:uid="{00000000-0005-0000-0000-0000080E0000}"/>
    <cellStyle name="C￥AØ_´eºnC￥ (2)_ºI´eAa°ø " xfId="4315" xr:uid="{00000000-0005-0000-0000-0000090E0000}"/>
    <cellStyle name="Ç¥ÁØ_´ëºñÇ¥ (2)_ºÎ´ëÅä°ø " xfId="4316" xr:uid="{00000000-0005-0000-0000-00000A0E0000}"/>
    <cellStyle name="C￥AØ_¸¶≫eCI¼oAIA§ " xfId="4317" xr:uid="{00000000-0005-0000-0000-00000B0E0000}"/>
    <cellStyle name="Ç¥ÁØ_¸ðÇü¸·" xfId="4318" xr:uid="{00000000-0005-0000-0000-00000C0E0000}"/>
    <cellStyle name="C￥AØ_¸n·I-±a°e_1" xfId="777" xr:uid="{00000000-0005-0000-0000-00000D0E0000}"/>
    <cellStyle name="Ç¥ÁØ_¸ñ·Ï-±â°è_1" xfId="778" xr:uid="{00000000-0005-0000-0000-00000E0E0000}"/>
    <cellStyle name="C￥AØ_¸n·I-±a°e_1_매립-토목(5차)" xfId="779" xr:uid="{00000000-0005-0000-0000-00000F0E0000}"/>
    <cellStyle name="Ç¥ÁØ_¸ñ·Ï-±â°è_ÀÏÀ§-es2Â÷" xfId="780" xr:uid="{00000000-0005-0000-0000-0000100E0000}"/>
    <cellStyle name="C￥AØ_¸n·I-±a°e_AIA§-es2A÷_목록-조경 (2)" xfId="781" xr:uid="{00000000-0005-0000-0000-0000110E0000}"/>
    <cellStyle name="Ç¥ÁØ_¸ñ-È¯" xfId="782" xr:uid="{00000000-0005-0000-0000-0000120E0000}"/>
    <cellStyle name="C￥AØ_¿ø°¡Aoa" xfId="4319" xr:uid="{00000000-0005-0000-0000-0000130E0000}"/>
    <cellStyle name="Ç¥ÁØ_±â°è(4)" xfId="783" xr:uid="{00000000-0005-0000-0000-0000140E0000}"/>
    <cellStyle name="C￥AØ_±a°e(4)_매립-토목(5차)" xfId="784" xr:uid="{00000000-0005-0000-0000-0000150E0000}"/>
    <cellStyle name="Ç¥ÁØ_±â°è(5)" xfId="785" xr:uid="{00000000-0005-0000-0000-0000160E0000}"/>
    <cellStyle name="C￥AØ_±a°e(5)_HY-단산출" xfId="786" xr:uid="{00000000-0005-0000-0000-0000170E0000}"/>
    <cellStyle name="Ç¥ÁØ_±â°è-¸ñ·Ï" xfId="787" xr:uid="{00000000-0005-0000-0000-0000180E0000}"/>
    <cellStyle name="C￥AØ_±a°e-¸n·I_목록-조경 (2)" xfId="788" xr:uid="{00000000-0005-0000-0000-0000190E0000}"/>
    <cellStyle name="Ç¥ÁØ_±â°è¼³ºñ-ÀÏÀ§¸ñ·Ï " xfId="789" xr:uid="{00000000-0005-0000-0000-00001A0E0000}"/>
    <cellStyle name="C￥AØ_±a°e¼³ºn-AIA§¸n·I _일-토목" xfId="790" xr:uid="{00000000-0005-0000-0000-00001B0E0000}"/>
    <cellStyle name="Ç¥ÁØ_±â¾È¿ëÁö" xfId="4320" xr:uid="{00000000-0005-0000-0000-00001C0E0000}"/>
    <cellStyle name="C￥AØ_±aA¸ºn¸n±ºAo¼o≫eAa¼­ (2)" xfId="791" xr:uid="{00000000-0005-0000-0000-00001D0E0000}"/>
    <cellStyle name="Ç¥ÁØ_»óºÎ¼ö·®Áý°è " xfId="1201" xr:uid="{00000000-0005-0000-0000-00001E0E0000}"/>
    <cellStyle name="C￥AØ_≫c¾÷ºIº° AN°e " xfId="4321" xr:uid="{00000000-0005-0000-0000-00001F0E0000}"/>
    <cellStyle name="Ç¥ÁØ_°¡¼³" xfId="4322" xr:uid="{00000000-0005-0000-0000-0000200E0000}"/>
    <cellStyle name="C￥AØ_°­´c (2)_광명견적대비1010" xfId="4323" xr:uid="{00000000-0005-0000-0000-0000210E0000}"/>
    <cellStyle name="Ç¥ÁØ_°­´ç (2)_광명견적대비1010" xfId="4324" xr:uid="{00000000-0005-0000-0000-0000220E0000}"/>
    <cellStyle name="C￥AØ_°­´c (2)_광명견적대비1010_동아대부민캠퍼스내역서" xfId="4325" xr:uid="{00000000-0005-0000-0000-0000230E0000}"/>
    <cellStyle name="Ç¥ÁØ_°­´ç (2)_광명견적대비1010_동아대부민캠퍼스내역서" xfId="4326" xr:uid="{00000000-0005-0000-0000-0000240E0000}"/>
    <cellStyle name="C￥AØ_°­´c (2)_광명견적대비1010_붙임1-계측공및물리탐사측선설치용역(1공구)-수정" xfId="4327" xr:uid="{00000000-0005-0000-0000-0000250E0000}"/>
    <cellStyle name="Ç¥ÁØ_°­´ç (2)_광명견적대비1010_붙임1-계측공및물리탐사측선설치용역(1공구)-수정" xfId="4328" xr:uid="{00000000-0005-0000-0000-0000260E0000}"/>
    <cellStyle name="C￥AØ_°­´c (2)_광명관급" xfId="4329" xr:uid="{00000000-0005-0000-0000-0000270E0000}"/>
    <cellStyle name="Ç¥ÁØ_°­´ç (2)_광명관급" xfId="4330" xr:uid="{00000000-0005-0000-0000-0000280E0000}"/>
    <cellStyle name="C￥AØ_°­´c (2)_금광" xfId="4331" xr:uid="{00000000-0005-0000-0000-0000290E0000}"/>
    <cellStyle name="Ç¥ÁØ_°­´ç (2)_금광" xfId="4332" xr:uid="{00000000-0005-0000-0000-00002A0E0000}"/>
    <cellStyle name="C￥AØ_°­´c (2)_금광_동아대부민캠퍼스내역서" xfId="4333" xr:uid="{00000000-0005-0000-0000-00002B0E0000}"/>
    <cellStyle name="Ç¥ÁØ_°­´ç (2)_금광_동아대부민캠퍼스내역서" xfId="4334" xr:uid="{00000000-0005-0000-0000-00002C0E0000}"/>
    <cellStyle name="C￥AØ_°­´c (2)_금광_붙임1-계측공및물리탐사측선설치용역(1공구)-수정" xfId="4335" xr:uid="{00000000-0005-0000-0000-00002D0E0000}"/>
    <cellStyle name="Ç¥ÁØ_°­´ç (2)_금광_붙임1-계측공및물리탐사측선설치용역(1공구)-수정" xfId="4336" xr:uid="{00000000-0005-0000-0000-00002E0E0000}"/>
    <cellStyle name="C￥AØ_°­´c (2)_삼사" xfId="4337" xr:uid="{00000000-0005-0000-0000-00002F0E0000}"/>
    <cellStyle name="Ç¥ÁØ_°­´ç (2)_삼사" xfId="4338" xr:uid="{00000000-0005-0000-0000-0000300E0000}"/>
    <cellStyle name="C￥AØ_°­´c (2)_삼사_동아대부민캠퍼스내역서" xfId="4339" xr:uid="{00000000-0005-0000-0000-0000310E0000}"/>
    <cellStyle name="Ç¥ÁØ_°­´ç (2)_삼사_동아대부민캠퍼스내역서" xfId="4340" xr:uid="{00000000-0005-0000-0000-0000320E0000}"/>
    <cellStyle name="C￥AØ_°­´c (2)_삼사_붙임1-계측공및물리탐사측선설치용역(1공구)-수정" xfId="4341" xr:uid="{00000000-0005-0000-0000-0000330E0000}"/>
    <cellStyle name="Ç¥ÁØ_°­´ç (2)_삼사_붙임1-계측공및물리탐사측선설치용역(1공구)-수정" xfId="4342" xr:uid="{00000000-0005-0000-0000-0000340E0000}"/>
    <cellStyle name="C￥AØ_°CAa(1)_IL-건축" xfId="792" xr:uid="{00000000-0005-0000-0000-0000350E0000}"/>
    <cellStyle name="Ç¥ÁØ_°ÇÃà(4)" xfId="793" xr:uid="{00000000-0005-0000-0000-0000360E0000}"/>
    <cellStyle name="C￥AØ_°CAa(4)_목록-조경 (2)" xfId="794" xr:uid="{00000000-0005-0000-0000-0000370E0000}"/>
    <cellStyle name="Ç¥ÁØ_°ÇÃà(5)" xfId="795" xr:uid="{00000000-0005-0000-0000-0000380E0000}"/>
    <cellStyle name="C￥AØ_°CAa(5)_목록-조경 (2)" xfId="796" xr:uid="{00000000-0005-0000-0000-0000390E0000}"/>
    <cellStyle name="Ç¥ÁØ_°ÇÃà(6)" xfId="797" xr:uid="{00000000-0005-0000-0000-00003A0E0000}"/>
    <cellStyle name="C￥AØ_°CAa(6)_일-토목" xfId="798" xr:uid="{00000000-0005-0000-0000-00003B0E0000}"/>
    <cellStyle name="Ç¥ÁØ_°ÇÃàµµ±Þ" xfId="799" xr:uid="{00000000-0005-0000-0000-00003C0E0000}"/>
    <cellStyle name="C￥AØ_°CAa-1" xfId="800" xr:uid="{00000000-0005-0000-0000-00003D0E0000}"/>
    <cellStyle name="Ç¥ÁØ_°ÇÃà-1" xfId="801" xr:uid="{00000000-0005-0000-0000-00003E0E0000}"/>
    <cellStyle name="C￥AØ_°CAa-1_매립-토목(5차)" xfId="802" xr:uid="{00000000-0005-0000-0000-00003F0E0000}"/>
    <cellStyle name="Ç¥ÁØ_°èÀå" xfId="803" xr:uid="{00000000-0005-0000-0000-0000400E0000}"/>
    <cellStyle name="C￥AØ_°eAa_목록-조경 (2)" xfId="804" xr:uid="{00000000-0005-0000-0000-0000410E0000}"/>
    <cellStyle name="Ç¥ÁØ_°ø»çºñ¸ñ±ººÐ·ùÇ¥" xfId="805" xr:uid="{00000000-0005-0000-0000-0000420E0000}"/>
    <cellStyle name="C￥AØ_°ø≫cºn¸n±ººÐ·uC￥" xfId="806" xr:uid="{00000000-0005-0000-0000-0000430E0000}"/>
    <cellStyle name="Ç¥ÁØ_¼³ºñÀÏÀ§" xfId="807" xr:uid="{00000000-0005-0000-0000-0000440E0000}"/>
    <cellStyle name="C￥AØ_¼³ºnAIA§_HY-단산출" xfId="808" xr:uid="{00000000-0005-0000-0000-0000450E0000}"/>
    <cellStyle name="Ç¥ÁØ_¼ÕÀÍ¿¹»ê" xfId="551" xr:uid="{00000000-0005-0000-0000-0000460E0000}"/>
    <cellStyle name="C￥AØ_¼OAI¿¹≫e" xfId="552" xr:uid="{00000000-0005-0000-0000-0000470E0000}"/>
    <cellStyle name="Ç¥ÁØ_¼ÒÈ­" xfId="809" xr:uid="{00000000-0005-0000-0000-0000480E0000}"/>
    <cellStyle name="C￥AØ_¼OE­_일-토목" xfId="810" xr:uid="{00000000-0005-0000-0000-0000490E0000}"/>
    <cellStyle name="Ç¥ÁØ_½ÃÁß³ëÀÓ´Ü°¡Ç¥" xfId="811" xr:uid="{00000000-0005-0000-0000-00004A0E0000}"/>
    <cellStyle name="C￥AØ_½AAß³eAO´U°¡C￥_일-토목" xfId="812" xr:uid="{00000000-0005-0000-0000-00004B0E0000}"/>
    <cellStyle name="Ç¥ÁØ_½ÃÁß³ëÀÓÆò±Õ" xfId="813" xr:uid="{00000000-0005-0000-0000-00004C0E0000}"/>
    <cellStyle name="C￥AØ_½AAß³eAOÆo±O_목록-조경 (2)" xfId="814" xr:uid="{00000000-0005-0000-0000-00004D0E0000}"/>
    <cellStyle name="Ç¥ÁØ_1" xfId="815" xr:uid="{00000000-0005-0000-0000-00004E0E0000}"/>
    <cellStyle name="C￥AØ_1_일-토목" xfId="816" xr:uid="{00000000-0005-0000-0000-00004F0E0000}"/>
    <cellStyle name="Ç¥ÁØ_¹®Á¥¿ª»ç" xfId="817" xr:uid="{00000000-0005-0000-0000-0000500E0000}"/>
    <cellStyle name="C￥AØ_¹°°¡º?μ¿(±a°e)" xfId="818" xr:uid="{00000000-0005-0000-0000-0000510E0000}"/>
    <cellStyle name="Ç¥ÁØ_¹°°¡º¯µ¿(±â°è)" xfId="819" xr:uid="{00000000-0005-0000-0000-0000520E0000}"/>
    <cellStyle name="C￥AØ_¹RA￥¿ª≫c" xfId="820" xr:uid="{00000000-0005-0000-0000-0000530E0000}"/>
    <cellStyle name="Ç¥ÁØ_2" xfId="821" xr:uid="{00000000-0005-0000-0000-0000540E0000}"/>
    <cellStyle name="C￥AØ_2_일-토목" xfId="822" xr:uid="{00000000-0005-0000-0000-0000550E0000}"/>
    <cellStyle name="Ç¥ÁØ_³»¿ª¼­" xfId="823" xr:uid="{00000000-0005-0000-0000-0000560E0000}"/>
    <cellStyle name="C￥AØ_³≫¿ª¼­" xfId="824" xr:uid="{00000000-0005-0000-0000-0000570E0000}"/>
    <cellStyle name="Ç¥ÁØ_³ëÀÓ´Ü°¡ " xfId="553" xr:uid="{00000000-0005-0000-0000-0000580E0000}"/>
    <cellStyle name="C￥AØ_95010 (2)" xfId="825" xr:uid="{00000000-0005-0000-0000-0000590E0000}"/>
    <cellStyle name="Ç¥ÁØ_95010 (2)" xfId="826" xr:uid="{00000000-0005-0000-0000-00005A0E0000}"/>
    <cellStyle name="C￥AØ_95010 (2)_매립-토목(5차)" xfId="827" xr:uid="{00000000-0005-0000-0000-00005B0E0000}"/>
    <cellStyle name="Ç¥ÁØ_95020" xfId="828" xr:uid="{00000000-0005-0000-0000-00005C0E0000}"/>
    <cellStyle name="C￥AØ_95020 (2)" xfId="829" xr:uid="{00000000-0005-0000-0000-00005D0E0000}"/>
    <cellStyle name="Ç¥ÁØ_95020 (2)" xfId="830" xr:uid="{00000000-0005-0000-0000-00005E0E0000}"/>
    <cellStyle name="C￥AØ_95020 (2)_매립-토목(5차)" xfId="831" xr:uid="{00000000-0005-0000-0000-00005F0E0000}"/>
    <cellStyle name="Ç¥ÁØ_95030" xfId="832" xr:uid="{00000000-0005-0000-0000-0000600E0000}"/>
    <cellStyle name="C￥AØ_95030 (2)" xfId="833" xr:uid="{00000000-0005-0000-0000-0000610E0000}"/>
    <cellStyle name="Ç¥ÁØ_95030 (2)" xfId="834" xr:uid="{00000000-0005-0000-0000-0000620E0000}"/>
    <cellStyle name="C￥AØ_95030 (2)_매립-토목(5차)" xfId="835" xr:uid="{00000000-0005-0000-0000-0000630E0000}"/>
    <cellStyle name="Ç¥ÁØ_95050" xfId="836" xr:uid="{00000000-0005-0000-0000-0000640E0000}"/>
    <cellStyle name="C￥AØ_95050_목록-조경 (2)" xfId="837" xr:uid="{00000000-0005-0000-0000-0000650E0000}"/>
    <cellStyle name="Ç¥ÁØ_95060" xfId="838" xr:uid="{00000000-0005-0000-0000-0000660E0000}"/>
    <cellStyle name="C￥AØ_95060_목록-조경 (2)" xfId="839" xr:uid="{00000000-0005-0000-0000-0000670E0000}"/>
    <cellStyle name="Ç¥ÁØ_95070" xfId="840" xr:uid="{00000000-0005-0000-0000-0000680E0000}"/>
    <cellStyle name="C￥AØ_95070_일-토목" xfId="841" xr:uid="{00000000-0005-0000-0000-0000690E0000}"/>
    <cellStyle name="Ç¥ÁØ_À§»ý" xfId="842" xr:uid="{00000000-0005-0000-0000-00006A0E0000}"/>
    <cellStyle name="C￥AØ_A§≫y" xfId="843" xr:uid="{00000000-0005-0000-0000-00006B0E0000}"/>
    <cellStyle name="Ç¥ÁØ_Åä¸ñ(5)" xfId="844" xr:uid="{00000000-0005-0000-0000-00006C0E0000}"/>
    <cellStyle name="C￥AØ_Aa¸n(5)_목록-조경 (2)" xfId="845" xr:uid="{00000000-0005-0000-0000-00006D0E0000}"/>
    <cellStyle name="Ç¥ÁØ_Àå-1" xfId="846" xr:uid="{00000000-0005-0000-0000-00006E0E0000}"/>
    <cellStyle name="C￥AØ_Aa-1_목록-조경 (2)" xfId="847" xr:uid="{00000000-0005-0000-0000-00006F0E0000}"/>
    <cellStyle name="Ç¥ÁØ_ÀåÁö¿ª»ç" xfId="848" xr:uid="{00000000-0005-0000-0000-0000700E0000}"/>
    <cellStyle name="C￥AØ_AaAo¿ª≫c" xfId="849" xr:uid="{00000000-0005-0000-0000-0000710E0000}"/>
    <cellStyle name="Ç¥ÁØ_ÀåÁö-2" xfId="850" xr:uid="{00000000-0005-0000-0000-0000720E0000}"/>
    <cellStyle name="C￥AØ_AaAo-2_일-토목" xfId="851" xr:uid="{00000000-0005-0000-0000-0000730E0000}"/>
    <cellStyle name="Ç¥ÁØ_ÀåÁö-3" xfId="852" xr:uid="{00000000-0005-0000-0000-0000740E0000}"/>
    <cellStyle name="C￥AØ_AaAo-3_일-토목" xfId="853" xr:uid="{00000000-0005-0000-0000-0000750E0000}"/>
    <cellStyle name="Ç¥ÁØ_ÀåÁö-4" xfId="854" xr:uid="{00000000-0005-0000-0000-0000760E0000}"/>
    <cellStyle name="C￥AØ_AaAo-4_일-토목" xfId="855" xr:uid="{00000000-0005-0000-0000-0000770E0000}"/>
    <cellStyle name="Ç¥ÁØ_ÀåÁö-5" xfId="856" xr:uid="{00000000-0005-0000-0000-0000780E0000}"/>
    <cellStyle name="C￥AØ_AaAo-5_일-토목" xfId="857" xr:uid="{00000000-0005-0000-0000-0000790E0000}"/>
    <cellStyle name="Ç¥ÁØ_ÀåÁöÁý°è" xfId="858" xr:uid="{00000000-0005-0000-0000-00007A0E0000}"/>
    <cellStyle name="C￥AØ_AaAoAy°e_일-토목" xfId="859" xr:uid="{00000000-0005-0000-0000-00007B0E0000}"/>
    <cellStyle name="Ç¥ÁØ_Àç·áºñºñ¸ñº¯µ¿À²" xfId="860" xr:uid="{00000000-0005-0000-0000-00007C0E0000}"/>
    <cellStyle name="C￥AØ_AI-±a" xfId="861" xr:uid="{00000000-0005-0000-0000-00007D0E0000}"/>
    <cellStyle name="Ç¥ÁØ_ÀÏ-±â" xfId="862" xr:uid="{00000000-0005-0000-0000-00007E0E0000}"/>
    <cellStyle name="C￥AØ_AI-±a_매립-토목(5차)" xfId="863" xr:uid="{00000000-0005-0000-0000-00007F0E0000}"/>
    <cellStyle name="Ç¥ÁØ_ÀÏÀ§-es2Â÷" xfId="864" xr:uid="{00000000-0005-0000-0000-0000800E0000}"/>
    <cellStyle name="C￥AØ_AIA§-es2A÷_일-토목" xfId="865" xr:uid="{00000000-0005-0000-0000-0000810E0000}"/>
    <cellStyle name="Ç¥ÁØ_Áö¼öÁ¶Á¤À²" xfId="866" xr:uid="{00000000-0005-0000-0000-0000820E0000}"/>
    <cellStyle name="C￥AØ_Ao¼oA¶A¤A²(±Øμ¿)" xfId="867" xr:uid="{00000000-0005-0000-0000-0000830E0000}"/>
    <cellStyle name="Ç¥ÁØ_Áö¼öÁ¶Á¤À²_±âÅ¸ºñ¸ñ±ºÁö¼ö»êÃâ¼­" xfId="868" xr:uid="{00000000-0005-0000-0000-0000840E0000}"/>
    <cellStyle name="C￥AØ_Ao¼oA¶A¤A²_±aA¸ºn¸n±ºAo¼o≫eAa¼­" xfId="869" xr:uid="{00000000-0005-0000-0000-0000850E0000}"/>
    <cellStyle name="Ç¥ÁØ_Áö¼öÁ¶Á¤À²_1" xfId="870" xr:uid="{00000000-0005-0000-0000-0000860E0000}"/>
    <cellStyle name="C￥AØ_Ao¼oA¶A¤A²_1_목록-조경 (2)" xfId="871" xr:uid="{00000000-0005-0000-0000-0000870E0000}"/>
    <cellStyle name="Ç¥ÁØ_Áö¼öÁ¶Á¤À²_Àç·áºñºñ¸ñº¯µ¿À²" xfId="872" xr:uid="{00000000-0005-0000-0000-0000880E0000}"/>
    <cellStyle name="C￥AØ_Ao¼oA¶A¤A²_HY-단산출" xfId="873" xr:uid="{00000000-0005-0000-0000-0000890E0000}"/>
    <cellStyle name="Ç¥ÁØ_Áö¼öÁ¶Á¤À²_KIM" xfId="874" xr:uid="{00000000-0005-0000-0000-00008A0E0000}"/>
    <cellStyle name="C￥AØ_Ao¼oA¶A¤A²_KIM_il-건축" xfId="875" xr:uid="{00000000-0005-0000-0000-00008B0E0000}"/>
    <cellStyle name="Ç¥ÁØ_Áö¼öÁ¶Á¤À²_ºñ¸ñ±ºÆò±ÕÁö¼ö" xfId="876" xr:uid="{00000000-0005-0000-0000-00008C0E0000}"/>
    <cellStyle name="C￥AØ_Ao¼oA¶A¤A²_ºn¸n±ºÆo±OAo¼o_일-토목" xfId="877" xr:uid="{00000000-0005-0000-0000-00008D0E0000}"/>
    <cellStyle name="Ç¥ÁØ_Áö¼öÁ¶Á¤À²2" xfId="878" xr:uid="{00000000-0005-0000-0000-00008E0E0000}"/>
    <cellStyle name="C￥AØ_Ao¼oA¶A¤A²2_HY-단산출" xfId="879" xr:uid="{00000000-0005-0000-0000-00008F0E0000}"/>
    <cellStyle name="Ç¥ÁØ_Àü±â»êÃâ" xfId="880" xr:uid="{00000000-0005-0000-0000-0000900E0000}"/>
    <cellStyle name="C￥AØ_Au±a≫eAa" xfId="881" xr:uid="{00000000-0005-0000-0000-0000910E0000}"/>
    <cellStyle name="Ç¥ÁØ_ÀÚµ¿Á¦¾î" xfId="882" xr:uid="{00000000-0005-0000-0000-0000920E0000}"/>
    <cellStyle name="C￥AØ_AUμ¿A|¾i" xfId="883" xr:uid="{00000000-0005-0000-0000-0000930E0000}"/>
    <cellStyle name="Ç¥ÁØ_Áý°è" xfId="884" xr:uid="{00000000-0005-0000-0000-0000940E0000}"/>
    <cellStyle name="C￥AØ_Ay°e_일-토목" xfId="885" xr:uid="{00000000-0005-0000-0000-0000950E0000}"/>
    <cellStyle name="Ç¥ÁØ_Áý°èÇ¥(2¿ù) " xfId="4343" xr:uid="{00000000-0005-0000-0000-0000960E0000}"/>
    <cellStyle name="C￥AØ_Ay°eC￥°CAaºÐ_일-토목" xfId="886" xr:uid="{00000000-0005-0000-0000-0000970E0000}"/>
    <cellStyle name="Ç¥ÁØ_B" xfId="887" xr:uid="{00000000-0005-0000-0000-0000980E0000}"/>
    <cellStyle name="C￥AØ_B_목록-조경 (2)" xfId="888" xr:uid="{00000000-0005-0000-0000-0000990E0000}"/>
    <cellStyle name="Ç¥ÁØ_BOB-1" xfId="889" xr:uid="{00000000-0005-0000-0000-00009A0E0000}"/>
    <cellStyle name="C￥AØ_BOB-1_목록-조경 (2)" xfId="890" xr:uid="{00000000-0005-0000-0000-00009B0E0000}"/>
    <cellStyle name="Ç¥ÁØ_BOB-2" xfId="891" xr:uid="{00000000-0005-0000-0000-00009C0E0000}"/>
    <cellStyle name="C￥AØ_BOB-2_목록-조경 (2)" xfId="892" xr:uid="{00000000-0005-0000-0000-00009D0E0000}"/>
    <cellStyle name="Ç¥ÁØ_BOM°èÀå" xfId="893" xr:uid="{00000000-0005-0000-0000-00009E0E0000}"/>
    <cellStyle name="C￥AØ_BOM°eAa_일-토목" xfId="894" xr:uid="{00000000-0005-0000-0000-00009F0E0000}"/>
    <cellStyle name="Ç¥ÁØ_Ç°¼À(ÁöÀÔ) " xfId="554" xr:uid="{00000000-0005-0000-0000-0000A00E0000}"/>
    <cellStyle name="C￥AØ_CoAo¹yAI °A¾×¿ⓒ½A " xfId="4344" xr:uid="{00000000-0005-0000-0000-0000A10E0000}"/>
    <cellStyle name="Ç¥ÁØ_HHHHH002" xfId="895" xr:uid="{00000000-0005-0000-0000-0000A20E0000}"/>
    <cellStyle name="C￥AØ_HHHHH002_일-토목" xfId="896" xr:uid="{00000000-0005-0000-0000-0000A30E0000}"/>
    <cellStyle name="Ç¥ÁØ_JENAE01" xfId="897" xr:uid="{00000000-0005-0000-0000-0000A40E0000}"/>
    <cellStyle name="C￥AØ_JENAE01_일-토목" xfId="898" xr:uid="{00000000-0005-0000-0000-0000A50E0000}"/>
    <cellStyle name="Ç¥ÁØ_JUN-MS05" xfId="899" xr:uid="{00000000-0005-0000-0000-0000A60E0000}"/>
    <cellStyle name="C￥AØ_JUN-MS05_일-토목" xfId="900" xr:uid="{00000000-0005-0000-0000-0000A70E0000}"/>
    <cellStyle name="Ç¥ÁØ_JUN-MS06" xfId="901" xr:uid="{00000000-0005-0000-0000-0000A80E0000}"/>
    <cellStyle name="C￥AØ_JUN-MS06_일-토목" xfId="902" xr:uid="{00000000-0005-0000-0000-0000A90E0000}"/>
    <cellStyle name="Ç¥ÁØ_KANG" xfId="903" xr:uid="{00000000-0005-0000-0000-0000AA0E0000}"/>
    <cellStyle name="C￥AØ_KANG_일-토목" xfId="904" xr:uid="{00000000-0005-0000-0000-0000AB0E0000}"/>
    <cellStyle name="Ç¥ÁØ_KUN" xfId="905" xr:uid="{00000000-0005-0000-0000-0000AC0E0000}"/>
    <cellStyle name="C￥AØ_KUN_il-건축" xfId="906" xr:uid="{00000000-0005-0000-0000-0000AD0E0000}"/>
    <cellStyle name="Ç¥ÁØ_laroux" xfId="907" xr:uid="{00000000-0005-0000-0000-0000AE0E0000}"/>
    <cellStyle name="C￥AØ_laroux_°ø≫cºn¿¹≫e¼­" xfId="908" xr:uid="{00000000-0005-0000-0000-0000AF0E0000}"/>
    <cellStyle name="Ç¥ÁØ_laroux_1" xfId="555" xr:uid="{00000000-0005-0000-0000-0000B00E0000}"/>
    <cellStyle name="C￥AØ_laroux_1_°ø≫cºn¿¹≫e¼­" xfId="909" xr:uid="{00000000-0005-0000-0000-0000B10E0000}"/>
    <cellStyle name="Ç¥ÁØ_laroux_1_Áý°èÇ¥°ÇÃàºÐ" xfId="910" xr:uid="{00000000-0005-0000-0000-0000B20E0000}"/>
    <cellStyle name="C￥AØ_laroux_1_Ay°eC￥°CAaºÐ_HY-단산출" xfId="911" xr:uid="{00000000-0005-0000-0000-0000B30E0000}"/>
    <cellStyle name="Ç¥ÁØ_laroux_1_laroux" xfId="912" xr:uid="{00000000-0005-0000-0000-0000B40E0000}"/>
    <cellStyle name="C￥AØ_laroux_1_laroux_일-토목" xfId="913" xr:uid="{00000000-0005-0000-0000-0000B50E0000}"/>
    <cellStyle name="Ç¥ÁØ_laroux_1_Sheet1" xfId="556" xr:uid="{00000000-0005-0000-0000-0000B60E0000}"/>
    <cellStyle name="C￥AØ_laroux_2" xfId="557" xr:uid="{00000000-0005-0000-0000-0000B70E0000}"/>
    <cellStyle name="Ç¥ÁØ_laroux_2" xfId="558" xr:uid="{00000000-0005-0000-0000-0000B80E0000}"/>
    <cellStyle name="C￥AØ_laroux_2_일-토목" xfId="914" xr:uid="{00000000-0005-0000-0000-0000B90E0000}"/>
    <cellStyle name="Ç¥ÁØ_laroux_3" xfId="559" xr:uid="{00000000-0005-0000-0000-0000BA0E0000}"/>
    <cellStyle name="C￥AØ_laroux_3_목록-조경 (2)" xfId="915" xr:uid="{00000000-0005-0000-0000-0000BB0E0000}"/>
    <cellStyle name="Ç¥ÁØ_laroux_4" xfId="560" xr:uid="{00000000-0005-0000-0000-0000BC0E0000}"/>
    <cellStyle name="C￥AØ_laroux_5" xfId="916" xr:uid="{00000000-0005-0000-0000-0000BD0E0000}"/>
    <cellStyle name="Ç¥ÁØ_laroux_5" xfId="917" xr:uid="{00000000-0005-0000-0000-0000BE0E0000}"/>
    <cellStyle name="C￥AØ_laroux_5_매립-토목(5차)" xfId="918" xr:uid="{00000000-0005-0000-0000-0000BF0E0000}"/>
    <cellStyle name="Ç¥ÁØ_laroux_Áý°èÇ¥°ÇÃàºÐ" xfId="919" xr:uid="{00000000-0005-0000-0000-0000C00E0000}"/>
    <cellStyle name="C￥AØ_laroux_Ay°eC￥°CAaºÐ_목록-조경 (2)" xfId="920" xr:uid="{00000000-0005-0000-0000-0000C10E0000}"/>
    <cellStyle name="Ç¥ÁØ_laroux_laroux" xfId="921" xr:uid="{00000000-0005-0000-0000-0000C20E0000}"/>
    <cellStyle name="C￥AØ_laroux_laroux_목록-조경 (2)" xfId="922" xr:uid="{00000000-0005-0000-0000-0000C30E0000}"/>
    <cellStyle name="Ç¥ÁØ_laroux_Sheet1" xfId="561" xr:uid="{00000000-0005-0000-0000-0000C40E0000}"/>
    <cellStyle name="C￥AØ_LIST01_목록-조경 (2)" xfId="923" xr:uid="{00000000-0005-0000-0000-0000C50E0000}"/>
    <cellStyle name="Ç¥ÁØ_LIST03" xfId="924" xr:uid="{00000000-0005-0000-0000-0000C60E0000}"/>
    <cellStyle name="C￥AØ_LIST03_일-토목" xfId="925" xr:uid="{00000000-0005-0000-0000-0000C70E0000}"/>
    <cellStyle name="Ç¥ÁØ_NAE101" xfId="926" xr:uid="{00000000-0005-0000-0000-0000C80E0000}"/>
    <cellStyle name="C￥AØ_NAE101 (2)" xfId="927" xr:uid="{00000000-0005-0000-0000-0000C90E0000}"/>
    <cellStyle name="Ç¥ÁØ_NAE101 (2)" xfId="928" xr:uid="{00000000-0005-0000-0000-0000CA0E0000}"/>
    <cellStyle name="C￥AØ_NAE101 (2)_매립-토목(5차)" xfId="929" xr:uid="{00000000-0005-0000-0000-0000CB0E0000}"/>
    <cellStyle name="Ç¥ÁØ_NAE201" xfId="930" xr:uid="{00000000-0005-0000-0000-0000CC0E0000}"/>
    <cellStyle name="C￥AØ_NAE201_일-토목" xfId="931" xr:uid="{00000000-0005-0000-0000-0000CD0E0000}"/>
    <cellStyle name="Ç¥ÁØ_NAE202" xfId="932" xr:uid="{00000000-0005-0000-0000-0000CE0E0000}"/>
    <cellStyle name="C￥AØ_NAE202_목록-조경 (2)" xfId="933" xr:uid="{00000000-0005-0000-0000-0000CF0E0000}"/>
    <cellStyle name="Ç¥ÁØ_NAE203" xfId="934" xr:uid="{00000000-0005-0000-0000-0000D00E0000}"/>
    <cellStyle name="C￥AØ_NAE203_HY-단산출" xfId="935" xr:uid="{00000000-0005-0000-0000-0000D10E0000}"/>
    <cellStyle name="Ç¥ÁØ_NAE204" xfId="936" xr:uid="{00000000-0005-0000-0000-0000D20E0000}"/>
    <cellStyle name="C￥AØ_NAE204_일-토목" xfId="937" xr:uid="{00000000-0005-0000-0000-0000D30E0000}"/>
    <cellStyle name="Ç¥ÁØ_NAE301" xfId="938" xr:uid="{00000000-0005-0000-0000-0000D40E0000}"/>
    <cellStyle name="C￥AØ_NAE301_목록-조경 (2)" xfId="939" xr:uid="{00000000-0005-0000-0000-0000D50E0000}"/>
    <cellStyle name="Ç¥ÁØ_º»¼±" xfId="940" xr:uid="{00000000-0005-0000-0000-0000D60E0000}"/>
    <cellStyle name="C￥AØ_º≫¼±" xfId="941" xr:uid="{00000000-0005-0000-0000-0000D70E0000}"/>
    <cellStyle name="Ç¥ÁØ_ºñ¸ñ±º(±â°è)" xfId="942" xr:uid="{00000000-0005-0000-0000-0000D80E0000}"/>
    <cellStyle name="C￥AØ_ºn¸n±º(±a°e)_목록-조경 (2)" xfId="943" xr:uid="{00000000-0005-0000-0000-0000D90E0000}"/>
    <cellStyle name="Ç¥ÁØ_ºñ¸ñ±º(°ÇÃà)" xfId="944" xr:uid="{00000000-0005-0000-0000-0000DA0E0000}"/>
    <cellStyle name="C￥AØ_ºn¸n±º(°CAa)_목록-조경 (2)" xfId="945" xr:uid="{00000000-0005-0000-0000-0000DB0E0000}"/>
    <cellStyle name="Ç¥ÁØ_ºñ¸ñ±ºÆò±ÕÁö¼ö" xfId="946" xr:uid="{00000000-0005-0000-0000-0000DC0E0000}"/>
    <cellStyle name="C￥AØ_ºn¸n±ºÆo±OAo¼o_HY-단산출" xfId="947" xr:uid="{00000000-0005-0000-0000-0000DD0E0000}"/>
    <cellStyle name="Ç¥ÁØ_Sheet1" xfId="562" xr:uid="{00000000-0005-0000-0000-0000DE0E0000}"/>
    <cellStyle name="C￥AØ_Sheet1_¿μ¾÷CoE² " xfId="4345" xr:uid="{00000000-0005-0000-0000-0000DF0E0000}"/>
    <cellStyle name="Ç¥ÁØ_Sheet1_0N-HANDLING " xfId="4346" xr:uid="{00000000-0005-0000-0000-0000E00E0000}"/>
    <cellStyle name="C￥AØ_Sheet1_Ay°eC￥(2¿u) " xfId="4347" xr:uid="{00000000-0005-0000-0000-0000E10E0000}"/>
    <cellStyle name="Ç¥ÁØ_Sheet1_Áý°èÇ¥(2¿ù) " xfId="4348" xr:uid="{00000000-0005-0000-0000-0000E20E0000}"/>
    <cellStyle name="C￥AØ_Sheet1_일-토목" xfId="948" xr:uid="{00000000-0005-0000-0000-0000E30E0000}"/>
    <cellStyle name="Calc Currency (0)" xfId="563" xr:uid="{00000000-0005-0000-0000-0000E40E0000}"/>
    <cellStyle name="Calc Currency (0) 2" xfId="4349" xr:uid="{00000000-0005-0000-0000-0000E50E0000}"/>
    <cellStyle name="Calc Currency (2)" xfId="4350" xr:uid="{00000000-0005-0000-0000-0000E60E0000}"/>
    <cellStyle name="Calc Currency (2) 2" xfId="4351" xr:uid="{00000000-0005-0000-0000-0000E70E0000}"/>
    <cellStyle name="Calc Percent (0)" xfId="4352" xr:uid="{00000000-0005-0000-0000-0000E80E0000}"/>
    <cellStyle name="Calc Percent (0) 2" xfId="4353" xr:uid="{00000000-0005-0000-0000-0000E90E0000}"/>
    <cellStyle name="Calc Percent (1)" xfId="4354" xr:uid="{00000000-0005-0000-0000-0000EA0E0000}"/>
    <cellStyle name="Calc Percent (1) 2" xfId="4355" xr:uid="{00000000-0005-0000-0000-0000EB0E0000}"/>
    <cellStyle name="Calc Percent (2)" xfId="4356" xr:uid="{00000000-0005-0000-0000-0000EC0E0000}"/>
    <cellStyle name="Calc Percent (2) 2" xfId="4357" xr:uid="{00000000-0005-0000-0000-0000ED0E0000}"/>
    <cellStyle name="Calc Units (0)" xfId="4358" xr:uid="{00000000-0005-0000-0000-0000EE0E0000}"/>
    <cellStyle name="Calc Units (0) 2" xfId="4359" xr:uid="{00000000-0005-0000-0000-0000EF0E0000}"/>
    <cellStyle name="Calc Units (1)" xfId="4360" xr:uid="{00000000-0005-0000-0000-0000F00E0000}"/>
    <cellStyle name="Calc Units (1) 2" xfId="4361" xr:uid="{00000000-0005-0000-0000-0000F10E0000}"/>
    <cellStyle name="Calc Units (2)" xfId="4362" xr:uid="{00000000-0005-0000-0000-0000F20E0000}"/>
    <cellStyle name="Calc Units (2) 2" xfId="4363" xr:uid="{00000000-0005-0000-0000-0000F30E0000}"/>
    <cellStyle name="Calculation" xfId="564" xr:uid="{00000000-0005-0000-0000-0000F40E0000}"/>
    <cellStyle name="category" xfId="565" xr:uid="{00000000-0005-0000-0000-0000F50E0000}"/>
    <cellStyle name="Check Cell" xfId="566" xr:uid="{00000000-0005-0000-0000-0000F60E0000}"/>
    <cellStyle name="CIAI￠RERERER¡ERERER￠RERER￠RERE?¡ERERERERU￠RERERERE￠RERERER¡ERER￠RER¡ER¡E?I￠RERER￠RER¡ER￠R￠?I￠RERERERIiA￠RERERER¡ERERER￠RERER￠RERE?I" xfId="949" xr:uid="{00000000-0005-0000-0000-0000F70E0000}"/>
    <cellStyle name="ÇÏÀÌÆÛ¸µÅ©" xfId="4364" xr:uid="{00000000-0005-0000-0000-0000F80E0000}"/>
    <cellStyle name="CIAIÆU¸μAⓒ" xfId="950" xr:uid="{00000000-0005-0000-0000-0000F90E0000}"/>
    <cellStyle name="ⓒo" xfId="4365" xr:uid="{00000000-0005-0000-0000-0000FA0E0000}"/>
    <cellStyle name="ⓒo 2" xfId="4366" xr:uid="{00000000-0005-0000-0000-0000FB0E0000}"/>
    <cellStyle name="ÇÕ»ê" xfId="951" xr:uid="{00000000-0005-0000-0000-0000FC0E0000}"/>
    <cellStyle name="Çõ»ê 2" xfId="4367" xr:uid="{00000000-0005-0000-0000-0000FD0E0000}"/>
    <cellStyle name="Çõ»ê 2 10" xfId="4368" xr:uid="{00000000-0005-0000-0000-0000FE0E0000}"/>
    <cellStyle name="Çõ»ê 2 10 2" xfId="4369" xr:uid="{00000000-0005-0000-0000-0000FF0E0000}"/>
    <cellStyle name="Çõ»ê 2 10 2 2" xfId="4370" xr:uid="{00000000-0005-0000-0000-0000000F0000}"/>
    <cellStyle name="Çõ»ê 2 10 3" xfId="4371" xr:uid="{00000000-0005-0000-0000-0000010F0000}"/>
    <cellStyle name="Çõ»ê 2 11" xfId="4372" xr:uid="{00000000-0005-0000-0000-0000020F0000}"/>
    <cellStyle name="Çõ»ê 2 11 2" xfId="4373" xr:uid="{00000000-0005-0000-0000-0000030F0000}"/>
    <cellStyle name="Çõ»ê 2 11 2 2" xfId="4374" xr:uid="{00000000-0005-0000-0000-0000040F0000}"/>
    <cellStyle name="Çõ»ê 2 11 3" xfId="4375" xr:uid="{00000000-0005-0000-0000-0000050F0000}"/>
    <cellStyle name="Çõ»ê 2 12" xfId="4376" xr:uid="{00000000-0005-0000-0000-0000060F0000}"/>
    <cellStyle name="Çõ»ê 2 12 2" xfId="4377" xr:uid="{00000000-0005-0000-0000-0000070F0000}"/>
    <cellStyle name="Çõ»ê 2 13" xfId="4378" xr:uid="{00000000-0005-0000-0000-0000080F0000}"/>
    <cellStyle name="Çõ»ê 2 2" xfId="4379" xr:uid="{00000000-0005-0000-0000-0000090F0000}"/>
    <cellStyle name="Çõ»ê 2 2 2" xfId="4380" xr:uid="{00000000-0005-0000-0000-00000A0F0000}"/>
    <cellStyle name="Çõ»ê 2 2 2 2" xfId="4381" xr:uid="{00000000-0005-0000-0000-00000B0F0000}"/>
    <cellStyle name="Çõ»ê 2 2 3" xfId="4382" xr:uid="{00000000-0005-0000-0000-00000C0F0000}"/>
    <cellStyle name="Çõ»ê 2 3" xfId="4383" xr:uid="{00000000-0005-0000-0000-00000D0F0000}"/>
    <cellStyle name="Çõ»ê 2 3 2" xfId="4384" xr:uid="{00000000-0005-0000-0000-00000E0F0000}"/>
    <cellStyle name="Çõ»ê 2 3 2 2" xfId="4385" xr:uid="{00000000-0005-0000-0000-00000F0F0000}"/>
    <cellStyle name="Çõ»ê 2 3 3" xfId="4386" xr:uid="{00000000-0005-0000-0000-0000100F0000}"/>
    <cellStyle name="Çõ»ê 2 4" xfId="4387" xr:uid="{00000000-0005-0000-0000-0000110F0000}"/>
    <cellStyle name="Çõ»ê 2 4 2" xfId="4388" xr:uid="{00000000-0005-0000-0000-0000120F0000}"/>
    <cellStyle name="Çõ»ê 2 4 2 2" xfId="4389" xr:uid="{00000000-0005-0000-0000-0000130F0000}"/>
    <cellStyle name="Çõ»ê 2 4 3" xfId="4390" xr:uid="{00000000-0005-0000-0000-0000140F0000}"/>
    <cellStyle name="Çõ»ê 2 5" xfId="4391" xr:uid="{00000000-0005-0000-0000-0000150F0000}"/>
    <cellStyle name="Çõ»ê 2 5 2" xfId="4392" xr:uid="{00000000-0005-0000-0000-0000160F0000}"/>
    <cellStyle name="Çõ»ê 2 5 2 2" xfId="4393" xr:uid="{00000000-0005-0000-0000-0000170F0000}"/>
    <cellStyle name="Çõ»ê 2 5 3" xfId="4394" xr:uid="{00000000-0005-0000-0000-0000180F0000}"/>
    <cellStyle name="Çõ»ê 2 6" xfId="4395" xr:uid="{00000000-0005-0000-0000-0000190F0000}"/>
    <cellStyle name="Çõ»ê 2 6 2" xfId="4396" xr:uid="{00000000-0005-0000-0000-00001A0F0000}"/>
    <cellStyle name="Çõ»ê 2 6 2 2" xfId="4397" xr:uid="{00000000-0005-0000-0000-00001B0F0000}"/>
    <cellStyle name="Çõ»ê 2 6 3" xfId="4398" xr:uid="{00000000-0005-0000-0000-00001C0F0000}"/>
    <cellStyle name="Çõ»ê 2 7" xfId="4399" xr:uid="{00000000-0005-0000-0000-00001D0F0000}"/>
    <cellStyle name="Çõ»ê 2 7 2" xfId="4400" xr:uid="{00000000-0005-0000-0000-00001E0F0000}"/>
    <cellStyle name="Çõ»ê 2 7 2 2" xfId="4401" xr:uid="{00000000-0005-0000-0000-00001F0F0000}"/>
    <cellStyle name="Çõ»ê 2 7 3" xfId="4402" xr:uid="{00000000-0005-0000-0000-0000200F0000}"/>
    <cellStyle name="Çõ»ê 2 8" xfId="4403" xr:uid="{00000000-0005-0000-0000-0000210F0000}"/>
    <cellStyle name="Çõ»ê 2 8 2" xfId="4404" xr:uid="{00000000-0005-0000-0000-0000220F0000}"/>
    <cellStyle name="Çõ»ê 2 8 2 2" xfId="4405" xr:uid="{00000000-0005-0000-0000-0000230F0000}"/>
    <cellStyle name="Çõ»ê 2 8 3" xfId="4406" xr:uid="{00000000-0005-0000-0000-0000240F0000}"/>
    <cellStyle name="Çõ»ê 2 9" xfId="4407" xr:uid="{00000000-0005-0000-0000-0000250F0000}"/>
    <cellStyle name="Çõ»ê 2 9 2" xfId="4408" xr:uid="{00000000-0005-0000-0000-0000260F0000}"/>
    <cellStyle name="Çõ»ê 2 9 2 2" xfId="4409" xr:uid="{00000000-0005-0000-0000-0000270F0000}"/>
    <cellStyle name="Çõ»ê 2 9 3" xfId="4410" xr:uid="{00000000-0005-0000-0000-0000280F0000}"/>
    <cellStyle name="Çõ»ê 3" xfId="4411" xr:uid="{00000000-0005-0000-0000-0000290F0000}"/>
    <cellStyle name="Çõ»ê 3 2" xfId="4412" xr:uid="{00000000-0005-0000-0000-00002A0F0000}"/>
    <cellStyle name="Çõ»ê 4" xfId="4413" xr:uid="{00000000-0005-0000-0000-00002B0F0000}"/>
    <cellStyle name="Co≫" xfId="4414" xr:uid="{00000000-0005-0000-0000-00002C0F0000}"/>
    <cellStyle name="Co≫ 2" xfId="4415" xr:uid="{00000000-0005-0000-0000-00002D0F0000}"/>
    <cellStyle name="Co≫ 2 10" xfId="4416" xr:uid="{00000000-0005-0000-0000-00002E0F0000}"/>
    <cellStyle name="Co≫ 2 10 2" xfId="4417" xr:uid="{00000000-0005-0000-0000-00002F0F0000}"/>
    <cellStyle name="Co≫ 2 10 2 2" xfId="4418" xr:uid="{00000000-0005-0000-0000-0000300F0000}"/>
    <cellStyle name="Co≫ 2 10 3" xfId="4419" xr:uid="{00000000-0005-0000-0000-0000310F0000}"/>
    <cellStyle name="Co≫ 2 11" xfId="4420" xr:uid="{00000000-0005-0000-0000-0000320F0000}"/>
    <cellStyle name="Co≫ 2 11 2" xfId="4421" xr:uid="{00000000-0005-0000-0000-0000330F0000}"/>
    <cellStyle name="Co≫ 2 11 2 2" xfId="4422" xr:uid="{00000000-0005-0000-0000-0000340F0000}"/>
    <cellStyle name="Co≫ 2 11 3" xfId="4423" xr:uid="{00000000-0005-0000-0000-0000350F0000}"/>
    <cellStyle name="Co≫ 2 12" xfId="4424" xr:uid="{00000000-0005-0000-0000-0000360F0000}"/>
    <cellStyle name="Co≫ 2 12 2" xfId="4425" xr:uid="{00000000-0005-0000-0000-0000370F0000}"/>
    <cellStyle name="Co≫ 2 13" xfId="4426" xr:uid="{00000000-0005-0000-0000-0000380F0000}"/>
    <cellStyle name="Co≫ 2 2" xfId="4427" xr:uid="{00000000-0005-0000-0000-0000390F0000}"/>
    <cellStyle name="Co≫ 2 2 2" xfId="4428" xr:uid="{00000000-0005-0000-0000-00003A0F0000}"/>
    <cellStyle name="Co≫ 2 2 2 2" xfId="4429" xr:uid="{00000000-0005-0000-0000-00003B0F0000}"/>
    <cellStyle name="Co≫ 2 2 3" xfId="4430" xr:uid="{00000000-0005-0000-0000-00003C0F0000}"/>
    <cellStyle name="Co≫ 2 3" xfId="4431" xr:uid="{00000000-0005-0000-0000-00003D0F0000}"/>
    <cellStyle name="Co≫ 2 3 2" xfId="4432" xr:uid="{00000000-0005-0000-0000-00003E0F0000}"/>
    <cellStyle name="Co≫ 2 3 2 2" xfId="4433" xr:uid="{00000000-0005-0000-0000-00003F0F0000}"/>
    <cellStyle name="Co≫ 2 3 3" xfId="4434" xr:uid="{00000000-0005-0000-0000-0000400F0000}"/>
    <cellStyle name="Co≫ 2 4" xfId="4435" xr:uid="{00000000-0005-0000-0000-0000410F0000}"/>
    <cellStyle name="Co≫ 2 4 2" xfId="4436" xr:uid="{00000000-0005-0000-0000-0000420F0000}"/>
    <cellStyle name="Co≫ 2 4 2 2" xfId="4437" xr:uid="{00000000-0005-0000-0000-0000430F0000}"/>
    <cellStyle name="Co≫ 2 4 3" xfId="4438" xr:uid="{00000000-0005-0000-0000-0000440F0000}"/>
    <cellStyle name="Co≫ 2 5" xfId="4439" xr:uid="{00000000-0005-0000-0000-0000450F0000}"/>
    <cellStyle name="Co≫ 2 5 2" xfId="4440" xr:uid="{00000000-0005-0000-0000-0000460F0000}"/>
    <cellStyle name="Co≫ 2 5 2 2" xfId="4441" xr:uid="{00000000-0005-0000-0000-0000470F0000}"/>
    <cellStyle name="Co≫ 2 5 3" xfId="4442" xr:uid="{00000000-0005-0000-0000-0000480F0000}"/>
    <cellStyle name="Co≫ 2 6" xfId="4443" xr:uid="{00000000-0005-0000-0000-0000490F0000}"/>
    <cellStyle name="Co≫ 2 6 2" xfId="4444" xr:uid="{00000000-0005-0000-0000-00004A0F0000}"/>
    <cellStyle name="Co≫ 2 6 2 2" xfId="4445" xr:uid="{00000000-0005-0000-0000-00004B0F0000}"/>
    <cellStyle name="Co≫ 2 6 3" xfId="4446" xr:uid="{00000000-0005-0000-0000-00004C0F0000}"/>
    <cellStyle name="Co≫ 2 7" xfId="4447" xr:uid="{00000000-0005-0000-0000-00004D0F0000}"/>
    <cellStyle name="Co≫ 2 7 2" xfId="4448" xr:uid="{00000000-0005-0000-0000-00004E0F0000}"/>
    <cellStyle name="Co≫ 2 7 2 2" xfId="4449" xr:uid="{00000000-0005-0000-0000-00004F0F0000}"/>
    <cellStyle name="Co≫ 2 7 3" xfId="4450" xr:uid="{00000000-0005-0000-0000-0000500F0000}"/>
    <cellStyle name="Co≫ 2 8" xfId="4451" xr:uid="{00000000-0005-0000-0000-0000510F0000}"/>
    <cellStyle name="Co≫ 2 8 2" xfId="4452" xr:uid="{00000000-0005-0000-0000-0000520F0000}"/>
    <cellStyle name="Co≫ 2 8 2 2" xfId="4453" xr:uid="{00000000-0005-0000-0000-0000530F0000}"/>
    <cellStyle name="Co≫ 2 8 3" xfId="4454" xr:uid="{00000000-0005-0000-0000-0000540F0000}"/>
    <cellStyle name="Co≫ 2 9" xfId="4455" xr:uid="{00000000-0005-0000-0000-0000550F0000}"/>
    <cellStyle name="Co≫ 2 9 2" xfId="4456" xr:uid="{00000000-0005-0000-0000-0000560F0000}"/>
    <cellStyle name="Co≫ 2 9 2 2" xfId="4457" xr:uid="{00000000-0005-0000-0000-0000570F0000}"/>
    <cellStyle name="Co≫ 2 9 3" xfId="4458" xr:uid="{00000000-0005-0000-0000-0000580F0000}"/>
    <cellStyle name="Co≫ 3" xfId="4459" xr:uid="{00000000-0005-0000-0000-0000590F0000}"/>
    <cellStyle name="Co≫ 3 2" xfId="4460" xr:uid="{00000000-0005-0000-0000-00005A0F0000}"/>
    <cellStyle name="Co≫ 4" xfId="4461" xr:uid="{00000000-0005-0000-0000-00005B0F0000}"/>
    <cellStyle name="CO≫e" xfId="952" xr:uid="{00000000-0005-0000-0000-00005C0F0000}"/>
    <cellStyle name="CODE" xfId="953" xr:uid="{00000000-0005-0000-0000-00005D0F0000}"/>
    <cellStyle name="ⓒoe" xfId="4462" xr:uid="{00000000-0005-0000-0000-00005E0F0000}"/>
    <cellStyle name="ColHdr" xfId="1202" xr:uid="{00000000-0005-0000-0000-00005F0F0000}"/>
    <cellStyle name="Column Heading" xfId="4463" xr:uid="{00000000-0005-0000-0000-0000600F0000}"/>
    <cellStyle name="Column Heading 10" xfId="4464" xr:uid="{00000000-0005-0000-0000-0000610F0000}"/>
    <cellStyle name="Column Heading 10 2" xfId="4465" xr:uid="{00000000-0005-0000-0000-0000620F0000}"/>
    <cellStyle name="Column Heading 10 2 2" xfId="4466" xr:uid="{00000000-0005-0000-0000-0000630F0000}"/>
    <cellStyle name="Column Heading 10 3" xfId="4467" xr:uid="{00000000-0005-0000-0000-0000640F0000}"/>
    <cellStyle name="Column Heading 11" xfId="4468" xr:uid="{00000000-0005-0000-0000-0000650F0000}"/>
    <cellStyle name="Column Heading 11 2" xfId="4469" xr:uid="{00000000-0005-0000-0000-0000660F0000}"/>
    <cellStyle name="Column Heading 11 2 2" xfId="4470" xr:uid="{00000000-0005-0000-0000-0000670F0000}"/>
    <cellStyle name="Column Heading 11 3" xfId="4471" xr:uid="{00000000-0005-0000-0000-0000680F0000}"/>
    <cellStyle name="Column Heading 12" xfId="4472" xr:uid="{00000000-0005-0000-0000-0000690F0000}"/>
    <cellStyle name="Column Heading 12 2" xfId="4473" xr:uid="{00000000-0005-0000-0000-00006A0F0000}"/>
    <cellStyle name="Column Heading 12 2 2" xfId="4474" xr:uid="{00000000-0005-0000-0000-00006B0F0000}"/>
    <cellStyle name="Column Heading 12 3" xfId="4475" xr:uid="{00000000-0005-0000-0000-00006C0F0000}"/>
    <cellStyle name="Column Heading 13" xfId="4476" xr:uid="{00000000-0005-0000-0000-00006D0F0000}"/>
    <cellStyle name="Column Heading 13 2" xfId="4477" xr:uid="{00000000-0005-0000-0000-00006E0F0000}"/>
    <cellStyle name="Column Heading 13 2 2" xfId="4478" xr:uid="{00000000-0005-0000-0000-00006F0F0000}"/>
    <cellStyle name="Column Heading 13 3" xfId="4479" xr:uid="{00000000-0005-0000-0000-0000700F0000}"/>
    <cellStyle name="Column Heading 14" xfId="4480" xr:uid="{00000000-0005-0000-0000-0000710F0000}"/>
    <cellStyle name="Column Heading 14 2" xfId="4481" xr:uid="{00000000-0005-0000-0000-0000720F0000}"/>
    <cellStyle name="Column Heading 14 2 2" xfId="4482" xr:uid="{00000000-0005-0000-0000-0000730F0000}"/>
    <cellStyle name="Column Heading 14 3" xfId="4483" xr:uid="{00000000-0005-0000-0000-0000740F0000}"/>
    <cellStyle name="Column Heading 15" xfId="4484" xr:uid="{00000000-0005-0000-0000-0000750F0000}"/>
    <cellStyle name="Column Heading 15 2" xfId="4485" xr:uid="{00000000-0005-0000-0000-0000760F0000}"/>
    <cellStyle name="Column Heading 16" xfId="4486" xr:uid="{00000000-0005-0000-0000-0000770F0000}"/>
    <cellStyle name="Column Heading 2" xfId="4487" xr:uid="{00000000-0005-0000-0000-0000780F0000}"/>
    <cellStyle name="Column Heading 2 10" xfId="4488" xr:uid="{00000000-0005-0000-0000-0000790F0000}"/>
    <cellStyle name="Column Heading 2 10 2" xfId="4489" xr:uid="{00000000-0005-0000-0000-00007A0F0000}"/>
    <cellStyle name="Column Heading 2 10 2 2" xfId="4490" xr:uid="{00000000-0005-0000-0000-00007B0F0000}"/>
    <cellStyle name="Column Heading 2 10 3" xfId="4491" xr:uid="{00000000-0005-0000-0000-00007C0F0000}"/>
    <cellStyle name="Column Heading 2 11" xfId="4492" xr:uid="{00000000-0005-0000-0000-00007D0F0000}"/>
    <cellStyle name="Column Heading 2 11 2" xfId="4493" xr:uid="{00000000-0005-0000-0000-00007E0F0000}"/>
    <cellStyle name="Column Heading 2 11 2 2" xfId="4494" xr:uid="{00000000-0005-0000-0000-00007F0F0000}"/>
    <cellStyle name="Column Heading 2 11 3" xfId="4495" xr:uid="{00000000-0005-0000-0000-0000800F0000}"/>
    <cellStyle name="Column Heading 2 12" xfId="4496" xr:uid="{00000000-0005-0000-0000-0000810F0000}"/>
    <cellStyle name="Column Heading 2 12 2" xfId="4497" xr:uid="{00000000-0005-0000-0000-0000820F0000}"/>
    <cellStyle name="Column Heading 2 12 2 2" xfId="4498" xr:uid="{00000000-0005-0000-0000-0000830F0000}"/>
    <cellStyle name="Column Heading 2 12 3" xfId="4499" xr:uid="{00000000-0005-0000-0000-0000840F0000}"/>
    <cellStyle name="Column Heading 2 13" xfId="4500" xr:uid="{00000000-0005-0000-0000-0000850F0000}"/>
    <cellStyle name="Column Heading 2 13 2" xfId="4501" xr:uid="{00000000-0005-0000-0000-0000860F0000}"/>
    <cellStyle name="Column Heading 2 13 2 2" xfId="4502" xr:uid="{00000000-0005-0000-0000-0000870F0000}"/>
    <cellStyle name="Column Heading 2 13 3" xfId="4503" xr:uid="{00000000-0005-0000-0000-0000880F0000}"/>
    <cellStyle name="Column Heading 2 14" xfId="4504" xr:uid="{00000000-0005-0000-0000-0000890F0000}"/>
    <cellStyle name="Column Heading 2 14 2" xfId="4505" xr:uid="{00000000-0005-0000-0000-00008A0F0000}"/>
    <cellStyle name="Column Heading 2 15" xfId="4506" xr:uid="{00000000-0005-0000-0000-00008B0F0000}"/>
    <cellStyle name="Column Heading 2 2" xfId="4507" xr:uid="{00000000-0005-0000-0000-00008C0F0000}"/>
    <cellStyle name="Column Heading 2 2 2" xfId="4508" xr:uid="{00000000-0005-0000-0000-00008D0F0000}"/>
    <cellStyle name="Column Heading 2 2 2 2" xfId="4509" xr:uid="{00000000-0005-0000-0000-00008E0F0000}"/>
    <cellStyle name="Column Heading 2 2 3" xfId="4510" xr:uid="{00000000-0005-0000-0000-00008F0F0000}"/>
    <cellStyle name="Column Heading 2 3" xfId="4511" xr:uid="{00000000-0005-0000-0000-0000900F0000}"/>
    <cellStyle name="Column Heading 2 3 2" xfId="4512" xr:uid="{00000000-0005-0000-0000-0000910F0000}"/>
    <cellStyle name="Column Heading 2 3 2 2" xfId="4513" xr:uid="{00000000-0005-0000-0000-0000920F0000}"/>
    <cellStyle name="Column Heading 2 3 3" xfId="4514" xr:uid="{00000000-0005-0000-0000-0000930F0000}"/>
    <cellStyle name="Column Heading 2 4" xfId="4515" xr:uid="{00000000-0005-0000-0000-0000940F0000}"/>
    <cellStyle name="Column Heading 2 4 2" xfId="4516" xr:uid="{00000000-0005-0000-0000-0000950F0000}"/>
    <cellStyle name="Column Heading 2 4 2 2" xfId="4517" xr:uid="{00000000-0005-0000-0000-0000960F0000}"/>
    <cellStyle name="Column Heading 2 4 3" xfId="4518" xr:uid="{00000000-0005-0000-0000-0000970F0000}"/>
    <cellStyle name="Column Heading 2 5" xfId="4519" xr:uid="{00000000-0005-0000-0000-0000980F0000}"/>
    <cellStyle name="Column Heading 2 5 2" xfId="4520" xr:uid="{00000000-0005-0000-0000-0000990F0000}"/>
    <cellStyle name="Column Heading 2 5 2 2" xfId="4521" xr:uid="{00000000-0005-0000-0000-00009A0F0000}"/>
    <cellStyle name="Column Heading 2 5 3" xfId="4522" xr:uid="{00000000-0005-0000-0000-00009B0F0000}"/>
    <cellStyle name="Column Heading 2 6" xfId="4523" xr:uid="{00000000-0005-0000-0000-00009C0F0000}"/>
    <cellStyle name="Column Heading 2 6 2" xfId="4524" xr:uid="{00000000-0005-0000-0000-00009D0F0000}"/>
    <cellStyle name="Column Heading 2 6 2 2" xfId="4525" xr:uid="{00000000-0005-0000-0000-00009E0F0000}"/>
    <cellStyle name="Column Heading 2 6 3" xfId="4526" xr:uid="{00000000-0005-0000-0000-00009F0F0000}"/>
    <cellStyle name="Column Heading 2 7" xfId="4527" xr:uid="{00000000-0005-0000-0000-0000A00F0000}"/>
    <cellStyle name="Column Heading 2 7 2" xfId="4528" xr:uid="{00000000-0005-0000-0000-0000A10F0000}"/>
    <cellStyle name="Column Heading 2 7 2 2" xfId="4529" xr:uid="{00000000-0005-0000-0000-0000A20F0000}"/>
    <cellStyle name="Column Heading 2 7 3" xfId="4530" xr:uid="{00000000-0005-0000-0000-0000A30F0000}"/>
    <cellStyle name="Column Heading 2 8" xfId="4531" xr:uid="{00000000-0005-0000-0000-0000A40F0000}"/>
    <cellStyle name="Column Heading 2 8 2" xfId="4532" xr:uid="{00000000-0005-0000-0000-0000A50F0000}"/>
    <cellStyle name="Column Heading 2 8 2 2" xfId="4533" xr:uid="{00000000-0005-0000-0000-0000A60F0000}"/>
    <cellStyle name="Column Heading 2 8 3" xfId="4534" xr:uid="{00000000-0005-0000-0000-0000A70F0000}"/>
    <cellStyle name="Column Heading 2 9" xfId="4535" xr:uid="{00000000-0005-0000-0000-0000A80F0000}"/>
    <cellStyle name="Column Heading 2 9 2" xfId="4536" xr:uid="{00000000-0005-0000-0000-0000A90F0000}"/>
    <cellStyle name="Column Heading 2 9 2 2" xfId="4537" xr:uid="{00000000-0005-0000-0000-0000AA0F0000}"/>
    <cellStyle name="Column Heading 2 9 3" xfId="4538" xr:uid="{00000000-0005-0000-0000-0000AB0F0000}"/>
    <cellStyle name="Column Heading 3" xfId="4539" xr:uid="{00000000-0005-0000-0000-0000AC0F0000}"/>
    <cellStyle name="Column Heading 3 2" xfId="4540" xr:uid="{00000000-0005-0000-0000-0000AD0F0000}"/>
    <cellStyle name="Column Heading 3 2 2" xfId="4541" xr:uid="{00000000-0005-0000-0000-0000AE0F0000}"/>
    <cellStyle name="Column Heading 3 3" xfId="4542" xr:uid="{00000000-0005-0000-0000-0000AF0F0000}"/>
    <cellStyle name="Column Heading 4" xfId="4543" xr:uid="{00000000-0005-0000-0000-0000B00F0000}"/>
    <cellStyle name="Column Heading 4 2" xfId="4544" xr:uid="{00000000-0005-0000-0000-0000B10F0000}"/>
    <cellStyle name="Column Heading 4 2 2" xfId="4545" xr:uid="{00000000-0005-0000-0000-0000B20F0000}"/>
    <cellStyle name="Column Heading 4 3" xfId="4546" xr:uid="{00000000-0005-0000-0000-0000B30F0000}"/>
    <cellStyle name="Column Heading 5" xfId="4547" xr:uid="{00000000-0005-0000-0000-0000B40F0000}"/>
    <cellStyle name="Column Heading 5 2" xfId="4548" xr:uid="{00000000-0005-0000-0000-0000B50F0000}"/>
    <cellStyle name="Column Heading 5 2 2" xfId="4549" xr:uid="{00000000-0005-0000-0000-0000B60F0000}"/>
    <cellStyle name="Column Heading 5 3" xfId="4550" xr:uid="{00000000-0005-0000-0000-0000B70F0000}"/>
    <cellStyle name="Column Heading 6" xfId="4551" xr:uid="{00000000-0005-0000-0000-0000B80F0000}"/>
    <cellStyle name="Column Heading 6 2" xfId="4552" xr:uid="{00000000-0005-0000-0000-0000B90F0000}"/>
    <cellStyle name="Column Heading 6 2 2" xfId="4553" xr:uid="{00000000-0005-0000-0000-0000BA0F0000}"/>
    <cellStyle name="Column Heading 6 3" xfId="4554" xr:uid="{00000000-0005-0000-0000-0000BB0F0000}"/>
    <cellStyle name="Column Heading 7" xfId="4555" xr:uid="{00000000-0005-0000-0000-0000BC0F0000}"/>
    <cellStyle name="Column Heading 7 2" xfId="4556" xr:uid="{00000000-0005-0000-0000-0000BD0F0000}"/>
    <cellStyle name="Column Heading 7 2 2" xfId="4557" xr:uid="{00000000-0005-0000-0000-0000BE0F0000}"/>
    <cellStyle name="Column Heading 7 3" xfId="4558" xr:uid="{00000000-0005-0000-0000-0000BF0F0000}"/>
    <cellStyle name="Column Heading 8" xfId="4559" xr:uid="{00000000-0005-0000-0000-0000C00F0000}"/>
    <cellStyle name="Column Heading 8 2" xfId="4560" xr:uid="{00000000-0005-0000-0000-0000C10F0000}"/>
    <cellStyle name="Column Heading 8 2 2" xfId="4561" xr:uid="{00000000-0005-0000-0000-0000C20F0000}"/>
    <cellStyle name="Column Heading 8 3" xfId="4562" xr:uid="{00000000-0005-0000-0000-0000C30F0000}"/>
    <cellStyle name="Column Heading 9" xfId="4563" xr:uid="{00000000-0005-0000-0000-0000C40F0000}"/>
    <cellStyle name="Column Heading 9 2" xfId="4564" xr:uid="{00000000-0005-0000-0000-0000C50F0000}"/>
    <cellStyle name="Column Heading 9 2 2" xfId="4565" xr:uid="{00000000-0005-0000-0000-0000C60F0000}"/>
    <cellStyle name="Column Heading 9 3" xfId="4566" xr:uid="{00000000-0005-0000-0000-0000C70F0000}"/>
    <cellStyle name="Column Headings" xfId="1203" xr:uid="{00000000-0005-0000-0000-0000C80F0000}"/>
    <cellStyle name="columns_array" xfId="4567" xr:uid="{00000000-0005-0000-0000-0000C90F0000}"/>
    <cellStyle name="Comma" xfId="567" xr:uid="{00000000-0005-0000-0000-0000CA0F0000}"/>
    <cellStyle name="Comma [0]" xfId="568" xr:uid="{00000000-0005-0000-0000-0000CB0F0000}"/>
    <cellStyle name="Comma [0] 2" xfId="4568" xr:uid="{00000000-0005-0000-0000-0000CC0F0000}"/>
    <cellStyle name="Comma [0] 2 2" xfId="4569" xr:uid="{00000000-0005-0000-0000-0000CD0F0000}"/>
    <cellStyle name="Comma [0] 3" xfId="4570" xr:uid="{00000000-0005-0000-0000-0000CE0F0000}"/>
    <cellStyle name="Comma [0]_ SG&amp;A Bridge " xfId="4571" xr:uid="{00000000-0005-0000-0000-0000CF0F0000}"/>
    <cellStyle name="Comma [00]" xfId="4572" xr:uid="{00000000-0005-0000-0000-0000D00F0000}"/>
    <cellStyle name="Comma [00] 2" xfId="4573" xr:uid="{00000000-0005-0000-0000-0000D10F0000}"/>
    <cellStyle name="Comma 2" xfId="4574" xr:uid="{00000000-0005-0000-0000-0000D20F0000}"/>
    <cellStyle name="comma zerodec" xfId="569" xr:uid="{00000000-0005-0000-0000-0000D30F0000}"/>
    <cellStyle name="comma zerodec 2" xfId="4575" xr:uid="{00000000-0005-0000-0000-0000D40F0000}"/>
    <cellStyle name="Comma_ SG&amp;A Bridge" xfId="4576" xr:uid="{00000000-0005-0000-0000-0000D50F0000}"/>
    <cellStyle name="Comma0" xfId="570" xr:uid="{00000000-0005-0000-0000-0000D60F0000}"/>
    <cellStyle name="Comma0 2" xfId="4577" xr:uid="{00000000-0005-0000-0000-0000D70F0000}"/>
    <cellStyle name="Comma0 3" xfId="4578" xr:uid="{00000000-0005-0000-0000-0000D80F0000}"/>
    <cellStyle name="Commm_laroux_12~3SO2_97회비_laroux" xfId="4579" xr:uid="{00000000-0005-0000-0000-0000D90F0000}"/>
    <cellStyle name="Comm뼬_E&amp;ONW2" xfId="4580" xr:uid="{00000000-0005-0000-0000-0000DA0F0000}"/>
    <cellStyle name="Company Info" xfId="1204" xr:uid="{00000000-0005-0000-0000-0000DB0F0000}"/>
    <cellStyle name="Contents Heading 1" xfId="1205" xr:uid="{00000000-0005-0000-0000-0000DC0F0000}"/>
    <cellStyle name="Contents Heading 2" xfId="1206" xr:uid="{00000000-0005-0000-0000-0000DD0F0000}"/>
    <cellStyle name="Contents Heading 3" xfId="1207" xr:uid="{00000000-0005-0000-0000-0000DE0F0000}"/>
    <cellStyle name="Copied" xfId="571" xr:uid="{00000000-0005-0000-0000-0000DF0F0000}"/>
    <cellStyle name="CoverHeadline1" xfId="1208" xr:uid="{00000000-0005-0000-0000-0000E00F0000}"/>
    <cellStyle name="Curr" xfId="1209" xr:uid="{00000000-0005-0000-0000-0000E10F0000}"/>
    <cellStyle name="Curren?_x0012_퐀_x0017_?" xfId="572" xr:uid="{00000000-0005-0000-0000-0000E20F0000}"/>
    <cellStyle name="Currency" xfId="573" xr:uid="{00000000-0005-0000-0000-0000E30F0000}"/>
    <cellStyle name="Currency [0]" xfId="574" xr:uid="{00000000-0005-0000-0000-0000E40F0000}"/>
    <cellStyle name="Currency [0] 2" xfId="4581" xr:uid="{00000000-0005-0000-0000-0000E50F0000}"/>
    <cellStyle name="Currency [0] 2 2" xfId="4582" xr:uid="{00000000-0005-0000-0000-0000E60F0000}"/>
    <cellStyle name="Currency [0] 3" xfId="4583" xr:uid="{00000000-0005-0000-0000-0000E70F0000}"/>
    <cellStyle name="Currency [0]_ SG&amp;A Bridge " xfId="4584" xr:uid="{00000000-0005-0000-0000-0000E80F0000}"/>
    <cellStyle name="Currency [00]" xfId="4585" xr:uid="{00000000-0005-0000-0000-0000E90F0000}"/>
    <cellStyle name="Currency [00] 2" xfId="4586" xr:uid="{00000000-0005-0000-0000-0000EA0F0000}"/>
    <cellStyle name="Currency [ﺜ]_P&amp;L_laroux" xfId="4587" xr:uid="{00000000-0005-0000-0000-0000EB0F0000}"/>
    <cellStyle name="Currency 2" xfId="4588" xr:uid="{00000000-0005-0000-0000-0000EC0F0000}"/>
    <cellStyle name="Currency 3" xfId="4589" xr:uid="{00000000-0005-0000-0000-0000ED0F0000}"/>
    <cellStyle name="Currency 4" xfId="4590" xr:uid="{00000000-0005-0000-0000-0000EE0F0000}"/>
    <cellStyle name="Currency 5" xfId="4591" xr:uid="{00000000-0005-0000-0000-0000EF0F0000}"/>
    <cellStyle name="currency-$" xfId="4592" xr:uid="{00000000-0005-0000-0000-0000F00F0000}"/>
    <cellStyle name="currency-$ 10" xfId="4593" xr:uid="{00000000-0005-0000-0000-0000F10F0000}"/>
    <cellStyle name="currency-$ 10 2" xfId="4594" xr:uid="{00000000-0005-0000-0000-0000F20F0000}"/>
    <cellStyle name="currency-$ 10 2 2" xfId="4595" xr:uid="{00000000-0005-0000-0000-0000F30F0000}"/>
    <cellStyle name="currency-$ 10 3" xfId="4596" xr:uid="{00000000-0005-0000-0000-0000F40F0000}"/>
    <cellStyle name="currency-$ 11" xfId="4597" xr:uid="{00000000-0005-0000-0000-0000F50F0000}"/>
    <cellStyle name="currency-$ 11 2" xfId="4598" xr:uid="{00000000-0005-0000-0000-0000F60F0000}"/>
    <cellStyle name="currency-$ 11 2 2" xfId="4599" xr:uid="{00000000-0005-0000-0000-0000F70F0000}"/>
    <cellStyle name="currency-$ 11 3" xfId="4600" xr:uid="{00000000-0005-0000-0000-0000F80F0000}"/>
    <cellStyle name="currency-$ 12" xfId="4601" xr:uid="{00000000-0005-0000-0000-0000F90F0000}"/>
    <cellStyle name="currency-$ 12 2" xfId="4602" xr:uid="{00000000-0005-0000-0000-0000FA0F0000}"/>
    <cellStyle name="currency-$ 12 2 2" xfId="4603" xr:uid="{00000000-0005-0000-0000-0000FB0F0000}"/>
    <cellStyle name="currency-$ 12 3" xfId="4604" xr:uid="{00000000-0005-0000-0000-0000FC0F0000}"/>
    <cellStyle name="currency-$ 13" xfId="4605" xr:uid="{00000000-0005-0000-0000-0000FD0F0000}"/>
    <cellStyle name="currency-$ 13 2" xfId="4606" xr:uid="{00000000-0005-0000-0000-0000FE0F0000}"/>
    <cellStyle name="currency-$ 13 2 2" xfId="4607" xr:uid="{00000000-0005-0000-0000-0000FF0F0000}"/>
    <cellStyle name="currency-$ 13 3" xfId="4608" xr:uid="{00000000-0005-0000-0000-000000100000}"/>
    <cellStyle name="currency-$ 14" xfId="4609" xr:uid="{00000000-0005-0000-0000-000001100000}"/>
    <cellStyle name="currency-$ 14 2" xfId="4610" xr:uid="{00000000-0005-0000-0000-000002100000}"/>
    <cellStyle name="currency-$ 14 2 2" xfId="4611" xr:uid="{00000000-0005-0000-0000-000003100000}"/>
    <cellStyle name="currency-$ 14 3" xfId="4612" xr:uid="{00000000-0005-0000-0000-000004100000}"/>
    <cellStyle name="currency-$ 15" xfId="4613" xr:uid="{00000000-0005-0000-0000-000005100000}"/>
    <cellStyle name="currency-$ 2" xfId="4614" xr:uid="{00000000-0005-0000-0000-000006100000}"/>
    <cellStyle name="currency-$ 2 10" xfId="4615" xr:uid="{00000000-0005-0000-0000-000007100000}"/>
    <cellStyle name="currency-$ 2 10 2" xfId="4616" xr:uid="{00000000-0005-0000-0000-000008100000}"/>
    <cellStyle name="currency-$ 2 10 2 2" xfId="4617" xr:uid="{00000000-0005-0000-0000-000009100000}"/>
    <cellStyle name="currency-$ 2 10 3" xfId="4618" xr:uid="{00000000-0005-0000-0000-00000A100000}"/>
    <cellStyle name="currency-$ 2 11" xfId="4619" xr:uid="{00000000-0005-0000-0000-00000B100000}"/>
    <cellStyle name="currency-$ 2 11 2" xfId="4620" xr:uid="{00000000-0005-0000-0000-00000C100000}"/>
    <cellStyle name="currency-$ 2 11 2 2" xfId="4621" xr:uid="{00000000-0005-0000-0000-00000D100000}"/>
    <cellStyle name="currency-$ 2 11 3" xfId="4622" xr:uid="{00000000-0005-0000-0000-00000E100000}"/>
    <cellStyle name="currency-$ 2 12" xfId="4623" xr:uid="{00000000-0005-0000-0000-00000F100000}"/>
    <cellStyle name="currency-$ 2 12 2" xfId="4624" xr:uid="{00000000-0005-0000-0000-000010100000}"/>
    <cellStyle name="currency-$ 2 12 2 2" xfId="4625" xr:uid="{00000000-0005-0000-0000-000011100000}"/>
    <cellStyle name="currency-$ 2 12 3" xfId="4626" xr:uid="{00000000-0005-0000-0000-000012100000}"/>
    <cellStyle name="currency-$ 2 13" xfId="4627" xr:uid="{00000000-0005-0000-0000-000013100000}"/>
    <cellStyle name="currency-$ 2 13 2" xfId="4628" xr:uid="{00000000-0005-0000-0000-000014100000}"/>
    <cellStyle name="currency-$ 2 13 2 2" xfId="4629" xr:uid="{00000000-0005-0000-0000-000015100000}"/>
    <cellStyle name="currency-$ 2 13 3" xfId="4630" xr:uid="{00000000-0005-0000-0000-000016100000}"/>
    <cellStyle name="currency-$ 2 14" xfId="4631" xr:uid="{00000000-0005-0000-0000-000017100000}"/>
    <cellStyle name="currency-$ 2 14 2" xfId="4632" xr:uid="{00000000-0005-0000-0000-000018100000}"/>
    <cellStyle name="currency-$ 2 2" xfId="4633" xr:uid="{00000000-0005-0000-0000-000019100000}"/>
    <cellStyle name="currency-$ 2 2 2" xfId="4634" xr:uid="{00000000-0005-0000-0000-00001A100000}"/>
    <cellStyle name="currency-$ 2 2 2 2" xfId="4635" xr:uid="{00000000-0005-0000-0000-00001B100000}"/>
    <cellStyle name="currency-$ 2 2 3" xfId="4636" xr:uid="{00000000-0005-0000-0000-00001C100000}"/>
    <cellStyle name="currency-$ 2 3" xfId="4637" xr:uid="{00000000-0005-0000-0000-00001D100000}"/>
    <cellStyle name="currency-$ 2 3 2" xfId="4638" xr:uid="{00000000-0005-0000-0000-00001E100000}"/>
    <cellStyle name="currency-$ 2 3 2 2" xfId="4639" xr:uid="{00000000-0005-0000-0000-00001F100000}"/>
    <cellStyle name="currency-$ 2 3 3" xfId="4640" xr:uid="{00000000-0005-0000-0000-000020100000}"/>
    <cellStyle name="currency-$ 2 4" xfId="4641" xr:uid="{00000000-0005-0000-0000-000021100000}"/>
    <cellStyle name="currency-$ 2 4 2" xfId="4642" xr:uid="{00000000-0005-0000-0000-000022100000}"/>
    <cellStyle name="currency-$ 2 4 2 2" xfId="4643" xr:uid="{00000000-0005-0000-0000-000023100000}"/>
    <cellStyle name="currency-$ 2 4 3" xfId="4644" xr:uid="{00000000-0005-0000-0000-000024100000}"/>
    <cellStyle name="currency-$ 2 5" xfId="4645" xr:uid="{00000000-0005-0000-0000-000025100000}"/>
    <cellStyle name="currency-$ 2 5 2" xfId="4646" xr:uid="{00000000-0005-0000-0000-000026100000}"/>
    <cellStyle name="currency-$ 2 5 2 2" xfId="4647" xr:uid="{00000000-0005-0000-0000-000027100000}"/>
    <cellStyle name="currency-$ 2 5 3" xfId="4648" xr:uid="{00000000-0005-0000-0000-000028100000}"/>
    <cellStyle name="currency-$ 2 6" xfId="4649" xr:uid="{00000000-0005-0000-0000-000029100000}"/>
    <cellStyle name="currency-$ 2 6 2" xfId="4650" xr:uid="{00000000-0005-0000-0000-00002A100000}"/>
    <cellStyle name="currency-$ 2 6 2 2" xfId="4651" xr:uid="{00000000-0005-0000-0000-00002B100000}"/>
    <cellStyle name="currency-$ 2 6 3" xfId="4652" xr:uid="{00000000-0005-0000-0000-00002C100000}"/>
    <cellStyle name="currency-$ 2 7" xfId="4653" xr:uid="{00000000-0005-0000-0000-00002D100000}"/>
    <cellStyle name="currency-$ 2 7 2" xfId="4654" xr:uid="{00000000-0005-0000-0000-00002E100000}"/>
    <cellStyle name="currency-$ 2 7 2 2" xfId="4655" xr:uid="{00000000-0005-0000-0000-00002F100000}"/>
    <cellStyle name="currency-$ 2 7 3" xfId="4656" xr:uid="{00000000-0005-0000-0000-000030100000}"/>
    <cellStyle name="currency-$ 2 8" xfId="4657" xr:uid="{00000000-0005-0000-0000-000031100000}"/>
    <cellStyle name="currency-$ 2 8 2" xfId="4658" xr:uid="{00000000-0005-0000-0000-000032100000}"/>
    <cellStyle name="currency-$ 2 8 2 2" xfId="4659" xr:uid="{00000000-0005-0000-0000-000033100000}"/>
    <cellStyle name="currency-$ 2 8 3" xfId="4660" xr:uid="{00000000-0005-0000-0000-000034100000}"/>
    <cellStyle name="currency-$ 2 9" xfId="4661" xr:uid="{00000000-0005-0000-0000-000035100000}"/>
    <cellStyle name="currency-$ 2 9 2" xfId="4662" xr:uid="{00000000-0005-0000-0000-000036100000}"/>
    <cellStyle name="currency-$ 2 9 2 2" xfId="4663" xr:uid="{00000000-0005-0000-0000-000037100000}"/>
    <cellStyle name="currency-$ 2 9 3" xfId="4664" xr:uid="{00000000-0005-0000-0000-000038100000}"/>
    <cellStyle name="currency-$ 3" xfId="4665" xr:uid="{00000000-0005-0000-0000-000039100000}"/>
    <cellStyle name="currency-$ 3 2" xfId="4666" xr:uid="{00000000-0005-0000-0000-00003A100000}"/>
    <cellStyle name="currency-$ 3 2 2" xfId="4667" xr:uid="{00000000-0005-0000-0000-00003B100000}"/>
    <cellStyle name="currency-$ 3 3" xfId="4668" xr:uid="{00000000-0005-0000-0000-00003C100000}"/>
    <cellStyle name="currency-$ 4" xfId="4669" xr:uid="{00000000-0005-0000-0000-00003D100000}"/>
    <cellStyle name="currency-$ 4 2" xfId="4670" xr:uid="{00000000-0005-0000-0000-00003E100000}"/>
    <cellStyle name="currency-$ 4 2 2" xfId="4671" xr:uid="{00000000-0005-0000-0000-00003F100000}"/>
    <cellStyle name="currency-$ 4 3" xfId="4672" xr:uid="{00000000-0005-0000-0000-000040100000}"/>
    <cellStyle name="currency-$ 5" xfId="4673" xr:uid="{00000000-0005-0000-0000-000041100000}"/>
    <cellStyle name="currency-$ 5 2" xfId="4674" xr:uid="{00000000-0005-0000-0000-000042100000}"/>
    <cellStyle name="currency-$ 5 2 2" xfId="4675" xr:uid="{00000000-0005-0000-0000-000043100000}"/>
    <cellStyle name="currency-$ 5 3" xfId="4676" xr:uid="{00000000-0005-0000-0000-000044100000}"/>
    <cellStyle name="currency-$ 6" xfId="4677" xr:uid="{00000000-0005-0000-0000-000045100000}"/>
    <cellStyle name="currency-$ 6 2" xfId="4678" xr:uid="{00000000-0005-0000-0000-000046100000}"/>
    <cellStyle name="currency-$ 6 2 2" xfId="4679" xr:uid="{00000000-0005-0000-0000-000047100000}"/>
    <cellStyle name="currency-$ 6 3" xfId="4680" xr:uid="{00000000-0005-0000-0000-000048100000}"/>
    <cellStyle name="currency-$ 7" xfId="4681" xr:uid="{00000000-0005-0000-0000-000049100000}"/>
    <cellStyle name="currency-$ 7 2" xfId="4682" xr:uid="{00000000-0005-0000-0000-00004A100000}"/>
    <cellStyle name="currency-$ 7 2 2" xfId="4683" xr:uid="{00000000-0005-0000-0000-00004B100000}"/>
    <cellStyle name="currency-$ 7 3" xfId="4684" xr:uid="{00000000-0005-0000-0000-00004C100000}"/>
    <cellStyle name="currency-$ 8" xfId="4685" xr:uid="{00000000-0005-0000-0000-00004D100000}"/>
    <cellStyle name="currency-$ 8 2" xfId="4686" xr:uid="{00000000-0005-0000-0000-00004E100000}"/>
    <cellStyle name="currency-$ 8 2 2" xfId="4687" xr:uid="{00000000-0005-0000-0000-00004F100000}"/>
    <cellStyle name="currency-$ 8 3" xfId="4688" xr:uid="{00000000-0005-0000-0000-000050100000}"/>
    <cellStyle name="currency-$ 9" xfId="4689" xr:uid="{00000000-0005-0000-0000-000051100000}"/>
    <cellStyle name="currency-$ 9 2" xfId="4690" xr:uid="{00000000-0005-0000-0000-000052100000}"/>
    <cellStyle name="currency-$ 9 2 2" xfId="4691" xr:uid="{00000000-0005-0000-0000-000053100000}"/>
    <cellStyle name="currency-$ 9 3" xfId="4692" xr:uid="{00000000-0005-0000-0000-000054100000}"/>
    <cellStyle name="Currency(￦)" xfId="4693" xr:uid="{00000000-0005-0000-0000-000055100000}"/>
    <cellStyle name="Currency_ SG&amp;A Bridge " xfId="575" xr:uid="{00000000-0005-0000-0000-000056100000}"/>
    <cellStyle name="Currency0" xfId="576" xr:uid="{00000000-0005-0000-0000-000057100000}"/>
    <cellStyle name="Currency0 2" xfId="4694" xr:uid="{00000000-0005-0000-0000-000058100000}"/>
    <cellStyle name="Currency0 2 2" xfId="4695" xr:uid="{00000000-0005-0000-0000-000059100000}"/>
    <cellStyle name="Currency0 3" xfId="4696" xr:uid="{00000000-0005-0000-0000-00005A100000}"/>
    <cellStyle name="Currency1" xfId="577" xr:uid="{00000000-0005-0000-0000-00005B100000}"/>
    <cellStyle name="cy_r1" xfId="4697" xr:uid="{00000000-0005-0000-0000-00005C100000}"/>
    <cellStyle name="Data" xfId="1210" xr:uid="{00000000-0005-0000-0000-00005D100000}"/>
    <cellStyle name="Date" xfId="578" xr:uid="{00000000-0005-0000-0000-00005E100000}"/>
    <cellStyle name="Date 2" xfId="4698" xr:uid="{00000000-0005-0000-0000-00005F100000}"/>
    <cellStyle name="Date 3" xfId="4699" xr:uid="{00000000-0005-0000-0000-000060100000}"/>
    <cellStyle name="Date 4" xfId="4700" xr:uid="{00000000-0005-0000-0000-000061100000}"/>
    <cellStyle name="Date Short" xfId="4701" xr:uid="{00000000-0005-0000-0000-000062100000}"/>
    <cellStyle name="Date_090116_산출내역서" xfId="4702" xr:uid="{00000000-0005-0000-0000-000063100000}"/>
    <cellStyle name="DELTA" xfId="4703" xr:uid="{00000000-0005-0000-0000-000064100000}"/>
    <cellStyle name="Dezimal [0]_Ausdruck RUND (D)" xfId="4704" xr:uid="{00000000-0005-0000-0000-000065100000}"/>
    <cellStyle name="Dezimal_Ausdruck RUND (D)" xfId="4705" xr:uid="{00000000-0005-0000-0000-000066100000}"/>
    <cellStyle name="Display" xfId="1211" xr:uid="{00000000-0005-0000-0000-000067100000}"/>
    <cellStyle name="Display Price" xfId="1212" xr:uid="{00000000-0005-0000-0000-000068100000}"/>
    <cellStyle name="Dollar (zero dec)" xfId="579" xr:uid="{00000000-0005-0000-0000-000069100000}"/>
    <cellStyle name="Dollar (zero dec) 2" xfId="4706" xr:uid="{00000000-0005-0000-0000-00006A100000}"/>
    <cellStyle name="EA(개수표시)" xfId="1213" xr:uid="{00000000-0005-0000-0000-00006B100000}"/>
    <cellStyle name="E­æo±" xfId="4707" xr:uid="{00000000-0005-0000-0000-00006C100000}"/>
    <cellStyle name="E­æo±a" xfId="4708" xr:uid="{00000000-0005-0000-0000-00006D100000}"/>
    <cellStyle name="E­Æo±aE￡" xfId="954" xr:uid="{00000000-0005-0000-0000-00006E100000}"/>
    <cellStyle name="È­Æó±âÈ£" xfId="955" xr:uid="{00000000-0005-0000-0000-00006F100000}"/>
    <cellStyle name="E­Æo±aE￡_매립-토목(5차)" xfId="956" xr:uid="{00000000-0005-0000-0000-000070100000}"/>
    <cellStyle name="È­Æó±âÈ£_소각-기계(5차)" xfId="957" xr:uid="{00000000-0005-0000-0000-000071100000}"/>
    <cellStyle name="E­Æo±aE￡_일-토목" xfId="958" xr:uid="{00000000-0005-0000-0000-000072100000}"/>
    <cellStyle name="È­Æó±âÈ£_전기일위" xfId="959" xr:uid="{00000000-0005-0000-0000-000073100000}"/>
    <cellStyle name="E­Æo±aE￡_토목-집하(파주)" xfId="960" xr:uid="{00000000-0005-0000-0000-000074100000}"/>
    <cellStyle name="È­Æó±âÈ£_파주기계,토목단가" xfId="961" xr:uid="{00000000-0005-0000-0000-000075100000}"/>
    <cellStyle name="E­Æo±aE￡0" xfId="962" xr:uid="{00000000-0005-0000-0000-000076100000}"/>
    <cellStyle name="È­Æó±âÈ£0" xfId="963" xr:uid="{00000000-0005-0000-0000-000077100000}"/>
    <cellStyle name="E­Æo±aE￡0_매립-토목(5차)" xfId="964" xr:uid="{00000000-0005-0000-0000-000078100000}"/>
    <cellStyle name="È­Æó±âÈ£0_소각-기계(5차)" xfId="965" xr:uid="{00000000-0005-0000-0000-000079100000}"/>
    <cellStyle name="E­Æo±aE￡0_일-토목" xfId="966" xr:uid="{00000000-0005-0000-0000-00007A100000}"/>
    <cellStyle name="È­Æó±âÈ£0_전기일위" xfId="967" xr:uid="{00000000-0005-0000-0000-00007B100000}"/>
    <cellStyle name="Enter Currency (0)" xfId="4709" xr:uid="{00000000-0005-0000-0000-00007C100000}"/>
    <cellStyle name="Enter Currency (0) 2" xfId="4710" xr:uid="{00000000-0005-0000-0000-00007D100000}"/>
    <cellStyle name="Enter Currency (2)" xfId="4711" xr:uid="{00000000-0005-0000-0000-00007E100000}"/>
    <cellStyle name="Enter Currency (2) 2" xfId="4712" xr:uid="{00000000-0005-0000-0000-00007F100000}"/>
    <cellStyle name="Enter Units (0)" xfId="4713" xr:uid="{00000000-0005-0000-0000-000080100000}"/>
    <cellStyle name="Enter Units (0) 2" xfId="4714" xr:uid="{00000000-0005-0000-0000-000081100000}"/>
    <cellStyle name="Enter Units (1)" xfId="4715" xr:uid="{00000000-0005-0000-0000-000082100000}"/>
    <cellStyle name="Enter Units (1) 2" xfId="4716" xr:uid="{00000000-0005-0000-0000-000083100000}"/>
    <cellStyle name="Enter Units (2)" xfId="4717" xr:uid="{00000000-0005-0000-0000-000084100000}"/>
    <cellStyle name="Enter Units (2) 2" xfId="4718" xr:uid="{00000000-0005-0000-0000-000085100000}"/>
    <cellStyle name="Entered" xfId="580" xr:uid="{00000000-0005-0000-0000-000086100000}"/>
    <cellStyle name="Euro" xfId="581" xr:uid="{00000000-0005-0000-0000-000087100000}"/>
    <cellStyle name="Euro 2" xfId="4719" xr:uid="{00000000-0005-0000-0000-000088100000}"/>
    <cellStyle name="Explanatory Text" xfId="582" xr:uid="{00000000-0005-0000-0000-000089100000}"/>
    <cellStyle name="F2" xfId="583" xr:uid="{00000000-0005-0000-0000-00008A100000}"/>
    <cellStyle name="F2 2" xfId="4720" xr:uid="{00000000-0005-0000-0000-00008B100000}"/>
    <cellStyle name="F2 3" xfId="4721" xr:uid="{00000000-0005-0000-0000-00008C100000}"/>
    <cellStyle name="F2_11년 자료정비_시험사업_시스템-산출내역서_V1.3" xfId="4722" xr:uid="{00000000-0005-0000-0000-00008D100000}"/>
    <cellStyle name="F3" xfId="584" xr:uid="{00000000-0005-0000-0000-00008E100000}"/>
    <cellStyle name="F3 2" xfId="4723" xr:uid="{00000000-0005-0000-0000-00008F100000}"/>
    <cellStyle name="F3 3" xfId="4724" xr:uid="{00000000-0005-0000-0000-000090100000}"/>
    <cellStyle name="F3_11년 자료정비_시험사업_시스템-산출내역서_V1.3" xfId="4725" xr:uid="{00000000-0005-0000-0000-000091100000}"/>
    <cellStyle name="F4" xfId="585" xr:uid="{00000000-0005-0000-0000-000092100000}"/>
    <cellStyle name="F4 2" xfId="4726" xr:uid="{00000000-0005-0000-0000-000093100000}"/>
    <cellStyle name="F4 3" xfId="4727" xr:uid="{00000000-0005-0000-0000-000094100000}"/>
    <cellStyle name="F4_11년 자료정비_시험사업_시스템-산출내역서_V1.3" xfId="4728" xr:uid="{00000000-0005-0000-0000-000095100000}"/>
    <cellStyle name="F5" xfId="586" xr:uid="{00000000-0005-0000-0000-000096100000}"/>
    <cellStyle name="F5 2" xfId="4729" xr:uid="{00000000-0005-0000-0000-000097100000}"/>
    <cellStyle name="F5 3" xfId="4730" xr:uid="{00000000-0005-0000-0000-000098100000}"/>
    <cellStyle name="F5_11년 자료정비_시험사업_시스템-산출내역서_V1.3" xfId="4731" xr:uid="{00000000-0005-0000-0000-000099100000}"/>
    <cellStyle name="F6" xfId="587" xr:uid="{00000000-0005-0000-0000-00009A100000}"/>
    <cellStyle name="F6 2" xfId="4732" xr:uid="{00000000-0005-0000-0000-00009B100000}"/>
    <cellStyle name="F6 3" xfId="4733" xr:uid="{00000000-0005-0000-0000-00009C100000}"/>
    <cellStyle name="F6_11년 자료정비_시험사업_시스템-산출내역서_V1.3" xfId="4734" xr:uid="{00000000-0005-0000-0000-00009D100000}"/>
    <cellStyle name="F7" xfId="588" xr:uid="{00000000-0005-0000-0000-00009E100000}"/>
    <cellStyle name="F7 2" xfId="4735" xr:uid="{00000000-0005-0000-0000-00009F100000}"/>
    <cellStyle name="F7 3" xfId="4736" xr:uid="{00000000-0005-0000-0000-0000A0100000}"/>
    <cellStyle name="F7_11년 자료정비_시험사업_시스템-산출내역서_V1.3" xfId="4737" xr:uid="{00000000-0005-0000-0000-0000A1100000}"/>
    <cellStyle name="F8" xfId="589" xr:uid="{00000000-0005-0000-0000-0000A2100000}"/>
    <cellStyle name="F8 2" xfId="4738" xr:uid="{00000000-0005-0000-0000-0000A3100000}"/>
    <cellStyle name="F8 3" xfId="4739" xr:uid="{00000000-0005-0000-0000-0000A4100000}"/>
    <cellStyle name="F8_11년 자료정비_시험사업_시스템-산출내역서_V1.3" xfId="4740" xr:uid="{00000000-0005-0000-0000-0000A5100000}"/>
    <cellStyle name="FinePrint" xfId="1214" xr:uid="{00000000-0005-0000-0000-0000A6100000}"/>
    <cellStyle name="Fixed" xfId="590" xr:uid="{00000000-0005-0000-0000-0000A7100000}"/>
    <cellStyle name="Fixed 2" xfId="4741" xr:uid="{00000000-0005-0000-0000-0000A8100000}"/>
    <cellStyle name="Fixed 3" xfId="4742" xr:uid="{00000000-0005-0000-0000-0000A9100000}"/>
    <cellStyle name="Fixed 4" xfId="4743" xr:uid="{00000000-0005-0000-0000-0000AA100000}"/>
    <cellStyle name="Fixed_11년 자료정비_시험사업_시스템-산출내역서_V1.3" xfId="4744" xr:uid="{00000000-0005-0000-0000-0000AB100000}"/>
    <cellStyle name="Followed Hyperlink" xfId="4745" xr:uid="{00000000-0005-0000-0000-0000AC100000}"/>
    <cellStyle name="G/표준" xfId="4746" xr:uid="{00000000-0005-0000-0000-0000AD100000}"/>
    <cellStyle name="ǦǦ_x0003_" xfId="4747" xr:uid="{00000000-0005-0000-0000-0000AE100000}"/>
    <cellStyle name="Good" xfId="591" xr:uid="{00000000-0005-0000-0000-0000AF100000}"/>
    <cellStyle name="Grey" xfId="592" xr:uid="{00000000-0005-0000-0000-0000B0100000}"/>
    <cellStyle name="H1" xfId="1215" xr:uid="{00000000-0005-0000-0000-0000B1100000}"/>
    <cellStyle name="H2" xfId="1216" xr:uid="{00000000-0005-0000-0000-0000B2100000}"/>
    <cellStyle name="head" xfId="4748" xr:uid="{00000000-0005-0000-0000-0000B3100000}"/>
    <cellStyle name="head 1" xfId="4749" xr:uid="{00000000-0005-0000-0000-0000B4100000}"/>
    <cellStyle name="head 1-1" xfId="4750" xr:uid="{00000000-0005-0000-0000-0000B5100000}"/>
    <cellStyle name="HEADER" xfId="593" xr:uid="{00000000-0005-0000-0000-0000B6100000}"/>
    <cellStyle name="Header1" xfId="594" xr:uid="{00000000-0005-0000-0000-0000B7100000}"/>
    <cellStyle name="Header1 2" xfId="4751" xr:uid="{00000000-0005-0000-0000-0000B8100000}"/>
    <cellStyle name="Header2" xfId="595" xr:uid="{00000000-0005-0000-0000-0000B9100000}"/>
    <cellStyle name="Header2 10" xfId="4752" xr:uid="{00000000-0005-0000-0000-0000BA100000}"/>
    <cellStyle name="Header2 10 2" xfId="4753" xr:uid="{00000000-0005-0000-0000-0000BB100000}"/>
    <cellStyle name="Header2 10 2 2" xfId="4754" xr:uid="{00000000-0005-0000-0000-0000BC100000}"/>
    <cellStyle name="Header2 10 3" xfId="4755" xr:uid="{00000000-0005-0000-0000-0000BD100000}"/>
    <cellStyle name="Header2 11" xfId="4756" xr:uid="{00000000-0005-0000-0000-0000BE100000}"/>
    <cellStyle name="Header2 11 2" xfId="4757" xr:uid="{00000000-0005-0000-0000-0000BF100000}"/>
    <cellStyle name="Header2 11 2 2" xfId="4758" xr:uid="{00000000-0005-0000-0000-0000C0100000}"/>
    <cellStyle name="Header2 11 3" xfId="4759" xr:uid="{00000000-0005-0000-0000-0000C1100000}"/>
    <cellStyle name="Header2 12" xfId="4760" xr:uid="{00000000-0005-0000-0000-0000C2100000}"/>
    <cellStyle name="Header2 12 2" xfId="4761" xr:uid="{00000000-0005-0000-0000-0000C3100000}"/>
    <cellStyle name="Header2 12 2 2" xfId="4762" xr:uid="{00000000-0005-0000-0000-0000C4100000}"/>
    <cellStyle name="Header2 12 3" xfId="4763" xr:uid="{00000000-0005-0000-0000-0000C5100000}"/>
    <cellStyle name="Header2 2" xfId="4764" xr:uid="{00000000-0005-0000-0000-0000C6100000}"/>
    <cellStyle name="Header2 2 10" xfId="4765" xr:uid="{00000000-0005-0000-0000-0000C7100000}"/>
    <cellStyle name="Header2 2 10 2" xfId="4766" xr:uid="{00000000-0005-0000-0000-0000C8100000}"/>
    <cellStyle name="Header2 2 10 2 2" xfId="4767" xr:uid="{00000000-0005-0000-0000-0000C9100000}"/>
    <cellStyle name="Header2 2 10 3" xfId="4768" xr:uid="{00000000-0005-0000-0000-0000CA100000}"/>
    <cellStyle name="Header2 2 11" xfId="4769" xr:uid="{00000000-0005-0000-0000-0000CB100000}"/>
    <cellStyle name="Header2 2 11 2" xfId="4770" xr:uid="{00000000-0005-0000-0000-0000CC100000}"/>
    <cellStyle name="Header2 2 11 2 2" xfId="4771" xr:uid="{00000000-0005-0000-0000-0000CD100000}"/>
    <cellStyle name="Header2 2 11 3" xfId="4772" xr:uid="{00000000-0005-0000-0000-0000CE100000}"/>
    <cellStyle name="Header2 2 12" xfId="4773" xr:uid="{00000000-0005-0000-0000-0000CF100000}"/>
    <cellStyle name="Header2 2 12 2" xfId="4774" xr:uid="{00000000-0005-0000-0000-0000D0100000}"/>
    <cellStyle name="Header2 2 12 2 2" xfId="4775" xr:uid="{00000000-0005-0000-0000-0000D1100000}"/>
    <cellStyle name="Header2 2 12 3" xfId="4776" xr:uid="{00000000-0005-0000-0000-0000D2100000}"/>
    <cellStyle name="Header2 2 13" xfId="4777" xr:uid="{00000000-0005-0000-0000-0000D3100000}"/>
    <cellStyle name="Header2 2 13 2" xfId="4778" xr:uid="{00000000-0005-0000-0000-0000D4100000}"/>
    <cellStyle name="Header2 2 13 2 2" xfId="4779" xr:uid="{00000000-0005-0000-0000-0000D5100000}"/>
    <cellStyle name="Header2 2 13 3" xfId="4780" xr:uid="{00000000-0005-0000-0000-0000D6100000}"/>
    <cellStyle name="Header2 2 14" xfId="4781" xr:uid="{00000000-0005-0000-0000-0000D7100000}"/>
    <cellStyle name="Header2 2 2" xfId="4782" xr:uid="{00000000-0005-0000-0000-0000D8100000}"/>
    <cellStyle name="Header2 2 2 2" xfId="4783" xr:uid="{00000000-0005-0000-0000-0000D9100000}"/>
    <cellStyle name="Header2 2 2 2 2" xfId="4784" xr:uid="{00000000-0005-0000-0000-0000DA100000}"/>
    <cellStyle name="Header2 2 2 3" xfId="4785" xr:uid="{00000000-0005-0000-0000-0000DB100000}"/>
    <cellStyle name="Header2 2 3" xfId="4786" xr:uid="{00000000-0005-0000-0000-0000DC100000}"/>
    <cellStyle name="Header2 2 3 2" xfId="4787" xr:uid="{00000000-0005-0000-0000-0000DD100000}"/>
    <cellStyle name="Header2 2 3 2 2" xfId="4788" xr:uid="{00000000-0005-0000-0000-0000DE100000}"/>
    <cellStyle name="Header2 2 3 3" xfId="4789" xr:uid="{00000000-0005-0000-0000-0000DF100000}"/>
    <cellStyle name="Header2 2 4" xfId="4790" xr:uid="{00000000-0005-0000-0000-0000E0100000}"/>
    <cellStyle name="Header2 2 4 2" xfId="4791" xr:uid="{00000000-0005-0000-0000-0000E1100000}"/>
    <cellStyle name="Header2 2 4 2 2" xfId="4792" xr:uid="{00000000-0005-0000-0000-0000E2100000}"/>
    <cellStyle name="Header2 2 4 3" xfId="4793" xr:uid="{00000000-0005-0000-0000-0000E3100000}"/>
    <cellStyle name="Header2 2 5" xfId="4794" xr:uid="{00000000-0005-0000-0000-0000E4100000}"/>
    <cellStyle name="Header2 2 5 2" xfId="4795" xr:uid="{00000000-0005-0000-0000-0000E5100000}"/>
    <cellStyle name="Header2 2 5 2 2" xfId="4796" xr:uid="{00000000-0005-0000-0000-0000E6100000}"/>
    <cellStyle name="Header2 2 5 3" xfId="4797" xr:uid="{00000000-0005-0000-0000-0000E7100000}"/>
    <cellStyle name="Header2 2 6" xfId="4798" xr:uid="{00000000-0005-0000-0000-0000E8100000}"/>
    <cellStyle name="Header2 2 6 2" xfId="4799" xr:uid="{00000000-0005-0000-0000-0000E9100000}"/>
    <cellStyle name="Header2 2 6 2 2" xfId="4800" xr:uid="{00000000-0005-0000-0000-0000EA100000}"/>
    <cellStyle name="Header2 2 6 3" xfId="4801" xr:uid="{00000000-0005-0000-0000-0000EB100000}"/>
    <cellStyle name="Header2 2 7" xfId="4802" xr:uid="{00000000-0005-0000-0000-0000EC100000}"/>
    <cellStyle name="Header2 2 7 2" xfId="4803" xr:uid="{00000000-0005-0000-0000-0000ED100000}"/>
    <cellStyle name="Header2 2 7 2 2" xfId="4804" xr:uid="{00000000-0005-0000-0000-0000EE100000}"/>
    <cellStyle name="Header2 2 7 3" xfId="4805" xr:uid="{00000000-0005-0000-0000-0000EF100000}"/>
    <cellStyle name="Header2 2 8" xfId="4806" xr:uid="{00000000-0005-0000-0000-0000F0100000}"/>
    <cellStyle name="Header2 2 8 2" xfId="4807" xr:uid="{00000000-0005-0000-0000-0000F1100000}"/>
    <cellStyle name="Header2 2 8 2 2" xfId="4808" xr:uid="{00000000-0005-0000-0000-0000F2100000}"/>
    <cellStyle name="Header2 2 8 3" xfId="4809" xr:uid="{00000000-0005-0000-0000-0000F3100000}"/>
    <cellStyle name="Header2 2 9" xfId="4810" xr:uid="{00000000-0005-0000-0000-0000F4100000}"/>
    <cellStyle name="Header2 2 9 2" xfId="4811" xr:uid="{00000000-0005-0000-0000-0000F5100000}"/>
    <cellStyle name="Header2 2 9 2 2" xfId="4812" xr:uid="{00000000-0005-0000-0000-0000F6100000}"/>
    <cellStyle name="Header2 2 9 3" xfId="4813" xr:uid="{00000000-0005-0000-0000-0000F7100000}"/>
    <cellStyle name="Header2 3" xfId="4814" xr:uid="{00000000-0005-0000-0000-0000F8100000}"/>
    <cellStyle name="Header2 3 2" xfId="4815" xr:uid="{00000000-0005-0000-0000-0000F9100000}"/>
    <cellStyle name="Header2 3 2 2" xfId="4816" xr:uid="{00000000-0005-0000-0000-0000FA100000}"/>
    <cellStyle name="Header2 3 3" xfId="4817" xr:uid="{00000000-0005-0000-0000-0000FB100000}"/>
    <cellStyle name="Header2 4" xfId="4818" xr:uid="{00000000-0005-0000-0000-0000FC100000}"/>
    <cellStyle name="Header2 4 2" xfId="4819" xr:uid="{00000000-0005-0000-0000-0000FD100000}"/>
    <cellStyle name="Header2 4 2 2" xfId="4820" xr:uid="{00000000-0005-0000-0000-0000FE100000}"/>
    <cellStyle name="Header2 4 3" xfId="4821" xr:uid="{00000000-0005-0000-0000-0000FF100000}"/>
    <cellStyle name="Header2 5" xfId="4822" xr:uid="{00000000-0005-0000-0000-000000110000}"/>
    <cellStyle name="Header2 5 2" xfId="4823" xr:uid="{00000000-0005-0000-0000-000001110000}"/>
    <cellStyle name="Header2 5 2 2" xfId="4824" xr:uid="{00000000-0005-0000-0000-000002110000}"/>
    <cellStyle name="Header2 5 3" xfId="4825" xr:uid="{00000000-0005-0000-0000-000003110000}"/>
    <cellStyle name="Header2 6" xfId="4826" xr:uid="{00000000-0005-0000-0000-000004110000}"/>
    <cellStyle name="Header2 6 2" xfId="4827" xr:uid="{00000000-0005-0000-0000-000005110000}"/>
    <cellStyle name="Header2 6 2 2" xfId="4828" xr:uid="{00000000-0005-0000-0000-000006110000}"/>
    <cellStyle name="Header2 6 3" xfId="4829" xr:uid="{00000000-0005-0000-0000-000007110000}"/>
    <cellStyle name="Header2 7" xfId="4830" xr:uid="{00000000-0005-0000-0000-000008110000}"/>
    <cellStyle name="Header2 7 2" xfId="4831" xr:uid="{00000000-0005-0000-0000-000009110000}"/>
    <cellStyle name="Header2 7 2 2" xfId="4832" xr:uid="{00000000-0005-0000-0000-00000A110000}"/>
    <cellStyle name="Header2 7 3" xfId="4833" xr:uid="{00000000-0005-0000-0000-00000B110000}"/>
    <cellStyle name="Header2 8" xfId="4834" xr:uid="{00000000-0005-0000-0000-00000C110000}"/>
    <cellStyle name="Header2 8 2" xfId="4835" xr:uid="{00000000-0005-0000-0000-00000D110000}"/>
    <cellStyle name="Header2 8 2 2" xfId="4836" xr:uid="{00000000-0005-0000-0000-00000E110000}"/>
    <cellStyle name="Header2 8 3" xfId="4837" xr:uid="{00000000-0005-0000-0000-00000F110000}"/>
    <cellStyle name="Header2 9" xfId="4838" xr:uid="{00000000-0005-0000-0000-000010110000}"/>
    <cellStyle name="Header2 9 2" xfId="4839" xr:uid="{00000000-0005-0000-0000-000011110000}"/>
    <cellStyle name="Header2 9 2 2" xfId="4840" xr:uid="{00000000-0005-0000-0000-000012110000}"/>
    <cellStyle name="Header2 9 3" xfId="4841" xr:uid="{00000000-0005-0000-0000-000013110000}"/>
    <cellStyle name="Heading" xfId="1217" xr:uid="{00000000-0005-0000-0000-000014110000}"/>
    <cellStyle name="Heading 1" xfId="596" xr:uid="{00000000-0005-0000-0000-000015110000}"/>
    <cellStyle name="Heading 1 2" xfId="4842" xr:uid="{00000000-0005-0000-0000-000016110000}"/>
    <cellStyle name="Heading 1 3" xfId="4843" xr:uid="{00000000-0005-0000-0000-000017110000}"/>
    <cellStyle name="Heading 2" xfId="597" xr:uid="{00000000-0005-0000-0000-000018110000}"/>
    <cellStyle name="Heading 2 2" xfId="4844" xr:uid="{00000000-0005-0000-0000-000019110000}"/>
    <cellStyle name="Heading 2 3" xfId="4845" xr:uid="{00000000-0005-0000-0000-00001A110000}"/>
    <cellStyle name="Heading 3" xfId="598" xr:uid="{00000000-0005-0000-0000-00001B110000}"/>
    <cellStyle name="Heading 4" xfId="599" xr:uid="{00000000-0005-0000-0000-00001C110000}"/>
    <cellStyle name="Heading1" xfId="600" xr:uid="{00000000-0005-0000-0000-00001D110000}"/>
    <cellStyle name="Heading1 2" xfId="4846" xr:uid="{00000000-0005-0000-0000-00001E110000}"/>
    <cellStyle name="Heading1 3" xfId="4847" xr:uid="{00000000-0005-0000-0000-00001F110000}"/>
    <cellStyle name="Heading1 4" xfId="4848" xr:uid="{00000000-0005-0000-0000-000020110000}"/>
    <cellStyle name="Heading1_11년 자료정비_시험사업_시스템-산출내역서_V1.3" xfId="4849" xr:uid="{00000000-0005-0000-0000-000021110000}"/>
    <cellStyle name="Heading2" xfId="601" xr:uid="{00000000-0005-0000-0000-000022110000}"/>
    <cellStyle name="Heading2 2" xfId="4850" xr:uid="{00000000-0005-0000-0000-000023110000}"/>
    <cellStyle name="Heading2 3" xfId="4851" xr:uid="{00000000-0005-0000-0000-000024110000}"/>
    <cellStyle name="Heading2 4" xfId="4852" xr:uid="{00000000-0005-0000-0000-000025110000}"/>
    <cellStyle name="Heading2_11년 자료정비_시험사업_시스템-산출내역서_V1.3" xfId="4853" xr:uid="{00000000-0005-0000-0000-000026110000}"/>
    <cellStyle name="Heading2Divider" xfId="1218" xr:uid="{00000000-0005-0000-0000-000027110000}"/>
    <cellStyle name="HelpStyle" xfId="4854" xr:uid="{00000000-0005-0000-0000-000028110000}"/>
    <cellStyle name="Helv8_PFD4.XLS" xfId="602" xr:uid="{00000000-0005-0000-0000-000029110000}"/>
    <cellStyle name="HIGHLIGHT" xfId="4855" xr:uid="{00000000-0005-0000-0000-00002A110000}"/>
    <cellStyle name="Hyperlink" xfId="4856" xr:uid="{00000000-0005-0000-0000-00002B110000}"/>
    <cellStyle name="Hyperlink 2" xfId="4857" xr:uid="{00000000-0005-0000-0000-00002C110000}"/>
    <cellStyle name="Hyperlink 3" xfId="4858" xr:uid="{00000000-0005-0000-0000-00002D110000}"/>
    <cellStyle name="Hyperlink_NEGS" xfId="603" xr:uid="{00000000-0005-0000-0000-00002E110000}"/>
    <cellStyle name="Input" xfId="604" xr:uid="{00000000-0005-0000-0000-00002F110000}"/>
    <cellStyle name="Input [yellow]" xfId="605" xr:uid="{00000000-0005-0000-0000-000030110000}"/>
    <cellStyle name="Input [yellow] 10" xfId="4859" xr:uid="{00000000-0005-0000-0000-000031110000}"/>
    <cellStyle name="Input [yellow] 10 2" xfId="4860" xr:uid="{00000000-0005-0000-0000-000032110000}"/>
    <cellStyle name="Input [yellow] 10 2 2" xfId="4861" xr:uid="{00000000-0005-0000-0000-000033110000}"/>
    <cellStyle name="Input [yellow] 10 3" xfId="4862" xr:uid="{00000000-0005-0000-0000-000034110000}"/>
    <cellStyle name="Input [yellow] 11" xfId="4863" xr:uid="{00000000-0005-0000-0000-000035110000}"/>
    <cellStyle name="Input [yellow] 11 2" xfId="4864" xr:uid="{00000000-0005-0000-0000-000036110000}"/>
    <cellStyle name="Input [yellow] 11 2 2" xfId="4865" xr:uid="{00000000-0005-0000-0000-000037110000}"/>
    <cellStyle name="Input [yellow] 11 3" xfId="4866" xr:uid="{00000000-0005-0000-0000-000038110000}"/>
    <cellStyle name="Input [yellow] 12" xfId="4867" xr:uid="{00000000-0005-0000-0000-000039110000}"/>
    <cellStyle name="Input [yellow] 12 2" xfId="4868" xr:uid="{00000000-0005-0000-0000-00003A110000}"/>
    <cellStyle name="Input [yellow] 12 2 2" xfId="4869" xr:uid="{00000000-0005-0000-0000-00003B110000}"/>
    <cellStyle name="Input [yellow] 12 3" xfId="4870" xr:uid="{00000000-0005-0000-0000-00003C110000}"/>
    <cellStyle name="Input [yellow] 13" xfId="4871" xr:uid="{00000000-0005-0000-0000-00003D110000}"/>
    <cellStyle name="Input [yellow] 13 2" xfId="4872" xr:uid="{00000000-0005-0000-0000-00003E110000}"/>
    <cellStyle name="Input [yellow] 13 2 2" xfId="4873" xr:uid="{00000000-0005-0000-0000-00003F110000}"/>
    <cellStyle name="Input [yellow] 13 3" xfId="4874" xr:uid="{00000000-0005-0000-0000-000040110000}"/>
    <cellStyle name="Input [yellow] 14" xfId="4875" xr:uid="{00000000-0005-0000-0000-000041110000}"/>
    <cellStyle name="Input [yellow] 14 2" xfId="4876" xr:uid="{00000000-0005-0000-0000-000042110000}"/>
    <cellStyle name="Input [yellow] 14 2 2" xfId="4877" xr:uid="{00000000-0005-0000-0000-000043110000}"/>
    <cellStyle name="Input [yellow] 14 3" xfId="4878" xr:uid="{00000000-0005-0000-0000-000044110000}"/>
    <cellStyle name="Input [yellow] 15" xfId="4879" xr:uid="{00000000-0005-0000-0000-000045110000}"/>
    <cellStyle name="Input [yellow] 2" xfId="4880" xr:uid="{00000000-0005-0000-0000-000046110000}"/>
    <cellStyle name="Input [yellow] 2 10" xfId="4881" xr:uid="{00000000-0005-0000-0000-000047110000}"/>
    <cellStyle name="Input [yellow] 2 10 2" xfId="4882" xr:uid="{00000000-0005-0000-0000-000048110000}"/>
    <cellStyle name="Input [yellow] 2 10 2 2" xfId="4883" xr:uid="{00000000-0005-0000-0000-000049110000}"/>
    <cellStyle name="Input [yellow] 2 10 3" xfId="4884" xr:uid="{00000000-0005-0000-0000-00004A110000}"/>
    <cellStyle name="Input [yellow] 2 11" xfId="4885" xr:uid="{00000000-0005-0000-0000-00004B110000}"/>
    <cellStyle name="Input [yellow] 2 11 2" xfId="4886" xr:uid="{00000000-0005-0000-0000-00004C110000}"/>
    <cellStyle name="Input [yellow] 2 11 2 2" xfId="4887" xr:uid="{00000000-0005-0000-0000-00004D110000}"/>
    <cellStyle name="Input [yellow] 2 11 3" xfId="4888" xr:uid="{00000000-0005-0000-0000-00004E110000}"/>
    <cellStyle name="Input [yellow] 2 12" xfId="4889" xr:uid="{00000000-0005-0000-0000-00004F110000}"/>
    <cellStyle name="Input [yellow] 2 12 2" xfId="4890" xr:uid="{00000000-0005-0000-0000-000050110000}"/>
    <cellStyle name="Input [yellow] 2 12 2 2" xfId="4891" xr:uid="{00000000-0005-0000-0000-000051110000}"/>
    <cellStyle name="Input [yellow] 2 12 3" xfId="4892" xr:uid="{00000000-0005-0000-0000-000052110000}"/>
    <cellStyle name="Input [yellow] 2 13" xfId="4893" xr:uid="{00000000-0005-0000-0000-000053110000}"/>
    <cellStyle name="Input [yellow] 2 13 2" xfId="4894" xr:uid="{00000000-0005-0000-0000-000054110000}"/>
    <cellStyle name="Input [yellow] 2 13 2 2" xfId="4895" xr:uid="{00000000-0005-0000-0000-000055110000}"/>
    <cellStyle name="Input [yellow] 2 13 3" xfId="4896" xr:uid="{00000000-0005-0000-0000-000056110000}"/>
    <cellStyle name="Input [yellow] 2 14" xfId="4897" xr:uid="{00000000-0005-0000-0000-000057110000}"/>
    <cellStyle name="Input [yellow] 2 14 2" xfId="4898" xr:uid="{00000000-0005-0000-0000-000058110000}"/>
    <cellStyle name="Input [yellow] 2 2" xfId="4899" xr:uid="{00000000-0005-0000-0000-000059110000}"/>
    <cellStyle name="Input [yellow] 2 2 2" xfId="4900" xr:uid="{00000000-0005-0000-0000-00005A110000}"/>
    <cellStyle name="Input [yellow] 2 2 2 2" xfId="4901" xr:uid="{00000000-0005-0000-0000-00005B110000}"/>
    <cellStyle name="Input [yellow] 2 2 3" xfId="4902" xr:uid="{00000000-0005-0000-0000-00005C110000}"/>
    <cellStyle name="Input [yellow] 2 3" xfId="4903" xr:uid="{00000000-0005-0000-0000-00005D110000}"/>
    <cellStyle name="Input [yellow] 2 3 2" xfId="4904" xr:uid="{00000000-0005-0000-0000-00005E110000}"/>
    <cellStyle name="Input [yellow] 2 3 2 2" xfId="4905" xr:uid="{00000000-0005-0000-0000-00005F110000}"/>
    <cellStyle name="Input [yellow] 2 3 3" xfId="4906" xr:uid="{00000000-0005-0000-0000-000060110000}"/>
    <cellStyle name="Input [yellow] 2 4" xfId="4907" xr:uid="{00000000-0005-0000-0000-000061110000}"/>
    <cellStyle name="Input [yellow] 2 4 2" xfId="4908" xr:uid="{00000000-0005-0000-0000-000062110000}"/>
    <cellStyle name="Input [yellow] 2 4 2 2" xfId="4909" xr:uid="{00000000-0005-0000-0000-000063110000}"/>
    <cellStyle name="Input [yellow] 2 4 3" xfId="4910" xr:uid="{00000000-0005-0000-0000-000064110000}"/>
    <cellStyle name="Input [yellow] 2 5" xfId="4911" xr:uid="{00000000-0005-0000-0000-000065110000}"/>
    <cellStyle name="Input [yellow] 2 5 2" xfId="4912" xr:uid="{00000000-0005-0000-0000-000066110000}"/>
    <cellStyle name="Input [yellow] 2 5 2 2" xfId="4913" xr:uid="{00000000-0005-0000-0000-000067110000}"/>
    <cellStyle name="Input [yellow] 2 5 3" xfId="4914" xr:uid="{00000000-0005-0000-0000-000068110000}"/>
    <cellStyle name="Input [yellow] 2 6" xfId="4915" xr:uid="{00000000-0005-0000-0000-000069110000}"/>
    <cellStyle name="Input [yellow] 2 6 2" xfId="4916" xr:uid="{00000000-0005-0000-0000-00006A110000}"/>
    <cellStyle name="Input [yellow] 2 6 2 2" xfId="4917" xr:uid="{00000000-0005-0000-0000-00006B110000}"/>
    <cellStyle name="Input [yellow] 2 6 3" xfId="4918" xr:uid="{00000000-0005-0000-0000-00006C110000}"/>
    <cellStyle name="Input [yellow] 2 7" xfId="4919" xr:uid="{00000000-0005-0000-0000-00006D110000}"/>
    <cellStyle name="Input [yellow] 2 7 2" xfId="4920" xr:uid="{00000000-0005-0000-0000-00006E110000}"/>
    <cellStyle name="Input [yellow] 2 7 2 2" xfId="4921" xr:uid="{00000000-0005-0000-0000-00006F110000}"/>
    <cellStyle name="Input [yellow] 2 7 3" xfId="4922" xr:uid="{00000000-0005-0000-0000-000070110000}"/>
    <cellStyle name="Input [yellow] 2 8" xfId="4923" xr:uid="{00000000-0005-0000-0000-000071110000}"/>
    <cellStyle name="Input [yellow] 2 8 2" xfId="4924" xr:uid="{00000000-0005-0000-0000-000072110000}"/>
    <cellStyle name="Input [yellow] 2 8 2 2" xfId="4925" xr:uid="{00000000-0005-0000-0000-000073110000}"/>
    <cellStyle name="Input [yellow] 2 8 3" xfId="4926" xr:uid="{00000000-0005-0000-0000-000074110000}"/>
    <cellStyle name="Input [yellow] 2 9" xfId="4927" xr:uid="{00000000-0005-0000-0000-000075110000}"/>
    <cellStyle name="Input [yellow] 2 9 2" xfId="4928" xr:uid="{00000000-0005-0000-0000-000076110000}"/>
    <cellStyle name="Input [yellow] 2 9 2 2" xfId="4929" xr:uid="{00000000-0005-0000-0000-000077110000}"/>
    <cellStyle name="Input [yellow] 2 9 3" xfId="4930" xr:uid="{00000000-0005-0000-0000-000078110000}"/>
    <cellStyle name="Input [yellow] 3" xfId="4931" xr:uid="{00000000-0005-0000-0000-000079110000}"/>
    <cellStyle name="Input [yellow] 3 2" xfId="4932" xr:uid="{00000000-0005-0000-0000-00007A110000}"/>
    <cellStyle name="Input [yellow] 3 2 2" xfId="4933" xr:uid="{00000000-0005-0000-0000-00007B110000}"/>
    <cellStyle name="Input [yellow] 3 3" xfId="4934" xr:uid="{00000000-0005-0000-0000-00007C110000}"/>
    <cellStyle name="Input [yellow] 4" xfId="4935" xr:uid="{00000000-0005-0000-0000-00007D110000}"/>
    <cellStyle name="Input [yellow] 4 2" xfId="4936" xr:uid="{00000000-0005-0000-0000-00007E110000}"/>
    <cellStyle name="Input [yellow] 4 2 2" xfId="4937" xr:uid="{00000000-0005-0000-0000-00007F110000}"/>
    <cellStyle name="Input [yellow] 4 3" xfId="4938" xr:uid="{00000000-0005-0000-0000-000080110000}"/>
    <cellStyle name="Input [yellow] 5" xfId="4939" xr:uid="{00000000-0005-0000-0000-000081110000}"/>
    <cellStyle name="Input [yellow] 5 2" xfId="4940" xr:uid="{00000000-0005-0000-0000-000082110000}"/>
    <cellStyle name="Input [yellow] 5 2 2" xfId="4941" xr:uid="{00000000-0005-0000-0000-000083110000}"/>
    <cellStyle name="Input [yellow] 5 3" xfId="4942" xr:uid="{00000000-0005-0000-0000-000084110000}"/>
    <cellStyle name="Input [yellow] 6" xfId="4943" xr:uid="{00000000-0005-0000-0000-000085110000}"/>
    <cellStyle name="Input [yellow] 6 2" xfId="4944" xr:uid="{00000000-0005-0000-0000-000086110000}"/>
    <cellStyle name="Input [yellow] 6 2 2" xfId="4945" xr:uid="{00000000-0005-0000-0000-000087110000}"/>
    <cellStyle name="Input [yellow] 6 3" xfId="4946" xr:uid="{00000000-0005-0000-0000-000088110000}"/>
    <cellStyle name="Input [yellow] 7" xfId="4947" xr:uid="{00000000-0005-0000-0000-000089110000}"/>
    <cellStyle name="Input [yellow] 7 2" xfId="4948" xr:uid="{00000000-0005-0000-0000-00008A110000}"/>
    <cellStyle name="Input [yellow] 7 2 2" xfId="4949" xr:uid="{00000000-0005-0000-0000-00008B110000}"/>
    <cellStyle name="Input [yellow] 7 3" xfId="4950" xr:uid="{00000000-0005-0000-0000-00008C110000}"/>
    <cellStyle name="Input [yellow] 8" xfId="4951" xr:uid="{00000000-0005-0000-0000-00008D110000}"/>
    <cellStyle name="Input [yellow] 8 2" xfId="4952" xr:uid="{00000000-0005-0000-0000-00008E110000}"/>
    <cellStyle name="Input [yellow] 8 2 2" xfId="4953" xr:uid="{00000000-0005-0000-0000-00008F110000}"/>
    <cellStyle name="Input [yellow] 8 3" xfId="4954" xr:uid="{00000000-0005-0000-0000-000090110000}"/>
    <cellStyle name="Input [yellow] 9" xfId="4955" xr:uid="{00000000-0005-0000-0000-000091110000}"/>
    <cellStyle name="Input [yellow] 9 2" xfId="4956" xr:uid="{00000000-0005-0000-0000-000092110000}"/>
    <cellStyle name="Input [yellow] 9 2 2" xfId="4957" xr:uid="{00000000-0005-0000-0000-000093110000}"/>
    <cellStyle name="Input [yellow] 9 3" xfId="4958" xr:uid="{00000000-0005-0000-0000-000094110000}"/>
    <cellStyle name="Input Price" xfId="1219" xr:uid="{00000000-0005-0000-0000-000095110000}"/>
    <cellStyle name="Input Quantity" xfId="1220" xr:uid="{00000000-0005-0000-0000-000096110000}"/>
    <cellStyle name="Input Single Cell" xfId="1221" xr:uid="{00000000-0005-0000-0000-000097110000}"/>
    <cellStyle name="InputBodyCurr" xfId="1222" xr:uid="{00000000-0005-0000-0000-000098110000}"/>
    <cellStyle name="InputBodyDate" xfId="1223" xr:uid="{00000000-0005-0000-0000-000099110000}"/>
    <cellStyle name="InputBodyText" xfId="1224" xr:uid="{00000000-0005-0000-0000-00009A110000}"/>
    <cellStyle name="InputColor" xfId="1225" xr:uid="{00000000-0005-0000-0000-00009B110000}"/>
    <cellStyle name="Item" xfId="1226" xr:uid="{00000000-0005-0000-0000-00009C110000}"/>
    <cellStyle name="Item Input" xfId="1227" xr:uid="{00000000-0005-0000-0000-00009D110000}"/>
    <cellStyle name="jin" xfId="4959" xr:uid="{00000000-0005-0000-0000-00009E110000}"/>
    <cellStyle name="jin 2" xfId="4960" xr:uid="{00000000-0005-0000-0000-00009F110000}"/>
    <cellStyle name="_x0001__x0002_ĵĵ_x0007_ ĵĵ_x000d__x000d_ƨƬ_x0001__x0002_ƨƬ_x0007__x000d_ǒǓ _x000d_ǜǜ_x000d__x000d_ǪǪ_x0007__x0007__x0005__x0005__x0010__x0001_ဠ" xfId="4961" xr:uid="{00000000-0005-0000-0000-0000A0110000}"/>
    <cellStyle name="_x0001__x0002_ĵĵ_x0007__x0009_ĵĵ_x000d__x000d_ƨƬ_x0001__x0002_ƨƬ_x0007__x000d_ǒǓ_x0009__x000d_ǜǜ_x000d__x000d_ǪǪ_x0007__x0007__x0005__x0005__x0010__x0001_ဠ" xfId="4962" xr:uid="{00000000-0005-0000-0000-0000A1110000}"/>
    <cellStyle name="Komma [0]_BINV" xfId="4963" xr:uid="{00000000-0005-0000-0000-0000A2110000}"/>
    <cellStyle name="Komma_BINV" xfId="4964" xr:uid="{00000000-0005-0000-0000-0000A3110000}"/>
    <cellStyle name="L`" xfId="4965" xr:uid="{00000000-0005-0000-0000-0000A4110000}"/>
    <cellStyle name="L` 2" xfId="4966" xr:uid="{00000000-0005-0000-0000-0000A5110000}"/>
    <cellStyle name="L` 2 2" xfId="4967" xr:uid="{00000000-0005-0000-0000-0000A6110000}"/>
    <cellStyle name="L` 2 2 2" xfId="4968" xr:uid="{00000000-0005-0000-0000-0000A7110000}"/>
    <cellStyle name="left" xfId="4969" xr:uid="{00000000-0005-0000-0000-0000A8110000}"/>
    <cellStyle name="Link Currency (0)" xfId="4970" xr:uid="{00000000-0005-0000-0000-0000A9110000}"/>
    <cellStyle name="Link Currency (0) 2" xfId="4971" xr:uid="{00000000-0005-0000-0000-0000AA110000}"/>
    <cellStyle name="Link Currency (2)" xfId="4972" xr:uid="{00000000-0005-0000-0000-0000AB110000}"/>
    <cellStyle name="Link Currency (2) 2" xfId="4973" xr:uid="{00000000-0005-0000-0000-0000AC110000}"/>
    <cellStyle name="Link Units (0)" xfId="4974" xr:uid="{00000000-0005-0000-0000-0000AD110000}"/>
    <cellStyle name="Link Units (0) 2" xfId="4975" xr:uid="{00000000-0005-0000-0000-0000AE110000}"/>
    <cellStyle name="Link Units (1)" xfId="4976" xr:uid="{00000000-0005-0000-0000-0000AF110000}"/>
    <cellStyle name="Link Units (1) 2" xfId="4977" xr:uid="{00000000-0005-0000-0000-0000B0110000}"/>
    <cellStyle name="Link Units (2)" xfId="4978" xr:uid="{00000000-0005-0000-0000-0000B1110000}"/>
    <cellStyle name="Link Units (2) 2" xfId="4979" xr:uid="{00000000-0005-0000-0000-0000B2110000}"/>
    <cellStyle name="Linked Cell" xfId="606" xr:uid="{00000000-0005-0000-0000-0000B3110000}"/>
    <cellStyle name="Midtitle" xfId="607" xr:uid="{00000000-0005-0000-0000-0000B4110000}"/>
    <cellStyle name="Milliers [0]_399GC10" xfId="1228" xr:uid="{00000000-0005-0000-0000-0000B5110000}"/>
    <cellStyle name="Milliers_399GC10" xfId="1229" xr:uid="{00000000-0005-0000-0000-0000B6110000}"/>
    <cellStyle name="Model" xfId="608" xr:uid="{00000000-0005-0000-0000-0000B7110000}"/>
    <cellStyle name="Model 2" xfId="4980" xr:uid="{00000000-0005-0000-0000-0000B8110000}"/>
    <cellStyle name="Model 2 2" xfId="4981" xr:uid="{00000000-0005-0000-0000-0000B9110000}"/>
    <cellStyle name="Model 2 2 2" xfId="4982" xr:uid="{00000000-0005-0000-0000-0000BA110000}"/>
    <cellStyle name="Mon?aire [0]_399GC10" xfId="1230" xr:uid="{00000000-0005-0000-0000-0000BB110000}"/>
    <cellStyle name="Mon?aire_399GC10" xfId="1231" xr:uid="{00000000-0005-0000-0000-0000BC110000}"/>
    <cellStyle name="Monétaire [0]_Mrkswa3" xfId="968" xr:uid="{00000000-0005-0000-0000-0000BD110000}"/>
    <cellStyle name="Monétaire_Mrkswa3" xfId="969" xr:uid="{00000000-0005-0000-0000-0000BE110000}"/>
    <cellStyle name="MS Proofing Tools" xfId="4983" xr:uid="{00000000-0005-0000-0000-0000BF110000}"/>
    <cellStyle name="Neutral" xfId="609" xr:uid="{00000000-0005-0000-0000-0000C0110000}"/>
    <cellStyle name="no dec" xfId="610" xr:uid="{00000000-0005-0000-0000-0000C1110000}"/>
    <cellStyle name="nohs" xfId="4984" xr:uid="{00000000-0005-0000-0000-0000C2110000}"/>
    <cellStyle name="nohs 2" xfId="4985" xr:uid="{00000000-0005-0000-0000-0000C3110000}"/>
    <cellStyle name="nohs 2 2" xfId="4986" xr:uid="{00000000-0005-0000-0000-0000C4110000}"/>
    <cellStyle name="nohs 3" xfId="4987" xr:uid="{00000000-0005-0000-0000-0000C5110000}"/>
    <cellStyle name="nohs 4" xfId="4988" xr:uid="{00000000-0005-0000-0000-0000C6110000}"/>
    <cellStyle name="normal" xfId="4989" xr:uid="{00000000-0005-0000-0000-0000C7110000}"/>
    <cellStyle name="Normal - Style1" xfId="612" xr:uid="{00000000-0005-0000-0000-0000C8110000}"/>
    <cellStyle name="Normal - Style1 2" xfId="4990" xr:uid="{00000000-0005-0000-0000-0000C9110000}"/>
    <cellStyle name="Normal - Style2" xfId="613" xr:uid="{00000000-0005-0000-0000-0000CA110000}"/>
    <cellStyle name="Normal - Style3" xfId="614" xr:uid="{00000000-0005-0000-0000-0000CB110000}"/>
    <cellStyle name="Normal - Style4" xfId="615" xr:uid="{00000000-0005-0000-0000-0000CC110000}"/>
    <cellStyle name="Normal - Style5" xfId="616" xr:uid="{00000000-0005-0000-0000-0000CD110000}"/>
    <cellStyle name="Normal - Style6" xfId="617" xr:uid="{00000000-0005-0000-0000-0000CE110000}"/>
    <cellStyle name="Normal - Style7" xfId="618" xr:uid="{00000000-0005-0000-0000-0000CF110000}"/>
    <cellStyle name="Normal - Style8" xfId="619" xr:uid="{00000000-0005-0000-0000-0000D0110000}"/>
    <cellStyle name="Normal - 유형1" xfId="611" xr:uid="{00000000-0005-0000-0000-0000D1110000}"/>
    <cellStyle name="Normal_ SG&amp;A Bridge" xfId="4991" xr:uid="{00000000-0005-0000-0000-0000D2110000}"/>
    <cellStyle name="Normal像?154KV 최종Nego 95.5.3" xfId="4992" xr:uid="{00000000-0005-0000-0000-0000D3110000}"/>
    <cellStyle name="Normal견적_상세 내역_laroux" xfId="4993" xr:uid="{00000000-0005-0000-0000-0000D4110000}"/>
    <cellStyle name="Note" xfId="620" xr:uid="{00000000-0005-0000-0000-0000D5110000}"/>
    <cellStyle name="Œ…?æ맖?e [0.00]_guyan" xfId="4994" xr:uid="{00000000-0005-0000-0000-0000D6110000}"/>
    <cellStyle name="Œ…?æ맖?e_guyan" xfId="4995" xr:uid="{00000000-0005-0000-0000-0000D7110000}"/>
    <cellStyle name="oft Excel]_x000d__x000a_Comment=The open=/f lines load custom functions into the Paste Function list._x000d__x000a_Maximized=3_x000d__x000a_AutoFormat=" xfId="4996" xr:uid="{00000000-0005-0000-0000-0000D8110000}"/>
    <cellStyle name="oh" xfId="1232" xr:uid="{00000000-0005-0000-0000-0000D9110000}"/>
    <cellStyle name="Output" xfId="621" xr:uid="{00000000-0005-0000-0000-0000DA110000}"/>
    <cellStyle name="Output Single Cell" xfId="1233" xr:uid="{00000000-0005-0000-0000-0000DB110000}"/>
    <cellStyle name="P01" xfId="4997" xr:uid="{00000000-0005-0000-0000-0000DC110000}"/>
    <cellStyle name="Package Size" xfId="1234" xr:uid="{00000000-0005-0000-0000-0000DD110000}"/>
    <cellStyle name="paint" xfId="4998" xr:uid="{00000000-0005-0000-0000-0000DE110000}"/>
    <cellStyle name="Percent" xfId="622" xr:uid="{00000000-0005-0000-0000-0000DF110000}"/>
    <cellStyle name="Percent [0]" xfId="4999" xr:uid="{00000000-0005-0000-0000-0000E0110000}"/>
    <cellStyle name="Percent [0] 2" xfId="5000" xr:uid="{00000000-0005-0000-0000-0000E1110000}"/>
    <cellStyle name="Percent [00]" xfId="5001" xr:uid="{00000000-0005-0000-0000-0000E2110000}"/>
    <cellStyle name="Percent [00] 2" xfId="5002" xr:uid="{00000000-0005-0000-0000-0000E3110000}"/>
    <cellStyle name="Percent [2]" xfId="623" xr:uid="{00000000-0005-0000-0000-0000E4110000}"/>
    <cellStyle name="Percent 2" xfId="5003" xr:uid="{00000000-0005-0000-0000-0000E5110000}"/>
    <cellStyle name="Percent 3" xfId="5004" xr:uid="{00000000-0005-0000-0000-0000E6110000}"/>
    <cellStyle name="Percent 4" xfId="5005" xr:uid="{00000000-0005-0000-0000-0000E7110000}"/>
    <cellStyle name="Percent 5" xfId="5006" xr:uid="{00000000-0005-0000-0000-0000E8110000}"/>
    <cellStyle name="Percent_#6 Temps &amp; Contractors" xfId="5007" xr:uid="{00000000-0005-0000-0000-0000E9110000}"/>
    <cellStyle name="PrePop Currency (0)" xfId="5008" xr:uid="{00000000-0005-0000-0000-0000EA110000}"/>
    <cellStyle name="PrePop Currency (0) 2" xfId="5009" xr:uid="{00000000-0005-0000-0000-0000EB110000}"/>
    <cellStyle name="PrePop Currency (2)" xfId="5010" xr:uid="{00000000-0005-0000-0000-0000EC110000}"/>
    <cellStyle name="PrePop Currency (2) 2" xfId="5011" xr:uid="{00000000-0005-0000-0000-0000ED110000}"/>
    <cellStyle name="PrePop Units (0)" xfId="5012" xr:uid="{00000000-0005-0000-0000-0000EE110000}"/>
    <cellStyle name="PrePop Units (0) 2" xfId="5013" xr:uid="{00000000-0005-0000-0000-0000EF110000}"/>
    <cellStyle name="PrePop Units (1)" xfId="5014" xr:uid="{00000000-0005-0000-0000-0000F0110000}"/>
    <cellStyle name="PrePop Units (1) 2" xfId="5015" xr:uid="{00000000-0005-0000-0000-0000F1110000}"/>
    <cellStyle name="PrePop Units (2)" xfId="5016" xr:uid="{00000000-0005-0000-0000-0000F2110000}"/>
    <cellStyle name="PrePop Units (2) 2" xfId="5017" xr:uid="{00000000-0005-0000-0000-0000F3110000}"/>
    <cellStyle name="Print Heading" xfId="1235" xr:uid="{00000000-0005-0000-0000-0000F4110000}"/>
    <cellStyle name="Procent_BINV" xfId="5018" xr:uid="{00000000-0005-0000-0000-0000F5110000}"/>
    <cellStyle name="Recipe" xfId="1236" xr:uid="{00000000-0005-0000-0000-0000F6110000}"/>
    <cellStyle name="Recipe Heading" xfId="1237" xr:uid="{00000000-0005-0000-0000-0000F7110000}"/>
    <cellStyle name="Recipe_01. 평곡배수로정비공사" xfId="1238" xr:uid="{00000000-0005-0000-0000-0000F8110000}"/>
    <cellStyle name="redn2" xfId="1239" xr:uid="{00000000-0005-0000-0000-0000F9110000}"/>
    <cellStyle name="redn3" xfId="1240" xr:uid="{00000000-0005-0000-0000-0000FA110000}"/>
    <cellStyle name="REDs" xfId="1241" xr:uid="{00000000-0005-0000-0000-0000FB110000}"/>
    <cellStyle name="Revenue" xfId="1242" xr:uid="{00000000-0005-0000-0000-0000FC110000}"/>
    <cellStyle name="RevList" xfId="624" xr:uid="{00000000-0005-0000-0000-0000FD110000}"/>
    <cellStyle name="RevList 2" xfId="5019" xr:uid="{00000000-0005-0000-0000-0000FE110000}"/>
    <cellStyle name="RevList 3" xfId="5020" xr:uid="{00000000-0005-0000-0000-0000FF110000}"/>
    <cellStyle name="RevList_11년 자료정비_시험사업_시스템-산출내역서_V1.3" xfId="5021" xr:uid="{00000000-0005-0000-0000-000000120000}"/>
    <cellStyle name="RptTitle" xfId="1243" xr:uid="{00000000-0005-0000-0000-000001120000}"/>
    <cellStyle name="sh" xfId="1244" xr:uid="{00000000-0005-0000-0000-000002120000}"/>
    <cellStyle name="ssh" xfId="1245" xr:uid="{00000000-0005-0000-0000-000003120000}"/>
    <cellStyle name="_x0001__x0002_ƨƬ_x0007__x000d_ǒǓ _x000d_ǜǜ_x000d__x000d_ǪǪ_x0007__x0007__x0005__x0005__x0010__x0001_ဠ" xfId="5022" xr:uid="{00000000-0005-0000-0000-000004120000}"/>
    <cellStyle name="_x0001__x0002_ƨƬ_x0007__x000d_ǒǓ_x0009__x000d_ǜǜ_x000d__x000d_ǪǪ_x0007__x0007__x0005__x0005__x0010__x0001_ဠ" xfId="5023" xr:uid="{00000000-0005-0000-0000-000005120000}"/>
    <cellStyle name="Standaard_BINV" xfId="5024" xr:uid="{00000000-0005-0000-0000-000006120000}"/>
    <cellStyle name="STANDARD" xfId="5025" xr:uid="{00000000-0005-0000-0000-000007120000}"/>
    <cellStyle name="STA서식" xfId="1246" xr:uid="{00000000-0005-0000-0000-000008120000}"/>
    <cellStyle name="STA표시" xfId="1247" xr:uid="{00000000-0005-0000-0000-000009120000}"/>
    <cellStyle name="STD" xfId="5026" xr:uid="{00000000-0005-0000-0000-00000A120000}"/>
    <cellStyle name="subhead" xfId="625" xr:uid="{00000000-0005-0000-0000-00000B120000}"/>
    <cellStyle name="SubHeading" xfId="1248" xr:uid="{00000000-0005-0000-0000-00000C120000}"/>
    <cellStyle name="Subtotal" xfId="626" xr:uid="{00000000-0005-0000-0000-00000D120000}"/>
    <cellStyle name="Subtotal 1" xfId="1249" xr:uid="{00000000-0005-0000-0000-00000E120000}"/>
    <cellStyle name="Suggested Quantity" xfId="1250" xr:uid="{00000000-0005-0000-0000-00000F120000}"/>
    <cellStyle name="T=?cm표시" xfId="1251" xr:uid="{00000000-0005-0000-0000-000010120000}"/>
    <cellStyle name="testtitle" xfId="627" xr:uid="{00000000-0005-0000-0000-000011120000}"/>
    <cellStyle name="Text Indent A" xfId="5027" xr:uid="{00000000-0005-0000-0000-000012120000}"/>
    <cellStyle name="Text Indent B" xfId="5028" xr:uid="{00000000-0005-0000-0000-000013120000}"/>
    <cellStyle name="Text Indent B 2" xfId="5029" xr:uid="{00000000-0005-0000-0000-000014120000}"/>
    <cellStyle name="Text Indent C" xfId="5030" xr:uid="{00000000-0005-0000-0000-000015120000}"/>
    <cellStyle name="Text Indent C 2" xfId="5031" xr:uid="{00000000-0005-0000-0000-000016120000}"/>
    <cellStyle name="þ?b?þ?b?þ?b?þ?b?þ?b?þ?b?þ?b灌þ?b?þ?&lt;?b?þ?b濬þ?b?þ?b?þ昰_x0018_?þ????_x0008_" xfId="5032" xr:uid="{00000000-0005-0000-0000-000017120000}"/>
    <cellStyle name="þ൚b⍼þ൪b⎨þൺb⏜þඊb␌þකb濰þඪb瀠þයb灌þ්b炈þ宐&lt;෢b濈þෲb濬þขb瀐þฒb瀰þ昰_x0018_⋸þ㤕䰀ጤܕ_x0008_" xfId="5033" xr:uid="{00000000-0005-0000-0000-000018120000}"/>
    <cellStyle name="þ_x001d_ð'&amp;Oy?Hy9_x0008_E_x000c_￠_x000d__x0007__x0001__x0001_" xfId="5034" xr:uid="{00000000-0005-0000-0000-000019120000}"/>
    <cellStyle name="Title" xfId="628" xr:uid="{00000000-0005-0000-0000-00001A120000}"/>
    <cellStyle name="title [1]" xfId="629" xr:uid="{00000000-0005-0000-0000-00001B120000}"/>
    <cellStyle name="title [2]" xfId="630" xr:uid="{00000000-0005-0000-0000-00001C120000}"/>
    <cellStyle name="Title_국토지리정보원 홈페이지 개선용역 예산설계_v2.1" xfId="5035" xr:uid="{00000000-0005-0000-0000-00001D120000}"/>
    <cellStyle name="TON표시" xfId="1252" xr:uid="{00000000-0005-0000-0000-00001E120000}"/>
    <cellStyle name="Total" xfId="631" xr:uid="{00000000-0005-0000-0000-00001F120000}"/>
    <cellStyle name="Total 10" xfId="5036" xr:uid="{00000000-0005-0000-0000-000020120000}"/>
    <cellStyle name="Total 10 2" xfId="5037" xr:uid="{00000000-0005-0000-0000-000021120000}"/>
    <cellStyle name="Total 10 2 2" xfId="5038" xr:uid="{00000000-0005-0000-0000-000022120000}"/>
    <cellStyle name="Total 10 3" xfId="5039" xr:uid="{00000000-0005-0000-0000-000023120000}"/>
    <cellStyle name="Total 11" xfId="5040" xr:uid="{00000000-0005-0000-0000-000024120000}"/>
    <cellStyle name="Total 11 2" xfId="5041" xr:uid="{00000000-0005-0000-0000-000025120000}"/>
    <cellStyle name="Total 11 2 2" xfId="5042" xr:uid="{00000000-0005-0000-0000-000026120000}"/>
    <cellStyle name="Total 11 3" xfId="5043" xr:uid="{00000000-0005-0000-0000-000027120000}"/>
    <cellStyle name="Total 12" xfId="5044" xr:uid="{00000000-0005-0000-0000-000028120000}"/>
    <cellStyle name="Total 12 2" xfId="5045" xr:uid="{00000000-0005-0000-0000-000029120000}"/>
    <cellStyle name="Total 12 2 2" xfId="5046" xr:uid="{00000000-0005-0000-0000-00002A120000}"/>
    <cellStyle name="Total 12 3" xfId="5047" xr:uid="{00000000-0005-0000-0000-00002B120000}"/>
    <cellStyle name="Total 13" xfId="5048" xr:uid="{00000000-0005-0000-0000-00002C120000}"/>
    <cellStyle name="Total 13 2" xfId="5049" xr:uid="{00000000-0005-0000-0000-00002D120000}"/>
    <cellStyle name="Total 13 2 2" xfId="5050" xr:uid="{00000000-0005-0000-0000-00002E120000}"/>
    <cellStyle name="Total 13 3" xfId="5051" xr:uid="{00000000-0005-0000-0000-00002F120000}"/>
    <cellStyle name="Total 14" xfId="5052" xr:uid="{00000000-0005-0000-0000-000030120000}"/>
    <cellStyle name="Total 14 2" xfId="5053" xr:uid="{00000000-0005-0000-0000-000031120000}"/>
    <cellStyle name="Total 14 2 2" xfId="5054" xr:uid="{00000000-0005-0000-0000-000032120000}"/>
    <cellStyle name="Total 14 3" xfId="5055" xr:uid="{00000000-0005-0000-0000-000033120000}"/>
    <cellStyle name="Total 15" xfId="5056" xr:uid="{00000000-0005-0000-0000-000034120000}"/>
    <cellStyle name="Total 15 2" xfId="5057" xr:uid="{00000000-0005-0000-0000-000035120000}"/>
    <cellStyle name="Total 16" xfId="5058" xr:uid="{00000000-0005-0000-0000-000036120000}"/>
    <cellStyle name="Total 16 2" xfId="5059" xr:uid="{00000000-0005-0000-0000-000037120000}"/>
    <cellStyle name="Total 2" xfId="5060" xr:uid="{00000000-0005-0000-0000-000038120000}"/>
    <cellStyle name="Total 2 10" xfId="5061" xr:uid="{00000000-0005-0000-0000-000039120000}"/>
    <cellStyle name="Total 2 10 2" xfId="5062" xr:uid="{00000000-0005-0000-0000-00003A120000}"/>
    <cellStyle name="Total 2 10 2 2" xfId="5063" xr:uid="{00000000-0005-0000-0000-00003B120000}"/>
    <cellStyle name="Total 2 10 3" xfId="5064" xr:uid="{00000000-0005-0000-0000-00003C120000}"/>
    <cellStyle name="Total 2 11" xfId="5065" xr:uid="{00000000-0005-0000-0000-00003D120000}"/>
    <cellStyle name="Total 2 11 2" xfId="5066" xr:uid="{00000000-0005-0000-0000-00003E120000}"/>
    <cellStyle name="Total 2 11 2 2" xfId="5067" xr:uid="{00000000-0005-0000-0000-00003F120000}"/>
    <cellStyle name="Total 2 11 3" xfId="5068" xr:uid="{00000000-0005-0000-0000-000040120000}"/>
    <cellStyle name="Total 2 12" xfId="5069" xr:uid="{00000000-0005-0000-0000-000041120000}"/>
    <cellStyle name="Total 2 12 2" xfId="5070" xr:uid="{00000000-0005-0000-0000-000042120000}"/>
    <cellStyle name="Total 2 12 2 2" xfId="5071" xr:uid="{00000000-0005-0000-0000-000043120000}"/>
    <cellStyle name="Total 2 12 3" xfId="5072" xr:uid="{00000000-0005-0000-0000-000044120000}"/>
    <cellStyle name="Total 2 13" xfId="5073" xr:uid="{00000000-0005-0000-0000-000045120000}"/>
    <cellStyle name="Total 2 13 2" xfId="5074" xr:uid="{00000000-0005-0000-0000-000046120000}"/>
    <cellStyle name="Total 2 2" xfId="5075" xr:uid="{00000000-0005-0000-0000-000047120000}"/>
    <cellStyle name="Total 2 2 10" xfId="5076" xr:uid="{00000000-0005-0000-0000-000048120000}"/>
    <cellStyle name="Total 2 2 10 2" xfId="5077" xr:uid="{00000000-0005-0000-0000-000049120000}"/>
    <cellStyle name="Total 2 2 10 2 2" xfId="5078" xr:uid="{00000000-0005-0000-0000-00004A120000}"/>
    <cellStyle name="Total 2 2 10 3" xfId="5079" xr:uid="{00000000-0005-0000-0000-00004B120000}"/>
    <cellStyle name="Total 2 2 11" xfId="5080" xr:uid="{00000000-0005-0000-0000-00004C120000}"/>
    <cellStyle name="Total 2 2 11 2" xfId="5081" xr:uid="{00000000-0005-0000-0000-00004D120000}"/>
    <cellStyle name="Total 2 2 11 2 2" xfId="5082" xr:uid="{00000000-0005-0000-0000-00004E120000}"/>
    <cellStyle name="Total 2 2 11 3" xfId="5083" xr:uid="{00000000-0005-0000-0000-00004F120000}"/>
    <cellStyle name="Total 2 2 12" xfId="5084" xr:uid="{00000000-0005-0000-0000-000050120000}"/>
    <cellStyle name="Total 2 2 12 2" xfId="5085" xr:uid="{00000000-0005-0000-0000-000051120000}"/>
    <cellStyle name="Total 2 2 12 2 2" xfId="5086" xr:uid="{00000000-0005-0000-0000-000052120000}"/>
    <cellStyle name="Total 2 2 12 3" xfId="5087" xr:uid="{00000000-0005-0000-0000-000053120000}"/>
    <cellStyle name="Total 2 2 13" xfId="5088" xr:uid="{00000000-0005-0000-0000-000054120000}"/>
    <cellStyle name="Total 2 2 13 2" xfId="5089" xr:uid="{00000000-0005-0000-0000-000055120000}"/>
    <cellStyle name="Total 2 2 14" xfId="5090" xr:uid="{00000000-0005-0000-0000-000056120000}"/>
    <cellStyle name="Total 2 2 2" xfId="5091" xr:uid="{00000000-0005-0000-0000-000057120000}"/>
    <cellStyle name="Total 2 2 2 2" xfId="5092" xr:uid="{00000000-0005-0000-0000-000058120000}"/>
    <cellStyle name="Total 2 2 2 2 2" xfId="5093" xr:uid="{00000000-0005-0000-0000-000059120000}"/>
    <cellStyle name="Total 2 2 2 3" xfId="5094" xr:uid="{00000000-0005-0000-0000-00005A120000}"/>
    <cellStyle name="Total 2 2 3" xfId="5095" xr:uid="{00000000-0005-0000-0000-00005B120000}"/>
    <cellStyle name="Total 2 2 3 2" xfId="5096" xr:uid="{00000000-0005-0000-0000-00005C120000}"/>
    <cellStyle name="Total 2 2 3 2 2" xfId="5097" xr:uid="{00000000-0005-0000-0000-00005D120000}"/>
    <cellStyle name="Total 2 2 3 3" xfId="5098" xr:uid="{00000000-0005-0000-0000-00005E120000}"/>
    <cellStyle name="Total 2 2 4" xfId="5099" xr:uid="{00000000-0005-0000-0000-00005F120000}"/>
    <cellStyle name="Total 2 2 4 2" xfId="5100" xr:uid="{00000000-0005-0000-0000-000060120000}"/>
    <cellStyle name="Total 2 2 4 2 2" xfId="5101" xr:uid="{00000000-0005-0000-0000-000061120000}"/>
    <cellStyle name="Total 2 2 4 3" xfId="5102" xr:uid="{00000000-0005-0000-0000-000062120000}"/>
    <cellStyle name="Total 2 2 5" xfId="5103" xr:uid="{00000000-0005-0000-0000-000063120000}"/>
    <cellStyle name="Total 2 2 5 2" xfId="5104" xr:uid="{00000000-0005-0000-0000-000064120000}"/>
    <cellStyle name="Total 2 2 5 2 2" xfId="5105" xr:uid="{00000000-0005-0000-0000-000065120000}"/>
    <cellStyle name="Total 2 2 5 3" xfId="5106" xr:uid="{00000000-0005-0000-0000-000066120000}"/>
    <cellStyle name="Total 2 2 6" xfId="5107" xr:uid="{00000000-0005-0000-0000-000067120000}"/>
    <cellStyle name="Total 2 2 6 2" xfId="5108" xr:uid="{00000000-0005-0000-0000-000068120000}"/>
    <cellStyle name="Total 2 2 6 2 2" xfId="5109" xr:uid="{00000000-0005-0000-0000-000069120000}"/>
    <cellStyle name="Total 2 2 6 3" xfId="5110" xr:uid="{00000000-0005-0000-0000-00006A120000}"/>
    <cellStyle name="Total 2 2 7" xfId="5111" xr:uid="{00000000-0005-0000-0000-00006B120000}"/>
    <cellStyle name="Total 2 2 7 2" xfId="5112" xr:uid="{00000000-0005-0000-0000-00006C120000}"/>
    <cellStyle name="Total 2 2 7 2 2" xfId="5113" xr:uid="{00000000-0005-0000-0000-00006D120000}"/>
    <cellStyle name="Total 2 2 7 3" xfId="5114" xr:uid="{00000000-0005-0000-0000-00006E120000}"/>
    <cellStyle name="Total 2 2 8" xfId="5115" xr:uid="{00000000-0005-0000-0000-00006F120000}"/>
    <cellStyle name="Total 2 2 8 2" xfId="5116" xr:uid="{00000000-0005-0000-0000-000070120000}"/>
    <cellStyle name="Total 2 2 8 2 2" xfId="5117" xr:uid="{00000000-0005-0000-0000-000071120000}"/>
    <cellStyle name="Total 2 2 8 3" xfId="5118" xr:uid="{00000000-0005-0000-0000-000072120000}"/>
    <cellStyle name="Total 2 2 9" xfId="5119" xr:uid="{00000000-0005-0000-0000-000073120000}"/>
    <cellStyle name="Total 2 2 9 2" xfId="5120" xr:uid="{00000000-0005-0000-0000-000074120000}"/>
    <cellStyle name="Total 2 2 9 2 2" xfId="5121" xr:uid="{00000000-0005-0000-0000-000075120000}"/>
    <cellStyle name="Total 2 2 9 3" xfId="5122" xr:uid="{00000000-0005-0000-0000-000076120000}"/>
    <cellStyle name="Total 2 3" xfId="5123" xr:uid="{00000000-0005-0000-0000-000077120000}"/>
    <cellStyle name="Total 2 3 2" xfId="5124" xr:uid="{00000000-0005-0000-0000-000078120000}"/>
    <cellStyle name="Total 2 3 2 2" xfId="5125" xr:uid="{00000000-0005-0000-0000-000079120000}"/>
    <cellStyle name="Total 2 3 3" xfId="5126" xr:uid="{00000000-0005-0000-0000-00007A120000}"/>
    <cellStyle name="Total 2 4" xfId="5127" xr:uid="{00000000-0005-0000-0000-00007B120000}"/>
    <cellStyle name="Total 2 4 2" xfId="5128" xr:uid="{00000000-0005-0000-0000-00007C120000}"/>
    <cellStyle name="Total 2 4 2 2" xfId="5129" xr:uid="{00000000-0005-0000-0000-00007D120000}"/>
    <cellStyle name="Total 2 4 3" xfId="5130" xr:uid="{00000000-0005-0000-0000-00007E120000}"/>
    <cellStyle name="Total 2 5" xfId="5131" xr:uid="{00000000-0005-0000-0000-00007F120000}"/>
    <cellStyle name="Total 2 5 2" xfId="5132" xr:uid="{00000000-0005-0000-0000-000080120000}"/>
    <cellStyle name="Total 2 5 2 2" xfId="5133" xr:uid="{00000000-0005-0000-0000-000081120000}"/>
    <cellStyle name="Total 2 5 3" xfId="5134" xr:uid="{00000000-0005-0000-0000-000082120000}"/>
    <cellStyle name="Total 2 6" xfId="5135" xr:uid="{00000000-0005-0000-0000-000083120000}"/>
    <cellStyle name="Total 2 6 2" xfId="5136" xr:uid="{00000000-0005-0000-0000-000084120000}"/>
    <cellStyle name="Total 2 6 2 2" xfId="5137" xr:uid="{00000000-0005-0000-0000-000085120000}"/>
    <cellStyle name="Total 2 6 3" xfId="5138" xr:uid="{00000000-0005-0000-0000-000086120000}"/>
    <cellStyle name="Total 2 7" xfId="5139" xr:uid="{00000000-0005-0000-0000-000087120000}"/>
    <cellStyle name="Total 2 7 2" xfId="5140" xr:uid="{00000000-0005-0000-0000-000088120000}"/>
    <cellStyle name="Total 2 7 2 2" xfId="5141" xr:uid="{00000000-0005-0000-0000-000089120000}"/>
    <cellStyle name="Total 2 7 3" xfId="5142" xr:uid="{00000000-0005-0000-0000-00008A120000}"/>
    <cellStyle name="Total 2 8" xfId="5143" xr:uid="{00000000-0005-0000-0000-00008B120000}"/>
    <cellStyle name="Total 2 8 2" xfId="5144" xr:uid="{00000000-0005-0000-0000-00008C120000}"/>
    <cellStyle name="Total 2 8 2 2" xfId="5145" xr:uid="{00000000-0005-0000-0000-00008D120000}"/>
    <cellStyle name="Total 2 8 3" xfId="5146" xr:uid="{00000000-0005-0000-0000-00008E120000}"/>
    <cellStyle name="Total 2 9" xfId="5147" xr:uid="{00000000-0005-0000-0000-00008F120000}"/>
    <cellStyle name="Total 2 9 2" xfId="5148" xr:uid="{00000000-0005-0000-0000-000090120000}"/>
    <cellStyle name="Total 2 9 2 2" xfId="5149" xr:uid="{00000000-0005-0000-0000-000091120000}"/>
    <cellStyle name="Total 2 9 3" xfId="5150" xr:uid="{00000000-0005-0000-0000-000092120000}"/>
    <cellStyle name="Total 3" xfId="5151" xr:uid="{00000000-0005-0000-0000-000093120000}"/>
    <cellStyle name="Total 3 10" xfId="5152" xr:uid="{00000000-0005-0000-0000-000094120000}"/>
    <cellStyle name="Total 3 10 2" xfId="5153" xr:uid="{00000000-0005-0000-0000-000095120000}"/>
    <cellStyle name="Total 3 10 2 2" xfId="5154" xr:uid="{00000000-0005-0000-0000-000096120000}"/>
    <cellStyle name="Total 3 10 3" xfId="5155" xr:uid="{00000000-0005-0000-0000-000097120000}"/>
    <cellStyle name="Total 3 11" xfId="5156" xr:uid="{00000000-0005-0000-0000-000098120000}"/>
    <cellStyle name="Total 3 11 2" xfId="5157" xr:uid="{00000000-0005-0000-0000-000099120000}"/>
    <cellStyle name="Total 3 11 2 2" xfId="5158" xr:uid="{00000000-0005-0000-0000-00009A120000}"/>
    <cellStyle name="Total 3 11 3" xfId="5159" xr:uid="{00000000-0005-0000-0000-00009B120000}"/>
    <cellStyle name="Total 3 12" xfId="5160" xr:uid="{00000000-0005-0000-0000-00009C120000}"/>
    <cellStyle name="Total 3 12 2" xfId="5161" xr:uid="{00000000-0005-0000-0000-00009D120000}"/>
    <cellStyle name="Total 3 12 2 2" xfId="5162" xr:uid="{00000000-0005-0000-0000-00009E120000}"/>
    <cellStyle name="Total 3 12 3" xfId="5163" xr:uid="{00000000-0005-0000-0000-00009F120000}"/>
    <cellStyle name="Total 3 13" xfId="5164" xr:uid="{00000000-0005-0000-0000-0000A0120000}"/>
    <cellStyle name="Total 3 13 2" xfId="5165" xr:uid="{00000000-0005-0000-0000-0000A1120000}"/>
    <cellStyle name="Total 3 2" xfId="5166" xr:uid="{00000000-0005-0000-0000-0000A2120000}"/>
    <cellStyle name="Total 3 2 10" xfId="5167" xr:uid="{00000000-0005-0000-0000-0000A3120000}"/>
    <cellStyle name="Total 3 2 10 2" xfId="5168" xr:uid="{00000000-0005-0000-0000-0000A4120000}"/>
    <cellStyle name="Total 3 2 10 2 2" xfId="5169" xr:uid="{00000000-0005-0000-0000-0000A5120000}"/>
    <cellStyle name="Total 3 2 10 3" xfId="5170" xr:uid="{00000000-0005-0000-0000-0000A6120000}"/>
    <cellStyle name="Total 3 2 11" xfId="5171" xr:uid="{00000000-0005-0000-0000-0000A7120000}"/>
    <cellStyle name="Total 3 2 11 2" xfId="5172" xr:uid="{00000000-0005-0000-0000-0000A8120000}"/>
    <cellStyle name="Total 3 2 11 2 2" xfId="5173" xr:uid="{00000000-0005-0000-0000-0000A9120000}"/>
    <cellStyle name="Total 3 2 11 3" xfId="5174" xr:uid="{00000000-0005-0000-0000-0000AA120000}"/>
    <cellStyle name="Total 3 2 12" xfId="5175" xr:uid="{00000000-0005-0000-0000-0000AB120000}"/>
    <cellStyle name="Total 3 2 12 2" xfId="5176" xr:uid="{00000000-0005-0000-0000-0000AC120000}"/>
    <cellStyle name="Total 3 2 12 2 2" xfId="5177" xr:uid="{00000000-0005-0000-0000-0000AD120000}"/>
    <cellStyle name="Total 3 2 12 3" xfId="5178" xr:uid="{00000000-0005-0000-0000-0000AE120000}"/>
    <cellStyle name="Total 3 2 13" xfId="5179" xr:uid="{00000000-0005-0000-0000-0000AF120000}"/>
    <cellStyle name="Total 3 2 13 2" xfId="5180" xr:uid="{00000000-0005-0000-0000-0000B0120000}"/>
    <cellStyle name="Total 3 2 14" xfId="5181" xr:uid="{00000000-0005-0000-0000-0000B1120000}"/>
    <cellStyle name="Total 3 2 2" xfId="5182" xr:uid="{00000000-0005-0000-0000-0000B2120000}"/>
    <cellStyle name="Total 3 2 2 2" xfId="5183" xr:uid="{00000000-0005-0000-0000-0000B3120000}"/>
    <cellStyle name="Total 3 2 2 2 2" xfId="5184" xr:uid="{00000000-0005-0000-0000-0000B4120000}"/>
    <cellStyle name="Total 3 2 2 3" xfId="5185" xr:uid="{00000000-0005-0000-0000-0000B5120000}"/>
    <cellStyle name="Total 3 2 3" xfId="5186" xr:uid="{00000000-0005-0000-0000-0000B6120000}"/>
    <cellStyle name="Total 3 2 3 2" xfId="5187" xr:uid="{00000000-0005-0000-0000-0000B7120000}"/>
    <cellStyle name="Total 3 2 3 2 2" xfId="5188" xr:uid="{00000000-0005-0000-0000-0000B8120000}"/>
    <cellStyle name="Total 3 2 3 3" xfId="5189" xr:uid="{00000000-0005-0000-0000-0000B9120000}"/>
    <cellStyle name="Total 3 2 4" xfId="5190" xr:uid="{00000000-0005-0000-0000-0000BA120000}"/>
    <cellStyle name="Total 3 2 4 2" xfId="5191" xr:uid="{00000000-0005-0000-0000-0000BB120000}"/>
    <cellStyle name="Total 3 2 4 2 2" xfId="5192" xr:uid="{00000000-0005-0000-0000-0000BC120000}"/>
    <cellStyle name="Total 3 2 4 3" xfId="5193" xr:uid="{00000000-0005-0000-0000-0000BD120000}"/>
    <cellStyle name="Total 3 2 5" xfId="5194" xr:uid="{00000000-0005-0000-0000-0000BE120000}"/>
    <cellStyle name="Total 3 2 5 2" xfId="5195" xr:uid="{00000000-0005-0000-0000-0000BF120000}"/>
    <cellStyle name="Total 3 2 5 2 2" xfId="5196" xr:uid="{00000000-0005-0000-0000-0000C0120000}"/>
    <cellStyle name="Total 3 2 5 3" xfId="5197" xr:uid="{00000000-0005-0000-0000-0000C1120000}"/>
    <cellStyle name="Total 3 2 6" xfId="5198" xr:uid="{00000000-0005-0000-0000-0000C2120000}"/>
    <cellStyle name="Total 3 2 6 2" xfId="5199" xr:uid="{00000000-0005-0000-0000-0000C3120000}"/>
    <cellStyle name="Total 3 2 6 2 2" xfId="5200" xr:uid="{00000000-0005-0000-0000-0000C4120000}"/>
    <cellStyle name="Total 3 2 6 3" xfId="5201" xr:uid="{00000000-0005-0000-0000-0000C5120000}"/>
    <cellStyle name="Total 3 2 7" xfId="5202" xr:uid="{00000000-0005-0000-0000-0000C6120000}"/>
    <cellStyle name="Total 3 2 7 2" xfId="5203" xr:uid="{00000000-0005-0000-0000-0000C7120000}"/>
    <cellStyle name="Total 3 2 7 2 2" xfId="5204" xr:uid="{00000000-0005-0000-0000-0000C8120000}"/>
    <cellStyle name="Total 3 2 7 3" xfId="5205" xr:uid="{00000000-0005-0000-0000-0000C9120000}"/>
    <cellStyle name="Total 3 2 8" xfId="5206" xr:uid="{00000000-0005-0000-0000-0000CA120000}"/>
    <cellStyle name="Total 3 2 8 2" xfId="5207" xr:uid="{00000000-0005-0000-0000-0000CB120000}"/>
    <cellStyle name="Total 3 2 8 2 2" xfId="5208" xr:uid="{00000000-0005-0000-0000-0000CC120000}"/>
    <cellStyle name="Total 3 2 8 3" xfId="5209" xr:uid="{00000000-0005-0000-0000-0000CD120000}"/>
    <cellStyle name="Total 3 2 9" xfId="5210" xr:uid="{00000000-0005-0000-0000-0000CE120000}"/>
    <cellStyle name="Total 3 2 9 2" xfId="5211" xr:uid="{00000000-0005-0000-0000-0000CF120000}"/>
    <cellStyle name="Total 3 2 9 2 2" xfId="5212" xr:uid="{00000000-0005-0000-0000-0000D0120000}"/>
    <cellStyle name="Total 3 2 9 3" xfId="5213" xr:uid="{00000000-0005-0000-0000-0000D1120000}"/>
    <cellStyle name="Total 3 3" xfId="5214" xr:uid="{00000000-0005-0000-0000-0000D2120000}"/>
    <cellStyle name="Total 3 3 2" xfId="5215" xr:uid="{00000000-0005-0000-0000-0000D3120000}"/>
    <cellStyle name="Total 3 3 2 2" xfId="5216" xr:uid="{00000000-0005-0000-0000-0000D4120000}"/>
    <cellStyle name="Total 3 3 3" xfId="5217" xr:uid="{00000000-0005-0000-0000-0000D5120000}"/>
    <cellStyle name="Total 3 4" xfId="5218" xr:uid="{00000000-0005-0000-0000-0000D6120000}"/>
    <cellStyle name="Total 3 4 2" xfId="5219" xr:uid="{00000000-0005-0000-0000-0000D7120000}"/>
    <cellStyle name="Total 3 4 2 2" xfId="5220" xr:uid="{00000000-0005-0000-0000-0000D8120000}"/>
    <cellStyle name="Total 3 4 3" xfId="5221" xr:uid="{00000000-0005-0000-0000-0000D9120000}"/>
    <cellStyle name="Total 3 5" xfId="5222" xr:uid="{00000000-0005-0000-0000-0000DA120000}"/>
    <cellStyle name="Total 3 5 2" xfId="5223" xr:uid="{00000000-0005-0000-0000-0000DB120000}"/>
    <cellStyle name="Total 3 5 2 2" xfId="5224" xr:uid="{00000000-0005-0000-0000-0000DC120000}"/>
    <cellStyle name="Total 3 5 3" xfId="5225" xr:uid="{00000000-0005-0000-0000-0000DD120000}"/>
    <cellStyle name="Total 3 6" xfId="5226" xr:uid="{00000000-0005-0000-0000-0000DE120000}"/>
    <cellStyle name="Total 3 6 2" xfId="5227" xr:uid="{00000000-0005-0000-0000-0000DF120000}"/>
    <cellStyle name="Total 3 6 2 2" xfId="5228" xr:uid="{00000000-0005-0000-0000-0000E0120000}"/>
    <cellStyle name="Total 3 6 3" xfId="5229" xr:uid="{00000000-0005-0000-0000-0000E1120000}"/>
    <cellStyle name="Total 3 7" xfId="5230" xr:uid="{00000000-0005-0000-0000-0000E2120000}"/>
    <cellStyle name="Total 3 7 2" xfId="5231" xr:uid="{00000000-0005-0000-0000-0000E3120000}"/>
    <cellStyle name="Total 3 7 2 2" xfId="5232" xr:uid="{00000000-0005-0000-0000-0000E4120000}"/>
    <cellStyle name="Total 3 7 3" xfId="5233" xr:uid="{00000000-0005-0000-0000-0000E5120000}"/>
    <cellStyle name="Total 3 8" xfId="5234" xr:uid="{00000000-0005-0000-0000-0000E6120000}"/>
    <cellStyle name="Total 3 8 2" xfId="5235" xr:uid="{00000000-0005-0000-0000-0000E7120000}"/>
    <cellStyle name="Total 3 8 2 2" xfId="5236" xr:uid="{00000000-0005-0000-0000-0000E8120000}"/>
    <cellStyle name="Total 3 8 3" xfId="5237" xr:uid="{00000000-0005-0000-0000-0000E9120000}"/>
    <cellStyle name="Total 3 9" xfId="5238" xr:uid="{00000000-0005-0000-0000-0000EA120000}"/>
    <cellStyle name="Total 3 9 2" xfId="5239" xr:uid="{00000000-0005-0000-0000-0000EB120000}"/>
    <cellStyle name="Total 3 9 2 2" xfId="5240" xr:uid="{00000000-0005-0000-0000-0000EC120000}"/>
    <cellStyle name="Total 3 9 3" xfId="5241" xr:uid="{00000000-0005-0000-0000-0000ED120000}"/>
    <cellStyle name="Total 4" xfId="5242" xr:uid="{00000000-0005-0000-0000-0000EE120000}"/>
    <cellStyle name="Total 4 10" xfId="5243" xr:uid="{00000000-0005-0000-0000-0000EF120000}"/>
    <cellStyle name="Total 4 10 2" xfId="5244" xr:uid="{00000000-0005-0000-0000-0000F0120000}"/>
    <cellStyle name="Total 4 10 2 2" xfId="5245" xr:uid="{00000000-0005-0000-0000-0000F1120000}"/>
    <cellStyle name="Total 4 10 3" xfId="5246" xr:uid="{00000000-0005-0000-0000-0000F2120000}"/>
    <cellStyle name="Total 4 11" xfId="5247" xr:uid="{00000000-0005-0000-0000-0000F3120000}"/>
    <cellStyle name="Total 4 11 2" xfId="5248" xr:uid="{00000000-0005-0000-0000-0000F4120000}"/>
    <cellStyle name="Total 4 11 2 2" xfId="5249" xr:uid="{00000000-0005-0000-0000-0000F5120000}"/>
    <cellStyle name="Total 4 11 3" xfId="5250" xr:uid="{00000000-0005-0000-0000-0000F6120000}"/>
    <cellStyle name="Total 4 12" xfId="5251" xr:uid="{00000000-0005-0000-0000-0000F7120000}"/>
    <cellStyle name="Total 4 12 2" xfId="5252" xr:uid="{00000000-0005-0000-0000-0000F8120000}"/>
    <cellStyle name="Total 4 12 2 2" xfId="5253" xr:uid="{00000000-0005-0000-0000-0000F9120000}"/>
    <cellStyle name="Total 4 12 3" xfId="5254" xr:uid="{00000000-0005-0000-0000-0000FA120000}"/>
    <cellStyle name="Total 4 13" xfId="5255" xr:uid="{00000000-0005-0000-0000-0000FB120000}"/>
    <cellStyle name="Total 4 13 2" xfId="5256" xr:uid="{00000000-0005-0000-0000-0000FC120000}"/>
    <cellStyle name="Total 4 14" xfId="5257" xr:uid="{00000000-0005-0000-0000-0000FD120000}"/>
    <cellStyle name="Total 4 2" xfId="5258" xr:uid="{00000000-0005-0000-0000-0000FE120000}"/>
    <cellStyle name="Total 4 2 2" xfId="5259" xr:uid="{00000000-0005-0000-0000-0000FF120000}"/>
    <cellStyle name="Total 4 2 2 2" xfId="5260" xr:uid="{00000000-0005-0000-0000-000000130000}"/>
    <cellStyle name="Total 4 2 3" xfId="5261" xr:uid="{00000000-0005-0000-0000-000001130000}"/>
    <cellStyle name="Total 4 3" xfId="5262" xr:uid="{00000000-0005-0000-0000-000002130000}"/>
    <cellStyle name="Total 4 3 2" xfId="5263" xr:uid="{00000000-0005-0000-0000-000003130000}"/>
    <cellStyle name="Total 4 3 2 2" xfId="5264" xr:uid="{00000000-0005-0000-0000-000004130000}"/>
    <cellStyle name="Total 4 3 3" xfId="5265" xr:uid="{00000000-0005-0000-0000-000005130000}"/>
    <cellStyle name="Total 4 4" xfId="5266" xr:uid="{00000000-0005-0000-0000-000006130000}"/>
    <cellStyle name="Total 4 4 2" xfId="5267" xr:uid="{00000000-0005-0000-0000-000007130000}"/>
    <cellStyle name="Total 4 4 2 2" xfId="5268" xr:uid="{00000000-0005-0000-0000-000008130000}"/>
    <cellStyle name="Total 4 4 3" xfId="5269" xr:uid="{00000000-0005-0000-0000-000009130000}"/>
    <cellStyle name="Total 4 5" xfId="5270" xr:uid="{00000000-0005-0000-0000-00000A130000}"/>
    <cellStyle name="Total 4 5 2" xfId="5271" xr:uid="{00000000-0005-0000-0000-00000B130000}"/>
    <cellStyle name="Total 4 5 2 2" xfId="5272" xr:uid="{00000000-0005-0000-0000-00000C130000}"/>
    <cellStyle name="Total 4 5 3" xfId="5273" xr:uid="{00000000-0005-0000-0000-00000D130000}"/>
    <cellStyle name="Total 4 6" xfId="5274" xr:uid="{00000000-0005-0000-0000-00000E130000}"/>
    <cellStyle name="Total 4 6 2" xfId="5275" xr:uid="{00000000-0005-0000-0000-00000F130000}"/>
    <cellStyle name="Total 4 6 2 2" xfId="5276" xr:uid="{00000000-0005-0000-0000-000010130000}"/>
    <cellStyle name="Total 4 6 3" xfId="5277" xr:uid="{00000000-0005-0000-0000-000011130000}"/>
    <cellStyle name="Total 4 7" xfId="5278" xr:uid="{00000000-0005-0000-0000-000012130000}"/>
    <cellStyle name="Total 4 7 2" xfId="5279" xr:uid="{00000000-0005-0000-0000-000013130000}"/>
    <cellStyle name="Total 4 7 2 2" xfId="5280" xr:uid="{00000000-0005-0000-0000-000014130000}"/>
    <cellStyle name="Total 4 7 3" xfId="5281" xr:uid="{00000000-0005-0000-0000-000015130000}"/>
    <cellStyle name="Total 4 8" xfId="5282" xr:uid="{00000000-0005-0000-0000-000016130000}"/>
    <cellStyle name="Total 4 8 2" xfId="5283" xr:uid="{00000000-0005-0000-0000-000017130000}"/>
    <cellStyle name="Total 4 8 2 2" xfId="5284" xr:uid="{00000000-0005-0000-0000-000018130000}"/>
    <cellStyle name="Total 4 8 3" xfId="5285" xr:uid="{00000000-0005-0000-0000-000019130000}"/>
    <cellStyle name="Total 4 9" xfId="5286" xr:uid="{00000000-0005-0000-0000-00001A130000}"/>
    <cellStyle name="Total 4 9 2" xfId="5287" xr:uid="{00000000-0005-0000-0000-00001B130000}"/>
    <cellStyle name="Total 4 9 2 2" xfId="5288" xr:uid="{00000000-0005-0000-0000-00001C130000}"/>
    <cellStyle name="Total 4 9 3" xfId="5289" xr:uid="{00000000-0005-0000-0000-00001D130000}"/>
    <cellStyle name="Total 5" xfId="5290" xr:uid="{00000000-0005-0000-0000-00001E130000}"/>
    <cellStyle name="Total 5 2" xfId="5291" xr:uid="{00000000-0005-0000-0000-00001F130000}"/>
    <cellStyle name="Total 5 2 2" xfId="5292" xr:uid="{00000000-0005-0000-0000-000020130000}"/>
    <cellStyle name="Total 5 3" xfId="5293" xr:uid="{00000000-0005-0000-0000-000021130000}"/>
    <cellStyle name="Total 6" xfId="5294" xr:uid="{00000000-0005-0000-0000-000022130000}"/>
    <cellStyle name="Total 6 2" xfId="5295" xr:uid="{00000000-0005-0000-0000-000023130000}"/>
    <cellStyle name="Total 6 2 2" xfId="5296" xr:uid="{00000000-0005-0000-0000-000024130000}"/>
    <cellStyle name="Total 6 3" xfId="5297" xr:uid="{00000000-0005-0000-0000-000025130000}"/>
    <cellStyle name="Total 7" xfId="5298" xr:uid="{00000000-0005-0000-0000-000026130000}"/>
    <cellStyle name="Total 7 2" xfId="5299" xr:uid="{00000000-0005-0000-0000-000027130000}"/>
    <cellStyle name="Total 7 2 2" xfId="5300" xr:uid="{00000000-0005-0000-0000-000028130000}"/>
    <cellStyle name="Total 7 3" xfId="5301" xr:uid="{00000000-0005-0000-0000-000029130000}"/>
    <cellStyle name="Total 8" xfId="5302" xr:uid="{00000000-0005-0000-0000-00002A130000}"/>
    <cellStyle name="Total 8 2" xfId="5303" xr:uid="{00000000-0005-0000-0000-00002B130000}"/>
    <cellStyle name="Total 8 2 2" xfId="5304" xr:uid="{00000000-0005-0000-0000-00002C130000}"/>
    <cellStyle name="Total 8 3" xfId="5305" xr:uid="{00000000-0005-0000-0000-00002D130000}"/>
    <cellStyle name="Total 9" xfId="5306" xr:uid="{00000000-0005-0000-0000-00002E130000}"/>
    <cellStyle name="Total 9 2" xfId="5307" xr:uid="{00000000-0005-0000-0000-00002F130000}"/>
    <cellStyle name="Total 9 2 2" xfId="5308" xr:uid="{00000000-0005-0000-0000-000030130000}"/>
    <cellStyle name="Total 9 3" xfId="5309" xr:uid="{00000000-0005-0000-0000-000031130000}"/>
    <cellStyle name="Total_11년 자료정비_시험사업_시스템-산출내역서_V1.3" xfId="5310" xr:uid="{00000000-0005-0000-0000-000032130000}"/>
    <cellStyle name="TotalCurr" xfId="1253" xr:uid="{00000000-0005-0000-0000-000033130000}"/>
    <cellStyle name="TotalHdr" xfId="1254" xr:uid="{00000000-0005-0000-0000-000034130000}"/>
    <cellStyle name="UM" xfId="632" xr:uid="{00000000-0005-0000-0000-000035130000}"/>
    <cellStyle name="Unprot" xfId="5311" xr:uid="{00000000-0005-0000-0000-000036130000}"/>
    <cellStyle name="Unprot$" xfId="5312" xr:uid="{00000000-0005-0000-0000-000037130000}"/>
    <cellStyle name="Unprotect" xfId="5313" xr:uid="{00000000-0005-0000-0000-000038130000}"/>
    <cellStyle name="Valuta [0]_BINV" xfId="5314" xr:uid="{00000000-0005-0000-0000-000039130000}"/>
    <cellStyle name="Valuta_BINV" xfId="5315" xr:uid="{00000000-0005-0000-0000-00003A130000}"/>
    <cellStyle name="W?rung [0]_Ausdruck RUND (D)" xfId="5316" xr:uid="{00000000-0005-0000-0000-00003B130000}"/>
    <cellStyle name="W?rung_Ausdruck RUND (D)" xfId="5317" xr:uid="{00000000-0005-0000-0000-00003C130000}"/>
    <cellStyle name="Warning Text" xfId="633" xr:uid="{00000000-0005-0000-0000-00003D130000}"/>
    <cellStyle name="wrap" xfId="5318" xr:uid="{00000000-0005-0000-0000-00003E130000}"/>
    <cellStyle name="μU¿¡ ¿A´A CIAIÆU¸μAⓒ" xfId="970" xr:uid="{00000000-0005-0000-0000-00003F130000}"/>
    <cellStyle name="Φ000표시(관경)" xfId="1255" xr:uid="{00000000-0005-0000-0000-000040130000}"/>
    <cellStyle name="เครื่องหมายสกุลเงิน [0]_PLDT" xfId="5319" xr:uid="{00000000-0005-0000-0000-000041130000}"/>
    <cellStyle name="เครื่องหมายสกุลเงิน_PLDT" xfId="5320" xr:uid="{00000000-0005-0000-0000-000042130000}"/>
    <cellStyle name="ปกติ_PLDT" xfId="5321" xr:uid="{00000000-0005-0000-0000-000043130000}"/>
    <cellStyle name="_x0010__x0001_ဠ" xfId="5322" xr:uid="{00000000-0005-0000-0000-000044130000}"/>
    <cellStyle name="|?ドE" xfId="5323" xr:uid="{00000000-0005-0000-0000-000045130000}"/>
    <cellStyle name="가운데" xfId="1256" xr:uid="{00000000-0005-0000-0000-000046130000}"/>
    <cellStyle name="감춤" xfId="1257" xr:uid="{00000000-0005-0000-0000-000047130000}"/>
    <cellStyle name="강조색1 2" xfId="1403" xr:uid="{00000000-0005-0000-0000-000048130000}"/>
    <cellStyle name="강조색1 2 2" xfId="1404" xr:uid="{00000000-0005-0000-0000-000049130000}"/>
    <cellStyle name="강조색1 3" xfId="5324" xr:uid="{00000000-0005-0000-0000-00004A130000}"/>
    <cellStyle name="강조색2 2" xfId="1405" xr:uid="{00000000-0005-0000-0000-00004B130000}"/>
    <cellStyle name="강조색2 2 2" xfId="1406" xr:uid="{00000000-0005-0000-0000-00004C130000}"/>
    <cellStyle name="강조색2 3" xfId="5325" xr:uid="{00000000-0005-0000-0000-00004D130000}"/>
    <cellStyle name="강조색3 2" xfId="60" xr:uid="{00000000-0005-0000-0000-00004E130000}"/>
    <cellStyle name="강조색3 2 2" xfId="1407" xr:uid="{00000000-0005-0000-0000-00004F130000}"/>
    <cellStyle name="강조색3 3" xfId="5326" xr:uid="{00000000-0005-0000-0000-000050130000}"/>
    <cellStyle name="강조색4 2" xfId="1408" xr:uid="{00000000-0005-0000-0000-000051130000}"/>
    <cellStyle name="강조색4 2 2" xfId="1409" xr:uid="{00000000-0005-0000-0000-000052130000}"/>
    <cellStyle name="강조색4 3" xfId="5327" xr:uid="{00000000-0005-0000-0000-000053130000}"/>
    <cellStyle name="강조색5 2" xfId="1410" xr:uid="{00000000-0005-0000-0000-000054130000}"/>
    <cellStyle name="강조색5 2 2" xfId="1411" xr:uid="{00000000-0005-0000-0000-000055130000}"/>
    <cellStyle name="강조색5 3" xfId="5328" xr:uid="{00000000-0005-0000-0000-000056130000}"/>
    <cellStyle name="강조색6 2" xfId="61" xr:uid="{00000000-0005-0000-0000-000057130000}"/>
    <cellStyle name="강조색6 2 2" xfId="1412" xr:uid="{00000000-0005-0000-0000-000058130000}"/>
    <cellStyle name="강조색6 3" xfId="5329" xr:uid="{00000000-0005-0000-0000-000059130000}"/>
    <cellStyle name="검층" xfId="62" xr:uid="{00000000-0005-0000-0000-00005A130000}"/>
    <cellStyle name="견적" xfId="5330" xr:uid="{00000000-0005-0000-0000-00005B130000}"/>
    <cellStyle name="경고문 2" xfId="1413" xr:uid="{00000000-0005-0000-0000-00005C130000}"/>
    <cellStyle name="경고문 2 2" xfId="1414" xr:uid="{00000000-0005-0000-0000-00005D130000}"/>
    <cellStyle name="경고문 3" xfId="5331" xr:uid="{00000000-0005-0000-0000-00005E130000}"/>
    <cellStyle name="계산 2" xfId="1415" xr:uid="{00000000-0005-0000-0000-00005F130000}"/>
    <cellStyle name="계산 2 10" xfId="5332" xr:uid="{00000000-0005-0000-0000-000060130000}"/>
    <cellStyle name="계산 2 10 2" xfId="5333" xr:uid="{00000000-0005-0000-0000-000061130000}"/>
    <cellStyle name="계산 2 10 2 2" xfId="5334" xr:uid="{00000000-0005-0000-0000-000062130000}"/>
    <cellStyle name="계산 2 10 3" xfId="5335" xr:uid="{00000000-0005-0000-0000-000063130000}"/>
    <cellStyle name="계산 2 11" xfId="5336" xr:uid="{00000000-0005-0000-0000-000064130000}"/>
    <cellStyle name="계산 2 11 2" xfId="5337" xr:uid="{00000000-0005-0000-0000-000065130000}"/>
    <cellStyle name="계산 2 11 2 2" xfId="5338" xr:uid="{00000000-0005-0000-0000-000066130000}"/>
    <cellStyle name="계산 2 11 3" xfId="5339" xr:uid="{00000000-0005-0000-0000-000067130000}"/>
    <cellStyle name="계산 2 12" xfId="5340" xr:uid="{00000000-0005-0000-0000-000068130000}"/>
    <cellStyle name="계산 2 12 2" xfId="5341" xr:uid="{00000000-0005-0000-0000-000069130000}"/>
    <cellStyle name="계산 2 12 2 2" xfId="5342" xr:uid="{00000000-0005-0000-0000-00006A130000}"/>
    <cellStyle name="계산 2 12 3" xfId="5343" xr:uid="{00000000-0005-0000-0000-00006B130000}"/>
    <cellStyle name="계산 2 13" xfId="5344" xr:uid="{00000000-0005-0000-0000-00006C130000}"/>
    <cellStyle name="계산 2 13 2" xfId="5345" xr:uid="{00000000-0005-0000-0000-00006D130000}"/>
    <cellStyle name="계산 2 13 2 2" xfId="5346" xr:uid="{00000000-0005-0000-0000-00006E130000}"/>
    <cellStyle name="계산 2 13 3" xfId="5347" xr:uid="{00000000-0005-0000-0000-00006F130000}"/>
    <cellStyle name="계산 2 2" xfId="1416" xr:uid="{00000000-0005-0000-0000-000070130000}"/>
    <cellStyle name="계산 2 2 10" xfId="5348" xr:uid="{00000000-0005-0000-0000-000071130000}"/>
    <cellStyle name="계산 2 2 10 2" xfId="5349" xr:uid="{00000000-0005-0000-0000-000072130000}"/>
    <cellStyle name="계산 2 2 10 2 2" xfId="5350" xr:uid="{00000000-0005-0000-0000-000073130000}"/>
    <cellStyle name="계산 2 2 10 3" xfId="5351" xr:uid="{00000000-0005-0000-0000-000074130000}"/>
    <cellStyle name="계산 2 2 11" xfId="5352" xr:uid="{00000000-0005-0000-0000-000075130000}"/>
    <cellStyle name="계산 2 2 11 2" xfId="5353" xr:uid="{00000000-0005-0000-0000-000076130000}"/>
    <cellStyle name="계산 2 2 11 2 2" xfId="5354" xr:uid="{00000000-0005-0000-0000-000077130000}"/>
    <cellStyle name="계산 2 2 11 3" xfId="5355" xr:uid="{00000000-0005-0000-0000-000078130000}"/>
    <cellStyle name="계산 2 2 12" xfId="5356" xr:uid="{00000000-0005-0000-0000-000079130000}"/>
    <cellStyle name="계산 2 2 12 2" xfId="5357" xr:uid="{00000000-0005-0000-0000-00007A130000}"/>
    <cellStyle name="계산 2 2 12 2 2" xfId="5358" xr:uid="{00000000-0005-0000-0000-00007B130000}"/>
    <cellStyle name="계산 2 2 12 3" xfId="5359" xr:uid="{00000000-0005-0000-0000-00007C130000}"/>
    <cellStyle name="계산 2 2 13" xfId="5360" xr:uid="{00000000-0005-0000-0000-00007D130000}"/>
    <cellStyle name="계산 2 2 2" xfId="5361" xr:uid="{00000000-0005-0000-0000-00007E130000}"/>
    <cellStyle name="계산 2 2 2 2" xfId="5362" xr:uid="{00000000-0005-0000-0000-00007F130000}"/>
    <cellStyle name="계산 2 2 2 2 2" xfId="5363" xr:uid="{00000000-0005-0000-0000-000080130000}"/>
    <cellStyle name="계산 2 2 2 3" xfId="5364" xr:uid="{00000000-0005-0000-0000-000081130000}"/>
    <cellStyle name="계산 2 2 3" xfId="5365" xr:uid="{00000000-0005-0000-0000-000082130000}"/>
    <cellStyle name="계산 2 2 3 2" xfId="5366" xr:uid="{00000000-0005-0000-0000-000083130000}"/>
    <cellStyle name="계산 2 2 3 2 2" xfId="5367" xr:uid="{00000000-0005-0000-0000-000084130000}"/>
    <cellStyle name="계산 2 2 3 3" xfId="5368" xr:uid="{00000000-0005-0000-0000-000085130000}"/>
    <cellStyle name="계산 2 2 4" xfId="5369" xr:uid="{00000000-0005-0000-0000-000086130000}"/>
    <cellStyle name="계산 2 2 4 2" xfId="5370" xr:uid="{00000000-0005-0000-0000-000087130000}"/>
    <cellStyle name="계산 2 2 4 2 2" xfId="5371" xr:uid="{00000000-0005-0000-0000-000088130000}"/>
    <cellStyle name="계산 2 2 4 3" xfId="5372" xr:uid="{00000000-0005-0000-0000-000089130000}"/>
    <cellStyle name="계산 2 2 5" xfId="5373" xr:uid="{00000000-0005-0000-0000-00008A130000}"/>
    <cellStyle name="계산 2 2 5 2" xfId="5374" xr:uid="{00000000-0005-0000-0000-00008B130000}"/>
    <cellStyle name="계산 2 2 5 2 2" xfId="5375" xr:uid="{00000000-0005-0000-0000-00008C130000}"/>
    <cellStyle name="계산 2 2 5 3" xfId="5376" xr:uid="{00000000-0005-0000-0000-00008D130000}"/>
    <cellStyle name="계산 2 2 6" xfId="5377" xr:uid="{00000000-0005-0000-0000-00008E130000}"/>
    <cellStyle name="계산 2 2 6 2" xfId="5378" xr:uid="{00000000-0005-0000-0000-00008F130000}"/>
    <cellStyle name="계산 2 2 6 2 2" xfId="5379" xr:uid="{00000000-0005-0000-0000-000090130000}"/>
    <cellStyle name="계산 2 2 6 3" xfId="5380" xr:uid="{00000000-0005-0000-0000-000091130000}"/>
    <cellStyle name="계산 2 2 7" xfId="5381" xr:uid="{00000000-0005-0000-0000-000092130000}"/>
    <cellStyle name="계산 2 2 7 2" xfId="5382" xr:uid="{00000000-0005-0000-0000-000093130000}"/>
    <cellStyle name="계산 2 2 7 2 2" xfId="5383" xr:uid="{00000000-0005-0000-0000-000094130000}"/>
    <cellStyle name="계산 2 2 7 3" xfId="5384" xr:uid="{00000000-0005-0000-0000-000095130000}"/>
    <cellStyle name="계산 2 2 8" xfId="5385" xr:uid="{00000000-0005-0000-0000-000096130000}"/>
    <cellStyle name="계산 2 2 8 2" xfId="5386" xr:uid="{00000000-0005-0000-0000-000097130000}"/>
    <cellStyle name="계산 2 2 8 2 2" xfId="5387" xr:uid="{00000000-0005-0000-0000-000098130000}"/>
    <cellStyle name="계산 2 2 8 3" xfId="5388" xr:uid="{00000000-0005-0000-0000-000099130000}"/>
    <cellStyle name="계산 2 2 9" xfId="5389" xr:uid="{00000000-0005-0000-0000-00009A130000}"/>
    <cellStyle name="계산 2 2 9 2" xfId="5390" xr:uid="{00000000-0005-0000-0000-00009B130000}"/>
    <cellStyle name="계산 2 2 9 2 2" xfId="5391" xr:uid="{00000000-0005-0000-0000-00009C130000}"/>
    <cellStyle name="계산 2 2 9 3" xfId="5392" xr:uid="{00000000-0005-0000-0000-00009D130000}"/>
    <cellStyle name="계산 2 3" xfId="5393" xr:uid="{00000000-0005-0000-0000-00009E130000}"/>
    <cellStyle name="계산 2 3 2" xfId="5394" xr:uid="{00000000-0005-0000-0000-00009F130000}"/>
    <cellStyle name="계산 2 3 2 2" xfId="5395" xr:uid="{00000000-0005-0000-0000-0000A0130000}"/>
    <cellStyle name="계산 2 3 3" xfId="5396" xr:uid="{00000000-0005-0000-0000-0000A1130000}"/>
    <cellStyle name="계산 2 4" xfId="5397" xr:uid="{00000000-0005-0000-0000-0000A2130000}"/>
    <cellStyle name="계산 2 4 2" xfId="5398" xr:uid="{00000000-0005-0000-0000-0000A3130000}"/>
    <cellStyle name="계산 2 4 2 2" xfId="5399" xr:uid="{00000000-0005-0000-0000-0000A4130000}"/>
    <cellStyle name="계산 2 4 3" xfId="5400" xr:uid="{00000000-0005-0000-0000-0000A5130000}"/>
    <cellStyle name="계산 2 5" xfId="5401" xr:uid="{00000000-0005-0000-0000-0000A6130000}"/>
    <cellStyle name="계산 2 5 2" xfId="5402" xr:uid="{00000000-0005-0000-0000-0000A7130000}"/>
    <cellStyle name="계산 2 5 2 2" xfId="5403" xr:uid="{00000000-0005-0000-0000-0000A8130000}"/>
    <cellStyle name="계산 2 5 3" xfId="5404" xr:uid="{00000000-0005-0000-0000-0000A9130000}"/>
    <cellStyle name="계산 2 6" xfId="5405" xr:uid="{00000000-0005-0000-0000-0000AA130000}"/>
    <cellStyle name="계산 2 6 2" xfId="5406" xr:uid="{00000000-0005-0000-0000-0000AB130000}"/>
    <cellStyle name="계산 2 6 2 2" xfId="5407" xr:uid="{00000000-0005-0000-0000-0000AC130000}"/>
    <cellStyle name="계산 2 6 3" xfId="5408" xr:uid="{00000000-0005-0000-0000-0000AD130000}"/>
    <cellStyle name="계산 2 7" xfId="5409" xr:uid="{00000000-0005-0000-0000-0000AE130000}"/>
    <cellStyle name="계산 2 7 2" xfId="5410" xr:uid="{00000000-0005-0000-0000-0000AF130000}"/>
    <cellStyle name="계산 2 7 2 2" xfId="5411" xr:uid="{00000000-0005-0000-0000-0000B0130000}"/>
    <cellStyle name="계산 2 7 3" xfId="5412" xr:uid="{00000000-0005-0000-0000-0000B1130000}"/>
    <cellStyle name="계산 2 8" xfId="5413" xr:uid="{00000000-0005-0000-0000-0000B2130000}"/>
    <cellStyle name="계산 2 8 2" xfId="5414" xr:uid="{00000000-0005-0000-0000-0000B3130000}"/>
    <cellStyle name="계산 2 8 2 2" xfId="5415" xr:uid="{00000000-0005-0000-0000-0000B4130000}"/>
    <cellStyle name="계산 2 8 3" xfId="5416" xr:uid="{00000000-0005-0000-0000-0000B5130000}"/>
    <cellStyle name="계산 2 9" xfId="5417" xr:uid="{00000000-0005-0000-0000-0000B6130000}"/>
    <cellStyle name="계산 2 9 2" xfId="5418" xr:uid="{00000000-0005-0000-0000-0000B7130000}"/>
    <cellStyle name="계산 2 9 2 2" xfId="5419" xr:uid="{00000000-0005-0000-0000-0000B8130000}"/>
    <cellStyle name="계산 2 9 3" xfId="5420" xr:uid="{00000000-0005-0000-0000-0000B9130000}"/>
    <cellStyle name="계산 3" xfId="5421" xr:uid="{00000000-0005-0000-0000-0000BA130000}"/>
    <cellStyle name="계산 3 10" xfId="5422" xr:uid="{00000000-0005-0000-0000-0000BB130000}"/>
    <cellStyle name="계산 3 10 2" xfId="5423" xr:uid="{00000000-0005-0000-0000-0000BC130000}"/>
    <cellStyle name="계산 3 10 2 2" xfId="5424" xr:uid="{00000000-0005-0000-0000-0000BD130000}"/>
    <cellStyle name="계산 3 10 3" xfId="5425" xr:uid="{00000000-0005-0000-0000-0000BE130000}"/>
    <cellStyle name="계산 3 11" xfId="5426" xr:uid="{00000000-0005-0000-0000-0000BF130000}"/>
    <cellStyle name="계산 3 11 2" xfId="5427" xr:uid="{00000000-0005-0000-0000-0000C0130000}"/>
    <cellStyle name="계산 3 11 2 2" xfId="5428" xr:uid="{00000000-0005-0000-0000-0000C1130000}"/>
    <cellStyle name="계산 3 11 3" xfId="5429" xr:uid="{00000000-0005-0000-0000-0000C2130000}"/>
    <cellStyle name="계산 3 12" xfId="5430" xr:uid="{00000000-0005-0000-0000-0000C3130000}"/>
    <cellStyle name="계산 3 12 2" xfId="5431" xr:uid="{00000000-0005-0000-0000-0000C4130000}"/>
    <cellStyle name="계산 3 12 2 2" xfId="5432" xr:uid="{00000000-0005-0000-0000-0000C5130000}"/>
    <cellStyle name="계산 3 12 3" xfId="5433" xr:uid="{00000000-0005-0000-0000-0000C6130000}"/>
    <cellStyle name="계산 3 13" xfId="5434" xr:uid="{00000000-0005-0000-0000-0000C7130000}"/>
    <cellStyle name="계산 3 13 2" xfId="5435" xr:uid="{00000000-0005-0000-0000-0000C8130000}"/>
    <cellStyle name="계산 3 13 2 2" xfId="5436" xr:uid="{00000000-0005-0000-0000-0000C9130000}"/>
    <cellStyle name="계산 3 13 3" xfId="5437" xr:uid="{00000000-0005-0000-0000-0000CA130000}"/>
    <cellStyle name="계산 3 2" xfId="5438" xr:uid="{00000000-0005-0000-0000-0000CB130000}"/>
    <cellStyle name="계산 3 2 10" xfId="5439" xr:uid="{00000000-0005-0000-0000-0000CC130000}"/>
    <cellStyle name="계산 3 2 10 2" xfId="5440" xr:uid="{00000000-0005-0000-0000-0000CD130000}"/>
    <cellStyle name="계산 3 2 10 2 2" xfId="5441" xr:uid="{00000000-0005-0000-0000-0000CE130000}"/>
    <cellStyle name="계산 3 2 10 3" xfId="5442" xr:uid="{00000000-0005-0000-0000-0000CF130000}"/>
    <cellStyle name="계산 3 2 11" xfId="5443" xr:uid="{00000000-0005-0000-0000-0000D0130000}"/>
    <cellStyle name="계산 3 2 11 2" xfId="5444" xr:uid="{00000000-0005-0000-0000-0000D1130000}"/>
    <cellStyle name="계산 3 2 11 2 2" xfId="5445" xr:uid="{00000000-0005-0000-0000-0000D2130000}"/>
    <cellStyle name="계산 3 2 11 3" xfId="5446" xr:uid="{00000000-0005-0000-0000-0000D3130000}"/>
    <cellStyle name="계산 3 2 12" xfId="5447" xr:uid="{00000000-0005-0000-0000-0000D4130000}"/>
    <cellStyle name="계산 3 2 12 2" xfId="5448" xr:uid="{00000000-0005-0000-0000-0000D5130000}"/>
    <cellStyle name="계산 3 2 12 2 2" xfId="5449" xr:uid="{00000000-0005-0000-0000-0000D6130000}"/>
    <cellStyle name="계산 3 2 12 3" xfId="5450" xr:uid="{00000000-0005-0000-0000-0000D7130000}"/>
    <cellStyle name="계산 3 2 13" xfId="5451" xr:uid="{00000000-0005-0000-0000-0000D8130000}"/>
    <cellStyle name="계산 3 2 2" xfId="5452" xr:uid="{00000000-0005-0000-0000-0000D9130000}"/>
    <cellStyle name="계산 3 2 2 2" xfId="5453" xr:uid="{00000000-0005-0000-0000-0000DA130000}"/>
    <cellStyle name="계산 3 2 2 2 2" xfId="5454" xr:uid="{00000000-0005-0000-0000-0000DB130000}"/>
    <cellStyle name="계산 3 2 2 3" xfId="5455" xr:uid="{00000000-0005-0000-0000-0000DC130000}"/>
    <cellStyle name="계산 3 2 3" xfId="5456" xr:uid="{00000000-0005-0000-0000-0000DD130000}"/>
    <cellStyle name="계산 3 2 3 2" xfId="5457" xr:uid="{00000000-0005-0000-0000-0000DE130000}"/>
    <cellStyle name="계산 3 2 3 2 2" xfId="5458" xr:uid="{00000000-0005-0000-0000-0000DF130000}"/>
    <cellStyle name="계산 3 2 3 3" xfId="5459" xr:uid="{00000000-0005-0000-0000-0000E0130000}"/>
    <cellStyle name="계산 3 2 4" xfId="5460" xr:uid="{00000000-0005-0000-0000-0000E1130000}"/>
    <cellStyle name="계산 3 2 4 2" xfId="5461" xr:uid="{00000000-0005-0000-0000-0000E2130000}"/>
    <cellStyle name="계산 3 2 4 2 2" xfId="5462" xr:uid="{00000000-0005-0000-0000-0000E3130000}"/>
    <cellStyle name="계산 3 2 4 3" xfId="5463" xr:uid="{00000000-0005-0000-0000-0000E4130000}"/>
    <cellStyle name="계산 3 2 5" xfId="5464" xr:uid="{00000000-0005-0000-0000-0000E5130000}"/>
    <cellStyle name="계산 3 2 5 2" xfId="5465" xr:uid="{00000000-0005-0000-0000-0000E6130000}"/>
    <cellStyle name="계산 3 2 5 2 2" xfId="5466" xr:uid="{00000000-0005-0000-0000-0000E7130000}"/>
    <cellStyle name="계산 3 2 5 3" xfId="5467" xr:uid="{00000000-0005-0000-0000-0000E8130000}"/>
    <cellStyle name="계산 3 2 6" xfId="5468" xr:uid="{00000000-0005-0000-0000-0000E9130000}"/>
    <cellStyle name="계산 3 2 6 2" xfId="5469" xr:uid="{00000000-0005-0000-0000-0000EA130000}"/>
    <cellStyle name="계산 3 2 6 2 2" xfId="5470" xr:uid="{00000000-0005-0000-0000-0000EB130000}"/>
    <cellStyle name="계산 3 2 6 3" xfId="5471" xr:uid="{00000000-0005-0000-0000-0000EC130000}"/>
    <cellStyle name="계산 3 2 7" xfId="5472" xr:uid="{00000000-0005-0000-0000-0000ED130000}"/>
    <cellStyle name="계산 3 2 7 2" xfId="5473" xr:uid="{00000000-0005-0000-0000-0000EE130000}"/>
    <cellStyle name="계산 3 2 7 2 2" xfId="5474" xr:uid="{00000000-0005-0000-0000-0000EF130000}"/>
    <cellStyle name="계산 3 2 7 3" xfId="5475" xr:uid="{00000000-0005-0000-0000-0000F0130000}"/>
    <cellStyle name="계산 3 2 8" xfId="5476" xr:uid="{00000000-0005-0000-0000-0000F1130000}"/>
    <cellStyle name="계산 3 2 8 2" xfId="5477" xr:uid="{00000000-0005-0000-0000-0000F2130000}"/>
    <cellStyle name="계산 3 2 8 2 2" xfId="5478" xr:uid="{00000000-0005-0000-0000-0000F3130000}"/>
    <cellStyle name="계산 3 2 8 3" xfId="5479" xr:uid="{00000000-0005-0000-0000-0000F4130000}"/>
    <cellStyle name="계산 3 2 9" xfId="5480" xr:uid="{00000000-0005-0000-0000-0000F5130000}"/>
    <cellStyle name="계산 3 2 9 2" xfId="5481" xr:uid="{00000000-0005-0000-0000-0000F6130000}"/>
    <cellStyle name="계산 3 2 9 2 2" xfId="5482" xr:uid="{00000000-0005-0000-0000-0000F7130000}"/>
    <cellStyle name="계산 3 2 9 3" xfId="5483" xr:uid="{00000000-0005-0000-0000-0000F8130000}"/>
    <cellStyle name="계산 3 3" xfId="5484" xr:uid="{00000000-0005-0000-0000-0000F9130000}"/>
    <cellStyle name="계산 3 3 2" xfId="5485" xr:uid="{00000000-0005-0000-0000-0000FA130000}"/>
    <cellStyle name="계산 3 3 2 2" xfId="5486" xr:uid="{00000000-0005-0000-0000-0000FB130000}"/>
    <cellStyle name="계산 3 3 3" xfId="5487" xr:uid="{00000000-0005-0000-0000-0000FC130000}"/>
    <cellStyle name="계산 3 4" xfId="5488" xr:uid="{00000000-0005-0000-0000-0000FD130000}"/>
    <cellStyle name="계산 3 4 2" xfId="5489" xr:uid="{00000000-0005-0000-0000-0000FE130000}"/>
    <cellStyle name="계산 3 4 2 2" xfId="5490" xr:uid="{00000000-0005-0000-0000-0000FF130000}"/>
    <cellStyle name="계산 3 4 3" xfId="5491" xr:uid="{00000000-0005-0000-0000-000000140000}"/>
    <cellStyle name="계산 3 5" xfId="5492" xr:uid="{00000000-0005-0000-0000-000001140000}"/>
    <cellStyle name="계산 3 5 2" xfId="5493" xr:uid="{00000000-0005-0000-0000-000002140000}"/>
    <cellStyle name="계산 3 5 2 2" xfId="5494" xr:uid="{00000000-0005-0000-0000-000003140000}"/>
    <cellStyle name="계산 3 5 3" xfId="5495" xr:uid="{00000000-0005-0000-0000-000004140000}"/>
    <cellStyle name="계산 3 6" xfId="5496" xr:uid="{00000000-0005-0000-0000-000005140000}"/>
    <cellStyle name="계산 3 6 2" xfId="5497" xr:uid="{00000000-0005-0000-0000-000006140000}"/>
    <cellStyle name="계산 3 6 2 2" xfId="5498" xr:uid="{00000000-0005-0000-0000-000007140000}"/>
    <cellStyle name="계산 3 6 3" xfId="5499" xr:uid="{00000000-0005-0000-0000-000008140000}"/>
    <cellStyle name="계산 3 7" xfId="5500" xr:uid="{00000000-0005-0000-0000-000009140000}"/>
    <cellStyle name="계산 3 7 2" xfId="5501" xr:uid="{00000000-0005-0000-0000-00000A140000}"/>
    <cellStyle name="계산 3 7 2 2" xfId="5502" xr:uid="{00000000-0005-0000-0000-00000B140000}"/>
    <cellStyle name="계산 3 7 3" xfId="5503" xr:uid="{00000000-0005-0000-0000-00000C140000}"/>
    <cellStyle name="계산 3 8" xfId="5504" xr:uid="{00000000-0005-0000-0000-00000D140000}"/>
    <cellStyle name="계산 3 8 2" xfId="5505" xr:uid="{00000000-0005-0000-0000-00000E140000}"/>
    <cellStyle name="계산 3 8 2 2" xfId="5506" xr:uid="{00000000-0005-0000-0000-00000F140000}"/>
    <cellStyle name="계산 3 8 3" xfId="5507" xr:uid="{00000000-0005-0000-0000-000010140000}"/>
    <cellStyle name="계산 3 9" xfId="5508" xr:uid="{00000000-0005-0000-0000-000011140000}"/>
    <cellStyle name="계산 3 9 2" xfId="5509" xr:uid="{00000000-0005-0000-0000-000012140000}"/>
    <cellStyle name="계산 3 9 2 2" xfId="5510" xr:uid="{00000000-0005-0000-0000-000013140000}"/>
    <cellStyle name="계산 3 9 3" xfId="5511" xr:uid="{00000000-0005-0000-0000-000014140000}"/>
    <cellStyle name="고정소숫점" xfId="63" xr:uid="{00000000-0005-0000-0000-000015140000}"/>
    <cellStyle name="고정소숫점 2" xfId="5512" xr:uid="{00000000-0005-0000-0000-000016140000}"/>
    <cellStyle name="고정소숫점 2 2" xfId="5513" xr:uid="{00000000-0005-0000-0000-000017140000}"/>
    <cellStyle name="고정소숫점 3" xfId="5514" xr:uid="{00000000-0005-0000-0000-000018140000}"/>
    <cellStyle name="고정소숫점 4" xfId="5515" xr:uid="{00000000-0005-0000-0000-000019140000}"/>
    <cellStyle name="고정소숫점_Sheet1" xfId="5516" xr:uid="{00000000-0005-0000-0000-00001A140000}"/>
    <cellStyle name="고정출력1" xfId="64" xr:uid="{00000000-0005-0000-0000-00001B140000}"/>
    <cellStyle name="고정출력1 2" xfId="5517" xr:uid="{00000000-0005-0000-0000-00001C140000}"/>
    <cellStyle name="고정출력1 2 2" xfId="5518" xr:uid="{00000000-0005-0000-0000-00001D140000}"/>
    <cellStyle name="고정출력1 3" xfId="5519" xr:uid="{00000000-0005-0000-0000-00001E140000}"/>
    <cellStyle name="고정출력1_Sheet1" xfId="5520" xr:uid="{00000000-0005-0000-0000-00001F140000}"/>
    <cellStyle name="고정출력2" xfId="65" xr:uid="{00000000-0005-0000-0000-000020140000}"/>
    <cellStyle name="고정출력2 2" xfId="5521" xr:uid="{00000000-0005-0000-0000-000021140000}"/>
    <cellStyle name="고정출력2 2 2" xfId="5522" xr:uid="{00000000-0005-0000-0000-000022140000}"/>
    <cellStyle name="고정출력2 3" xfId="5523" xr:uid="{00000000-0005-0000-0000-000023140000}"/>
    <cellStyle name="고정출력2_Sheet1" xfId="5524" xr:uid="{00000000-0005-0000-0000-000024140000}"/>
    <cellStyle name="공백" xfId="662" xr:uid="{00000000-0005-0000-0000-000025140000}"/>
    <cellStyle name="공백1" xfId="663" xr:uid="{00000000-0005-0000-0000-000026140000}"/>
    <cellStyle name="공백1 2" xfId="5525" xr:uid="{00000000-0005-0000-0000-000027140000}"/>
    <cellStyle name="공백1수" xfId="664" xr:uid="{00000000-0005-0000-0000-000028140000}"/>
    <cellStyle name="공사원가계산서(조경)" xfId="665" xr:uid="{00000000-0005-0000-0000-000029140000}"/>
    <cellStyle name="공종" xfId="1258" xr:uid="{00000000-0005-0000-0000-00002A140000}"/>
    <cellStyle name="괘선" xfId="5526" xr:uid="{00000000-0005-0000-0000-00002B140000}"/>
    <cellStyle name="괘선1" xfId="5527" xr:uid="{00000000-0005-0000-0000-00002C140000}"/>
    <cellStyle name="咬訌裝?INCOM1" xfId="5528" xr:uid="{00000000-0005-0000-0000-00002D140000}"/>
    <cellStyle name="咬訌裝?INCOM1 2" xfId="5529" xr:uid="{00000000-0005-0000-0000-00002E140000}"/>
    <cellStyle name="咬訌裝?INCOM10" xfId="5530" xr:uid="{00000000-0005-0000-0000-00002F140000}"/>
    <cellStyle name="咬訌裝?INCOM10 2" xfId="5531" xr:uid="{00000000-0005-0000-0000-000030140000}"/>
    <cellStyle name="咬訌裝?INCOM2" xfId="5532" xr:uid="{00000000-0005-0000-0000-000031140000}"/>
    <cellStyle name="咬訌裝?INCOM2 2" xfId="5533" xr:uid="{00000000-0005-0000-0000-000032140000}"/>
    <cellStyle name="咬訌裝?INCOM3" xfId="5534" xr:uid="{00000000-0005-0000-0000-000033140000}"/>
    <cellStyle name="咬訌裝?INCOM3 2" xfId="5535" xr:uid="{00000000-0005-0000-0000-000034140000}"/>
    <cellStyle name="咬訌裝?INCOM4" xfId="5536" xr:uid="{00000000-0005-0000-0000-000035140000}"/>
    <cellStyle name="咬訌裝?INCOM4 2" xfId="5537" xr:uid="{00000000-0005-0000-0000-000036140000}"/>
    <cellStyle name="咬訌裝?INCOM5" xfId="5538" xr:uid="{00000000-0005-0000-0000-000037140000}"/>
    <cellStyle name="咬訌裝?INCOM5 2" xfId="5539" xr:uid="{00000000-0005-0000-0000-000038140000}"/>
    <cellStyle name="咬訌裝?INCOM6" xfId="5540" xr:uid="{00000000-0005-0000-0000-000039140000}"/>
    <cellStyle name="咬訌裝?INCOM6 2" xfId="5541" xr:uid="{00000000-0005-0000-0000-00003A140000}"/>
    <cellStyle name="咬訌裝?INCOM7" xfId="5542" xr:uid="{00000000-0005-0000-0000-00003B140000}"/>
    <cellStyle name="咬訌裝?INCOM7 2" xfId="5543" xr:uid="{00000000-0005-0000-0000-00003C140000}"/>
    <cellStyle name="咬訌裝?INCOM8" xfId="5544" xr:uid="{00000000-0005-0000-0000-00003D140000}"/>
    <cellStyle name="咬訌裝?INCOM8 2" xfId="5545" xr:uid="{00000000-0005-0000-0000-00003E140000}"/>
    <cellStyle name="咬訌裝?INCOM9" xfId="5546" xr:uid="{00000000-0005-0000-0000-00003F140000}"/>
    <cellStyle name="咬訌裝?INCOM9 2" xfId="5547" xr:uid="{00000000-0005-0000-0000-000040140000}"/>
    <cellStyle name="咬訌裝?PRIB11" xfId="5548" xr:uid="{00000000-0005-0000-0000-000041140000}"/>
    <cellStyle name="咬訌裝?PRIB11 2" xfId="5549" xr:uid="{00000000-0005-0000-0000-000042140000}"/>
    <cellStyle name="구조물균열누수보수공사" xfId="5550" xr:uid="{00000000-0005-0000-0000-000043140000}"/>
    <cellStyle name="국종합건설" xfId="66" xr:uid="{00000000-0005-0000-0000-000044140000}"/>
    <cellStyle name="금액" xfId="5551" xr:uid="{00000000-0005-0000-0000-000045140000}"/>
    <cellStyle name="기계" xfId="5552" xr:uid="{00000000-0005-0000-0000-000046140000}"/>
    <cellStyle name="기본내역서" xfId="5553" xr:uid="{00000000-0005-0000-0000-000047140000}"/>
    <cellStyle name="기본표" xfId="67" xr:uid="{00000000-0005-0000-0000-000048140000}"/>
    <cellStyle name="김덕호" xfId="5554" xr:uid="{00000000-0005-0000-0000-000049140000}"/>
    <cellStyle name="끼_x0001_?" xfId="5555" xr:uid="{00000000-0005-0000-0000-00004A140000}"/>
    <cellStyle name="나쁨 2" xfId="1417" xr:uid="{00000000-0005-0000-0000-00004B140000}"/>
    <cellStyle name="나쁨 2 2" xfId="1418" xr:uid="{00000000-0005-0000-0000-00004C140000}"/>
    <cellStyle name="나쁨 3" xfId="5556" xr:uid="{00000000-0005-0000-0000-00004D140000}"/>
    <cellStyle name="날짜" xfId="68" xr:uid="{00000000-0005-0000-0000-00004E140000}"/>
    <cellStyle name="날짜 2" xfId="5557" xr:uid="{00000000-0005-0000-0000-00004F140000}"/>
    <cellStyle name="날짜 2 2" xfId="5558" xr:uid="{00000000-0005-0000-0000-000050140000}"/>
    <cellStyle name="날짜 3" xfId="5559" xr:uid="{00000000-0005-0000-0000-000051140000}"/>
    <cellStyle name="날짜_Sheet1" xfId="5560" xr:uid="{00000000-0005-0000-0000-000052140000}"/>
    <cellStyle name="남기옥" xfId="5561" xr:uid="{00000000-0005-0000-0000-000053140000}"/>
    <cellStyle name="내역" xfId="5562" xr:uid="{00000000-0005-0000-0000-000054140000}"/>
    <cellStyle name="내역서" xfId="666" xr:uid="{00000000-0005-0000-0000-000055140000}"/>
    <cellStyle name="네모제목" xfId="1259" xr:uid="{00000000-0005-0000-0000-000056140000}"/>
    <cellStyle name="네모제목 2" xfId="5563" xr:uid="{00000000-0005-0000-0000-000057140000}"/>
    <cellStyle name="네모제목 2 2" xfId="5564" xr:uid="{00000000-0005-0000-0000-000058140000}"/>
    <cellStyle name="네모제목 2 2 2" xfId="5565" xr:uid="{00000000-0005-0000-0000-000059140000}"/>
    <cellStyle name="네모제목 2 3" xfId="5566" xr:uid="{00000000-0005-0000-0000-00005A140000}"/>
    <cellStyle name="단위" xfId="667" xr:uid="{00000000-0005-0000-0000-00005B140000}"/>
    <cellStyle name="단위(원)" xfId="5567" xr:uid="{00000000-0005-0000-0000-00005C140000}"/>
    <cellStyle name="단위_5-2012년지진계-내역서(준공)-공사부분" xfId="5568" xr:uid="{00000000-0005-0000-0000-00005D140000}"/>
    <cellStyle name="달러" xfId="69" xr:uid="{00000000-0005-0000-0000-00005E140000}"/>
    <cellStyle name="달러 2" xfId="5569" xr:uid="{00000000-0005-0000-0000-00005F140000}"/>
    <cellStyle name="달러 2 2" xfId="5570" xr:uid="{00000000-0005-0000-0000-000060140000}"/>
    <cellStyle name="달러 3" xfId="5571" xr:uid="{00000000-0005-0000-0000-000061140000}"/>
    <cellStyle name="달러_Sheet1" xfId="5572" xr:uid="{00000000-0005-0000-0000-000062140000}"/>
    <cellStyle name="뒤에 오는 하이퍼링크" xfId="70" xr:uid="{00000000-0005-0000-0000-000063140000}"/>
    <cellStyle name="뒤에 오는 하이퍼링크 2" xfId="5573" xr:uid="{00000000-0005-0000-0000-000064140000}"/>
    <cellStyle name="똿떓죶Ø괻 [0.00]_PRODUCT DETAIL Q1" xfId="71" xr:uid="{00000000-0005-0000-0000-000065140000}"/>
    <cellStyle name="똿떓죶Ø괻_PRODUCT DETAIL Q1" xfId="72" xr:uid="{00000000-0005-0000-0000-000066140000}"/>
    <cellStyle name="똿뗦먛귟 [0.00]_laroux" xfId="5574" xr:uid="{00000000-0005-0000-0000-000067140000}"/>
    <cellStyle name="똿뗦먛귟_laroux" xfId="5575" xr:uid="{00000000-0005-0000-0000-000068140000}"/>
    <cellStyle name="마이너스키" xfId="1260" xr:uid="{00000000-0005-0000-0000-000069140000}"/>
    <cellStyle name="메모 2" xfId="1419" xr:uid="{00000000-0005-0000-0000-00006A140000}"/>
    <cellStyle name="메모 2 10" xfId="5576" xr:uid="{00000000-0005-0000-0000-00006B140000}"/>
    <cellStyle name="메모 2 10 2" xfId="5577" xr:uid="{00000000-0005-0000-0000-00006C140000}"/>
    <cellStyle name="메모 2 10 2 2" xfId="5578" xr:uid="{00000000-0005-0000-0000-00006D140000}"/>
    <cellStyle name="메모 2 10 3" xfId="5579" xr:uid="{00000000-0005-0000-0000-00006E140000}"/>
    <cellStyle name="메모 2 11" xfId="5580" xr:uid="{00000000-0005-0000-0000-00006F140000}"/>
    <cellStyle name="메모 2 11 2" xfId="5581" xr:uid="{00000000-0005-0000-0000-000070140000}"/>
    <cellStyle name="메모 2 11 2 2" xfId="5582" xr:uid="{00000000-0005-0000-0000-000071140000}"/>
    <cellStyle name="메모 2 11 3" xfId="5583" xr:uid="{00000000-0005-0000-0000-000072140000}"/>
    <cellStyle name="메모 2 12" xfId="5584" xr:uid="{00000000-0005-0000-0000-000073140000}"/>
    <cellStyle name="메모 2 12 2" xfId="5585" xr:uid="{00000000-0005-0000-0000-000074140000}"/>
    <cellStyle name="메모 2 12 2 2" xfId="5586" xr:uid="{00000000-0005-0000-0000-000075140000}"/>
    <cellStyle name="메모 2 12 3" xfId="5587" xr:uid="{00000000-0005-0000-0000-000076140000}"/>
    <cellStyle name="메모 2 13" xfId="5588" xr:uid="{00000000-0005-0000-0000-000077140000}"/>
    <cellStyle name="메모 2 13 2" xfId="5589" xr:uid="{00000000-0005-0000-0000-000078140000}"/>
    <cellStyle name="메모 2 13 2 2" xfId="5590" xr:uid="{00000000-0005-0000-0000-000079140000}"/>
    <cellStyle name="메모 2 13 3" xfId="5591" xr:uid="{00000000-0005-0000-0000-00007A140000}"/>
    <cellStyle name="메모 2 2" xfId="1420" xr:uid="{00000000-0005-0000-0000-00007B140000}"/>
    <cellStyle name="메모 2 2 10" xfId="5592" xr:uid="{00000000-0005-0000-0000-00007C140000}"/>
    <cellStyle name="메모 2 2 10 2" xfId="5593" xr:uid="{00000000-0005-0000-0000-00007D140000}"/>
    <cellStyle name="메모 2 2 10 2 2" xfId="5594" xr:uid="{00000000-0005-0000-0000-00007E140000}"/>
    <cellStyle name="메모 2 2 10 3" xfId="5595" xr:uid="{00000000-0005-0000-0000-00007F140000}"/>
    <cellStyle name="메모 2 2 11" xfId="5596" xr:uid="{00000000-0005-0000-0000-000080140000}"/>
    <cellStyle name="메모 2 2 11 2" xfId="5597" xr:uid="{00000000-0005-0000-0000-000081140000}"/>
    <cellStyle name="메모 2 2 11 2 2" xfId="5598" xr:uid="{00000000-0005-0000-0000-000082140000}"/>
    <cellStyle name="메모 2 2 11 3" xfId="5599" xr:uid="{00000000-0005-0000-0000-000083140000}"/>
    <cellStyle name="메모 2 2 12" xfId="5600" xr:uid="{00000000-0005-0000-0000-000084140000}"/>
    <cellStyle name="메모 2 2 12 2" xfId="5601" xr:uid="{00000000-0005-0000-0000-000085140000}"/>
    <cellStyle name="메모 2 2 12 2 2" xfId="5602" xr:uid="{00000000-0005-0000-0000-000086140000}"/>
    <cellStyle name="메모 2 2 12 3" xfId="5603" xr:uid="{00000000-0005-0000-0000-000087140000}"/>
    <cellStyle name="메모 2 2 13" xfId="5604" xr:uid="{00000000-0005-0000-0000-000088140000}"/>
    <cellStyle name="메모 2 2 2" xfId="5605" xr:uid="{00000000-0005-0000-0000-000089140000}"/>
    <cellStyle name="메모 2 2 2 2" xfId="5606" xr:uid="{00000000-0005-0000-0000-00008A140000}"/>
    <cellStyle name="메모 2 2 2 2 2" xfId="5607" xr:uid="{00000000-0005-0000-0000-00008B140000}"/>
    <cellStyle name="메모 2 2 2 3" xfId="5608" xr:uid="{00000000-0005-0000-0000-00008C140000}"/>
    <cellStyle name="메모 2 2 3" xfId="5609" xr:uid="{00000000-0005-0000-0000-00008D140000}"/>
    <cellStyle name="메모 2 2 3 2" xfId="5610" xr:uid="{00000000-0005-0000-0000-00008E140000}"/>
    <cellStyle name="메모 2 2 3 2 2" xfId="5611" xr:uid="{00000000-0005-0000-0000-00008F140000}"/>
    <cellStyle name="메모 2 2 3 3" xfId="5612" xr:uid="{00000000-0005-0000-0000-000090140000}"/>
    <cellStyle name="메모 2 2 4" xfId="5613" xr:uid="{00000000-0005-0000-0000-000091140000}"/>
    <cellStyle name="메모 2 2 4 2" xfId="5614" xr:uid="{00000000-0005-0000-0000-000092140000}"/>
    <cellStyle name="메모 2 2 4 2 2" xfId="5615" xr:uid="{00000000-0005-0000-0000-000093140000}"/>
    <cellStyle name="메모 2 2 4 3" xfId="5616" xr:uid="{00000000-0005-0000-0000-000094140000}"/>
    <cellStyle name="메모 2 2 5" xfId="5617" xr:uid="{00000000-0005-0000-0000-000095140000}"/>
    <cellStyle name="메모 2 2 5 2" xfId="5618" xr:uid="{00000000-0005-0000-0000-000096140000}"/>
    <cellStyle name="메모 2 2 5 2 2" xfId="5619" xr:uid="{00000000-0005-0000-0000-000097140000}"/>
    <cellStyle name="메모 2 2 5 3" xfId="5620" xr:uid="{00000000-0005-0000-0000-000098140000}"/>
    <cellStyle name="메모 2 2 6" xfId="5621" xr:uid="{00000000-0005-0000-0000-000099140000}"/>
    <cellStyle name="메모 2 2 6 2" xfId="5622" xr:uid="{00000000-0005-0000-0000-00009A140000}"/>
    <cellStyle name="메모 2 2 6 2 2" xfId="5623" xr:uid="{00000000-0005-0000-0000-00009B140000}"/>
    <cellStyle name="메모 2 2 6 3" xfId="5624" xr:uid="{00000000-0005-0000-0000-00009C140000}"/>
    <cellStyle name="메모 2 2 7" xfId="5625" xr:uid="{00000000-0005-0000-0000-00009D140000}"/>
    <cellStyle name="메모 2 2 7 2" xfId="5626" xr:uid="{00000000-0005-0000-0000-00009E140000}"/>
    <cellStyle name="메모 2 2 7 2 2" xfId="5627" xr:uid="{00000000-0005-0000-0000-00009F140000}"/>
    <cellStyle name="메모 2 2 7 3" xfId="5628" xr:uid="{00000000-0005-0000-0000-0000A0140000}"/>
    <cellStyle name="메모 2 2 8" xfId="5629" xr:uid="{00000000-0005-0000-0000-0000A1140000}"/>
    <cellStyle name="메모 2 2 8 2" xfId="5630" xr:uid="{00000000-0005-0000-0000-0000A2140000}"/>
    <cellStyle name="메모 2 2 8 2 2" xfId="5631" xr:uid="{00000000-0005-0000-0000-0000A3140000}"/>
    <cellStyle name="메모 2 2 8 3" xfId="5632" xr:uid="{00000000-0005-0000-0000-0000A4140000}"/>
    <cellStyle name="메모 2 2 9" xfId="5633" xr:uid="{00000000-0005-0000-0000-0000A5140000}"/>
    <cellStyle name="메모 2 2 9 2" xfId="5634" xr:uid="{00000000-0005-0000-0000-0000A6140000}"/>
    <cellStyle name="메모 2 2 9 2 2" xfId="5635" xr:uid="{00000000-0005-0000-0000-0000A7140000}"/>
    <cellStyle name="메모 2 2 9 3" xfId="5636" xr:uid="{00000000-0005-0000-0000-0000A8140000}"/>
    <cellStyle name="메모 2 3" xfId="5637" xr:uid="{00000000-0005-0000-0000-0000A9140000}"/>
    <cellStyle name="메모 2 3 2" xfId="5638" xr:uid="{00000000-0005-0000-0000-0000AA140000}"/>
    <cellStyle name="메모 2 3 2 2" xfId="5639" xr:uid="{00000000-0005-0000-0000-0000AB140000}"/>
    <cellStyle name="메모 2 3 3" xfId="5640" xr:uid="{00000000-0005-0000-0000-0000AC140000}"/>
    <cellStyle name="메모 2 4" xfId="5641" xr:uid="{00000000-0005-0000-0000-0000AD140000}"/>
    <cellStyle name="메모 2 4 2" xfId="5642" xr:uid="{00000000-0005-0000-0000-0000AE140000}"/>
    <cellStyle name="메모 2 4 2 2" xfId="5643" xr:uid="{00000000-0005-0000-0000-0000AF140000}"/>
    <cellStyle name="메모 2 4 3" xfId="5644" xr:uid="{00000000-0005-0000-0000-0000B0140000}"/>
    <cellStyle name="메모 2 5" xfId="5645" xr:uid="{00000000-0005-0000-0000-0000B1140000}"/>
    <cellStyle name="메모 2 5 2" xfId="5646" xr:uid="{00000000-0005-0000-0000-0000B2140000}"/>
    <cellStyle name="메모 2 5 2 2" xfId="5647" xr:uid="{00000000-0005-0000-0000-0000B3140000}"/>
    <cellStyle name="메모 2 5 3" xfId="5648" xr:uid="{00000000-0005-0000-0000-0000B4140000}"/>
    <cellStyle name="메모 2 6" xfId="5649" xr:uid="{00000000-0005-0000-0000-0000B5140000}"/>
    <cellStyle name="메모 2 6 2" xfId="5650" xr:uid="{00000000-0005-0000-0000-0000B6140000}"/>
    <cellStyle name="메모 2 6 2 2" xfId="5651" xr:uid="{00000000-0005-0000-0000-0000B7140000}"/>
    <cellStyle name="메모 2 6 3" xfId="5652" xr:uid="{00000000-0005-0000-0000-0000B8140000}"/>
    <cellStyle name="메모 2 7" xfId="5653" xr:uid="{00000000-0005-0000-0000-0000B9140000}"/>
    <cellStyle name="메모 2 7 2" xfId="5654" xr:uid="{00000000-0005-0000-0000-0000BA140000}"/>
    <cellStyle name="메모 2 7 2 2" xfId="5655" xr:uid="{00000000-0005-0000-0000-0000BB140000}"/>
    <cellStyle name="메모 2 7 3" xfId="5656" xr:uid="{00000000-0005-0000-0000-0000BC140000}"/>
    <cellStyle name="메모 2 8" xfId="5657" xr:uid="{00000000-0005-0000-0000-0000BD140000}"/>
    <cellStyle name="메모 2 8 2" xfId="5658" xr:uid="{00000000-0005-0000-0000-0000BE140000}"/>
    <cellStyle name="메모 2 8 2 2" xfId="5659" xr:uid="{00000000-0005-0000-0000-0000BF140000}"/>
    <cellStyle name="메모 2 8 3" xfId="5660" xr:uid="{00000000-0005-0000-0000-0000C0140000}"/>
    <cellStyle name="메모 2 9" xfId="5661" xr:uid="{00000000-0005-0000-0000-0000C1140000}"/>
    <cellStyle name="메모 2 9 2" xfId="5662" xr:uid="{00000000-0005-0000-0000-0000C2140000}"/>
    <cellStyle name="메모 2 9 2 2" xfId="5663" xr:uid="{00000000-0005-0000-0000-0000C3140000}"/>
    <cellStyle name="메모 2 9 3" xfId="5664" xr:uid="{00000000-0005-0000-0000-0000C4140000}"/>
    <cellStyle name="메모 3" xfId="5665" xr:uid="{00000000-0005-0000-0000-0000C5140000}"/>
    <cellStyle name="메모 3 10" xfId="5666" xr:uid="{00000000-0005-0000-0000-0000C6140000}"/>
    <cellStyle name="메모 3 10 2" xfId="5667" xr:uid="{00000000-0005-0000-0000-0000C7140000}"/>
    <cellStyle name="메모 3 10 2 2" xfId="5668" xr:uid="{00000000-0005-0000-0000-0000C8140000}"/>
    <cellStyle name="메모 3 10 3" xfId="5669" xr:uid="{00000000-0005-0000-0000-0000C9140000}"/>
    <cellStyle name="메모 3 11" xfId="5670" xr:uid="{00000000-0005-0000-0000-0000CA140000}"/>
    <cellStyle name="메모 3 11 2" xfId="5671" xr:uid="{00000000-0005-0000-0000-0000CB140000}"/>
    <cellStyle name="메모 3 11 2 2" xfId="5672" xr:uid="{00000000-0005-0000-0000-0000CC140000}"/>
    <cellStyle name="메모 3 11 3" xfId="5673" xr:uid="{00000000-0005-0000-0000-0000CD140000}"/>
    <cellStyle name="메모 3 12" xfId="5674" xr:uid="{00000000-0005-0000-0000-0000CE140000}"/>
    <cellStyle name="메모 3 12 2" xfId="5675" xr:uid="{00000000-0005-0000-0000-0000CF140000}"/>
    <cellStyle name="메모 3 12 2 2" xfId="5676" xr:uid="{00000000-0005-0000-0000-0000D0140000}"/>
    <cellStyle name="메모 3 12 3" xfId="5677" xr:uid="{00000000-0005-0000-0000-0000D1140000}"/>
    <cellStyle name="메모 3 13" xfId="5678" xr:uid="{00000000-0005-0000-0000-0000D2140000}"/>
    <cellStyle name="메모 3 13 2" xfId="5679" xr:uid="{00000000-0005-0000-0000-0000D3140000}"/>
    <cellStyle name="메모 3 13 2 2" xfId="5680" xr:uid="{00000000-0005-0000-0000-0000D4140000}"/>
    <cellStyle name="메모 3 13 3" xfId="5681" xr:uid="{00000000-0005-0000-0000-0000D5140000}"/>
    <cellStyle name="메모 3 2" xfId="5682" xr:uid="{00000000-0005-0000-0000-0000D6140000}"/>
    <cellStyle name="메모 3 2 10" xfId="5683" xr:uid="{00000000-0005-0000-0000-0000D7140000}"/>
    <cellStyle name="메모 3 2 10 2" xfId="5684" xr:uid="{00000000-0005-0000-0000-0000D8140000}"/>
    <cellStyle name="메모 3 2 10 2 2" xfId="5685" xr:uid="{00000000-0005-0000-0000-0000D9140000}"/>
    <cellStyle name="메모 3 2 10 3" xfId="5686" xr:uid="{00000000-0005-0000-0000-0000DA140000}"/>
    <cellStyle name="메모 3 2 11" xfId="5687" xr:uid="{00000000-0005-0000-0000-0000DB140000}"/>
    <cellStyle name="메모 3 2 11 2" xfId="5688" xr:uid="{00000000-0005-0000-0000-0000DC140000}"/>
    <cellStyle name="메모 3 2 11 2 2" xfId="5689" xr:uid="{00000000-0005-0000-0000-0000DD140000}"/>
    <cellStyle name="메모 3 2 11 3" xfId="5690" xr:uid="{00000000-0005-0000-0000-0000DE140000}"/>
    <cellStyle name="메모 3 2 12" xfId="5691" xr:uid="{00000000-0005-0000-0000-0000DF140000}"/>
    <cellStyle name="메모 3 2 12 2" xfId="5692" xr:uid="{00000000-0005-0000-0000-0000E0140000}"/>
    <cellStyle name="메모 3 2 12 2 2" xfId="5693" xr:uid="{00000000-0005-0000-0000-0000E1140000}"/>
    <cellStyle name="메모 3 2 12 3" xfId="5694" xr:uid="{00000000-0005-0000-0000-0000E2140000}"/>
    <cellStyle name="메모 3 2 13" xfId="5695" xr:uid="{00000000-0005-0000-0000-0000E3140000}"/>
    <cellStyle name="메모 3 2 2" xfId="5696" xr:uid="{00000000-0005-0000-0000-0000E4140000}"/>
    <cellStyle name="메모 3 2 2 2" xfId="5697" xr:uid="{00000000-0005-0000-0000-0000E5140000}"/>
    <cellStyle name="메모 3 2 2 2 2" xfId="5698" xr:uid="{00000000-0005-0000-0000-0000E6140000}"/>
    <cellStyle name="메모 3 2 2 3" xfId="5699" xr:uid="{00000000-0005-0000-0000-0000E7140000}"/>
    <cellStyle name="메모 3 2 3" xfId="5700" xr:uid="{00000000-0005-0000-0000-0000E8140000}"/>
    <cellStyle name="메모 3 2 3 2" xfId="5701" xr:uid="{00000000-0005-0000-0000-0000E9140000}"/>
    <cellStyle name="메모 3 2 3 2 2" xfId="5702" xr:uid="{00000000-0005-0000-0000-0000EA140000}"/>
    <cellStyle name="메모 3 2 3 3" xfId="5703" xr:uid="{00000000-0005-0000-0000-0000EB140000}"/>
    <cellStyle name="메모 3 2 4" xfId="5704" xr:uid="{00000000-0005-0000-0000-0000EC140000}"/>
    <cellStyle name="메모 3 2 4 2" xfId="5705" xr:uid="{00000000-0005-0000-0000-0000ED140000}"/>
    <cellStyle name="메모 3 2 4 2 2" xfId="5706" xr:uid="{00000000-0005-0000-0000-0000EE140000}"/>
    <cellStyle name="메모 3 2 4 3" xfId="5707" xr:uid="{00000000-0005-0000-0000-0000EF140000}"/>
    <cellStyle name="메모 3 2 5" xfId="5708" xr:uid="{00000000-0005-0000-0000-0000F0140000}"/>
    <cellStyle name="메모 3 2 5 2" xfId="5709" xr:uid="{00000000-0005-0000-0000-0000F1140000}"/>
    <cellStyle name="메모 3 2 5 2 2" xfId="5710" xr:uid="{00000000-0005-0000-0000-0000F2140000}"/>
    <cellStyle name="메모 3 2 5 3" xfId="5711" xr:uid="{00000000-0005-0000-0000-0000F3140000}"/>
    <cellStyle name="메모 3 2 6" xfId="5712" xr:uid="{00000000-0005-0000-0000-0000F4140000}"/>
    <cellStyle name="메모 3 2 6 2" xfId="5713" xr:uid="{00000000-0005-0000-0000-0000F5140000}"/>
    <cellStyle name="메모 3 2 6 2 2" xfId="5714" xr:uid="{00000000-0005-0000-0000-0000F6140000}"/>
    <cellStyle name="메모 3 2 6 3" xfId="5715" xr:uid="{00000000-0005-0000-0000-0000F7140000}"/>
    <cellStyle name="메모 3 2 7" xfId="5716" xr:uid="{00000000-0005-0000-0000-0000F8140000}"/>
    <cellStyle name="메모 3 2 7 2" xfId="5717" xr:uid="{00000000-0005-0000-0000-0000F9140000}"/>
    <cellStyle name="메모 3 2 7 2 2" xfId="5718" xr:uid="{00000000-0005-0000-0000-0000FA140000}"/>
    <cellStyle name="메모 3 2 7 3" xfId="5719" xr:uid="{00000000-0005-0000-0000-0000FB140000}"/>
    <cellStyle name="메모 3 2 8" xfId="5720" xr:uid="{00000000-0005-0000-0000-0000FC140000}"/>
    <cellStyle name="메모 3 2 8 2" xfId="5721" xr:uid="{00000000-0005-0000-0000-0000FD140000}"/>
    <cellStyle name="메모 3 2 8 2 2" xfId="5722" xr:uid="{00000000-0005-0000-0000-0000FE140000}"/>
    <cellStyle name="메모 3 2 8 3" xfId="5723" xr:uid="{00000000-0005-0000-0000-0000FF140000}"/>
    <cellStyle name="메모 3 2 9" xfId="5724" xr:uid="{00000000-0005-0000-0000-000000150000}"/>
    <cellStyle name="메모 3 2 9 2" xfId="5725" xr:uid="{00000000-0005-0000-0000-000001150000}"/>
    <cellStyle name="메모 3 2 9 2 2" xfId="5726" xr:uid="{00000000-0005-0000-0000-000002150000}"/>
    <cellStyle name="메모 3 2 9 3" xfId="5727" xr:uid="{00000000-0005-0000-0000-000003150000}"/>
    <cellStyle name="메모 3 3" xfId="5728" xr:uid="{00000000-0005-0000-0000-000004150000}"/>
    <cellStyle name="메모 3 3 2" xfId="5729" xr:uid="{00000000-0005-0000-0000-000005150000}"/>
    <cellStyle name="메모 3 3 2 2" xfId="5730" xr:uid="{00000000-0005-0000-0000-000006150000}"/>
    <cellStyle name="메모 3 3 3" xfId="5731" xr:uid="{00000000-0005-0000-0000-000007150000}"/>
    <cellStyle name="메모 3 4" xfId="5732" xr:uid="{00000000-0005-0000-0000-000008150000}"/>
    <cellStyle name="메모 3 4 2" xfId="5733" xr:uid="{00000000-0005-0000-0000-000009150000}"/>
    <cellStyle name="메모 3 4 2 2" xfId="5734" xr:uid="{00000000-0005-0000-0000-00000A150000}"/>
    <cellStyle name="메모 3 4 3" xfId="5735" xr:uid="{00000000-0005-0000-0000-00000B150000}"/>
    <cellStyle name="메모 3 5" xfId="5736" xr:uid="{00000000-0005-0000-0000-00000C150000}"/>
    <cellStyle name="메모 3 5 2" xfId="5737" xr:uid="{00000000-0005-0000-0000-00000D150000}"/>
    <cellStyle name="메모 3 5 2 2" xfId="5738" xr:uid="{00000000-0005-0000-0000-00000E150000}"/>
    <cellStyle name="메모 3 5 3" xfId="5739" xr:uid="{00000000-0005-0000-0000-00000F150000}"/>
    <cellStyle name="메모 3 6" xfId="5740" xr:uid="{00000000-0005-0000-0000-000010150000}"/>
    <cellStyle name="메모 3 6 2" xfId="5741" xr:uid="{00000000-0005-0000-0000-000011150000}"/>
    <cellStyle name="메모 3 6 2 2" xfId="5742" xr:uid="{00000000-0005-0000-0000-000012150000}"/>
    <cellStyle name="메모 3 6 3" xfId="5743" xr:uid="{00000000-0005-0000-0000-000013150000}"/>
    <cellStyle name="메모 3 7" xfId="5744" xr:uid="{00000000-0005-0000-0000-000014150000}"/>
    <cellStyle name="메모 3 7 2" xfId="5745" xr:uid="{00000000-0005-0000-0000-000015150000}"/>
    <cellStyle name="메모 3 7 2 2" xfId="5746" xr:uid="{00000000-0005-0000-0000-000016150000}"/>
    <cellStyle name="메모 3 7 3" xfId="5747" xr:uid="{00000000-0005-0000-0000-000017150000}"/>
    <cellStyle name="메모 3 8" xfId="5748" xr:uid="{00000000-0005-0000-0000-000018150000}"/>
    <cellStyle name="메모 3 8 2" xfId="5749" xr:uid="{00000000-0005-0000-0000-000019150000}"/>
    <cellStyle name="메모 3 8 2 2" xfId="5750" xr:uid="{00000000-0005-0000-0000-00001A150000}"/>
    <cellStyle name="메모 3 8 3" xfId="5751" xr:uid="{00000000-0005-0000-0000-00001B150000}"/>
    <cellStyle name="메모 3 9" xfId="5752" xr:uid="{00000000-0005-0000-0000-00001C150000}"/>
    <cellStyle name="메모 3 9 2" xfId="5753" xr:uid="{00000000-0005-0000-0000-00001D150000}"/>
    <cellStyle name="메모 3 9 2 2" xfId="5754" xr:uid="{00000000-0005-0000-0000-00001E150000}"/>
    <cellStyle name="메모 3 9 3" xfId="5755" xr:uid="{00000000-0005-0000-0000-00001F150000}"/>
    <cellStyle name="면적표시" xfId="1261" xr:uid="{00000000-0005-0000-0000-000020150000}"/>
    <cellStyle name="묮뎋 [0.00]_PRODUCT DETAIL Q1" xfId="73" xr:uid="{00000000-0005-0000-0000-000021150000}"/>
    <cellStyle name="묮뎋_PRODUCT DETAIL Q1" xfId="74" xr:uid="{00000000-0005-0000-0000-000022150000}"/>
    <cellStyle name="믅됞 [0.00]_laroux" xfId="5756" xr:uid="{00000000-0005-0000-0000-000023150000}"/>
    <cellStyle name="믅됞_laroux" xfId="5757" xr:uid="{00000000-0005-0000-0000-000024150000}"/>
    <cellStyle name="未定義" xfId="1262" xr:uid="{00000000-0005-0000-0000-000025150000}"/>
    <cellStyle name="바탕체" xfId="1263" xr:uid="{00000000-0005-0000-0000-000026150000}"/>
    <cellStyle name="배분" xfId="5758" xr:uid="{00000000-0005-0000-0000-000027150000}"/>
    <cellStyle name="배분 2" xfId="5759" xr:uid="{00000000-0005-0000-0000-000028150000}"/>
    <cellStyle name="배분 2 10" xfId="5760" xr:uid="{00000000-0005-0000-0000-000029150000}"/>
    <cellStyle name="배분 2 10 2" xfId="5761" xr:uid="{00000000-0005-0000-0000-00002A150000}"/>
    <cellStyle name="배분 2 10 2 2" xfId="5762" xr:uid="{00000000-0005-0000-0000-00002B150000}"/>
    <cellStyle name="배분 2 10 3" xfId="5763" xr:uid="{00000000-0005-0000-0000-00002C150000}"/>
    <cellStyle name="배분 2 11" xfId="5764" xr:uid="{00000000-0005-0000-0000-00002D150000}"/>
    <cellStyle name="배분 2 11 2" xfId="5765" xr:uid="{00000000-0005-0000-0000-00002E150000}"/>
    <cellStyle name="배분 2 11 2 2" xfId="5766" xr:uid="{00000000-0005-0000-0000-00002F150000}"/>
    <cellStyle name="배분 2 11 3" xfId="5767" xr:uid="{00000000-0005-0000-0000-000030150000}"/>
    <cellStyle name="배분 2 12" xfId="5768" xr:uid="{00000000-0005-0000-0000-000031150000}"/>
    <cellStyle name="배분 2 12 2" xfId="5769" xr:uid="{00000000-0005-0000-0000-000032150000}"/>
    <cellStyle name="배분 2 12 2 2" xfId="5770" xr:uid="{00000000-0005-0000-0000-000033150000}"/>
    <cellStyle name="배분 2 12 3" xfId="5771" xr:uid="{00000000-0005-0000-0000-000034150000}"/>
    <cellStyle name="배분 2 13" xfId="5772" xr:uid="{00000000-0005-0000-0000-000035150000}"/>
    <cellStyle name="배분 2 13 2" xfId="5773" xr:uid="{00000000-0005-0000-0000-000036150000}"/>
    <cellStyle name="배분 2 14" xfId="5774" xr:uid="{00000000-0005-0000-0000-000037150000}"/>
    <cellStyle name="배분 2 2" xfId="5775" xr:uid="{00000000-0005-0000-0000-000038150000}"/>
    <cellStyle name="배분 2 2 2" xfId="5776" xr:uid="{00000000-0005-0000-0000-000039150000}"/>
    <cellStyle name="배분 2 2 2 2" xfId="5777" xr:uid="{00000000-0005-0000-0000-00003A150000}"/>
    <cellStyle name="배분 2 2 3" xfId="5778" xr:uid="{00000000-0005-0000-0000-00003B150000}"/>
    <cellStyle name="배분 2 3" xfId="5779" xr:uid="{00000000-0005-0000-0000-00003C150000}"/>
    <cellStyle name="배분 2 3 2" xfId="5780" xr:uid="{00000000-0005-0000-0000-00003D150000}"/>
    <cellStyle name="배분 2 3 2 2" xfId="5781" xr:uid="{00000000-0005-0000-0000-00003E150000}"/>
    <cellStyle name="배분 2 3 3" xfId="5782" xr:uid="{00000000-0005-0000-0000-00003F150000}"/>
    <cellStyle name="배분 2 4" xfId="5783" xr:uid="{00000000-0005-0000-0000-000040150000}"/>
    <cellStyle name="배분 2 4 2" xfId="5784" xr:uid="{00000000-0005-0000-0000-000041150000}"/>
    <cellStyle name="배분 2 4 2 2" xfId="5785" xr:uid="{00000000-0005-0000-0000-000042150000}"/>
    <cellStyle name="배분 2 4 3" xfId="5786" xr:uid="{00000000-0005-0000-0000-000043150000}"/>
    <cellStyle name="배분 2 5" xfId="5787" xr:uid="{00000000-0005-0000-0000-000044150000}"/>
    <cellStyle name="배분 2 5 2" xfId="5788" xr:uid="{00000000-0005-0000-0000-000045150000}"/>
    <cellStyle name="배분 2 5 2 2" xfId="5789" xr:uid="{00000000-0005-0000-0000-000046150000}"/>
    <cellStyle name="배분 2 5 3" xfId="5790" xr:uid="{00000000-0005-0000-0000-000047150000}"/>
    <cellStyle name="배분 2 6" xfId="5791" xr:uid="{00000000-0005-0000-0000-000048150000}"/>
    <cellStyle name="배분 2 6 2" xfId="5792" xr:uid="{00000000-0005-0000-0000-000049150000}"/>
    <cellStyle name="배분 2 6 2 2" xfId="5793" xr:uid="{00000000-0005-0000-0000-00004A150000}"/>
    <cellStyle name="배분 2 6 3" xfId="5794" xr:uid="{00000000-0005-0000-0000-00004B150000}"/>
    <cellStyle name="배분 2 7" xfId="5795" xr:uid="{00000000-0005-0000-0000-00004C150000}"/>
    <cellStyle name="배분 2 7 2" xfId="5796" xr:uid="{00000000-0005-0000-0000-00004D150000}"/>
    <cellStyle name="배분 2 7 2 2" xfId="5797" xr:uid="{00000000-0005-0000-0000-00004E150000}"/>
    <cellStyle name="배분 2 7 3" xfId="5798" xr:uid="{00000000-0005-0000-0000-00004F150000}"/>
    <cellStyle name="배분 2 8" xfId="5799" xr:uid="{00000000-0005-0000-0000-000050150000}"/>
    <cellStyle name="배분 2 8 2" xfId="5800" xr:uid="{00000000-0005-0000-0000-000051150000}"/>
    <cellStyle name="배분 2 8 2 2" xfId="5801" xr:uid="{00000000-0005-0000-0000-000052150000}"/>
    <cellStyle name="배분 2 8 3" xfId="5802" xr:uid="{00000000-0005-0000-0000-000053150000}"/>
    <cellStyle name="배분 2 9" xfId="5803" xr:uid="{00000000-0005-0000-0000-000054150000}"/>
    <cellStyle name="배분 2 9 2" xfId="5804" xr:uid="{00000000-0005-0000-0000-000055150000}"/>
    <cellStyle name="배분 2 9 2 2" xfId="5805" xr:uid="{00000000-0005-0000-0000-000056150000}"/>
    <cellStyle name="배분 2 9 3" xfId="5806" xr:uid="{00000000-0005-0000-0000-000057150000}"/>
    <cellStyle name="배분 3" xfId="5807" xr:uid="{00000000-0005-0000-0000-000058150000}"/>
    <cellStyle name="배분 3 2" xfId="5808" xr:uid="{00000000-0005-0000-0000-000059150000}"/>
    <cellStyle name="배분 3 2 2" xfId="5809" xr:uid="{00000000-0005-0000-0000-00005A150000}"/>
    <cellStyle name="배분 3 3" xfId="5810" xr:uid="{00000000-0005-0000-0000-00005B150000}"/>
    <cellStyle name="배분 4" xfId="5811" xr:uid="{00000000-0005-0000-0000-00005C150000}"/>
    <cellStyle name="배분 4 2" xfId="5812" xr:uid="{00000000-0005-0000-0000-00005D150000}"/>
    <cellStyle name="배분 4 2 2" xfId="5813" xr:uid="{00000000-0005-0000-0000-00005E150000}"/>
    <cellStyle name="배분 4 3" xfId="5814" xr:uid="{00000000-0005-0000-0000-00005F150000}"/>
    <cellStyle name="배분 5" xfId="5815" xr:uid="{00000000-0005-0000-0000-000060150000}"/>
    <cellStyle name="배분 5 2" xfId="5816" xr:uid="{00000000-0005-0000-0000-000061150000}"/>
    <cellStyle name="배분 6" xfId="5817" xr:uid="{00000000-0005-0000-0000-000062150000}"/>
    <cellStyle name="백" xfId="1264" xr:uid="{00000000-0005-0000-0000-000063150000}"/>
    <cellStyle name="백 " xfId="5818" xr:uid="{00000000-0005-0000-0000-000064150000}"/>
    <cellStyle name="백 2" xfId="5819" xr:uid="{00000000-0005-0000-0000-000065150000}"/>
    <cellStyle name="백 3" xfId="5820" xr:uid="{00000000-0005-0000-0000-000066150000}"/>
    <cellStyle name="백_2회설변전체내역서" xfId="5821" xr:uid="{00000000-0005-0000-0000-000067150000}"/>
    <cellStyle name="백_Book2" xfId="1265" xr:uid="{00000000-0005-0000-0000-000068150000}"/>
    <cellStyle name="백_도로" xfId="5822" xr:uid="{00000000-0005-0000-0000-000069150000}"/>
    <cellStyle name="백_부대초안" xfId="5823" xr:uid="{00000000-0005-0000-0000-00006A150000}"/>
    <cellStyle name="백_부대초안_견적의뢰" xfId="5824" xr:uid="{00000000-0005-0000-0000-00006B150000}"/>
    <cellStyle name="백_부대초안_김포투찰" xfId="5825" xr:uid="{00000000-0005-0000-0000-00006C150000}"/>
    <cellStyle name="백_부대초안_김포투찰_견적의뢰" xfId="5826" xr:uid="{00000000-0005-0000-0000-00006D150000}"/>
    <cellStyle name="백_일위대가양식" xfId="5827" xr:uid="{00000000-0005-0000-0000-00006E150000}"/>
    <cellStyle name="백_토목내역" xfId="5828" xr:uid="{00000000-0005-0000-0000-00006F150000}"/>
    <cellStyle name="백_토목내역서" xfId="5829" xr:uid="{00000000-0005-0000-0000-000070150000}"/>
    <cellStyle name="백_토목내역서_도로" xfId="5830" xr:uid="{00000000-0005-0000-0000-000071150000}"/>
    <cellStyle name="백_토목내역서_부대초안" xfId="5831" xr:uid="{00000000-0005-0000-0000-000072150000}"/>
    <cellStyle name="백_토목내역서_부대초안_견적의뢰" xfId="5832" xr:uid="{00000000-0005-0000-0000-000073150000}"/>
    <cellStyle name="백_토목내역서_부대초안_김포투찰" xfId="5833" xr:uid="{00000000-0005-0000-0000-000074150000}"/>
    <cellStyle name="백_토목내역서_부대초안_김포투찰_견적의뢰" xfId="5834" xr:uid="{00000000-0005-0000-0000-000075150000}"/>
    <cellStyle name="백_황령산 봉수대 용역내역서" xfId="5835" xr:uid="{00000000-0005-0000-0000-000076150000}"/>
    <cellStyle name="백분율" xfId="75" builtinId="5"/>
    <cellStyle name="백분율 [△1]" xfId="5836" xr:uid="{00000000-0005-0000-0000-000078150000}"/>
    <cellStyle name="백분율 [△2]" xfId="5837" xr:uid="{00000000-0005-0000-0000-000079150000}"/>
    <cellStyle name="백분율 [0]" xfId="76" xr:uid="{00000000-0005-0000-0000-00007A150000}"/>
    <cellStyle name="백분율 [2]" xfId="77" xr:uid="{00000000-0005-0000-0000-00007B150000}"/>
    <cellStyle name="백분율 10" xfId="5838" xr:uid="{00000000-0005-0000-0000-00007C150000}"/>
    <cellStyle name="백분율 10 10" xfId="5839" xr:uid="{00000000-0005-0000-0000-00007D150000}"/>
    <cellStyle name="백분율 10 10 2" xfId="5840" xr:uid="{00000000-0005-0000-0000-00007E150000}"/>
    <cellStyle name="백분율 10 11" xfId="5841" xr:uid="{00000000-0005-0000-0000-00007F150000}"/>
    <cellStyle name="백분율 10 2" xfId="5842" xr:uid="{00000000-0005-0000-0000-000080150000}"/>
    <cellStyle name="백분율 10 2 2" xfId="5843" xr:uid="{00000000-0005-0000-0000-000081150000}"/>
    <cellStyle name="백분율 10 3" xfId="5844" xr:uid="{00000000-0005-0000-0000-000082150000}"/>
    <cellStyle name="백분율 10 3 2" xfId="5845" xr:uid="{00000000-0005-0000-0000-000083150000}"/>
    <cellStyle name="백분율 10 4" xfId="5846" xr:uid="{00000000-0005-0000-0000-000084150000}"/>
    <cellStyle name="백분율 10 4 2" xfId="5847" xr:uid="{00000000-0005-0000-0000-000085150000}"/>
    <cellStyle name="백분율 10 5" xfId="5848" xr:uid="{00000000-0005-0000-0000-000086150000}"/>
    <cellStyle name="백분율 10 5 2" xfId="5849" xr:uid="{00000000-0005-0000-0000-000087150000}"/>
    <cellStyle name="백분율 10 6" xfId="5850" xr:uid="{00000000-0005-0000-0000-000088150000}"/>
    <cellStyle name="백분율 10 6 2" xfId="5851" xr:uid="{00000000-0005-0000-0000-000089150000}"/>
    <cellStyle name="백분율 10 7" xfId="5852" xr:uid="{00000000-0005-0000-0000-00008A150000}"/>
    <cellStyle name="백분율 10 7 2" xfId="5853" xr:uid="{00000000-0005-0000-0000-00008B150000}"/>
    <cellStyle name="백분율 10 8" xfId="5854" xr:uid="{00000000-0005-0000-0000-00008C150000}"/>
    <cellStyle name="백분율 10 8 2" xfId="5855" xr:uid="{00000000-0005-0000-0000-00008D150000}"/>
    <cellStyle name="백분율 10 9" xfId="5856" xr:uid="{00000000-0005-0000-0000-00008E150000}"/>
    <cellStyle name="백분율 10 9 2" xfId="5857" xr:uid="{00000000-0005-0000-0000-00008F150000}"/>
    <cellStyle name="백분율 11" xfId="5858" xr:uid="{00000000-0005-0000-0000-000090150000}"/>
    <cellStyle name="백분율 11 10" xfId="5859" xr:uid="{00000000-0005-0000-0000-000091150000}"/>
    <cellStyle name="백분율 11 10 2" xfId="5860" xr:uid="{00000000-0005-0000-0000-000092150000}"/>
    <cellStyle name="백분율 11 11" xfId="5861" xr:uid="{00000000-0005-0000-0000-000093150000}"/>
    <cellStyle name="백분율 11 2" xfId="5862" xr:uid="{00000000-0005-0000-0000-000094150000}"/>
    <cellStyle name="백분율 11 2 2" xfId="5863" xr:uid="{00000000-0005-0000-0000-000095150000}"/>
    <cellStyle name="백분율 11 3" xfId="5864" xr:uid="{00000000-0005-0000-0000-000096150000}"/>
    <cellStyle name="백분율 11 3 2" xfId="5865" xr:uid="{00000000-0005-0000-0000-000097150000}"/>
    <cellStyle name="백분율 11 4" xfId="5866" xr:uid="{00000000-0005-0000-0000-000098150000}"/>
    <cellStyle name="백분율 11 4 2" xfId="5867" xr:uid="{00000000-0005-0000-0000-000099150000}"/>
    <cellStyle name="백분율 11 5" xfId="5868" xr:uid="{00000000-0005-0000-0000-00009A150000}"/>
    <cellStyle name="백분율 11 5 2" xfId="5869" xr:uid="{00000000-0005-0000-0000-00009B150000}"/>
    <cellStyle name="백분율 11 6" xfId="5870" xr:uid="{00000000-0005-0000-0000-00009C150000}"/>
    <cellStyle name="백분율 11 6 2" xfId="5871" xr:uid="{00000000-0005-0000-0000-00009D150000}"/>
    <cellStyle name="백분율 11 7" xfId="5872" xr:uid="{00000000-0005-0000-0000-00009E150000}"/>
    <cellStyle name="백분율 11 7 2" xfId="5873" xr:uid="{00000000-0005-0000-0000-00009F150000}"/>
    <cellStyle name="백분율 11 8" xfId="5874" xr:uid="{00000000-0005-0000-0000-0000A0150000}"/>
    <cellStyle name="백분율 11 8 2" xfId="5875" xr:uid="{00000000-0005-0000-0000-0000A1150000}"/>
    <cellStyle name="백분율 11 9" xfId="5876" xr:uid="{00000000-0005-0000-0000-0000A2150000}"/>
    <cellStyle name="백분율 11 9 2" xfId="5877" xr:uid="{00000000-0005-0000-0000-0000A3150000}"/>
    <cellStyle name="백분율 12" xfId="5878" xr:uid="{00000000-0005-0000-0000-0000A4150000}"/>
    <cellStyle name="백분율 12 10" xfId="5879" xr:uid="{00000000-0005-0000-0000-0000A5150000}"/>
    <cellStyle name="백분율 12 10 2" xfId="5880" xr:uid="{00000000-0005-0000-0000-0000A6150000}"/>
    <cellStyle name="백분율 12 11" xfId="5881" xr:uid="{00000000-0005-0000-0000-0000A7150000}"/>
    <cellStyle name="백분율 12 2" xfId="5882" xr:uid="{00000000-0005-0000-0000-0000A8150000}"/>
    <cellStyle name="백분율 12 2 2" xfId="5883" xr:uid="{00000000-0005-0000-0000-0000A9150000}"/>
    <cellStyle name="백분율 12 3" xfId="5884" xr:uid="{00000000-0005-0000-0000-0000AA150000}"/>
    <cellStyle name="백분율 12 3 2" xfId="5885" xr:uid="{00000000-0005-0000-0000-0000AB150000}"/>
    <cellStyle name="백분율 12 4" xfId="5886" xr:uid="{00000000-0005-0000-0000-0000AC150000}"/>
    <cellStyle name="백분율 12 4 2" xfId="5887" xr:uid="{00000000-0005-0000-0000-0000AD150000}"/>
    <cellStyle name="백분율 12 5" xfId="5888" xr:uid="{00000000-0005-0000-0000-0000AE150000}"/>
    <cellStyle name="백분율 12 5 2" xfId="5889" xr:uid="{00000000-0005-0000-0000-0000AF150000}"/>
    <cellStyle name="백분율 12 6" xfId="5890" xr:uid="{00000000-0005-0000-0000-0000B0150000}"/>
    <cellStyle name="백분율 12 6 2" xfId="5891" xr:uid="{00000000-0005-0000-0000-0000B1150000}"/>
    <cellStyle name="백분율 12 7" xfId="5892" xr:uid="{00000000-0005-0000-0000-0000B2150000}"/>
    <cellStyle name="백분율 12 7 2" xfId="5893" xr:uid="{00000000-0005-0000-0000-0000B3150000}"/>
    <cellStyle name="백분율 12 8" xfId="5894" xr:uid="{00000000-0005-0000-0000-0000B4150000}"/>
    <cellStyle name="백분율 12 8 2" xfId="5895" xr:uid="{00000000-0005-0000-0000-0000B5150000}"/>
    <cellStyle name="백분율 12 9" xfId="5896" xr:uid="{00000000-0005-0000-0000-0000B6150000}"/>
    <cellStyle name="백분율 12 9 2" xfId="5897" xr:uid="{00000000-0005-0000-0000-0000B7150000}"/>
    <cellStyle name="백분율 13" xfId="5898" xr:uid="{00000000-0005-0000-0000-0000B8150000}"/>
    <cellStyle name="백분율 13 10" xfId="5899" xr:uid="{00000000-0005-0000-0000-0000B9150000}"/>
    <cellStyle name="백분율 13 10 2" xfId="5900" xr:uid="{00000000-0005-0000-0000-0000BA150000}"/>
    <cellStyle name="백분율 13 11" xfId="5901" xr:uid="{00000000-0005-0000-0000-0000BB150000}"/>
    <cellStyle name="백분율 13 12" xfId="7885" xr:uid="{502D58A2-E351-49D3-A7FE-3065391D8E86}"/>
    <cellStyle name="백분율 13 2" xfId="5902" xr:uid="{00000000-0005-0000-0000-0000BC150000}"/>
    <cellStyle name="백분율 13 2 2" xfId="5903" xr:uid="{00000000-0005-0000-0000-0000BD150000}"/>
    <cellStyle name="백분율 13 3" xfId="5904" xr:uid="{00000000-0005-0000-0000-0000BE150000}"/>
    <cellStyle name="백분율 13 3 2" xfId="5905" xr:uid="{00000000-0005-0000-0000-0000BF150000}"/>
    <cellStyle name="백분율 13 4" xfId="5906" xr:uid="{00000000-0005-0000-0000-0000C0150000}"/>
    <cellStyle name="백분율 13 4 2" xfId="5907" xr:uid="{00000000-0005-0000-0000-0000C1150000}"/>
    <cellStyle name="백분율 13 5" xfId="5908" xr:uid="{00000000-0005-0000-0000-0000C2150000}"/>
    <cellStyle name="백분율 13 5 2" xfId="5909" xr:uid="{00000000-0005-0000-0000-0000C3150000}"/>
    <cellStyle name="백분율 13 6" xfId="5910" xr:uid="{00000000-0005-0000-0000-0000C4150000}"/>
    <cellStyle name="백분율 13 6 2" xfId="5911" xr:uid="{00000000-0005-0000-0000-0000C5150000}"/>
    <cellStyle name="백분율 13 7" xfId="5912" xr:uid="{00000000-0005-0000-0000-0000C6150000}"/>
    <cellStyle name="백분율 13 7 2" xfId="5913" xr:uid="{00000000-0005-0000-0000-0000C7150000}"/>
    <cellStyle name="백분율 13 8" xfId="5914" xr:uid="{00000000-0005-0000-0000-0000C8150000}"/>
    <cellStyle name="백분율 13 8 2" xfId="5915" xr:uid="{00000000-0005-0000-0000-0000C9150000}"/>
    <cellStyle name="백분율 13 9" xfId="5916" xr:uid="{00000000-0005-0000-0000-0000CA150000}"/>
    <cellStyle name="백분율 13 9 2" xfId="5917" xr:uid="{00000000-0005-0000-0000-0000CB150000}"/>
    <cellStyle name="백분율 14" xfId="5918" xr:uid="{00000000-0005-0000-0000-0000CC150000}"/>
    <cellStyle name="백분율 15" xfId="5919" xr:uid="{00000000-0005-0000-0000-0000CD150000}"/>
    <cellStyle name="백분율 16" xfId="5920" xr:uid="{00000000-0005-0000-0000-0000CE150000}"/>
    <cellStyle name="백분율 16 2" xfId="1464" xr:uid="{00000000-0005-0000-0000-0000CF150000}"/>
    <cellStyle name="백분율 17" xfId="5921" xr:uid="{00000000-0005-0000-0000-0000D0150000}"/>
    <cellStyle name="백분율 2" xfId="78" xr:uid="{00000000-0005-0000-0000-0000D1150000}"/>
    <cellStyle name="백분율 2 2" xfId="79" xr:uid="{00000000-0005-0000-0000-0000D2150000}"/>
    <cellStyle name="백분율 2 2 2" xfId="7892" xr:uid="{74F0891C-8918-4B2D-8F42-A47A1B42E087}"/>
    <cellStyle name="백분율 2 3" xfId="5922" xr:uid="{00000000-0005-0000-0000-0000D3150000}"/>
    <cellStyle name="백분율 2 4" xfId="5923" xr:uid="{00000000-0005-0000-0000-0000D4150000}"/>
    <cellStyle name="백분율 3" xfId="80" xr:uid="{00000000-0005-0000-0000-0000D5150000}"/>
    <cellStyle name="백분율 3 2" xfId="5924" xr:uid="{00000000-0005-0000-0000-0000D6150000}"/>
    <cellStyle name="백분율 4" xfId="81" xr:uid="{00000000-0005-0000-0000-0000D7150000}"/>
    <cellStyle name="백분율 4 10" xfId="5925" xr:uid="{00000000-0005-0000-0000-0000D8150000}"/>
    <cellStyle name="백분율 4 10 2" xfId="5926" xr:uid="{00000000-0005-0000-0000-0000D9150000}"/>
    <cellStyle name="백분율 4 11" xfId="5927" xr:uid="{00000000-0005-0000-0000-0000DA150000}"/>
    <cellStyle name="백분율 4 2" xfId="5928" xr:uid="{00000000-0005-0000-0000-0000DB150000}"/>
    <cellStyle name="백분율 4 2 2" xfId="5929" xr:uid="{00000000-0005-0000-0000-0000DC150000}"/>
    <cellStyle name="백분율 4 3" xfId="5930" xr:uid="{00000000-0005-0000-0000-0000DD150000}"/>
    <cellStyle name="백분율 4 3 2" xfId="5931" xr:uid="{00000000-0005-0000-0000-0000DE150000}"/>
    <cellStyle name="백분율 4 4" xfId="5932" xr:uid="{00000000-0005-0000-0000-0000DF150000}"/>
    <cellStyle name="백분율 4 4 2" xfId="5933" xr:uid="{00000000-0005-0000-0000-0000E0150000}"/>
    <cellStyle name="백분율 4 5" xfId="5934" xr:uid="{00000000-0005-0000-0000-0000E1150000}"/>
    <cellStyle name="백분율 4 5 2" xfId="5935" xr:uid="{00000000-0005-0000-0000-0000E2150000}"/>
    <cellStyle name="백분율 4 6" xfId="5936" xr:uid="{00000000-0005-0000-0000-0000E3150000}"/>
    <cellStyle name="백분율 4 6 2" xfId="5937" xr:uid="{00000000-0005-0000-0000-0000E4150000}"/>
    <cellStyle name="백분율 4 7" xfId="5938" xr:uid="{00000000-0005-0000-0000-0000E5150000}"/>
    <cellStyle name="백분율 4 7 2" xfId="5939" xr:uid="{00000000-0005-0000-0000-0000E6150000}"/>
    <cellStyle name="백분율 4 8" xfId="5940" xr:uid="{00000000-0005-0000-0000-0000E7150000}"/>
    <cellStyle name="백분율 4 8 2" xfId="5941" xr:uid="{00000000-0005-0000-0000-0000E8150000}"/>
    <cellStyle name="백분율 4 9" xfId="5942" xr:uid="{00000000-0005-0000-0000-0000E9150000}"/>
    <cellStyle name="백분율 4 9 2" xfId="5943" xr:uid="{00000000-0005-0000-0000-0000EA150000}"/>
    <cellStyle name="백분율 5" xfId="82" xr:uid="{00000000-0005-0000-0000-0000EB150000}"/>
    <cellStyle name="백분율 5 10" xfId="5944" xr:uid="{00000000-0005-0000-0000-0000EC150000}"/>
    <cellStyle name="백분율 5 10 2" xfId="5945" xr:uid="{00000000-0005-0000-0000-0000ED150000}"/>
    <cellStyle name="백분율 5 11" xfId="5946" xr:uid="{00000000-0005-0000-0000-0000EE150000}"/>
    <cellStyle name="백분율 5 2" xfId="5947" xr:uid="{00000000-0005-0000-0000-0000EF150000}"/>
    <cellStyle name="백분율 5 2 2" xfId="5948" xr:uid="{00000000-0005-0000-0000-0000F0150000}"/>
    <cellStyle name="백분율 5 3" xfId="5949" xr:uid="{00000000-0005-0000-0000-0000F1150000}"/>
    <cellStyle name="백분율 5 3 2" xfId="5950" xr:uid="{00000000-0005-0000-0000-0000F2150000}"/>
    <cellStyle name="백분율 5 4" xfId="5951" xr:uid="{00000000-0005-0000-0000-0000F3150000}"/>
    <cellStyle name="백분율 5 4 2" xfId="5952" xr:uid="{00000000-0005-0000-0000-0000F4150000}"/>
    <cellStyle name="백분율 5 5" xfId="5953" xr:uid="{00000000-0005-0000-0000-0000F5150000}"/>
    <cellStyle name="백분율 5 5 2" xfId="5954" xr:uid="{00000000-0005-0000-0000-0000F6150000}"/>
    <cellStyle name="백분율 5 6" xfId="5955" xr:uid="{00000000-0005-0000-0000-0000F7150000}"/>
    <cellStyle name="백분율 5 6 2" xfId="5956" xr:uid="{00000000-0005-0000-0000-0000F8150000}"/>
    <cellStyle name="백분율 5 7" xfId="5957" xr:uid="{00000000-0005-0000-0000-0000F9150000}"/>
    <cellStyle name="백분율 5 7 2" xfId="5958" xr:uid="{00000000-0005-0000-0000-0000FA150000}"/>
    <cellStyle name="백분율 5 8" xfId="5959" xr:uid="{00000000-0005-0000-0000-0000FB150000}"/>
    <cellStyle name="백분율 5 8 2" xfId="5960" xr:uid="{00000000-0005-0000-0000-0000FC150000}"/>
    <cellStyle name="백분율 5 9" xfId="5961" xr:uid="{00000000-0005-0000-0000-0000FD150000}"/>
    <cellStyle name="백분율 5 9 2" xfId="5962" xr:uid="{00000000-0005-0000-0000-0000FE150000}"/>
    <cellStyle name="백분율 6" xfId="1421" xr:uid="{00000000-0005-0000-0000-0000FF150000}"/>
    <cellStyle name="백분율 6 10" xfId="5963" xr:uid="{00000000-0005-0000-0000-000000160000}"/>
    <cellStyle name="백분율 6 10 2" xfId="5964" xr:uid="{00000000-0005-0000-0000-000001160000}"/>
    <cellStyle name="백분율 6 11" xfId="5965" xr:uid="{00000000-0005-0000-0000-000002160000}"/>
    <cellStyle name="백분율 6 2" xfId="5966" xr:uid="{00000000-0005-0000-0000-000003160000}"/>
    <cellStyle name="백분율 6 2 2" xfId="5967" xr:uid="{00000000-0005-0000-0000-000004160000}"/>
    <cellStyle name="백분율 6 3" xfId="5968" xr:uid="{00000000-0005-0000-0000-000005160000}"/>
    <cellStyle name="백분율 6 3 2" xfId="5969" xr:uid="{00000000-0005-0000-0000-000006160000}"/>
    <cellStyle name="백분율 6 4" xfId="5970" xr:uid="{00000000-0005-0000-0000-000007160000}"/>
    <cellStyle name="백분율 6 4 2" xfId="5971" xr:uid="{00000000-0005-0000-0000-000008160000}"/>
    <cellStyle name="백분율 6 5" xfId="5972" xr:uid="{00000000-0005-0000-0000-000009160000}"/>
    <cellStyle name="백분율 6 5 2" xfId="5973" xr:uid="{00000000-0005-0000-0000-00000A160000}"/>
    <cellStyle name="백분율 6 6" xfId="5974" xr:uid="{00000000-0005-0000-0000-00000B160000}"/>
    <cellStyle name="백분율 6 6 2" xfId="5975" xr:uid="{00000000-0005-0000-0000-00000C160000}"/>
    <cellStyle name="백분율 6 7" xfId="5976" xr:uid="{00000000-0005-0000-0000-00000D160000}"/>
    <cellStyle name="백분율 6 7 2" xfId="5977" xr:uid="{00000000-0005-0000-0000-00000E160000}"/>
    <cellStyle name="백분율 6 8" xfId="5978" xr:uid="{00000000-0005-0000-0000-00000F160000}"/>
    <cellStyle name="백분율 6 8 2" xfId="5979" xr:uid="{00000000-0005-0000-0000-000010160000}"/>
    <cellStyle name="백분율 6 9" xfId="5980" xr:uid="{00000000-0005-0000-0000-000011160000}"/>
    <cellStyle name="백분율 6 9 2" xfId="5981" xr:uid="{00000000-0005-0000-0000-000012160000}"/>
    <cellStyle name="백분율 7" xfId="1455" xr:uid="{00000000-0005-0000-0000-000013160000}"/>
    <cellStyle name="백분율 7 10" xfId="5982" xr:uid="{00000000-0005-0000-0000-000014160000}"/>
    <cellStyle name="백분율 7 10 2" xfId="5983" xr:uid="{00000000-0005-0000-0000-000015160000}"/>
    <cellStyle name="백분율 7 11" xfId="5984" xr:uid="{00000000-0005-0000-0000-000016160000}"/>
    <cellStyle name="백분율 7 2" xfId="5985" xr:uid="{00000000-0005-0000-0000-000017160000}"/>
    <cellStyle name="백분율 7 2 2" xfId="5986" xr:uid="{00000000-0005-0000-0000-000018160000}"/>
    <cellStyle name="백분율 7 3" xfId="5987" xr:uid="{00000000-0005-0000-0000-000019160000}"/>
    <cellStyle name="백분율 7 3 2" xfId="5988" xr:uid="{00000000-0005-0000-0000-00001A160000}"/>
    <cellStyle name="백분율 7 4" xfId="5989" xr:uid="{00000000-0005-0000-0000-00001B160000}"/>
    <cellStyle name="백분율 7 4 2" xfId="5990" xr:uid="{00000000-0005-0000-0000-00001C160000}"/>
    <cellStyle name="백분율 7 5" xfId="5991" xr:uid="{00000000-0005-0000-0000-00001D160000}"/>
    <cellStyle name="백분율 7 5 2" xfId="5992" xr:uid="{00000000-0005-0000-0000-00001E160000}"/>
    <cellStyle name="백분율 7 6" xfId="5993" xr:uid="{00000000-0005-0000-0000-00001F160000}"/>
    <cellStyle name="백분율 7 6 2" xfId="5994" xr:uid="{00000000-0005-0000-0000-000020160000}"/>
    <cellStyle name="백분율 7 7" xfId="5995" xr:uid="{00000000-0005-0000-0000-000021160000}"/>
    <cellStyle name="백분율 7 7 2" xfId="5996" xr:uid="{00000000-0005-0000-0000-000022160000}"/>
    <cellStyle name="백분율 7 8" xfId="5997" xr:uid="{00000000-0005-0000-0000-000023160000}"/>
    <cellStyle name="백분율 7 8 2" xfId="5998" xr:uid="{00000000-0005-0000-0000-000024160000}"/>
    <cellStyle name="백분율 7 9" xfId="5999" xr:uid="{00000000-0005-0000-0000-000025160000}"/>
    <cellStyle name="백분율 7 9 2" xfId="6000" xr:uid="{00000000-0005-0000-0000-000026160000}"/>
    <cellStyle name="백분율 8" xfId="1456" xr:uid="{00000000-0005-0000-0000-000027160000}"/>
    <cellStyle name="백분율 8 10" xfId="6001" xr:uid="{00000000-0005-0000-0000-000028160000}"/>
    <cellStyle name="백분율 8 10 2" xfId="6002" xr:uid="{00000000-0005-0000-0000-000029160000}"/>
    <cellStyle name="백분율 8 11" xfId="6003" xr:uid="{00000000-0005-0000-0000-00002A160000}"/>
    <cellStyle name="백분율 8 2" xfId="6004" xr:uid="{00000000-0005-0000-0000-00002B160000}"/>
    <cellStyle name="백분율 8 2 2" xfId="6005" xr:uid="{00000000-0005-0000-0000-00002C160000}"/>
    <cellStyle name="백분율 8 3" xfId="6006" xr:uid="{00000000-0005-0000-0000-00002D160000}"/>
    <cellStyle name="백분율 8 3 2" xfId="6007" xr:uid="{00000000-0005-0000-0000-00002E160000}"/>
    <cellStyle name="백분율 8 4" xfId="6008" xr:uid="{00000000-0005-0000-0000-00002F160000}"/>
    <cellStyle name="백분율 8 4 2" xfId="6009" xr:uid="{00000000-0005-0000-0000-000030160000}"/>
    <cellStyle name="백분율 8 5" xfId="6010" xr:uid="{00000000-0005-0000-0000-000031160000}"/>
    <cellStyle name="백분율 8 5 2" xfId="6011" xr:uid="{00000000-0005-0000-0000-000032160000}"/>
    <cellStyle name="백분율 8 6" xfId="6012" xr:uid="{00000000-0005-0000-0000-000033160000}"/>
    <cellStyle name="백분율 8 6 2" xfId="6013" xr:uid="{00000000-0005-0000-0000-000034160000}"/>
    <cellStyle name="백분율 8 7" xfId="6014" xr:uid="{00000000-0005-0000-0000-000035160000}"/>
    <cellStyle name="백분율 8 7 2" xfId="6015" xr:uid="{00000000-0005-0000-0000-000036160000}"/>
    <cellStyle name="백분율 8 8" xfId="6016" xr:uid="{00000000-0005-0000-0000-000037160000}"/>
    <cellStyle name="백분율 8 8 2" xfId="6017" xr:uid="{00000000-0005-0000-0000-000038160000}"/>
    <cellStyle name="백분율 8 9" xfId="6018" xr:uid="{00000000-0005-0000-0000-000039160000}"/>
    <cellStyle name="백분율 8 9 2" xfId="6019" xr:uid="{00000000-0005-0000-0000-00003A160000}"/>
    <cellStyle name="백분율 9" xfId="1457" xr:uid="{00000000-0005-0000-0000-00003B160000}"/>
    <cellStyle name="백분율 9 10" xfId="6020" xr:uid="{00000000-0005-0000-0000-00003C160000}"/>
    <cellStyle name="백분율 9 10 2" xfId="6021" xr:uid="{00000000-0005-0000-0000-00003D160000}"/>
    <cellStyle name="백분율 9 11" xfId="6022" xr:uid="{00000000-0005-0000-0000-00003E160000}"/>
    <cellStyle name="백분율 9 2" xfId="6023" xr:uid="{00000000-0005-0000-0000-00003F160000}"/>
    <cellStyle name="백분율 9 2 2" xfId="6024" xr:uid="{00000000-0005-0000-0000-000040160000}"/>
    <cellStyle name="백분율 9 3" xfId="6025" xr:uid="{00000000-0005-0000-0000-000041160000}"/>
    <cellStyle name="백분율 9 3 2" xfId="6026" xr:uid="{00000000-0005-0000-0000-000042160000}"/>
    <cellStyle name="백분율 9 4" xfId="6027" xr:uid="{00000000-0005-0000-0000-000043160000}"/>
    <cellStyle name="백분율 9 4 2" xfId="6028" xr:uid="{00000000-0005-0000-0000-000044160000}"/>
    <cellStyle name="백분율 9 5" xfId="6029" xr:uid="{00000000-0005-0000-0000-000045160000}"/>
    <cellStyle name="백분율 9 5 2" xfId="6030" xr:uid="{00000000-0005-0000-0000-000046160000}"/>
    <cellStyle name="백분율 9 6" xfId="6031" xr:uid="{00000000-0005-0000-0000-000047160000}"/>
    <cellStyle name="백분율 9 6 2" xfId="6032" xr:uid="{00000000-0005-0000-0000-000048160000}"/>
    <cellStyle name="백분율 9 7" xfId="6033" xr:uid="{00000000-0005-0000-0000-000049160000}"/>
    <cellStyle name="백분율 9 7 2" xfId="6034" xr:uid="{00000000-0005-0000-0000-00004A160000}"/>
    <cellStyle name="백분율 9 8" xfId="6035" xr:uid="{00000000-0005-0000-0000-00004B160000}"/>
    <cellStyle name="백분율 9 8 2" xfId="6036" xr:uid="{00000000-0005-0000-0000-00004C160000}"/>
    <cellStyle name="백분율 9 9" xfId="6037" xr:uid="{00000000-0005-0000-0000-00004D160000}"/>
    <cellStyle name="백분율 9 9 2" xfId="6038" xr:uid="{00000000-0005-0000-0000-00004E160000}"/>
    <cellStyle name="백분율(2no%)" xfId="6039" xr:uid="{00000000-0005-0000-0000-00004F160000}"/>
    <cellStyle name="백분율(3no%)" xfId="6040" xr:uid="{00000000-0005-0000-0000-000050160000}"/>
    <cellStyle name="백분율(no%)" xfId="6041" xr:uid="{00000000-0005-0000-0000-000051160000}"/>
    <cellStyle name="백분율(손익)" xfId="6042" xr:uid="{00000000-0005-0000-0000-000052160000}"/>
    <cellStyle name="백분율(수주)" xfId="6043" xr:uid="{00000000-0005-0000-0000-000053160000}"/>
    <cellStyle name="백분율［△1］" xfId="6044" xr:uid="{00000000-0005-0000-0000-000054160000}"/>
    <cellStyle name="백분율［△2］" xfId="6045" xr:uid="{00000000-0005-0000-0000-000055160000}"/>
    <cellStyle name="벭?_Q1 PRODUCT ACTUAL_4월 (2)" xfId="6046" xr:uid="{00000000-0005-0000-0000-000056160000}"/>
    <cellStyle name="보통 2" xfId="1422" xr:uid="{00000000-0005-0000-0000-000057160000}"/>
    <cellStyle name="보통 2 2" xfId="1423" xr:uid="{00000000-0005-0000-0000-000058160000}"/>
    <cellStyle name="보통 3" xfId="6047" xr:uid="{00000000-0005-0000-0000-000059160000}"/>
    <cellStyle name="凤준" xfId="6048" xr:uid="{00000000-0005-0000-0000-00005A160000}"/>
    <cellStyle name="뷭?" xfId="6049" xr:uid="{00000000-0005-0000-0000-00005B160000}"/>
    <cellStyle name="빨간색" xfId="1266" xr:uid="{00000000-0005-0000-0000-00005C160000}"/>
    <cellStyle name="빨간색 2" xfId="6050" xr:uid="{00000000-0005-0000-0000-00005D160000}"/>
    <cellStyle name="빨강" xfId="6051" xr:uid="{00000000-0005-0000-0000-00005E160000}"/>
    <cellStyle name="빨강 2" xfId="6052" xr:uid="{00000000-0005-0000-0000-00005F160000}"/>
    <cellStyle name="빨강 2 2" xfId="6053" xr:uid="{00000000-0005-0000-0000-000060160000}"/>
    <cellStyle name="빨강 2 2 2" xfId="6054" xr:uid="{00000000-0005-0000-0000-000061160000}"/>
    <cellStyle name="빨강 2 3" xfId="6055" xr:uid="{00000000-0005-0000-0000-000062160000}"/>
    <cellStyle name="빨강 3" xfId="6056" xr:uid="{00000000-0005-0000-0000-000063160000}"/>
    <cellStyle name="빨강 3 2" xfId="6057" xr:uid="{00000000-0005-0000-0000-000064160000}"/>
    <cellStyle name="빨강 4" xfId="6058" xr:uid="{00000000-0005-0000-0000-000065160000}"/>
    <cellStyle name="常规_OPTION_9910" xfId="6059" xr:uid="{00000000-0005-0000-0000-000066160000}"/>
    <cellStyle name="선택영역의 가운데로" xfId="6060" xr:uid="{00000000-0005-0000-0000-000067160000}"/>
    <cellStyle name="설계서" xfId="83" xr:uid="{00000000-0005-0000-0000-000068160000}"/>
    <cellStyle name="설계서-내용" xfId="6061" xr:uid="{00000000-0005-0000-0000-000069160000}"/>
    <cellStyle name="설계서-내용 2" xfId="6062" xr:uid="{00000000-0005-0000-0000-00006A160000}"/>
    <cellStyle name="설계서-내용 2 10" xfId="6063" xr:uid="{00000000-0005-0000-0000-00006B160000}"/>
    <cellStyle name="설계서-내용 2 10 2" xfId="6064" xr:uid="{00000000-0005-0000-0000-00006C160000}"/>
    <cellStyle name="설계서-내용 2 10 2 2" xfId="6065" xr:uid="{00000000-0005-0000-0000-00006D160000}"/>
    <cellStyle name="설계서-내용 2 10 3" xfId="6066" xr:uid="{00000000-0005-0000-0000-00006E160000}"/>
    <cellStyle name="설계서-내용 2 11" xfId="6067" xr:uid="{00000000-0005-0000-0000-00006F160000}"/>
    <cellStyle name="설계서-내용 2 11 2" xfId="6068" xr:uid="{00000000-0005-0000-0000-000070160000}"/>
    <cellStyle name="설계서-내용 2 11 2 2" xfId="6069" xr:uid="{00000000-0005-0000-0000-000071160000}"/>
    <cellStyle name="설계서-내용 2 11 3" xfId="6070" xr:uid="{00000000-0005-0000-0000-000072160000}"/>
    <cellStyle name="설계서-내용 2 12" xfId="6071" xr:uid="{00000000-0005-0000-0000-000073160000}"/>
    <cellStyle name="설계서-내용 2 12 2" xfId="6072" xr:uid="{00000000-0005-0000-0000-000074160000}"/>
    <cellStyle name="설계서-내용 2 12 2 2" xfId="6073" xr:uid="{00000000-0005-0000-0000-000075160000}"/>
    <cellStyle name="설계서-내용 2 12 3" xfId="6074" xr:uid="{00000000-0005-0000-0000-000076160000}"/>
    <cellStyle name="설계서-내용 2 13" xfId="6075" xr:uid="{00000000-0005-0000-0000-000077160000}"/>
    <cellStyle name="설계서-내용 2 13 2" xfId="6076" xr:uid="{00000000-0005-0000-0000-000078160000}"/>
    <cellStyle name="설계서-내용 2 14" xfId="6077" xr:uid="{00000000-0005-0000-0000-000079160000}"/>
    <cellStyle name="설계서-내용 2 2" xfId="6078" xr:uid="{00000000-0005-0000-0000-00007A160000}"/>
    <cellStyle name="설계서-내용 2 2 2" xfId="6079" xr:uid="{00000000-0005-0000-0000-00007B160000}"/>
    <cellStyle name="설계서-내용 2 2 2 2" xfId="6080" xr:uid="{00000000-0005-0000-0000-00007C160000}"/>
    <cellStyle name="설계서-내용 2 2 3" xfId="6081" xr:uid="{00000000-0005-0000-0000-00007D160000}"/>
    <cellStyle name="설계서-내용 2 3" xfId="6082" xr:uid="{00000000-0005-0000-0000-00007E160000}"/>
    <cellStyle name="설계서-내용 2 3 2" xfId="6083" xr:uid="{00000000-0005-0000-0000-00007F160000}"/>
    <cellStyle name="설계서-내용 2 3 2 2" xfId="6084" xr:uid="{00000000-0005-0000-0000-000080160000}"/>
    <cellStyle name="설계서-내용 2 3 3" xfId="6085" xr:uid="{00000000-0005-0000-0000-000081160000}"/>
    <cellStyle name="설계서-내용 2 4" xfId="6086" xr:uid="{00000000-0005-0000-0000-000082160000}"/>
    <cellStyle name="설계서-내용 2 4 2" xfId="6087" xr:uid="{00000000-0005-0000-0000-000083160000}"/>
    <cellStyle name="설계서-내용 2 4 2 2" xfId="6088" xr:uid="{00000000-0005-0000-0000-000084160000}"/>
    <cellStyle name="설계서-내용 2 4 3" xfId="6089" xr:uid="{00000000-0005-0000-0000-000085160000}"/>
    <cellStyle name="설계서-내용 2 5" xfId="6090" xr:uid="{00000000-0005-0000-0000-000086160000}"/>
    <cellStyle name="설계서-내용 2 5 2" xfId="6091" xr:uid="{00000000-0005-0000-0000-000087160000}"/>
    <cellStyle name="설계서-내용 2 5 2 2" xfId="6092" xr:uid="{00000000-0005-0000-0000-000088160000}"/>
    <cellStyle name="설계서-내용 2 5 3" xfId="6093" xr:uid="{00000000-0005-0000-0000-000089160000}"/>
    <cellStyle name="설계서-내용 2 6" xfId="6094" xr:uid="{00000000-0005-0000-0000-00008A160000}"/>
    <cellStyle name="설계서-내용 2 6 2" xfId="6095" xr:uid="{00000000-0005-0000-0000-00008B160000}"/>
    <cellStyle name="설계서-내용 2 6 2 2" xfId="6096" xr:uid="{00000000-0005-0000-0000-00008C160000}"/>
    <cellStyle name="설계서-내용 2 6 3" xfId="6097" xr:uid="{00000000-0005-0000-0000-00008D160000}"/>
    <cellStyle name="설계서-내용 2 7" xfId="6098" xr:uid="{00000000-0005-0000-0000-00008E160000}"/>
    <cellStyle name="설계서-내용 2 7 2" xfId="6099" xr:uid="{00000000-0005-0000-0000-00008F160000}"/>
    <cellStyle name="설계서-내용 2 7 2 2" xfId="6100" xr:uid="{00000000-0005-0000-0000-000090160000}"/>
    <cellStyle name="설계서-내용 2 7 3" xfId="6101" xr:uid="{00000000-0005-0000-0000-000091160000}"/>
    <cellStyle name="설계서-내용 2 8" xfId="6102" xr:uid="{00000000-0005-0000-0000-000092160000}"/>
    <cellStyle name="설계서-내용 2 8 2" xfId="6103" xr:uid="{00000000-0005-0000-0000-000093160000}"/>
    <cellStyle name="설계서-내용 2 8 2 2" xfId="6104" xr:uid="{00000000-0005-0000-0000-000094160000}"/>
    <cellStyle name="설계서-내용 2 8 3" xfId="6105" xr:uid="{00000000-0005-0000-0000-000095160000}"/>
    <cellStyle name="설계서-내용 2 9" xfId="6106" xr:uid="{00000000-0005-0000-0000-000096160000}"/>
    <cellStyle name="설계서-내용 2 9 2" xfId="6107" xr:uid="{00000000-0005-0000-0000-000097160000}"/>
    <cellStyle name="설계서-내용 2 9 2 2" xfId="6108" xr:uid="{00000000-0005-0000-0000-000098160000}"/>
    <cellStyle name="설계서-내용 2 9 3" xfId="6109" xr:uid="{00000000-0005-0000-0000-000099160000}"/>
    <cellStyle name="설계서-내용 3" xfId="6110" xr:uid="{00000000-0005-0000-0000-00009A160000}"/>
    <cellStyle name="설계서-내용 3 2" xfId="6111" xr:uid="{00000000-0005-0000-0000-00009B160000}"/>
    <cellStyle name="설계서-내용 3 2 2" xfId="6112" xr:uid="{00000000-0005-0000-0000-00009C160000}"/>
    <cellStyle name="설계서-내용 3 3" xfId="6113" xr:uid="{00000000-0005-0000-0000-00009D160000}"/>
    <cellStyle name="설계서-내용 4" xfId="6114" xr:uid="{00000000-0005-0000-0000-00009E160000}"/>
    <cellStyle name="설계서-내용 4 2" xfId="6115" xr:uid="{00000000-0005-0000-0000-00009F160000}"/>
    <cellStyle name="설계서-내용 4 2 2" xfId="6116" xr:uid="{00000000-0005-0000-0000-0000A0160000}"/>
    <cellStyle name="설계서-내용 4 3" xfId="6117" xr:uid="{00000000-0005-0000-0000-0000A1160000}"/>
    <cellStyle name="설계서-내용 5" xfId="6118" xr:uid="{00000000-0005-0000-0000-0000A2160000}"/>
    <cellStyle name="설계서-내용 5 2" xfId="6119" xr:uid="{00000000-0005-0000-0000-0000A3160000}"/>
    <cellStyle name="설계서-내용 6" xfId="6120" xr:uid="{00000000-0005-0000-0000-0000A4160000}"/>
    <cellStyle name="설계서-내용-소수점" xfId="6121" xr:uid="{00000000-0005-0000-0000-0000A5160000}"/>
    <cellStyle name="설계서-내용-소수점 2" xfId="6122" xr:uid="{00000000-0005-0000-0000-0000A6160000}"/>
    <cellStyle name="설계서-내용-소수점 2 10" xfId="6123" xr:uid="{00000000-0005-0000-0000-0000A7160000}"/>
    <cellStyle name="설계서-내용-소수점 2 10 2" xfId="6124" xr:uid="{00000000-0005-0000-0000-0000A8160000}"/>
    <cellStyle name="설계서-내용-소수점 2 10 2 2" xfId="6125" xr:uid="{00000000-0005-0000-0000-0000A9160000}"/>
    <cellStyle name="설계서-내용-소수점 2 10 3" xfId="6126" xr:uid="{00000000-0005-0000-0000-0000AA160000}"/>
    <cellStyle name="설계서-내용-소수점 2 11" xfId="6127" xr:uid="{00000000-0005-0000-0000-0000AB160000}"/>
    <cellStyle name="설계서-내용-소수점 2 11 2" xfId="6128" xr:uid="{00000000-0005-0000-0000-0000AC160000}"/>
    <cellStyle name="설계서-내용-소수점 2 11 2 2" xfId="6129" xr:uid="{00000000-0005-0000-0000-0000AD160000}"/>
    <cellStyle name="설계서-내용-소수점 2 11 3" xfId="6130" xr:uid="{00000000-0005-0000-0000-0000AE160000}"/>
    <cellStyle name="설계서-내용-소수점 2 12" xfId="6131" xr:uid="{00000000-0005-0000-0000-0000AF160000}"/>
    <cellStyle name="설계서-내용-소수점 2 12 2" xfId="6132" xr:uid="{00000000-0005-0000-0000-0000B0160000}"/>
    <cellStyle name="설계서-내용-소수점 2 12 2 2" xfId="6133" xr:uid="{00000000-0005-0000-0000-0000B1160000}"/>
    <cellStyle name="설계서-내용-소수점 2 12 3" xfId="6134" xr:uid="{00000000-0005-0000-0000-0000B2160000}"/>
    <cellStyle name="설계서-내용-소수점 2 13" xfId="6135" xr:uid="{00000000-0005-0000-0000-0000B3160000}"/>
    <cellStyle name="설계서-내용-소수점 2 13 2" xfId="6136" xr:uid="{00000000-0005-0000-0000-0000B4160000}"/>
    <cellStyle name="설계서-내용-소수점 2 14" xfId="6137" xr:uid="{00000000-0005-0000-0000-0000B5160000}"/>
    <cellStyle name="설계서-내용-소수점 2 2" xfId="6138" xr:uid="{00000000-0005-0000-0000-0000B6160000}"/>
    <cellStyle name="설계서-내용-소수점 2 2 2" xfId="6139" xr:uid="{00000000-0005-0000-0000-0000B7160000}"/>
    <cellStyle name="설계서-내용-소수점 2 2 2 2" xfId="6140" xr:uid="{00000000-0005-0000-0000-0000B8160000}"/>
    <cellStyle name="설계서-내용-소수점 2 2 3" xfId="6141" xr:uid="{00000000-0005-0000-0000-0000B9160000}"/>
    <cellStyle name="설계서-내용-소수점 2 3" xfId="6142" xr:uid="{00000000-0005-0000-0000-0000BA160000}"/>
    <cellStyle name="설계서-내용-소수점 2 3 2" xfId="6143" xr:uid="{00000000-0005-0000-0000-0000BB160000}"/>
    <cellStyle name="설계서-내용-소수점 2 3 2 2" xfId="6144" xr:uid="{00000000-0005-0000-0000-0000BC160000}"/>
    <cellStyle name="설계서-내용-소수점 2 3 3" xfId="6145" xr:uid="{00000000-0005-0000-0000-0000BD160000}"/>
    <cellStyle name="설계서-내용-소수점 2 4" xfId="6146" xr:uid="{00000000-0005-0000-0000-0000BE160000}"/>
    <cellStyle name="설계서-내용-소수점 2 4 2" xfId="6147" xr:uid="{00000000-0005-0000-0000-0000BF160000}"/>
    <cellStyle name="설계서-내용-소수점 2 4 2 2" xfId="6148" xr:uid="{00000000-0005-0000-0000-0000C0160000}"/>
    <cellStyle name="설계서-내용-소수점 2 4 3" xfId="6149" xr:uid="{00000000-0005-0000-0000-0000C1160000}"/>
    <cellStyle name="설계서-내용-소수점 2 5" xfId="6150" xr:uid="{00000000-0005-0000-0000-0000C2160000}"/>
    <cellStyle name="설계서-내용-소수점 2 5 2" xfId="6151" xr:uid="{00000000-0005-0000-0000-0000C3160000}"/>
    <cellStyle name="설계서-내용-소수점 2 5 2 2" xfId="6152" xr:uid="{00000000-0005-0000-0000-0000C4160000}"/>
    <cellStyle name="설계서-내용-소수점 2 5 3" xfId="6153" xr:uid="{00000000-0005-0000-0000-0000C5160000}"/>
    <cellStyle name="설계서-내용-소수점 2 6" xfId="6154" xr:uid="{00000000-0005-0000-0000-0000C6160000}"/>
    <cellStyle name="설계서-내용-소수점 2 6 2" xfId="6155" xr:uid="{00000000-0005-0000-0000-0000C7160000}"/>
    <cellStyle name="설계서-내용-소수점 2 6 2 2" xfId="6156" xr:uid="{00000000-0005-0000-0000-0000C8160000}"/>
    <cellStyle name="설계서-내용-소수점 2 6 3" xfId="6157" xr:uid="{00000000-0005-0000-0000-0000C9160000}"/>
    <cellStyle name="설계서-내용-소수점 2 7" xfId="6158" xr:uid="{00000000-0005-0000-0000-0000CA160000}"/>
    <cellStyle name="설계서-내용-소수점 2 7 2" xfId="6159" xr:uid="{00000000-0005-0000-0000-0000CB160000}"/>
    <cellStyle name="설계서-내용-소수점 2 7 2 2" xfId="6160" xr:uid="{00000000-0005-0000-0000-0000CC160000}"/>
    <cellStyle name="설계서-내용-소수점 2 7 3" xfId="6161" xr:uid="{00000000-0005-0000-0000-0000CD160000}"/>
    <cellStyle name="설계서-내용-소수점 2 8" xfId="6162" xr:uid="{00000000-0005-0000-0000-0000CE160000}"/>
    <cellStyle name="설계서-내용-소수점 2 8 2" xfId="6163" xr:uid="{00000000-0005-0000-0000-0000CF160000}"/>
    <cellStyle name="설계서-내용-소수점 2 8 2 2" xfId="6164" xr:uid="{00000000-0005-0000-0000-0000D0160000}"/>
    <cellStyle name="설계서-내용-소수점 2 8 3" xfId="6165" xr:uid="{00000000-0005-0000-0000-0000D1160000}"/>
    <cellStyle name="설계서-내용-소수점 2 9" xfId="6166" xr:uid="{00000000-0005-0000-0000-0000D2160000}"/>
    <cellStyle name="설계서-내용-소수점 2 9 2" xfId="6167" xr:uid="{00000000-0005-0000-0000-0000D3160000}"/>
    <cellStyle name="설계서-내용-소수점 2 9 2 2" xfId="6168" xr:uid="{00000000-0005-0000-0000-0000D4160000}"/>
    <cellStyle name="설계서-내용-소수점 2 9 3" xfId="6169" xr:uid="{00000000-0005-0000-0000-0000D5160000}"/>
    <cellStyle name="설계서-내용-소수점 3" xfId="6170" xr:uid="{00000000-0005-0000-0000-0000D6160000}"/>
    <cellStyle name="설계서-내용-소수점 3 2" xfId="6171" xr:uid="{00000000-0005-0000-0000-0000D7160000}"/>
    <cellStyle name="설계서-내용-소수점 3 2 2" xfId="6172" xr:uid="{00000000-0005-0000-0000-0000D8160000}"/>
    <cellStyle name="설계서-내용-소수점 3 3" xfId="6173" xr:uid="{00000000-0005-0000-0000-0000D9160000}"/>
    <cellStyle name="설계서-내용-소수점 4" xfId="6174" xr:uid="{00000000-0005-0000-0000-0000DA160000}"/>
    <cellStyle name="설계서-내용-소수점 4 2" xfId="6175" xr:uid="{00000000-0005-0000-0000-0000DB160000}"/>
    <cellStyle name="설계서-내용-소수점 4 2 2" xfId="6176" xr:uid="{00000000-0005-0000-0000-0000DC160000}"/>
    <cellStyle name="설계서-내용-소수점 4 3" xfId="6177" xr:uid="{00000000-0005-0000-0000-0000DD160000}"/>
    <cellStyle name="설계서-내용-소수점 5" xfId="6178" xr:uid="{00000000-0005-0000-0000-0000DE160000}"/>
    <cellStyle name="설계서-내용-소수점 5 2" xfId="6179" xr:uid="{00000000-0005-0000-0000-0000DF160000}"/>
    <cellStyle name="설계서-내용-소수점 6" xfId="6180" xr:uid="{00000000-0005-0000-0000-0000E0160000}"/>
    <cellStyle name="설계서-내용-우" xfId="6181" xr:uid="{00000000-0005-0000-0000-0000E1160000}"/>
    <cellStyle name="설계서-내용-우 2" xfId="6182" xr:uid="{00000000-0005-0000-0000-0000E2160000}"/>
    <cellStyle name="설계서-내용-우 2 10" xfId="6183" xr:uid="{00000000-0005-0000-0000-0000E3160000}"/>
    <cellStyle name="설계서-내용-우 2 10 2" xfId="6184" xr:uid="{00000000-0005-0000-0000-0000E4160000}"/>
    <cellStyle name="설계서-내용-우 2 10 2 2" xfId="6185" xr:uid="{00000000-0005-0000-0000-0000E5160000}"/>
    <cellStyle name="설계서-내용-우 2 10 3" xfId="6186" xr:uid="{00000000-0005-0000-0000-0000E6160000}"/>
    <cellStyle name="설계서-내용-우 2 11" xfId="6187" xr:uid="{00000000-0005-0000-0000-0000E7160000}"/>
    <cellStyle name="설계서-내용-우 2 11 2" xfId="6188" xr:uid="{00000000-0005-0000-0000-0000E8160000}"/>
    <cellStyle name="설계서-내용-우 2 11 2 2" xfId="6189" xr:uid="{00000000-0005-0000-0000-0000E9160000}"/>
    <cellStyle name="설계서-내용-우 2 11 3" xfId="6190" xr:uid="{00000000-0005-0000-0000-0000EA160000}"/>
    <cellStyle name="설계서-내용-우 2 12" xfId="6191" xr:uid="{00000000-0005-0000-0000-0000EB160000}"/>
    <cellStyle name="설계서-내용-우 2 12 2" xfId="6192" xr:uid="{00000000-0005-0000-0000-0000EC160000}"/>
    <cellStyle name="설계서-내용-우 2 12 2 2" xfId="6193" xr:uid="{00000000-0005-0000-0000-0000ED160000}"/>
    <cellStyle name="설계서-내용-우 2 12 3" xfId="6194" xr:uid="{00000000-0005-0000-0000-0000EE160000}"/>
    <cellStyle name="설계서-내용-우 2 13" xfId="6195" xr:uid="{00000000-0005-0000-0000-0000EF160000}"/>
    <cellStyle name="설계서-내용-우 2 13 2" xfId="6196" xr:uid="{00000000-0005-0000-0000-0000F0160000}"/>
    <cellStyle name="설계서-내용-우 2 14" xfId="6197" xr:uid="{00000000-0005-0000-0000-0000F1160000}"/>
    <cellStyle name="설계서-내용-우 2 2" xfId="6198" xr:uid="{00000000-0005-0000-0000-0000F2160000}"/>
    <cellStyle name="설계서-내용-우 2 2 2" xfId="6199" xr:uid="{00000000-0005-0000-0000-0000F3160000}"/>
    <cellStyle name="설계서-내용-우 2 2 2 2" xfId="6200" xr:uid="{00000000-0005-0000-0000-0000F4160000}"/>
    <cellStyle name="설계서-내용-우 2 2 3" xfId="6201" xr:uid="{00000000-0005-0000-0000-0000F5160000}"/>
    <cellStyle name="설계서-내용-우 2 3" xfId="6202" xr:uid="{00000000-0005-0000-0000-0000F6160000}"/>
    <cellStyle name="설계서-내용-우 2 3 2" xfId="6203" xr:uid="{00000000-0005-0000-0000-0000F7160000}"/>
    <cellStyle name="설계서-내용-우 2 3 2 2" xfId="6204" xr:uid="{00000000-0005-0000-0000-0000F8160000}"/>
    <cellStyle name="설계서-내용-우 2 3 3" xfId="6205" xr:uid="{00000000-0005-0000-0000-0000F9160000}"/>
    <cellStyle name="설계서-내용-우 2 4" xfId="6206" xr:uid="{00000000-0005-0000-0000-0000FA160000}"/>
    <cellStyle name="설계서-내용-우 2 4 2" xfId="6207" xr:uid="{00000000-0005-0000-0000-0000FB160000}"/>
    <cellStyle name="설계서-내용-우 2 4 2 2" xfId="6208" xr:uid="{00000000-0005-0000-0000-0000FC160000}"/>
    <cellStyle name="설계서-내용-우 2 4 3" xfId="6209" xr:uid="{00000000-0005-0000-0000-0000FD160000}"/>
    <cellStyle name="설계서-내용-우 2 5" xfId="6210" xr:uid="{00000000-0005-0000-0000-0000FE160000}"/>
    <cellStyle name="설계서-내용-우 2 5 2" xfId="6211" xr:uid="{00000000-0005-0000-0000-0000FF160000}"/>
    <cellStyle name="설계서-내용-우 2 5 2 2" xfId="6212" xr:uid="{00000000-0005-0000-0000-000000170000}"/>
    <cellStyle name="설계서-내용-우 2 5 3" xfId="6213" xr:uid="{00000000-0005-0000-0000-000001170000}"/>
    <cellStyle name="설계서-내용-우 2 6" xfId="6214" xr:uid="{00000000-0005-0000-0000-000002170000}"/>
    <cellStyle name="설계서-내용-우 2 6 2" xfId="6215" xr:uid="{00000000-0005-0000-0000-000003170000}"/>
    <cellStyle name="설계서-내용-우 2 6 2 2" xfId="6216" xr:uid="{00000000-0005-0000-0000-000004170000}"/>
    <cellStyle name="설계서-내용-우 2 6 3" xfId="6217" xr:uid="{00000000-0005-0000-0000-000005170000}"/>
    <cellStyle name="설계서-내용-우 2 7" xfId="6218" xr:uid="{00000000-0005-0000-0000-000006170000}"/>
    <cellStyle name="설계서-내용-우 2 7 2" xfId="6219" xr:uid="{00000000-0005-0000-0000-000007170000}"/>
    <cellStyle name="설계서-내용-우 2 7 2 2" xfId="6220" xr:uid="{00000000-0005-0000-0000-000008170000}"/>
    <cellStyle name="설계서-내용-우 2 7 3" xfId="6221" xr:uid="{00000000-0005-0000-0000-000009170000}"/>
    <cellStyle name="설계서-내용-우 2 8" xfId="6222" xr:uid="{00000000-0005-0000-0000-00000A170000}"/>
    <cellStyle name="설계서-내용-우 2 8 2" xfId="6223" xr:uid="{00000000-0005-0000-0000-00000B170000}"/>
    <cellStyle name="설계서-내용-우 2 8 2 2" xfId="6224" xr:uid="{00000000-0005-0000-0000-00000C170000}"/>
    <cellStyle name="설계서-내용-우 2 8 3" xfId="6225" xr:uid="{00000000-0005-0000-0000-00000D170000}"/>
    <cellStyle name="설계서-내용-우 2 9" xfId="6226" xr:uid="{00000000-0005-0000-0000-00000E170000}"/>
    <cellStyle name="설계서-내용-우 2 9 2" xfId="6227" xr:uid="{00000000-0005-0000-0000-00000F170000}"/>
    <cellStyle name="설계서-내용-우 2 9 2 2" xfId="6228" xr:uid="{00000000-0005-0000-0000-000010170000}"/>
    <cellStyle name="설계서-내용-우 2 9 3" xfId="6229" xr:uid="{00000000-0005-0000-0000-000011170000}"/>
    <cellStyle name="설계서-내용-우 3" xfId="6230" xr:uid="{00000000-0005-0000-0000-000012170000}"/>
    <cellStyle name="설계서-내용-우 3 2" xfId="6231" xr:uid="{00000000-0005-0000-0000-000013170000}"/>
    <cellStyle name="설계서-내용-우 3 2 2" xfId="6232" xr:uid="{00000000-0005-0000-0000-000014170000}"/>
    <cellStyle name="설계서-내용-우 3 3" xfId="6233" xr:uid="{00000000-0005-0000-0000-000015170000}"/>
    <cellStyle name="설계서-내용-우 4" xfId="6234" xr:uid="{00000000-0005-0000-0000-000016170000}"/>
    <cellStyle name="설계서-내용-우 4 2" xfId="6235" xr:uid="{00000000-0005-0000-0000-000017170000}"/>
    <cellStyle name="설계서-내용-우 4 2 2" xfId="6236" xr:uid="{00000000-0005-0000-0000-000018170000}"/>
    <cellStyle name="설계서-내용-우 4 3" xfId="6237" xr:uid="{00000000-0005-0000-0000-000019170000}"/>
    <cellStyle name="설계서-내용-우 5" xfId="6238" xr:uid="{00000000-0005-0000-0000-00001A170000}"/>
    <cellStyle name="설계서-내용-좌" xfId="6239" xr:uid="{00000000-0005-0000-0000-00001B170000}"/>
    <cellStyle name="설계서-내용-좌 2" xfId="6240" xr:uid="{00000000-0005-0000-0000-00001C170000}"/>
    <cellStyle name="설계서-내용-좌 2 10" xfId="6241" xr:uid="{00000000-0005-0000-0000-00001D170000}"/>
    <cellStyle name="설계서-내용-좌 2 10 2" xfId="6242" xr:uid="{00000000-0005-0000-0000-00001E170000}"/>
    <cellStyle name="설계서-내용-좌 2 10 2 2" xfId="6243" xr:uid="{00000000-0005-0000-0000-00001F170000}"/>
    <cellStyle name="설계서-내용-좌 2 10 3" xfId="6244" xr:uid="{00000000-0005-0000-0000-000020170000}"/>
    <cellStyle name="설계서-내용-좌 2 11" xfId="6245" xr:uid="{00000000-0005-0000-0000-000021170000}"/>
    <cellStyle name="설계서-내용-좌 2 11 2" xfId="6246" xr:uid="{00000000-0005-0000-0000-000022170000}"/>
    <cellStyle name="설계서-내용-좌 2 11 2 2" xfId="6247" xr:uid="{00000000-0005-0000-0000-000023170000}"/>
    <cellStyle name="설계서-내용-좌 2 11 3" xfId="6248" xr:uid="{00000000-0005-0000-0000-000024170000}"/>
    <cellStyle name="설계서-내용-좌 2 12" xfId="6249" xr:uid="{00000000-0005-0000-0000-000025170000}"/>
    <cellStyle name="설계서-내용-좌 2 12 2" xfId="6250" xr:uid="{00000000-0005-0000-0000-000026170000}"/>
    <cellStyle name="설계서-내용-좌 2 12 2 2" xfId="6251" xr:uid="{00000000-0005-0000-0000-000027170000}"/>
    <cellStyle name="설계서-내용-좌 2 12 3" xfId="6252" xr:uid="{00000000-0005-0000-0000-000028170000}"/>
    <cellStyle name="설계서-내용-좌 2 13" xfId="6253" xr:uid="{00000000-0005-0000-0000-000029170000}"/>
    <cellStyle name="설계서-내용-좌 2 13 2" xfId="6254" xr:uid="{00000000-0005-0000-0000-00002A170000}"/>
    <cellStyle name="설계서-내용-좌 2 14" xfId="6255" xr:uid="{00000000-0005-0000-0000-00002B170000}"/>
    <cellStyle name="설계서-내용-좌 2 2" xfId="6256" xr:uid="{00000000-0005-0000-0000-00002C170000}"/>
    <cellStyle name="설계서-내용-좌 2 2 2" xfId="6257" xr:uid="{00000000-0005-0000-0000-00002D170000}"/>
    <cellStyle name="설계서-내용-좌 2 2 2 2" xfId="6258" xr:uid="{00000000-0005-0000-0000-00002E170000}"/>
    <cellStyle name="설계서-내용-좌 2 2 3" xfId="6259" xr:uid="{00000000-0005-0000-0000-00002F170000}"/>
    <cellStyle name="설계서-내용-좌 2 3" xfId="6260" xr:uid="{00000000-0005-0000-0000-000030170000}"/>
    <cellStyle name="설계서-내용-좌 2 3 2" xfId="6261" xr:uid="{00000000-0005-0000-0000-000031170000}"/>
    <cellStyle name="설계서-내용-좌 2 3 2 2" xfId="6262" xr:uid="{00000000-0005-0000-0000-000032170000}"/>
    <cellStyle name="설계서-내용-좌 2 3 3" xfId="6263" xr:uid="{00000000-0005-0000-0000-000033170000}"/>
    <cellStyle name="설계서-내용-좌 2 4" xfId="6264" xr:uid="{00000000-0005-0000-0000-000034170000}"/>
    <cellStyle name="설계서-내용-좌 2 4 2" xfId="6265" xr:uid="{00000000-0005-0000-0000-000035170000}"/>
    <cellStyle name="설계서-내용-좌 2 4 2 2" xfId="6266" xr:uid="{00000000-0005-0000-0000-000036170000}"/>
    <cellStyle name="설계서-내용-좌 2 4 3" xfId="6267" xr:uid="{00000000-0005-0000-0000-000037170000}"/>
    <cellStyle name="설계서-내용-좌 2 5" xfId="6268" xr:uid="{00000000-0005-0000-0000-000038170000}"/>
    <cellStyle name="설계서-내용-좌 2 5 2" xfId="6269" xr:uid="{00000000-0005-0000-0000-000039170000}"/>
    <cellStyle name="설계서-내용-좌 2 5 2 2" xfId="6270" xr:uid="{00000000-0005-0000-0000-00003A170000}"/>
    <cellStyle name="설계서-내용-좌 2 5 3" xfId="6271" xr:uid="{00000000-0005-0000-0000-00003B170000}"/>
    <cellStyle name="설계서-내용-좌 2 6" xfId="6272" xr:uid="{00000000-0005-0000-0000-00003C170000}"/>
    <cellStyle name="설계서-내용-좌 2 6 2" xfId="6273" xr:uid="{00000000-0005-0000-0000-00003D170000}"/>
    <cellStyle name="설계서-내용-좌 2 6 2 2" xfId="6274" xr:uid="{00000000-0005-0000-0000-00003E170000}"/>
    <cellStyle name="설계서-내용-좌 2 6 3" xfId="6275" xr:uid="{00000000-0005-0000-0000-00003F170000}"/>
    <cellStyle name="설계서-내용-좌 2 7" xfId="6276" xr:uid="{00000000-0005-0000-0000-000040170000}"/>
    <cellStyle name="설계서-내용-좌 2 7 2" xfId="6277" xr:uid="{00000000-0005-0000-0000-000041170000}"/>
    <cellStyle name="설계서-내용-좌 2 7 2 2" xfId="6278" xr:uid="{00000000-0005-0000-0000-000042170000}"/>
    <cellStyle name="설계서-내용-좌 2 7 3" xfId="6279" xr:uid="{00000000-0005-0000-0000-000043170000}"/>
    <cellStyle name="설계서-내용-좌 2 8" xfId="6280" xr:uid="{00000000-0005-0000-0000-000044170000}"/>
    <cellStyle name="설계서-내용-좌 2 8 2" xfId="6281" xr:uid="{00000000-0005-0000-0000-000045170000}"/>
    <cellStyle name="설계서-내용-좌 2 8 2 2" xfId="6282" xr:uid="{00000000-0005-0000-0000-000046170000}"/>
    <cellStyle name="설계서-내용-좌 2 8 3" xfId="6283" xr:uid="{00000000-0005-0000-0000-000047170000}"/>
    <cellStyle name="설계서-내용-좌 2 9" xfId="6284" xr:uid="{00000000-0005-0000-0000-000048170000}"/>
    <cellStyle name="설계서-내용-좌 2 9 2" xfId="6285" xr:uid="{00000000-0005-0000-0000-000049170000}"/>
    <cellStyle name="설계서-내용-좌 2 9 2 2" xfId="6286" xr:uid="{00000000-0005-0000-0000-00004A170000}"/>
    <cellStyle name="설계서-내용-좌 2 9 3" xfId="6287" xr:uid="{00000000-0005-0000-0000-00004B170000}"/>
    <cellStyle name="설계서-내용-좌 3" xfId="6288" xr:uid="{00000000-0005-0000-0000-00004C170000}"/>
    <cellStyle name="설계서-내용-좌 3 2" xfId="6289" xr:uid="{00000000-0005-0000-0000-00004D170000}"/>
    <cellStyle name="설계서-내용-좌 3 2 2" xfId="6290" xr:uid="{00000000-0005-0000-0000-00004E170000}"/>
    <cellStyle name="설계서-내용-좌 3 3" xfId="6291" xr:uid="{00000000-0005-0000-0000-00004F170000}"/>
    <cellStyle name="설계서-내용-좌 4" xfId="6292" xr:uid="{00000000-0005-0000-0000-000050170000}"/>
    <cellStyle name="설계서-내용-좌 4 2" xfId="6293" xr:uid="{00000000-0005-0000-0000-000051170000}"/>
    <cellStyle name="설계서-내용-좌 4 2 2" xfId="6294" xr:uid="{00000000-0005-0000-0000-000052170000}"/>
    <cellStyle name="설계서-내용-좌 4 3" xfId="6295" xr:uid="{00000000-0005-0000-0000-000053170000}"/>
    <cellStyle name="설계서-내용-좌 5" xfId="6296" xr:uid="{00000000-0005-0000-0000-000054170000}"/>
    <cellStyle name="설계서-소제목" xfId="6297" xr:uid="{00000000-0005-0000-0000-000055170000}"/>
    <cellStyle name="설계서-소제목 2" xfId="6298" xr:uid="{00000000-0005-0000-0000-000056170000}"/>
    <cellStyle name="설계서-소제목 2 10" xfId="6299" xr:uid="{00000000-0005-0000-0000-000057170000}"/>
    <cellStyle name="설계서-소제목 2 10 2" xfId="6300" xr:uid="{00000000-0005-0000-0000-000058170000}"/>
    <cellStyle name="설계서-소제목 2 10 2 2" xfId="6301" xr:uid="{00000000-0005-0000-0000-000059170000}"/>
    <cellStyle name="설계서-소제목 2 10 3" xfId="6302" xr:uid="{00000000-0005-0000-0000-00005A170000}"/>
    <cellStyle name="설계서-소제목 2 11" xfId="6303" xr:uid="{00000000-0005-0000-0000-00005B170000}"/>
    <cellStyle name="설계서-소제목 2 11 2" xfId="6304" xr:uid="{00000000-0005-0000-0000-00005C170000}"/>
    <cellStyle name="설계서-소제목 2 11 2 2" xfId="6305" xr:uid="{00000000-0005-0000-0000-00005D170000}"/>
    <cellStyle name="설계서-소제목 2 11 3" xfId="6306" xr:uid="{00000000-0005-0000-0000-00005E170000}"/>
    <cellStyle name="설계서-소제목 2 12" xfId="6307" xr:uid="{00000000-0005-0000-0000-00005F170000}"/>
    <cellStyle name="설계서-소제목 2 12 2" xfId="6308" xr:uid="{00000000-0005-0000-0000-000060170000}"/>
    <cellStyle name="설계서-소제목 2 12 2 2" xfId="6309" xr:uid="{00000000-0005-0000-0000-000061170000}"/>
    <cellStyle name="설계서-소제목 2 12 3" xfId="6310" xr:uid="{00000000-0005-0000-0000-000062170000}"/>
    <cellStyle name="설계서-소제목 2 13" xfId="6311" xr:uid="{00000000-0005-0000-0000-000063170000}"/>
    <cellStyle name="설계서-소제목 2 13 2" xfId="6312" xr:uid="{00000000-0005-0000-0000-000064170000}"/>
    <cellStyle name="설계서-소제목 2 14" xfId="6313" xr:uid="{00000000-0005-0000-0000-000065170000}"/>
    <cellStyle name="설계서-소제목 2 2" xfId="6314" xr:uid="{00000000-0005-0000-0000-000066170000}"/>
    <cellStyle name="설계서-소제목 2 2 2" xfId="6315" xr:uid="{00000000-0005-0000-0000-000067170000}"/>
    <cellStyle name="설계서-소제목 2 2 2 2" xfId="6316" xr:uid="{00000000-0005-0000-0000-000068170000}"/>
    <cellStyle name="설계서-소제목 2 2 3" xfId="6317" xr:uid="{00000000-0005-0000-0000-000069170000}"/>
    <cellStyle name="설계서-소제목 2 3" xfId="6318" xr:uid="{00000000-0005-0000-0000-00006A170000}"/>
    <cellStyle name="설계서-소제목 2 3 2" xfId="6319" xr:uid="{00000000-0005-0000-0000-00006B170000}"/>
    <cellStyle name="설계서-소제목 2 3 2 2" xfId="6320" xr:uid="{00000000-0005-0000-0000-00006C170000}"/>
    <cellStyle name="설계서-소제목 2 3 3" xfId="6321" xr:uid="{00000000-0005-0000-0000-00006D170000}"/>
    <cellStyle name="설계서-소제목 2 4" xfId="6322" xr:uid="{00000000-0005-0000-0000-00006E170000}"/>
    <cellStyle name="설계서-소제목 2 4 2" xfId="6323" xr:uid="{00000000-0005-0000-0000-00006F170000}"/>
    <cellStyle name="설계서-소제목 2 4 2 2" xfId="6324" xr:uid="{00000000-0005-0000-0000-000070170000}"/>
    <cellStyle name="설계서-소제목 2 4 3" xfId="6325" xr:uid="{00000000-0005-0000-0000-000071170000}"/>
    <cellStyle name="설계서-소제목 2 5" xfId="6326" xr:uid="{00000000-0005-0000-0000-000072170000}"/>
    <cellStyle name="설계서-소제목 2 5 2" xfId="6327" xr:uid="{00000000-0005-0000-0000-000073170000}"/>
    <cellStyle name="설계서-소제목 2 5 2 2" xfId="6328" xr:uid="{00000000-0005-0000-0000-000074170000}"/>
    <cellStyle name="설계서-소제목 2 5 3" xfId="6329" xr:uid="{00000000-0005-0000-0000-000075170000}"/>
    <cellStyle name="설계서-소제목 2 6" xfId="6330" xr:uid="{00000000-0005-0000-0000-000076170000}"/>
    <cellStyle name="설계서-소제목 2 6 2" xfId="6331" xr:uid="{00000000-0005-0000-0000-000077170000}"/>
    <cellStyle name="설계서-소제목 2 6 2 2" xfId="6332" xr:uid="{00000000-0005-0000-0000-000078170000}"/>
    <cellStyle name="설계서-소제목 2 6 3" xfId="6333" xr:uid="{00000000-0005-0000-0000-000079170000}"/>
    <cellStyle name="설계서-소제목 2 7" xfId="6334" xr:uid="{00000000-0005-0000-0000-00007A170000}"/>
    <cellStyle name="설계서-소제목 2 7 2" xfId="6335" xr:uid="{00000000-0005-0000-0000-00007B170000}"/>
    <cellStyle name="설계서-소제목 2 7 2 2" xfId="6336" xr:uid="{00000000-0005-0000-0000-00007C170000}"/>
    <cellStyle name="설계서-소제목 2 7 3" xfId="6337" xr:uid="{00000000-0005-0000-0000-00007D170000}"/>
    <cellStyle name="설계서-소제목 2 8" xfId="6338" xr:uid="{00000000-0005-0000-0000-00007E170000}"/>
    <cellStyle name="설계서-소제목 2 8 2" xfId="6339" xr:uid="{00000000-0005-0000-0000-00007F170000}"/>
    <cellStyle name="설계서-소제목 2 8 2 2" xfId="6340" xr:uid="{00000000-0005-0000-0000-000080170000}"/>
    <cellStyle name="설계서-소제목 2 8 3" xfId="6341" xr:uid="{00000000-0005-0000-0000-000081170000}"/>
    <cellStyle name="설계서-소제목 2 9" xfId="6342" xr:uid="{00000000-0005-0000-0000-000082170000}"/>
    <cellStyle name="설계서-소제목 2 9 2" xfId="6343" xr:uid="{00000000-0005-0000-0000-000083170000}"/>
    <cellStyle name="설계서-소제목 2 9 2 2" xfId="6344" xr:uid="{00000000-0005-0000-0000-000084170000}"/>
    <cellStyle name="설계서-소제목 2 9 3" xfId="6345" xr:uid="{00000000-0005-0000-0000-000085170000}"/>
    <cellStyle name="설계서-소제목 3" xfId="6346" xr:uid="{00000000-0005-0000-0000-000086170000}"/>
    <cellStyle name="설계서-소제목 3 2" xfId="6347" xr:uid="{00000000-0005-0000-0000-000087170000}"/>
    <cellStyle name="설계서-소제목 3 2 2" xfId="6348" xr:uid="{00000000-0005-0000-0000-000088170000}"/>
    <cellStyle name="설계서-소제목 3 3" xfId="6349" xr:uid="{00000000-0005-0000-0000-000089170000}"/>
    <cellStyle name="설계서-소제목 4" xfId="6350" xr:uid="{00000000-0005-0000-0000-00008A170000}"/>
    <cellStyle name="설계서-소제목 4 2" xfId="6351" xr:uid="{00000000-0005-0000-0000-00008B170000}"/>
    <cellStyle name="설계서-소제목 4 2 2" xfId="6352" xr:uid="{00000000-0005-0000-0000-00008C170000}"/>
    <cellStyle name="설계서-소제목 4 3" xfId="6353" xr:uid="{00000000-0005-0000-0000-00008D170000}"/>
    <cellStyle name="설계서-소제목 5" xfId="6354" xr:uid="{00000000-0005-0000-0000-00008E170000}"/>
    <cellStyle name="설계서-소제목 5 2" xfId="6355" xr:uid="{00000000-0005-0000-0000-00008F170000}"/>
    <cellStyle name="설계서-소제목 6" xfId="6356" xr:uid="{00000000-0005-0000-0000-000090170000}"/>
    <cellStyle name="설계서-타이틀" xfId="6357" xr:uid="{00000000-0005-0000-0000-000091170000}"/>
    <cellStyle name="설계서-항목" xfId="6358" xr:uid="{00000000-0005-0000-0000-000092170000}"/>
    <cellStyle name="설계서-항목 2" xfId="6359" xr:uid="{00000000-0005-0000-0000-000093170000}"/>
    <cellStyle name="설계서-항목 3" xfId="6360" xr:uid="{00000000-0005-0000-0000-000094170000}"/>
    <cellStyle name="설명 텍스트 2" xfId="1424" xr:uid="{00000000-0005-0000-0000-000095170000}"/>
    <cellStyle name="설명 텍스트 2 2" xfId="1425" xr:uid="{00000000-0005-0000-0000-000096170000}"/>
    <cellStyle name="설명 텍스트 3" xfId="6361" xr:uid="{00000000-0005-0000-0000-000097170000}"/>
    <cellStyle name="셀 확인 2" xfId="1426" xr:uid="{00000000-0005-0000-0000-000098170000}"/>
    <cellStyle name="셀 확인 2 2" xfId="1427" xr:uid="{00000000-0005-0000-0000-000099170000}"/>
    <cellStyle name="셀 확인 2 2 10" xfId="6362" xr:uid="{00000000-0005-0000-0000-00009A170000}"/>
    <cellStyle name="셀 확인 2 2 10 2" xfId="6363" xr:uid="{00000000-0005-0000-0000-00009B170000}"/>
    <cellStyle name="셀 확인 2 2 10 2 2" xfId="6364" xr:uid="{00000000-0005-0000-0000-00009C170000}"/>
    <cellStyle name="셀 확인 2 2 10 3" xfId="6365" xr:uid="{00000000-0005-0000-0000-00009D170000}"/>
    <cellStyle name="셀 확인 2 2 11" xfId="6366" xr:uid="{00000000-0005-0000-0000-00009E170000}"/>
    <cellStyle name="셀 확인 2 2 11 2" xfId="6367" xr:uid="{00000000-0005-0000-0000-00009F170000}"/>
    <cellStyle name="셀 확인 2 2 11 2 2" xfId="6368" xr:uid="{00000000-0005-0000-0000-0000A0170000}"/>
    <cellStyle name="셀 확인 2 2 11 3" xfId="6369" xr:uid="{00000000-0005-0000-0000-0000A1170000}"/>
    <cellStyle name="셀 확인 2 2 12" xfId="6370" xr:uid="{00000000-0005-0000-0000-0000A2170000}"/>
    <cellStyle name="셀 확인 2 2 12 2" xfId="6371" xr:uid="{00000000-0005-0000-0000-0000A3170000}"/>
    <cellStyle name="셀 확인 2 2 13" xfId="6372" xr:uid="{00000000-0005-0000-0000-0000A4170000}"/>
    <cellStyle name="셀 확인 2 2 2" xfId="6373" xr:uid="{00000000-0005-0000-0000-0000A5170000}"/>
    <cellStyle name="셀 확인 2 2 2 2" xfId="6374" xr:uid="{00000000-0005-0000-0000-0000A6170000}"/>
    <cellStyle name="셀 확인 2 2 2 2 2" xfId="6375" xr:uid="{00000000-0005-0000-0000-0000A7170000}"/>
    <cellStyle name="셀 확인 2 2 2 3" xfId="6376" xr:uid="{00000000-0005-0000-0000-0000A8170000}"/>
    <cellStyle name="셀 확인 2 2 3" xfId="6377" xr:uid="{00000000-0005-0000-0000-0000A9170000}"/>
    <cellStyle name="셀 확인 2 2 3 2" xfId="6378" xr:uid="{00000000-0005-0000-0000-0000AA170000}"/>
    <cellStyle name="셀 확인 2 2 3 2 2" xfId="6379" xr:uid="{00000000-0005-0000-0000-0000AB170000}"/>
    <cellStyle name="셀 확인 2 2 3 3" xfId="6380" xr:uid="{00000000-0005-0000-0000-0000AC170000}"/>
    <cellStyle name="셀 확인 2 2 4" xfId="6381" xr:uid="{00000000-0005-0000-0000-0000AD170000}"/>
    <cellStyle name="셀 확인 2 2 4 2" xfId="6382" xr:uid="{00000000-0005-0000-0000-0000AE170000}"/>
    <cellStyle name="셀 확인 2 2 4 2 2" xfId="6383" xr:uid="{00000000-0005-0000-0000-0000AF170000}"/>
    <cellStyle name="셀 확인 2 2 4 3" xfId="6384" xr:uid="{00000000-0005-0000-0000-0000B0170000}"/>
    <cellStyle name="셀 확인 2 2 5" xfId="6385" xr:uid="{00000000-0005-0000-0000-0000B1170000}"/>
    <cellStyle name="셀 확인 2 2 5 2" xfId="6386" xr:uid="{00000000-0005-0000-0000-0000B2170000}"/>
    <cellStyle name="셀 확인 2 2 5 2 2" xfId="6387" xr:uid="{00000000-0005-0000-0000-0000B3170000}"/>
    <cellStyle name="셀 확인 2 2 5 3" xfId="6388" xr:uid="{00000000-0005-0000-0000-0000B4170000}"/>
    <cellStyle name="셀 확인 2 2 6" xfId="6389" xr:uid="{00000000-0005-0000-0000-0000B5170000}"/>
    <cellStyle name="셀 확인 2 2 6 2" xfId="6390" xr:uid="{00000000-0005-0000-0000-0000B6170000}"/>
    <cellStyle name="셀 확인 2 2 6 2 2" xfId="6391" xr:uid="{00000000-0005-0000-0000-0000B7170000}"/>
    <cellStyle name="셀 확인 2 2 6 3" xfId="6392" xr:uid="{00000000-0005-0000-0000-0000B8170000}"/>
    <cellStyle name="셀 확인 2 2 7" xfId="6393" xr:uid="{00000000-0005-0000-0000-0000B9170000}"/>
    <cellStyle name="셀 확인 2 2 7 2" xfId="6394" xr:uid="{00000000-0005-0000-0000-0000BA170000}"/>
    <cellStyle name="셀 확인 2 2 7 2 2" xfId="6395" xr:uid="{00000000-0005-0000-0000-0000BB170000}"/>
    <cellStyle name="셀 확인 2 2 7 3" xfId="6396" xr:uid="{00000000-0005-0000-0000-0000BC170000}"/>
    <cellStyle name="셀 확인 2 2 8" xfId="6397" xr:uid="{00000000-0005-0000-0000-0000BD170000}"/>
    <cellStyle name="셀 확인 2 2 8 2" xfId="6398" xr:uid="{00000000-0005-0000-0000-0000BE170000}"/>
    <cellStyle name="셀 확인 2 2 8 2 2" xfId="6399" xr:uid="{00000000-0005-0000-0000-0000BF170000}"/>
    <cellStyle name="셀 확인 2 2 8 3" xfId="6400" xr:uid="{00000000-0005-0000-0000-0000C0170000}"/>
    <cellStyle name="셀 확인 2 2 9" xfId="6401" xr:uid="{00000000-0005-0000-0000-0000C1170000}"/>
    <cellStyle name="셀 확인 2 2 9 2" xfId="6402" xr:uid="{00000000-0005-0000-0000-0000C2170000}"/>
    <cellStyle name="셀 확인 2 2 9 2 2" xfId="6403" xr:uid="{00000000-0005-0000-0000-0000C3170000}"/>
    <cellStyle name="셀 확인 2 2 9 3" xfId="6404" xr:uid="{00000000-0005-0000-0000-0000C4170000}"/>
    <cellStyle name="셀 확인 2 3" xfId="6405" xr:uid="{00000000-0005-0000-0000-0000C5170000}"/>
    <cellStyle name="셀 확인 2 3 2" xfId="6406" xr:uid="{00000000-0005-0000-0000-0000C6170000}"/>
    <cellStyle name="셀 확인 3" xfId="6407" xr:uid="{00000000-0005-0000-0000-0000C7170000}"/>
    <cellStyle name="셀 확인 3 2" xfId="6408" xr:uid="{00000000-0005-0000-0000-0000C8170000}"/>
    <cellStyle name="셀 확인 3 2 10" xfId="6409" xr:uid="{00000000-0005-0000-0000-0000C9170000}"/>
    <cellStyle name="셀 확인 3 2 10 2" xfId="6410" xr:uid="{00000000-0005-0000-0000-0000CA170000}"/>
    <cellStyle name="셀 확인 3 2 10 2 2" xfId="6411" xr:uid="{00000000-0005-0000-0000-0000CB170000}"/>
    <cellStyle name="셀 확인 3 2 10 3" xfId="6412" xr:uid="{00000000-0005-0000-0000-0000CC170000}"/>
    <cellStyle name="셀 확인 3 2 11" xfId="6413" xr:uid="{00000000-0005-0000-0000-0000CD170000}"/>
    <cellStyle name="셀 확인 3 2 11 2" xfId="6414" xr:uid="{00000000-0005-0000-0000-0000CE170000}"/>
    <cellStyle name="셀 확인 3 2 11 2 2" xfId="6415" xr:uid="{00000000-0005-0000-0000-0000CF170000}"/>
    <cellStyle name="셀 확인 3 2 11 3" xfId="6416" xr:uid="{00000000-0005-0000-0000-0000D0170000}"/>
    <cellStyle name="셀 확인 3 2 12" xfId="6417" xr:uid="{00000000-0005-0000-0000-0000D1170000}"/>
    <cellStyle name="셀 확인 3 2 12 2" xfId="6418" xr:uid="{00000000-0005-0000-0000-0000D2170000}"/>
    <cellStyle name="셀 확인 3 2 13" xfId="6419" xr:uid="{00000000-0005-0000-0000-0000D3170000}"/>
    <cellStyle name="셀 확인 3 2 2" xfId="6420" xr:uid="{00000000-0005-0000-0000-0000D4170000}"/>
    <cellStyle name="셀 확인 3 2 2 2" xfId="6421" xr:uid="{00000000-0005-0000-0000-0000D5170000}"/>
    <cellStyle name="셀 확인 3 2 2 2 2" xfId="6422" xr:uid="{00000000-0005-0000-0000-0000D6170000}"/>
    <cellStyle name="셀 확인 3 2 2 3" xfId="6423" xr:uid="{00000000-0005-0000-0000-0000D7170000}"/>
    <cellStyle name="셀 확인 3 2 3" xfId="6424" xr:uid="{00000000-0005-0000-0000-0000D8170000}"/>
    <cellStyle name="셀 확인 3 2 3 2" xfId="6425" xr:uid="{00000000-0005-0000-0000-0000D9170000}"/>
    <cellStyle name="셀 확인 3 2 3 2 2" xfId="6426" xr:uid="{00000000-0005-0000-0000-0000DA170000}"/>
    <cellStyle name="셀 확인 3 2 3 3" xfId="6427" xr:uid="{00000000-0005-0000-0000-0000DB170000}"/>
    <cellStyle name="셀 확인 3 2 4" xfId="6428" xr:uid="{00000000-0005-0000-0000-0000DC170000}"/>
    <cellStyle name="셀 확인 3 2 4 2" xfId="6429" xr:uid="{00000000-0005-0000-0000-0000DD170000}"/>
    <cellStyle name="셀 확인 3 2 4 2 2" xfId="6430" xr:uid="{00000000-0005-0000-0000-0000DE170000}"/>
    <cellStyle name="셀 확인 3 2 4 3" xfId="6431" xr:uid="{00000000-0005-0000-0000-0000DF170000}"/>
    <cellStyle name="셀 확인 3 2 5" xfId="6432" xr:uid="{00000000-0005-0000-0000-0000E0170000}"/>
    <cellStyle name="셀 확인 3 2 5 2" xfId="6433" xr:uid="{00000000-0005-0000-0000-0000E1170000}"/>
    <cellStyle name="셀 확인 3 2 5 2 2" xfId="6434" xr:uid="{00000000-0005-0000-0000-0000E2170000}"/>
    <cellStyle name="셀 확인 3 2 5 3" xfId="6435" xr:uid="{00000000-0005-0000-0000-0000E3170000}"/>
    <cellStyle name="셀 확인 3 2 6" xfId="6436" xr:uid="{00000000-0005-0000-0000-0000E4170000}"/>
    <cellStyle name="셀 확인 3 2 6 2" xfId="6437" xr:uid="{00000000-0005-0000-0000-0000E5170000}"/>
    <cellStyle name="셀 확인 3 2 6 2 2" xfId="6438" xr:uid="{00000000-0005-0000-0000-0000E6170000}"/>
    <cellStyle name="셀 확인 3 2 6 3" xfId="6439" xr:uid="{00000000-0005-0000-0000-0000E7170000}"/>
    <cellStyle name="셀 확인 3 2 7" xfId="6440" xr:uid="{00000000-0005-0000-0000-0000E8170000}"/>
    <cellStyle name="셀 확인 3 2 7 2" xfId="6441" xr:uid="{00000000-0005-0000-0000-0000E9170000}"/>
    <cellStyle name="셀 확인 3 2 7 2 2" xfId="6442" xr:uid="{00000000-0005-0000-0000-0000EA170000}"/>
    <cellStyle name="셀 확인 3 2 7 3" xfId="6443" xr:uid="{00000000-0005-0000-0000-0000EB170000}"/>
    <cellStyle name="셀 확인 3 2 8" xfId="6444" xr:uid="{00000000-0005-0000-0000-0000EC170000}"/>
    <cellStyle name="셀 확인 3 2 8 2" xfId="6445" xr:uid="{00000000-0005-0000-0000-0000ED170000}"/>
    <cellStyle name="셀 확인 3 2 8 2 2" xfId="6446" xr:uid="{00000000-0005-0000-0000-0000EE170000}"/>
    <cellStyle name="셀 확인 3 2 8 3" xfId="6447" xr:uid="{00000000-0005-0000-0000-0000EF170000}"/>
    <cellStyle name="셀 확인 3 2 9" xfId="6448" xr:uid="{00000000-0005-0000-0000-0000F0170000}"/>
    <cellStyle name="셀 확인 3 2 9 2" xfId="6449" xr:uid="{00000000-0005-0000-0000-0000F1170000}"/>
    <cellStyle name="셀 확인 3 2 9 2 2" xfId="6450" xr:uid="{00000000-0005-0000-0000-0000F2170000}"/>
    <cellStyle name="셀 확인 3 2 9 3" xfId="6451" xr:uid="{00000000-0005-0000-0000-0000F3170000}"/>
    <cellStyle name="셀 확인 3 3" xfId="6452" xr:uid="{00000000-0005-0000-0000-0000F4170000}"/>
    <cellStyle name="셀 확인 3 3 2" xfId="6453" xr:uid="{00000000-0005-0000-0000-0000F5170000}"/>
    <cellStyle name="소수" xfId="6454" xr:uid="{00000000-0005-0000-0000-0000F6170000}"/>
    <cellStyle name="소수3" xfId="6455" xr:uid="{00000000-0005-0000-0000-0000F7170000}"/>
    <cellStyle name="소수3 2" xfId="6456" xr:uid="{00000000-0005-0000-0000-0000F8170000}"/>
    <cellStyle name="소수3 2 2" xfId="6457" xr:uid="{00000000-0005-0000-0000-0000F9170000}"/>
    <cellStyle name="소수3 3" xfId="6458" xr:uid="{00000000-0005-0000-0000-0000FA170000}"/>
    <cellStyle name="소수4" xfId="6459" xr:uid="{00000000-0005-0000-0000-0000FB170000}"/>
    <cellStyle name="소수4 2" xfId="6460" xr:uid="{00000000-0005-0000-0000-0000FC170000}"/>
    <cellStyle name="소수4 2 2" xfId="6461" xr:uid="{00000000-0005-0000-0000-0000FD170000}"/>
    <cellStyle name="소수4 3" xfId="6462" xr:uid="{00000000-0005-0000-0000-0000FE170000}"/>
    <cellStyle name="소수점" xfId="6463" xr:uid="{00000000-0005-0000-0000-0000FF170000}"/>
    <cellStyle name="소수점 2" xfId="6464" xr:uid="{00000000-0005-0000-0000-000000180000}"/>
    <cellStyle name="소수점 2 2" xfId="6465" xr:uid="{00000000-0005-0000-0000-000001180000}"/>
    <cellStyle name="소수점 3" xfId="6466" xr:uid="{00000000-0005-0000-0000-000002180000}"/>
    <cellStyle name="수당" xfId="668" xr:uid="{00000000-0005-0000-0000-000003180000}"/>
    <cellStyle name="수당2" xfId="669" xr:uid="{00000000-0005-0000-0000-000004180000}"/>
    <cellStyle name="수량" xfId="6467" xr:uid="{00000000-0005-0000-0000-000005180000}"/>
    <cellStyle name="수량1" xfId="1267" xr:uid="{00000000-0005-0000-0000-000006180000}"/>
    <cellStyle name="수목명" xfId="1268" xr:uid="{00000000-0005-0000-0000-000007180000}"/>
    <cellStyle name="수목명 2" xfId="6468" xr:uid="{00000000-0005-0000-0000-000008180000}"/>
    <cellStyle name="수산" xfId="6469" xr:uid="{00000000-0005-0000-0000-000009180000}"/>
    <cellStyle name="숨김" xfId="1269" xr:uid="{00000000-0005-0000-0000-00000A180000}"/>
    <cellStyle name="숫자(R)" xfId="84" xr:uid="{00000000-0005-0000-0000-00000B180000}"/>
    <cellStyle name="숫자(R) 2" xfId="6470" xr:uid="{00000000-0005-0000-0000-00000C180000}"/>
    <cellStyle name="쉼표 [0]" xfId="85" builtinId="6"/>
    <cellStyle name="쉼표 [0] 10" xfId="1428" xr:uid="{00000000-0005-0000-0000-00000E180000}"/>
    <cellStyle name="쉼표 [0] 10 3" xfId="7878" xr:uid="{00000000-0005-0000-0000-00000F180000}"/>
    <cellStyle name="쉼표 [0] 11" xfId="1466" xr:uid="{00000000-0005-0000-0000-000010180000}"/>
    <cellStyle name="쉼표 [0] 12" xfId="7884" xr:uid="{08513C5D-B37D-4574-B299-27C02A36380D}"/>
    <cellStyle name="쉼표 [0] 12 2" xfId="7891" xr:uid="{5EE95A35-8896-4F89-9FF7-05E62E34C374}"/>
    <cellStyle name="쉼표 [0] 2" xfId="86" xr:uid="{00000000-0005-0000-0000-000011180000}"/>
    <cellStyle name="쉼표 [0] 2 10" xfId="6471" xr:uid="{00000000-0005-0000-0000-000012180000}"/>
    <cellStyle name="쉼표 [0] 2 11" xfId="6472" xr:uid="{00000000-0005-0000-0000-000013180000}"/>
    <cellStyle name="쉼표 [0] 2 12" xfId="6473" xr:uid="{00000000-0005-0000-0000-000014180000}"/>
    <cellStyle name="쉼표 [0] 2 13" xfId="6474" xr:uid="{00000000-0005-0000-0000-000015180000}"/>
    <cellStyle name="쉼표 [0] 2 2" xfId="87" xr:uid="{00000000-0005-0000-0000-000016180000}"/>
    <cellStyle name="쉼표 [0] 2 2 2" xfId="1429" xr:uid="{00000000-0005-0000-0000-000017180000}"/>
    <cellStyle name="쉼표 [0] 2 2 2 2" xfId="7883" xr:uid="{CCD31575-4116-41DC-AFCF-146AF97D12EC}"/>
    <cellStyle name="쉼표 [0] 2 2 3" xfId="1465" xr:uid="{00000000-0005-0000-0000-000018180000}"/>
    <cellStyle name="쉼표 [0] 2 2_5-2012년지진계-내역서(준공)-공사부분" xfId="6475" xr:uid="{00000000-0005-0000-0000-000019180000}"/>
    <cellStyle name="쉼표 [0] 2 3" xfId="88" xr:uid="{00000000-0005-0000-0000-00001A180000}"/>
    <cellStyle name="쉼표 [0] 2 3 2" xfId="7877" xr:uid="{00000000-0005-0000-0000-00001B180000}"/>
    <cellStyle name="쉼표 [0] 2 4" xfId="89" xr:uid="{00000000-0005-0000-0000-00001C180000}"/>
    <cellStyle name="쉼표 [0] 2 4 2" xfId="6476" xr:uid="{00000000-0005-0000-0000-00001D180000}"/>
    <cellStyle name="쉼표 [0] 2 5" xfId="90" xr:uid="{00000000-0005-0000-0000-00001E180000}"/>
    <cellStyle name="쉼표 [0] 2 5 2" xfId="6477" xr:uid="{00000000-0005-0000-0000-00001F180000}"/>
    <cellStyle name="쉼표 [0] 2 6" xfId="91" xr:uid="{00000000-0005-0000-0000-000020180000}"/>
    <cellStyle name="쉼표 [0] 2 7" xfId="6478" xr:uid="{00000000-0005-0000-0000-000021180000}"/>
    <cellStyle name="쉼표 [0] 2 8" xfId="6479" xr:uid="{00000000-0005-0000-0000-000022180000}"/>
    <cellStyle name="쉼표 [0] 2 9" xfId="6480" xr:uid="{00000000-0005-0000-0000-000023180000}"/>
    <cellStyle name="쉼표 [0] 3" xfId="92" xr:uid="{00000000-0005-0000-0000-000024180000}"/>
    <cellStyle name="쉼표 [0] 3 2" xfId="93" xr:uid="{00000000-0005-0000-0000-000025180000}"/>
    <cellStyle name="쉼표 [0] 3 2 2" xfId="7893" xr:uid="{88F13048-AA43-4119-AB49-F9DCB3E31AFC}"/>
    <cellStyle name="쉼표 [0] 3 3" xfId="94" xr:uid="{00000000-0005-0000-0000-000026180000}"/>
    <cellStyle name="쉼표 [0] 3 4" xfId="6481" xr:uid="{00000000-0005-0000-0000-000027180000}"/>
    <cellStyle name="쉼표 [0] 3_5-2012년지진계-내역서(준공)-용역부분" xfId="6482" xr:uid="{00000000-0005-0000-0000-000028180000}"/>
    <cellStyle name="쉼표 [0] 4" xfId="95" xr:uid="{00000000-0005-0000-0000-000029180000}"/>
    <cellStyle name="쉼표 [0] 4 2" xfId="6483" xr:uid="{00000000-0005-0000-0000-00002A180000}"/>
    <cellStyle name="쉼표 [0] 5" xfId="96" xr:uid="{00000000-0005-0000-0000-00002B180000}"/>
    <cellStyle name="쉼표 [0] 5 2" xfId="1365" xr:uid="{00000000-0005-0000-0000-00002C180000}"/>
    <cellStyle name="쉼표 [0] 5 3" xfId="1454" xr:uid="{00000000-0005-0000-0000-00002D180000}"/>
    <cellStyle name="쉼표 [0] 6" xfId="97" xr:uid="{00000000-0005-0000-0000-00002E180000}"/>
    <cellStyle name="쉼표 [0] 6 10" xfId="6484" xr:uid="{00000000-0005-0000-0000-00002F180000}"/>
    <cellStyle name="쉼표 [0] 6 10 2" xfId="6485" xr:uid="{00000000-0005-0000-0000-000030180000}"/>
    <cellStyle name="쉼표 [0] 6 11" xfId="6486" xr:uid="{00000000-0005-0000-0000-000031180000}"/>
    <cellStyle name="쉼표 [0] 6 12" xfId="6487" xr:uid="{00000000-0005-0000-0000-000032180000}"/>
    <cellStyle name="쉼표 [0] 6 2" xfId="6488" xr:uid="{00000000-0005-0000-0000-000033180000}"/>
    <cellStyle name="쉼표 [0] 6 2 2" xfId="6489" xr:uid="{00000000-0005-0000-0000-000034180000}"/>
    <cellStyle name="쉼표 [0] 6 3" xfId="6490" xr:uid="{00000000-0005-0000-0000-000035180000}"/>
    <cellStyle name="쉼표 [0] 6 3 2" xfId="6491" xr:uid="{00000000-0005-0000-0000-000036180000}"/>
    <cellStyle name="쉼표 [0] 6 4" xfId="6492" xr:uid="{00000000-0005-0000-0000-000037180000}"/>
    <cellStyle name="쉼표 [0] 6 4 2" xfId="6493" xr:uid="{00000000-0005-0000-0000-000038180000}"/>
    <cellStyle name="쉼표 [0] 6 5" xfId="6494" xr:uid="{00000000-0005-0000-0000-000039180000}"/>
    <cellStyle name="쉼표 [0] 6 5 2" xfId="6495" xr:uid="{00000000-0005-0000-0000-00003A180000}"/>
    <cellStyle name="쉼표 [0] 6 6" xfId="6496" xr:uid="{00000000-0005-0000-0000-00003B180000}"/>
    <cellStyle name="쉼표 [0] 6 6 2" xfId="6497" xr:uid="{00000000-0005-0000-0000-00003C180000}"/>
    <cellStyle name="쉼표 [0] 6 7" xfId="6498" xr:uid="{00000000-0005-0000-0000-00003D180000}"/>
    <cellStyle name="쉼표 [0] 6 7 2" xfId="6499" xr:uid="{00000000-0005-0000-0000-00003E180000}"/>
    <cellStyle name="쉼표 [0] 6 8" xfId="6500" xr:uid="{00000000-0005-0000-0000-00003F180000}"/>
    <cellStyle name="쉼표 [0] 6 8 2" xfId="6501" xr:uid="{00000000-0005-0000-0000-000040180000}"/>
    <cellStyle name="쉼표 [0] 6 9" xfId="6502" xr:uid="{00000000-0005-0000-0000-000041180000}"/>
    <cellStyle name="쉼표 [0] 6 9 2" xfId="6503" xr:uid="{00000000-0005-0000-0000-000042180000}"/>
    <cellStyle name="쉼표 [0] 7" xfId="98" xr:uid="{00000000-0005-0000-0000-000043180000}"/>
    <cellStyle name="쉼표 [0] 7 2" xfId="6504" xr:uid="{00000000-0005-0000-0000-000044180000}"/>
    <cellStyle name="쉼표 [0] 7 3" xfId="6505" xr:uid="{00000000-0005-0000-0000-000045180000}"/>
    <cellStyle name="쉼표 [0] 7 4" xfId="7880" xr:uid="{AF7C72E8-2B8C-49A9-99E5-EE43BE60BBB9}"/>
    <cellStyle name="쉼표 [0] 8" xfId="99" xr:uid="{00000000-0005-0000-0000-000046180000}"/>
    <cellStyle name="쉼표 [0] 9" xfId="971" xr:uid="{00000000-0005-0000-0000-000047180000}"/>
    <cellStyle name="쉼표 [0]_경기도지하수관리계획_1.28_경기본부의견적용" xfId="100" xr:uid="{00000000-0005-0000-0000-000048180000}"/>
    <cellStyle name="쉼표 [0]_옥천군 농업용관정 사후관리 설계내역서" xfId="7876" xr:uid="{00000000-0005-0000-0000-000049180000}"/>
    <cellStyle name="쉼표 [0]_옥천군 농업용관정 사후관리 설계내역서 2" xfId="7882" xr:uid="{A3752B02-0D58-4232-9731-54504586330A}"/>
    <cellStyle name="쉼표 2" xfId="6506" xr:uid="{00000000-0005-0000-0000-00004A180000}"/>
    <cellStyle name="쉼표 3" xfId="6507" xr:uid="{00000000-0005-0000-0000-00004B180000}"/>
    <cellStyle name="스타일 1" xfId="101" xr:uid="{00000000-0005-0000-0000-00004C180000}"/>
    <cellStyle name="스타일 1 2" xfId="6508" xr:uid="{00000000-0005-0000-0000-00004D180000}"/>
    <cellStyle name="스타일 1 3" xfId="6509" xr:uid="{00000000-0005-0000-0000-00004E180000}"/>
    <cellStyle name="스타일 1_11년 자료정비_시험사업_시스템-산출내역서_V1.3" xfId="6510" xr:uid="{00000000-0005-0000-0000-00004F180000}"/>
    <cellStyle name="스타일 10" xfId="1270" xr:uid="{00000000-0005-0000-0000-000050180000}"/>
    <cellStyle name="스타일 11" xfId="1271" xr:uid="{00000000-0005-0000-0000-000051180000}"/>
    <cellStyle name="스타일 12" xfId="1272" xr:uid="{00000000-0005-0000-0000-000052180000}"/>
    <cellStyle name="스타일 13" xfId="1273" xr:uid="{00000000-0005-0000-0000-000053180000}"/>
    <cellStyle name="스타일 14" xfId="1274" xr:uid="{00000000-0005-0000-0000-000054180000}"/>
    <cellStyle name="스타일 2" xfId="102" xr:uid="{00000000-0005-0000-0000-000055180000}"/>
    <cellStyle name="스타일 2 2" xfId="6511" xr:uid="{00000000-0005-0000-0000-000056180000}"/>
    <cellStyle name="스타일 3" xfId="1275" xr:uid="{00000000-0005-0000-0000-000057180000}"/>
    <cellStyle name="스타일 4" xfId="1276" xr:uid="{00000000-0005-0000-0000-000058180000}"/>
    <cellStyle name="스타일 5" xfId="1277" xr:uid="{00000000-0005-0000-0000-000059180000}"/>
    <cellStyle name="스타일 6" xfId="1278" xr:uid="{00000000-0005-0000-0000-00005A180000}"/>
    <cellStyle name="스타일 7" xfId="1279" xr:uid="{00000000-0005-0000-0000-00005B180000}"/>
    <cellStyle name="스타일 8" xfId="1280" xr:uid="{00000000-0005-0000-0000-00005C180000}"/>
    <cellStyle name="스타일 9" xfId="1281" xr:uid="{00000000-0005-0000-0000-00005D180000}"/>
    <cellStyle name="안건회계법인" xfId="670" xr:uid="{00000000-0005-0000-0000-00005E180000}"/>
    <cellStyle name="얇은바탕선" xfId="1282" xr:uid="{00000000-0005-0000-0000-00005F180000}"/>
    <cellStyle name="연결된 셀 2" xfId="1430" xr:uid="{00000000-0005-0000-0000-000060180000}"/>
    <cellStyle name="연결된 셀 2 10" xfId="6512" xr:uid="{00000000-0005-0000-0000-000061180000}"/>
    <cellStyle name="연결된 셀 2 2" xfId="1431" xr:uid="{00000000-0005-0000-0000-000062180000}"/>
    <cellStyle name="연결된 셀 2 2 2" xfId="6513" xr:uid="{00000000-0005-0000-0000-000063180000}"/>
    <cellStyle name="연결된 셀 2 2 2 2" xfId="6514" xr:uid="{00000000-0005-0000-0000-000064180000}"/>
    <cellStyle name="연결된 셀 2 2 3" xfId="6515" xr:uid="{00000000-0005-0000-0000-000065180000}"/>
    <cellStyle name="연결된 셀 2 3" xfId="6516" xr:uid="{00000000-0005-0000-0000-000066180000}"/>
    <cellStyle name="연결된 셀 2 3 2" xfId="6517" xr:uid="{00000000-0005-0000-0000-000067180000}"/>
    <cellStyle name="연결된 셀 2 3 2 2" xfId="6518" xr:uid="{00000000-0005-0000-0000-000068180000}"/>
    <cellStyle name="연결된 셀 2 3 3" xfId="6519" xr:uid="{00000000-0005-0000-0000-000069180000}"/>
    <cellStyle name="연결된 셀 2 4" xfId="6520" xr:uid="{00000000-0005-0000-0000-00006A180000}"/>
    <cellStyle name="연결된 셀 2 4 2" xfId="6521" xr:uid="{00000000-0005-0000-0000-00006B180000}"/>
    <cellStyle name="연결된 셀 2 4 2 2" xfId="6522" xr:uid="{00000000-0005-0000-0000-00006C180000}"/>
    <cellStyle name="연결된 셀 2 4 3" xfId="6523" xr:uid="{00000000-0005-0000-0000-00006D180000}"/>
    <cellStyle name="연결된 셀 2 5" xfId="6524" xr:uid="{00000000-0005-0000-0000-00006E180000}"/>
    <cellStyle name="연결된 셀 2 5 2" xfId="6525" xr:uid="{00000000-0005-0000-0000-00006F180000}"/>
    <cellStyle name="연결된 셀 2 5 2 2" xfId="6526" xr:uid="{00000000-0005-0000-0000-000070180000}"/>
    <cellStyle name="연결된 셀 2 5 3" xfId="6527" xr:uid="{00000000-0005-0000-0000-000071180000}"/>
    <cellStyle name="연결된 셀 2 6" xfId="6528" xr:uid="{00000000-0005-0000-0000-000072180000}"/>
    <cellStyle name="연결된 셀 2 6 2" xfId="6529" xr:uid="{00000000-0005-0000-0000-000073180000}"/>
    <cellStyle name="연결된 셀 2 6 2 2" xfId="6530" xr:uid="{00000000-0005-0000-0000-000074180000}"/>
    <cellStyle name="연결된 셀 2 6 3" xfId="6531" xr:uid="{00000000-0005-0000-0000-000075180000}"/>
    <cellStyle name="연결된 셀 2 7" xfId="6532" xr:uid="{00000000-0005-0000-0000-000076180000}"/>
    <cellStyle name="연결된 셀 2 7 2" xfId="6533" xr:uid="{00000000-0005-0000-0000-000077180000}"/>
    <cellStyle name="연결된 셀 2 7 2 2" xfId="6534" xr:uid="{00000000-0005-0000-0000-000078180000}"/>
    <cellStyle name="연결된 셀 2 7 3" xfId="6535" xr:uid="{00000000-0005-0000-0000-000079180000}"/>
    <cellStyle name="연결된 셀 2 8" xfId="6536" xr:uid="{00000000-0005-0000-0000-00007A180000}"/>
    <cellStyle name="연결된 셀 2 8 2" xfId="6537" xr:uid="{00000000-0005-0000-0000-00007B180000}"/>
    <cellStyle name="연결된 셀 2 8 2 2" xfId="6538" xr:uid="{00000000-0005-0000-0000-00007C180000}"/>
    <cellStyle name="연결된 셀 2 8 3" xfId="6539" xr:uid="{00000000-0005-0000-0000-00007D180000}"/>
    <cellStyle name="연결된 셀 2 9" xfId="6540" xr:uid="{00000000-0005-0000-0000-00007E180000}"/>
    <cellStyle name="연결된 셀 2 9 2" xfId="6541" xr:uid="{00000000-0005-0000-0000-00007F180000}"/>
    <cellStyle name="연결된 셀 3" xfId="6542" xr:uid="{00000000-0005-0000-0000-000080180000}"/>
    <cellStyle name="연결된 셀 3 10" xfId="6543" xr:uid="{00000000-0005-0000-0000-000081180000}"/>
    <cellStyle name="연결된 셀 3 2" xfId="6544" xr:uid="{00000000-0005-0000-0000-000082180000}"/>
    <cellStyle name="연결된 셀 3 2 2" xfId="6545" xr:uid="{00000000-0005-0000-0000-000083180000}"/>
    <cellStyle name="연결된 셀 3 2 2 2" xfId="6546" xr:uid="{00000000-0005-0000-0000-000084180000}"/>
    <cellStyle name="연결된 셀 3 2 3" xfId="6547" xr:uid="{00000000-0005-0000-0000-000085180000}"/>
    <cellStyle name="연결된 셀 3 3" xfId="6548" xr:uid="{00000000-0005-0000-0000-000086180000}"/>
    <cellStyle name="연결된 셀 3 3 2" xfId="6549" xr:uid="{00000000-0005-0000-0000-000087180000}"/>
    <cellStyle name="연결된 셀 3 3 2 2" xfId="6550" xr:uid="{00000000-0005-0000-0000-000088180000}"/>
    <cellStyle name="연결된 셀 3 3 3" xfId="6551" xr:uid="{00000000-0005-0000-0000-000089180000}"/>
    <cellStyle name="연결된 셀 3 4" xfId="6552" xr:uid="{00000000-0005-0000-0000-00008A180000}"/>
    <cellStyle name="연결된 셀 3 4 2" xfId="6553" xr:uid="{00000000-0005-0000-0000-00008B180000}"/>
    <cellStyle name="연결된 셀 3 4 2 2" xfId="6554" xr:uid="{00000000-0005-0000-0000-00008C180000}"/>
    <cellStyle name="연결된 셀 3 4 3" xfId="6555" xr:uid="{00000000-0005-0000-0000-00008D180000}"/>
    <cellStyle name="연결된 셀 3 5" xfId="6556" xr:uid="{00000000-0005-0000-0000-00008E180000}"/>
    <cellStyle name="연결된 셀 3 5 2" xfId="6557" xr:uid="{00000000-0005-0000-0000-00008F180000}"/>
    <cellStyle name="연결된 셀 3 5 2 2" xfId="6558" xr:uid="{00000000-0005-0000-0000-000090180000}"/>
    <cellStyle name="연결된 셀 3 5 3" xfId="6559" xr:uid="{00000000-0005-0000-0000-000091180000}"/>
    <cellStyle name="연결된 셀 3 6" xfId="6560" xr:uid="{00000000-0005-0000-0000-000092180000}"/>
    <cellStyle name="연결된 셀 3 6 2" xfId="6561" xr:uid="{00000000-0005-0000-0000-000093180000}"/>
    <cellStyle name="연결된 셀 3 6 2 2" xfId="6562" xr:uid="{00000000-0005-0000-0000-000094180000}"/>
    <cellStyle name="연결된 셀 3 6 3" xfId="6563" xr:uid="{00000000-0005-0000-0000-000095180000}"/>
    <cellStyle name="연결된 셀 3 7" xfId="6564" xr:uid="{00000000-0005-0000-0000-000096180000}"/>
    <cellStyle name="연결된 셀 3 7 2" xfId="6565" xr:uid="{00000000-0005-0000-0000-000097180000}"/>
    <cellStyle name="연결된 셀 3 7 2 2" xfId="6566" xr:uid="{00000000-0005-0000-0000-000098180000}"/>
    <cellStyle name="연결된 셀 3 7 3" xfId="6567" xr:uid="{00000000-0005-0000-0000-000099180000}"/>
    <cellStyle name="연결된 셀 3 8" xfId="6568" xr:uid="{00000000-0005-0000-0000-00009A180000}"/>
    <cellStyle name="연결된 셀 3 8 2" xfId="6569" xr:uid="{00000000-0005-0000-0000-00009B180000}"/>
    <cellStyle name="연결된 셀 3 8 2 2" xfId="6570" xr:uid="{00000000-0005-0000-0000-00009C180000}"/>
    <cellStyle name="연결된 셀 3 8 3" xfId="6571" xr:uid="{00000000-0005-0000-0000-00009D180000}"/>
    <cellStyle name="연결된 셀 3 9" xfId="6572" xr:uid="{00000000-0005-0000-0000-00009E180000}"/>
    <cellStyle name="연결된 셀 3 9 2" xfId="6573" xr:uid="{00000000-0005-0000-0000-00009F180000}"/>
    <cellStyle name="열어본 하이퍼링크" xfId="103" xr:uid="{00000000-0005-0000-0000-0000A0180000}"/>
    <cellStyle name="열어본 하이퍼링크 2" xfId="6574" xr:uid="{00000000-0005-0000-0000-0000A1180000}"/>
    <cellStyle name="옛체" xfId="6575" xr:uid="{00000000-0005-0000-0000-0000A2180000}"/>
    <cellStyle name="요약 2" xfId="1432" xr:uid="{00000000-0005-0000-0000-0000A3180000}"/>
    <cellStyle name="요약 2 10" xfId="6576" xr:uid="{00000000-0005-0000-0000-0000A4180000}"/>
    <cellStyle name="요약 2 10 2" xfId="6577" xr:uid="{00000000-0005-0000-0000-0000A5180000}"/>
    <cellStyle name="요약 2 10 2 2" xfId="6578" xr:uid="{00000000-0005-0000-0000-0000A6180000}"/>
    <cellStyle name="요약 2 10 3" xfId="6579" xr:uid="{00000000-0005-0000-0000-0000A7180000}"/>
    <cellStyle name="요약 2 11" xfId="6580" xr:uid="{00000000-0005-0000-0000-0000A8180000}"/>
    <cellStyle name="요약 2 11 2" xfId="6581" xr:uid="{00000000-0005-0000-0000-0000A9180000}"/>
    <cellStyle name="요약 2 11 2 2" xfId="6582" xr:uid="{00000000-0005-0000-0000-0000AA180000}"/>
    <cellStyle name="요약 2 11 3" xfId="6583" xr:uid="{00000000-0005-0000-0000-0000AB180000}"/>
    <cellStyle name="요약 2 12" xfId="6584" xr:uid="{00000000-0005-0000-0000-0000AC180000}"/>
    <cellStyle name="요약 2 12 2" xfId="6585" xr:uid="{00000000-0005-0000-0000-0000AD180000}"/>
    <cellStyle name="요약 2 12 2 2" xfId="6586" xr:uid="{00000000-0005-0000-0000-0000AE180000}"/>
    <cellStyle name="요약 2 12 3" xfId="6587" xr:uid="{00000000-0005-0000-0000-0000AF180000}"/>
    <cellStyle name="요약 2 13" xfId="6588" xr:uid="{00000000-0005-0000-0000-0000B0180000}"/>
    <cellStyle name="요약 2 13 2" xfId="6589" xr:uid="{00000000-0005-0000-0000-0000B1180000}"/>
    <cellStyle name="요약 2 13 2 2" xfId="6590" xr:uid="{00000000-0005-0000-0000-0000B2180000}"/>
    <cellStyle name="요약 2 13 3" xfId="6591" xr:uid="{00000000-0005-0000-0000-0000B3180000}"/>
    <cellStyle name="요약 2 2" xfId="1433" xr:uid="{00000000-0005-0000-0000-0000B4180000}"/>
    <cellStyle name="요약 2 2 10" xfId="6592" xr:uid="{00000000-0005-0000-0000-0000B5180000}"/>
    <cellStyle name="요약 2 2 10 2" xfId="6593" xr:uid="{00000000-0005-0000-0000-0000B6180000}"/>
    <cellStyle name="요약 2 2 10 2 2" xfId="6594" xr:uid="{00000000-0005-0000-0000-0000B7180000}"/>
    <cellStyle name="요약 2 2 10 3" xfId="6595" xr:uid="{00000000-0005-0000-0000-0000B8180000}"/>
    <cellStyle name="요약 2 2 11" xfId="6596" xr:uid="{00000000-0005-0000-0000-0000B9180000}"/>
    <cellStyle name="요약 2 2 11 2" xfId="6597" xr:uid="{00000000-0005-0000-0000-0000BA180000}"/>
    <cellStyle name="요약 2 2 11 2 2" xfId="6598" xr:uid="{00000000-0005-0000-0000-0000BB180000}"/>
    <cellStyle name="요약 2 2 11 3" xfId="6599" xr:uid="{00000000-0005-0000-0000-0000BC180000}"/>
    <cellStyle name="요약 2 2 12" xfId="6600" xr:uid="{00000000-0005-0000-0000-0000BD180000}"/>
    <cellStyle name="요약 2 2 12 2" xfId="6601" xr:uid="{00000000-0005-0000-0000-0000BE180000}"/>
    <cellStyle name="요약 2 2 12 2 2" xfId="6602" xr:uid="{00000000-0005-0000-0000-0000BF180000}"/>
    <cellStyle name="요약 2 2 12 3" xfId="6603" xr:uid="{00000000-0005-0000-0000-0000C0180000}"/>
    <cellStyle name="요약 2 2 13" xfId="6604" xr:uid="{00000000-0005-0000-0000-0000C1180000}"/>
    <cellStyle name="요약 2 2 2" xfId="6605" xr:uid="{00000000-0005-0000-0000-0000C2180000}"/>
    <cellStyle name="요약 2 2 2 2" xfId="6606" xr:uid="{00000000-0005-0000-0000-0000C3180000}"/>
    <cellStyle name="요약 2 2 2 2 2" xfId="6607" xr:uid="{00000000-0005-0000-0000-0000C4180000}"/>
    <cellStyle name="요약 2 2 2 3" xfId="6608" xr:uid="{00000000-0005-0000-0000-0000C5180000}"/>
    <cellStyle name="요약 2 2 3" xfId="6609" xr:uid="{00000000-0005-0000-0000-0000C6180000}"/>
    <cellStyle name="요약 2 2 3 2" xfId="6610" xr:uid="{00000000-0005-0000-0000-0000C7180000}"/>
    <cellStyle name="요약 2 2 3 2 2" xfId="6611" xr:uid="{00000000-0005-0000-0000-0000C8180000}"/>
    <cellStyle name="요약 2 2 3 3" xfId="6612" xr:uid="{00000000-0005-0000-0000-0000C9180000}"/>
    <cellStyle name="요약 2 2 4" xfId="6613" xr:uid="{00000000-0005-0000-0000-0000CA180000}"/>
    <cellStyle name="요약 2 2 4 2" xfId="6614" xr:uid="{00000000-0005-0000-0000-0000CB180000}"/>
    <cellStyle name="요약 2 2 4 2 2" xfId="6615" xr:uid="{00000000-0005-0000-0000-0000CC180000}"/>
    <cellStyle name="요약 2 2 4 3" xfId="6616" xr:uid="{00000000-0005-0000-0000-0000CD180000}"/>
    <cellStyle name="요약 2 2 5" xfId="6617" xr:uid="{00000000-0005-0000-0000-0000CE180000}"/>
    <cellStyle name="요약 2 2 5 2" xfId="6618" xr:uid="{00000000-0005-0000-0000-0000CF180000}"/>
    <cellStyle name="요약 2 2 5 2 2" xfId="6619" xr:uid="{00000000-0005-0000-0000-0000D0180000}"/>
    <cellStyle name="요약 2 2 5 3" xfId="6620" xr:uid="{00000000-0005-0000-0000-0000D1180000}"/>
    <cellStyle name="요약 2 2 6" xfId="6621" xr:uid="{00000000-0005-0000-0000-0000D2180000}"/>
    <cellStyle name="요약 2 2 6 2" xfId="6622" xr:uid="{00000000-0005-0000-0000-0000D3180000}"/>
    <cellStyle name="요약 2 2 6 2 2" xfId="6623" xr:uid="{00000000-0005-0000-0000-0000D4180000}"/>
    <cellStyle name="요약 2 2 6 3" xfId="6624" xr:uid="{00000000-0005-0000-0000-0000D5180000}"/>
    <cellStyle name="요약 2 2 7" xfId="6625" xr:uid="{00000000-0005-0000-0000-0000D6180000}"/>
    <cellStyle name="요약 2 2 7 2" xfId="6626" xr:uid="{00000000-0005-0000-0000-0000D7180000}"/>
    <cellStyle name="요약 2 2 7 2 2" xfId="6627" xr:uid="{00000000-0005-0000-0000-0000D8180000}"/>
    <cellStyle name="요약 2 2 7 3" xfId="6628" xr:uid="{00000000-0005-0000-0000-0000D9180000}"/>
    <cellStyle name="요약 2 2 8" xfId="6629" xr:uid="{00000000-0005-0000-0000-0000DA180000}"/>
    <cellStyle name="요약 2 2 8 2" xfId="6630" xr:uid="{00000000-0005-0000-0000-0000DB180000}"/>
    <cellStyle name="요약 2 2 8 2 2" xfId="6631" xr:uid="{00000000-0005-0000-0000-0000DC180000}"/>
    <cellStyle name="요약 2 2 8 3" xfId="6632" xr:uid="{00000000-0005-0000-0000-0000DD180000}"/>
    <cellStyle name="요약 2 2 9" xfId="6633" xr:uid="{00000000-0005-0000-0000-0000DE180000}"/>
    <cellStyle name="요약 2 2 9 2" xfId="6634" xr:uid="{00000000-0005-0000-0000-0000DF180000}"/>
    <cellStyle name="요약 2 2 9 2 2" xfId="6635" xr:uid="{00000000-0005-0000-0000-0000E0180000}"/>
    <cellStyle name="요약 2 2 9 3" xfId="6636" xr:uid="{00000000-0005-0000-0000-0000E1180000}"/>
    <cellStyle name="요약 2 3" xfId="6637" xr:uid="{00000000-0005-0000-0000-0000E2180000}"/>
    <cellStyle name="요약 2 3 2" xfId="6638" xr:uid="{00000000-0005-0000-0000-0000E3180000}"/>
    <cellStyle name="요약 2 3 2 2" xfId="6639" xr:uid="{00000000-0005-0000-0000-0000E4180000}"/>
    <cellStyle name="요약 2 3 3" xfId="6640" xr:uid="{00000000-0005-0000-0000-0000E5180000}"/>
    <cellStyle name="요약 2 4" xfId="6641" xr:uid="{00000000-0005-0000-0000-0000E6180000}"/>
    <cellStyle name="요약 2 4 2" xfId="6642" xr:uid="{00000000-0005-0000-0000-0000E7180000}"/>
    <cellStyle name="요약 2 4 2 2" xfId="6643" xr:uid="{00000000-0005-0000-0000-0000E8180000}"/>
    <cellStyle name="요약 2 4 3" xfId="6644" xr:uid="{00000000-0005-0000-0000-0000E9180000}"/>
    <cellStyle name="요약 2 5" xfId="6645" xr:uid="{00000000-0005-0000-0000-0000EA180000}"/>
    <cellStyle name="요약 2 5 2" xfId="6646" xr:uid="{00000000-0005-0000-0000-0000EB180000}"/>
    <cellStyle name="요약 2 5 2 2" xfId="6647" xr:uid="{00000000-0005-0000-0000-0000EC180000}"/>
    <cellStyle name="요약 2 5 3" xfId="6648" xr:uid="{00000000-0005-0000-0000-0000ED180000}"/>
    <cellStyle name="요약 2 6" xfId="6649" xr:uid="{00000000-0005-0000-0000-0000EE180000}"/>
    <cellStyle name="요약 2 6 2" xfId="6650" xr:uid="{00000000-0005-0000-0000-0000EF180000}"/>
    <cellStyle name="요약 2 6 2 2" xfId="6651" xr:uid="{00000000-0005-0000-0000-0000F0180000}"/>
    <cellStyle name="요약 2 6 3" xfId="6652" xr:uid="{00000000-0005-0000-0000-0000F1180000}"/>
    <cellStyle name="요약 2 7" xfId="6653" xr:uid="{00000000-0005-0000-0000-0000F2180000}"/>
    <cellStyle name="요약 2 7 2" xfId="6654" xr:uid="{00000000-0005-0000-0000-0000F3180000}"/>
    <cellStyle name="요약 2 7 2 2" xfId="6655" xr:uid="{00000000-0005-0000-0000-0000F4180000}"/>
    <cellStyle name="요약 2 7 3" xfId="6656" xr:uid="{00000000-0005-0000-0000-0000F5180000}"/>
    <cellStyle name="요약 2 8" xfId="6657" xr:uid="{00000000-0005-0000-0000-0000F6180000}"/>
    <cellStyle name="요약 2 8 2" xfId="6658" xr:uid="{00000000-0005-0000-0000-0000F7180000}"/>
    <cellStyle name="요약 2 8 2 2" xfId="6659" xr:uid="{00000000-0005-0000-0000-0000F8180000}"/>
    <cellStyle name="요약 2 8 3" xfId="6660" xr:uid="{00000000-0005-0000-0000-0000F9180000}"/>
    <cellStyle name="요약 2 9" xfId="6661" xr:uid="{00000000-0005-0000-0000-0000FA180000}"/>
    <cellStyle name="요약 2 9 2" xfId="6662" xr:uid="{00000000-0005-0000-0000-0000FB180000}"/>
    <cellStyle name="요약 2 9 2 2" xfId="6663" xr:uid="{00000000-0005-0000-0000-0000FC180000}"/>
    <cellStyle name="요약 2 9 3" xfId="6664" xr:uid="{00000000-0005-0000-0000-0000FD180000}"/>
    <cellStyle name="요약 3" xfId="6665" xr:uid="{00000000-0005-0000-0000-0000FE180000}"/>
    <cellStyle name="요약 3 10" xfId="6666" xr:uid="{00000000-0005-0000-0000-0000FF180000}"/>
    <cellStyle name="요약 3 10 2" xfId="6667" xr:uid="{00000000-0005-0000-0000-000000190000}"/>
    <cellStyle name="요약 3 10 2 2" xfId="6668" xr:uid="{00000000-0005-0000-0000-000001190000}"/>
    <cellStyle name="요약 3 10 3" xfId="6669" xr:uid="{00000000-0005-0000-0000-000002190000}"/>
    <cellStyle name="요약 3 11" xfId="6670" xr:uid="{00000000-0005-0000-0000-000003190000}"/>
    <cellStyle name="요약 3 11 2" xfId="6671" xr:uid="{00000000-0005-0000-0000-000004190000}"/>
    <cellStyle name="요약 3 11 2 2" xfId="6672" xr:uid="{00000000-0005-0000-0000-000005190000}"/>
    <cellStyle name="요약 3 11 3" xfId="6673" xr:uid="{00000000-0005-0000-0000-000006190000}"/>
    <cellStyle name="요약 3 12" xfId="6674" xr:uid="{00000000-0005-0000-0000-000007190000}"/>
    <cellStyle name="요약 3 12 2" xfId="6675" xr:uid="{00000000-0005-0000-0000-000008190000}"/>
    <cellStyle name="요약 3 12 2 2" xfId="6676" xr:uid="{00000000-0005-0000-0000-000009190000}"/>
    <cellStyle name="요약 3 12 3" xfId="6677" xr:uid="{00000000-0005-0000-0000-00000A190000}"/>
    <cellStyle name="요약 3 13" xfId="6678" xr:uid="{00000000-0005-0000-0000-00000B190000}"/>
    <cellStyle name="요약 3 13 2" xfId="6679" xr:uid="{00000000-0005-0000-0000-00000C190000}"/>
    <cellStyle name="요약 3 13 2 2" xfId="6680" xr:uid="{00000000-0005-0000-0000-00000D190000}"/>
    <cellStyle name="요약 3 13 3" xfId="6681" xr:uid="{00000000-0005-0000-0000-00000E190000}"/>
    <cellStyle name="요약 3 14" xfId="6682" xr:uid="{00000000-0005-0000-0000-00000F190000}"/>
    <cellStyle name="요약 3 14 2" xfId="6683" xr:uid="{00000000-0005-0000-0000-000010190000}"/>
    <cellStyle name="요약 3 14 2 2" xfId="6684" xr:uid="{00000000-0005-0000-0000-000011190000}"/>
    <cellStyle name="요약 3 14 3" xfId="6685" xr:uid="{00000000-0005-0000-0000-000012190000}"/>
    <cellStyle name="요약 3 15" xfId="6686" xr:uid="{00000000-0005-0000-0000-000013190000}"/>
    <cellStyle name="요약 3 15 2" xfId="6687" xr:uid="{00000000-0005-0000-0000-000014190000}"/>
    <cellStyle name="요약 3 15 2 2" xfId="6688" xr:uid="{00000000-0005-0000-0000-000015190000}"/>
    <cellStyle name="요약 3 15 3" xfId="6689" xr:uid="{00000000-0005-0000-0000-000016190000}"/>
    <cellStyle name="요약 3 2" xfId="6690" xr:uid="{00000000-0005-0000-0000-000017190000}"/>
    <cellStyle name="요약 3 2 10" xfId="6691" xr:uid="{00000000-0005-0000-0000-000018190000}"/>
    <cellStyle name="요약 3 2 10 2" xfId="6692" xr:uid="{00000000-0005-0000-0000-000019190000}"/>
    <cellStyle name="요약 3 2 10 2 2" xfId="6693" xr:uid="{00000000-0005-0000-0000-00001A190000}"/>
    <cellStyle name="요약 3 2 10 3" xfId="6694" xr:uid="{00000000-0005-0000-0000-00001B190000}"/>
    <cellStyle name="요약 3 2 11" xfId="6695" xr:uid="{00000000-0005-0000-0000-00001C190000}"/>
    <cellStyle name="요약 3 2 11 2" xfId="6696" xr:uid="{00000000-0005-0000-0000-00001D190000}"/>
    <cellStyle name="요약 3 2 11 2 2" xfId="6697" xr:uid="{00000000-0005-0000-0000-00001E190000}"/>
    <cellStyle name="요약 3 2 11 3" xfId="6698" xr:uid="{00000000-0005-0000-0000-00001F190000}"/>
    <cellStyle name="요약 3 2 12" xfId="6699" xr:uid="{00000000-0005-0000-0000-000020190000}"/>
    <cellStyle name="요약 3 2 12 2" xfId="6700" xr:uid="{00000000-0005-0000-0000-000021190000}"/>
    <cellStyle name="요약 3 2 12 2 2" xfId="6701" xr:uid="{00000000-0005-0000-0000-000022190000}"/>
    <cellStyle name="요약 3 2 12 3" xfId="6702" xr:uid="{00000000-0005-0000-0000-000023190000}"/>
    <cellStyle name="요약 3 2 13" xfId="6703" xr:uid="{00000000-0005-0000-0000-000024190000}"/>
    <cellStyle name="요약 3 2 13 2" xfId="6704" xr:uid="{00000000-0005-0000-0000-000025190000}"/>
    <cellStyle name="요약 3 2 14" xfId="6705" xr:uid="{00000000-0005-0000-0000-000026190000}"/>
    <cellStyle name="요약 3 2 2" xfId="6706" xr:uid="{00000000-0005-0000-0000-000027190000}"/>
    <cellStyle name="요약 3 2 2 2" xfId="6707" xr:uid="{00000000-0005-0000-0000-000028190000}"/>
    <cellStyle name="요약 3 2 2 2 2" xfId="6708" xr:uid="{00000000-0005-0000-0000-000029190000}"/>
    <cellStyle name="요약 3 2 2 3" xfId="6709" xr:uid="{00000000-0005-0000-0000-00002A190000}"/>
    <cellStyle name="요약 3 2 3" xfId="6710" xr:uid="{00000000-0005-0000-0000-00002B190000}"/>
    <cellStyle name="요약 3 2 3 2" xfId="6711" xr:uid="{00000000-0005-0000-0000-00002C190000}"/>
    <cellStyle name="요약 3 2 3 2 2" xfId="6712" xr:uid="{00000000-0005-0000-0000-00002D190000}"/>
    <cellStyle name="요약 3 2 3 3" xfId="6713" xr:uid="{00000000-0005-0000-0000-00002E190000}"/>
    <cellStyle name="요약 3 2 4" xfId="6714" xr:uid="{00000000-0005-0000-0000-00002F190000}"/>
    <cellStyle name="요약 3 2 4 2" xfId="6715" xr:uid="{00000000-0005-0000-0000-000030190000}"/>
    <cellStyle name="요약 3 2 4 2 2" xfId="6716" xr:uid="{00000000-0005-0000-0000-000031190000}"/>
    <cellStyle name="요약 3 2 4 3" xfId="6717" xr:uid="{00000000-0005-0000-0000-000032190000}"/>
    <cellStyle name="요약 3 2 5" xfId="6718" xr:uid="{00000000-0005-0000-0000-000033190000}"/>
    <cellStyle name="요약 3 2 5 2" xfId="6719" xr:uid="{00000000-0005-0000-0000-000034190000}"/>
    <cellStyle name="요약 3 2 5 2 2" xfId="6720" xr:uid="{00000000-0005-0000-0000-000035190000}"/>
    <cellStyle name="요약 3 2 5 3" xfId="6721" xr:uid="{00000000-0005-0000-0000-000036190000}"/>
    <cellStyle name="요약 3 2 6" xfId="6722" xr:uid="{00000000-0005-0000-0000-000037190000}"/>
    <cellStyle name="요약 3 2 6 2" xfId="6723" xr:uid="{00000000-0005-0000-0000-000038190000}"/>
    <cellStyle name="요약 3 2 6 2 2" xfId="6724" xr:uid="{00000000-0005-0000-0000-000039190000}"/>
    <cellStyle name="요약 3 2 6 3" xfId="6725" xr:uid="{00000000-0005-0000-0000-00003A190000}"/>
    <cellStyle name="요약 3 2 7" xfId="6726" xr:uid="{00000000-0005-0000-0000-00003B190000}"/>
    <cellStyle name="요약 3 2 7 2" xfId="6727" xr:uid="{00000000-0005-0000-0000-00003C190000}"/>
    <cellStyle name="요약 3 2 7 2 2" xfId="6728" xr:uid="{00000000-0005-0000-0000-00003D190000}"/>
    <cellStyle name="요약 3 2 7 3" xfId="6729" xr:uid="{00000000-0005-0000-0000-00003E190000}"/>
    <cellStyle name="요약 3 2 8" xfId="6730" xr:uid="{00000000-0005-0000-0000-00003F190000}"/>
    <cellStyle name="요약 3 2 8 2" xfId="6731" xr:uid="{00000000-0005-0000-0000-000040190000}"/>
    <cellStyle name="요약 3 2 8 2 2" xfId="6732" xr:uid="{00000000-0005-0000-0000-000041190000}"/>
    <cellStyle name="요약 3 2 8 3" xfId="6733" xr:uid="{00000000-0005-0000-0000-000042190000}"/>
    <cellStyle name="요약 3 2 9" xfId="6734" xr:uid="{00000000-0005-0000-0000-000043190000}"/>
    <cellStyle name="요약 3 2 9 2" xfId="6735" xr:uid="{00000000-0005-0000-0000-000044190000}"/>
    <cellStyle name="요약 3 2 9 2 2" xfId="6736" xr:uid="{00000000-0005-0000-0000-000045190000}"/>
    <cellStyle name="요약 3 2 9 3" xfId="6737" xr:uid="{00000000-0005-0000-0000-000046190000}"/>
    <cellStyle name="요약 3 3" xfId="6738" xr:uid="{00000000-0005-0000-0000-000047190000}"/>
    <cellStyle name="요약 3 3 2" xfId="6739" xr:uid="{00000000-0005-0000-0000-000048190000}"/>
    <cellStyle name="요약 3 3 2 2" xfId="6740" xr:uid="{00000000-0005-0000-0000-000049190000}"/>
    <cellStyle name="요약 3 3 3" xfId="6741" xr:uid="{00000000-0005-0000-0000-00004A190000}"/>
    <cellStyle name="요약 3 4" xfId="6742" xr:uid="{00000000-0005-0000-0000-00004B190000}"/>
    <cellStyle name="요약 3 4 2" xfId="6743" xr:uid="{00000000-0005-0000-0000-00004C190000}"/>
    <cellStyle name="요약 3 4 2 2" xfId="6744" xr:uid="{00000000-0005-0000-0000-00004D190000}"/>
    <cellStyle name="요약 3 4 3" xfId="6745" xr:uid="{00000000-0005-0000-0000-00004E190000}"/>
    <cellStyle name="요약 3 5" xfId="6746" xr:uid="{00000000-0005-0000-0000-00004F190000}"/>
    <cellStyle name="요약 3 5 2" xfId="6747" xr:uid="{00000000-0005-0000-0000-000050190000}"/>
    <cellStyle name="요약 3 5 2 2" xfId="6748" xr:uid="{00000000-0005-0000-0000-000051190000}"/>
    <cellStyle name="요약 3 5 3" xfId="6749" xr:uid="{00000000-0005-0000-0000-000052190000}"/>
    <cellStyle name="요약 3 6" xfId="6750" xr:uid="{00000000-0005-0000-0000-000053190000}"/>
    <cellStyle name="요약 3 6 2" xfId="6751" xr:uid="{00000000-0005-0000-0000-000054190000}"/>
    <cellStyle name="요약 3 6 2 2" xfId="6752" xr:uid="{00000000-0005-0000-0000-000055190000}"/>
    <cellStyle name="요약 3 6 3" xfId="6753" xr:uid="{00000000-0005-0000-0000-000056190000}"/>
    <cellStyle name="요약 3 7" xfId="6754" xr:uid="{00000000-0005-0000-0000-000057190000}"/>
    <cellStyle name="요약 3 7 2" xfId="6755" xr:uid="{00000000-0005-0000-0000-000058190000}"/>
    <cellStyle name="요약 3 7 2 2" xfId="6756" xr:uid="{00000000-0005-0000-0000-000059190000}"/>
    <cellStyle name="요약 3 7 3" xfId="6757" xr:uid="{00000000-0005-0000-0000-00005A190000}"/>
    <cellStyle name="요약 3 8" xfId="6758" xr:uid="{00000000-0005-0000-0000-00005B190000}"/>
    <cellStyle name="요약 3 8 2" xfId="6759" xr:uid="{00000000-0005-0000-0000-00005C190000}"/>
    <cellStyle name="요약 3 8 2 2" xfId="6760" xr:uid="{00000000-0005-0000-0000-00005D190000}"/>
    <cellStyle name="요약 3 8 3" xfId="6761" xr:uid="{00000000-0005-0000-0000-00005E190000}"/>
    <cellStyle name="요약 3 9" xfId="6762" xr:uid="{00000000-0005-0000-0000-00005F190000}"/>
    <cellStyle name="요약 3 9 2" xfId="6763" xr:uid="{00000000-0005-0000-0000-000060190000}"/>
    <cellStyle name="요약 3 9 2 2" xfId="6764" xr:uid="{00000000-0005-0000-0000-000061190000}"/>
    <cellStyle name="요약 3 9 3" xfId="6765" xr:uid="{00000000-0005-0000-0000-000062190000}"/>
    <cellStyle name="원" xfId="104" xr:uid="{00000000-0005-0000-0000-000063190000}"/>
    <cellStyle name="원 2" xfId="105" xr:uid="{00000000-0005-0000-0000-000064190000}"/>
    <cellStyle name="원_(20070125)2007지하수자원관리시행계획서_업무연락(1)" xfId="6766" xr:uid="{00000000-0005-0000-0000-000065190000}"/>
    <cellStyle name="원_0008금감원통합감독검사정보시스템" xfId="6767" xr:uid="{00000000-0005-0000-0000-000066190000}"/>
    <cellStyle name="원_0009김포공항LED교체공사(광일)" xfId="6768" xr:uid="{00000000-0005-0000-0000-000067190000}"/>
    <cellStyle name="원_0011KIST소각설비제작설치" xfId="6769" xr:uid="{00000000-0005-0000-0000-000068190000}"/>
    <cellStyle name="원_0011긴급전화기정산(99년형광일)" xfId="6770" xr:uid="{00000000-0005-0000-0000-000069190000}"/>
    <cellStyle name="원_0011부산종합경기장전광판" xfId="6771" xr:uid="{00000000-0005-0000-0000-00006A190000}"/>
    <cellStyle name="원_0012문화유적지표석제작설치" xfId="6772" xr:uid="{00000000-0005-0000-0000-00006B190000}"/>
    <cellStyle name="원_0102국제조명신공항분수조명" xfId="6773" xr:uid="{00000000-0005-0000-0000-00006C190000}"/>
    <cellStyle name="원_0103회전식현수막게시대제작설치" xfId="6774" xr:uid="{00000000-0005-0000-0000-00006D190000}"/>
    <cellStyle name="원_0104포항시침출수처리시스템" xfId="6775" xr:uid="{00000000-0005-0000-0000-00006E190000}"/>
    <cellStyle name="원_0105담배자판기개조원가" xfId="6776" xr:uid="{00000000-0005-0000-0000-00006F190000}"/>
    <cellStyle name="원_0106LG인버터냉난방기제작-1" xfId="6777" xr:uid="{00000000-0005-0000-0000-000070190000}"/>
    <cellStyle name="원_0107광전송장비구매설치" xfId="6778" xr:uid="{00000000-0005-0000-0000-000071190000}"/>
    <cellStyle name="원_0107도공IBS설비SW부문(참조)" xfId="6779" xr:uid="{00000000-0005-0000-0000-000072190000}"/>
    <cellStyle name="원_0107문화재복원용목재-8월6일" xfId="6780" xr:uid="{00000000-0005-0000-0000-000073190000}"/>
    <cellStyle name="원_0107포천영중수배전반(제조,설치)" xfId="6781" xr:uid="{00000000-0005-0000-0000-000074190000}"/>
    <cellStyle name="원_0108농기반미곡건조기제작설치" xfId="6782" xr:uid="{00000000-0005-0000-0000-000075190000}"/>
    <cellStyle name="원_0108담배인삼공사영업춘추복" xfId="6783" xr:uid="{00000000-0005-0000-0000-000076190000}"/>
    <cellStyle name="원_0108한국전기교통-LED교통신호등((원본))" xfId="6784" xr:uid="{00000000-0005-0000-0000-000077190000}"/>
    <cellStyle name="원_0111해양수산부등명기제작" xfId="6785" xr:uid="{00000000-0005-0000-0000-000078190000}"/>
    <cellStyle name="원_0111핸디소프트-전자표준문서시스템" xfId="6786" xr:uid="{00000000-0005-0000-0000-000079190000}"/>
    <cellStyle name="원_0112금감원사무자동화시스템" xfId="6787" xr:uid="{00000000-0005-0000-0000-00007A190000}"/>
    <cellStyle name="원_0112수도권매립지SW원가" xfId="6788" xr:uid="{00000000-0005-0000-0000-00007B190000}"/>
    <cellStyle name="원_0112중고원-HRD종합정보망구축(完)" xfId="6789" xr:uid="{00000000-0005-0000-0000-00007C190000}"/>
    <cellStyle name="원_0201종합예술회관의자제작설치-1" xfId="6790" xr:uid="{00000000-0005-0000-0000-00007D190000}"/>
    <cellStyle name="원_0202마사회근무복" xfId="6791" xr:uid="{00000000-0005-0000-0000-00007E190000}"/>
    <cellStyle name="원_0202부경교재-승강칠판" xfId="6792" xr:uid="{00000000-0005-0000-0000-00007F190000}"/>
    <cellStyle name="원_0204한국석묘납골함-1규격" xfId="6793" xr:uid="{00000000-0005-0000-0000-000080190000}"/>
    <cellStyle name="원_0206금감원금융정보교환망재구축" xfId="6794" xr:uid="{00000000-0005-0000-0000-000081190000}"/>
    <cellStyle name="원_0206정통부수납장표기기제작설치" xfId="6795" xr:uid="{00000000-0005-0000-0000-000082190000}"/>
    <cellStyle name="원_0207담배인삼공사-담요" xfId="6796" xr:uid="{00000000-0005-0000-0000-000083190000}"/>
    <cellStyle name="원_0208레비텍-다층여과기설계변경" xfId="6797" xr:uid="{00000000-0005-0000-0000-000084190000}"/>
    <cellStyle name="원_0209이산화염소발생기-설치(50K)" xfId="6798" xr:uid="{00000000-0005-0000-0000-000085190000}"/>
    <cellStyle name="원_0210현대정보기술-TD이중계" xfId="6799" xr:uid="{00000000-0005-0000-0000-000086190000}"/>
    <cellStyle name="원_0211조달청-#1대북지원사업정산(1월7일)" xfId="6800" xr:uid="{00000000-0005-0000-0000-000087190000}"/>
    <cellStyle name="원_0212금감원-법규정보시스템(完)" xfId="6801" xr:uid="{00000000-0005-0000-0000-000088190000}"/>
    <cellStyle name="원_0301교통방송-CCTV유지보수" xfId="6802" xr:uid="{00000000-0005-0000-0000-000089190000}"/>
    <cellStyle name="원_0302인천경찰청-무인단속기위탁관리" xfId="6803" xr:uid="{00000000-0005-0000-0000-00008A190000}"/>
    <cellStyle name="원_0302조달청-대북지원2차(안성연)" xfId="6804" xr:uid="{00000000-0005-0000-0000-00008B190000}"/>
    <cellStyle name="원_0302조달청-대북지원2차(최수현)" xfId="6805" xr:uid="{00000000-0005-0000-0000-00008C190000}"/>
    <cellStyle name="원_0302표준문서-쌍용정보통신(신)" xfId="6806" xr:uid="{00000000-0005-0000-0000-00008D190000}"/>
    <cellStyle name="원_0304소프트파워-정부표준전자문서시스템" xfId="6807" xr:uid="{00000000-0005-0000-0000-00008E190000}"/>
    <cellStyle name="원_0304소프트파워-정부표준전자문서시스템(完)" xfId="6808" xr:uid="{00000000-0005-0000-0000-00008F190000}"/>
    <cellStyle name="원_0304철도청-주변환장치-1" xfId="6809" xr:uid="{00000000-0005-0000-0000-000090190000}"/>
    <cellStyle name="원_0305금감원-금융통계정보시스템구축(完)" xfId="6810" xr:uid="{00000000-0005-0000-0000-000091190000}"/>
    <cellStyle name="원_0305제낭조합-면범포지" xfId="6811" xr:uid="{00000000-0005-0000-0000-000092190000}"/>
    <cellStyle name="원_0306제낭공업협동조합-면범포지원단(경비까지)" xfId="6812" xr:uid="{00000000-0005-0000-0000-000093190000}"/>
    <cellStyle name="원_0307경찰청-무인교통단속표준SW개발용역(完)" xfId="6813" xr:uid="{00000000-0005-0000-0000-000094190000}"/>
    <cellStyle name="원_0308조달청-#8대북지원사업정산" xfId="6814" xr:uid="{00000000-0005-0000-0000-000095190000}"/>
    <cellStyle name="원_0309두합크린텍-설치원가" xfId="6815" xr:uid="{00000000-0005-0000-0000-000096190000}"/>
    <cellStyle name="원_0309조달청-#9대북지원사업정산" xfId="6816" xr:uid="{00000000-0005-0000-0000-000097190000}"/>
    <cellStyle name="원_0310여주상수도-탈수기(유천ENG)" xfId="6817" xr:uid="{00000000-0005-0000-0000-000098190000}"/>
    <cellStyle name="원_0311대기해양작업시간" xfId="6818" xr:uid="{00000000-0005-0000-0000-000099190000}"/>
    <cellStyle name="원_0311대기해양중형등명기" xfId="6819" xr:uid="{00000000-0005-0000-0000-00009A190000}"/>
    <cellStyle name="원_0312국민체육진흥공단-전기부문" xfId="6820" xr:uid="{00000000-0005-0000-0000-00009B190000}"/>
    <cellStyle name="원_0312대기해양-중형등명기제작설치" xfId="6821" xr:uid="{00000000-0005-0000-0000-00009C190000}"/>
    <cellStyle name="원_0312라이준-칼라아스콘4규격" xfId="6822" xr:uid="{00000000-0005-0000-0000-00009D190000}"/>
    <cellStyle name="원_0401집진기프로그램SW개발비산정" xfId="6823" xr:uid="{00000000-0005-0000-0000-00009E190000}"/>
    <cellStyle name="원_0404도로공사-전자지불(SW부문)" xfId="6824" xr:uid="{00000000-0005-0000-0000-00009F190000}"/>
    <cellStyle name="원_05년 현장기술공 6월숙식비(관리조사)" xfId="106" xr:uid="{00000000-0005-0000-0000-0000A0190000}"/>
    <cellStyle name="원_081006여북현장정리" xfId="107" xr:uid="{00000000-0005-0000-0000-0000A1190000}"/>
    <cellStyle name="원_08농촌지하수관리사업 시행계획서" xfId="108" xr:uid="{00000000-0005-0000-0000-0000A2190000}"/>
    <cellStyle name="원_08영향조사서 정리양식" xfId="109" xr:uid="{00000000-0005-0000-0000-0000A3190000}"/>
    <cellStyle name="원_09양음이온" xfId="110" xr:uid="{00000000-0005-0000-0000-0000A4190000}"/>
    <cellStyle name="원_09여주_점오염원자료최종모음_20091016" xfId="111" xr:uid="{00000000-0005-0000-0000-0000A5190000}"/>
    <cellStyle name="원_1.1 현황 표와 그림_여서" xfId="112" xr:uid="{00000000-0005-0000-0000-0000A6190000}"/>
    <cellStyle name="원_1.2 분석" xfId="113" xr:uid="{00000000-0005-0000-0000-0000A7190000}"/>
    <cellStyle name="원_1.골지내역(업)" xfId="1283" xr:uid="{00000000-0005-0000-0000-0000A8190000}"/>
    <cellStyle name="원_1-3.단가산출서(중기손료)" xfId="6825" xr:uid="{00000000-0005-0000-0000-0000A9190000}"/>
    <cellStyle name="원_1호도로토공(1차)" xfId="1284" xr:uid="{00000000-0005-0000-0000-0000AA190000}"/>
    <cellStyle name="원_2- 08영향조사서 정리양식" xfId="114" xr:uid="{00000000-0005-0000-0000-0000AB190000}"/>
    <cellStyle name="원_2.골지수량" xfId="1285" xr:uid="{00000000-0005-0000-0000-0000AC190000}"/>
    <cellStyle name="원_2.분석" xfId="115" xr:uid="{00000000-0005-0000-0000-0000AD190000}"/>
    <cellStyle name="원_2001-06조달청신성-한냉지형" xfId="6826" xr:uid="{00000000-0005-0000-0000-0000AE190000}"/>
    <cellStyle name="원_2002-03경찰대학-졸업식" xfId="6827" xr:uid="{00000000-0005-0000-0000-0000AF190000}"/>
    <cellStyle name="원_2002-03경찰청-경찰표지장" xfId="6828" xr:uid="{00000000-0005-0000-0000-0000B0190000}"/>
    <cellStyle name="원_2002-03반디-가로등(열주형)" xfId="6829" xr:uid="{00000000-0005-0000-0000-0000B1190000}"/>
    <cellStyle name="원_2002-03신화전자-감지기" xfId="6830" xr:uid="{00000000-0005-0000-0000-0000B2190000}"/>
    <cellStyle name="원_2002-04강원랜드-슬러트머신" xfId="6831" xr:uid="{00000000-0005-0000-0000-0000B3190000}"/>
    <cellStyle name="원_2002-04메가컴-외주무대" xfId="6832" xr:uid="{00000000-0005-0000-0000-0000B4190000}"/>
    <cellStyle name="원_2002-04엘지애드-무대" xfId="6833" xr:uid="{00000000-0005-0000-0000-0000B5190000}"/>
    <cellStyle name="원_2002-05강원랜드-슬러트머신(넥스터)" xfId="6834" xr:uid="{00000000-0005-0000-0000-0000B6190000}"/>
    <cellStyle name="원_2002-05경기경찰청-냉온수기공사" xfId="6835" xr:uid="{00000000-0005-0000-0000-0000B7190000}"/>
    <cellStyle name="원_2002-05대통령비서실-카페트" xfId="6836" xr:uid="{00000000-0005-0000-0000-0000B8190000}"/>
    <cellStyle name="원_2002결과표" xfId="6837" xr:uid="{00000000-0005-0000-0000-0000B9190000}"/>
    <cellStyle name="원_2002결과표1" xfId="6838" xr:uid="{00000000-0005-0000-0000-0000BA190000}"/>
    <cellStyle name="원_2003-01정일사-표창5종" xfId="6839" xr:uid="{00000000-0005-0000-0000-0000BB190000}"/>
    <cellStyle name="원_2004.사을기지구(계획기반공사)" xfId="1286" xr:uid="{00000000-0005-0000-0000-0000BC190000}"/>
    <cellStyle name="원_2005 박계지구 지하수(직영)" xfId="1287" xr:uid="{00000000-0005-0000-0000-0000BD190000}"/>
    <cellStyle name="원_2005 준공전 검사내역서(공사시행 연구원확인)" xfId="116" xr:uid="{00000000-0005-0000-0000-0000BE190000}"/>
    <cellStyle name="원_2006 교평지구 지하수개발사업계획" xfId="1288" xr:uid="{00000000-0005-0000-0000-0000BF190000}"/>
    <cellStyle name="원_2006농촌농업생활용수 실시설계용역내역서" xfId="117" xr:uid="{00000000-0005-0000-0000-0000C0190000}"/>
    <cellStyle name="원_2006수맥조사정산서(총괄)" xfId="118" xr:uid="{00000000-0005-0000-0000-0000C1190000}"/>
    <cellStyle name="원_2006연기_지하수기초조사" xfId="119" xr:uid="{00000000-0005-0000-0000-0000C2190000}"/>
    <cellStyle name="원_2007 밀양농생 직영시행계획서" xfId="120" xr:uid="{00000000-0005-0000-0000-0000C3190000}"/>
    <cellStyle name="원_2008거창군농촌생활용수시행계획서(0507)" xfId="121" xr:uid="{00000000-0005-0000-0000-0000C4190000}"/>
    <cellStyle name="원_2008년봉화영향조사사업계획서-제출분" xfId="122" xr:uid="{00000000-0005-0000-0000-0000C5190000}"/>
    <cellStyle name="원_2008정읍- 정천현황 용역시행" xfId="6840" xr:uid="{00000000-0005-0000-0000-0000C6190000}"/>
    <cellStyle name="원_2008정읍-지하수기초조사 시추착정 위임 내역" xfId="6841" xr:uid="{00000000-0005-0000-0000-0000C7190000}"/>
    <cellStyle name="원_2008정읍-지하수기초조사시행(1차년도-0331)" xfId="6842" xr:uid="{00000000-0005-0000-0000-0000C8190000}"/>
    <cellStyle name="원_2008조사량 및 소요일수" xfId="6843" xr:uid="{00000000-0005-0000-0000-0000C9190000}"/>
    <cellStyle name="원_2008지하수자원관리시행계획서(20080114)_업무연락" xfId="671" xr:uid="{00000000-0005-0000-0000-0000CA190000}"/>
    <cellStyle name="원_2008지하수자원관리시행계획서(20080115)_업무연락" xfId="6844" xr:uid="{00000000-0005-0000-0000-0000CB190000}"/>
    <cellStyle name="원_2009년 농촌지하수관리사업 시행계획서(2)" xfId="123" xr:uid="{00000000-0005-0000-0000-0000CC190000}"/>
    <cellStyle name="원_2010이천지역 수질조사 학술용역외주시행계획서" xfId="6845" xr:uid="{00000000-0005-0000-0000-0000CD190000}"/>
    <cellStyle name="원_NEGS" xfId="179" xr:uid="{00000000-0005-0000-0000-0000CE190000}"/>
    <cellStyle name="원_Pilot플랜트-계변경" xfId="6846" xr:uid="{00000000-0005-0000-0000-0000CF190000}"/>
    <cellStyle name="원_Pilot플랜트이전설치-변경최종" xfId="6847" xr:uid="{00000000-0005-0000-0000-0000D0190000}"/>
    <cellStyle name="원_Sheet1" xfId="6848" xr:uid="{00000000-0005-0000-0000-0000D1190000}"/>
    <cellStyle name="원_SW(케이비)" xfId="6849" xr:uid="{00000000-0005-0000-0000-0000D2190000}"/>
    <cellStyle name="원_가월리배수펌프(04.23)" xfId="6850" xr:uid="{00000000-0005-0000-0000-0000D3190000}"/>
    <cellStyle name="원_간지,목차,페이지,표지" xfId="6851" xr:uid="{00000000-0005-0000-0000-0000D4190000}"/>
    <cellStyle name="원_감곡문화011128진입가로등케이블삭제한전납입금전부삭제" xfId="1289" xr:uid="{00000000-0005-0000-0000-0000D5190000}"/>
    <cellStyle name="원_강릉재료집계" xfId="1290" xr:uid="{00000000-0005-0000-0000-0000D6190000}"/>
    <cellStyle name="원_강진양수" xfId="1291" xr:uid="{00000000-0005-0000-0000-0000D7190000}"/>
    <cellStyle name="원_개보수토적계산" xfId="1292" xr:uid="{00000000-0005-0000-0000-0000D8190000}"/>
    <cellStyle name="원_건축내역서" xfId="6852" xr:uid="{00000000-0005-0000-0000-0000D9190000}"/>
    <cellStyle name="원_검은돌생활용수내역서" xfId="124" xr:uid="{00000000-0005-0000-0000-0000DA190000}"/>
    <cellStyle name="원_결재요약(앵천)(1)" xfId="1293" xr:uid="{00000000-0005-0000-0000-0000DB190000}"/>
    <cellStyle name="원_경기" xfId="125" xr:uid="{00000000-0005-0000-0000-0000DC190000}"/>
    <cellStyle name="원_경기도지하수관리계획_1.28_경기본부의견적용" xfId="126" xr:uid="{00000000-0005-0000-0000-0000DD190000}"/>
    <cellStyle name="원_경찰청-근무,기동복" xfId="6853" xr:uid="{00000000-0005-0000-0000-0000DE190000}"/>
    <cellStyle name="원_골지지구(정선)" xfId="1294" xr:uid="{00000000-0005-0000-0000-0000DF190000}"/>
    <cellStyle name="원_공공관정_09여주_20091116" xfId="127" xr:uid="{00000000-0005-0000-0000-0000E0190000}"/>
    <cellStyle name="원_공공관정_09여주_승주정리_20091021" xfId="128" xr:uid="{00000000-0005-0000-0000-0000E1190000}"/>
    <cellStyle name="원_공사관리 연장허가 영향조사시행계획서(제1반)" xfId="1295" xr:uid="{00000000-0005-0000-0000-0000E2190000}"/>
    <cellStyle name="원_공사일반관리비양식" xfId="6854" xr:uid="{00000000-0005-0000-0000-0000E3190000}"/>
    <cellStyle name="원_광주생활직영시행" xfId="129" xr:uid="{00000000-0005-0000-0000-0000E4190000}"/>
    <cellStyle name="원_구미지사 지하수기초.영향조사 및 개발 시행계획서(150m)" xfId="130" xr:uid="{00000000-0005-0000-0000-0000E5190000}"/>
    <cellStyle name="원_궁평단가보완030415" xfId="1296" xr:uid="{00000000-0005-0000-0000-0000E6190000}"/>
    <cellStyle name="원_금호2양수0101" xfId="1297" xr:uid="{00000000-0005-0000-0000-0000E7190000}"/>
    <cellStyle name="원_기조사자료 수질정리총괄본" xfId="131" xr:uid="{00000000-0005-0000-0000-0000E8190000}"/>
    <cellStyle name="원_기초공사" xfId="6855" xr:uid="{00000000-0005-0000-0000-0000E9190000}"/>
    <cellStyle name="원_김해지역시추외주행계획서(20050301)-계약팀" xfId="132" xr:uid="{00000000-0005-0000-0000-0000EA190000}"/>
    <cellStyle name="원_남강하도 공사비(요율수정)" xfId="6856" xr:uid="{00000000-0005-0000-0000-0000EB190000}"/>
    <cellStyle name="원_남토적표(9)" xfId="1298" xr:uid="{00000000-0005-0000-0000-0000EC190000}"/>
    <cellStyle name="원_네인텍정보기술-회로카드(수현)" xfId="6857" xr:uid="{00000000-0005-0000-0000-0000ED190000}"/>
    <cellStyle name="원_노무 숙박비" xfId="133" xr:uid="{00000000-0005-0000-0000-0000EE190000}"/>
    <cellStyle name="원_노현사통" xfId="1299" xr:uid="{00000000-0005-0000-0000-0000EF190000}"/>
    <cellStyle name="원_단암토적계산" xfId="1300" xr:uid="{00000000-0005-0000-0000-0000F0190000}"/>
    <cellStyle name="원_달산배수0303" xfId="1301" xr:uid="{00000000-0005-0000-0000-0000F1190000}"/>
    <cellStyle name="원_대기해양노무비" xfId="6858" xr:uid="{00000000-0005-0000-0000-0000F2190000}"/>
    <cellStyle name="원_대북자재8월분" xfId="6859" xr:uid="{00000000-0005-0000-0000-0000F3190000}"/>
    <cellStyle name="원_대북자재8월분-1" xfId="6860" xr:uid="{00000000-0005-0000-0000-0000F4190000}"/>
    <cellStyle name="원_도로공사MM" xfId="6861" xr:uid="{00000000-0005-0000-0000-0000F5190000}"/>
    <cellStyle name="원_도로공사tcssw" xfId="6862" xr:uid="{00000000-0005-0000-0000-0000F6190000}"/>
    <cellStyle name="원_도로구조물수정" xfId="1302" xr:uid="{00000000-0005-0000-0000-0000F7190000}"/>
    <cellStyle name="원_동" xfId="1303" xr:uid="{00000000-0005-0000-0000-0000F8190000}"/>
    <cellStyle name="원_동근거" xfId="1304" xr:uid="{00000000-0005-0000-0000-0000F9190000}"/>
    <cellStyle name="원_동산용사촌수현(원본)" xfId="6863" xr:uid="{00000000-0005-0000-0000-0000FA190000}"/>
    <cellStyle name="원_목도양수" xfId="1305" xr:uid="{00000000-0005-0000-0000-0000FB190000}"/>
    <cellStyle name="원_무수준공031220최종" xfId="1306" xr:uid="{00000000-0005-0000-0000-0000FC190000}"/>
    <cellStyle name="원_바위안(변경인가)" xfId="1307" xr:uid="{00000000-0005-0000-0000-0000FD190000}"/>
    <cellStyle name="원_바위안(업내역)`02" xfId="1308" xr:uid="{00000000-0005-0000-0000-0000FE190000}"/>
    <cellStyle name="원_바위안수량,토적(당초)" xfId="1309" xr:uid="{00000000-0005-0000-0000-0000FF190000}"/>
    <cellStyle name="원_바위안수량,토적(변경)" xfId="1310" xr:uid="{00000000-0005-0000-0000-0000001A0000}"/>
    <cellStyle name="원_바위안수량표" xfId="1311" xr:uid="{00000000-0005-0000-0000-0000011A0000}"/>
    <cellStyle name="원_방화실010310" xfId="1312" xr:uid="{00000000-0005-0000-0000-0000021A0000}"/>
    <cellStyle name="원_배수로덮개재료집계" xfId="1313" xr:uid="{00000000-0005-0000-0000-0000031A0000}"/>
    <cellStyle name="원_배수토적" xfId="134" xr:uid="{00000000-0005-0000-0000-0000041A0000}"/>
    <cellStyle name="원_백곡양수 변전소신설1200kVA 040317" xfId="1314" xr:uid="{00000000-0005-0000-0000-0000051A0000}"/>
    <cellStyle name="원_백록사통" xfId="1315" xr:uid="{00000000-0005-0000-0000-0000061A0000}"/>
    <cellStyle name="원_백제군사전시1" xfId="6864" xr:uid="{00000000-0005-0000-0000-0000071A0000}"/>
    <cellStyle name="원_범화지(1상4련)" xfId="1316" xr:uid="{00000000-0005-0000-0000-0000081A0000}"/>
    <cellStyle name="원_보고서1장-1" xfId="135" xr:uid="{00000000-0005-0000-0000-0000091A0000}"/>
    <cellStyle name="원_보고서1장-4" xfId="136" xr:uid="{00000000-0005-0000-0000-00000A1A0000}"/>
    <cellStyle name="원_보고서2장-0" xfId="137" xr:uid="{00000000-0005-0000-0000-00000B1A0000}"/>
    <cellStyle name="원_보고서기초자료_여북_중간보고서" xfId="138" xr:uid="{00000000-0005-0000-0000-00000C1A0000}"/>
    <cellStyle name="원_보고서기초자료_여북_평가회" xfId="139" xr:uid="{00000000-0005-0000-0000-00000D1A0000}"/>
    <cellStyle name="원_보고서기초자료_여북1" xfId="140" xr:uid="{00000000-0005-0000-0000-00000E1A0000}"/>
    <cellStyle name="원_보조지하수관측정(이천시)_이병윤_1126" xfId="141" xr:uid="{00000000-0005-0000-0000-00000F1A0000}"/>
    <cellStyle name="원_부록4.2_양수시험결과" xfId="142" xr:uid="{00000000-0005-0000-0000-0000101A0000}"/>
    <cellStyle name="원_부산체신청전기공사(11.15)" xfId="6865" xr:uid="{00000000-0005-0000-0000-0000111A0000}"/>
    <cellStyle name="원_삼방2지구 대구획경지정리사업 사업계획서" xfId="1317" xr:uid="{00000000-0005-0000-0000-0000121A0000}"/>
    <cellStyle name="원_삼방전기" xfId="1318" xr:uid="{00000000-0005-0000-0000-0000131A0000}"/>
    <cellStyle name="원_서울시하천관리유지보수산출내역서(01.30)" xfId="6866" xr:uid="{00000000-0005-0000-0000-0000141A0000}"/>
    <cellStyle name="원_서평준공031220" xfId="1319" xr:uid="{00000000-0005-0000-0000-0000151A0000}"/>
    <cellStyle name="원_선사유적지옥외전기공사3" xfId="143" xr:uid="{00000000-0005-0000-0000-0000161A0000}"/>
    <cellStyle name="원_설계내역서1(1)" xfId="6867" xr:uid="{00000000-0005-0000-0000-0000171A0000}"/>
    <cellStyle name="원_성지양수" xfId="1320" xr:uid="{00000000-0005-0000-0000-0000181A0000}"/>
    <cellStyle name="원_소로단가보완030224조달청" xfId="1321" xr:uid="{00000000-0005-0000-0000-0000191A0000}"/>
    <cellStyle name="원_수령도로측구덮개재료집계" xfId="1322" xr:uid="{00000000-0005-0000-0000-00001A1A0000}"/>
    <cellStyle name="원_수리시설물 현황_림스자료와 여주군09자료_091117" xfId="144" xr:uid="{00000000-0005-0000-0000-00001B1A0000}"/>
    <cellStyle name="원_수원공제계산서" xfId="1323" xr:uid="{00000000-0005-0000-0000-00001C1A0000}"/>
    <cellStyle name="원_수중모터" xfId="145" xr:uid="{00000000-0005-0000-0000-00001D1A0000}"/>
    <cellStyle name="원_수중모터교체공사 (성연오사리)" xfId="1324" xr:uid="{00000000-0005-0000-0000-00001E1A0000}"/>
    <cellStyle name="원_수초제거기(대양기계)" xfId="6868" xr:uid="{00000000-0005-0000-0000-00001F1A0000}"/>
    <cellStyle name="원_시설용역" xfId="6869" xr:uid="{00000000-0005-0000-0000-0000201A0000}"/>
    <cellStyle name="원_신고서 준공신고서와 수질검사2007" xfId="146" xr:uid="{00000000-0005-0000-0000-0000211A0000}"/>
    <cellStyle name="원_신대용지매수" xfId="1325" xr:uid="{00000000-0005-0000-0000-0000221A0000}"/>
    <cellStyle name="원_양산양수" xfId="1326" xr:uid="{00000000-0005-0000-0000-0000231A0000}"/>
    <cellStyle name="원_여감_수질_07이후자료_윤수정최종_2009112" xfId="147" xr:uid="{00000000-0005-0000-0000-0000241A0000}"/>
    <cellStyle name="원_여감이용현황_미진20091020" xfId="148" xr:uid="{00000000-0005-0000-0000-0000251A0000}"/>
    <cellStyle name="원_여감지하수최종본_091116" xfId="149" xr:uid="{00000000-0005-0000-0000-0000261A0000}"/>
    <cellStyle name="원_여북여서지구_이용량_090807" xfId="150" xr:uid="{00000000-0005-0000-0000-0000271A0000}"/>
    <cellStyle name="원_역T형옹벽" xfId="1327" xr:uid="{00000000-0005-0000-0000-0000281A0000}"/>
    <cellStyle name="원_영해시장" xfId="6870" xr:uid="{00000000-0005-0000-0000-0000291A0000}"/>
    <cellStyle name="원_영향조사서와 수질결과_기자료정리(여서_보고서용)1116" xfId="151" xr:uid="{00000000-0005-0000-0000-00002A1A0000}"/>
    <cellStyle name="원_영향조사서와 수질결과_기자료정리(여서_보고서용)1120" xfId="152" xr:uid="{00000000-0005-0000-0000-00002B1A0000}"/>
    <cellStyle name="원_예산집행내역(졸라중요함)" xfId="153" xr:uid="{00000000-0005-0000-0000-00002C1A0000}"/>
    <cellStyle name="원_예산집행내역(졸라중요함_수정본080831)" xfId="154" xr:uid="{00000000-0005-0000-0000-00002D1A0000}"/>
    <cellStyle name="원_오로보완(0111)" xfId="6871" xr:uid="{00000000-0005-0000-0000-00002E1A0000}"/>
    <cellStyle name="원_오리엔탈" xfId="6872" xr:uid="{00000000-0005-0000-0000-00002F1A0000}"/>
    <cellStyle name="원_오천양수" xfId="1328" xr:uid="{00000000-0005-0000-0000-0000301A0000}"/>
    <cellStyle name="원_옥동양수0101" xfId="1329" xr:uid="{00000000-0005-0000-0000-0000311A0000}"/>
    <cellStyle name="원_옥천군 지하수보조관측망설치 착정공사 외주시행계획서" xfId="1330" xr:uid="{00000000-0005-0000-0000-0000321A0000}"/>
    <cellStyle name="원_왕장지구농업용암반관정이용시설공사" xfId="1331" xr:uid="{00000000-0005-0000-0000-0000331A0000}"/>
    <cellStyle name="원_용전단가보완0201" xfId="1332" xr:uid="{00000000-0005-0000-0000-0000341A0000}"/>
    <cellStyle name="원_운반(할증없음)" xfId="1333" xr:uid="{00000000-0005-0000-0000-0000351A0000}"/>
    <cellStyle name="원_원본 - 한국전기교통-개선형신호등 4종" xfId="6873" xr:uid="{00000000-0005-0000-0000-0000361A0000}"/>
    <cellStyle name="원_유류대지급" xfId="155" xr:uid="{00000000-0005-0000-0000-0000371A0000}"/>
    <cellStyle name="원_읍면별지하수현황분석(09여주군)" xfId="156" xr:uid="{00000000-0005-0000-0000-0000381A0000}"/>
    <cellStyle name="원_읍면별지하수현황분석(여주여북_최종보고서)" xfId="157" xr:uid="{00000000-0005-0000-0000-0000391A0000}"/>
    <cellStyle name="원_읍면별지하수현황분석(여주여북_평가회)" xfId="158" xr:uid="{00000000-0005-0000-0000-00003A1A0000}"/>
    <cellStyle name="원_읍면별지하수현황분석(이천20061124-이대일)" xfId="159" xr:uid="{00000000-0005-0000-0000-00003B1A0000}"/>
    <cellStyle name="원_이용량자료_미진협조20091026" xfId="160" xr:uid="{00000000-0005-0000-0000-00003C1A0000}"/>
    <cellStyle name="원_이용시설" xfId="161" xr:uid="{00000000-0005-0000-0000-00003D1A0000}"/>
    <cellStyle name="원_이용시설 2" xfId="1458" xr:uid="{00000000-0005-0000-0000-00003E1A0000}"/>
    <cellStyle name="원_입찰내역서갑지양식" xfId="6874" xr:uid="{00000000-0005-0000-0000-00003F1A0000}"/>
    <cellStyle name="원_작업(감독)일지" xfId="162" xr:uid="{00000000-0005-0000-0000-0000401A0000}"/>
    <cellStyle name="원_작업사항(군위영향)" xfId="163" xr:uid="{00000000-0005-0000-0000-0000411A0000}"/>
    <cellStyle name="원_재오개양수" xfId="1334" xr:uid="{00000000-0005-0000-0000-0000421A0000}"/>
    <cellStyle name="원_전기 수량" xfId="6875" xr:uid="{00000000-0005-0000-0000-0000431A0000}"/>
    <cellStyle name="원_전기앵천" xfId="1335" xr:uid="{00000000-0005-0000-0000-0000441A0000}"/>
    <cellStyle name="원_점오염원조사결과(축사_유류_폐수_오수현황)" xfId="164" xr:uid="{00000000-0005-0000-0000-0000451A0000}"/>
    <cellStyle name="원_점오염원조사결과(축사_유류_폐수_오수현황)200701020" xfId="165" xr:uid="{00000000-0005-0000-0000-0000461A0000}"/>
    <cellStyle name="원_정선군 능전지구(2004년)" xfId="1336" xr:uid="{00000000-0005-0000-0000-0000471A0000}"/>
    <cellStyle name="원_제경비율모음" xfId="6876" xr:uid="{00000000-0005-0000-0000-0000481A0000}"/>
    <cellStyle name="원_제조원가" xfId="6877" xr:uid="{00000000-0005-0000-0000-0000491A0000}"/>
    <cellStyle name="원_조달청-B판사천강교제작(최종본)" xfId="6878" xr:uid="{00000000-0005-0000-0000-00004A1A0000}"/>
    <cellStyle name="원_조달청-대북지원3차(최수현)" xfId="6879" xr:uid="{00000000-0005-0000-0000-00004B1A0000}"/>
    <cellStyle name="원_조달청-대북지원4차(최수현)" xfId="6880" xr:uid="{00000000-0005-0000-0000-00004C1A0000}"/>
    <cellStyle name="원_조달청-대북지원5차(최수현)" xfId="6881" xr:uid="{00000000-0005-0000-0000-00004D1A0000}"/>
    <cellStyle name="원_조달청-대북지원6차(번호)" xfId="6882" xr:uid="{00000000-0005-0000-0000-00004E1A0000}"/>
    <cellStyle name="원_조달청-대북지원6차(최수현)" xfId="6883" xr:uid="{00000000-0005-0000-0000-00004F1A0000}"/>
    <cellStyle name="원_조달청-대북지원7차(최수현)" xfId="6884" xr:uid="{00000000-0005-0000-0000-0000501A0000}"/>
    <cellStyle name="원_조달청-대북지원8차(최수현)" xfId="6885" xr:uid="{00000000-0005-0000-0000-0000511A0000}"/>
    <cellStyle name="원_조달청-대북지원9차(최수현)" xfId="6886" xr:uid="{00000000-0005-0000-0000-0000521A0000}"/>
    <cellStyle name="원_조사비적산기준(안)_지하수연구실" xfId="1434" xr:uid="{00000000-0005-0000-0000-0000531A0000}"/>
    <cellStyle name="원_좌사지구" xfId="1337" xr:uid="{00000000-0005-0000-0000-0000541A0000}"/>
    <cellStyle name="원_중앙선관위(투표,개표)" xfId="6887" xr:uid="{00000000-0005-0000-0000-0000551A0000}"/>
    <cellStyle name="원_중앙선관위(투표,개표)-사본" xfId="6888" xr:uid="{00000000-0005-0000-0000-0000561A0000}"/>
    <cellStyle name="원_증감" xfId="1338" xr:uid="{00000000-0005-0000-0000-0000571A0000}"/>
    <cellStyle name="원_지자체_업체_설문지" xfId="166" xr:uid="{00000000-0005-0000-0000-0000581A0000}"/>
    <cellStyle name="원_지하수설계표지" xfId="1339" xr:uid="{00000000-0005-0000-0000-0000591A0000}"/>
    <cellStyle name="원_지하수영향조사 내역서(재허가)" xfId="167" xr:uid="{00000000-0005-0000-0000-00005A1A0000}"/>
    <cellStyle name="원_지하수예정공정표" xfId="1340" xr:uid="{00000000-0005-0000-0000-00005B1A0000}"/>
    <cellStyle name="원_지하수자료_윤수정20081115" xfId="168" xr:uid="{00000000-0005-0000-0000-00005C1A0000}"/>
    <cellStyle name="원_지하수자원관리사업비(집행현황20061120)" xfId="169" xr:uid="{00000000-0005-0000-0000-00005D1A0000}"/>
    <cellStyle name="원_직원주소록" xfId="170" xr:uid="{00000000-0005-0000-0000-00005E1A0000}"/>
    <cellStyle name="원_철공가공조립" xfId="6889" xr:uid="{00000000-0005-0000-0000-00005F1A0000}"/>
    <cellStyle name="원_청양영향조사내역서" xfId="1341" xr:uid="{00000000-0005-0000-0000-0000601A0000}"/>
    <cellStyle name="원_총" xfId="1342" xr:uid="{00000000-0005-0000-0000-0000611A0000}"/>
    <cellStyle name="원_최신여북현장" xfId="171" xr:uid="{00000000-0005-0000-0000-0000621A0000}"/>
    <cellStyle name="원_최종!!여북수질성적서" xfId="172" xr:uid="{00000000-0005-0000-0000-0000631A0000}"/>
    <cellStyle name="원_최종보고서_그래프와그림" xfId="173" xr:uid="{00000000-0005-0000-0000-0000641A0000}"/>
    <cellStyle name="원_최종-한국전기교통-개선형신호등 4종(공수조정)" xfId="6890" xr:uid="{00000000-0005-0000-0000-0000651A0000}"/>
    <cellStyle name="원_추평전동010814신양추가" xfId="1343" xr:uid="{00000000-0005-0000-0000-0000661A0000}"/>
    <cellStyle name="원_추풍지재료집계" xfId="1344" xr:uid="{00000000-0005-0000-0000-0000671A0000}"/>
    <cellStyle name="원_출력3-부록2-2-지하수영향조사 용역설계서-확정" xfId="174" xr:uid="{00000000-0005-0000-0000-0000681A0000}"/>
    <cellStyle name="원_코솔라-제조원가" xfId="6891" xr:uid="{00000000-0005-0000-0000-0000691A0000}"/>
    <cellStyle name="원_토지공사-간접비" xfId="6892" xr:uid="{00000000-0005-0000-0000-00006A1A0000}"/>
    <cellStyle name="원_파주한발이용" xfId="175" xr:uid="{00000000-0005-0000-0000-00006B1A0000}"/>
    <cellStyle name="원_팔봉단가보완0308" xfId="1345" xr:uid="{00000000-0005-0000-0000-00006C1A0000}"/>
    <cellStyle name="원_팔봉양수" xfId="1346" xr:uid="{00000000-0005-0000-0000-00006D1A0000}"/>
    <cellStyle name="원_폐기물" xfId="1347" xr:uid="{00000000-0005-0000-0000-00006E1A0000}"/>
    <cellStyle name="원_하장양수(40HP20HP)020309" xfId="1348" xr:uid="{00000000-0005-0000-0000-00006F1A0000}"/>
    <cellStyle name="원_학술연구용역 시행계획서" xfId="176" xr:uid="{00000000-0005-0000-0000-0000701A0000}"/>
    <cellStyle name="원_한국도로공사" xfId="6893" xr:uid="{00000000-0005-0000-0000-0000711A0000}"/>
    <cellStyle name="원_한전내역서-최종" xfId="6894" xr:uid="{00000000-0005-0000-0000-0000721A0000}"/>
    <cellStyle name="원_한해대책이용시설2차 외주발주" xfId="1349" xr:uid="{00000000-0005-0000-0000-0000731A0000}"/>
    <cellStyle name="원_항만관리사업소청사건립공사(설계변경1)" xfId="6895" xr:uid="{00000000-0005-0000-0000-0000741A0000}"/>
    <cellStyle name="원_해미-수량산출" xfId="1350" xr:uid="{00000000-0005-0000-0000-0000751A0000}"/>
    <cellStyle name="원_현장사진과 정리본_여감" xfId="177" xr:uid="{00000000-0005-0000-0000-0000761A0000}"/>
    <cellStyle name="원_현장양수시험_여서지구(대일수정_480분까지조절)" xfId="178" xr:uid="{00000000-0005-0000-0000-0000771A0000}"/>
    <cellStyle name="원_황계(0203)" xfId="6896" xr:uid="{00000000-0005-0000-0000-0000781A0000}"/>
    <cellStyle name="원_흥한건설(주)_두창산업폐기물(하도급)" xfId="6897" xr:uid="{00000000-0005-0000-0000-0000791A0000}"/>
    <cellStyle name="유1" xfId="1351" xr:uid="{00000000-0005-0000-0000-00007A1A0000}"/>
    <cellStyle name="유영" xfId="672" xr:uid="{00000000-0005-0000-0000-00007B1A0000}"/>
    <cellStyle name="을지" xfId="180" xr:uid="{00000000-0005-0000-0000-00007C1A0000}"/>
    <cellStyle name="을지 10" xfId="6898" xr:uid="{00000000-0005-0000-0000-00007D1A0000}"/>
    <cellStyle name="을지 10 2" xfId="6899" xr:uid="{00000000-0005-0000-0000-00007E1A0000}"/>
    <cellStyle name="을지 10 2 2" xfId="6900" xr:uid="{00000000-0005-0000-0000-00007F1A0000}"/>
    <cellStyle name="을지 10 3" xfId="6901" xr:uid="{00000000-0005-0000-0000-0000801A0000}"/>
    <cellStyle name="을지 11" xfId="6902" xr:uid="{00000000-0005-0000-0000-0000811A0000}"/>
    <cellStyle name="을지 11 2" xfId="6903" xr:uid="{00000000-0005-0000-0000-0000821A0000}"/>
    <cellStyle name="을지 11 2 2" xfId="6904" xr:uid="{00000000-0005-0000-0000-0000831A0000}"/>
    <cellStyle name="을지 11 3" xfId="6905" xr:uid="{00000000-0005-0000-0000-0000841A0000}"/>
    <cellStyle name="을지 12" xfId="6906" xr:uid="{00000000-0005-0000-0000-0000851A0000}"/>
    <cellStyle name="을지 12 2" xfId="6907" xr:uid="{00000000-0005-0000-0000-0000861A0000}"/>
    <cellStyle name="을지 12 2 2" xfId="6908" xr:uid="{00000000-0005-0000-0000-0000871A0000}"/>
    <cellStyle name="을지 12 3" xfId="6909" xr:uid="{00000000-0005-0000-0000-0000881A0000}"/>
    <cellStyle name="을지 13" xfId="6910" xr:uid="{00000000-0005-0000-0000-0000891A0000}"/>
    <cellStyle name="을지 13 2" xfId="6911" xr:uid="{00000000-0005-0000-0000-00008A1A0000}"/>
    <cellStyle name="을지 13 2 2" xfId="6912" xr:uid="{00000000-0005-0000-0000-00008B1A0000}"/>
    <cellStyle name="을지 13 3" xfId="6913" xr:uid="{00000000-0005-0000-0000-00008C1A0000}"/>
    <cellStyle name="을지 14" xfId="6914" xr:uid="{00000000-0005-0000-0000-00008D1A0000}"/>
    <cellStyle name="을지 14 2" xfId="6915" xr:uid="{00000000-0005-0000-0000-00008E1A0000}"/>
    <cellStyle name="을지 14 2 2" xfId="6916" xr:uid="{00000000-0005-0000-0000-00008F1A0000}"/>
    <cellStyle name="을지 14 3" xfId="6917" xr:uid="{00000000-0005-0000-0000-0000901A0000}"/>
    <cellStyle name="을지 2" xfId="6918" xr:uid="{00000000-0005-0000-0000-0000911A0000}"/>
    <cellStyle name="을지 2 10" xfId="6919" xr:uid="{00000000-0005-0000-0000-0000921A0000}"/>
    <cellStyle name="을지 2 10 2" xfId="6920" xr:uid="{00000000-0005-0000-0000-0000931A0000}"/>
    <cellStyle name="을지 2 10 2 2" xfId="6921" xr:uid="{00000000-0005-0000-0000-0000941A0000}"/>
    <cellStyle name="을지 2 10 3" xfId="6922" xr:uid="{00000000-0005-0000-0000-0000951A0000}"/>
    <cellStyle name="을지 2 11" xfId="6923" xr:uid="{00000000-0005-0000-0000-0000961A0000}"/>
    <cellStyle name="을지 2 11 2" xfId="6924" xr:uid="{00000000-0005-0000-0000-0000971A0000}"/>
    <cellStyle name="을지 2 11 2 2" xfId="6925" xr:uid="{00000000-0005-0000-0000-0000981A0000}"/>
    <cellStyle name="을지 2 11 3" xfId="6926" xr:uid="{00000000-0005-0000-0000-0000991A0000}"/>
    <cellStyle name="을지 2 12" xfId="6927" xr:uid="{00000000-0005-0000-0000-00009A1A0000}"/>
    <cellStyle name="을지 2 12 2" xfId="6928" xr:uid="{00000000-0005-0000-0000-00009B1A0000}"/>
    <cellStyle name="을지 2 12 2 2" xfId="6929" xr:uid="{00000000-0005-0000-0000-00009C1A0000}"/>
    <cellStyle name="을지 2 12 3" xfId="6930" xr:uid="{00000000-0005-0000-0000-00009D1A0000}"/>
    <cellStyle name="을지 2 13" xfId="6931" xr:uid="{00000000-0005-0000-0000-00009E1A0000}"/>
    <cellStyle name="을지 2 13 2" xfId="6932" xr:uid="{00000000-0005-0000-0000-00009F1A0000}"/>
    <cellStyle name="을지 2 14" xfId="6933" xr:uid="{00000000-0005-0000-0000-0000A01A0000}"/>
    <cellStyle name="을지 2 2" xfId="6934" xr:uid="{00000000-0005-0000-0000-0000A11A0000}"/>
    <cellStyle name="을지 2 2 2" xfId="6935" xr:uid="{00000000-0005-0000-0000-0000A21A0000}"/>
    <cellStyle name="을지 2 2 2 2" xfId="6936" xr:uid="{00000000-0005-0000-0000-0000A31A0000}"/>
    <cellStyle name="을지 2 2 3" xfId="6937" xr:uid="{00000000-0005-0000-0000-0000A41A0000}"/>
    <cellStyle name="을지 2 3" xfId="6938" xr:uid="{00000000-0005-0000-0000-0000A51A0000}"/>
    <cellStyle name="을지 2 3 2" xfId="6939" xr:uid="{00000000-0005-0000-0000-0000A61A0000}"/>
    <cellStyle name="을지 2 3 2 2" xfId="6940" xr:uid="{00000000-0005-0000-0000-0000A71A0000}"/>
    <cellStyle name="을지 2 3 3" xfId="6941" xr:uid="{00000000-0005-0000-0000-0000A81A0000}"/>
    <cellStyle name="을지 2 4" xfId="6942" xr:uid="{00000000-0005-0000-0000-0000A91A0000}"/>
    <cellStyle name="을지 2 4 2" xfId="6943" xr:uid="{00000000-0005-0000-0000-0000AA1A0000}"/>
    <cellStyle name="을지 2 4 2 2" xfId="6944" xr:uid="{00000000-0005-0000-0000-0000AB1A0000}"/>
    <cellStyle name="을지 2 4 3" xfId="6945" xr:uid="{00000000-0005-0000-0000-0000AC1A0000}"/>
    <cellStyle name="을지 2 5" xfId="6946" xr:uid="{00000000-0005-0000-0000-0000AD1A0000}"/>
    <cellStyle name="을지 2 5 2" xfId="6947" xr:uid="{00000000-0005-0000-0000-0000AE1A0000}"/>
    <cellStyle name="을지 2 5 2 2" xfId="6948" xr:uid="{00000000-0005-0000-0000-0000AF1A0000}"/>
    <cellStyle name="을지 2 5 3" xfId="6949" xr:uid="{00000000-0005-0000-0000-0000B01A0000}"/>
    <cellStyle name="을지 2 6" xfId="6950" xr:uid="{00000000-0005-0000-0000-0000B11A0000}"/>
    <cellStyle name="을지 2 6 2" xfId="6951" xr:uid="{00000000-0005-0000-0000-0000B21A0000}"/>
    <cellStyle name="을지 2 6 2 2" xfId="6952" xr:uid="{00000000-0005-0000-0000-0000B31A0000}"/>
    <cellStyle name="을지 2 6 3" xfId="6953" xr:uid="{00000000-0005-0000-0000-0000B41A0000}"/>
    <cellStyle name="을지 2 7" xfId="6954" xr:uid="{00000000-0005-0000-0000-0000B51A0000}"/>
    <cellStyle name="을지 2 7 2" xfId="6955" xr:uid="{00000000-0005-0000-0000-0000B61A0000}"/>
    <cellStyle name="을지 2 7 2 2" xfId="6956" xr:uid="{00000000-0005-0000-0000-0000B71A0000}"/>
    <cellStyle name="을지 2 7 3" xfId="6957" xr:uid="{00000000-0005-0000-0000-0000B81A0000}"/>
    <cellStyle name="을지 2 8" xfId="6958" xr:uid="{00000000-0005-0000-0000-0000B91A0000}"/>
    <cellStyle name="을지 2 8 2" xfId="6959" xr:uid="{00000000-0005-0000-0000-0000BA1A0000}"/>
    <cellStyle name="을지 2 8 2 2" xfId="6960" xr:uid="{00000000-0005-0000-0000-0000BB1A0000}"/>
    <cellStyle name="을지 2 8 3" xfId="6961" xr:uid="{00000000-0005-0000-0000-0000BC1A0000}"/>
    <cellStyle name="을지 2 9" xfId="6962" xr:uid="{00000000-0005-0000-0000-0000BD1A0000}"/>
    <cellStyle name="을지 2 9 2" xfId="6963" xr:uid="{00000000-0005-0000-0000-0000BE1A0000}"/>
    <cellStyle name="을지 2 9 2 2" xfId="6964" xr:uid="{00000000-0005-0000-0000-0000BF1A0000}"/>
    <cellStyle name="을지 2 9 3" xfId="6965" xr:uid="{00000000-0005-0000-0000-0000C01A0000}"/>
    <cellStyle name="을지 3" xfId="6966" xr:uid="{00000000-0005-0000-0000-0000C11A0000}"/>
    <cellStyle name="을지 3 2" xfId="6967" xr:uid="{00000000-0005-0000-0000-0000C21A0000}"/>
    <cellStyle name="을지 3 2 2" xfId="6968" xr:uid="{00000000-0005-0000-0000-0000C31A0000}"/>
    <cellStyle name="을지 3 3" xfId="6969" xr:uid="{00000000-0005-0000-0000-0000C41A0000}"/>
    <cellStyle name="을지 4" xfId="6970" xr:uid="{00000000-0005-0000-0000-0000C51A0000}"/>
    <cellStyle name="을지 4 2" xfId="6971" xr:uid="{00000000-0005-0000-0000-0000C61A0000}"/>
    <cellStyle name="을지 4 2 2" xfId="6972" xr:uid="{00000000-0005-0000-0000-0000C71A0000}"/>
    <cellStyle name="을지 4 3" xfId="6973" xr:uid="{00000000-0005-0000-0000-0000C81A0000}"/>
    <cellStyle name="을지 5" xfId="6974" xr:uid="{00000000-0005-0000-0000-0000C91A0000}"/>
    <cellStyle name="을지 5 2" xfId="6975" xr:uid="{00000000-0005-0000-0000-0000CA1A0000}"/>
    <cellStyle name="을지 5 2 2" xfId="6976" xr:uid="{00000000-0005-0000-0000-0000CB1A0000}"/>
    <cellStyle name="을지 5 3" xfId="6977" xr:uid="{00000000-0005-0000-0000-0000CC1A0000}"/>
    <cellStyle name="을지 6" xfId="6978" xr:uid="{00000000-0005-0000-0000-0000CD1A0000}"/>
    <cellStyle name="을지 6 2" xfId="6979" xr:uid="{00000000-0005-0000-0000-0000CE1A0000}"/>
    <cellStyle name="을지 6 2 2" xfId="6980" xr:uid="{00000000-0005-0000-0000-0000CF1A0000}"/>
    <cellStyle name="을지 6 3" xfId="6981" xr:uid="{00000000-0005-0000-0000-0000D01A0000}"/>
    <cellStyle name="을지 7" xfId="6982" xr:uid="{00000000-0005-0000-0000-0000D11A0000}"/>
    <cellStyle name="을지 7 2" xfId="6983" xr:uid="{00000000-0005-0000-0000-0000D21A0000}"/>
    <cellStyle name="을지 7 2 2" xfId="6984" xr:uid="{00000000-0005-0000-0000-0000D31A0000}"/>
    <cellStyle name="을지 7 3" xfId="6985" xr:uid="{00000000-0005-0000-0000-0000D41A0000}"/>
    <cellStyle name="을지 8" xfId="6986" xr:uid="{00000000-0005-0000-0000-0000D51A0000}"/>
    <cellStyle name="을지 8 2" xfId="6987" xr:uid="{00000000-0005-0000-0000-0000D61A0000}"/>
    <cellStyle name="을지 8 2 2" xfId="6988" xr:uid="{00000000-0005-0000-0000-0000D71A0000}"/>
    <cellStyle name="을지 8 3" xfId="6989" xr:uid="{00000000-0005-0000-0000-0000D81A0000}"/>
    <cellStyle name="을지 9" xfId="6990" xr:uid="{00000000-0005-0000-0000-0000D91A0000}"/>
    <cellStyle name="을지 9 2" xfId="6991" xr:uid="{00000000-0005-0000-0000-0000DA1A0000}"/>
    <cellStyle name="을지 9 2 2" xfId="6992" xr:uid="{00000000-0005-0000-0000-0000DB1A0000}"/>
    <cellStyle name="을지 9 3" xfId="6993" xr:uid="{00000000-0005-0000-0000-0000DC1A0000}"/>
    <cellStyle name="일반" xfId="1352" xr:uid="{00000000-0005-0000-0000-0000DD1A0000}"/>
    <cellStyle name="一般_GARMENT STEP FORM HK" xfId="6994" xr:uid="{00000000-0005-0000-0000-0000DE1A0000}"/>
    <cellStyle name="일위대가" xfId="6995" xr:uid="{00000000-0005-0000-0000-0000DF1A0000}"/>
    <cellStyle name="입력 2" xfId="1435" xr:uid="{00000000-0005-0000-0000-0000E01A0000}"/>
    <cellStyle name="입력 2 10" xfId="6996" xr:uid="{00000000-0005-0000-0000-0000E11A0000}"/>
    <cellStyle name="입력 2 10 2" xfId="6997" xr:uid="{00000000-0005-0000-0000-0000E21A0000}"/>
    <cellStyle name="입력 2 10 2 2" xfId="6998" xr:uid="{00000000-0005-0000-0000-0000E31A0000}"/>
    <cellStyle name="입력 2 10 3" xfId="6999" xr:uid="{00000000-0005-0000-0000-0000E41A0000}"/>
    <cellStyle name="입력 2 11" xfId="7000" xr:uid="{00000000-0005-0000-0000-0000E51A0000}"/>
    <cellStyle name="입력 2 11 2" xfId="7001" xr:uid="{00000000-0005-0000-0000-0000E61A0000}"/>
    <cellStyle name="입력 2 11 2 2" xfId="7002" xr:uid="{00000000-0005-0000-0000-0000E71A0000}"/>
    <cellStyle name="입력 2 11 3" xfId="7003" xr:uid="{00000000-0005-0000-0000-0000E81A0000}"/>
    <cellStyle name="입력 2 12" xfId="7004" xr:uid="{00000000-0005-0000-0000-0000E91A0000}"/>
    <cellStyle name="입력 2 12 2" xfId="7005" xr:uid="{00000000-0005-0000-0000-0000EA1A0000}"/>
    <cellStyle name="입력 2 12 2 2" xfId="7006" xr:uid="{00000000-0005-0000-0000-0000EB1A0000}"/>
    <cellStyle name="입력 2 12 3" xfId="7007" xr:uid="{00000000-0005-0000-0000-0000EC1A0000}"/>
    <cellStyle name="입력 2 13" xfId="7008" xr:uid="{00000000-0005-0000-0000-0000ED1A0000}"/>
    <cellStyle name="입력 2 13 2" xfId="7009" xr:uid="{00000000-0005-0000-0000-0000EE1A0000}"/>
    <cellStyle name="입력 2 13 2 2" xfId="7010" xr:uid="{00000000-0005-0000-0000-0000EF1A0000}"/>
    <cellStyle name="입력 2 13 3" xfId="7011" xr:uid="{00000000-0005-0000-0000-0000F01A0000}"/>
    <cellStyle name="입력 2 2" xfId="1436" xr:uid="{00000000-0005-0000-0000-0000F11A0000}"/>
    <cellStyle name="입력 2 2 10" xfId="7012" xr:uid="{00000000-0005-0000-0000-0000F21A0000}"/>
    <cellStyle name="입력 2 2 10 2" xfId="7013" xr:uid="{00000000-0005-0000-0000-0000F31A0000}"/>
    <cellStyle name="입력 2 2 10 2 2" xfId="7014" xr:uid="{00000000-0005-0000-0000-0000F41A0000}"/>
    <cellStyle name="입력 2 2 10 3" xfId="7015" xr:uid="{00000000-0005-0000-0000-0000F51A0000}"/>
    <cellStyle name="입력 2 2 11" xfId="7016" xr:uid="{00000000-0005-0000-0000-0000F61A0000}"/>
    <cellStyle name="입력 2 2 11 2" xfId="7017" xr:uid="{00000000-0005-0000-0000-0000F71A0000}"/>
    <cellStyle name="입력 2 2 11 2 2" xfId="7018" xr:uid="{00000000-0005-0000-0000-0000F81A0000}"/>
    <cellStyle name="입력 2 2 11 3" xfId="7019" xr:uid="{00000000-0005-0000-0000-0000F91A0000}"/>
    <cellStyle name="입력 2 2 12" xfId="7020" xr:uid="{00000000-0005-0000-0000-0000FA1A0000}"/>
    <cellStyle name="입력 2 2 12 2" xfId="7021" xr:uid="{00000000-0005-0000-0000-0000FB1A0000}"/>
    <cellStyle name="입력 2 2 12 2 2" xfId="7022" xr:uid="{00000000-0005-0000-0000-0000FC1A0000}"/>
    <cellStyle name="입력 2 2 12 3" xfId="7023" xr:uid="{00000000-0005-0000-0000-0000FD1A0000}"/>
    <cellStyle name="입력 2 2 13" xfId="7024" xr:uid="{00000000-0005-0000-0000-0000FE1A0000}"/>
    <cellStyle name="입력 2 2 2" xfId="7025" xr:uid="{00000000-0005-0000-0000-0000FF1A0000}"/>
    <cellStyle name="입력 2 2 2 2" xfId="7026" xr:uid="{00000000-0005-0000-0000-0000001B0000}"/>
    <cellStyle name="입력 2 2 2 2 2" xfId="7027" xr:uid="{00000000-0005-0000-0000-0000011B0000}"/>
    <cellStyle name="입력 2 2 2 3" xfId="7028" xr:uid="{00000000-0005-0000-0000-0000021B0000}"/>
    <cellStyle name="입력 2 2 3" xfId="7029" xr:uid="{00000000-0005-0000-0000-0000031B0000}"/>
    <cellStyle name="입력 2 2 3 2" xfId="7030" xr:uid="{00000000-0005-0000-0000-0000041B0000}"/>
    <cellStyle name="입력 2 2 3 2 2" xfId="7031" xr:uid="{00000000-0005-0000-0000-0000051B0000}"/>
    <cellStyle name="입력 2 2 3 3" xfId="7032" xr:uid="{00000000-0005-0000-0000-0000061B0000}"/>
    <cellStyle name="입력 2 2 4" xfId="7033" xr:uid="{00000000-0005-0000-0000-0000071B0000}"/>
    <cellStyle name="입력 2 2 4 2" xfId="7034" xr:uid="{00000000-0005-0000-0000-0000081B0000}"/>
    <cellStyle name="입력 2 2 4 2 2" xfId="7035" xr:uid="{00000000-0005-0000-0000-0000091B0000}"/>
    <cellStyle name="입력 2 2 4 3" xfId="7036" xr:uid="{00000000-0005-0000-0000-00000A1B0000}"/>
    <cellStyle name="입력 2 2 5" xfId="7037" xr:uid="{00000000-0005-0000-0000-00000B1B0000}"/>
    <cellStyle name="입력 2 2 5 2" xfId="7038" xr:uid="{00000000-0005-0000-0000-00000C1B0000}"/>
    <cellStyle name="입력 2 2 5 2 2" xfId="7039" xr:uid="{00000000-0005-0000-0000-00000D1B0000}"/>
    <cellStyle name="입력 2 2 5 3" xfId="7040" xr:uid="{00000000-0005-0000-0000-00000E1B0000}"/>
    <cellStyle name="입력 2 2 6" xfId="7041" xr:uid="{00000000-0005-0000-0000-00000F1B0000}"/>
    <cellStyle name="입력 2 2 6 2" xfId="7042" xr:uid="{00000000-0005-0000-0000-0000101B0000}"/>
    <cellStyle name="입력 2 2 6 2 2" xfId="7043" xr:uid="{00000000-0005-0000-0000-0000111B0000}"/>
    <cellStyle name="입력 2 2 6 3" xfId="7044" xr:uid="{00000000-0005-0000-0000-0000121B0000}"/>
    <cellStyle name="입력 2 2 7" xfId="7045" xr:uid="{00000000-0005-0000-0000-0000131B0000}"/>
    <cellStyle name="입력 2 2 7 2" xfId="7046" xr:uid="{00000000-0005-0000-0000-0000141B0000}"/>
    <cellStyle name="입력 2 2 7 2 2" xfId="7047" xr:uid="{00000000-0005-0000-0000-0000151B0000}"/>
    <cellStyle name="입력 2 2 7 3" xfId="7048" xr:uid="{00000000-0005-0000-0000-0000161B0000}"/>
    <cellStyle name="입력 2 2 8" xfId="7049" xr:uid="{00000000-0005-0000-0000-0000171B0000}"/>
    <cellStyle name="입력 2 2 8 2" xfId="7050" xr:uid="{00000000-0005-0000-0000-0000181B0000}"/>
    <cellStyle name="입력 2 2 8 2 2" xfId="7051" xr:uid="{00000000-0005-0000-0000-0000191B0000}"/>
    <cellStyle name="입력 2 2 8 3" xfId="7052" xr:uid="{00000000-0005-0000-0000-00001A1B0000}"/>
    <cellStyle name="입력 2 2 9" xfId="7053" xr:uid="{00000000-0005-0000-0000-00001B1B0000}"/>
    <cellStyle name="입력 2 2 9 2" xfId="7054" xr:uid="{00000000-0005-0000-0000-00001C1B0000}"/>
    <cellStyle name="입력 2 2 9 2 2" xfId="7055" xr:uid="{00000000-0005-0000-0000-00001D1B0000}"/>
    <cellStyle name="입력 2 2 9 3" xfId="7056" xr:uid="{00000000-0005-0000-0000-00001E1B0000}"/>
    <cellStyle name="입력 2 3" xfId="7057" xr:uid="{00000000-0005-0000-0000-00001F1B0000}"/>
    <cellStyle name="입력 2 3 2" xfId="7058" xr:uid="{00000000-0005-0000-0000-0000201B0000}"/>
    <cellStyle name="입력 2 3 2 2" xfId="7059" xr:uid="{00000000-0005-0000-0000-0000211B0000}"/>
    <cellStyle name="입력 2 3 3" xfId="7060" xr:uid="{00000000-0005-0000-0000-0000221B0000}"/>
    <cellStyle name="입력 2 4" xfId="7061" xr:uid="{00000000-0005-0000-0000-0000231B0000}"/>
    <cellStyle name="입력 2 4 2" xfId="7062" xr:uid="{00000000-0005-0000-0000-0000241B0000}"/>
    <cellStyle name="입력 2 4 2 2" xfId="7063" xr:uid="{00000000-0005-0000-0000-0000251B0000}"/>
    <cellStyle name="입력 2 4 3" xfId="7064" xr:uid="{00000000-0005-0000-0000-0000261B0000}"/>
    <cellStyle name="입력 2 5" xfId="7065" xr:uid="{00000000-0005-0000-0000-0000271B0000}"/>
    <cellStyle name="입력 2 5 2" xfId="7066" xr:uid="{00000000-0005-0000-0000-0000281B0000}"/>
    <cellStyle name="입력 2 5 2 2" xfId="7067" xr:uid="{00000000-0005-0000-0000-0000291B0000}"/>
    <cellStyle name="입력 2 5 3" xfId="7068" xr:uid="{00000000-0005-0000-0000-00002A1B0000}"/>
    <cellStyle name="입력 2 6" xfId="7069" xr:uid="{00000000-0005-0000-0000-00002B1B0000}"/>
    <cellStyle name="입력 2 6 2" xfId="7070" xr:uid="{00000000-0005-0000-0000-00002C1B0000}"/>
    <cellStyle name="입력 2 6 2 2" xfId="7071" xr:uid="{00000000-0005-0000-0000-00002D1B0000}"/>
    <cellStyle name="입력 2 6 3" xfId="7072" xr:uid="{00000000-0005-0000-0000-00002E1B0000}"/>
    <cellStyle name="입력 2 7" xfId="7073" xr:uid="{00000000-0005-0000-0000-00002F1B0000}"/>
    <cellStyle name="입력 2 7 2" xfId="7074" xr:uid="{00000000-0005-0000-0000-0000301B0000}"/>
    <cellStyle name="입력 2 7 2 2" xfId="7075" xr:uid="{00000000-0005-0000-0000-0000311B0000}"/>
    <cellStyle name="입력 2 7 3" xfId="7076" xr:uid="{00000000-0005-0000-0000-0000321B0000}"/>
    <cellStyle name="입력 2 8" xfId="7077" xr:uid="{00000000-0005-0000-0000-0000331B0000}"/>
    <cellStyle name="입력 2 8 2" xfId="7078" xr:uid="{00000000-0005-0000-0000-0000341B0000}"/>
    <cellStyle name="입력 2 8 2 2" xfId="7079" xr:uid="{00000000-0005-0000-0000-0000351B0000}"/>
    <cellStyle name="입력 2 8 3" xfId="7080" xr:uid="{00000000-0005-0000-0000-0000361B0000}"/>
    <cellStyle name="입력 2 9" xfId="7081" xr:uid="{00000000-0005-0000-0000-0000371B0000}"/>
    <cellStyle name="입력 2 9 2" xfId="7082" xr:uid="{00000000-0005-0000-0000-0000381B0000}"/>
    <cellStyle name="입력 2 9 2 2" xfId="7083" xr:uid="{00000000-0005-0000-0000-0000391B0000}"/>
    <cellStyle name="입력 2 9 3" xfId="7084" xr:uid="{00000000-0005-0000-0000-00003A1B0000}"/>
    <cellStyle name="입력 3" xfId="7085" xr:uid="{00000000-0005-0000-0000-00003B1B0000}"/>
    <cellStyle name="입력 3 10" xfId="7086" xr:uid="{00000000-0005-0000-0000-00003C1B0000}"/>
    <cellStyle name="입력 3 10 2" xfId="7087" xr:uid="{00000000-0005-0000-0000-00003D1B0000}"/>
    <cellStyle name="입력 3 10 2 2" xfId="7088" xr:uid="{00000000-0005-0000-0000-00003E1B0000}"/>
    <cellStyle name="입력 3 10 3" xfId="7089" xr:uid="{00000000-0005-0000-0000-00003F1B0000}"/>
    <cellStyle name="입력 3 11" xfId="7090" xr:uid="{00000000-0005-0000-0000-0000401B0000}"/>
    <cellStyle name="입력 3 11 2" xfId="7091" xr:uid="{00000000-0005-0000-0000-0000411B0000}"/>
    <cellStyle name="입력 3 11 2 2" xfId="7092" xr:uid="{00000000-0005-0000-0000-0000421B0000}"/>
    <cellStyle name="입력 3 11 3" xfId="7093" xr:uid="{00000000-0005-0000-0000-0000431B0000}"/>
    <cellStyle name="입력 3 12" xfId="7094" xr:uid="{00000000-0005-0000-0000-0000441B0000}"/>
    <cellStyle name="입력 3 12 2" xfId="7095" xr:uid="{00000000-0005-0000-0000-0000451B0000}"/>
    <cellStyle name="입력 3 12 2 2" xfId="7096" xr:uid="{00000000-0005-0000-0000-0000461B0000}"/>
    <cellStyle name="입력 3 12 3" xfId="7097" xr:uid="{00000000-0005-0000-0000-0000471B0000}"/>
    <cellStyle name="입력 3 13" xfId="7098" xr:uid="{00000000-0005-0000-0000-0000481B0000}"/>
    <cellStyle name="입력 3 13 2" xfId="7099" xr:uid="{00000000-0005-0000-0000-0000491B0000}"/>
    <cellStyle name="입력 3 13 2 2" xfId="7100" xr:uid="{00000000-0005-0000-0000-00004A1B0000}"/>
    <cellStyle name="입력 3 13 3" xfId="7101" xr:uid="{00000000-0005-0000-0000-00004B1B0000}"/>
    <cellStyle name="입력 3 2" xfId="7102" xr:uid="{00000000-0005-0000-0000-00004C1B0000}"/>
    <cellStyle name="입력 3 2 10" xfId="7103" xr:uid="{00000000-0005-0000-0000-00004D1B0000}"/>
    <cellStyle name="입력 3 2 10 2" xfId="7104" xr:uid="{00000000-0005-0000-0000-00004E1B0000}"/>
    <cellStyle name="입력 3 2 10 2 2" xfId="7105" xr:uid="{00000000-0005-0000-0000-00004F1B0000}"/>
    <cellStyle name="입력 3 2 10 3" xfId="7106" xr:uid="{00000000-0005-0000-0000-0000501B0000}"/>
    <cellStyle name="입력 3 2 11" xfId="7107" xr:uid="{00000000-0005-0000-0000-0000511B0000}"/>
    <cellStyle name="입력 3 2 11 2" xfId="7108" xr:uid="{00000000-0005-0000-0000-0000521B0000}"/>
    <cellStyle name="입력 3 2 11 2 2" xfId="7109" xr:uid="{00000000-0005-0000-0000-0000531B0000}"/>
    <cellStyle name="입력 3 2 11 3" xfId="7110" xr:uid="{00000000-0005-0000-0000-0000541B0000}"/>
    <cellStyle name="입력 3 2 12" xfId="7111" xr:uid="{00000000-0005-0000-0000-0000551B0000}"/>
    <cellStyle name="입력 3 2 12 2" xfId="7112" xr:uid="{00000000-0005-0000-0000-0000561B0000}"/>
    <cellStyle name="입력 3 2 12 2 2" xfId="7113" xr:uid="{00000000-0005-0000-0000-0000571B0000}"/>
    <cellStyle name="입력 3 2 12 3" xfId="7114" xr:uid="{00000000-0005-0000-0000-0000581B0000}"/>
    <cellStyle name="입력 3 2 13" xfId="7115" xr:uid="{00000000-0005-0000-0000-0000591B0000}"/>
    <cellStyle name="입력 3 2 2" xfId="7116" xr:uid="{00000000-0005-0000-0000-00005A1B0000}"/>
    <cellStyle name="입력 3 2 2 2" xfId="7117" xr:uid="{00000000-0005-0000-0000-00005B1B0000}"/>
    <cellStyle name="입력 3 2 2 2 2" xfId="7118" xr:uid="{00000000-0005-0000-0000-00005C1B0000}"/>
    <cellStyle name="입력 3 2 2 3" xfId="7119" xr:uid="{00000000-0005-0000-0000-00005D1B0000}"/>
    <cellStyle name="입력 3 2 3" xfId="7120" xr:uid="{00000000-0005-0000-0000-00005E1B0000}"/>
    <cellStyle name="입력 3 2 3 2" xfId="7121" xr:uid="{00000000-0005-0000-0000-00005F1B0000}"/>
    <cellStyle name="입력 3 2 3 2 2" xfId="7122" xr:uid="{00000000-0005-0000-0000-0000601B0000}"/>
    <cellStyle name="입력 3 2 3 3" xfId="7123" xr:uid="{00000000-0005-0000-0000-0000611B0000}"/>
    <cellStyle name="입력 3 2 4" xfId="7124" xr:uid="{00000000-0005-0000-0000-0000621B0000}"/>
    <cellStyle name="입력 3 2 4 2" xfId="7125" xr:uid="{00000000-0005-0000-0000-0000631B0000}"/>
    <cellStyle name="입력 3 2 4 2 2" xfId="7126" xr:uid="{00000000-0005-0000-0000-0000641B0000}"/>
    <cellStyle name="입력 3 2 4 3" xfId="7127" xr:uid="{00000000-0005-0000-0000-0000651B0000}"/>
    <cellStyle name="입력 3 2 5" xfId="7128" xr:uid="{00000000-0005-0000-0000-0000661B0000}"/>
    <cellStyle name="입력 3 2 5 2" xfId="7129" xr:uid="{00000000-0005-0000-0000-0000671B0000}"/>
    <cellStyle name="입력 3 2 5 2 2" xfId="7130" xr:uid="{00000000-0005-0000-0000-0000681B0000}"/>
    <cellStyle name="입력 3 2 5 3" xfId="7131" xr:uid="{00000000-0005-0000-0000-0000691B0000}"/>
    <cellStyle name="입력 3 2 6" xfId="7132" xr:uid="{00000000-0005-0000-0000-00006A1B0000}"/>
    <cellStyle name="입력 3 2 6 2" xfId="7133" xr:uid="{00000000-0005-0000-0000-00006B1B0000}"/>
    <cellStyle name="입력 3 2 6 2 2" xfId="7134" xr:uid="{00000000-0005-0000-0000-00006C1B0000}"/>
    <cellStyle name="입력 3 2 6 3" xfId="7135" xr:uid="{00000000-0005-0000-0000-00006D1B0000}"/>
    <cellStyle name="입력 3 2 7" xfId="7136" xr:uid="{00000000-0005-0000-0000-00006E1B0000}"/>
    <cellStyle name="입력 3 2 7 2" xfId="7137" xr:uid="{00000000-0005-0000-0000-00006F1B0000}"/>
    <cellStyle name="입력 3 2 7 2 2" xfId="7138" xr:uid="{00000000-0005-0000-0000-0000701B0000}"/>
    <cellStyle name="입력 3 2 7 3" xfId="7139" xr:uid="{00000000-0005-0000-0000-0000711B0000}"/>
    <cellStyle name="입력 3 2 8" xfId="7140" xr:uid="{00000000-0005-0000-0000-0000721B0000}"/>
    <cellStyle name="입력 3 2 8 2" xfId="7141" xr:uid="{00000000-0005-0000-0000-0000731B0000}"/>
    <cellStyle name="입력 3 2 8 2 2" xfId="7142" xr:uid="{00000000-0005-0000-0000-0000741B0000}"/>
    <cellStyle name="입력 3 2 8 3" xfId="7143" xr:uid="{00000000-0005-0000-0000-0000751B0000}"/>
    <cellStyle name="입력 3 2 9" xfId="7144" xr:uid="{00000000-0005-0000-0000-0000761B0000}"/>
    <cellStyle name="입력 3 2 9 2" xfId="7145" xr:uid="{00000000-0005-0000-0000-0000771B0000}"/>
    <cellStyle name="입력 3 2 9 2 2" xfId="7146" xr:uid="{00000000-0005-0000-0000-0000781B0000}"/>
    <cellStyle name="입력 3 2 9 3" xfId="7147" xr:uid="{00000000-0005-0000-0000-0000791B0000}"/>
    <cellStyle name="입력 3 3" xfId="7148" xr:uid="{00000000-0005-0000-0000-00007A1B0000}"/>
    <cellStyle name="입력 3 3 2" xfId="7149" xr:uid="{00000000-0005-0000-0000-00007B1B0000}"/>
    <cellStyle name="입력 3 3 2 2" xfId="7150" xr:uid="{00000000-0005-0000-0000-00007C1B0000}"/>
    <cellStyle name="입력 3 3 3" xfId="7151" xr:uid="{00000000-0005-0000-0000-00007D1B0000}"/>
    <cellStyle name="입력 3 4" xfId="7152" xr:uid="{00000000-0005-0000-0000-00007E1B0000}"/>
    <cellStyle name="입력 3 4 2" xfId="7153" xr:uid="{00000000-0005-0000-0000-00007F1B0000}"/>
    <cellStyle name="입력 3 4 2 2" xfId="7154" xr:uid="{00000000-0005-0000-0000-0000801B0000}"/>
    <cellStyle name="입력 3 4 3" xfId="7155" xr:uid="{00000000-0005-0000-0000-0000811B0000}"/>
    <cellStyle name="입력 3 5" xfId="7156" xr:uid="{00000000-0005-0000-0000-0000821B0000}"/>
    <cellStyle name="입력 3 5 2" xfId="7157" xr:uid="{00000000-0005-0000-0000-0000831B0000}"/>
    <cellStyle name="입력 3 5 2 2" xfId="7158" xr:uid="{00000000-0005-0000-0000-0000841B0000}"/>
    <cellStyle name="입력 3 5 3" xfId="7159" xr:uid="{00000000-0005-0000-0000-0000851B0000}"/>
    <cellStyle name="입력 3 6" xfId="7160" xr:uid="{00000000-0005-0000-0000-0000861B0000}"/>
    <cellStyle name="입력 3 6 2" xfId="7161" xr:uid="{00000000-0005-0000-0000-0000871B0000}"/>
    <cellStyle name="입력 3 6 2 2" xfId="7162" xr:uid="{00000000-0005-0000-0000-0000881B0000}"/>
    <cellStyle name="입력 3 6 3" xfId="7163" xr:uid="{00000000-0005-0000-0000-0000891B0000}"/>
    <cellStyle name="입력 3 7" xfId="7164" xr:uid="{00000000-0005-0000-0000-00008A1B0000}"/>
    <cellStyle name="입력 3 7 2" xfId="7165" xr:uid="{00000000-0005-0000-0000-00008B1B0000}"/>
    <cellStyle name="입력 3 7 2 2" xfId="7166" xr:uid="{00000000-0005-0000-0000-00008C1B0000}"/>
    <cellStyle name="입력 3 7 3" xfId="7167" xr:uid="{00000000-0005-0000-0000-00008D1B0000}"/>
    <cellStyle name="입력 3 8" xfId="7168" xr:uid="{00000000-0005-0000-0000-00008E1B0000}"/>
    <cellStyle name="입력 3 8 2" xfId="7169" xr:uid="{00000000-0005-0000-0000-00008F1B0000}"/>
    <cellStyle name="입력 3 8 2 2" xfId="7170" xr:uid="{00000000-0005-0000-0000-0000901B0000}"/>
    <cellStyle name="입력 3 8 3" xfId="7171" xr:uid="{00000000-0005-0000-0000-0000911B0000}"/>
    <cellStyle name="입력 3 9" xfId="7172" xr:uid="{00000000-0005-0000-0000-0000921B0000}"/>
    <cellStyle name="입력 3 9 2" xfId="7173" xr:uid="{00000000-0005-0000-0000-0000931B0000}"/>
    <cellStyle name="입력 3 9 2 2" xfId="7174" xr:uid="{00000000-0005-0000-0000-0000941B0000}"/>
    <cellStyle name="입력 3 9 3" xfId="7175" xr:uid="{00000000-0005-0000-0000-0000951B0000}"/>
    <cellStyle name="자리수" xfId="181" xr:uid="{00000000-0005-0000-0000-0000961B0000}"/>
    <cellStyle name="자리수 - 유형1" xfId="673" xr:uid="{00000000-0005-0000-0000-0000971B0000}"/>
    <cellStyle name="자리수 2" xfId="7176" xr:uid="{00000000-0005-0000-0000-0000981B0000}"/>
    <cellStyle name="자리수 2 2" xfId="7177" xr:uid="{00000000-0005-0000-0000-0000991B0000}"/>
    <cellStyle name="자리수 3" xfId="7178" xr:uid="{00000000-0005-0000-0000-00009A1B0000}"/>
    <cellStyle name="자리수 4" xfId="7179" xr:uid="{00000000-0005-0000-0000-00009B1B0000}"/>
    <cellStyle name="자리수 5" xfId="7180" xr:uid="{00000000-0005-0000-0000-00009C1B0000}"/>
    <cellStyle name="자리수_0400404_SE(수정서상기)" xfId="674" xr:uid="{00000000-0005-0000-0000-00009D1B0000}"/>
    <cellStyle name="자리수0" xfId="182" xr:uid="{00000000-0005-0000-0000-00009E1B0000}"/>
    <cellStyle name="자리수0 2" xfId="7181" xr:uid="{00000000-0005-0000-0000-00009F1B0000}"/>
    <cellStyle name="자리수0 2 2" xfId="7182" xr:uid="{00000000-0005-0000-0000-0000A01B0000}"/>
    <cellStyle name="자리수0 3" xfId="7183" xr:uid="{00000000-0005-0000-0000-0000A11B0000}"/>
    <cellStyle name="자리수0 4" xfId="7184" xr:uid="{00000000-0005-0000-0000-0000A21B0000}"/>
    <cellStyle name="자리수0_Sheet1" xfId="7185" xr:uid="{00000000-0005-0000-0000-0000A31B0000}"/>
    <cellStyle name="점선" xfId="7186" xr:uid="{00000000-0005-0000-0000-0000A41B0000}"/>
    <cellStyle name="제목 1 2" xfId="1437" xr:uid="{00000000-0005-0000-0000-0000A51B0000}"/>
    <cellStyle name="제목 1 2 2" xfId="1438" xr:uid="{00000000-0005-0000-0000-0000A61B0000}"/>
    <cellStyle name="제목 1 3" xfId="7187" xr:uid="{00000000-0005-0000-0000-0000A71B0000}"/>
    <cellStyle name="제목 2 2" xfId="1439" xr:uid="{00000000-0005-0000-0000-0000A81B0000}"/>
    <cellStyle name="제목 2 2 2" xfId="1440" xr:uid="{00000000-0005-0000-0000-0000A91B0000}"/>
    <cellStyle name="제목 2 3" xfId="7188" xr:uid="{00000000-0005-0000-0000-0000AA1B0000}"/>
    <cellStyle name="제목 3 2" xfId="1441" xr:uid="{00000000-0005-0000-0000-0000AB1B0000}"/>
    <cellStyle name="제목 3 2 10" xfId="7189" xr:uid="{00000000-0005-0000-0000-0000AC1B0000}"/>
    <cellStyle name="제목 3 2 10 2" xfId="7190" xr:uid="{00000000-0005-0000-0000-0000AD1B0000}"/>
    <cellStyle name="제목 3 2 10 2 2" xfId="7191" xr:uid="{00000000-0005-0000-0000-0000AE1B0000}"/>
    <cellStyle name="제목 3 2 10 3" xfId="7192" xr:uid="{00000000-0005-0000-0000-0000AF1B0000}"/>
    <cellStyle name="제목 3 2 11" xfId="7193" xr:uid="{00000000-0005-0000-0000-0000B01B0000}"/>
    <cellStyle name="제목 3 2 11 2" xfId="7194" xr:uid="{00000000-0005-0000-0000-0000B11B0000}"/>
    <cellStyle name="제목 3 2 11 2 2" xfId="7195" xr:uid="{00000000-0005-0000-0000-0000B21B0000}"/>
    <cellStyle name="제목 3 2 11 3" xfId="7196" xr:uid="{00000000-0005-0000-0000-0000B31B0000}"/>
    <cellStyle name="제목 3 2 12" xfId="7197" xr:uid="{00000000-0005-0000-0000-0000B41B0000}"/>
    <cellStyle name="제목 3 2 12 2" xfId="7198" xr:uid="{00000000-0005-0000-0000-0000B51B0000}"/>
    <cellStyle name="제목 3 2 12 2 2" xfId="7199" xr:uid="{00000000-0005-0000-0000-0000B61B0000}"/>
    <cellStyle name="제목 3 2 12 3" xfId="7200" xr:uid="{00000000-0005-0000-0000-0000B71B0000}"/>
    <cellStyle name="제목 3 2 13" xfId="7201" xr:uid="{00000000-0005-0000-0000-0000B81B0000}"/>
    <cellStyle name="제목 3 2 13 2" xfId="7202" xr:uid="{00000000-0005-0000-0000-0000B91B0000}"/>
    <cellStyle name="제목 3 2 13 2 2" xfId="7203" xr:uid="{00000000-0005-0000-0000-0000BA1B0000}"/>
    <cellStyle name="제목 3 2 13 3" xfId="7204" xr:uid="{00000000-0005-0000-0000-0000BB1B0000}"/>
    <cellStyle name="제목 3 2 14" xfId="7205" xr:uid="{00000000-0005-0000-0000-0000BC1B0000}"/>
    <cellStyle name="제목 3 2 14 2" xfId="7206" xr:uid="{00000000-0005-0000-0000-0000BD1B0000}"/>
    <cellStyle name="제목 3 2 15" xfId="7207" xr:uid="{00000000-0005-0000-0000-0000BE1B0000}"/>
    <cellStyle name="제목 3 2 2" xfId="1442" xr:uid="{00000000-0005-0000-0000-0000BF1B0000}"/>
    <cellStyle name="제목 3 2 2 2" xfId="7208" xr:uid="{00000000-0005-0000-0000-0000C01B0000}"/>
    <cellStyle name="제목 3 2 2 2 2" xfId="7209" xr:uid="{00000000-0005-0000-0000-0000C11B0000}"/>
    <cellStyle name="제목 3 2 2 3" xfId="7210" xr:uid="{00000000-0005-0000-0000-0000C21B0000}"/>
    <cellStyle name="제목 3 2 3" xfId="7211" xr:uid="{00000000-0005-0000-0000-0000C31B0000}"/>
    <cellStyle name="제목 3 2 3 2" xfId="7212" xr:uid="{00000000-0005-0000-0000-0000C41B0000}"/>
    <cellStyle name="제목 3 2 3 2 2" xfId="7213" xr:uid="{00000000-0005-0000-0000-0000C51B0000}"/>
    <cellStyle name="제목 3 2 3 3" xfId="7214" xr:uid="{00000000-0005-0000-0000-0000C61B0000}"/>
    <cellStyle name="제목 3 2 4" xfId="7215" xr:uid="{00000000-0005-0000-0000-0000C71B0000}"/>
    <cellStyle name="제목 3 2 4 2" xfId="7216" xr:uid="{00000000-0005-0000-0000-0000C81B0000}"/>
    <cellStyle name="제목 3 2 4 2 2" xfId="7217" xr:uid="{00000000-0005-0000-0000-0000C91B0000}"/>
    <cellStyle name="제목 3 2 4 3" xfId="7218" xr:uid="{00000000-0005-0000-0000-0000CA1B0000}"/>
    <cellStyle name="제목 3 2 5" xfId="7219" xr:uid="{00000000-0005-0000-0000-0000CB1B0000}"/>
    <cellStyle name="제목 3 2 5 2" xfId="7220" xr:uid="{00000000-0005-0000-0000-0000CC1B0000}"/>
    <cellStyle name="제목 3 2 5 2 2" xfId="7221" xr:uid="{00000000-0005-0000-0000-0000CD1B0000}"/>
    <cellStyle name="제목 3 2 5 3" xfId="7222" xr:uid="{00000000-0005-0000-0000-0000CE1B0000}"/>
    <cellStyle name="제목 3 2 6" xfId="7223" xr:uid="{00000000-0005-0000-0000-0000CF1B0000}"/>
    <cellStyle name="제목 3 2 6 2" xfId="7224" xr:uid="{00000000-0005-0000-0000-0000D01B0000}"/>
    <cellStyle name="제목 3 2 6 2 2" xfId="7225" xr:uid="{00000000-0005-0000-0000-0000D11B0000}"/>
    <cellStyle name="제목 3 2 6 3" xfId="7226" xr:uid="{00000000-0005-0000-0000-0000D21B0000}"/>
    <cellStyle name="제목 3 2 7" xfId="7227" xr:uid="{00000000-0005-0000-0000-0000D31B0000}"/>
    <cellStyle name="제목 3 2 7 2" xfId="7228" xr:uid="{00000000-0005-0000-0000-0000D41B0000}"/>
    <cellStyle name="제목 3 2 7 2 2" xfId="7229" xr:uid="{00000000-0005-0000-0000-0000D51B0000}"/>
    <cellStyle name="제목 3 2 7 3" xfId="7230" xr:uid="{00000000-0005-0000-0000-0000D61B0000}"/>
    <cellStyle name="제목 3 2 8" xfId="7231" xr:uid="{00000000-0005-0000-0000-0000D71B0000}"/>
    <cellStyle name="제목 3 2 8 2" xfId="7232" xr:uid="{00000000-0005-0000-0000-0000D81B0000}"/>
    <cellStyle name="제목 3 2 8 2 2" xfId="7233" xr:uid="{00000000-0005-0000-0000-0000D91B0000}"/>
    <cellStyle name="제목 3 2 8 3" xfId="7234" xr:uid="{00000000-0005-0000-0000-0000DA1B0000}"/>
    <cellStyle name="제목 3 2 9" xfId="7235" xr:uid="{00000000-0005-0000-0000-0000DB1B0000}"/>
    <cellStyle name="제목 3 2 9 2" xfId="7236" xr:uid="{00000000-0005-0000-0000-0000DC1B0000}"/>
    <cellStyle name="제목 3 2 9 2 2" xfId="7237" xr:uid="{00000000-0005-0000-0000-0000DD1B0000}"/>
    <cellStyle name="제목 3 2 9 3" xfId="7238" xr:uid="{00000000-0005-0000-0000-0000DE1B0000}"/>
    <cellStyle name="제목 3 3" xfId="7239" xr:uid="{00000000-0005-0000-0000-0000DF1B0000}"/>
    <cellStyle name="제목 3 3 10" xfId="7240" xr:uid="{00000000-0005-0000-0000-0000E01B0000}"/>
    <cellStyle name="제목 3 3 10 2" xfId="7241" xr:uid="{00000000-0005-0000-0000-0000E11B0000}"/>
    <cellStyle name="제목 3 3 10 2 2" xfId="7242" xr:uid="{00000000-0005-0000-0000-0000E21B0000}"/>
    <cellStyle name="제목 3 3 10 3" xfId="7243" xr:uid="{00000000-0005-0000-0000-0000E31B0000}"/>
    <cellStyle name="제목 3 3 11" xfId="7244" xr:uid="{00000000-0005-0000-0000-0000E41B0000}"/>
    <cellStyle name="제목 3 3 11 2" xfId="7245" xr:uid="{00000000-0005-0000-0000-0000E51B0000}"/>
    <cellStyle name="제목 3 3 11 2 2" xfId="7246" xr:uid="{00000000-0005-0000-0000-0000E61B0000}"/>
    <cellStyle name="제목 3 3 11 3" xfId="7247" xr:uid="{00000000-0005-0000-0000-0000E71B0000}"/>
    <cellStyle name="제목 3 3 12" xfId="7248" xr:uid="{00000000-0005-0000-0000-0000E81B0000}"/>
    <cellStyle name="제목 3 3 12 2" xfId="7249" xr:uid="{00000000-0005-0000-0000-0000E91B0000}"/>
    <cellStyle name="제목 3 3 12 2 2" xfId="7250" xr:uid="{00000000-0005-0000-0000-0000EA1B0000}"/>
    <cellStyle name="제목 3 3 12 3" xfId="7251" xr:uid="{00000000-0005-0000-0000-0000EB1B0000}"/>
    <cellStyle name="제목 3 3 13" xfId="7252" xr:uid="{00000000-0005-0000-0000-0000EC1B0000}"/>
    <cellStyle name="제목 3 3 13 2" xfId="7253" xr:uid="{00000000-0005-0000-0000-0000ED1B0000}"/>
    <cellStyle name="제목 3 3 13 2 2" xfId="7254" xr:uid="{00000000-0005-0000-0000-0000EE1B0000}"/>
    <cellStyle name="제목 3 3 13 3" xfId="7255" xr:uid="{00000000-0005-0000-0000-0000EF1B0000}"/>
    <cellStyle name="제목 3 3 14" xfId="7256" xr:uid="{00000000-0005-0000-0000-0000F01B0000}"/>
    <cellStyle name="제목 3 3 14 2" xfId="7257" xr:uid="{00000000-0005-0000-0000-0000F11B0000}"/>
    <cellStyle name="제목 3 3 15" xfId="7258" xr:uid="{00000000-0005-0000-0000-0000F21B0000}"/>
    <cellStyle name="제목 3 3 2" xfId="7259" xr:uid="{00000000-0005-0000-0000-0000F31B0000}"/>
    <cellStyle name="제목 3 3 2 2" xfId="7260" xr:uid="{00000000-0005-0000-0000-0000F41B0000}"/>
    <cellStyle name="제목 3 3 2 2 2" xfId="7261" xr:uid="{00000000-0005-0000-0000-0000F51B0000}"/>
    <cellStyle name="제목 3 3 2 3" xfId="7262" xr:uid="{00000000-0005-0000-0000-0000F61B0000}"/>
    <cellStyle name="제목 3 3 3" xfId="7263" xr:uid="{00000000-0005-0000-0000-0000F71B0000}"/>
    <cellStyle name="제목 3 3 3 2" xfId="7264" xr:uid="{00000000-0005-0000-0000-0000F81B0000}"/>
    <cellStyle name="제목 3 3 3 2 2" xfId="7265" xr:uid="{00000000-0005-0000-0000-0000F91B0000}"/>
    <cellStyle name="제목 3 3 3 3" xfId="7266" xr:uid="{00000000-0005-0000-0000-0000FA1B0000}"/>
    <cellStyle name="제목 3 3 4" xfId="7267" xr:uid="{00000000-0005-0000-0000-0000FB1B0000}"/>
    <cellStyle name="제목 3 3 4 2" xfId="7268" xr:uid="{00000000-0005-0000-0000-0000FC1B0000}"/>
    <cellStyle name="제목 3 3 4 2 2" xfId="7269" xr:uid="{00000000-0005-0000-0000-0000FD1B0000}"/>
    <cellStyle name="제목 3 3 4 3" xfId="7270" xr:uid="{00000000-0005-0000-0000-0000FE1B0000}"/>
    <cellStyle name="제목 3 3 5" xfId="7271" xr:uid="{00000000-0005-0000-0000-0000FF1B0000}"/>
    <cellStyle name="제목 3 3 5 2" xfId="7272" xr:uid="{00000000-0005-0000-0000-0000001C0000}"/>
    <cellStyle name="제목 3 3 5 2 2" xfId="7273" xr:uid="{00000000-0005-0000-0000-0000011C0000}"/>
    <cellStyle name="제목 3 3 5 3" xfId="7274" xr:uid="{00000000-0005-0000-0000-0000021C0000}"/>
    <cellStyle name="제목 3 3 6" xfId="7275" xr:uid="{00000000-0005-0000-0000-0000031C0000}"/>
    <cellStyle name="제목 3 3 6 2" xfId="7276" xr:uid="{00000000-0005-0000-0000-0000041C0000}"/>
    <cellStyle name="제목 3 3 6 2 2" xfId="7277" xr:uid="{00000000-0005-0000-0000-0000051C0000}"/>
    <cellStyle name="제목 3 3 6 3" xfId="7278" xr:uid="{00000000-0005-0000-0000-0000061C0000}"/>
    <cellStyle name="제목 3 3 7" xfId="7279" xr:uid="{00000000-0005-0000-0000-0000071C0000}"/>
    <cellStyle name="제목 3 3 7 2" xfId="7280" xr:uid="{00000000-0005-0000-0000-0000081C0000}"/>
    <cellStyle name="제목 3 3 7 2 2" xfId="7281" xr:uid="{00000000-0005-0000-0000-0000091C0000}"/>
    <cellStyle name="제목 3 3 7 3" xfId="7282" xr:uid="{00000000-0005-0000-0000-00000A1C0000}"/>
    <cellStyle name="제목 3 3 8" xfId="7283" xr:uid="{00000000-0005-0000-0000-00000B1C0000}"/>
    <cellStyle name="제목 3 3 8 2" xfId="7284" xr:uid="{00000000-0005-0000-0000-00000C1C0000}"/>
    <cellStyle name="제목 3 3 8 2 2" xfId="7285" xr:uid="{00000000-0005-0000-0000-00000D1C0000}"/>
    <cellStyle name="제목 3 3 8 3" xfId="7286" xr:uid="{00000000-0005-0000-0000-00000E1C0000}"/>
    <cellStyle name="제목 3 3 9" xfId="7287" xr:uid="{00000000-0005-0000-0000-00000F1C0000}"/>
    <cellStyle name="제목 3 3 9 2" xfId="7288" xr:uid="{00000000-0005-0000-0000-0000101C0000}"/>
    <cellStyle name="제목 3 3 9 2 2" xfId="7289" xr:uid="{00000000-0005-0000-0000-0000111C0000}"/>
    <cellStyle name="제목 3 3 9 3" xfId="7290" xr:uid="{00000000-0005-0000-0000-0000121C0000}"/>
    <cellStyle name="제목 4 2" xfId="1443" xr:uid="{00000000-0005-0000-0000-0000131C0000}"/>
    <cellStyle name="제목 4 2 2" xfId="1444" xr:uid="{00000000-0005-0000-0000-0000141C0000}"/>
    <cellStyle name="제목 4 3" xfId="7291" xr:uid="{00000000-0005-0000-0000-0000151C0000}"/>
    <cellStyle name="제목 5" xfId="1445" xr:uid="{00000000-0005-0000-0000-0000161C0000}"/>
    <cellStyle name="제목 5 2" xfId="1446" xr:uid="{00000000-0005-0000-0000-0000171C0000}"/>
    <cellStyle name="제목 6" xfId="7292" xr:uid="{00000000-0005-0000-0000-0000181C0000}"/>
    <cellStyle name="제목[1 줄]" xfId="7293" xr:uid="{00000000-0005-0000-0000-0000191C0000}"/>
    <cellStyle name="제목[1 줄] 2" xfId="7294" xr:uid="{00000000-0005-0000-0000-00001A1C0000}"/>
    <cellStyle name="제목[1 줄] 2 10" xfId="7295" xr:uid="{00000000-0005-0000-0000-00001B1C0000}"/>
    <cellStyle name="제목[1 줄] 2 10 2" xfId="7296" xr:uid="{00000000-0005-0000-0000-00001C1C0000}"/>
    <cellStyle name="제목[1 줄] 2 10 2 2" xfId="7297" xr:uid="{00000000-0005-0000-0000-00001D1C0000}"/>
    <cellStyle name="제목[1 줄] 2 10 3" xfId="7298" xr:uid="{00000000-0005-0000-0000-00001E1C0000}"/>
    <cellStyle name="제목[1 줄] 2 11" xfId="7299" xr:uid="{00000000-0005-0000-0000-00001F1C0000}"/>
    <cellStyle name="제목[1 줄] 2 11 2" xfId="7300" xr:uid="{00000000-0005-0000-0000-0000201C0000}"/>
    <cellStyle name="제목[1 줄] 2 11 2 2" xfId="7301" xr:uid="{00000000-0005-0000-0000-0000211C0000}"/>
    <cellStyle name="제목[1 줄] 2 11 3" xfId="7302" xr:uid="{00000000-0005-0000-0000-0000221C0000}"/>
    <cellStyle name="제목[1 줄] 2 12" xfId="7303" xr:uid="{00000000-0005-0000-0000-0000231C0000}"/>
    <cellStyle name="제목[1 줄] 2 12 2" xfId="7304" xr:uid="{00000000-0005-0000-0000-0000241C0000}"/>
    <cellStyle name="제목[1 줄] 2 12 2 2" xfId="7305" xr:uid="{00000000-0005-0000-0000-0000251C0000}"/>
    <cellStyle name="제목[1 줄] 2 12 3" xfId="7306" xr:uid="{00000000-0005-0000-0000-0000261C0000}"/>
    <cellStyle name="제목[1 줄] 2 13" xfId="7307" xr:uid="{00000000-0005-0000-0000-0000271C0000}"/>
    <cellStyle name="제목[1 줄] 2 13 2" xfId="7308" xr:uid="{00000000-0005-0000-0000-0000281C0000}"/>
    <cellStyle name="제목[1 줄] 2 14" xfId="7309" xr:uid="{00000000-0005-0000-0000-0000291C0000}"/>
    <cellStyle name="제목[1 줄] 2 2" xfId="7310" xr:uid="{00000000-0005-0000-0000-00002A1C0000}"/>
    <cellStyle name="제목[1 줄] 2 2 2" xfId="7311" xr:uid="{00000000-0005-0000-0000-00002B1C0000}"/>
    <cellStyle name="제목[1 줄] 2 2 2 2" xfId="7312" xr:uid="{00000000-0005-0000-0000-00002C1C0000}"/>
    <cellStyle name="제목[1 줄] 2 2 3" xfId="7313" xr:uid="{00000000-0005-0000-0000-00002D1C0000}"/>
    <cellStyle name="제목[1 줄] 2 3" xfId="7314" xr:uid="{00000000-0005-0000-0000-00002E1C0000}"/>
    <cellStyle name="제목[1 줄] 2 3 2" xfId="7315" xr:uid="{00000000-0005-0000-0000-00002F1C0000}"/>
    <cellStyle name="제목[1 줄] 2 3 2 2" xfId="7316" xr:uid="{00000000-0005-0000-0000-0000301C0000}"/>
    <cellStyle name="제목[1 줄] 2 3 3" xfId="7317" xr:uid="{00000000-0005-0000-0000-0000311C0000}"/>
    <cellStyle name="제목[1 줄] 2 4" xfId="7318" xr:uid="{00000000-0005-0000-0000-0000321C0000}"/>
    <cellStyle name="제목[1 줄] 2 4 2" xfId="7319" xr:uid="{00000000-0005-0000-0000-0000331C0000}"/>
    <cellStyle name="제목[1 줄] 2 4 2 2" xfId="7320" xr:uid="{00000000-0005-0000-0000-0000341C0000}"/>
    <cellStyle name="제목[1 줄] 2 4 3" xfId="7321" xr:uid="{00000000-0005-0000-0000-0000351C0000}"/>
    <cellStyle name="제목[1 줄] 2 5" xfId="7322" xr:uid="{00000000-0005-0000-0000-0000361C0000}"/>
    <cellStyle name="제목[1 줄] 2 5 2" xfId="7323" xr:uid="{00000000-0005-0000-0000-0000371C0000}"/>
    <cellStyle name="제목[1 줄] 2 5 2 2" xfId="7324" xr:uid="{00000000-0005-0000-0000-0000381C0000}"/>
    <cellStyle name="제목[1 줄] 2 5 3" xfId="7325" xr:uid="{00000000-0005-0000-0000-0000391C0000}"/>
    <cellStyle name="제목[1 줄] 2 6" xfId="7326" xr:uid="{00000000-0005-0000-0000-00003A1C0000}"/>
    <cellStyle name="제목[1 줄] 2 6 2" xfId="7327" xr:uid="{00000000-0005-0000-0000-00003B1C0000}"/>
    <cellStyle name="제목[1 줄] 2 6 2 2" xfId="7328" xr:uid="{00000000-0005-0000-0000-00003C1C0000}"/>
    <cellStyle name="제목[1 줄] 2 6 3" xfId="7329" xr:uid="{00000000-0005-0000-0000-00003D1C0000}"/>
    <cellStyle name="제목[1 줄] 2 7" xfId="7330" xr:uid="{00000000-0005-0000-0000-00003E1C0000}"/>
    <cellStyle name="제목[1 줄] 2 7 2" xfId="7331" xr:uid="{00000000-0005-0000-0000-00003F1C0000}"/>
    <cellStyle name="제목[1 줄] 2 7 2 2" xfId="7332" xr:uid="{00000000-0005-0000-0000-0000401C0000}"/>
    <cellStyle name="제목[1 줄] 2 7 3" xfId="7333" xr:uid="{00000000-0005-0000-0000-0000411C0000}"/>
    <cellStyle name="제목[1 줄] 2 8" xfId="7334" xr:uid="{00000000-0005-0000-0000-0000421C0000}"/>
    <cellStyle name="제목[1 줄] 2 8 2" xfId="7335" xr:uid="{00000000-0005-0000-0000-0000431C0000}"/>
    <cellStyle name="제목[1 줄] 2 8 2 2" xfId="7336" xr:uid="{00000000-0005-0000-0000-0000441C0000}"/>
    <cellStyle name="제목[1 줄] 2 8 3" xfId="7337" xr:uid="{00000000-0005-0000-0000-0000451C0000}"/>
    <cellStyle name="제목[1 줄] 2 9" xfId="7338" xr:uid="{00000000-0005-0000-0000-0000461C0000}"/>
    <cellStyle name="제목[1 줄] 2 9 2" xfId="7339" xr:uid="{00000000-0005-0000-0000-0000471C0000}"/>
    <cellStyle name="제목[1 줄] 2 9 2 2" xfId="7340" xr:uid="{00000000-0005-0000-0000-0000481C0000}"/>
    <cellStyle name="제목[1 줄] 2 9 3" xfId="7341" xr:uid="{00000000-0005-0000-0000-0000491C0000}"/>
    <cellStyle name="제목[1 줄] 3" xfId="7342" xr:uid="{00000000-0005-0000-0000-00004A1C0000}"/>
    <cellStyle name="제목[1 줄] 3 2" xfId="7343" xr:uid="{00000000-0005-0000-0000-00004B1C0000}"/>
    <cellStyle name="제목[1 줄] 3 2 2" xfId="7344" xr:uid="{00000000-0005-0000-0000-00004C1C0000}"/>
    <cellStyle name="제목[1 줄] 3 3" xfId="7345" xr:uid="{00000000-0005-0000-0000-00004D1C0000}"/>
    <cellStyle name="제목[1 줄] 4" xfId="7346" xr:uid="{00000000-0005-0000-0000-00004E1C0000}"/>
    <cellStyle name="제목[1 줄] 4 2" xfId="7347" xr:uid="{00000000-0005-0000-0000-00004F1C0000}"/>
    <cellStyle name="제목[1 줄] 4 2 2" xfId="7348" xr:uid="{00000000-0005-0000-0000-0000501C0000}"/>
    <cellStyle name="제목[1 줄] 4 3" xfId="7349" xr:uid="{00000000-0005-0000-0000-0000511C0000}"/>
    <cellStyle name="제목[1 줄] 5" xfId="7350" xr:uid="{00000000-0005-0000-0000-0000521C0000}"/>
    <cellStyle name="제목[1 줄] 5 2" xfId="7351" xr:uid="{00000000-0005-0000-0000-0000531C0000}"/>
    <cellStyle name="제목[1 줄] 6" xfId="7352" xr:uid="{00000000-0005-0000-0000-0000541C0000}"/>
    <cellStyle name="제목[2줄 아래]" xfId="7353" xr:uid="{00000000-0005-0000-0000-0000551C0000}"/>
    <cellStyle name="제목[2줄 아래] 2" xfId="7354" xr:uid="{00000000-0005-0000-0000-0000561C0000}"/>
    <cellStyle name="제목[2줄 아래] 2 2" xfId="7355" xr:uid="{00000000-0005-0000-0000-0000571C0000}"/>
    <cellStyle name="제목[2줄 아래] 2 2 2" xfId="7356" xr:uid="{00000000-0005-0000-0000-0000581C0000}"/>
    <cellStyle name="제목[2줄 아래] 2 3" xfId="7357" xr:uid="{00000000-0005-0000-0000-0000591C0000}"/>
    <cellStyle name="제목[2줄 위]" xfId="7358" xr:uid="{00000000-0005-0000-0000-00005A1C0000}"/>
    <cellStyle name="제목[2줄 위] 10" xfId="7359" xr:uid="{00000000-0005-0000-0000-00005B1C0000}"/>
    <cellStyle name="제목[2줄 위] 10 2" xfId="7360" xr:uid="{00000000-0005-0000-0000-00005C1C0000}"/>
    <cellStyle name="제목[2줄 위] 10 2 2" xfId="7361" xr:uid="{00000000-0005-0000-0000-00005D1C0000}"/>
    <cellStyle name="제목[2줄 위] 10 3" xfId="7362" xr:uid="{00000000-0005-0000-0000-00005E1C0000}"/>
    <cellStyle name="제목[2줄 위] 11" xfId="7363" xr:uid="{00000000-0005-0000-0000-00005F1C0000}"/>
    <cellStyle name="제목[2줄 위] 11 2" xfId="7364" xr:uid="{00000000-0005-0000-0000-0000601C0000}"/>
    <cellStyle name="제목[2줄 위] 11 2 2" xfId="7365" xr:uid="{00000000-0005-0000-0000-0000611C0000}"/>
    <cellStyle name="제목[2줄 위] 11 3" xfId="7366" xr:uid="{00000000-0005-0000-0000-0000621C0000}"/>
    <cellStyle name="제목[2줄 위] 12" xfId="7367" xr:uid="{00000000-0005-0000-0000-0000631C0000}"/>
    <cellStyle name="제목[2줄 위] 12 2" xfId="7368" xr:uid="{00000000-0005-0000-0000-0000641C0000}"/>
    <cellStyle name="제목[2줄 위] 12 2 2" xfId="7369" xr:uid="{00000000-0005-0000-0000-0000651C0000}"/>
    <cellStyle name="제목[2줄 위] 12 3" xfId="7370" xr:uid="{00000000-0005-0000-0000-0000661C0000}"/>
    <cellStyle name="제목[2줄 위] 13" xfId="7371" xr:uid="{00000000-0005-0000-0000-0000671C0000}"/>
    <cellStyle name="제목[2줄 위] 13 2" xfId="7372" xr:uid="{00000000-0005-0000-0000-0000681C0000}"/>
    <cellStyle name="제목[2줄 위] 13 2 2" xfId="7373" xr:uid="{00000000-0005-0000-0000-0000691C0000}"/>
    <cellStyle name="제목[2줄 위] 13 3" xfId="7374" xr:uid="{00000000-0005-0000-0000-00006A1C0000}"/>
    <cellStyle name="제목[2줄 위] 14" xfId="7375" xr:uid="{00000000-0005-0000-0000-00006B1C0000}"/>
    <cellStyle name="제목[2줄 위] 14 2" xfId="7376" xr:uid="{00000000-0005-0000-0000-00006C1C0000}"/>
    <cellStyle name="제목[2줄 위] 14 2 2" xfId="7377" xr:uid="{00000000-0005-0000-0000-00006D1C0000}"/>
    <cellStyle name="제목[2줄 위] 14 3" xfId="7378" xr:uid="{00000000-0005-0000-0000-00006E1C0000}"/>
    <cellStyle name="제목[2줄 위] 2" xfId="7379" xr:uid="{00000000-0005-0000-0000-00006F1C0000}"/>
    <cellStyle name="제목[2줄 위] 2 10" xfId="7380" xr:uid="{00000000-0005-0000-0000-0000701C0000}"/>
    <cellStyle name="제목[2줄 위] 2 10 2" xfId="7381" xr:uid="{00000000-0005-0000-0000-0000711C0000}"/>
    <cellStyle name="제목[2줄 위] 2 10 2 2" xfId="7382" xr:uid="{00000000-0005-0000-0000-0000721C0000}"/>
    <cellStyle name="제목[2줄 위] 2 10 3" xfId="7383" xr:uid="{00000000-0005-0000-0000-0000731C0000}"/>
    <cellStyle name="제목[2줄 위] 2 11" xfId="7384" xr:uid="{00000000-0005-0000-0000-0000741C0000}"/>
    <cellStyle name="제목[2줄 위] 2 11 2" xfId="7385" xr:uid="{00000000-0005-0000-0000-0000751C0000}"/>
    <cellStyle name="제목[2줄 위] 2 11 2 2" xfId="7386" xr:uid="{00000000-0005-0000-0000-0000761C0000}"/>
    <cellStyle name="제목[2줄 위] 2 11 3" xfId="7387" xr:uid="{00000000-0005-0000-0000-0000771C0000}"/>
    <cellStyle name="제목[2줄 위] 2 12" xfId="7388" xr:uid="{00000000-0005-0000-0000-0000781C0000}"/>
    <cellStyle name="제목[2줄 위] 2 12 2" xfId="7389" xr:uid="{00000000-0005-0000-0000-0000791C0000}"/>
    <cellStyle name="제목[2줄 위] 2 12 2 2" xfId="7390" xr:uid="{00000000-0005-0000-0000-00007A1C0000}"/>
    <cellStyle name="제목[2줄 위] 2 12 3" xfId="7391" xr:uid="{00000000-0005-0000-0000-00007B1C0000}"/>
    <cellStyle name="제목[2줄 위] 2 13" xfId="7392" xr:uid="{00000000-0005-0000-0000-00007C1C0000}"/>
    <cellStyle name="제목[2줄 위] 2 13 2" xfId="7393" xr:uid="{00000000-0005-0000-0000-00007D1C0000}"/>
    <cellStyle name="제목[2줄 위] 2 14" xfId="7394" xr:uid="{00000000-0005-0000-0000-00007E1C0000}"/>
    <cellStyle name="제목[2줄 위] 2 2" xfId="7395" xr:uid="{00000000-0005-0000-0000-00007F1C0000}"/>
    <cellStyle name="제목[2줄 위] 2 2 2" xfId="7396" xr:uid="{00000000-0005-0000-0000-0000801C0000}"/>
    <cellStyle name="제목[2줄 위] 2 2 2 2" xfId="7397" xr:uid="{00000000-0005-0000-0000-0000811C0000}"/>
    <cellStyle name="제목[2줄 위] 2 2 3" xfId="7398" xr:uid="{00000000-0005-0000-0000-0000821C0000}"/>
    <cellStyle name="제목[2줄 위] 2 3" xfId="7399" xr:uid="{00000000-0005-0000-0000-0000831C0000}"/>
    <cellStyle name="제목[2줄 위] 2 3 2" xfId="7400" xr:uid="{00000000-0005-0000-0000-0000841C0000}"/>
    <cellStyle name="제목[2줄 위] 2 3 2 2" xfId="7401" xr:uid="{00000000-0005-0000-0000-0000851C0000}"/>
    <cellStyle name="제목[2줄 위] 2 3 3" xfId="7402" xr:uid="{00000000-0005-0000-0000-0000861C0000}"/>
    <cellStyle name="제목[2줄 위] 2 4" xfId="7403" xr:uid="{00000000-0005-0000-0000-0000871C0000}"/>
    <cellStyle name="제목[2줄 위] 2 4 2" xfId="7404" xr:uid="{00000000-0005-0000-0000-0000881C0000}"/>
    <cellStyle name="제목[2줄 위] 2 4 2 2" xfId="7405" xr:uid="{00000000-0005-0000-0000-0000891C0000}"/>
    <cellStyle name="제목[2줄 위] 2 4 3" xfId="7406" xr:uid="{00000000-0005-0000-0000-00008A1C0000}"/>
    <cellStyle name="제목[2줄 위] 2 5" xfId="7407" xr:uid="{00000000-0005-0000-0000-00008B1C0000}"/>
    <cellStyle name="제목[2줄 위] 2 5 2" xfId="7408" xr:uid="{00000000-0005-0000-0000-00008C1C0000}"/>
    <cellStyle name="제목[2줄 위] 2 5 2 2" xfId="7409" xr:uid="{00000000-0005-0000-0000-00008D1C0000}"/>
    <cellStyle name="제목[2줄 위] 2 5 3" xfId="7410" xr:uid="{00000000-0005-0000-0000-00008E1C0000}"/>
    <cellStyle name="제목[2줄 위] 2 6" xfId="7411" xr:uid="{00000000-0005-0000-0000-00008F1C0000}"/>
    <cellStyle name="제목[2줄 위] 2 6 2" xfId="7412" xr:uid="{00000000-0005-0000-0000-0000901C0000}"/>
    <cellStyle name="제목[2줄 위] 2 6 2 2" xfId="7413" xr:uid="{00000000-0005-0000-0000-0000911C0000}"/>
    <cellStyle name="제목[2줄 위] 2 6 3" xfId="7414" xr:uid="{00000000-0005-0000-0000-0000921C0000}"/>
    <cellStyle name="제목[2줄 위] 2 7" xfId="7415" xr:uid="{00000000-0005-0000-0000-0000931C0000}"/>
    <cellStyle name="제목[2줄 위] 2 7 2" xfId="7416" xr:uid="{00000000-0005-0000-0000-0000941C0000}"/>
    <cellStyle name="제목[2줄 위] 2 7 2 2" xfId="7417" xr:uid="{00000000-0005-0000-0000-0000951C0000}"/>
    <cellStyle name="제목[2줄 위] 2 7 3" xfId="7418" xr:uid="{00000000-0005-0000-0000-0000961C0000}"/>
    <cellStyle name="제목[2줄 위] 2 8" xfId="7419" xr:uid="{00000000-0005-0000-0000-0000971C0000}"/>
    <cellStyle name="제목[2줄 위] 2 8 2" xfId="7420" xr:uid="{00000000-0005-0000-0000-0000981C0000}"/>
    <cellStyle name="제목[2줄 위] 2 8 2 2" xfId="7421" xr:uid="{00000000-0005-0000-0000-0000991C0000}"/>
    <cellStyle name="제목[2줄 위] 2 8 3" xfId="7422" xr:uid="{00000000-0005-0000-0000-00009A1C0000}"/>
    <cellStyle name="제목[2줄 위] 2 9" xfId="7423" xr:uid="{00000000-0005-0000-0000-00009B1C0000}"/>
    <cellStyle name="제목[2줄 위] 2 9 2" xfId="7424" xr:uid="{00000000-0005-0000-0000-00009C1C0000}"/>
    <cellStyle name="제목[2줄 위] 2 9 2 2" xfId="7425" xr:uid="{00000000-0005-0000-0000-00009D1C0000}"/>
    <cellStyle name="제목[2줄 위] 2 9 3" xfId="7426" xr:uid="{00000000-0005-0000-0000-00009E1C0000}"/>
    <cellStyle name="제목[2줄 위] 3" xfId="7427" xr:uid="{00000000-0005-0000-0000-00009F1C0000}"/>
    <cellStyle name="제목[2줄 위] 3 2" xfId="7428" xr:uid="{00000000-0005-0000-0000-0000A01C0000}"/>
    <cellStyle name="제목[2줄 위] 3 2 2" xfId="7429" xr:uid="{00000000-0005-0000-0000-0000A11C0000}"/>
    <cellStyle name="제목[2줄 위] 3 3" xfId="7430" xr:uid="{00000000-0005-0000-0000-0000A21C0000}"/>
    <cellStyle name="제목[2줄 위] 4" xfId="7431" xr:uid="{00000000-0005-0000-0000-0000A31C0000}"/>
    <cellStyle name="제목[2줄 위] 4 2" xfId="7432" xr:uid="{00000000-0005-0000-0000-0000A41C0000}"/>
    <cellStyle name="제목[2줄 위] 4 2 2" xfId="7433" xr:uid="{00000000-0005-0000-0000-0000A51C0000}"/>
    <cellStyle name="제목[2줄 위] 4 3" xfId="7434" xr:uid="{00000000-0005-0000-0000-0000A61C0000}"/>
    <cellStyle name="제목[2줄 위] 5" xfId="7435" xr:uid="{00000000-0005-0000-0000-0000A71C0000}"/>
    <cellStyle name="제목[2줄 위] 5 2" xfId="7436" xr:uid="{00000000-0005-0000-0000-0000A81C0000}"/>
    <cellStyle name="제목[2줄 위] 5 2 2" xfId="7437" xr:uid="{00000000-0005-0000-0000-0000A91C0000}"/>
    <cellStyle name="제목[2줄 위] 5 3" xfId="7438" xr:uid="{00000000-0005-0000-0000-0000AA1C0000}"/>
    <cellStyle name="제목[2줄 위] 6" xfId="7439" xr:uid="{00000000-0005-0000-0000-0000AB1C0000}"/>
    <cellStyle name="제목[2줄 위] 6 2" xfId="7440" xr:uid="{00000000-0005-0000-0000-0000AC1C0000}"/>
    <cellStyle name="제목[2줄 위] 6 2 2" xfId="7441" xr:uid="{00000000-0005-0000-0000-0000AD1C0000}"/>
    <cellStyle name="제목[2줄 위] 6 3" xfId="7442" xr:uid="{00000000-0005-0000-0000-0000AE1C0000}"/>
    <cellStyle name="제목[2줄 위] 7" xfId="7443" xr:uid="{00000000-0005-0000-0000-0000AF1C0000}"/>
    <cellStyle name="제목[2줄 위] 7 2" xfId="7444" xr:uid="{00000000-0005-0000-0000-0000B01C0000}"/>
    <cellStyle name="제목[2줄 위] 7 2 2" xfId="7445" xr:uid="{00000000-0005-0000-0000-0000B11C0000}"/>
    <cellStyle name="제목[2줄 위] 7 3" xfId="7446" xr:uid="{00000000-0005-0000-0000-0000B21C0000}"/>
    <cellStyle name="제목[2줄 위] 8" xfId="7447" xr:uid="{00000000-0005-0000-0000-0000B31C0000}"/>
    <cellStyle name="제목[2줄 위] 8 2" xfId="7448" xr:uid="{00000000-0005-0000-0000-0000B41C0000}"/>
    <cellStyle name="제목[2줄 위] 8 2 2" xfId="7449" xr:uid="{00000000-0005-0000-0000-0000B51C0000}"/>
    <cellStyle name="제목[2줄 위] 8 3" xfId="7450" xr:uid="{00000000-0005-0000-0000-0000B61C0000}"/>
    <cellStyle name="제목[2줄 위] 9" xfId="7451" xr:uid="{00000000-0005-0000-0000-0000B71C0000}"/>
    <cellStyle name="제목[2줄 위] 9 2" xfId="7452" xr:uid="{00000000-0005-0000-0000-0000B81C0000}"/>
    <cellStyle name="제목[2줄 위] 9 2 2" xfId="7453" xr:uid="{00000000-0005-0000-0000-0000B91C0000}"/>
    <cellStyle name="제목[2줄 위] 9 3" xfId="7454" xr:uid="{00000000-0005-0000-0000-0000BA1C0000}"/>
    <cellStyle name="제목1" xfId="675" xr:uid="{00000000-0005-0000-0000-0000BB1C0000}"/>
    <cellStyle name="제목2" xfId="676" xr:uid="{00000000-0005-0000-0000-0000BC1C0000}"/>
    <cellStyle name="좋음 2" xfId="183" xr:uid="{00000000-0005-0000-0000-0000BD1C0000}"/>
    <cellStyle name="좋음 2 2" xfId="1447" xr:uid="{00000000-0005-0000-0000-0000BE1C0000}"/>
    <cellStyle name="좋음 3" xfId="7455" xr:uid="{00000000-0005-0000-0000-0000BF1C0000}"/>
    <cellStyle name="지정되지 않음" xfId="184" xr:uid="{00000000-0005-0000-0000-0000C01C0000}"/>
    <cellStyle name="千分位[0]_GARMENT STEP FORM HK" xfId="7456" xr:uid="{00000000-0005-0000-0000-0000C11C0000}"/>
    <cellStyle name="千分位_GARMENT STEP FORM HK" xfId="7457" xr:uid="{00000000-0005-0000-0000-0000C21C0000}"/>
    <cellStyle name="체적표시" xfId="1353" xr:uid="{00000000-0005-0000-0000-0000C31C0000}"/>
    <cellStyle name="출력 2" xfId="1448" xr:uid="{00000000-0005-0000-0000-0000C41C0000}"/>
    <cellStyle name="출력 2 10" xfId="7458" xr:uid="{00000000-0005-0000-0000-0000C51C0000}"/>
    <cellStyle name="출력 2 10 2" xfId="7459" xr:uid="{00000000-0005-0000-0000-0000C61C0000}"/>
    <cellStyle name="출력 2 10 2 2" xfId="7460" xr:uid="{00000000-0005-0000-0000-0000C71C0000}"/>
    <cellStyle name="출력 2 10 3" xfId="7461" xr:uid="{00000000-0005-0000-0000-0000C81C0000}"/>
    <cellStyle name="출력 2 11" xfId="7462" xr:uid="{00000000-0005-0000-0000-0000C91C0000}"/>
    <cellStyle name="출력 2 11 2" xfId="7463" xr:uid="{00000000-0005-0000-0000-0000CA1C0000}"/>
    <cellStyle name="출력 2 11 2 2" xfId="7464" xr:uid="{00000000-0005-0000-0000-0000CB1C0000}"/>
    <cellStyle name="출력 2 11 3" xfId="7465" xr:uid="{00000000-0005-0000-0000-0000CC1C0000}"/>
    <cellStyle name="출력 2 12" xfId="7466" xr:uid="{00000000-0005-0000-0000-0000CD1C0000}"/>
    <cellStyle name="출력 2 12 2" xfId="7467" xr:uid="{00000000-0005-0000-0000-0000CE1C0000}"/>
    <cellStyle name="출력 2 12 2 2" xfId="7468" xr:uid="{00000000-0005-0000-0000-0000CF1C0000}"/>
    <cellStyle name="출력 2 12 3" xfId="7469" xr:uid="{00000000-0005-0000-0000-0000D01C0000}"/>
    <cellStyle name="출력 2 13" xfId="7470" xr:uid="{00000000-0005-0000-0000-0000D11C0000}"/>
    <cellStyle name="출력 2 13 2" xfId="7471" xr:uid="{00000000-0005-0000-0000-0000D21C0000}"/>
    <cellStyle name="출력 2 13 2 2" xfId="7472" xr:uid="{00000000-0005-0000-0000-0000D31C0000}"/>
    <cellStyle name="출력 2 13 3" xfId="7473" xr:uid="{00000000-0005-0000-0000-0000D41C0000}"/>
    <cellStyle name="출력 2 2" xfId="1449" xr:uid="{00000000-0005-0000-0000-0000D51C0000}"/>
    <cellStyle name="출력 2 2 10" xfId="7474" xr:uid="{00000000-0005-0000-0000-0000D61C0000}"/>
    <cellStyle name="출력 2 2 10 2" xfId="7475" xr:uid="{00000000-0005-0000-0000-0000D71C0000}"/>
    <cellStyle name="출력 2 2 10 2 2" xfId="7476" xr:uid="{00000000-0005-0000-0000-0000D81C0000}"/>
    <cellStyle name="출력 2 2 10 3" xfId="7477" xr:uid="{00000000-0005-0000-0000-0000D91C0000}"/>
    <cellStyle name="출력 2 2 11" xfId="7478" xr:uid="{00000000-0005-0000-0000-0000DA1C0000}"/>
    <cellStyle name="출력 2 2 11 2" xfId="7479" xr:uid="{00000000-0005-0000-0000-0000DB1C0000}"/>
    <cellStyle name="출력 2 2 11 2 2" xfId="7480" xr:uid="{00000000-0005-0000-0000-0000DC1C0000}"/>
    <cellStyle name="출력 2 2 11 3" xfId="7481" xr:uid="{00000000-0005-0000-0000-0000DD1C0000}"/>
    <cellStyle name="출력 2 2 12" xfId="7482" xr:uid="{00000000-0005-0000-0000-0000DE1C0000}"/>
    <cellStyle name="출력 2 2 12 2" xfId="7483" xr:uid="{00000000-0005-0000-0000-0000DF1C0000}"/>
    <cellStyle name="출력 2 2 12 2 2" xfId="7484" xr:uid="{00000000-0005-0000-0000-0000E01C0000}"/>
    <cellStyle name="출력 2 2 12 3" xfId="7485" xr:uid="{00000000-0005-0000-0000-0000E11C0000}"/>
    <cellStyle name="출력 2 2 13" xfId="7486" xr:uid="{00000000-0005-0000-0000-0000E21C0000}"/>
    <cellStyle name="출력 2 2 2" xfId="7487" xr:uid="{00000000-0005-0000-0000-0000E31C0000}"/>
    <cellStyle name="출력 2 2 2 2" xfId="7488" xr:uid="{00000000-0005-0000-0000-0000E41C0000}"/>
    <cellStyle name="출력 2 2 2 2 2" xfId="7489" xr:uid="{00000000-0005-0000-0000-0000E51C0000}"/>
    <cellStyle name="출력 2 2 2 3" xfId="7490" xr:uid="{00000000-0005-0000-0000-0000E61C0000}"/>
    <cellStyle name="출력 2 2 3" xfId="7491" xr:uid="{00000000-0005-0000-0000-0000E71C0000}"/>
    <cellStyle name="출력 2 2 3 2" xfId="7492" xr:uid="{00000000-0005-0000-0000-0000E81C0000}"/>
    <cellStyle name="출력 2 2 3 2 2" xfId="7493" xr:uid="{00000000-0005-0000-0000-0000E91C0000}"/>
    <cellStyle name="출력 2 2 3 3" xfId="7494" xr:uid="{00000000-0005-0000-0000-0000EA1C0000}"/>
    <cellStyle name="출력 2 2 4" xfId="7495" xr:uid="{00000000-0005-0000-0000-0000EB1C0000}"/>
    <cellStyle name="출력 2 2 4 2" xfId="7496" xr:uid="{00000000-0005-0000-0000-0000EC1C0000}"/>
    <cellStyle name="출력 2 2 4 2 2" xfId="7497" xr:uid="{00000000-0005-0000-0000-0000ED1C0000}"/>
    <cellStyle name="출력 2 2 4 3" xfId="7498" xr:uid="{00000000-0005-0000-0000-0000EE1C0000}"/>
    <cellStyle name="출력 2 2 5" xfId="7499" xr:uid="{00000000-0005-0000-0000-0000EF1C0000}"/>
    <cellStyle name="출력 2 2 5 2" xfId="7500" xr:uid="{00000000-0005-0000-0000-0000F01C0000}"/>
    <cellStyle name="출력 2 2 5 2 2" xfId="7501" xr:uid="{00000000-0005-0000-0000-0000F11C0000}"/>
    <cellStyle name="출력 2 2 5 3" xfId="7502" xr:uid="{00000000-0005-0000-0000-0000F21C0000}"/>
    <cellStyle name="출력 2 2 6" xfId="7503" xr:uid="{00000000-0005-0000-0000-0000F31C0000}"/>
    <cellStyle name="출력 2 2 6 2" xfId="7504" xr:uid="{00000000-0005-0000-0000-0000F41C0000}"/>
    <cellStyle name="출력 2 2 6 2 2" xfId="7505" xr:uid="{00000000-0005-0000-0000-0000F51C0000}"/>
    <cellStyle name="출력 2 2 6 3" xfId="7506" xr:uid="{00000000-0005-0000-0000-0000F61C0000}"/>
    <cellStyle name="출력 2 2 7" xfId="7507" xr:uid="{00000000-0005-0000-0000-0000F71C0000}"/>
    <cellStyle name="출력 2 2 7 2" xfId="7508" xr:uid="{00000000-0005-0000-0000-0000F81C0000}"/>
    <cellStyle name="출력 2 2 7 2 2" xfId="7509" xr:uid="{00000000-0005-0000-0000-0000F91C0000}"/>
    <cellStyle name="출력 2 2 7 3" xfId="7510" xr:uid="{00000000-0005-0000-0000-0000FA1C0000}"/>
    <cellStyle name="출력 2 2 8" xfId="7511" xr:uid="{00000000-0005-0000-0000-0000FB1C0000}"/>
    <cellStyle name="출력 2 2 8 2" xfId="7512" xr:uid="{00000000-0005-0000-0000-0000FC1C0000}"/>
    <cellStyle name="출력 2 2 8 2 2" xfId="7513" xr:uid="{00000000-0005-0000-0000-0000FD1C0000}"/>
    <cellStyle name="출력 2 2 8 3" xfId="7514" xr:uid="{00000000-0005-0000-0000-0000FE1C0000}"/>
    <cellStyle name="출력 2 2 9" xfId="7515" xr:uid="{00000000-0005-0000-0000-0000FF1C0000}"/>
    <cellStyle name="출력 2 2 9 2" xfId="7516" xr:uid="{00000000-0005-0000-0000-0000001D0000}"/>
    <cellStyle name="출력 2 2 9 2 2" xfId="7517" xr:uid="{00000000-0005-0000-0000-0000011D0000}"/>
    <cellStyle name="출력 2 2 9 3" xfId="7518" xr:uid="{00000000-0005-0000-0000-0000021D0000}"/>
    <cellStyle name="출력 2 3" xfId="7519" xr:uid="{00000000-0005-0000-0000-0000031D0000}"/>
    <cellStyle name="출력 2 3 2" xfId="7520" xr:uid="{00000000-0005-0000-0000-0000041D0000}"/>
    <cellStyle name="출력 2 3 2 2" xfId="7521" xr:uid="{00000000-0005-0000-0000-0000051D0000}"/>
    <cellStyle name="출력 2 3 3" xfId="7522" xr:uid="{00000000-0005-0000-0000-0000061D0000}"/>
    <cellStyle name="출력 2 4" xfId="7523" xr:uid="{00000000-0005-0000-0000-0000071D0000}"/>
    <cellStyle name="출력 2 4 2" xfId="7524" xr:uid="{00000000-0005-0000-0000-0000081D0000}"/>
    <cellStyle name="출력 2 4 2 2" xfId="7525" xr:uid="{00000000-0005-0000-0000-0000091D0000}"/>
    <cellStyle name="출력 2 4 3" xfId="7526" xr:uid="{00000000-0005-0000-0000-00000A1D0000}"/>
    <cellStyle name="출력 2 5" xfId="7527" xr:uid="{00000000-0005-0000-0000-00000B1D0000}"/>
    <cellStyle name="출력 2 5 2" xfId="7528" xr:uid="{00000000-0005-0000-0000-00000C1D0000}"/>
    <cellStyle name="출력 2 5 2 2" xfId="7529" xr:uid="{00000000-0005-0000-0000-00000D1D0000}"/>
    <cellStyle name="출력 2 5 3" xfId="7530" xr:uid="{00000000-0005-0000-0000-00000E1D0000}"/>
    <cellStyle name="출력 2 6" xfId="7531" xr:uid="{00000000-0005-0000-0000-00000F1D0000}"/>
    <cellStyle name="출력 2 6 2" xfId="7532" xr:uid="{00000000-0005-0000-0000-0000101D0000}"/>
    <cellStyle name="출력 2 6 2 2" xfId="7533" xr:uid="{00000000-0005-0000-0000-0000111D0000}"/>
    <cellStyle name="출력 2 6 3" xfId="7534" xr:uid="{00000000-0005-0000-0000-0000121D0000}"/>
    <cellStyle name="출력 2 7" xfId="7535" xr:uid="{00000000-0005-0000-0000-0000131D0000}"/>
    <cellStyle name="출력 2 7 2" xfId="7536" xr:uid="{00000000-0005-0000-0000-0000141D0000}"/>
    <cellStyle name="출력 2 7 2 2" xfId="7537" xr:uid="{00000000-0005-0000-0000-0000151D0000}"/>
    <cellStyle name="출력 2 7 3" xfId="7538" xr:uid="{00000000-0005-0000-0000-0000161D0000}"/>
    <cellStyle name="출력 2 8" xfId="7539" xr:uid="{00000000-0005-0000-0000-0000171D0000}"/>
    <cellStyle name="출력 2 8 2" xfId="7540" xr:uid="{00000000-0005-0000-0000-0000181D0000}"/>
    <cellStyle name="출력 2 8 2 2" xfId="7541" xr:uid="{00000000-0005-0000-0000-0000191D0000}"/>
    <cellStyle name="출력 2 8 3" xfId="7542" xr:uid="{00000000-0005-0000-0000-00001A1D0000}"/>
    <cellStyle name="출력 2 9" xfId="7543" xr:uid="{00000000-0005-0000-0000-00001B1D0000}"/>
    <cellStyle name="출력 2 9 2" xfId="7544" xr:uid="{00000000-0005-0000-0000-00001C1D0000}"/>
    <cellStyle name="출력 2 9 2 2" xfId="7545" xr:uid="{00000000-0005-0000-0000-00001D1D0000}"/>
    <cellStyle name="출력 2 9 3" xfId="7546" xr:uid="{00000000-0005-0000-0000-00001E1D0000}"/>
    <cellStyle name="출력 3" xfId="7547" xr:uid="{00000000-0005-0000-0000-00001F1D0000}"/>
    <cellStyle name="출력 3 10" xfId="7548" xr:uid="{00000000-0005-0000-0000-0000201D0000}"/>
    <cellStyle name="출력 3 10 2" xfId="7549" xr:uid="{00000000-0005-0000-0000-0000211D0000}"/>
    <cellStyle name="출력 3 10 2 2" xfId="7550" xr:uid="{00000000-0005-0000-0000-0000221D0000}"/>
    <cellStyle name="출력 3 10 3" xfId="7551" xr:uid="{00000000-0005-0000-0000-0000231D0000}"/>
    <cellStyle name="출력 3 11" xfId="7552" xr:uid="{00000000-0005-0000-0000-0000241D0000}"/>
    <cellStyle name="출력 3 11 2" xfId="7553" xr:uid="{00000000-0005-0000-0000-0000251D0000}"/>
    <cellStyle name="출력 3 11 2 2" xfId="7554" xr:uid="{00000000-0005-0000-0000-0000261D0000}"/>
    <cellStyle name="출력 3 11 3" xfId="7555" xr:uid="{00000000-0005-0000-0000-0000271D0000}"/>
    <cellStyle name="출력 3 12" xfId="7556" xr:uid="{00000000-0005-0000-0000-0000281D0000}"/>
    <cellStyle name="출력 3 12 2" xfId="7557" xr:uid="{00000000-0005-0000-0000-0000291D0000}"/>
    <cellStyle name="출력 3 12 2 2" xfId="7558" xr:uid="{00000000-0005-0000-0000-00002A1D0000}"/>
    <cellStyle name="출력 3 12 3" xfId="7559" xr:uid="{00000000-0005-0000-0000-00002B1D0000}"/>
    <cellStyle name="출력 3 13" xfId="7560" xr:uid="{00000000-0005-0000-0000-00002C1D0000}"/>
    <cellStyle name="출력 3 13 2" xfId="7561" xr:uid="{00000000-0005-0000-0000-00002D1D0000}"/>
    <cellStyle name="출력 3 13 2 2" xfId="7562" xr:uid="{00000000-0005-0000-0000-00002E1D0000}"/>
    <cellStyle name="출력 3 13 3" xfId="7563" xr:uid="{00000000-0005-0000-0000-00002F1D0000}"/>
    <cellStyle name="출력 3 2" xfId="7564" xr:uid="{00000000-0005-0000-0000-0000301D0000}"/>
    <cellStyle name="출력 3 2 10" xfId="7565" xr:uid="{00000000-0005-0000-0000-0000311D0000}"/>
    <cellStyle name="출력 3 2 10 2" xfId="7566" xr:uid="{00000000-0005-0000-0000-0000321D0000}"/>
    <cellStyle name="출력 3 2 10 2 2" xfId="7567" xr:uid="{00000000-0005-0000-0000-0000331D0000}"/>
    <cellStyle name="출력 3 2 10 3" xfId="7568" xr:uid="{00000000-0005-0000-0000-0000341D0000}"/>
    <cellStyle name="출력 3 2 11" xfId="7569" xr:uid="{00000000-0005-0000-0000-0000351D0000}"/>
    <cellStyle name="출력 3 2 11 2" xfId="7570" xr:uid="{00000000-0005-0000-0000-0000361D0000}"/>
    <cellStyle name="출력 3 2 11 2 2" xfId="7571" xr:uid="{00000000-0005-0000-0000-0000371D0000}"/>
    <cellStyle name="출력 3 2 11 3" xfId="7572" xr:uid="{00000000-0005-0000-0000-0000381D0000}"/>
    <cellStyle name="출력 3 2 12" xfId="7573" xr:uid="{00000000-0005-0000-0000-0000391D0000}"/>
    <cellStyle name="출력 3 2 12 2" xfId="7574" xr:uid="{00000000-0005-0000-0000-00003A1D0000}"/>
    <cellStyle name="출력 3 2 12 2 2" xfId="7575" xr:uid="{00000000-0005-0000-0000-00003B1D0000}"/>
    <cellStyle name="출력 3 2 12 3" xfId="7576" xr:uid="{00000000-0005-0000-0000-00003C1D0000}"/>
    <cellStyle name="출력 3 2 13" xfId="7577" xr:uid="{00000000-0005-0000-0000-00003D1D0000}"/>
    <cellStyle name="출력 3 2 2" xfId="7578" xr:uid="{00000000-0005-0000-0000-00003E1D0000}"/>
    <cellStyle name="출력 3 2 2 2" xfId="7579" xr:uid="{00000000-0005-0000-0000-00003F1D0000}"/>
    <cellStyle name="출력 3 2 2 2 2" xfId="7580" xr:uid="{00000000-0005-0000-0000-0000401D0000}"/>
    <cellStyle name="출력 3 2 2 3" xfId="7581" xr:uid="{00000000-0005-0000-0000-0000411D0000}"/>
    <cellStyle name="출력 3 2 3" xfId="7582" xr:uid="{00000000-0005-0000-0000-0000421D0000}"/>
    <cellStyle name="출력 3 2 3 2" xfId="7583" xr:uid="{00000000-0005-0000-0000-0000431D0000}"/>
    <cellStyle name="출력 3 2 3 2 2" xfId="7584" xr:uid="{00000000-0005-0000-0000-0000441D0000}"/>
    <cellStyle name="출력 3 2 3 3" xfId="7585" xr:uid="{00000000-0005-0000-0000-0000451D0000}"/>
    <cellStyle name="출력 3 2 4" xfId="7586" xr:uid="{00000000-0005-0000-0000-0000461D0000}"/>
    <cellStyle name="출력 3 2 4 2" xfId="7587" xr:uid="{00000000-0005-0000-0000-0000471D0000}"/>
    <cellStyle name="출력 3 2 4 2 2" xfId="7588" xr:uid="{00000000-0005-0000-0000-0000481D0000}"/>
    <cellStyle name="출력 3 2 4 3" xfId="7589" xr:uid="{00000000-0005-0000-0000-0000491D0000}"/>
    <cellStyle name="출력 3 2 5" xfId="7590" xr:uid="{00000000-0005-0000-0000-00004A1D0000}"/>
    <cellStyle name="출력 3 2 5 2" xfId="7591" xr:uid="{00000000-0005-0000-0000-00004B1D0000}"/>
    <cellStyle name="출력 3 2 5 2 2" xfId="7592" xr:uid="{00000000-0005-0000-0000-00004C1D0000}"/>
    <cellStyle name="출력 3 2 5 3" xfId="7593" xr:uid="{00000000-0005-0000-0000-00004D1D0000}"/>
    <cellStyle name="출력 3 2 6" xfId="7594" xr:uid="{00000000-0005-0000-0000-00004E1D0000}"/>
    <cellStyle name="출력 3 2 6 2" xfId="7595" xr:uid="{00000000-0005-0000-0000-00004F1D0000}"/>
    <cellStyle name="출력 3 2 6 2 2" xfId="7596" xr:uid="{00000000-0005-0000-0000-0000501D0000}"/>
    <cellStyle name="출력 3 2 6 3" xfId="7597" xr:uid="{00000000-0005-0000-0000-0000511D0000}"/>
    <cellStyle name="출력 3 2 7" xfId="7598" xr:uid="{00000000-0005-0000-0000-0000521D0000}"/>
    <cellStyle name="출력 3 2 7 2" xfId="7599" xr:uid="{00000000-0005-0000-0000-0000531D0000}"/>
    <cellStyle name="출력 3 2 7 2 2" xfId="7600" xr:uid="{00000000-0005-0000-0000-0000541D0000}"/>
    <cellStyle name="출력 3 2 7 3" xfId="7601" xr:uid="{00000000-0005-0000-0000-0000551D0000}"/>
    <cellStyle name="출력 3 2 8" xfId="7602" xr:uid="{00000000-0005-0000-0000-0000561D0000}"/>
    <cellStyle name="출력 3 2 8 2" xfId="7603" xr:uid="{00000000-0005-0000-0000-0000571D0000}"/>
    <cellStyle name="출력 3 2 8 2 2" xfId="7604" xr:uid="{00000000-0005-0000-0000-0000581D0000}"/>
    <cellStyle name="출력 3 2 8 3" xfId="7605" xr:uid="{00000000-0005-0000-0000-0000591D0000}"/>
    <cellStyle name="출력 3 2 9" xfId="7606" xr:uid="{00000000-0005-0000-0000-00005A1D0000}"/>
    <cellStyle name="출력 3 2 9 2" xfId="7607" xr:uid="{00000000-0005-0000-0000-00005B1D0000}"/>
    <cellStyle name="출력 3 2 9 2 2" xfId="7608" xr:uid="{00000000-0005-0000-0000-00005C1D0000}"/>
    <cellStyle name="출력 3 2 9 3" xfId="7609" xr:uid="{00000000-0005-0000-0000-00005D1D0000}"/>
    <cellStyle name="출력 3 3" xfId="7610" xr:uid="{00000000-0005-0000-0000-00005E1D0000}"/>
    <cellStyle name="출력 3 3 2" xfId="7611" xr:uid="{00000000-0005-0000-0000-00005F1D0000}"/>
    <cellStyle name="출력 3 3 2 2" xfId="7612" xr:uid="{00000000-0005-0000-0000-0000601D0000}"/>
    <cellStyle name="출력 3 3 3" xfId="7613" xr:uid="{00000000-0005-0000-0000-0000611D0000}"/>
    <cellStyle name="출력 3 4" xfId="7614" xr:uid="{00000000-0005-0000-0000-0000621D0000}"/>
    <cellStyle name="출력 3 4 2" xfId="7615" xr:uid="{00000000-0005-0000-0000-0000631D0000}"/>
    <cellStyle name="출력 3 4 2 2" xfId="7616" xr:uid="{00000000-0005-0000-0000-0000641D0000}"/>
    <cellStyle name="출력 3 4 3" xfId="7617" xr:uid="{00000000-0005-0000-0000-0000651D0000}"/>
    <cellStyle name="출력 3 5" xfId="7618" xr:uid="{00000000-0005-0000-0000-0000661D0000}"/>
    <cellStyle name="출력 3 5 2" xfId="7619" xr:uid="{00000000-0005-0000-0000-0000671D0000}"/>
    <cellStyle name="출력 3 5 2 2" xfId="7620" xr:uid="{00000000-0005-0000-0000-0000681D0000}"/>
    <cellStyle name="출력 3 5 3" xfId="7621" xr:uid="{00000000-0005-0000-0000-0000691D0000}"/>
    <cellStyle name="출력 3 6" xfId="7622" xr:uid="{00000000-0005-0000-0000-00006A1D0000}"/>
    <cellStyle name="출력 3 6 2" xfId="7623" xr:uid="{00000000-0005-0000-0000-00006B1D0000}"/>
    <cellStyle name="출력 3 6 2 2" xfId="7624" xr:uid="{00000000-0005-0000-0000-00006C1D0000}"/>
    <cellStyle name="출력 3 6 3" xfId="7625" xr:uid="{00000000-0005-0000-0000-00006D1D0000}"/>
    <cellStyle name="출력 3 7" xfId="7626" xr:uid="{00000000-0005-0000-0000-00006E1D0000}"/>
    <cellStyle name="출력 3 7 2" xfId="7627" xr:uid="{00000000-0005-0000-0000-00006F1D0000}"/>
    <cellStyle name="출력 3 7 2 2" xfId="7628" xr:uid="{00000000-0005-0000-0000-0000701D0000}"/>
    <cellStyle name="출력 3 7 3" xfId="7629" xr:uid="{00000000-0005-0000-0000-0000711D0000}"/>
    <cellStyle name="출력 3 8" xfId="7630" xr:uid="{00000000-0005-0000-0000-0000721D0000}"/>
    <cellStyle name="출력 3 8 2" xfId="7631" xr:uid="{00000000-0005-0000-0000-0000731D0000}"/>
    <cellStyle name="출력 3 8 2 2" xfId="7632" xr:uid="{00000000-0005-0000-0000-0000741D0000}"/>
    <cellStyle name="출력 3 8 3" xfId="7633" xr:uid="{00000000-0005-0000-0000-0000751D0000}"/>
    <cellStyle name="출력 3 9" xfId="7634" xr:uid="{00000000-0005-0000-0000-0000761D0000}"/>
    <cellStyle name="출력 3 9 2" xfId="7635" xr:uid="{00000000-0005-0000-0000-0000771D0000}"/>
    <cellStyle name="출력 3 9 2 2" xfId="7636" xr:uid="{00000000-0005-0000-0000-0000781D0000}"/>
    <cellStyle name="출력 3 9 3" xfId="7637" xr:uid="{00000000-0005-0000-0000-0000791D0000}"/>
    <cellStyle name="측점" xfId="185" xr:uid="{00000000-0005-0000-0000-00007A1D0000}"/>
    <cellStyle name="코드" xfId="7638" xr:uid="{00000000-0005-0000-0000-00007B1D0000}"/>
    <cellStyle name="콤" xfId="1354" xr:uid="{00000000-0005-0000-0000-00007C1D0000}"/>
    <cellStyle name="콤 2" xfId="7639" xr:uid="{00000000-0005-0000-0000-00007D1D0000}"/>
    <cellStyle name="콤_2회설변전체내역서" xfId="7640" xr:uid="{00000000-0005-0000-0000-00007E1D0000}"/>
    <cellStyle name="콤_교통성검토" xfId="7641" xr:uid="{00000000-0005-0000-0000-00007F1D0000}"/>
    <cellStyle name="콤_도로" xfId="7642" xr:uid="{00000000-0005-0000-0000-0000801D0000}"/>
    <cellStyle name="콤_문경내역(1127)" xfId="7643" xr:uid="{00000000-0005-0000-0000-0000811D0000}"/>
    <cellStyle name="콤_복사본 동백공원내 군수영부두 이전사업용역내역서" xfId="7644" xr:uid="{00000000-0005-0000-0000-0000821D0000}"/>
    <cellStyle name="콤_복사본_동백공원내_군수영부두_이전사업용역내역서" xfId="7645" xr:uid="{00000000-0005-0000-0000-0000831D0000}"/>
    <cellStyle name="콤_부대초안" xfId="7646" xr:uid="{00000000-0005-0000-0000-0000841D0000}"/>
    <cellStyle name="콤_부대초안_견적의뢰" xfId="7647" xr:uid="{00000000-0005-0000-0000-0000851D0000}"/>
    <cellStyle name="콤_부대초안_김포투찰" xfId="7648" xr:uid="{00000000-0005-0000-0000-0000861D0000}"/>
    <cellStyle name="콤_부대초안_김포투찰_견적의뢰" xfId="7649" xr:uid="{00000000-0005-0000-0000-0000871D0000}"/>
    <cellStyle name="콤_설계내역서1(1)" xfId="7650" xr:uid="{00000000-0005-0000-0000-0000881D0000}"/>
    <cellStyle name="콤_일위대가양식" xfId="7651" xr:uid="{00000000-0005-0000-0000-0000891D0000}"/>
    <cellStyle name="콤_토목내역" xfId="7652" xr:uid="{00000000-0005-0000-0000-00008A1D0000}"/>
    <cellStyle name="콤_토목내역서" xfId="7653" xr:uid="{00000000-0005-0000-0000-00008B1D0000}"/>
    <cellStyle name="콤_토목내역서_도로" xfId="7654" xr:uid="{00000000-0005-0000-0000-00008C1D0000}"/>
    <cellStyle name="콤_토목내역서_부대초안" xfId="7655" xr:uid="{00000000-0005-0000-0000-00008D1D0000}"/>
    <cellStyle name="콤_토목내역서_부대초안_견적의뢰" xfId="7656" xr:uid="{00000000-0005-0000-0000-00008E1D0000}"/>
    <cellStyle name="콤_토목내역서_부대초안_김포투찰" xfId="7657" xr:uid="{00000000-0005-0000-0000-00008F1D0000}"/>
    <cellStyle name="콤_토목내역서_부대초안_김포투찰_견적의뢰" xfId="7658" xr:uid="{00000000-0005-0000-0000-0000901D0000}"/>
    <cellStyle name="콤_황령산 봉수대 용역내역서" xfId="7659" xr:uid="{00000000-0005-0000-0000-0000911D0000}"/>
    <cellStyle name="콤마 [" xfId="1355" xr:uid="{00000000-0005-0000-0000-0000921D0000}"/>
    <cellStyle name="콤마 [ 2" xfId="7660" xr:uid="{00000000-0005-0000-0000-0000931D0000}"/>
    <cellStyle name="콤마 [#]" xfId="7661" xr:uid="{00000000-0005-0000-0000-0000941D0000}"/>
    <cellStyle name="콤마 []" xfId="7662" xr:uid="{00000000-0005-0000-0000-0000951D0000}"/>
    <cellStyle name="콤마 [0.00]" xfId="7663" xr:uid="{00000000-0005-0000-0000-0000961D0000}"/>
    <cellStyle name="콤마 [0.00] 2" xfId="7664" xr:uid="{00000000-0005-0000-0000-0000971D0000}"/>
    <cellStyle name="콤마 [0.00] 2 10" xfId="7665" xr:uid="{00000000-0005-0000-0000-0000981D0000}"/>
    <cellStyle name="콤마 [0.00] 2 10 2" xfId="7666" xr:uid="{00000000-0005-0000-0000-0000991D0000}"/>
    <cellStyle name="콤마 [0.00] 2 10 2 2" xfId="7667" xr:uid="{00000000-0005-0000-0000-00009A1D0000}"/>
    <cellStyle name="콤마 [0.00] 2 10 3" xfId="7668" xr:uid="{00000000-0005-0000-0000-00009B1D0000}"/>
    <cellStyle name="콤마 [0.00] 2 11" xfId="7669" xr:uid="{00000000-0005-0000-0000-00009C1D0000}"/>
    <cellStyle name="콤마 [0.00] 2 11 2" xfId="7670" xr:uid="{00000000-0005-0000-0000-00009D1D0000}"/>
    <cellStyle name="콤마 [0.00] 2 11 2 2" xfId="7671" xr:uid="{00000000-0005-0000-0000-00009E1D0000}"/>
    <cellStyle name="콤마 [0.00] 2 11 3" xfId="7672" xr:uid="{00000000-0005-0000-0000-00009F1D0000}"/>
    <cellStyle name="콤마 [0.00] 2 12" xfId="7673" xr:uid="{00000000-0005-0000-0000-0000A01D0000}"/>
    <cellStyle name="콤마 [0.00] 2 12 2" xfId="7674" xr:uid="{00000000-0005-0000-0000-0000A11D0000}"/>
    <cellStyle name="콤마 [0.00] 2 12 2 2" xfId="7675" xr:uid="{00000000-0005-0000-0000-0000A21D0000}"/>
    <cellStyle name="콤마 [0.00] 2 12 3" xfId="7676" xr:uid="{00000000-0005-0000-0000-0000A31D0000}"/>
    <cellStyle name="콤마 [0.00] 2 13" xfId="7677" xr:uid="{00000000-0005-0000-0000-0000A41D0000}"/>
    <cellStyle name="콤마 [0.00] 2 13 2" xfId="7678" xr:uid="{00000000-0005-0000-0000-0000A51D0000}"/>
    <cellStyle name="콤마 [0.00] 2 14" xfId="7679" xr:uid="{00000000-0005-0000-0000-0000A61D0000}"/>
    <cellStyle name="콤마 [0.00] 2 2" xfId="7680" xr:uid="{00000000-0005-0000-0000-0000A71D0000}"/>
    <cellStyle name="콤마 [0.00] 2 2 2" xfId="7681" xr:uid="{00000000-0005-0000-0000-0000A81D0000}"/>
    <cellStyle name="콤마 [0.00] 2 2 2 2" xfId="7682" xr:uid="{00000000-0005-0000-0000-0000A91D0000}"/>
    <cellStyle name="콤마 [0.00] 2 2 3" xfId="7683" xr:uid="{00000000-0005-0000-0000-0000AA1D0000}"/>
    <cellStyle name="콤마 [0.00] 2 3" xfId="7684" xr:uid="{00000000-0005-0000-0000-0000AB1D0000}"/>
    <cellStyle name="콤마 [0.00] 2 3 2" xfId="7685" xr:uid="{00000000-0005-0000-0000-0000AC1D0000}"/>
    <cellStyle name="콤마 [0.00] 2 3 2 2" xfId="7686" xr:uid="{00000000-0005-0000-0000-0000AD1D0000}"/>
    <cellStyle name="콤마 [0.00] 2 3 3" xfId="7687" xr:uid="{00000000-0005-0000-0000-0000AE1D0000}"/>
    <cellStyle name="콤마 [0.00] 2 4" xfId="7688" xr:uid="{00000000-0005-0000-0000-0000AF1D0000}"/>
    <cellStyle name="콤마 [0.00] 2 4 2" xfId="7689" xr:uid="{00000000-0005-0000-0000-0000B01D0000}"/>
    <cellStyle name="콤마 [0.00] 2 4 2 2" xfId="7690" xr:uid="{00000000-0005-0000-0000-0000B11D0000}"/>
    <cellStyle name="콤마 [0.00] 2 4 3" xfId="7691" xr:uid="{00000000-0005-0000-0000-0000B21D0000}"/>
    <cellStyle name="콤마 [0.00] 2 5" xfId="7692" xr:uid="{00000000-0005-0000-0000-0000B31D0000}"/>
    <cellStyle name="콤마 [0.00] 2 5 2" xfId="7693" xr:uid="{00000000-0005-0000-0000-0000B41D0000}"/>
    <cellStyle name="콤마 [0.00] 2 5 2 2" xfId="7694" xr:uid="{00000000-0005-0000-0000-0000B51D0000}"/>
    <cellStyle name="콤마 [0.00] 2 5 3" xfId="7695" xr:uid="{00000000-0005-0000-0000-0000B61D0000}"/>
    <cellStyle name="콤마 [0.00] 2 6" xfId="7696" xr:uid="{00000000-0005-0000-0000-0000B71D0000}"/>
    <cellStyle name="콤마 [0.00] 2 6 2" xfId="7697" xr:uid="{00000000-0005-0000-0000-0000B81D0000}"/>
    <cellStyle name="콤마 [0.00] 2 6 2 2" xfId="7698" xr:uid="{00000000-0005-0000-0000-0000B91D0000}"/>
    <cellStyle name="콤마 [0.00] 2 6 3" xfId="7699" xr:uid="{00000000-0005-0000-0000-0000BA1D0000}"/>
    <cellStyle name="콤마 [0.00] 2 7" xfId="7700" xr:uid="{00000000-0005-0000-0000-0000BB1D0000}"/>
    <cellStyle name="콤마 [0.00] 2 7 2" xfId="7701" xr:uid="{00000000-0005-0000-0000-0000BC1D0000}"/>
    <cellStyle name="콤마 [0.00] 2 7 2 2" xfId="7702" xr:uid="{00000000-0005-0000-0000-0000BD1D0000}"/>
    <cellStyle name="콤마 [0.00] 2 7 3" xfId="7703" xr:uid="{00000000-0005-0000-0000-0000BE1D0000}"/>
    <cellStyle name="콤마 [0.00] 2 8" xfId="7704" xr:uid="{00000000-0005-0000-0000-0000BF1D0000}"/>
    <cellStyle name="콤마 [0.00] 2 8 2" xfId="7705" xr:uid="{00000000-0005-0000-0000-0000C01D0000}"/>
    <cellStyle name="콤마 [0.00] 2 8 2 2" xfId="7706" xr:uid="{00000000-0005-0000-0000-0000C11D0000}"/>
    <cellStyle name="콤마 [0.00] 2 8 3" xfId="7707" xr:uid="{00000000-0005-0000-0000-0000C21D0000}"/>
    <cellStyle name="콤마 [0.00] 2 9" xfId="7708" xr:uid="{00000000-0005-0000-0000-0000C31D0000}"/>
    <cellStyle name="콤마 [0.00] 2 9 2" xfId="7709" xr:uid="{00000000-0005-0000-0000-0000C41D0000}"/>
    <cellStyle name="콤마 [0.00] 2 9 2 2" xfId="7710" xr:uid="{00000000-0005-0000-0000-0000C51D0000}"/>
    <cellStyle name="콤마 [0.00] 2 9 3" xfId="7711" xr:uid="{00000000-0005-0000-0000-0000C61D0000}"/>
    <cellStyle name="콤마 [0.00] 3" xfId="7712" xr:uid="{00000000-0005-0000-0000-0000C71D0000}"/>
    <cellStyle name="콤마 [0.00] 3 2" xfId="7713" xr:uid="{00000000-0005-0000-0000-0000C81D0000}"/>
    <cellStyle name="콤마 [0.00] 3 2 2" xfId="7714" xr:uid="{00000000-0005-0000-0000-0000C91D0000}"/>
    <cellStyle name="콤마 [0.00] 3 3" xfId="7715" xr:uid="{00000000-0005-0000-0000-0000CA1D0000}"/>
    <cellStyle name="콤마 [0.00] 4" xfId="7716" xr:uid="{00000000-0005-0000-0000-0000CB1D0000}"/>
    <cellStyle name="콤마 [0.00] 4 2" xfId="7717" xr:uid="{00000000-0005-0000-0000-0000CC1D0000}"/>
    <cellStyle name="콤마 [0.00] 5" xfId="7718" xr:uid="{00000000-0005-0000-0000-0000CD1D0000}"/>
    <cellStyle name="콤마 [0]" xfId="186" xr:uid="{00000000-0005-0000-0000-0000CE1D0000}"/>
    <cellStyle name="콤마 [0]kich" xfId="7719" xr:uid="{00000000-0005-0000-0000-0000CF1D0000}"/>
    <cellStyle name="콤마 [0]kich1" xfId="7720" xr:uid="{00000000-0005-0000-0000-0000D01D0000}"/>
    <cellStyle name="콤마 [0]견적서(성남)" xfId="7721" xr:uid="{00000000-0005-0000-0000-0000D11D0000}"/>
    <cellStyle name="콤마 [0]노무 (2)" xfId="7722" xr:uid="{00000000-0005-0000-0000-0000D21D0000}"/>
    <cellStyle name="콤마 [000]" xfId="1356" xr:uid="{00000000-0005-0000-0000-0000D31D0000}"/>
    <cellStyle name="콤마 [0-1]" xfId="7723" xr:uid="{00000000-0005-0000-0000-0000D41D0000}"/>
    <cellStyle name="콤마 [0기성]" xfId="7724" xr:uid="{00000000-0005-0000-0000-0000D51D0000}"/>
    <cellStyle name="콤마 [1]" xfId="1357" xr:uid="{00000000-0005-0000-0000-0000D61D0000}"/>
    <cellStyle name="콤마 [2]" xfId="187" xr:uid="{00000000-0005-0000-0000-0000D71D0000}"/>
    <cellStyle name="콤마 [2] 2" xfId="7725" xr:uid="{00000000-0005-0000-0000-0000D81D0000}"/>
    <cellStyle name="콤마 [2] 2 2" xfId="7726" xr:uid="{00000000-0005-0000-0000-0000D91D0000}"/>
    <cellStyle name="콤마 [2] 2 2 10" xfId="7727" xr:uid="{00000000-0005-0000-0000-0000DA1D0000}"/>
    <cellStyle name="콤마 [2] 2 2 10 2" xfId="7728" xr:uid="{00000000-0005-0000-0000-0000DB1D0000}"/>
    <cellStyle name="콤마 [2] 2 2 10 2 2" xfId="7729" xr:uid="{00000000-0005-0000-0000-0000DC1D0000}"/>
    <cellStyle name="콤마 [2] 2 2 10 3" xfId="7730" xr:uid="{00000000-0005-0000-0000-0000DD1D0000}"/>
    <cellStyle name="콤마 [2] 2 2 11" xfId="7731" xr:uid="{00000000-0005-0000-0000-0000DE1D0000}"/>
    <cellStyle name="콤마 [2] 2 2 11 2" xfId="7732" xr:uid="{00000000-0005-0000-0000-0000DF1D0000}"/>
    <cellStyle name="콤마 [2] 2 2 11 2 2" xfId="7733" xr:uid="{00000000-0005-0000-0000-0000E01D0000}"/>
    <cellStyle name="콤마 [2] 2 2 11 3" xfId="7734" xr:uid="{00000000-0005-0000-0000-0000E11D0000}"/>
    <cellStyle name="콤마 [2] 2 2 12" xfId="7735" xr:uid="{00000000-0005-0000-0000-0000E21D0000}"/>
    <cellStyle name="콤마 [2] 2 2 12 2" xfId="7736" xr:uid="{00000000-0005-0000-0000-0000E31D0000}"/>
    <cellStyle name="콤마 [2] 2 2 12 2 2" xfId="7737" xr:uid="{00000000-0005-0000-0000-0000E41D0000}"/>
    <cellStyle name="콤마 [2] 2 2 12 3" xfId="7738" xr:uid="{00000000-0005-0000-0000-0000E51D0000}"/>
    <cellStyle name="콤마 [2] 2 2 13" xfId="7739" xr:uid="{00000000-0005-0000-0000-0000E61D0000}"/>
    <cellStyle name="콤마 [2] 2 2 13 2" xfId="7740" xr:uid="{00000000-0005-0000-0000-0000E71D0000}"/>
    <cellStyle name="콤마 [2] 2 2 14" xfId="7741" xr:uid="{00000000-0005-0000-0000-0000E81D0000}"/>
    <cellStyle name="콤마 [2] 2 2 2" xfId="7742" xr:uid="{00000000-0005-0000-0000-0000E91D0000}"/>
    <cellStyle name="콤마 [2] 2 2 2 2" xfId="7743" xr:uid="{00000000-0005-0000-0000-0000EA1D0000}"/>
    <cellStyle name="콤마 [2] 2 2 2 2 2" xfId="7744" xr:uid="{00000000-0005-0000-0000-0000EB1D0000}"/>
    <cellStyle name="콤마 [2] 2 2 2 3" xfId="7745" xr:uid="{00000000-0005-0000-0000-0000EC1D0000}"/>
    <cellStyle name="콤마 [2] 2 2 3" xfId="7746" xr:uid="{00000000-0005-0000-0000-0000ED1D0000}"/>
    <cellStyle name="콤마 [2] 2 2 3 2" xfId="7747" xr:uid="{00000000-0005-0000-0000-0000EE1D0000}"/>
    <cellStyle name="콤마 [2] 2 2 3 2 2" xfId="7748" xr:uid="{00000000-0005-0000-0000-0000EF1D0000}"/>
    <cellStyle name="콤마 [2] 2 2 3 3" xfId="7749" xr:uid="{00000000-0005-0000-0000-0000F01D0000}"/>
    <cellStyle name="콤마 [2] 2 2 4" xfId="7750" xr:uid="{00000000-0005-0000-0000-0000F11D0000}"/>
    <cellStyle name="콤마 [2] 2 2 4 2" xfId="7751" xr:uid="{00000000-0005-0000-0000-0000F21D0000}"/>
    <cellStyle name="콤마 [2] 2 2 4 2 2" xfId="7752" xr:uid="{00000000-0005-0000-0000-0000F31D0000}"/>
    <cellStyle name="콤마 [2] 2 2 4 3" xfId="7753" xr:uid="{00000000-0005-0000-0000-0000F41D0000}"/>
    <cellStyle name="콤마 [2] 2 2 5" xfId="7754" xr:uid="{00000000-0005-0000-0000-0000F51D0000}"/>
    <cellStyle name="콤마 [2] 2 2 5 2" xfId="7755" xr:uid="{00000000-0005-0000-0000-0000F61D0000}"/>
    <cellStyle name="콤마 [2] 2 2 5 2 2" xfId="7756" xr:uid="{00000000-0005-0000-0000-0000F71D0000}"/>
    <cellStyle name="콤마 [2] 2 2 5 3" xfId="7757" xr:uid="{00000000-0005-0000-0000-0000F81D0000}"/>
    <cellStyle name="콤마 [2] 2 2 6" xfId="7758" xr:uid="{00000000-0005-0000-0000-0000F91D0000}"/>
    <cellStyle name="콤마 [2] 2 2 6 2" xfId="7759" xr:uid="{00000000-0005-0000-0000-0000FA1D0000}"/>
    <cellStyle name="콤마 [2] 2 2 6 2 2" xfId="7760" xr:uid="{00000000-0005-0000-0000-0000FB1D0000}"/>
    <cellStyle name="콤마 [2] 2 2 6 3" xfId="7761" xr:uid="{00000000-0005-0000-0000-0000FC1D0000}"/>
    <cellStyle name="콤마 [2] 2 2 7" xfId="7762" xr:uid="{00000000-0005-0000-0000-0000FD1D0000}"/>
    <cellStyle name="콤마 [2] 2 2 7 2" xfId="7763" xr:uid="{00000000-0005-0000-0000-0000FE1D0000}"/>
    <cellStyle name="콤마 [2] 2 2 7 2 2" xfId="7764" xr:uid="{00000000-0005-0000-0000-0000FF1D0000}"/>
    <cellStyle name="콤마 [2] 2 2 7 3" xfId="7765" xr:uid="{00000000-0005-0000-0000-0000001E0000}"/>
    <cellStyle name="콤마 [2] 2 2 8" xfId="7766" xr:uid="{00000000-0005-0000-0000-0000011E0000}"/>
    <cellStyle name="콤마 [2] 2 2 8 2" xfId="7767" xr:uid="{00000000-0005-0000-0000-0000021E0000}"/>
    <cellStyle name="콤마 [2] 2 2 8 2 2" xfId="7768" xr:uid="{00000000-0005-0000-0000-0000031E0000}"/>
    <cellStyle name="콤마 [2] 2 2 8 3" xfId="7769" xr:uid="{00000000-0005-0000-0000-0000041E0000}"/>
    <cellStyle name="콤마 [2] 2 2 9" xfId="7770" xr:uid="{00000000-0005-0000-0000-0000051E0000}"/>
    <cellStyle name="콤마 [2] 2 2 9 2" xfId="7771" xr:uid="{00000000-0005-0000-0000-0000061E0000}"/>
    <cellStyle name="콤마 [2] 2 2 9 2 2" xfId="7772" xr:uid="{00000000-0005-0000-0000-0000071E0000}"/>
    <cellStyle name="콤마 [2] 2 2 9 3" xfId="7773" xr:uid="{00000000-0005-0000-0000-0000081E0000}"/>
    <cellStyle name="콤마 [2] 2 3" xfId="7774" xr:uid="{00000000-0005-0000-0000-0000091E0000}"/>
    <cellStyle name="콤마 [2] 2 3 2" xfId="7775" xr:uid="{00000000-0005-0000-0000-00000A1E0000}"/>
    <cellStyle name="콤마 [2] 2 3 2 2" xfId="7776" xr:uid="{00000000-0005-0000-0000-00000B1E0000}"/>
    <cellStyle name="콤마 [2] 2 3 3" xfId="7777" xr:uid="{00000000-0005-0000-0000-00000C1E0000}"/>
    <cellStyle name="콤마 [2] 2 4" xfId="7778" xr:uid="{00000000-0005-0000-0000-00000D1E0000}"/>
    <cellStyle name="콤마 [2] 2 4 2" xfId="7779" xr:uid="{00000000-0005-0000-0000-00000E1E0000}"/>
    <cellStyle name="콤마 [2] 2 5" xfId="7780" xr:uid="{00000000-0005-0000-0000-00000F1E0000}"/>
    <cellStyle name="콤마 [2] 3" xfId="7781" xr:uid="{00000000-0005-0000-0000-0000101E0000}"/>
    <cellStyle name="콤마 [금액]" xfId="7782" xr:uid="{00000000-0005-0000-0000-0000111E0000}"/>
    <cellStyle name="콤마 [소수]" xfId="7783" xr:uid="{00000000-0005-0000-0000-0000121E0000}"/>
    <cellStyle name="콤마 [수량]" xfId="7784" xr:uid="{00000000-0005-0000-0000-0000131E0000}"/>
    <cellStyle name="콤마 1" xfId="1358" xr:uid="{00000000-0005-0000-0000-0000141E0000}"/>
    <cellStyle name="콤마(0)" xfId="188" xr:uid="{00000000-0005-0000-0000-0000151E0000}"/>
    <cellStyle name="콤마(1)" xfId="7785" xr:uid="{00000000-0005-0000-0000-0000161E0000}"/>
    <cellStyle name="콤마(1) 2" xfId="7786" xr:uid="{00000000-0005-0000-0000-0000171E0000}"/>
    <cellStyle name="콤마(1) 2 2" xfId="7787" xr:uid="{00000000-0005-0000-0000-0000181E0000}"/>
    <cellStyle name="콤마(BLANK1)" xfId="7788" xr:uid="{00000000-0005-0000-0000-0000191E0000}"/>
    <cellStyle name="콤마(BLANK1) 2" xfId="7789" xr:uid="{00000000-0005-0000-0000-00001A1E0000}"/>
    <cellStyle name="콤마(BLANK1) 2 10" xfId="7790" xr:uid="{00000000-0005-0000-0000-00001B1E0000}"/>
    <cellStyle name="콤마(BLANK1) 2 10 2" xfId="7791" xr:uid="{00000000-0005-0000-0000-00001C1E0000}"/>
    <cellStyle name="콤마(BLANK1) 2 10 2 2" xfId="7792" xr:uid="{00000000-0005-0000-0000-00001D1E0000}"/>
    <cellStyle name="콤마(BLANK1) 2 10 3" xfId="7793" xr:uid="{00000000-0005-0000-0000-00001E1E0000}"/>
    <cellStyle name="콤마(BLANK1) 2 11" xfId="7794" xr:uid="{00000000-0005-0000-0000-00001F1E0000}"/>
    <cellStyle name="콤마(BLANK1) 2 11 2" xfId="7795" xr:uid="{00000000-0005-0000-0000-0000201E0000}"/>
    <cellStyle name="콤마(BLANK1) 2 11 2 2" xfId="7796" xr:uid="{00000000-0005-0000-0000-0000211E0000}"/>
    <cellStyle name="콤마(BLANK1) 2 11 3" xfId="7797" xr:uid="{00000000-0005-0000-0000-0000221E0000}"/>
    <cellStyle name="콤마(BLANK1) 2 12" xfId="7798" xr:uid="{00000000-0005-0000-0000-0000231E0000}"/>
    <cellStyle name="콤마(BLANK1) 2 12 2" xfId="7799" xr:uid="{00000000-0005-0000-0000-0000241E0000}"/>
    <cellStyle name="콤마(BLANK1) 2 12 2 2" xfId="7800" xr:uid="{00000000-0005-0000-0000-0000251E0000}"/>
    <cellStyle name="콤마(BLANK1) 2 12 3" xfId="7801" xr:uid="{00000000-0005-0000-0000-0000261E0000}"/>
    <cellStyle name="콤마(BLANK1) 2 13" xfId="7802" xr:uid="{00000000-0005-0000-0000-0000271E0000}"/>
    <cellStyle name="콤마(BLANK1) 2 13 2" xfId="7803" xr:uid="{00000000-0005-0000-0000-0000281E0000}"/>
    <cellStyle name="콤마(BLANK1) 2 14" xfId="7804" xr:uid="{00000000-0005-0000-0000-0000291E0000}"/>
    <cellStyle name="콤마(BLANK1) 2 2" xfId="7805" xr:uid="{00000000-0005-0000-0000-00002A1E0000}"/>
    <cellStyle name="콤마(BLANK1) 2 2 2" xfId="7806" xr:uid="{00000000-0005-0000-0000-00002B1E0000}"/>
    <cellStyle name="콤마(BLANK1) 2 2 2 2" xfId="7807" xr:uid="{00000000-0005-0000-0000-00002C1E0000}"/>
    <cellStyle name="콤마(BLANK1) 2 2 3" xfId="7808" xr:uid="{00000000-0005-0000-0000-00002D1E0000}"/>
    <cellStyle name="콤마(BLANK1) 2 3" xfId="7809" xr:uid="{00000000-0005-0000-0000-00002E1E0000}"/>
    <cellStyle name="콤마(BLANK1) 2 3 2" xfId="7810" xr:uid="{00000000-0005-0000-0000-00002F1E0000}"/>
    <cellStyle name="콤마(BLANK1) 2 3 2 2" xfId="7811" xr:uid="{00000000-0005-0000-0000-0000301E0000}"/>
    <cellStyle name="콤마(BLANK1) 2 3 3" xfId="7812" xr:uid="{00000000-0005-0000-0000-0000311E0000}"/>
    <cellStyle name="콤마(BLANK1) 2 4" xfId="7813" xr:uid="{00000000-0005-0000-0000-0000321E0000}"/>
    <cellStyle name="콤마(BLANK1) 2 4 2" xfId="7814" xr:uid="{00000000-0005-0000-0000-0000331E0000}"/>
    <cellStyle name="콤마(BLANK1) 2 4 2 2" xfId="7815" xr:uid="{00000000-0005-0000-0000-0000341E0000}"/>
    <cellStyle name="콤마(BLANK1) 2 4 3" xfId="7816" xr:uid="{00000000-0005-0000-0000-0000351E0000}"/>
    <cellStyle name="콤마(BLANK1) 2 5" xfId="7817" xr:uid="{00000000-0005-0000-0000-0000361E0000}"/>
    <cellStyle name="콤마(BLANK1) 2 5 2" xfId="7818" xr:uid="{00000000-0005-0000-0000-0000371E0000}"/>
    <cellStyle name="콤마(BLANK1) 2 5 2 2" xfId="7819" xr:uid="{00000000-0005-0000-0000-0000381E0000}"/>
    <cellStyle name="콤마(BLANK1) 2 5 3" xfId="7820" xr:uid="{00000000-0005-0000-0000-0000391E0000}"/>
    <cellStyle name="콤마(BLANK1) 2 6" xfId="7821" xr:uid="{00000000-0005-0000-0000-00003A1E0000}"/>
    <cellStyle name="콤마(BLANK1) 2 6 2" xfId="7822" xr:uid="{00000000-0005-0000-0000-00003B1E0000}"/>
    <cellStyle name="콤마(BLANK1) 2 6 2 2" xfId="7823" xr:uid="{00000000-0005-0000-0000-00003C1E0000}"/>
    <cellStyle name="콤마(BLANK1) 2 6 3" xfId="7824" xr:uid="{00000000-0005-0000-0000-00003D1E0000}"/>
    <cellStyle name="콤마(BLANK1) 2 7" xfId="7825" xr:uid="{00000000-0005-0000-0000-00003E1E0000}"/>
    <cellStyle name="콤마(BLANK1) 2 7 2" xfId="7826" xr:uid="{00000000-0005-0000-0000-00003F1E0000}"/>
    <cellStyle name="콤마(BLANK1) 2 7 2 2" xfId="7827" xr:uid="{00000000-0005-0000-0000-0000401E0000}"/>
    <cellStyle name="콤마(BLANK1) 2 7 3" xfId="7828" xr:uid="{00000000-0005-0000-0000-0000411E0000}"/>
    <cellStyle name="콤마(BLANK1) 2 8" xfId="7829" xr:uid="{00000000-0005-0000-0000-0000421E0000}"/>
    <cellStyle name="콤마(BLANK1) 2 8 2" xfId="7830" xr:uid="{00000000-0005-0000-0000-0000431E0000}"/>
    <cellStyle name="콤마(BLANK1) 2 8 2 2" xfId="7831" xr:uid="{00000000-0005-0000-0000-0000441E0000}"/>
    <cellStyle name="콤마(BLANK1) 2 8 3" xfId="7832" xr:uid="{00000000-0005-0000-0000-0000451E0000}"/>
    <cellStyle name="콤마(BLANK1) 2 9" xfId="7833" xr:uid="{00000000-0005-0000-0000-0000461E0000}"/>
    <cellStyle name="콤마(BLANK1) 2 9 2" xfId="7834" xr:uid="{00000000-0005-0000-0000-0000471E0000}"/>
    <cellStyle name="콤마(BLANK1) 2 9 2 2" xfId="7835" xr:uid="{00000000-0005-0000-0000-0000481E0000}"/>
    <cellStyle name="콤마(BLANK1) 2 9 3" xfId="7836" xr:uid="{00000000-0005-0000-0000-0000491E0000}"/>
    <cellStyle name="콤마(BLANK1) 3" xfId="7837" xr:uid="{00000000-0005-0000-0000-00004A1E0000}"/>
    <cellStyle name="콤마(BLANK1) 3 2" xfId="7838" xr:uid="{00000000-0005-0000-0000-00004B1E0000}"/>
    <cellStyle name="콤마(BLANK1) 3 2 2" xfId="7839" xr:uid="{00000000-0005-0000-0000-00004C1E0000}"/>
    <cellStyle name="콤마(BLANK1) 3 3" xfId="7840" xr:uid="{00000000-0005-0000-0000-00004D1E0000}"/>
    <cellStyle name="콤마(BLANK1) 4" xfId="7841" xr:uid="{00000000-0005-0000-0000-00004E1E0000}"/>
    <cellStyle name="콤마(BLANK1) 4 2" xfId="7842" xr:uid="{00000000-0005-0000-0000-00004F1E0000}"/>
    <cellStyle name="콤마(BLANK1) 4 2 2" xfId="7843" xr:uid="{00000000-0005-0000-0000-0000501E0000}"/>
    <cellStyle name="콤마(BLANK1) 4 3" xfId="7844" xr:uid="{00000000-0005-0000-0000-0000511E0000}"/>
    <cellStyle name="콤마(BLANK1) 5" xfId="7845" xr:uid="{00000000-0005-0000-0000-0000521E0000}"/>
    <cellStyle name="콤마(BLANK1) 5 2" xfId="7846" xr:uid="{00000000-0005-0000-0000-0000531E0000}"/>
    <cellStyle name="콤마(BLANK1) 6" xfId="7847" xr:uid="{00000000-0005-0000-0000-0000541E0000}"/>
    <cellStyle name="콤마(BLANK1-0)" xfId="7848" xr:uid="{00000000-0005-0000-0000-0000551E0000}"/>
    <cellStyle name="콤마(BLANK1-1)" xfId="7849" xr:uid="{00000000-0005-0000-0000-0000561E0000}"/>
    <cellStyle name="콤마(BLANK1-1) 2" xfId="7850" xr:uid="{00000000-0005-0000-0000-0000571E0000}"/>
    <cellStyle name="콤마(BLANK1-1) 2 10" xfId="7851" xr:uid="{00000000-0005-0000-0000-0000581E0000}"/>
    <cellStyle name="콤마(BLANK1-1) 2 2" xfId="7852" xr:uid="{00000000-0005-0000-0000-0000591E0000}"/>
    <cellStyle name="콤마(BLANK1-1) 2 2 2" xfId="7853" xr:uid="{00000000-0005-0000-0000-00005A1E0000}"/>
    <cellStyle name="콤마(BLANK1-1) 2 3" xfId="7854" xr:uid="{00000000-0005-0000-0000-00005B1E0000}"/>
    <cellStyle name="콤마(BLANK1-1) 2 3 2" xfId="7855" xr:uid="{00000000-0005-0000-0000-00005C1E0000}"/>
    <cellStyle name="콤마(BLANK1-1) 2 4" xfId="7856" xr:uid="{00000000-0005-0000-0000-00005D1E0000}"/>
    <cellStyle name="콤마(BLANK1-1) 2 4 2" xfId="7857" xr:uid="{00000000-0005-0000-0000-00005E1E0000}"/>
    <cellStyle name="콤마(BLANK1-1) 2 5" xfId="7858" xr:uid="{00000000-0005-0000-0000-00005F1E0000}"/>
    <cellStyle name="콤마(BLANK1-1) 2 5 2" xfId="7859" xr:uid="{00000000-0005-0000-0000-0000601E0000}"/>
    <cellStyle name="콤마(BLANK1-1) 2 6" xfId="7860" xr:uid="{00000000-0005-0000-0000-0000611E0000}"/>
    <cellStyle name="콤마(BLANK1-1) 2 6 2" xfId="7861" xr:uid="{00000000-0005-0000-0000-0000621E0000}"/>
    <cellStyle name="콤마(BLANK1-1) 2 7" xfId="7862" xr:uid="{00000000-0005-0000-0000-0000631E0000}"/>
    <cellStyle name="콤마(BLANK1-1) 2 7 2" xfId="7863" xr:uid="{00000000-0005-0000-0000-0000641E0000}"/>
    <cellStyle name="콤마(BLANK1-1) 2 8" xfId="7864" xr:uid="{00000000-0005-0000-0000-0000651E0000}"/>
    <cellStyle name="콤마(BLANK1-1) 2 8 2" xfId="7865" xr:uid="{00000000-0005-0000-0000-0000661E0000}"/>
    <cellStyle name="콤마(BLANK1-1) 2 9" xfId="7866" xr:uid="{00000000-0005-0000-0000-0000671E0000}"/>
    <cellStyle name="콤마(BLANK1-1) 2 9 2" xfId="7867" xr:uid="{00000000-0005-0000-0000-0000681E0000}"/>
    <cellStyle name="콤마(BLANK1-2)" xfId="7868" xr:uid="{00000000-0005-0000-0000-0000691E0000}"/>
    <cellStyle name="콤마(zero)" xfId="7869" xr:uid="{00000000-0005-0000-0000-00006A1E0000}"/>
    <cellStyle name="콤마[0]" xfId="189" xr:uid="{00000000-0005-0000-0000-00006B1E0000}"/>
    <cellStyle name="콤마_  종  합  " xfId="677" xr:uid="{00000000-0005-0000-0000-00006C1E0000}"/>
    <cellStyle name="통" xfId="1359" xr:uid="{00000000-0005-0000-0000-00006D1E0000}"/>
    <cellStyle name="통화 [" xfId="1360" xr:uid="{00000000-0005-0000-0000-00006E1E0000}"/>
    <cellStyle name="통화 [0] 2" xfId="190" xr:uid="{00000000-0005-0000-0000-00006F1E0000}"/>
    <cellStyle name="통화 [0㉝〸" xfId="1361" xr:uid="{00000000-0005-0000-0000-0000701E0000}"/>
    <cellStyle name="퍼센트" xfId="191" xr:uid="{00000000-0005-0000-0000-0000711E0000}"/>
    <cellStyle name="표" xfId="1362" xr:uid="{00000000-0005-0000-0000-0000721E0000}"/>
    <cellStyle name="표준" xfId="0" builtinId="0"/>
    <cellStyle name="표준 10" xfId="192" xr:uid="{00000000-0005-0000-0000-0000741E0000}"/>
    <cellStyle name="표준 10 2" xfId="193" xr:uid="{00000000-0005-0000-0000-0000751E0000}"/>
    <cellStyle name="표준 10 3" xfId="1462" xr:uid="{00000000-0005-0000-0000-0000761E0000}"/>
    <cellStyle name="표준 10 3 4" xfId="7873" xr:uid="{00000000-0005-0000-0000-0000771E0000}"/>
    <cellStyle name="표준 101" xfId="7871" xr:uid="{00000000-0005-0000-0000-0000781E0000}"/>
    <cellStyle name="표준 11" xfId="194" xr:uid="{00000000-0005-0000-0000-0000791E0000}"/>
    <cellStyle name="표준 11 2" xfId="7870" xr:uid="{00000000-0005-0000-0000-00007A1E0000}"/>
    <cellStyle name="표준 12" xfId="195" xr:uid="{00000000-0005-0000-0000-00007B1E0000}"/>
    <cellStyle name="표준 13" xfId="196" xr:uid="{00000000-0005-0000-0000-00007C1E0000}"/>
    <cellStyle name="표준 14" xfId="197" xr:uid="{00000000-0005-0000-0000-00007D1E0000}"/>
    <cellStyle name="표준 14 2" xfId="198" xr:uid="{00000000-0005-0000-0000-00007E1E0000}"/>
    <cellStyle name="표준 14 3" xfId="199" xr:uid="{00000000-0005-0000-0000-00007F1E0000}"/>
    <cellStyle name="표준 15" xfId="200" xr:uid="{00000000-0005-0000-0000-0000801E0000}"/>
    <cellStyle name="표준 16" xfId="201" xr:uid="{00000000-0005-0000-0000-0000811E0000}"/>
    <cellStyle name="표준 16 2" xfId="202" xr:uid="{00000000-0005-0000-0000-0000821E0000}"/>
    <cellStyle name="표준 16 2 2" xfId="203" xr:uid="{00000000-0005-0000-0000-0000831E0000}"/>
    <cellStyle name="표준 16 2_경북본부 영향조사 직접비 산출명세서" xfId="204" xr:uid="{00000000-0005-0000-0000-0000841E0000}"/>
    <cellStyle name="표준 16 3" xfId="205" xr:uid="{00000000-0005-0000-0000-0000851E0000}"/>
    <cellStyle name="표준 17" xfId="206" xr:uid="{00000000-0005-0000-0000-0000861E0000}"/>
    <cellStyle name="표준 18" xfId="207" xr:uid="{00000000-0005-0000-0000-0000871E0000}"/>
    <cellStyle name="표준 19" xfId="208" xr:uid="{00000000-0005-0000-0000-0000881E0000}"/>
    <cellStyle name="표준 2" xfId="209" xr:uid="{00000000-0005-0000-0000-0000891E0000}"/>
    <cellStyle name="표준 2 2" xfId="210" xr:uid="{00000000-0005-0000-0000-00008A1E0000}"/>
    <cellStyle name="표준 2 2 2" xfId="211" xr:uid="{00000000-0005-0000-0000-00008B1E0000}"/>
    <cellStyle name="표준 2 2 3" xfId="212" xr:uid="{00000000-0005-0000-0000-00008C1E0000}"/>
    <cellStyle name="표준 2 3" xfId="213" xr:uid="{00000000-0005-0000-0000-00008D1E0000}"/>
    <cellStyle name="표준 2 4" xfId="214" xr:uid="{00000000-0005-0000-0000-00008E1E0000}"/>
    <cellStyle name="표준 2 5" xfId="215" xr:uid="{00000000-0005-0000-0000-00008F1E0000}"/>
    <cellStyle name="표준 2 6" xfId="216" xr:uid="{00000000-0005-0000-0000-0000901E0000}"/>
    <cellStyle name="표준 2 7" xfId="217" xr:uid="{00000000-0005-0000-0000-0000911E0000}"/>
    <cellStyle name="표준 2 7 2" xfId="218" xr:uid="{00000000-0005-0000-0000-0000921E0000}"/>
    <cellStyle name="표준 2 8" xfId="219" xr:uid="{00000000-0005-0000-0000-0000931E0000}"/>
    <cellStyle name="표준 2_상하수도사업소_수질검사통합본0911" xfId="220" xr:uid="{00000000-0005-0000-0000-0000941E0000}"/>
    <cellStyle name="표준 20" xfId="221" xr:uid="{00000000-0005-0000-0000-0000951E0000}"/>
    <cellStyle name="표준 21" xfId="222" xr:uid="{00000000-0005-0000-0000-0000961E0000}"/>
    <cellStyle name="표준 22" xfId="223" xr:uid="{00000000-0005-0000-0000-0000971E0000}"/>
    <cellStyle name="표준 23" xfId="224" xr:uid="{00000000-0005-0000-0000-0000981E0000}"/>
    <cellStyle name="표준 24" xfId="225" xr:uid="{00000000-0005-0000-0000-0000991E0000}"/>
    <cellStyle name="표준 24 2" xfId="226" xr:uid="{00000000-0005-0000-0000-00009A1E0000}"/>
    <cellStyle name="표준 24_경북본부 영향조사 직접비 산출명세서" xfId="227" xr:uid="{00000000-0005-0000-0000-00009B1E0000}"/>
    <cellStyle name="표준 25" xfId="228" xr:uid="{00000000-0005-0000-0000-00009C1E0000}"/>
    <cellStyle name="표준 26" xfId="229" xr:uid="{00000000-0005-0000-0000-00009D1E0000}"/>
    <cellStyle name="표준 27" xfId="230" xr:uid="{00000000-0005-0000-0000-00009E1E0000}"/>
    <cellStyle name="표준 28" xfId="231" xr:uid="{00000000-0005-0000-0000-00009F1E0000}"/>
    <cellStyle name="표준 29" xfId="1450" xr:uid="{00000000-0005-0000-0000-0000A01E0000}"/>
    <cellStyle name="표준 3" xfId="232" xr:uid="{00000000-0005-0000-0000-0000A11E0000}"/>
    <cellStyle name="표준 3 2" xfId="233" xr:uid="{00000000-0005-0000-0000-0000A21E0000}"/>
    <cellStyle name="표준 3 2 2" xfId="234" xr:uid="{00000000-0005-0000-0000-0000A31E0000}"/>
    <cellStyle name="표준 3 3" xfId="235" xr:uid="{00000000-0005-0000-0000-0000A41E0000}"/>
    <cellStyle name="표준 3 4" xfId="1451" xr:uid="{00000000-0005-0000-0000-0000A51E0000}"/>
    <cellStyle name="표준 30" xfId="1459" xr:uid="{00000000-0005-0000-0000-0000A61E0000}"/>
    <cellStyle name="표준 31" xfId="1461" xr:uid="{00000000-0005-0000-0000-0000A71E0000}"/>
    <cellStyle name="표준 32" xfId="1460" xr:uid="{00000000-0005-0000-0000-0000A81E0000}"/>
    <cellStyle name="표준 34" xfId="7894" xr:uid="{661E118C-83BD-42C9-8095-45C4FF4E27BC}"/>
    <cellStyle name="표준 35 2" xfId="1463" xr:uid="{00000000-0005-0000-0000-0000A91E0000}"/>
    <cellStyle name="표준 4" xfId="236" xr:uid="{00000000-0005-0000-0000-0000AA1E0000}"/>
    <cellStyle name="표준 4 2" xfId="237" xr:uid="{00000000-0005-0000-0000-0000AB1E0000}"/>
    <cellStyle name="표준 5" xfId="238" xr:uid="{00000000-0005-0000-0000-0000AC1E0000}"/>
    <cellStyle name="표준 5 2" xfId="1366" xr:uid="{00000000-0005-0000-0000-0000AD1E0000}"/>
    <cellStyle name="표준 5 2 2" xfId="7872" xr:uid="{00000000-0005-0000-0000-0000AE1E0000}"/>
    <cellStyle name="표준 6" xfId="239" xr:uid="{00000000-0005-0000-0000-0000AF1E0000}"/>
    <cellStyle name="표준 6 2 2" xfId="7879" xr:uid="{7DEA2AE5-BC13-4060-920C-056BBB12963E}"/>
    <cellStyle name="표준 7" xfId="240" xr:uid="{00000000-0005-0000-0000-0000B01E0000}"/>
    <cellStyle name="표준 7 2" xfId="241" xr:uid="{00000000-0005-0000-0000-0000B11E0000}"/>
    <cellStyle name="표준 7 2 2" xfId="242" xr:uid="{00000000-0005-0000-0000-0000B21E0000}"/>
    <cellStyle name="표준 7 2_경북본부 영향조사 직접비 산출명세서" xfId="243" xr:uid="{00000000-0005-0000-0000-0000B31E0000}"/>
    <cellStyle name="표준 7 3" xfId="244" xr:uid="{00000000-0005-0000-0000-0000B41E0000}"/>
    <cellStyle name="표준 7_경북본부 영향조사 직접비 산출명세서" xfId="245" xr:uid="{00000000-0005-0000-0000-0000B51E0000}"/>
    <cellStyle name="표준 8" xfId="246" xr:uid="{00000000-0005-0000-0000-0000B61E0000}"/>
    <cellStyle name="표준 9" xfId="247" xr:uid="{00000000-0005-0000-0000-0000B71E0000}"/>
    <cellStyle name="표준_(20060109)2006수맥조사시행계획서_본사" xfId="7875" xr:uid="{00000000-0005-0000-0000-0000B81E0000}"/>
    <cellStyle name="표준_(20060109)2006수맥조사시행계획서_본사 2" xfId="7889" xr:uid="{2092A4B7-5A73-41E8-98C7-D9DA019FF9D4}"/>
    <cellStyle name="표준_2008년업계획서(대포2흔평2)" xfId="1453" xr:uid="{00000000-0005-0000-0000-0000B91E0000}"/>
    <cellStyle name="標準_Akia(F）-8" xfId="251" xr:uid="{00000000-0005-0000-0000-0000BA1E0000}"/>
    <cellStyle name="표준_Sheet1" xfId="1364" xr:uid="{00000000-0005-0000-0000-0000BB1E0000}"/>
    <cellStyle name="표준_경기도지하수관리계획_1.28_경기본부의견적용" xfId="248" xr:uid="{00000000-0005-0000-0000-0000BC1E0000}"/>
    <cellStyle name="표준_공사비" xfId="7888" xr:uid="{E4054D11-5EE3-44C5-AF67-EDF261B73372}"/>
    <cellStyle name="표준_김영웅처장님_업무혐조" xfId="7874" xr:uid="{00000000-0005-0000-0000-0000BD1E0000}"/>
    <cellStyle name="표준_두량공사비(실적공사비)" xfId="7886" xr:uid="{2EF8D675-6C3F-41FC-A9E1-0F32908C6A70}"/>
    <cellStyle name="표준_수중모터" xfId="7890" xr:uid="{18088E67-F214-4524-B4BF-98D2B7FEEC32}"/>
    <cellStyle name="표준_수환경조사시행_공동" xfId="7887" xr:uid="{1D62C05E-8E7A-4F03-8E50-35A129B2500F}"/>
    <cellStyle name="표준_연천포천" xfId="249" xr:uid="{00000000-0005-0000-0000-0000BE1E0000}"/>
    <cellStyle name="표준_옥천군 농업용관정 사후관리 설계내역서" xfId="1452" xr:uid="{00000000-0005-0000-0000-0000BF1E0000}"/>
    <cellStyle name="표준_옥천군 농업용관정 사후관리 설계내역서 2" xfId="7881" xr:uid="{5261EE4B-4909-40F5-86E0-9F9561EC6CF0}"/>
    <cellStyle name="표준_주간주유소" xfId="250" xr:uid="{00000000-0005-0000-0000-0000C01E0000}"/>
    <cellStyle name="표준1" xfId="252" xr:uid="{00000000-0005-0000-0000-0000C11E0000}"/>
    <cellStyle name="표준2" xfId="1363" xr:uid="{00000000-0005-0000-0000-0000C21E0000}"/>
    <cellStyle name="하이퍼링크 2" xfId="253" xr:uid="{00000000-0005-0000-0000-0000C31E0000}"/>
    <cellStyle name="합산" xfId="254" xr:uid="{00000000-0005-0000-0000-0000C41E0000}"/>
    <cellStyle name="화폐기호" xfId="255" xr:uid="{00000000-0005-0000-0000-0000C51E0000}"/>
    <cellStyle name="화폐기호0" xfId="256" xr:uid="{00000000-0005-0000-0000-0000C61E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3.xml"/><Relationship Id="rId299" Type="http://schemas.openxmlformats.org/officeDocument/2006/relationships/externalLink" Target="externalLinks/externalLink265.xml"/><Relationship Id="rId21" Type="http://schemas.openxmlformats.org/officeDocument/2006/relationships/worksheet" Target="worksheets/sheet21.xml"/><Relationship Id="rId63" Type="http://schemas.openxmlformats.org/officeDocument/2006/relationships/externalLink" Target="externalLinks/externalLink29.xml"/><Relationship Id="rId159" Type="http://schemas.openxmlformats.org/officeDocument/2006/relationships/externalLink" Target="externalLinks/externalLink125.xml"/><Relationship Id="rId324" Type="http://schemas.openxmlformats.org/officeDocument/2006/relationships/externalLink" Target="externalLinks/externalLink290.xml"/><Relationship Id="rId366" Type="http://schemas.openxmlformats.org/officeDocument/2006/relationships/externalLink" Target="externalLinks/externalLink332.xml"/><Relationship Id="rId170" Type="http://schemas.openxmlformats.org/officeDocument/2006/relationships/externalLink" Target="externalLinks/externalLink136.xml"/><Relationship Id="rId226" Type="http://schemas.openxmlformats.org/officeDocument/2006/relationships/externalLink" Target="externalLinks/externalLink192.xml"/><Relationship Id="rId268" Type="http://schemas.openxmlformats.org/officeDocument/2006/relationships/externalLink" Target="externalLinks/externalLink234.xml"/><Relationship Id="rId32" Type="http://schemas.openxmlformats.org/officeDocument/2006/relationships/worksheet" Target="worksheets/sheet32.xml"/><Relationship Id="rId74" Type="http://schemas.openxmlformats.org/officeDocument/2006/relationships/externalLink" Target="externalLinks/externalLink40.xml"/><Relationship Id="rId128" Type="http://schemas.openxmlformats.org/officeDocument/2006/relationships/externalLink" Target="externalLinks/externalLink94.xml"/><Relationship Id="rId335" Type="http://schemas.openxmlformats.org/officeDocument/2006/relationships/externalLink" Target="externalLinks/externalLink301.xml"/><Relationship Id="rId377" Type="http://schemas.openxmlformats.org/officeDocument/2006/relationships/externalLink" Target="externalLinks/externalLink343.xml"/><Relationship Id="rId5" Type="http://schemas.openxmlformats.org/officeDocument/2006/relationships/worksheet" Target="worksheets/sheet5.xml"/><Relationship Id="rId181" Type="http://schemas.openxmlformats.org/officeDocument/2006/relationships/externalLink" Target="externalLinks/externalLink147.xml"/><Relationship Id="rId237" Type="http://schemas.openxmlformats.org/officeDocument/2006/relationships/externalLink" Target="externalLinks/externalLink203.xml"/><Relationship Id="rId402" Type="http://schemas.openxmlformats.org/officeDocument/2006/relationships/externalLink" Target="externalLinks/externalLink368.xml"/><Relationship Id="rId279" Type="http://schemas.openxmlformats.org/officeDocument/2006/relationships/externalLink" Target="externalLinks/externalLink245.xml"/><Relationship Id="rId43" Type="http://schemas.openxmlformats.org/officeDocument/2006/relationships/externalLink" Target="externalLinks/externalLink9.xml"/><Relationship Id="rId139" Type="http://schemas.openxmlformats.org/officeDocument/2006/relationships/externalLink" Target="externalLinks/externalLink105.xml"/><Relationship Id="rId290" Type="http://schemas.openxmlformats.org/officeDocument/2006/relationships/externalLink" Target="externalLinks/externalLink256.xml"/><Relationship Id="rId304" Type="http://schemas.openxmlformats.org/officeDocument/2006/relationships/externalLink" Target="externalLinks/externalLink270.xml"/><Relationship Id="rId346" Type="http://schemas.openxmlformats.org/officeDocument/2006/relationships/externalLink" Target="externalLinks/externalLink312.xml"/><Relationship Id="rId388" Type="http://schemas.openxmlformats.org/officeDocument/2006/relationships/externalLink" Target="externalLinks/externalLink354.xml"/><Relationship Id="rId85" Type="http://schemas.openxmlformats.org/officeDocument/2006/relationships/externalLink" Target="externalLinks/externalLink51.xml"/><Relationship Id="rId150" Type="http://schemas.openxmlformats.org/officeDocument/2006/relationships/externalLink" Target="externalLinks/externalLink116.xml"/><Relationship Id="rId192" Type="http://schemas.openxmlformats.org/officeDocument/2006/relationships/externalLink" Target="externalLinks/externalLink158.xml"/><Relationship Id="rId206" Type="http://schemas.openxmlformats.org/officeDocument/2006/relationships/externalLink" Target="externalLinks/externalLink172.xml"/><Relationship Id="rId413" Type="http://schemas.openxmlformats.org/officeDocument/2006/relationships/externalLink" Target="externalLinks/externalLink379.xml"/><Relationship Id="rId248" Type="http://schemas.openxmlformats.org/officeDocument/2006/relationships/externalLink" Target="externalLinks/externalLink214.xml"/><Relationship Id="rId12" Type="http://schemas.openxmlformats.org/officeDocument/2006/relationships/worksheet" Target="worksheets/sheet12.xml"/><Relationship Id="rId108" Type="http://schemas.openxmlformats.org/officeDocument/2006/relationships/externalLink" Target="externalLinks/externalLink74.xml"/><Relationship Id="rId315" Type="http://schemas.openxmlformats.org/officeDocument/2006/relationships/externalLink" Target="externalLinks/externalLink281.xml"/><Relationship Id="rId357" Type="http://schemas.openxmlformats.org/officeDocument/2006/relationships/externalLink" Target="externalLinks/externalLink323.xml"/><Relationship Id="rId54" Type="http://schemas.openxmlformats.org/officeDocument/2006/relationships/externalLink" Target="externalLinks/externalLink20.xml"/><Relationship Id="rId96" Type="http://schemas.openxmlformats.org/officeDocument/2006/relationships/externalLink" Target="externalLinks/externalLink62.xml"/><Relationship Id="rId161" Type="http://schemas.openxmlformats.org/officeDocument/2006/relationships/externalLink" Target="externalLinks/externalLink127.xml"/><Relationship Id="rId217" Type="http://schemas.openxmlformats.org/officeDocument/2006/relationships/externalLink" Target="externalLinks/externalLink183.xml"/><Relationship Id="rId399" Type="http://schemas.openxmlformats.org/officeDocument/2006/relationships/externalLink" Target="externalLinks/externalLink365.xml"/><Relationship Id="rId259" Type="http://schemas.openxmlformats.org/officeDocument/2006/relationships/externalLink" Target="externalLinks/externalLink225.xml"/><Relationship Id="rId23" Type="http://schemas.openxmlformats.org/officeDocument/2006/relationships/worksheet" Target="worksheets/sheet23.xml"/><Relationship Id="rId119" Type="http://schemas.openxmlformats.org/officeDocument/2006/relationships/externalLink" Target="externalLinks/externalLink85.xml"/><Relationship Id="rId270" Type="http://schemas.openxmlformats.org/officeDocument/2006/relationships/externalLink" Target="externalLinks/externalLink236.xml"/><Relationship Id="rId326" Type="http://schemas.openxmlformats.org/officeDocument/2006/relationships/externalLink" Target="externalLinks/externalLink292.xml"/><Relationship Id="rId65" Type="http://schemas.openxmlformats.org/officeDocument/2006/relationships/externalLink" Target="externalLinks/externalLink31.xml"/><Relationship Id="rId130" Type="http://schemas.openxmlformats.org/officeDocument/2006/relationships/externalLink" Target="externalLinks/externalLink96.xml"/><Relationship Id="rId368" Type="http://schemas.openxmlformats.org/officeDocument/2006/relationships/externalLink" Target="externalLinks/externalLink334.xml"/><Relationship Id="rId172" Type="http://schemas.openxmlformats.org/officeDocument/2006/relationships/externalLink" Target="externalLinks/externalLink138.xml"/><Relationship Id="rId228" Type="http://schemas.openxmlformats.org/officeDocument/2006/relationships/externalLink" Target="externalLinks/externalLink194.xml"/><Relationship Id="rId281" Type="http://schemas.openxmlformats.org/officeDocument/2006/relationships/externalLink" Target="externalLinks/externalLink247.xml"/><Relationship Id="rId337" Type="http://schemas.openxmlformats.org/officeDocument/2006/relationships/externalLink" Target="externalLinks/externalLink303.xml"/><Relationship Id="rId34" Type="http://schemas.openxmlformats.org/officeDocument/2006/relationships/worksheet" Target="worksheets/sheet34.xml"/><Relationship Id="rId76" Type="http://schemas.openxmlformats.org/officeDocument/2006/relationships/externalLink" Target="externalLinks/externalLink42.xml"/><Relationship Id="rId141" Type="http://schemas.openxmlformats.org/officeDocument/2006/relationships/externalLink" Target="externalLinks/externalLink107.xml"/><Relationship Id="rId379" Type="http://schemas.openxmlformats.org/officeDocument/2006/relationships/externalLink" Target="externalLinks/externalLink345.xml"/><Relationship Id="rId7" Type="http://schemas.openxmlformats.org/officeDocument/2006/relationships/worksheet" Target="worksheets/sheet7.xml"/><Relationship Id="rId183" Type="http://schemas.openxmlformats.org/officeDocument/2006/relationships/externalLink" Target="externalLinks/externalLink149.xml"/><Relationship Id="rId239" Type="http://schemas.openxmlformats.org/officeDocument/2006/relationships/externalLink" Target="externalLinks/externalLink205.xml"/><Relationship Id="rId390" Type="http://schemas.openxmlformats.org/officeDocument/2006/relationships/externalLink" Target="externalLinks/externalLink356.xml"/><Relationship Id="rId404" Type="http://schemas.openxmlformats.org/officeDocument/2006/relationships/externalLink" Target="externalLinks/externalLink370.xml"/><Relationship Id="rId250" Type="http://schemas.openxmlformats.org/officeDocument/2006/relationships/externalLink" Target="externalLinks/externalLink216.xml"/><Relationship Id="rId292" Type="http://schemas.openxmlformats.org/officeDocument/2006/relationships/externalLink" Target="externalLinks/externalLink258.xml"/><Relationship Id="rId306" Type="http://schemas.openxmlformats.org/officeDocument/2006/relationships/externalLink" Target="externalLinks/externalLink272.xml"/><Relationship Id="rId45" Type="http://schemas.openxmlformats.org/officeDocument/2006/relationships/externalLink" Target="externalLinks/externalLink11.xml"/><Relationship Id="rId87" Type="http://schemas.openxmlformats.org/officeDocument/2006/relationships/externalLink" Target="externalLinks/externalLink53.xml"/><Relationship Id="rId110" Type="http://schemas.openxmlformats.org/officeDocument/2006/relationships/externalLink" Target="externalLinks/externalLink76.xml"/><Relationship Id="rId348" Type="http://schemas.openxmlformats.org/officeDocument/2006/relationships/externalLink" Target="externalLinks/externalLink314.xml"/><Relationship Id="rId152" Type="http://schemas.openxmlformats.org/officeDocument/2006/relationships/externalLink" Target="externalLinks/externalLink118.xml"/><Relationship Id="rId194" Type="http://schemas.openxmlformats.org/officeDocument/2006/relationships/externalLink" Target="externalLinks/externalLink160.xml"/><Relationship Id="rId208" Type="http://schemas.openxmlformats.org/officeDocument/2006/relationships/externalLink" Target="externalLinks/externalLink174.xml"/><Relationship Id="rId415" Type="http://schemas.openxmlformats.org/officeDocument/2006/relationships/externalLink" Target="externalLinks/externalLink381.xml"/><Relationship Id="rId261" Type="http://schemas.openxmlformats.org/officeDocument/2006/relationships/externalLink" Target="externalLinks/externalLink227.xml"/><Relationship Id="rId14" Type="http://schemas.openxmlformats.org/officeDocument/2006/relationships/worksheet" Target="worksheets/sheet14.xml"/><Relationship Id="rId56" Type="http://schemas.openxmlformats.org/officeDocument/2006/relationships/externalLink" Target="externalLinks/externalLink22.xml"/><Relationship Id="rId317" Type="http://schemas.openxmlformats.org/officeDocument/2006/relationships/externalLink" Target="externalLinks/externalLink283.xml"/><Relationship Id="rId359" Type="http://schemas.openxmlformats.org/officeDocument/2006/relationships/externalLink" Target="externalLinks/externalLink325.xml"/><Relationship Id="rId98" Type="http://schemas.openxmlformats.org/officeDocument/2006/relationships/externalLink" Target="externalLinks/externalLink64.xml"/><Relationship Id="rId121" Type="http://schemas.openxmlformats.org/officeDocument/2006/relationships/externalLink" Target="externalLinks/externalLink87.xml"/><Relationship Id="rId163" Type="http://schemas.openxmlformats.org/officeDocument/2006/relationships/externalLink" Target="externalLinks/externalLink129.xml"/><Relationship Id="rId219" Type="http://schemas.openxmlformats.org/officeDocument/2006/relationships/externalLink" Target="externalLinks/externalLink185.xml"/><Relationship Id="rId370" Type="http://schemas.openxmlformats.org/officeDocument/2006/relationships/externalLink" Target="externalLinks/externalLink336.xml"/><Relationship Id="rId230" Type="http://schemas.openxmlformats.org/officeDocument/2006/relationships/externalLink" Target="externalLinks/externalLink196.xml"/><Relationship Id="rId25" Type="http://schemas.openxmlformats.org/officeDocument/2006/relationships/worksheet" Target="worksheets/sheet25.xml"/><Relationship Id="rId67" Type="http://schemas.openxmlformats.org/officeDocument/2006/relationships/externalLink" Target="externalLinks/externalLink33.xml"/><Relationship Id="rId272" Type="http://schemas.openxmlformats.org/officeDocument/2006/relationships/externalLink" Target="externalLinks/externalLink238.xml"/><Relationship Id="rId328" Type="http://schemas.openxmlformats.org/officeDocument/2006/relationships/externalLink" Target="externalLinks/externalLink294.xml"/><Relationship Id="rId132" Type="http://schemas.openxmlformats.org/officeDocument/2006/relationships/externalLink" Target="externalLinks/externalLink98.xml"/><Relationship Id="rId174" Type="http://schemas.openxmlformats.org/officeDocument/2006/relationships/externalLink" Target="externalLinks/externalLink140.xml"/><Relationship Id="rId381" Type="http://schemas.openxmlformats.org/officeDocument/2006/relationships/externalLink" Target="externalLinks/externalLink347.xml"/><Relationship Id="rId241" Type="http://schemas.openxmlformats.org/officeDocument/2006/relationships/externalLink" Target="externalLinks/externalLink207.xml"/><Relationship Id="rId36" Type="http://schemas.openxmlformats.org/officeDocument/2006/relationships/externalLink" Target="externalLinks/externalLink2.xml"/><Relationship Id="rId283" Type="http://schemas.openxmlformats.org/officeDocument/2006/relationships/externalLink" Target="externalLinks/externalLink249.xml"/><Relationship Id="rId339" Type="http://schemas.openxmlformats.org/officeDocument/2006/relationships/externalLink" Target="externalLinks/externalLink305.xml"/><Relationship Id="rId78" Type="http://schemas.openxmlformats.org/officeDocument/2006/relationships/externalLink" Target="externalLinks/externalLink44.xml"/><Relationship Id="rId101" Type="http://schemas.openxmlformats.org/officeDocument/2006/relationships/externalLink" Target="externalLinks/externalLink67.xml"/><Relationship Id="rId143" Type="http://schemas.openxmlformats.org/officeDocument/2006/relationships/externalLink" Target="externalLinks/externalLink109.xml"/><Relationship Id="rId185" Type="http://schemas.openxmlformats.org/officeDocument/2006/relationships/externalLink" Target="externalLinks/externalLink151.xml"/><Relationship Id="rId350" Type="http://schemas.openxmlformats.org/officeDocument/2006/relationships/externalLink" Target="externalLinks/externalLink316.xml"/><Relationship Id="rId406" Type="http://schemas.openxmlformats.org/officeDocument/2006/relationships/externalLink" Target="externalLinks/externalLink372.xml"/><Relationship Id="rId9" Type="http://schemas.openxmlformats.org/officeDocument/2006/relationships/worksheet" Target="worksheets/sheet9.xml"/><Relationship Id="rId210" Type="http://schemas.openxmlformats.org/officeDocument/2006/relationships/externalLink" Target="externalLinks/externalLink176.xml"/><Relationship Id="rId392" Type="http://schemas.openxmlformats.org/officeDocument/2006/relationships/externalLink" Target="externalLinks/externalLink358.xml"/><Relationship Id="rId252" Type="http://schemas.openxmlformats.org/officeDocument/2006/relationships/externalLink" Target="externalLinks/externalLink218.xml"/><Relationship Id="rId294" Type="http://schemas.openxmlformats.org/officeDocument/2006/relationships/externalLink" Target="externalLinks/externalLink260.xml"/><Relationship Id="rId308" Type="http://schemas.openxmlformats.org/officeDocument/2006/relationships/externalLink" Target="externalLinks/externalLink274.xml"/><Relationship Id="rId47" Type="http://schemas.openxmlformats.org/officeDocument/2006/relationships/externalLink" Target="externalLinks/externalLink13.xml"/><Relationship Id="rId89" Type="http://schemas.openxmlformats.org/officeDocument/2006/relationships/externalLink" Target="externalLinks/externalLink55.xml"/><Relationship Id="rId112" Type="http://schemas.openxmlformats.org/officeDocument/2006/relationships/externalLink" Target="externalLinks/externalLink78.xml"/><Relationship Id="rId154" Type="http://schemas.openxmlformats.org/officeDocument/2006/relationships/externalLink" Target="externalLinks/externalLink120.xml"/><Relationship Id="rId361" Type="http://schemas.openxmlformats.org/officeDocument/2006/relationships/externalLink" Target="externalLinks/externalLink327.xml"/><Relationship Id="rId196" Type="http://schemas.openxmlformats.org/officeDocument/2006/relationships/externalLink" Target="externalLinks/externalLink162.xml"/><Relationship Id="rId417" Type="http://schemas.openxmlformats.org/officeDocument/2006/relationships/styles" Target="styles.xml"/><Relationship Id="rId16" Type="http://schemas.openxmlformats.org/officeDocument/2006/relationships/worksheet" Target="worksheets/sheet16.xml"/><Relationship Id="rId221" Type="http://schemas.openxmlformats.org/officeDocument/2006/relationships/externalLink" Target="externalLinks/externalLink187.xml"/><Relationship Id="rId263" Type="http://schemas.openxmlformats.org/officeDocument/2006/relationships/externalLink" Target="externalLinks/externalLink229.xml"/><Relationship Id="rId319" Type="http://schemas.openxmlformats.org/officeDocument/2006/relationships/externalLink" Target="externalLinks/externalLink285.xml"/><Relationship Id="rId58" Type="http://schemas.openxmlformats.org/officeDocument/2006/relationships/externalLink" Target="externalLinks/externalLink24.xml"/><Relationship Id="rId123" Type="http://schemas.openxmlformats.org/officeDocument/2006/relationships/externalLink" Target="externalLinks/externalLink89.xml"/><Relationship Id="rId330" Type="http://schemas.openxmlformats.org/officeDocument/2006/relationships/externalLink" Target="externalLinks/externalLink296.xml"/><Relationship Id="rId165" Type="http://schemas.openxmlformats.org/officeDocument/2006/relationships/externalLink" Target="externalLinks/externalLink131.xml"/><Relationship Id="rId372" Type="http://schemas.openxmlformats.org/officeDocument/2006/relationships/externalLink" Target="externalLinks/externalLink338.xml"/><Relationship Id="rId232" Type="http://schemas.openxmlformats.org/officeDocument/2006/relationships/externalLink" Target="externalLinks/externalLink198.xml"/><Relationship Id="rId274" Type="http://schemas.openxmlformats.org/officeDocument/2006/relationships/externalLink" Target="externalLinks/externalLink240.xml"/><Relationship Id="rId27" Type="http://schemas.openxmlformats.org/officeDocument/2006/relationships/worksheet" Target="worksheets/sheet27.xml"/><Relationship Id="rId69" Type="http://schemas.openxmlformats.org/officeDocument/2006/relationships/externalLink" Target="externalLinks/externalLink35.xml"/><Relationship Id="rId134" Type="http://schemas.openxmlformats.org/officeDocument/2006/relationships/externalLink" Target="externalLinks/externalLink100.xml"/><Relationship Id="rId80" Type="http://schemas.openxmlformats.org/officeDocument/2006/relationships/externalLink" Target="externalLinks/externalLink46.xml"/><Relationship Id="rId176" Type="http://schemas.openxmlformats.org/officeDocument/2006/relationships/externalLink" Target="externalLinks/externalLink142.xml"/><Relationship Id="rId341" Type="http://schemas.openxmlformats.org/officeDocument/2006/relationships/externalLink" Target="externalLinks/externalLink307.xml"/><Relationship Id="rId383" Type="http://schemas.openxmlformats.org/officeDocument/2006/relationships/externalLink" Target="externalLinks/externalLink349.xml"/><Relationship Id="rId201" Type="http://schemas.openxmlformats.org/officeDocument/2006/relationships/externalLink" Target="externalLinks/externalLink167.xml"/><Relationship Id="rId222" Type="http://schemas.openxmlformats.org/officeDocument/2006/relationships/externalLink" Target="externalLinks/externalLink188.xml"/><Relationship Id="rId243" Type="http://schemas.openxmlformats.org/officeDocument/2006/relationships/externalLink" Target="externalLinks/externalLink209.xml"/><Relationship Id="rId264" Type="http://schemas.openxmlformats.org/officeDocument/2006/relationships/externalLink" Target="externalLinks/externalLink230.xml"/><Relationship Id="rId285" Type="http://schemas.openxmlformats.org/officeDocument/2006/relationships/externalLink" Target="externalLinks/externalLink251.xml"/><Relationship Id="rId17" Type="http://schemas.openxmlformats.org/officeDocument/2006/relationships/worksheet" Target="worksheets/sheet17.xml"/><Relationship Id="rId38" Type="http://schemas.openxmlformats.org/officeDocument/2006/relationships/externalLink" Target="externalLinks/externalLink4.xml"/><Relationship Id="rId59" Type="http://schemas.openxmlformats.org/officeDocument/2006/relationships/externalLink" Target="externalLinks/externalLink25.xml"/><Relationship Id="rId103" Type="http://schemas.openxmlformats.org/officeDocument/2006/relationships/externalLink" Target="externalLinks/externalLink69.xml"/><Relationship Id="rId124" Type="http://schemas.openxmlformats.org/officeDocument/2006/relationships/externalLink" Target="externalLinks/externalLink90.xml"/><Relationship Id="rId310" Type="http://schemas.openxmlformats.org/officeDocument/2006/relationships/externalLink" Target="externalLinks/externalLink276.xml"/><Relationship Id="rId70" Type="http://schemas.openxmlformats.org/officeDocument/2006/relationships/externalLink" Target="externalLinks/externalLink36.xml"/><Relationship Id="rId91" Type="http://schemas.openxmlformats.org/officeDocument/2006/relationships/externalLink" Target="externalLinks/externalLink57.xml"/><Relationship Id="rId145" Type="http://schemas.openxmlformats.org/officeDocument/2006/relationships/externalLink" Target="externalLinks/externalLink111.xml"/><Relationship Id="rId166" Type="http://schemas.openxmlformats.org/officeDocument/2006/relationships/externalLink" Target="externalLinks/externalLink132.xml"/><Relationship Id="rId187" Type="http://schemas.openxmlformats.org/officeDocument/2006/relationships/externalLink" Target="externalLinks/externalLink153.xml"/><Relationship Id="rId331" Type="http://schemas.openxmlformats.org/officeDocument/2006/relationships/externalLink" Target="externalLinks/externalLink297.xml"/><Relationship Id="rId352" Type="http://schemas.openxmlformats.org/officeDocument/2006/relationships/externalLink" Target="externalLinks/externalLink318.xml"/><Relationship Id="rId373" Type="http://schemas.openxmlformats.org/officeDocument/2006/relationships/externalLink" Target="externalLinks/externalLink339.xml"/><Relationship Id="rId394" Type="http://schemas.openxmlformats.org/officeDocument/2006/relationships/externalLink" Target="externalLinks/externalLink360.xml"/><Relationship Id="rId408" Type="http://schemas.openxmlformats.org/officeDocument/2006/relationships/externalLink" Target="externalLinks/externalLink374.xml"/><Relationship Id="rId1" Type="http://schemas.openxmlformats.org/officeDocument/2006/relationships/worksheet" Target="worksheets/sheet1.xml"/><Relationship Id="rId212" Type="http://schemas.openxmlformats.org/officeDocument/2006/relationships/externalLink" Target="externalLinks/externalLink178.xml"/><Relationship Id="rId233" Type="http://schemas.openxmlformats.org/officeDocument/2006/relationships/externalLink" Target="externalLinks/externalLink199.xml"/><Relationship Id="rId254" Type="http://schemas.openxmlformats.org/officeDocument/2006/relationships/externalLink" Target="externalLinks/externalLink220.xml"/><Relationship Id="rId28" Type="http://schemas.openxmlformats.org/officeDocument/2006/relationships/worksheet" Target="worksheets/sheet28.xml"/><Relationship Id="rId49" Type="http://schemas.openxmlformats.org/officeDocument/2006/relationships/externalLink" Target="externalLinks/externalLink15.xml"/><Relationship Id="rId114" Type="http://schemas.openxmlformats.org/officeDocument/2006/relationships/externalLink" Target="externalLinks/externalLink80.xml"/><Relationship Id="rId275" Type="http://schemas.openxmlformats.org/officeDocument/2006/relationships/externalLink" Target="externalLinks/externalLink241.xml"/><Relationship Id="rId296" Type="http://schemas.openxmlformats.org/officeDocument/2006/relationships/externalLink" Target="externalLinks/externalLink262.xml"/><Relationship Id="rId300" Type="http://schemas.openxmlformats.org/officeDocument/2006/relationships/externalLink" Target="externalLinks/externalLink266.xml"/><Relationship Id="rId60" Type="http://schemas.openxmlformats.org/officeDocument/2006/relationships/externalLink" Target="externalLinks/externalLink26.xml"/><Relationship Id="rId81" Type="http://schemas.openxmlformats.org/officeDocument/2006/relationships/externalLink" Target="externalLinks/externalLink47.xml"/><Relationship Id="rId135" Type="http://schemas.openxmlformats.org/officeDocument/2006/relationships/externalLink" Target="externalLinks/externalLink101.xml"/><Relationship Id="rId156" Type="http://schemas.openxmlformats.org/officeDocument/2006/relationships/externalLink" Target="externalLinks/externalLink122.xml"/><Relationship Id="rId177" Type="http://schemas.openxmlformats.org/officeDocument/2006/relationships/externalLink" Target="externalLinks/externalLink143.xml"/><Relationship Id="rId198" Type="http://schemas.openxmlformats.org/officeDocument/2006/relationships/externalLink" Target="externalLinks/externalLink164.xml"/><Relationship Id="rId321" Type="http://schemas.openxmlformats.org/officeDocument/2006/relationships/externalLink" Target="externalLinks/externalLink287.xml"/><Relationship Id="rId342" Type="http://schemas.openxmlformats.org/officeDocument/2006/relationships/externalLink" Target="externalLinks/externalLink308.xml"/><Relationship Id="rId363" Type="http://schemas.openxmlformats.org/officeDocument/2006/relationships/externalLink" Target="externalLinks/externalLink329.xml"/><Relationship Id="rId384" Type="http://schemas.openxmlformats.org/officeDocument/2006/relationships/externalLink" Target="externalLinks/externalLink350.xml"/><Relationship Id="rId419" Type="http://schemas.openxmlformats.org/officeDocument/2006/relationships/calcChain" Target="calcChain.xml"/><Relationship Id="rId202" Type="http://schemas.openxmlformats.org/officeDocument/2006/relationships/externalLink" Target="externalLinks/externalLink168.xml"/><Relationship Id="rId223" Type="http://schemas.openxmlformats.org/officeDocument/2006/relationships/externalLink" Target="externalLinks/externalLink189.xml"/><Relationship Id="rId244" Type="http://schemas.openxmlformats.org/officeDocument/2006/relationships/externalLink" Target="externalLinks/externalLink210.xml"/><Relationship Id="rId18" Type="http://schemas.openxmlformats.org/officeDocument/2006/relationships/worksheet" Target="worksheets/sheet18.xml"/><Relationship Id="rId39" Type="http://schemas.openxmlformats.org/officeDocument/2006/relationships/externalLink" Target="externalLinks/externalLink5.xml"/><Relationship Id="rId265" Type="http://schemas.openxmlformats.org/officeDocument/2006/relationships/externalLink" Target="externalLinks/externalLink231.xml"/><Relationship Id="rId286" Type="http://schemas.openxmlformats.org/officeDocument/2006/relationships/externalLink" Target="externalLinks/externalLink252.xml"/><Relationship Id="rId50" Type="http://schemas.openxmlformats.org/officeDocument/2006/relationships/externalLink" Target="externalLinks/externalLink16.xml"/><Relationship Id="rId104" Type="http://schemas.openxmlformats.org/officeDocument/2006/relationships/externalLink" Target="externalLinks/externalLink70.xml"/><Relationship Id="rId125" Type="http://schemas.openxmlformats.org/officeDocument/2006/relationships/externalLink" Target="externalLinks/externalLink91.xml"/><Relationship Id="rId146" Type="http://schemas.openxmlformats.org/officeDocument/2006/relationships/externalLink" Target="externalLinks/externalLink112.xml"/><Relationship Id="rId167" Type="http://schemas.openxmlformats.org/officeDocument/2006/relationships/externalLink" Target="externalLinks/externalLink133.xml"/><Relationship Id="rId188" Type="http://schemas.openxmlformats.org/officeDocument/2006/relationships/externalLink" Target="externalLinks/externalLink154.xml"/><Relationship Id="rId311" Type="http://schemas.openxmlformats.org/officeDocument/2006/relationships/externalLink" Target="externalLinks/externalLink277.xml"/><Relationship Id="rId332" Type="http://schemas.openxmlformats.org/officeDocument/2006/relationships/externalLink" Target="externalLinks/externalLink298.xml"/><Relationship Id="rId353" Type="http://schemas.openxmlformats.org/officeDocument/2006/relationships/externalLink" Target="externalLinks/externalLink319.xml"/><Relationship Id="rId374" Type="http://schemas.openxmlformats.org/officeDocument/2006/relationships/externalLink" Target="externalLinks/externalLink340.xml"/><Relationship Id="rId395" Type="http://schemas.openxmlformats.org/officeDocument/2006/relationships/externalLink" Target="externalLinks/externalLink361.xml"/><Relationship Id="rId409" Type="http://schemas.openxmlformats.org/officeDocument/2006/relationships/externalLink" Target="externalLinks/externalLink375.xml"/><Relationship Id="rId71" Type="http://schemas.openxmlformats.org/officeDocument/2006/relationships/externalLink" Target="externalLinks/externalLink37.xml"/><Relationship Id="rId92" Type="http://schemas.openxmlformats.org/officeDocument/2006/relationships/externalLink" Target="externalLinks/externalLink58.xml"/><Relationship Id="rId213" Type="http://schemas.openxmlformats.org/officeDocument/2006/relationships/externalLink" Target="externalLinks/externalLink179.xml"/><Relationship Id="rId234" Type="http://schemas.openxmlformats.org/officeDocument/2006/relationships/externalLink" Target="externalLinks/externalLink200.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21.xml"/><Relationship Id="rId276" Type="http://schemas.openxmlformats.org/officeDocument/2006/relationships/externalLink" Target="externalLinks/externalLink242.xml"/><Relationship Id="rId297" Type="http://schemas.openxmlformats.org/officeDocument/2006/relationships/externalLink" Target="externalLinks/externalLink263.xml"/><Relationship Id="rId40" Type="http://schemas.openxmlformats.org/officeDocument/2006/relationships/externalLink" Target="externalLinks/externalLink6.xml"/><Relationship Id="rId115" Type="http://schemas.openxmlformats.org/officeDocument/2006/relationships/externalLink" Target="externalLinks/externalLink81.xml"/><Relationship Id="rId136" Type="http://schemas.openxmlformats.org/officeDocument/2006/relationships/externalLink" Target="externalLinks/externalLink102.xml"/><Relationship Id="rId157" Type="http://schemas.openxmlformats.org/officeDocument/2006/relationships/externalLink" Target="externalLinks/externalLink123.xml"/><Relationship Id="rId178" Type="http://schemas.openxmlformats.org/officeDocument/2006/relationships/externalLink" Target="externalLinks/externalLink144.xml"/><Relationship Id="rId301" Type="http://schemas.openxmlformats.org/officeDocument/2006/relationships/externalLink" Target="externalLinks/externalLink267.xml"/><Relationship Id="rId322" Type="http://schemas.openxmlformats.org/officeDocument/2006/relationships/externalLink" Target="externalLinks/externalLink288.xml"/><Relationship Id="rId343" Type="http://schemas.openxmlformats.org/officeDocument/2006/relationships/externalLink" Target="externalLinks/externalLink309.xml"/><Relationship Id="rId364" Type="http://schemas.openxmlformats.org/officeDocument/2006/relationships/externalLink" Target="externalLinks/externalLink330.xml"/><Relationship Id="rId61" Type="http://schemas.openxmlformats.org/officeDocument/2006/relationships/externalLink" Target="externalLinks/externalLink27.xml"/><Relationship Id="rId82" Type="http://schemas.openxmlformats.org/officeDocument/2006/relationships/externalLink" Target="externalLinks/externalLink48.xml"/><Relationship Id="rId199" Type="http://schemas.openxmlformats.org/officeDocument/2006/relationships/externalLink" Target="externalLinks/externalLink165.xml"/><Relationship Id="rId203" Type="http://schemas.openxmlformats.org/officeDocument/2006/relationships/externalLink" Target="externalLinks/externalLink169.xml"/><Relationship Id="rId385" Type="http://schemas.openxmlformats.org/officeDocument/2006/relationships/externalLink" Target="externalLinks/externalLink351.xml"/><Relationship Id="rId19" Type="http://schemas.openxmlformats.org/officeDocument/2006/relationships/worksheet" Target="worksheets/sheet19.xml"/><Relationship Id="rId224" Type="http://schemas.openxmlformats.org/officeDocument/2006/relationships/externalLink" Target="externalLinks/externalLink190.xml"/><Relationship Id="rId245" Type="http://schemas.openxmlformats.org/officeDocument/2006/relationships/externalLink" Target="externalLinks/externalLink211.xml"/><Relationship Id="rId266" Type="http://schemas.openxmlformats.org/officeDocument/2006/relationships/externalLink" Target="externalLinks/externalLink232.xml"/><Relationship Id="rId287" Type="http://schemas.openxmlformats.org/officeDocument/2006/relationships/externalLink" Target="externalLinks/externalLink253.xml"/><Relationship Id="rId410" Type="http://schemas.openxmlformats.org/officeDocument/2006/relationships/externalLink" Target="externalLinks/externalLink376.xml"/><Relationship Id="rId30" Type="http://schemas.openxmlformats.org/officeDocument/2006/relationships/worksheet" Target="worksheets/sheet30.xml"/><Relationship Id="rId105" Type="http://schemas.openxmlformats.org/officeDocument/2006/relationships/externalLink" Target="externalLinks/externalLink71.xml"/><Relationship Id="rId126" Type="http://schemas.openxmlformats.org/officeDocument/2006/relationships/externalLink" Target="externalLinks/externalLink92.xml"/><Relationship Id="rId147" Type="http://schemas.openxmlformats.org/officeDocument/2006/relationships/externalLink" Target="externalLinks/externalLink113.xml"/><Relationship Id="rId168" Type="http://schemas.openxmlformats.org/officeDocument/2006/relationships/externalLink" Target="externalLinks/externalLink134.xml"/><Relationship Id="rId312" Type="http://schemas.openxmlformats.org/officeDocument/2006/relationships/externalLink" Target="externalLinks/externalLink278.xml"/><Relationship Id="rId333" Type="http://schemas.openxmlformats.org/officeDocument/2006/relationships/externalLink" Target="externalLinks/externalLink299.xml"/><Relationship Id="rId354" Type="http://schemas.openxmlformats.org/officeDocument/2006/relationships/externalLink" Target="externalLinks/externalLink320.xml"/><Relationship Id="rId51" Type="http://schemas.openxmlformats.org/officeDocument/2006/relationships/externalLink" Target="externalLinks/externalLink17.xml"/><Relationship Id="rId72" Type="http://schemas.openxmlformats.org/officeDocument/2006/relationships/externalLink" Target="externalLinks/externalLink38.xml"/><Relationship Id="rId93" Type="http://schemas.openxmlformats.org/officeDocument/2006/relationships/externalLink" Target="externalLinks/externalLink59.xml"/><Relationship Id="rId189" Type="http://schemas.openxmlformats.org/officeDocument/2006/relationships/externalLink" Target="externalLinks/externalLink155.xml"/><Relationship Id="rId375" Type="http://schemas.openxmlformats.org/officeDocument/2006/relationships/externalLink" Target="externalLinks/externalLink341.xml"/><Relationship Id="rId396" Type="http://schemas.openxmlformats.org/officeDocument/2006/relationships/externalLink" Target="externalLinks/externalLink362.xml"/><Relationship Id="rId3" Type="http://schemas.openxmlformats.org/officeDocument/2006/relationships/worksheet" Target="worksheets/sheet3.xml"/><Relationship Id="rId214" Type="http://schemas.openxmlformats.org/officeDocument/2006/relationships/externalLink" Target="externalLinks/externalLink180.xml"/><Relationship Id="rId235" Type="http://schemas.openxmlformats.org/officeDocument/2006/relationships/externalLink" Target="externalLinks/externalLink201.xml"/><Relationship Id="rId256" Type="http://schemas.openxmlformats.org/officeDocument/2006/relationships/externalLink" Target="externalLinks/externalLink222.xml"/><Relationship Id="rId277" Type="http://schemas.openxmlformats.org/officeDocument/2006/relationships/externalLink" Target="externalLinks/externalLink243.xml"/><Relationship Id="rId298" Type="http://schemas.openxmlformats.org/officeDocument/2006/relationships/externalLink" Target="externalLinks/externalLink264.xml"/><Relationship Id="rId400" Type="http://schemas.openxmlformats.org/officeDocument/2006/relationships/externalLink" Target="externalLinks/externalLink366.xml"/><Relationship Id="rId116" Type="http://schemas.openxmlformats.org/officeDocument/2006/relationships/externalLink" Target="externalLinks/externalLink82.xml"/><Relationship Id="rId137" Type="http://schemas.openxmlformats.org/officeDocument/2006/relationships/externalLink" Target="externalLinks/externalLink103.xml"/><Relationship Id="rId158" Type="http://schemas.openxmlformats.org/officeDocument/2006/relationships/externalLink" Target="externalLinks/externalLink124.xml"/><Relationship Id="rId302" Type="http://schemas.openxmlformats.org/officeDocument/2006/relationships/externalLink" Target="externalLinks/externalLink268.xml"/><Relationship Id="rId323" Type="http://schemas.openxmlformats.org/officeDocument/2006/relationships/externalLink" Target="externalLinks/externalLink289.xml"/><Relationship Id="rId344" Type="http://schemas.openxmlformats.org/officeDocument/2006/relationships/externalLink" Target="externalLinks/externalLink310.xml"/><Relationship Id="rId20" Type="http://schemas.openxmlformats.org/officeDocument/2006/relationships/worksheet" Target="worksheets/sheet20.xml"/><Relationship Id="rId41" Type="http://schemas.openxmlformats.org/officeDocument/2006/relationships/externalLink" Target="externalLinks/externalLink7.xml"/><Relationship Id="rId62" Type="http://schemas.openxmlformats.org/officeDocument/2006/relationships/externalLink" Target="externalLinks/externalLink28.xml"/><Relationship Id="rId83" Type="http://schemas.openxmlformats.org/officeDocument/2006/relationships/externalLink" Target="externalLinks/externalLink49.xml"/><Relationship Id="rId179" Type="http://schemas.openxmlformats.org/officeDocument/2006/relationships/externalLink" Target="externalLinks/externalLink145.xml"/><Relationship Id="rId365" Type="http://schemas.openxmlformats.org/officeDocument/2006/relationships/externalLink" Target="externalLinks/externalLink331.xml"/><Relationship Id="rId386" Type="http://schemas.openxmlformats.org/officeDocument/2006/relationships/externalLink" Target="externalLinks/externalLink352.xml"/><Relationship Id="rId190" Type="http://schemas.openxmlformats.org/officeDocument/2006/relationships/externalLink" Target="externalLinks/externalLink156.xml"/><Relationship Id="rId204" Type="http://schemas.openxmlformats.org/officeDocument/2006/relationships/externalLink" Target="externalLinks/externalLink170.xml"/><Relationship Id="rId225" Type="http://schemas.openxmlformats.org/officeDocument/2006/relationships/externalLink" Target="externalLinks/externalLink191.xml"/><Relationship Id="rId246" Type="http://schemas.openxmlformats.org/officeDocument/2006/relationships/externalLink" Target="externalLinks/externalLink212.xml"/><Relationship Id="rId267" Type="http://schemas.openxmlformats.org/officeDocument/2006/relationships/externalLink" Target="externalLinks/externalLink233.xml"/><Relationship Id="rId288" Type="http://schemas.openxmlformats.org/officeDocument/2006/relationships/externalLink" Target="externalLinks/externalLink254.xml"/><Relationship Id="rId411" Type="http://schemas.openxmlformats.org/officeDocument/2006/relationships/externalLink" Target="externalLinks/externalLink377.xml"/><Relationship Id="rId106" Type="http://schemas.openxmlformats.org/officeDocument/2006/relationships/externalLink" Target="externalLinks/externalLink72.xml"/><Relationship Id="rId127" Type="http://schemas.openxmlformats.org/officeDocument/2006/relationships/externalLink" Target="externalLinks/externalLink93.xml"/><Relationship Id="rId313" Type="http://schemas.openxmlformats.org/officeDocument/2006/relationships/externalLink" Target="externalLinks/externalLink27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8.xml"/><Relationship Id="rId73" Type="http://schemas.openxmlformats.org/officeDocument/2006/relationships/externalLink" Target="externalLinks/externalLink39.xml"/><Relationship Id="rId94" Type="http://schemas.openxmlformats.org/officeDocument/2006/relationships/externalLink" Target="externalLinks/externalLink60.xml"/><Relationship Id="rId148" Type="http://schemas.openxmlformats.org/officeDocument/2006/relationships/externalLink" Target="externalLinks/externalLink114.xml"/><Relationship Id="rId169" Type="http://schemas.openxmlformats.org/officeDocument/2006/relationships/externalLink" Target="externalLinks/externalLink135.xml"/><Relationship Id="rId334" Type="http://schemas.openxmlformats.org/officeDocument/2006/relationships/externalLink" Target="externalLinks/externalLink300.xml"/><Relationship Id="rId355" Type="http://schemas.openxmlformats.org/officeDocument/2006/relationships/externalLink" Target="externalLinks/externalLink321.xml"/><Relationship Id="rId376" Type="http://schemas.openxmlformats.org/officeDocument/2006/relationships/externalLink" Target="externalLinks/externalLink342.xml"/><Relationship Id="rId397" Type="http://schemas.openxmlformats.org/officeDocument/2006/relationships/externalLink" Target="externalLinks/externalLink363.xml"/><Relationship Id="rId4" Type="http://schemas.openxmlformats.org/officeDocument/2006/relationships/worksheet" Target="worksheets/sheet4.xml"/><Relationship Id="rId180" Type="http://schemas.openxmlformats.org/officeDocument/2006/relationships/externalLink" Target="externalLinks/externalLink146.xml"/><Relationship Id="rId215" Type="http://schemas.openxmlformats.org/officeDocument/2006/relationships/externalLink" Target="externalLinks/externalLink181.xml"/><Relationship Id="rId236" Type="http://schemas.openxmlformats.org/officeDocument/2006/relationships/externalLink" Target="externalLinks/externalLink202.xml"/><Relationship Id="rId257" Type="http://schemas.openxmlformats.org/officeDocument/2006/relationships/externalLink" Target="externalLinks/externalLink223.xml"/><Relationship Id="rId278" Type="http://schemas.openxmlformats.org/officeDocument/2006/relationships/externalLink" Target="externalLinks/externalLink244.xml"/><Relationship Id="rId401" Type="http://schemas.openxmlformats.org/officeDocument/2006/relationships/externalLink" Target="externalLinks/externalLink367.xml"/><Relationship Id="rId303" Type="http://schemas.openxmlformats.org/officeDocument/2006/relationships/externalLink" Target="externalLinks/externalLink269.xml"/><Relationship Id="rId42" Type="http://schemas.openxmlformats.org/officeDocument/2006/relationships/externalLink" Target="externalLinks/externalLink8.xml"/><Relationship Id="rId84" Type="http://schemas.openxmlformats.org/officeDocument/2006/relationships/externalLink" Target="externalLinks/externalLink50.xml"/><Relationship Id="rId138" Type="http://schemas.openxmlformats.org/officeDocument/2006/relationships/externalLink" Target="externalLinks/externalLink104.xml"/><Relationship Id="rId345" Type="http://schemas.openxmlformats.org/officeDocument/2006/relationships/externalLink" Target="externalLinks/externalLink311.xml"/><Relationship Id="rId387" Type="http://schemas.openxmlformats.org/officeDocument/2006/relationships/externalLink" Target="externalLinks/externalLink353.xml"/><Relationship Id="rId191" Type="http://schemas.openxmlformats.org/officeDocument/2006/relationships/externalLink" Target="externalLinks/externalLink157.xml"/><Relationship Id="rId205" Type="http://schemas.openxmlformats.org/officeDocument/2006/relationships/externalLink" Target="externalLinks/externalLink171.xml"/><Relationship Id="rId247" Type="http://schemas.openxmlformats.org/officeDocument/2006/relationships/externalLink" Target="externalLinks/externalLink213.xml"/><Relationship Id="rId412" Type="http://schemas.openxmlformats.org/officeDocument/2006/relationships/externalLink" Target="externalLinks/externalLink378.xml"/><Relationship Id="rId107" Type="http://schemas.openxmlformats.org/officeDocument/2006/relationships/externalLink" Target="externalLinks/externalLink73.xml"/><Relationship Id="rId289" Type="http://schemas.openxmlformats.org/officeDocument/2006/relationships/externalLink" Target="externalLinks/externalLink255.xml"/><Relationship Id="rId11" Type="http://schemas.openxmlformats.org/officeDocument/2006/relationships/worksheet" Target="worksheets/sheet11.xml"/><Relationship Id="rId53" Type="http://schemas.openxmlformats.org/officeDocument/2006/relationships/externalLink" Target="externalLinks/externalLink19.xml"/><Relationship Id="rId149" Type="http://schemas.openxmlformats.org/officeDocument/2006/relationships/externalLink" Target="externalLinks/externalLink115.xml"/><Relationship Id="rId314" Type="http://schemas.openxmlformats.org/officeDocument/2006/relationships/externalLink" Target="externalLinks/externalLink280.xml"/><Relationship Id="rId356" Type="http://schemas.openxmlformats.org/officeDocument/2006/relationships/externalLink" Target="externalLinks/externalLink322.xml"/><Relationship Id="rId398" Type="http://schemas.openxmlformats.org/officeDocument/2006/relationships/externalLink" Target="externalLinks/externalLink364.xml"/><Relationship Id="rId95" Type="http://schemas.openxmlformats.org/officeDocument/2006/relationships/externalLink" Target="externalLinks/externalLink61.xml"/><Relationship Id="rId160" Type="http://schemas.openxmlformats.org/officeDocument/2006/relationships/externalLink" Target="externalLinks/externalLink126.xml"/><Relationship Id="rId216" Type="http://schemas.openxmlformats.org/officeDocument/2006/relationships/externalLink" Target="externalLinks/externalLink182.xml"/><Relationship Id="rId258" Type="http://schemas.openxmlformats.org/officeDocument/2006/relationships/externalLink" Target="externalLinks/externalLink224.xml"/><Relationship Id="rId22" Type="http://schemas.openxmlformats.org/officeDocument/2006/relationships/worksheet" Target="worksheets/sheet22.xml"/><Relationship Id="rId64" Type="http://schemas.openxmlformats.org/officeDocument/2006/relationships/externalLink" Target="externalLinks/externalLink30.xml"/><Relationship Id="rId118" Type="http://schemas.openxmlformats.org/officeDocument/2006/relationships/externalLink" Target="externalLinks/externalLink84.xml"/><Relationship Id="rId325" Type="http://schemas.openxmlformats.org/officeDocument/2006/relationships/externalLink" Target="externalLinks/externalLink291.xml"/><Relationship Id="rId367" Type="http://schemas.openxmlformats.org/officeDocument/2006/relationships/externalLink" Target="externalLinks/externalLink333.xml"/><Relationship Id="rId171" Type="http://schemas.openxmlformats.org/officeDocument/2006/relationships/externalLink" Target="externalLinks/externalLink137.xml"/><Relationship Id="rId227" Type="http://schemas.openxmlformats.org/officeDocument/2006/relationships/externalLink" Target="externalLinks/externalLink193.xml"/><Relationship Id="rId269" Type="http://schemas.openxmlformats.org/officeDocument/2006/relationships/externalLink" Target="externalLinks/externalLink235.xml"/><Relationship Id="rId33" Type="http://schemas.openxmlformats.org/officeDocument/2006/relationships/worksheet" Target="worksheets/sheet33.xml"/><Relationship Id="rId129" Type="http://schemas.openxmlformats.org/officeDocument/2006/relationships/externalLink" Target="externalLinks/externalLink95.xml"/><Relationship Id="rId280" Type="http://schemas.openxmlformats.org/officeDocument/2006/relationships/externalLink" Target="externalLinks/externalLink246.xml"/><Relationship Id="rId336" Type="http://schemas.openxmlformats.org/officeDocument/2006/relationships/externalLink" Target="externalLinks/externalLink302.xml"/><Relationship Id="rId75" Type="http://schemas.openxmlformats.org/officeDocument/2006/relationships/externalLink" Target="externalLinks/externalLink41.xml"/><Relationship Id="rId140" Type="http://schemas.openxmlformats.org/officeDocument/2006/relationships/externalLink" Target="externalLinks/externalLink106.xml"/><Relationship Id="rId182" Type="http://schemas.openxmlformats.org/officeDocument/2006/relationships/externalLink" Target="externalLinks/externalLink148.xml"/><Relationship Id="rId378" Type="http://schemas.openxmlformats.org/officeDocument/2006/relationships/externalLink" Target="externalLinks/externalLink344.xml"/><Relationship Id="rId403" Type="http://schemas.openxmlformats.org/officeDocument/2006/relationships/externalLink" Target="externalLinks/externalLink369.xml"/><Relationship Id="rId6" Type="http://schemas.openxmlformats.org/officeDocument/2006/relationships/worksheet" Target="worksheets/sheet6.xml"/><Relationship Id="rId238" Type="http://schemas.openxmlformats.org/officeDocument/2006/relationships/externalLink" Target="externalLinks/externalLink204.xml"/><Relationship Id="rId291" Type="http://schemas.openxmlformats.org/officeDocument/2006/relationships/externalLink" Target="externalLinks/externalLink257.xml"/><Relationship Id="rId305" Type="http://schemas.openxmlformats.org/officeDocument/2006/relationships/externalLink" Target="externalLinks/externalLink271.xml"/><Relationship Id="rId347" Type="http://schemas.openxmlformats.org/officeDocument/2006/relationships/externalLink" Target="externalLinks/externalLink313.xml"/><Relationship Id="rId44" Type="http://schemas.openxmlformats.org/officeDocument/2006/relationships/externalLink" Target="externalLinks/externalLink10.xml"/><Relationship Id="rId86" Type="http://schemas.openxmlformats.org/officeDocument/2006/relationships/externalLink" Target="externalLinks/externalLink52.xml"/><Relationship Id="rId151" Type="http://schemas.openxmlformats.org/officeDocument/2006/relationships/externalLink" Target="externalLinks/externalLink117.xml"/><Relationship Id="rId389" Type="http://schemas.openxmlformats.org/officeDocument/2006/relationships/externalLink" Target="externalLinks/externalLink355.xml"/><Relationship Id="rId193" Type="http://schemas.openxmlformats.org/officeDocument/2006/relationships/externalLink" Target="externalLinks/externalLink159.xml"/><Relationship Id="rId207" Type="http://schemas.openxmlformats.org/officeDocument/2006/relationships/externalLink" Target="externalLinks/externalLink173.xml"/><Relationship Id="rId249" Type="http://schemas.openxmlformats.org/officeDocument/2006/relationships/externalLink" Target="externalLinks/externalLink215.xml"/><Relationship Id="rId414" Type="http://schemas.openxmlformats.org/officeDocument/2006/relationships/externalLink" Target="externalLinks/externalLink380.xml"/><Relationship Id="rId13" Type="http://schemas.openxmlformats.org/officeDocument/2006/relationships/worksheet" Target="worksheets/sheet13.xml"/><Relationship Id="rId109" Type="http://schemas.openxmlformats.org/officeDocument/2006/relationships/externalLink" Target="externalLinks/externalLink75.xml"/><Relationship Id="rId260" Type="http://schemas.openxmlformats.org/officeDocument/2006/relationships/externalLink" Target="externalLinks/externalLink226.xml"/><Relationship Id="rId316" Type="http://schemas.openxmlformats.org/officeDocument/2006/relationships/externalLink" Target="externalLinks/externalLink282.xml"/><Relationship Id="rId55" Type="http://schemas.openxmlformats.org/officeDocument/2006/relationships/externalLink" Target="externalLinks/externalLink21.xml"/><Relationship Id="rId97" Type="http://schemas.openxmlformats.org/officeDocument/2006/relationships/externalLink" Target="externalLinks/externalLink63.xml"/><Relationship Id="rId120" Type="http://schemas.openxmlformats.org/officeDocument/2006/relationships/externalLink" Target="externalLinks/externalLink86.xml"/><Relationship Id="rId358" Type="http://schemas.openxmlformats.org/officeDocument/2006/relationships/externalLink" Target="externalLinks/externalLink324.xml"/><Relationship Id="rId162" Type="http://schemas.openxmlformats.org/officeDocument/2006/relationships/externalLink" Target="externalLinks/externalLink128.xml"/><Relationship Id="rId218" Type="http://schemas.openxmlformats.org/officeDocument/2006/relationships/externalLink" Target="externalLinks/externalLink184.xml"/><Relationship Id="rId271" Type="http://schemas.openxmlformats.org/officeDocument/2006/relationships/externalLink" Target="externalLinks/externalLink237.xml"/><Relationship Id="rId24" Type="http://schemas.openxmlformats.org/officeDocument/2006/relationships/worksheet" Target="worksheets/sheet24.xml"/><Relationship Id="rId66" Type="http://schemas.openxmlformats.org/officeDocument/2006/relationships/externalLink" Target="externalLinks/externalLink32.xml"/><Relationship Id="rId131" Type="http://schemas.openxmlformats.org/officeDocument/2006/relationships/externalLink" Target="externalLinks/externalLink97.xml"/><Relationship Id="rId327" Type="http://schemas.openxmlformats.org/officeDocument/2006/relationships/externalLink" Target="externalLinks/externalLink293.xml"/><Relationship Id="rId369" Type="http://schemas.openxmlformats.org/officeDocument/2006/relationships/externalLink" Target="externalLinks/externalLink335.xml"/><Relationship Id="rId173" Type="http://schemas.openxmlformats.org/officeDocument/2006/relationships/externalLink" Target="externalLinks/externalLink139.xml"/><Relationship Id="rId229" Type="http://schemas.openxmlformats.org/officeDocument/2006/relationships/externalLink" Target="externalLinks/externalLink195.xml"/><Relationship Id="rId380" Type="http://schemas.openxmlformats.org/officeDocument/2006/relationships/externalLink" Target="externalLinks/externalLink346.xml"/><Relationship Id="rId240" Type="http://schemas.openxmlformats.org/officeDocument/2006/relationships/externalLink" Target="externalLinks/externalLink206.xml"/><Relationship Id="rId35" Type="http://schemas.openxmlformats.org/officeDocument/2006/relationships/externalLink" Target="externalLinks/externalLink1.xml"/><Relationship Id="rId77" Type="http://schemas.openxmlformats.org/officeDocument/2006/relationships/externalLink" Target="externalLinks/externalLink43.xml"/><Relationship Id="rId100" Type="http://schemas.openxmlformats.org/officeDocument/2006/relationships/externalLink" Target="externalLinks/externalLink66.xml"/><Relationship Id="rId282" Type="http://schemas.openxmlformats.org/officeDocument/2006/relationships/externalLink" Target="externalLinks/externalLink248.xml"/><Relationship Id="rId338" Type="http://schemas.openxmlformats.org/officeDocument/2006/relationships/externalLink" Target="externalLinks/externalLink304.xml"/><Relationship Id="rId8" Type="http://schemas.openxmlformats.org/officeDocument/2006/relationships/worksheet" Target="worksheets/sheet8.xml"/><Relationship Id="rId142" Type="http://schemas.openxmlformats.org/officeDocument/2006/relationships/externalLink" Target="externalLinks/externalLink108.xml"/><Relationship Id="rId184" Type="http://schemas.openxmlformats.org/officeDocument/2006/relationships/externalLink" Target="externalLinks/externalLink150.xml"/><Relationship Id="rId391" Type="http://schemas.openxmlformats.org/officeDocument/2006/relationships/externalLink" Target="externalLinks/externalLink357.xml"/><Relationship Id="rId405" Type="http://schemas.openxmlformats.org/officeDocument/2006/relationships/externalLink" Target="externalLinks/externalLink371.xml"/><Relationship Id="rId251" Type="http://schemas.openxmlformats.org/officeDocument/2006/relationships/externalLink" Target="externalLinks/externalLink217.xml"/><Relationship Id="rId46" Type="http://schemas.openxmlformats.org/officeDocument/2006/relationships/externalLink" Target="externalLinks/externalLink12.xml"/><Relationship Id="rId293" Type="http://schemas.openxmlformats.org/officeDocument/2006/relationships/externalLink" Target="externalLinks/externalLink259.xml"/><Relationship Id="rId307" Type="http://schemas.openxmlformats.org/officeDocument/2006/relationships/externalLink" Target="externalLinks/externalLink273.xml"/><Relationship Id="rId349" Type="http://schemas.openxmlformats.org/officeDocument/2006/relationships/externalLink" Target="externalLinks/externalLink315.xml"/><Relationship Id="rId88" Type="http://schemas.openxmlformats.org/officeDocument/2006/relationships/externalLink" Target="externalLinks/externalLink54.xml"/><Relationship Id="rId111" Type="http://schemas.openxmlformats.org/officeDocument/2006/relationships/externalLink" Target="externalLinks/externalLink77.xml"/><Relationship Id="rId153" Type="http://schemas.openxmlformats.org/officeDocument/2006/relationships/externalLink" Target="externalLinks/externalLink119.xml"/><Relationship Id="rId195" Type="http://schemas.openxmlformats.org/officeDocument/2006/relationships/externalLink" Target="externalLinks/externalLink161.xml"/><Relationship Id="rId209" Type="http://schemas.openxmlformats.org/officeDocument/2006/relationships/externalLink" Target="externalLinks/externalLink175.xml"/><Relationship Id="rId360" Type="http://schemas.openxmlformats.org/officeDocument/2006/relationships/externalLink" Target="externalLinks/externalLink326.xml"/><Relationship Id="rId416" Type="http://schemas.openxmlformats.org/officeDocument/2006/relationships/theme" Target="theme/theme1.xml"/><Relationship Id="rId220" Type="http://schemas.openxmlformats.org/officeDocument/2006/relationships/externalLink" Target="externalLinks/externalLink186.xml"/><Relationship Id="rId15" Type="http://schemas.openxmlformats.org/officeDocument/2006/relationships/worksheet" Target="worksheets/sheet15.xml"/><Relationship Id="rId57" Type="http://schemas.openxmlformats.org/officeDocument/2006/relationships/externalLink" Target="externalLinks/externalLink23.xml"/><Relationship Id="rId262" Type="http://schemas.openxmlformats.org/officeDocument/2006/relationships/externalLink" Target="externalLinks/externalLink228.xml"/><Relationship Id="rId318" Type="http://schemas.openxmlformats.org/officeDocument/2006/relationships/externalLink" Target="externalLinks/externalLink284.xml"/><Relationship Id="rId99" Type="http://schemas.openxmlformats.org/officeDocument/2006/relationships/externalLink" Target="externalLinks/externalLink65.xml"/><Relationship Id="rId122" Type="http://schemas.openxmlformats.org/officeDocument/2006/relationships/externalLink" Target="externalLinks/externalLink88.xml"/><Relationship Id="rId164" Type="http://schemas.openxmlformats.org/officeDocument/2006/relationships/externalLink" Target="externalLinks/externalLink130.xml"/><Relationship Id="rId371" Type="http://schemas.openxmlformats.org/officeDocument/2006/relationships/externalLink" Target="externalLinks/externalLink337.xml"/><Relationship Id="rId26" Type="http://schemas.openxmlformats.org/officeDocument/2006/relationships/worksheet" Target="worksheets/sheet26.xml"/><Relationship Id="rId231" Type="http://schemas.openxmlformats.org/officeDocument/2006/relationships/externalLink" Target="externalLinks/externalLink197.xml"/><Relationship Id="rId273" Type="http://schemas.openxmlformats.org/officeDocument/2006/relationships/externalLink" Target="externalLinks/externalLink239.xml"/><Relationship Id="rId329" Type="http://schemas.openxmlformats.org/officeDocument/2006/relationships/externalLink" Target="externalLinks/externalLink295.xml"/><Relationship Id="rId68" Type="http://schemas.openxmlformats.org/officeDocument/2006/relationships/externalLink" Target="externalLinks/externalLink34.xml"/><Relationship Id="rId133" Type="http://schemas.openxmlformats.org/officeDocument/2006/relationships/externalLink" Target="externalLinks/externalLink99.xml"/><Relationship Id="rId175" Type="http://schemas.openxmlformats.org/officeDocument/2006/relationships/externalLink" Target="externalLinks/externalLink141.xml"/><Relationship Id="rId340" Type="http://schemas.openxmlformats.org/officeDocument/2006/relationships/externalLink" Target="externalLinks/externalLink306.xml"/><Relationship Id="rId200" Type="http://schemas.openxmlformats.org/officeDocument/2006/relationships/externalLink" Target="externalLinks/externalLink166.xml"/><Relationship Id="rId382" Type="http://schemas.openxmlformats.org/officeDocument/2006/relationships/externalLink" Target="externalLinks/externalLink348.xml"/><Relationship Id="rId242" Type="http://schemas.openxmlformats.org/officeDocument/2006/relationships/externalLink" Target="externalLinks/externalLink208.xml"/><Relationship Id="rId284" Type="http://schemas.openxmlformats.org/officeDocument/2006/relationships/externalLink" Target="externalLinks/externalLink250.xml"/><Relationship Id="rId37" Type="http://schemas.openxmlformats.org/officeDocument/2006/relationships/externalLink" Target="externalLinks/externalLink3.xml"/><Relationship Id="rId79" Type="http://schemas.openxmlformats.org/officeDocument/2006/relationships/externalLink" Target="externalLinks/externalLink45.xml"/><Relationship Id="rId102" Type="http://schemas.openxmlformats.org/officeDocument/2006/relationships/externalLink" Target="externalLinks/externalLink68.xml"/><Relationship Id="rId144" Type="http://schemas.openxmlformats.org/officeDocument/2006/relationships/externalLink" Target="externalLinks/externalLink110.xml"/><Relationship Id="rId90" Type="http://schemas.openxmlformats.org/officeDocument/2006/relationships/externalLink" Target="externalLinks/externalLink56.xml"/><Relationship Id="rId186" Type="http://schemas.openxmlformats.org/officeDocument/2006/relationships/externalLink" Target="externalLinks/externalLink152.xml"/><Relationship Id="rId351" Type="http://schemas.openxmlformats.org/officeDocument/2006/relationships/externalLink" Target="externalLinks/externalLink317.xml"/><Relationship Id="rId393" Type="http://schemas.openxmlformats.org/officeDocument/2006/relationships/externalLink" Target="externalLinks/externalLink359.xml"/><Relationship Id="rId407" Type="http://schemas.openxmlformats.org/officeDocument/2006/relationships/externalLink" Target="externalLinks/externalLink373.xml"/><Relationship Id="rId211" Type="http://schemas.openxmlformats.org/officeDocument/2006/relationships/externalLink" Target="externalLinks/externalLink177.xml"/><Relationship Id="rId253" Type="http://schemas.openxmlformats.org/officeDocument/2006/relationships/externalLink" Target="externalLinks/externalLink219.xml"/><Relationship Id="rId295" Type="http://schemas.openxmlformats.org/officeDocument/2006/relationships/externalLink" Target="externalLinks/externalLink261.xml"/><Relationship Id="rId309" Type="http://schemas.openxmlformats.org/officeDocument/2006/relationships/externalLink" Target="externalLinks/externalLink275.xml"/><Relationship Id="rId48" Type="http://schemas.openxmlformats.org/officeDocument/2006/relationships/externalLink" Target="externalLinks/externalLink14.xml"/><Relationship Id="rId113" Type="http://schemas.openxmlformats.org/officeDocument/2006/relationships/externalLink" Target="externalLinks/externalLink79.xml"/><Relationship Id="rId320" Type="http://schemas.openxmlformats.org/officeDocument/2006/relationships/externalLink" Target="externalLinks/externalLink286.xml"/><Relationship Id="rId155" Type="http://schemas.openxmlformats.org/officeDocument/2006/relationships/externalLink" Target="externalLinks/externalLink121.xml"/><Relationship Id="rId197" Type="http://schemas.openxmlformats.org/officeDocument/2006/relationships/externalLink" Target="externalLinks/externalLink163.xml"/><Relationship Id="rId362" Type="http://schemas.openxmlformats.org/officeDocument/2006/relationships/externalLink" Target="externalLinks/externalLink328.xml"/><Relationship Id="rId418"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editAs="oneCell">
    <xdr:from>
      <xdr:col>2</xdr:col>
      <xdr:colOff>631029</xdr:colOff>
      <xdr:row>19</xdr:row>
      <xdr:rowOff>23811</xdr:rowOff>
    </xdr:from>
    <xdr:to>
      <xdr:col>3</xdr:col>
      <xdr:colOff>102391</xdr:colOff>
      <xdr:row>20</xdr:row>
      <xdr:rowOff>14286</xdr:rowOff>
    </xdr:to>
    <xdr:pic>
      <xdr:nvPicPr>
        <xdr:cNvPr id="2" name="Picture 1" descr="EMB00000d0826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59779" y="5048249"/>
          <a:ext cx="638175" cy="5143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18</xdr:row>
      <xdr:rowOff>257175</xdr:rowOff>
    </xdr:from>
    <xdr:to>
      <xdr:col>15</xdr:col>
      <xdr:colOff>5014</xdr:colOff>
      <xdr:row>18</xdr:row>
      <xdr:rowOff>265697</xdr:rowOff>
    </xdr:to>
    <xdr:cxnSp macro="">
      <xdr:nvCxnSpPr>
        <xdr:cNvPr id="13" name="직선 화살표 연결선 12">
          <a:extLst>
            <a:ext uri="{FF2B5EF4-FFF2-40B4-BE49-F238E27FC236}">
              <a16:creationId xmlns:a16="http://schemas.microsoft.com/office/drawing/2014/main" id="{00000000-0008-0000-0900-00000D000000}"/>
            </a:ext>
          </a:extLst>
        </xdr:cNvPr>
        <xdr:cNvCxnSpPr/>
      </xdr:nvCxnSpPr>
      <xdr:spPr bwMode="auto">
        <a:xfrm>
          <a:off x="4993105" y="3686175"/>
          <a:ext cx="4867777" cy="8522"/>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0</xdr:colOff>
      <xdr:row>5</xdr:row>
      <xdr:rowOff>273326</xdr:rowOff>
    </xdr:from>
    <xdr:to>
      <xdr:col>7</xdr:col>
      <xdr:colOff>480392</xdr:colOff>
      <xdr:row>5</xdr:row>
      <xdr:rowOff>289891</xdr:rowOff>
    </xdr:to>
    <xdr:cxnSp macro="">
      <xdr:nvCxnSpPr>
        <xdr:cNvPr id="18" name="직선 화살표 연결선 17">
          <a:extLst>
            <a:ext uri="{FF2B5EF4-FFF2-40B4-BE49-F238E27FC236}">
              <a16:creationId xmlns:a16="http://schemas.microsoft.com/office/drawing/2014/main" id="{00000000-0008-0000-0900-000012000000}"/>
            </a:ext>
          </a:extLst>
        </xdr:cNvPr>
        <xdr:cNvCxnSpPr/>
      </xdr:nvCxnSpPr>
      <xdr:spPr bwMode="auto">
        <a:xfrm>
          <a:off x="4514022" y="3130826"/>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7</xdr:col>
      <xdr:colOff>16566</xdr:colOff>
      <xdr:row>16</xdr:row>
      <xdr:rowOff>273326</xdr:rowOff>
    </xdr:from>
    <xdr:to>
      <xdr:col>14</xdr:col>
      <xdr:colOff>480391</xdr:colOff>
      <xdr:row>16</xdr:row>
      <xdr:rowOff>278710</xdr:rowOff>
    </xdr:to>
    <xdr:cxnSp macro="">
      <xdr:nvCxnSpPr>
        <xdr:cNvPr id="21" name="직선 화살표 연결선 20">
          <a:extLst>
            <a:ext uri="{FF2B5EF4-FFF2-40B4-BE49-F238E27FC236}">
              <a16:creationId xmlns:a16="http://schemas.microsoft.com/office/drawing/2014/main" id="{00000000-0008-0000-0900-000015000000}"/>
            </a:ext>
          </a:extLst>
        </xdr:cNvPr>
        <xdr:cNvCxnSpPr/>
      </xdr:nvCxnSpPr>
      <xdr:spPr bwMode="auto">
        <a:xfrm flipV="1">
          <a:off x="5996609" y="8754717"/>
          <a:ext cx="3884543" cy="5384"/>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7</xdr:col>
      <xdr:colOff>11597</xdr:colOff>
      <xdr:row>17</xdr:row>
      <xdr:rowOff>331305</xdr:rowOff>
    </xdr:from>
    <xdr:to>
      <xdr:col>14</xdr:col>
      <xdr:colOff>480391</xdr:colOff>
      <xdr:row>17</xdr:row>
      <xdr:rowOff>336689</xdr:rowOff>
    </xdr:to>
    <xdr:cxnSp macro="">
      <xdr:nvCxnSpPr>
        <xdr:cNvPr id="9" name="직선 화살표 연결선 8">
          <a:extLst>
            <a:ext uri="{FF2B5EF4-FFF2-40B4-BE49-F238E27FC236}">
              <a16:creationId xmlns:a16="http://schemas.microsoft.com/office/drawing/2014/main" id="{00000000-0008-0000-0900-000009000000}"/>
            </a:ext>
          </a:extLst>
        </xdr:cNvPr>
        <xdr:cNvCxnSpPr/>
      </xdr:nvCxnSpPr>
      <xdr:spPr bwMode="auto">
        <a:xfrm flipV="1">
          <a:off x="5991640" y="9384196"/>
          <a:ext cx="3889512" cy="5384"/>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19878</xdr:colOff>
      <xdr:row>4</xdr:row>
      <xdr:rowOff>284922</xdr:rowOff>
    </xdr:from>
    <xdr:to>
      <xdr:col>8</xdr:col>
      <xdr:colOff>11596</xdr:colOff>
      <xdr:row>4</xdr:row>
      <xdr:rowOff>301487</xdr:rowOff>
    </xdr:to>
    <xdr:cxnSp macro="">
      <xdr:nvCxnSpPr>
        <xdr:cNvPr id="15" name="직선 화살표 연결선 14">
          <a:extLst>
            <a:ext uri="{FF2B5EF4-FFF2-40B4-BE49-F238E27FC236}">
              <a16:creationId xmlns:a16="http://schemas.microsoft.com/office/drawing/2014/main" id="{01A5ACC7-90E9-4447-A43D-B4F09EC7F8D2}"/>
            </a:ext>
          </a:extLst>
        </xdr:cNvPr>
        <xdr:cNvCxnSpPr/>
      </xdr:nvCxnSpPr>
      <xdr:spPr bwMode="auto">
        <a:xfrm>
          <a:off x="4533900" y="2570922"/>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3</xdr:col>
      <xdr:colOff>487017</xdr:colOff>
      <xdr:row>7</xdr:row>
      <xdr:rowOff>271670</xdr:rowOff>
    </xdr:from>
    <xdr:to>
      <xdr:col>7</xdr:col>
      <xdr:colOff>478735</xdr:colOff>
      <xdr:row>7</xdr:row>
      <xdr:rowOff>288235</xdr:rowOff>
    </xdr:to>
    <xdr:cxnSp macro="">
      <xdr:nvCxnSpPr>
        <xdr:cNvPr id="17" name="직선 화살표 연결선 16">
          <a:extLst>
            <a:ext uri="{FF2B5EF4-FFF2-40B4-BE49-F238E27FC236}">
              <a16:creationId xmlns:a16="http://schemas.microsoft.com/office/drawing/2014/main" id="{C924C651-6AEF-45FA-A783-D8028BEFBEA4}"/>
            </a:ext>
          </a:extLst>
        </xdr:cNvPr>
        <xdr:cNvCxnSpPr/>
      </xdr:nvCxnSpPr>
      <xdr:spPr bwMode="auto">
        <a:xfrm>
          <a:off x="4512365" y="4139648"/>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1656</xdr:colOff>
      <xdr:row>6</xdr:row>
      <xdr:rowOff>283265</xdr:rowOff>
    </xdr:from>
    <xdr:to>
      <xdr:col>7</xdr:col>
      <xdr:colOff>482048</xdr:colOff>
      <xdr:row>6</xdr:row>
      <xdr:rowOff>299830</xdr:rowOff>
    </xdr:to>
    <xdr:cxnSp macro="">
      <xdr:nvCxnSpPr>
        <xdr:cNvPr id="19" name="직선 화살표 연결선 18">
          <a:extLst>
            <a:ext uri="{FF2B5EF4-FFF2-40B4-BE49-F238E27FC236}">
              <a16:creationId xmlns:a16="http://schemas.microsoft.com/office/drawing/2014/main" id="{4BBE4392-0F1F-4519-8593-037047E12680}"/>
            </a:ext>
          </a:extLst>
        </xdr:cNvPr>
        <xdr:cNvCxnSpPr/>
      </xdr:nvCxnSpPr>
      <xdr:spPr bwMode="auto">
        <a:xfrm>
          <a:off x="4515678" y="3646004"/>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4969</xdr:colOff>
      <xdr:row>8</xdr:row>
      <xdr:rowOff>270014</xdr:rowOff>
    </xdr:from>
    <xdr:to>
      <xdr:col>7</xdr:col>
      <xdr:colOff>485361</xdr:colOff>
      <xdr:row>8</xdr:row>
      <xdr:rowOff>286579</xdr:rowOff>
    </xdr:to>
    <xdr:cxnSp macro="">
      <xdr:nvCxnSpPr>
        <xdr:cNvPr id="20" name="직선 화살표 연결선 19">
          <a:extLst>
            <a:ext uri="{FF2B5EF4-FFF2-40B4-BE49-F238E27FC236}">
              <a16:creationId xmlns:a16="http://schemas.microsoft.com/office/drawing/2014/main" id="{2438BDE4-8A94-44B4-BC96-6757B55E55DE}"/>
            </a:ext>
          </a:extLst>
        </xdr:cNvPr>
        <xdr:cNvCxnSpPr/>
      </xdr:nvCxnSpPr>
      <xdr:spPr bwMode="auto">
        <a:xfrm>
          <a:off x="4518991" y="4643231"/>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8282</xdr:colOff>
      <xdr:row>9</xdr:row>
      <xdr:rowOff>240196</xdr:rowOff>
    </xdr:from>
    <xdr:to>
      <xdr:col>8</xdr:col>
      <xdr:colOff>0</xdr:colOff>
      <xdr:row>9</xdr:row>
      <xdr:rowOff>256761</xdr:rowOff>
    </xdr:to>
    <xdr:cxnSp macro="">
      <xdr:nvCxnSpPr>
        <xdr:cNvPr id="23" name="직선 화살표 연결선 22">
          <a:extLst>
            <a:ext uri="{FF2B5EF4-FFF2-40B4-BE49-F238E27FC236}">
              <a16:creationId xmlns:a16="http://schemas.microsoft.com/office/drawing/2014/main" id="{D3C4203D-FCD6-4E02-87C0-E63A8FFB161F}"/>
            </a:ext>
          </a:extLst>
        </xdr:cNvPr>
        <xdr:cNvCxnSpPr/>
      </xdr:nvCxnSpPr>
      <xdr:spPr bwMode="auto">
        <a:xfrm>
          <a:off x="4522304" y="5118653"/>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11595</xdr:colOff>
      <xdr:row>10</xdr:row>
      <xdr:rowOff>293204</xdr:rowOff>
    </xdr:from>
    <xdr:to>
      <xdr:col>8</xdr:col>
      <xdr:colOff>3313</xdr:colOff>
      <xdr:row>10</xdr:row>
      <xdr:rowOff>309769</xdr:rowOff>
    </xdr:to>
    <xdr:cxnSp macro="">
      <xdr:nvCxnSpPr>
        <xdr:cNvPr id="24" name="직선 화살표 연결선 23">
          <a:extLst>
            <a:ext uri="{FF2B5EF4-FFF2-40B4-BE49-F238E27FC236}">
              <a16:creationId xmlns:a16="http://schemas.microsoft.com/office/drawing/2014/main" id="{C8BE6F24-2F17-44AC-9885-F972AD8A0A7F}"/>
            </a:ext>
          </a:extLst>
        </xdr:cNvPr>
        <xdr:cNvCxnSpPr/>
      </xdr:nvCxnSpPr>
      <xdr:spPr bwMode="auto">
        <a:xfrm>
          <a:off x="4525617" y="5676900"/>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6625</xdr:colOff>
      <xdr:row>11</xdr:row>
      <xdr:rowOff>238539</xdr:rowOff>
    </xdr:from>
    <xdr:to>
      <xdr:col>7</xdr:col>
      <xdr:colOff>487017</xdr:colOff>
      <xdr:row>11</xdr:row>
      <xdr:rowOff>255104</xdr:rowOff>
    </xdr:to>
    <xdr:cxnSp macro="">
      <xdr:nvCxnSpPr>
        <xdr:cNvPr id="25" name="직선 화살표 연결선 24">
          <a:extLst>
            <a:ext uri="{FF2B5EF4-FFF2-40B4-BE49-F238E27FC236}">
              <a16:creationId xmlns:a16="http://schemas.microsoft.com/office/drawing/2014/main" id="{E536162C-6514-4072-BEC1-A18492F35228}"/>
            </a:ext>
          </a:extLst>
        </xdr:cNvPr>
        <xdr:cNvCxnSpPr/>
      </xdr:nvCxnSpPr>
      <xdr:spPr bwMode="auto">
        <a:xfrm>
          <a:off x="4520647" y="6193735"/>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9938</xdr:colOff>
      <xdr:row>12</xdr:row>
      <xdr:rowOff>258417</xdr:rowOff>
    </xdr:from>
    <xdr:to>
      <xdr:col>8</xdr:col>
      <xdr:colOff>1656</xdr:colOff>
      <xdr:row>12</xdr:row>
      <xdr:rowOff>274982</xdr:rowOff>
    </xdr:to>
    <xdr:cxnSp macro="">
      <xdr:nvCxnSpPr>
        <xdr:cNvPr id="26" name="직선 화살표 연결선 25">
          <a:extLst>
            <a:ext uri="{FF2B5EF4-FFF2-40B4-BE49-F238E27FC236}">
              <a16:creationId xmlns:a16="http://schemas.microsoft.com/office/drawing/2014/main" id="{2AE771D8-8984-49D3-A486-43D8EEE59AB3}"/>
            </a:ext>
          </a:extLst>
        </xdr:cNvPr>
        <xdr:cNvCxnSpPr/>
      </xdr:nvCxnSpPr>
      <xdr:spPr bwMode="auto">
        <a:xfrm>
          <a:off x="4523960" y="6718852"/>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4968</xdr:colOff>
      <xdr:row>13</xdr:row>
      <xdr:rowOff>236882</xdr:rowOff>
    </xdr:from>
    <xdr:to>
      <xdr:col>7</xdr:col>
      <xdr:colOff>485360</xdr:colOff>
      <xdr:row>13</xdr:row>
      <xdr:rowOff>253447</xdr:rowOff>
    </xdr:to>
    <xdr:cxnSp macro="">
      <xdr:nvCxnSpPr>
        <xdr:cNvPr id="27" name="직선 화살표 연결선 26">
          <a:extLst>
            <a:ext uri="{FF2B5EF4-FFF2-40B4-BE49-F238E27FC236}">
              <a16:creationId xmlns:a16="http://schemas.microsoft.com/office/drawing/2014/main" id="{C6A26664-F69E-4D2A-8FF8-2DC9CDEE0C36}"/>
            </a:ext>
          </a:extLst>
        </xdr:cNvPr>
        <xdr:cNvCxnSpPr/>
      </xdr:nvCxnSpPr>
      <xdr:spPr bwMode="auto">
        <a:xfrm>
          <a:off x="4518990" y="7202556"/>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16564</xdr:colOff>
      <xdr:row>14</xdr:row>
      <xdr:rowOff>248478</xdr:rowOff>
    </xdr:from>
    <xdr:to>
      <xdr:col>8</xdr:col>
      <xdr:colOff>8282</xdr:colOff>
      <xdr:row>14</xdr:row>
      <xdr:rowOff>265043</xdr:rowOff>
    </xdr:to>
    <xdr:cxnSp macro="">
      <xdr:nvCxnSpPr>
        <xdr:cNvPr id="28" name="직선 화살표 연결선 27">
          <a:extLst>
            <a:ext uri="{FF2B5EF4-FFF2-40B4-BE49-F238E27FC236}">
              <a16:creationId xmlns:a16="http://schemas.microsoft.com/office/drawing/2014/main" id="{EC80477A-8CD0-4757-84DC-7D548B65DFCB}"/>
            </a:ext>
          </a:extLst>
        </xdr:cNvPr>
        <xdr:cNvCxnSpPr/>
      </xdr:nvCxnSpPr>
      <xdr:spPr bwMode="auto">
        <a:xfrm>
          <a:off x="4530586" y="7719391"/>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twoCellAnchor>
    <xdr:from>
      <xdr:col>4</xdr:col>
      <xdr:colOff>11595</xdr:colOff>
      <xdr:row>15</xdr:row>
      <xdr:rowOff>235226</xdr:rowOff>
    </xdr:from>
    <xdr:to>
      <xdr:col>8</xdr:col>
      <xdr:colOff>3313</xdr:colOff>
      <xdr:row>15</xdr:row>
      <xdr:rowOff>251791</xdr:rowOff>
    </xdr:to>
    <xdr:cxnSp macro="">
      <xdr:nvCxnSpPr>
        <xdr:cNvPr id="29" name="직선 화살표 연결선 28">
          <a:extLst>
            <a:ext uri="{FF2B5EF4-FFF2-40B4-BE49-F238E27FC236}">
              <a16:creationId xmlns:a16="http://schemas.microsoft.com/office/drawing/2014/main" id="{DDDB9D2F-1F73-40C9-BFBA-AB915F5EF122}"/>
            </a:ext>
          </a:extLst>
        </xdr:cNvPr>
        <xdr:cNvCxnSpPr/>
      </xdr:nvCxnSpPr>
      <xdr:spPr bwMode="auto">
        <a:xfrm>
          <a:off x="4525617" y="8211378"/>
          <a:ext cx="1946413" cy="16565"/>
        </a:xfrm>
        <a:prstGeom prst="straightConnector1">
          <a:avLst/>
        </a:prstGeom>
        <a:solidFill>
          <a:srgbClr val="FFFFFF"/>
        </a:solidFill>
        <a:ln w="9525" cap="flat" cmpd="sng" algn="ctr">
          <a:solidFill>
            <a:srgbClr val="000000"/>
          </a:solidFill>
          <a:prstDash val="solid"/>
          <a:round/>
          <a:headEnd type="arrow"/>
          <a:tailEnd type="arrow"/>
        </a:ln>
        <a:effectLst/>
      </xdr:spPr>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115956</xdr:colOff>
      <xdr:row>71</xdr:row>
      <xdr:rowOff>74543</xdr:rowOff>
    </xdr:from>
    <xdr:to>
      <xdr:col>20</xdr:col>
      <xdr:colOff>343767</xdr:colOff>
      <xdr:row>87</xdr:row>
      <xdr:rowOff>0</xdr:rowOff>
    </xdr:to>
    <xdr:pic>
      <xdr:nvPicPr>
        <xdr:cNvPr id="2" name="그림 1">
          <a:extLst>
            <a:ext uri="{FF2B5EF4-FFF2-40B4-BE49-F238E27FC236}">
              <a16:creationId xmlns:a16="http://schemas.microsoft.com/office/drawing/2014/main" id="{1ABF061E-E97C-4D67-A63A-49EDC3FDF0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94434" y="16540369"/>
          <a:ext cx="3093593" cy="36443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497061</xdr:colOff>
      <xdr:row>109</xdr:row>
      <xdr:rowOff>26415</xdr:rowOff>
    </xdr:from>
    <xdr:to>
      <xdr:col>20</xdr:col>
      <xdr:colOff>343954</xdr:colOff>
      <xdr:row>123</xdr:row>
      <xdr:rowOff>96796</xdr:rowOff>
    </xdr:to>
    <xdr:pic>
      <xdr:nvPicPr>
        <xdr:cNvPr id="2" name="그림 1">
          <a:extLst>
            <a:ext uri="{FF2B5EF4-FFF2-40B4-BE49-F238E27FC236}">
              <a16:creationId xmlns:a16="http://schemas.microsoft.com/office/drawing/2014/main" id="{607175A8-BD04-4267-9FDB-0855D3C77442}"/>
            </a:ext>
          </a:extLst>
        </xdr:cNvPr>
        <xdr:cNvPicPr>
          <a:picLocks noChangeAspect="1"/>
        </xdr:cNvPicPr>
      </xdr:nvPicPr>
      <xdr:blipFill>
        <a:blip xmlns:r="http://schemas.openxmlformats.org/officeDocument/2006/relationships" r:embed="rId1"/>
        <a:stretch>
          <a:fillRect/>
        </a:stretch>
      </xdr:blipFill>
      <xdr:spPr>
        <a:xfrm>
          <a:off x="16241326" y="13238150"/>
          <a:ext cx="5707569" cy="2995117"/>
        </a:xfrm>
        <a:prstGeom prst="rect">
          <a:avLst/>
        </a:prstGeom>
      </xdr:spPr>
    </xdr:pic>
    <xdr:clientData/>
  </xdr:twoCellAnchor>
  <xdr:twoCellAnchor editAs="oneCell">
    <xdr:from>
      <xdr:col>12</xdr:col>
      <xdr:colOff>492259</xdr:colOff>
      <xdr:row>123</xdr:row>
      <xdr:rowOff>76840</xdr:rowOff>
    </xdr:from>
    <xdr:to>
      <xdr:col>21</xdr:col>
      <xdr:colOff>86009</xdr:colOff>
      <xdr:row>147</xdr:row>
      <xdr:rowOff>115888</xdr:rowOff>
    </xdr:to>
    <xdr:pic>
      <xdr:nvPicPr>
        <xdr:cNvPr id="3" name="그림 2">
          <a:extLst>
            <a:ext uri="{FF2B5EF4-FFF2-40B4-BE49-F238E27FC236}">
              <a16:creationId xmlns:a16="http://schemas.microsoft.com/office/drawing/2014/main" id="{0F38583C-EEBE-4C27-8441-C0848D41B1D3}"/>
            </a:ext>
          </a:extLst>
        </xdr:cNvPr>
        <xdr:cNvPicPr>
          <a:picLocks noChangeAspect="1"/>
        </xdr:cNvPicPr>
      </xdr:nvPicPr>
      <xdr:blipFill>
        <a:blip xmlns:r="http://schemas.openxmlformats.org/officeDocument/2006/relationships" r:embed="rId2"/>
        <a:stretch>
          <a:fillRect/>
        </a:stretch>
      </xdr:blipFill>
      <xdr:spPr>
        <a:xfrm>
          <a:off x="16236524" y="16213311"/>
          <a:ext cx="6115573" cy="328875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723900</xdr:colOff>
      <xdr:row>162</xdr:row>
      <xdr:rowOff>57150</xdr:rowOff>
    </xdr:from>
    <xdr:to>
      <xdr:col>9</xdr:col>
      <xdr:colOff>104775</xdr:colOff>
      <xdr:row>164</xdr:row>
      <xdr:rowOff>180975</xdr:rowOff>
    </xdr:to>
    <xdr:sp macro="" textlink="">
      <xdr:nvSpPr>
        <xdr:cNvPr id="2" name="Rectangle 14">
          <a:extLst>
            <a:ext uri="{FF2B5EF4-FFF2-40B4-BE49-F238E27FC236}">
              <a16:creationId xmlns:a16="http://schemas.microsoft.com/office/drawing/2014/main" id="{00000000-0008-0000-1100-000002000000}"/>
            </a:ext>
          </a:extLst>
        </xdr:cNvPr>
        <xdr:cNvSpPr>
          <a:spLocks noChangeArrowheads="1"/>
        </xdr:cNvSpPr>
      </xdr:nvSpPr>
      <xdr:spPr bwMode="auto">
        <a:xfrm>
          <a:off x="6915150" y="12115800"/>
          <a:ext cx="1133475" cy="0"/>
        </a:xfrm>
        <a:prstGeom prst="rect">
          <a:avLst/>
        </a:prstGeom>
        <a:solidFill>
          <a:srgbClr val="FFFFFF"/>
        </a:solidFill>
        <a:ln w="12700">
          <a:solidFill>
            <a:srgbClr val="0000FF"/>
          </a:solidFill>
          <a:miter lim="800000"/>
          <a:headEnd/>
          <a:tailEnd/>
        </a:ln>
      </xdr:spPr>
    </xdr:sp>
    <xdr:clientData/>
  </xdr:twoCellAnchor>
  <xdr:twoCellAnchor>
    <xdr:from>
      <xdr:col>8</xdr:col>
      <xdr:colOff>447675</xdr:colOff>
      <xdr:row>164</xdr:row>
      <xdr:rowOff>190500</xdr:rowOff>
    </xdr:from>
    <xdr:to>
      <xdr:col>8</xdr:col>
      <xdr:colOff>485775</xdr:colOff>
      <xdr:row>169</xdr:row>
      <xdr:rowOff>180975</xdr:rowOff>
    </xdr:to>
    <xdr:sp macro="" textlink="">
      <xdr:nvSpPr>
        <xdr:cNvPr id="3" name="Rectangle 15">
          <a:extLst>
            <a:ext uri="{FF2B5EF4-FFF2-40B4-BE49-F238E27FC236}">
              <a16:creationId xmlns:a16="http://schemas.microsoft.com/office/drawing/2014/main" id="{00000000-0008-0000-1100-000003000000}"/>
            </a:ext>
          </a:extLst>
        </xdr:cNvPr>
        <xdr:cNvSpPr>
          <a:spLocks noChangeArrowheads="1"/>
        </xdr:cNvSpPr>
      </xdr:nvSpPr>
      <xdr:spPr bwMode="auto">
        <a:xfrm>
          <a:off x="7486650" y="12115800"/>
          <a:ext cx="38100" cy="0"/>
        </a:xfrm>
        <a:prstGeom prst="rect">
          <a:avLst/>
        </a:prstGeom>
        <a:solidFill>
          <a:srgbClr val="000000"/>
        </a:solidFill>
        <a:ln w="9525">
          <a:solidFill>
            <a:srgbClr val="0000FF"/>
          </a:solidFill>
          <a:miter lim="800000"/>
          <a:headEnd/>
          <a:tailEnd/>
        </a:ln>
      </xdr:spPr>
    </xdr:sp>
    <xdr:clientData/>
  </xdr:twoCellAnchor>
  <xdr:twoCellAnchor>
    <xdr:from>
      <xdr:col>7</xdr:col>
      <xdr:colOff>723900</xdr:colOff>
      <xdr:row>162</xdr:row>
      <xdr:rowOff>57150</xdr:rowOff>
    </xdr:from>
    <xdr:to>
      <xdr:col>9</xdr:col>
      <xdr:colOff>104775</xdr:colOff>
      <xdr:row>164</xdr:row>
      <xdr:rowOff>180975</xdr:rowOff>
    </xdr:to>
    <xdr:sp macro="" textlink="">
      <xdr:nvSpPr>
        <xdr:cNvPr id="4" name="Rectangle 14">
          <a:extLst>
            <a:ext uri="{FF2B5EF4-FFF2-40B4-BE49-F238E27FC236}">
              <a16:creationId xmlns:a16="http://schemas.microsoft.com/office/drawing/2014/main" id="{00000000-0008-0000-1100-000004000000}"/>
            </a:ext>
          </a:extLst>
        </xdr:cNvPr>
        <xdr:cNvSpPr>
          <a:spLocks noChangeArrowheads="1"/>
        </xdr:cNvSpPr>
      </xdr:nvSpPr>
      <xdr:spPr bwMode="auto">
        <a:xfrm>
          <a:off x="6915150" y="12115800"/>
          <a:ext cx="1133475" cy="0"/>
        </a:xfrm>
        <a:prstGeom prst="rect">
          <a:avLst/>
        </a:prstGeom>
        <a:solidFill>
          <a:srgbClr val="FFFFFF"/>
        </a:solidFill>
        <a:ln w="12700">
          <a:solidFill>
            <a:srgbClr val="0000FF"/>
          </a:solidFill>
          <a:miter lim="800000"/>
          <a:headEnd/>
          <a:tailEnd/>
        </a:ln>
      </xdr:spPr>
    </xdr:sp>
    <xdr:clientData/>
  </xdr:twoCellAnchor>
  <xdr:twoCellAnchor>
    <xdr:from>
      <xdr:col>8</xdr:col>
      <xdr:colOff>447675</xdr:colOff>
      <xdr:row>164</xdr:row>
      <xdr:rowOff>190500</xdr:rowOff>
    </xdr:from>
    <xdr:to>
      <xdr:col>8</xdr:col>
      <xdr:colOff>485775</xdr:colOff>
      <xdr:row>169</xdr:row>
      <xdr:rowOff>180975</xdr:rowOff>
    </xdr:to>
    <xdr:sp macro="" textlink="">
      <xdr:nvSpPr>
        <xdr:cNvPr id="5" name="Rectangle 15">
          <a:extLst>
            <a:ext uri="{FF2B5EF4-FFF2-40B4-BE49-F238E27FC236}">
              <a16:creationId xmlns:a16="http://schemas.microsoft.com/office/drawing/2014/main" id="{00000000-0008-0000-1100-000005000000}"/>
            </a:ext>
          </a:extLst>
        </xdr:cNvPr>
        <xdr:cNvSpPr>
          <a:spLocks noChangeArrowheads="1"/>
        </xdr:cNvSpPr>
      </xdr:nvSpPr>
      <xdr:spPr bwMode="auto">
        <a:xfrm>
          <a:off x="7486650" y="12115800"/>
          <a:ext cx="38100" cy="0"/>
        </a:xfrm>
        <a:prstGeom prst="rect">
          <a:avLst/>
        </a:prstGeom>
        <a:solidFill>
          <a:srgbClr val="000000"/>
        </a:solidFill>
        <a:ln w="9525">
          <a:solidFill>
            <a:srgbClr val="0000FF"/>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561562</xdr:colOff>
      <xdr:row>0</xdr:row>
      <xdr:rowOff>132107</xdr:rowOff>
    </xdr:from>
    <xdr:to>
      <xdr:col>9</xdr:col>
      <xdr:colOff>742950</xdr:colOff>
      <xdr:row>22</xdr:row>
      <xdr:rowOff>135037</xdr:rowOff>
    </xdr:to>
    <xdr:pic>
      <xdr:nvPicPr>
        <xdr:cNvPr id="2" name="그림 1">
          <a:extLst>
            <a:ext uri="{FF2B5EF4-FFF2-40B4-BE49-F238E27FC236}">
              <a16:creationId xmlns:a16="http://schemas.microsoft.com/office/drawing/2014/main" id="{FE90976D-989A-4BA5-B364-DA275BBBE273}"/>
            </a:ext>
          </a:extLst>
        </xdr:cNvPr>
        <xdr:cNvPicPr>
          <a:picLocks noChangeAspect="1"/>
        </xdr:cNvPicPr>
      </xdr:nvPicPr>
      <xdr:blipFill>
        <a:blip xmlns:r="http://schemas.openxmlformats.org/officeDocument/2006/relationships" r:embed="rId1"/>
        <a:stretch>
          <a:fillRect/>
        </a:stretch>
      </xdr:blipFill>
      <xdr:spPr>
        <a:xfrm>
          <a:off x="9924637" y="132107"/>
          <a:ext cx="3991388" cy="5698880"/>
        </a:xfrm>
        <a:prstGeom prst="rect">
          <a:avLst/>
        </a:prstGeom>
      </xdr:spPr>
    </xdr:pic>
    <xdr:clientData/>
  </xdr:twoCellAnchor>
  <xdr:twoCellAnchor>
    <xdr:from>
      <xdr:col>7</xdr:col>
      <xdr:colOff>405434</xdr:colOff>
      <xdr:row>9</xdr:row>
      <xdr:rowOff>13667</xdr:rowOff>
    </xdr:from>
    <xdr:to>
      <xdr:col>8</xdr:col>
      <xdr:colOff>156956</xdr:colOff>
      <xdr:row>18</xdr:row>
      <xdr:rowOff>237297</xdr:rowOff>
    </xdr:to>
    <xdr:sp macro="" textlink="">
      <xdr:nvSpPr>
        <xdr:cNvPr id="3" name="직사각형 2">
          <a:extLst>
            <a:ext uri="{FF2B5EF4-FFF2-40B4-BE49-F238E27FC236}">
              <a16:creationId xmlns:a16="http://schemas.microsoft.com/office/drawing/2014/main" id="{9E88EFCB-2661-426D-9038-3C12A8FB667F}"/>
            </a:ext>
          </a:extLst>
        </xdr:cNvPr>
        <xdr:cNvSpPr/>
      </xdr:nvSpPr>
      <xdr:spPr>
        <a:xfrm>
          <a:off x="12054509" y="1956767"/>
          <a:ext cx="513522" cy="193813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49</xdr:col>
      <xdr:colOff>347382</xdr:colOff>
      <xdr:row>50</xdr:row>
      <xdr:rowOff>212912</xdr:rowOff>
    </xdr:from>
    <xdr:to>
      <xdr:col>60</xdr:col>
      <xdr:colOff>489191</xdr:colOff>
      <xdr:row>68</xdr:row>
      <xdr:rowOff>156335</xdr:rowOff>
    </xdr:to>
    <xdr:pic>
      <xdr:nvPicPr>
        <xdr:cNvPr id="3" name="그림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12046323" y="12539383"/>
          <a:ext cx="7660956" cy="4380952"/>
        </a:xfrm>
        <a:prstGeom prst="rect">
          <a:avLst/>
        </a:prstGeom>
      </xdr:spPr>
    </xdr:pic>
    <xdr:clientData/>
  </xdr:twoCellAnchor>
  <xdr:twoCellAnchor editAs="oneCell">
    <xdr:from>
      <xdr:col>48</xdr:col>
      <xdr:colOff>605118</xdr:colOff>
      <xdr:row>26</xdr:row>
      <xdr:rowOff>201706</xdr:rowOff>
    </xdr:from>
    <xdr:to>
      <xdr:col>60</xdr:col>
      <xdr:colOff>63368</xdr:colOff>
      <xdr:row>31</xdr:row>
      <xdr:rowOff>235726</xdr:rowOff>
    </xdr:to>
    <xdr:pic>
      <xdr:nvPicPr>
        <xdr:cNvPr id="4" name="그림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2"/>
        <a:stretch>
          <a:fillRect/>
        </a:stretch>
      </xdr:blipFill>
      <xdr:spPr>
        <a:xfrm>
          <a:off x="11620500" y="6611471"/>
          <a:ext cx="7660956" cy="1266667"/>
        </a:xfrm>
        <a:prstGeom prst="rect">
          <a:avLst/>
        </a:prstGeom>
      </xdr:spPr>
    </xdr:pic>
    <xdr:clientData/>
  </xdr:twoCellAnchor>
  <xdr:twoCellAnchor editAs="oneCell">
    <xdr:from>
      <xdr:col>37</xdr:col>
      <xdr:colOff>425823</xdr:colOff>
      <xdr:row>76</xdr:row>
      <xdr:rowOff>235324</xdr:rowOff>
    </xdr:from>
    <xdr:to>
      <xdr:col>59</xdr:col>
      <xdr:colOff>218000</xdr:colOff>
      <xdr:row>90</xdr:row>
      <xdr:rowOff>4356</xdr:rowOff>
    </xdr:to>
    <xdr:pic>
      <xdr:nvPicPr>
        <xdr:cNvPr id="5" name="그림 4">
          <a:extLst>
            <a:ext uri="{FF2B5EF4-FFF2-40B4-BE49-F238E27FC236}">
              <a16:creationId xmlns:a16="http://schemas.microsoft.com/office/drawing/2014/main" id="{00000000-0008-0000-0F00-000005000000}"/>
            </a:ext>
          </a:extLst>
        </xdr:cNvPr>
        <xdr:cNvPicPr>
          <a:picLocks noChangeAspect="1"/>
        </xdr:cNvPicPr>
      </xdr:nvPicPr>
      <xdr:blipFill rotWithShape="1">
        <a:blip xmlns:r="http://schemas.openxmlformats.org/officeDocument/2006/relationships" r:embed="rId3" cstate="email">
          <a:extLst>
            <a:ext uri="{28A0092B-C50C-407E-A947-70E740481C1C}">
              <a14:useLocalDpi xmlns:a14="http://schemas.microsoft.com/office/drawing/2010/main"/>
            </a:ext>
          </a:extLst>
        </a:blip>
        <a:srcRect/>
        <a:stretch/>
      </xdr:blipFill>
      <xdr:spPr>
        <a:xfrm>
          <a:off x="11446248" y="19056724"/>
          <a:ext cx="8600000" cy="3236132"/>
        </a:xfrm>
        <a:prstGeom prst="rect">
          <a:avLst/>
        </a:prstGeom>
      </xdr:spPr>
    </xdr:pic>
    <xdr:clientData/>
  </xdr:twoCellAnchor>
  <xdr:twoCellAnchor editAs="oneCell">
    <xdr:from>
      <xdr:col>37</xdr:col>
      <xdr:colOff>425823</xdr:colOff>
      <xdr:row>101</xdr:row>
      <xdr:rowOff>-1</xdr:rowOff>
    </xdr:from>
    <xdr:to>
      <xdr:col>59</xdr:col>
      <xdr:colOff>122762</xdr:colOff>
      <xdr:row>115</xdr:row>
      <xdr:rowOff>15255</xdr:rowOff>
    </xdr:to>
    <xdr:pic>
      <xdr:nvPicPr>
        <xdr:cNvPr id="6" name="그림 5">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4"/>
        <a:stretch>
          <a:fillRect/>
        </a:stretch>
      </xdr:blipFill>
      <xdr:spPr>
        <a:xfrm>
          <a:off x="11446248" y="25012649"/>
          <a:ext cx="8504762" cy="348235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8</xdr:row>
      <xdr:rowOff>0</xdr:rowOff>
    </xdr:from>
    <xdr:to>
      <xdr:col>7</xdr:col>
      <xdr:colOff>0</xdr:colOff>
      <xdr:row>8</xdr:row>
      <xdr:rowOff>0</xdr:rowOff>
    </xdr:to>
    <xdr:pic>
      <xdr:nvPicPr>
        <xdr:cNvPr id="4363" name="Picture 5">
          <a:extLst>
            <a:ext uri="{FF2B5EF4-FFF2-40B4-BE49-F238E27FC236}">
              <a16:creationId xmlns:a16="http://schemas.microsoft.com/office/drawing/2014/main" id="{00000000-0008-0000-1400-00000B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64" name="Picture 5">
          <a:extLst>
            <a:ext uri="{FF2B5EF4-FFF2-40B4-BE49-F238E27FC236}">
              <a16:creationId xmlns:a16="http://schemas.microsoft.com/office/drawing/2014/main" id="{00000000-0008-0000-1400-00000C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65" name="Picture 5">
          <a:extLst>
            <a:ext uri="{FF2B5EF4-FFF2-40B4-BE49-F238E27FC236}">
              <a16:creationId xmlns:a16="http://schemas.microsoft.com/office/drawing/2014/main" id="{00000000-0008-0000-1400-00000D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66" name="Picture 5">
          <a:extLst>
            <a:ext uri="{FF2B5EF4-FFF2-40B4-BE49-F238E27FC236}">
              <a16:creationId xmlns:a16="http://schemas.microsoft.com/office/drawing/2014/main" id="{00000000-0008-0000-1400-00000E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67" name="Picture 5">
          <a:extLst>
            <a:ext uri="{FF2B5EF4-FFF2-40B4-BE49-F238E27FC236}">
              <a16:creationId xmlns:a16="http://schemas.microsoft.com/office/drawing/2014/main" id="{00000000-0008-0000-1400-00000F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68" name="Picture 5">
          <a:extLst>
            <a:ext uri="{FF2B5EF4-FFF2-40B4-BE49-F238E27FC236}">
              <a16:creationId xmlns:a16="http://schemas.microsoft.com/office/drawing/2014/main" id="{00000000-0008-0000-1400-000010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69" name="Picture 5">
          <a:extLst>
            <a:ext uri="{FF2B5EF4-FFF2-40B4-BE49-F238E27FC236}">
              <a16:creationId xmlns:a16="http://schemas.microsoft.com/office/drawing/2014/main" id="{00000000-0008-0000-1400-000011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0" name="Picture 5">
          <a:extLst>
            <a:ext uri="{FF2B5EF4-FFF2-40B4-BE49-F238E27FC236}">
              <a16:creationId xmlns:a16="http://schemas.microsoft.com/office/drawing/2014/main" id="{00000000-0008-0000-1400-000012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1" name="Picture 5">
          <a:extLst>
            <a:ext uri="{FF2B5EF4-FFF2-40B4-BE49-F238E27FC236}">
              <a16:creationId xmlns:a16="http://schemas.microsoft.com/office/drawing/2014/main" id="{00000000-0008-0000-1400-000013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72" name="Picture 5">
          <a:extLst>
            <a:ext uri="{FF2B5EF4-FFF2-40B4-BE49-F238E27FC236}">
              <a16:creationId xmlns:a16="http://schemas.microsoft.com/office/drawing/2014/main" id="{00000000-0008-0000-1400-000014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73" name="Picture 5">
          <a:extLst>
            <a:ext uri="{FF2B5EF4-FFF2-40B4-BE49-F238E27FC236}">
              <a16:creationId xmlns:a16="http://schemas.microsoft.com/office/drawing/2014/main" id="{00000000-0008-0000-1400-000015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74" name="Picture 5">
          <a:extLst>
            <a:ext uri="{FF2B5EF4-FFF2-40B4-BE49-F238E27FC236}">
              <a16:creationId xmlns:a16="http://schemas.microsoft.com/office/drawing/2014/main" id="{00000000-0008-0000-1400-000016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5" name="Picture 5">
          <a:extLst>
            <a:ext uri="{FF2B5EF4-FFF2-40B4-BE49-F238E27FC236}">
              <a16:creationId xmlns:a16="http://schemas.microsoft.com/office/drawing/2014/main" id="{00000000-0008-0000-1400-000017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6" name="Picture 5">
          <a:extLst>
            <a:ext uri="{FF2B5EF4-FFF2-40B4-BE49-F238E27FC236}">
              <a16:creationId xmlns:a16="http://schemas.microsoft.com/office/drawing/2014/main" id="{00000000-0008-0000-1400-000018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7" name="Picture 5">
          <a:extLst>
            <a:ext uri="{FF2B5EF4-FFF2-40B4-BE49-F238E27FC236}">
              <a16:creationId xmlns:a16="http://schemas.microsoft.com/office/drawing/2014/main" id="{00000000-0008-0000-1400-000019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8" name="Picture 5">
          <a:extLst>
            <a:ext uri="{FF2B5EF4-FFF2-40B4-BE49-F238E27FC236}">
              <a16:creationId xmlns:a16="http://schemas.microsoft.com/office/drawing/2014/main" id="{00000000-0008-0000-1400-00001A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79" name="Picture 5">
          <a:extLst>
            <a:ext uri="{FF2B5EF4-FFF2-40B4-BE49-F238E27FC236}">
              <a16:creationId xmlns:a16="http://schemas.microsoft.com/office/drawing/2014/main" id="{00000000-0008-0000-1400-00001B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0" name="Picture 5">
          <a:extLst>
            <a:ext uri="{FF2B5EF4-FFF2-40B4-BE49-F238E27FC236}">
              <a16:creationId xmlns:a16="http://schemas.microsoft.com/office/drawing/2014/main" id="{00000000-0008-0000-1400-00001C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81" name="Picture 5">
          <a:extLst>
            <a:ext uri="{FF2B5EF4-FFF2-40B4-BE49-F238E27FC236}">
              <a16:creationId xmlns:a16="http://schemas.microsoft.com/office/drawing/2014/main" id="{00000000-0008-0000-1400-00001D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82" name="Picture 5">
          <a:extLst>
            <a:ext uri="{FF2B5EF4-FFF2-40B4-BE49-F238E27FC236}">
              <a16:creationId xmlns:a16="http://schemas.microsoft.com/office/drawing/2014/main" id="{00000000-0008-0000-1400-00001E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83" name="Picture 5">
          <a:extLst>
            <a:ext uri="{FF2B5EF4-FFF2-40B4-BE49-F238E27FC236}">
              <a16:creationId xmlns:a16="http://schemas.microsoft.com/office/drawing/2014/main" id="{00000000-0008-0000-1400-00001F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4" name="Picture 5">
          <a:extLst>
            <a:ext uri="{FF2B5EF4-FFF2-40B4-BE49-F238E27FC236}">
              <a16:creationId xmlns:a16="http://schemas.microsoft.com/office/drawing/2014/main" id="{00000000-0008-0000-1400-000020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5" name="Picture 5">
          <a:extLst>
            <a:ext uri="{FF2B5EF4-FFF2-40B4-BE49-F238E27FC236}">
              <a16:creationId xmlns:a16="http://schemas.microsoft.com/office/drawing/2014/main" id="{00000000-0008-0000-1400-000021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6" name="Picture 5">
          <a:extLst>
            <a:ext uri="{FF2B5EF4-FFF2-40B4-BE49-F238E27FC236}">
              <a16:creationId xmlns:a16="http://schemas.microsoft.com/office/drawing/2014/main" id="{00000000-0008-0000-1400-000022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7" name="Picture 5">
          <a:extLst>
            <a:ext uri="{FF2B5EF4-FFF2-40B4-BE49-F238E27FC236}">
              <a16:creationId xmlns:a16="http://schemas.microsoft.com/office/drawing/2014/main" id="{00000000-0008-0000-1400-000023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8" name="Picture 5">
          <a:extLst>
            <a:ext uri="{FF2B5EF4-FFF2-40B4-BE49-F238E27FC236}">
              <a16:creationId xmlns:a16="http://schemas.microsoft.com/office/drawing/2014/main" id="{00000000-0008-0000-1400-000024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89" name="Picture 5">
          <a:extLst>
            <a:ext uri="{FF2B5EF4-FFF2-40B4-BE49-F238E27FC236}">
              <a16:creationId xmlns:a16="http://schemas.microsoft.com/office/drawing/2014/main" id="{00000000-0008-0000-1400-000025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editAs="oneCell">
    <xdr:from>
      <xdr:col>2</xdr:col>
      <xdr:colOff>552450</xdr:colOff>
      <xdr:row>43</xdr:row>
      <xdr:rowOff>66675</xdr:rowOff>
    </xdr:from>
    <xdr:to>
      <xdr:col>4</xdr:col>
      <xdr:colOff>533400</xdr:colOff>
      <xdr:row>45</xdr:row>
      <xdr:rowOff>47625</xdr:rowOff>
    </xdr:to>
    <xdr:pic>
      <xdr:nvPicPr>
        <xdr:cNvPr id="4390" name="Picture 28" descr="로고한글가로">
          <a:extLst>
            <a:ext uri="{FF2B5EF4-FFF2-40B4-BE49-F238E27FC236}">
              <a16:creationId xmlns:a16="http://schemas.microsoft.com/office/drawing/2014/main" id="{00000000-0008-0000-1400-00002611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400300" y="8886825"/>
          <a:ext cx="1828800" cy="36195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91" name="Picture 5">
          <a:extLst>
            <a:ext uri="{FF2B5EF4-FFF2-40B4-BE49-F238E27FC236}">
              <a16:creationId xmlns:a16="http://schemas.microsoft.com/office/drawing/2014/main" id="{00000000-0008-0000-1400-000027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92" name="Picture 5">
          <a:extLst>
            <a:ext uri="{FF2B5EF4-FFF2-40B4-BE49-F238E27FC236}">
              <a16:creationId xmlns:a16="http://schemas.microsoft.com/office/drawing/2014/main" id="{00000000-0008-0000-1400-000028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8</xdr:row>
      <xdr:rowOff>0</xdr:rowOff>
    </xdr:from>
    <xdr:to>
      <xdr:col>7</xdr:col>
      <xdr:colOff>0</xdr:colOff>
      <xdr:row>8</xdr:row>
      <xdr:rowOff>0</xdr:rowOff>
    </xdr:to>
    <xdr:pic>
      <xdr:nvPicPr>
        <xdr:cNvPr id="4393" name="Picture 5">
          <a:extLst>
            <a:ext uri="{FF2B5EF4-FFF2-40B4-BE49-F238E27FC236}">
              <a16:creationId xmlns:a16="http://schemas.microsoft.com/office/drawing/2014/main" id="{00000000-0008-0000-1400-000029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2152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4" name="Picture 5">
          <a:extLst>
            <a:ext uri="{FF2B5EF4-FFF2-40B4-BE49-F238E27FC236}">
              <a16:creationId xmlns:a16="http://schemas.microsoft.com/office/drawing/2014/main" id="{00000000-0008-0000-1400-00002A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5" name="Picture 5">
          <a:extLst>
            <a:ext uri="{FF2B5EF4-FFF2-40B4-BE49-F238E27FC236}">
              <a16:creationId xmlns:a16="http://schemas.microsoft.com/office/drawing/2014/main" id="{00000000-0008-0000-1400-00002B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6" name="Picture 5">
          <a:extLst>
            <a:ext uri="{FF2B5EF4-FFF2-40B4-BE49-F238E27FC236}">
              <a16:creationId xmlns:a16="http://schemas.microsoft.com/office/drawing/2014/main" id="{00000000-0008-0000-1400-00002C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7" name="Picture 5">
          <a:extLst>
            <a:ext uri="{FF2B5EF4-FFF2-40B4-BE49-F238E27FC236}">
              <a16:creationId xmlns:a16="http://schemas.microsoft.com/office/drawing/2014/main" id="{00000000-0008-0000-1400-00002D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8" name="Picture 5">
          <a:extLst>
            <a:ext uri="{FF2B5EF4-FFF2-40B4-BE49-F238E27FC236}">
              <a16:creationId xmlns:a16="http://schemas.microsoft.com/office/drawing/2014/main" id="{00000000-0008-0000-1400-00002E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xdr:from>
      <xdr:col>7</xdr:col>
      <xdr:colOff>0</xdr:colOff>
      <xdr:row>4</xdr:row>
      <xdr:rowOff>0</xdr:rowOff>
    </xdr:from>
    <xdr:to>
      <xdr:col>7</xdr:col>
      <xdr:colOff>0</xdr:colOff>
      <xdr:row>4</xdr:row>
      <xdr:rowOff>0</xdr:rowOff>
    </xdr:to>
    <xdr:pic>
      <xdr:nvPicPr>
        <xdr:cNvPr id="4399" name="Picture 5">
          <a:extLst>
            <a:ext uri="{FF2B5EF4-FFF2-40B4-BE49-F238E27FC236}">
              <a16:creationId xmlns:a16="http://schemas.microsoft.com/office/drawing/2014/main" id="{00000000-0008-0000-1400-00002F1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467475" y="1390650"/>
          <a:ext cx="0" cy="0"/>
        </a:xfrm>
        <a:prstGeom prst="rect">
          <a:avLst/>
        </a:prstGeom>
        <a:noFill/>
        <a:ln w="9525">
          <a:noFill/>
          <a:miter lim="800000"/>
          <a:headEnd/>
          <a:tailEnd/>
        </a:ln>
      </xdr:spPr>
    </xdr:pic>
    <xdr:clientData/>
  </xdr:twoCellAnchor>
  <xdr:twoCellAnchor editAs="oneCell">
    <xdr:from>
      <xdr:col>2</xdr:col>
      <xdr:colOff>552450</xdr:colOff>
      <xdr:row>43</xdr:row>
      <xdr:rowOff>66675</xdr:rowOff>
    </xdr:from>
    <xdr:to>
      <xdr:col>4</xdr:col>
      <xdr:colOff>533400</xdr:colOff>
      <xdr:row>45</xdr:row>
      <xdr:rowOff>47625</xdr:rowOff>
    </xdr:to>
    <xdr:pic>
      <xdr:nvPicPr>
        <xdr:cNvPr id="4400" name="Picture 38" descr="로고한글가로">
          <a:extLst>
            <a:ext uri="{FF2B5EF4-FFF2-40B4-BE49-F238E27FC236}">
              <a16:creationId xmlns:a16="http://schemas.microsoft.com/office/drawing/2014/main" id="{00000000-0008-0000-1400-00003011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400300" y="8886825"/>
          <a:ext cx="1828800" cy="3619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49437;\D\XECELL\&#49548;&#50577;2-P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396;&#51652;&#50689;\&#44204;&#51201;&#49436;\&#44608;&#46041;&#49453;\PROJECT\&#50689;&#51068;&#49888;&#54637;\&#50689;&#51068;&#49888;&#546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47749;&#54984;\NETWORK\NETWORK\&#44221;&#48512;&#49440;-&#44368;&#44033;\&#49688;&#47049;&#51692;&#48981;\PIER4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053;&#49437;&#50980;\D\WORK%20ROOM\&#54217;&#52285;\&#49688;&#47049;\PKIDS\SURYANG\DONGC\TOP-BS\D-CHSOI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4608;&#50857;&#48176;\C\WORK\&#52649;&#51452;\&#50896;&#44032;&#44228;&#49328;&#4943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49;&#50980;&#50864;\C\&#49688;&#47049;\&#45733;&#50516;&#44368;\PIER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mail02.netian.com/mail/Attachment/SE0-DWG/&#52404;&#50977;/XLS/ALL-XLS/ULSAN/PRIC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51312;&#51116;&#50864;\&#53468;&#49457;&#50641;&#49472;\2002&#45380;&#54532;&#47196;&#51229;&#53944;(&#49884;&#52397;)\&#44256;&#50868;&#46020;&#47196;\&#48176;&#49688;&#4427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EKR205~1/AppData/Local/Temp/BNZ.5d09bb61102dcbc/My%20Documents/2002&#45236;&#50669;&#49436;/&#48177;&#49437;&#52488;&#51473;/&#48177;&#49437;&#52488;&#46321;&#54617;&#44368;&#51312;&#44221;&#45236;&#50669;&#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EWMAIN\MIAN&#48169;\&#51076;&#51333;&#54840;\2&#45800;&#51648;2&#45800;&#44228;\&#49888;&#45800;&#51648;&#50976;&#4459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bk\2007&#45380;&#46020;\&#48372;&#44256;&#49436;\&#45380;&#46020;&#48324;&#48372;&#44256;&#49436;\2005&#45380;&#46020;\&#51204;&#54028;&#51312;&#44221;\&#44053;&#44592;&#45224;\My%20Documents\01.&#51089;&#50629;(&#44053;&#44592;&#45224;)\01.&#50896;&#44032;&#44228;&#49328;\18.&#53552;&#45328;&#51228;&#53944;&#54060;%20&#48143;%20&#44228;&#52769;&#44592;(&#54620;&#44397;&#46020;&#47196;&#44277;&#49324;)\WINDOWS\Application%20Data\Microsoft\Templates\2000&#44221;&#51452;EXPO\7&#50900;file\&#46020;&#47196;&#44277;&#49324;\&#49436;&#50872;&#49884;CCTV.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My%20Documents\&#51088;&#46041;&#54868;\MSOffice\Excel\work\&#45236;&#5066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0"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221;&#51221;&#50528;\C\1\02-&#49688;&#47049;\04-&#48512;&#45824;&#44277;(&#45224;&#49324;&#51648;&#443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9457;&#46976;\mk&#48372;&#44256;&#49436;\&#48372;&#44256;&#49436;\2005&#45380;&#46020;\&#54620;&#50896;&#44228;&#51204;\Documents%20and%20Settings\Owner\&#48148;&#53461;%20&#54868;&#47732;\&#50896;&#44032;&#54016;-&#48372;&#44256;&#49436;\&#51228;&#51312;&#50896;&#44032;\J&#49884;&#49444;-&#51228;&#51312;&#50896;&#44032;\&#51204;&#44592;-&#51204;&#44592;\P-03-064&#44277;&#53685;(&#51228;&#5131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954157\&#50689;&#46041;&#54868;&#47141;\SinJeong\Report\Budget\Tr-Pipe\BudPip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in\c\WIN98\&#48148;&#53461;%20&#54868;&#47732;\&#51089;&#50629;&#51109;\&#53468;&#48177;&#49440;\&#54616;&#51312;&#49436;\LMEBM00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76;&#51008;&#51452;\C\&#51076;&#49884;&#54260;&#45908;\&#48176;&#49688;&#44277;3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bk\2007&#45380;&#46020;\&#50500;&#51060;&#48708;&#50640;&#49828;\&#47785;&#54252;\&#50896;&#44032;\&#50689;&#49345;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50976;&#49688;&#51648;\Q-NEW\PIER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2649;&#48513;&#50500;&#53216;&#50500;no-1\&#51060;&#49457;&#51116;%20(d)\&#45824;&#51204;&#49888;&#45824;&#46041;&#47588;&#47549;&#51109;\&#49688;&#54217;&#44404;&#5226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060;&#51221;&#51076;\d\D\1999\EXCEL\&#44305;&#51452;&#51204;&#52264;&#49440;\&#52832;&#44257;3\PUMPST~1\&#48516;&#45817;&#51204;&#4459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060;&#50864;&#49453;00\2003&#54532;&#47196;&#51229;&#53944;\&#50416;&#44592;\&#44537;&#50501;\&#50685;&#44592;\&#50864;&#49688;&#49688;&#4704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4532;&#47536;&#53552;\D\site2\&#50629;&#47924;&#51068;&#51648;\&#50629;&#47924;&#51068;&#5164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8149;&#50980;&#44396;\7.0%20&#51221;&#49440;&#44400;%20&#49688;&#51032;&#44228;&#50557;&#44148;\My%20Documents\&#49884;-&#50577;-&#4416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53468;&#49457;&#50641;&#49472;\2002&#45380;&#54532;&#47196;&#51229;&#53944;(&#49884;&#52397;)\&#44148;&#45824;&#51452;&#48320;&#49548;&#48169;\&#48176;&#49688;&#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49;&#54872;&#51333;\&#44277;&#50976;&#54028;&#51068;\OfficePolder\&#51652;&#54665;&#44277;&#49324;\(2)&#54252;&#54637;&#44368;&#46020;&#49548;\&#47932;&#47049;&#45236;&#50669;&#49436;\My%20Documents\&#44608;&#5425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EKR205~1/AppData/Local/Temp/BNZ.5d09bb61102dcbc/Documents%20and%20Settings/user/My%20Documents/&#47928;&#51032;&#54616;&#49688;&#44288;&#44144;&#51088;&#47308;/&#44277;&#47928;%20&#48143;%20&#49892;&#51221;&#48372;&#44256;/&#52280;&#44256;&#51088;&#47308;/&#48372;&#51008;&#54788;&#51109;/&#45824;&#50504;,&#50500;&#44257;/2002/&#49457;&#49328;&#46160;&#47497;/&#53664;&#44277;(&#49457;&#49328;-&#46160;&#4749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1775\c\ESTI97\&#51064;&#52380;&#44397;&#51228;&#44277;&#54637;(A-5&#44277;&#44396;)\&#44053;&#46041;&#54252;&#54637;\&#45236;&#50669;&#49436;&#4405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Y:\016.&#47928;&#48156;&#52380;&#44060;&#49688;&#44277;&#49324;\&#49688;&#47049;\0214&#52572;&#51333;&#49688;&#47049;\0430\&#47928;&#48156;3&#44368;\2002&#49688;&#54644;&#48373;&#44396;\&#54217;&#52285;&#49688;&#54644;&#48373;&#44396;\&#44396;&#51312;&#44228;&#49328;\&#51228;14&#44368;\&#51228;14&#4436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8149;&#49884;&#48276;\C\My%20Documents\WORK1\JANGNAE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EKR205~1/AppData/Local/Temp/BNZ.5d09bb61102dcbc/Documents%20and%20Settings/&#51060;&#48152;&#50500;&#53216;&#50500;&#44060;&#48156;/My%20Documents/2007&#45380;&#49324;&#50629;/&#52397;&#50896;&#44400;/&#48512;&#50857;&#47732;/&#49888;&#44508;/&#44040;&#49328;&#47532;%20&#44036;&#51060;&#49345;&#49688;&#46020;%20&#51221;&#48708;&#44277;&#4932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2649;&#48513;&#50500;&#53216;&#50500;no-1\&#51060;&#49457;&#51116;%20(d)\My%20Documents\Book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060;&#49345;&#44508;\D\2002&#51089;&#50629;\&#49688;&#47049;&#49328;&#52636;\&#49688;&#47049;01\My%20Documents\&#49437;&#48393;&#51648;&#54616;&#52264;&#46020;\&#50900;&#49569;Ic&#44368;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47924;&#50504;&#51648;&#44396;/JUNG/&#45824;&#54217;/&#51222;&#5164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Documents%20and%20Settings/&#52264;&#50857;&#54840;/Local%20Settings/Temporary%20Internet%20Files/Content.IE5/2P2LEBGJ/&#49324;&#50629;/2003&#49324;&#50629;/&#51076;&#51652;&#44053;&#50976;&#50669;/&#51076;&#51652;&#48372;&#52649;/&#51076;&#51652;&#48372;&#52649;&#50577;&#49688;&#511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2006&#45380;%20&#51648;&#54616;&#49688;&#49324;&#50629;\&#51648;&#54616;&#49688;&#49324;&#50629;\&#49324;&#50629;\2003&#49324;&#50629;\&#51076;&#51652;&#44053;&#50976;&#50669;\&#51076;&#51652;&#48372;&#52649;\&#51076;&#51652;&#48372;&#52649;&#50577;&#49688;&#511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2006&#45380;%20&#51648;&#54616;&#49688;&#49324;&#50629;/&#51648;&#54616;&#49688;&#49324;&#50629;/&#49324;&#50629;/2003&#49324;&#50629;/&#51076;&#51652;&#44053;&#50976;&#50669;/&#51076;&#51652;&#48372;&#52649;/&#51076;&#51652;&#48372;&#52649;&#50577;&#49688;&#511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2006&#45380;%20&#51648;&#54616;&#49688;&#49324;&#50629;\&#51648;&#54616;&#49688;&#49324;&#50629;\&#49324;&#50629;\2003&#49324;&#50629;\&#51076;&#51652;&#44053;&#50976;&#50669;\&#51076;&#51652;&#48372;&#52649;\&#51076;&#51652;&#48372;&#52649;&#50577;&#49688;&#511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4396;&#54617;&#52488;&#452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AMJU-21\&#49688;&#54644;&#48373;&#44396;\pj2\&#44256;&#49457;&#44400;\&#50745;&#48317;&#49688;&#4704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8149;&#50857;&#49340;\&#52380;&#54840;&#52380;&#44060;&#49688;&#44277;\&#48149;&#50857;&#49340;\PROJECT\2001\&#47564;&#44221;&#44053;&#49688;&#44228;\&#49569;&#54413;&#51228;&#44060;&#49688;&#44277;&#49324;\&#44552;&#44053;&#49892;&#49884;&#49444;&#44228;(&#52572;&#51333;-&#49569;&#54413;&#51228;)\&#49688;&#47049;\&#49569;&#54413;&#51228;2&#51648;&#44396;\&#48176;&#49688;&#47928;\&#51228;2&#48176;&#49688;&#53685;&#47928;\&#51228;2&#48176;&#49688;&#53685;&#4792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9888;&#54788;&#44033;\&#54616;&#46020;&#47532;_&#46020;&#47732;\My\&#54620;&#44397;&#44592;&#49696;\&#54252;&#51109;&#49688;&#47049;\&#45824;&#50808;&#54028;&#51068;\&#48512;&#45824;&#4427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888;&#50980;&#49688;2\C\My%20Documents\1&#54924;&#52628;&#44221;&#50696;&#49328;(&#52628;&#44032;&#49324;&#50629;)\&#51109;&#50948;&#49688;&#47196;(&#44400;&#49688;&#54252;&#4429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648;&#51456;&#45909;\C\DATA\&#50896;&#51452;\&#49569;&#51221;&#51648;&#44396;\&#49569;&#51221;&#48372;&#50756;&#48320;&#44221;&#51473;(3&#50900;23&#51068;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77;&#51652;&#55148;\C\&#44592;&#52488;&#52376;&#47532;\My%20Documents\&#51204;&#4602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8149;&#49884;&#48276;\C\KHJ\XLS\RC%20RAHMEN\&#54620;&#44221;\&#54620;&#44397;\&#51473;&#49328;&#4436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EKR205~1/AppData/Local/Temp/BNZ.5d09bb61102dcbc/Project-CD2/&#49345;&#51452;&#49884;&#50864;&#54924;&#46020;&#47196;-&#51060;&#44144;&#50500;&#45784;/&#49688;&#47049;&#49328;&#52636;&#49436;/10.&#48513;&#52380;&#44368;/&#48513;&#52380;&#44368;-&#44368;&#44033;-&#54616;&#45208;&#54616;&#4520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8149;&#49884;&#48276;\C\KHJ\XLS\RC%20RAHMEN\&#54620;&#44397;\&#51473;&#49328;&#4436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8149;&#49884;&#48276;\C\KHJ\XLS\RC&#49836;&#46972;&#48652;\&#54620;&#44221;\&#51473;&#49328;&#4436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053;&#49437;&#50980;\D\WORK%20ROOM\&#54217;&#52285;\&#49688;&#47049;\EXABUT\HAILABUT.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1060;&#53468;&#50864;\C\My%20Documents\&#49688;&#47049;&#49328;&#52636;&#49436;\444444.&#49688;&#47049;&#49328;&#52636;excel&#50577;&#49885;\&#48176;&#49688;&#44277;\SURAENG\&#48149;&#44592;&#49324;-&#47732;&#4831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5224;&#51221;&#52636;\&#51109;&#52377;&#51648;&#44396;\&#49444;&#44228;\&#51088;&#47308;\&#44221;&#51648;&#51221;&#47532;&#47932;&#47049;&#49328;&#52636;\&#49688;&#47196;&#4436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6-6&#44277;&#44396;&#44032;&#47196;&#46321;/&#47560;&#54252;&#44396;/R-&#54633;&#51221;&#47196;/&#44228;&#49328;&#49436;/&#44228;&#49328;&#49436;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6-6&#44277;&#44396;&#44032;&#47196;&#46321;/&#47560;&#54252;&#44396;/R-&#54633;&#51221;&#47196;/&#44228;&#49328;&#49436;/&#51312;&#46020;&#44228;&#49328;&#4943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48120;&#51221;\C\My%20Documents\&#44277;&#53685;&#51088;&#47308;\Book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BOX.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9436;&#54805;&#50865;\09.&#51228;&#52380;&#49884;&#48173;&#44592;&#48152;&#51221;&#48708;&#49324;&#50629;\01.&#51060;&#48148;&#45797;&#50640;\&#49345;&#44396;&#44257;&#51648;&#44396;&#49324;&#50629;&#44228;&#54925;&#49436;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0724;&#54868;&#49437;\OHS\&#45824;&#51109;&#44368;\IGI-S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8120;&#47000;&#44592;&#49696;&#45800;2\C\&#48120;&#47000;&#51089;&#50629;\&#54224;&#44592;&#47932;\&#48176;&#49688;&#4427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EKR205~1/AppData/Local/Temp/BNZ.5d09bb61102dcbc/&#48276;&#53560;/&#44397;&#46020;&#50976;&#51648;&#49436;&#49885;/&#49884;&#44277;&#52769;&#47049;&#44208;&#44284;&#48372;&#4425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8149;&#50980;&#44396;\7.0%20&#51221;&#49440;&#44400;%20&#49688;&#51032;&#44228;&#50557;&#44148;\DOOSAN\RAHMEN\R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49569;&#54617;&#46041;\&#50668;&#44148;&#48372;&#44256;\&#49569;&#54617;&#46041;\&#44228;&#50557;\&#49569;&#54617;&#4604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My%20Documents/97&#48372;&#50756;/&#44396;&#52380;/&#44396;&#52380;&#52380;&#4604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EKR205~1/AppData/Local/Temp/BNZ.5d09bb61102dcbc/&#51116;&#54872;%20Project/Project/&#55129;&#47561;&#51060;/&#44204;&#51201;&#49436;/2000&#45380;%20&#44204;&#51201;/&#49340;&#51473;&#44204;&#51201;(i)/My%20Documents/Khdata99/&#44288;&#47532;&#52397;/&#50896;&#45224;-&#50872;&#51652;/&#50896;&#45224;&#50872;&#51652;&#45209;&#52272;&#45236;&#50669;(99.4.13%20&#48512;&#49328;&#5239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44277;&#49324;&#48143;%20&#44204;&#51201;\5,18\&#49444;&#44228;&#49436;\PROJECT\ELLWORD\98HABAN\518\NEAYUK.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1060;&#50864;&#49453;00\2003&#54532;&#47196;&#51229;&#53944;\job\12&#44305;&#51452;&#49888;&#52285;&#51648;&#44396;\&#49892;&#49884;&#49444;&#44228;\&#50724;&#49688;&#44277;\&#49688;&#47049;&#49328;&#52636;\&#50864;&#49688;&#49688;&#47049;\&#53664;&#44277;(1&#44277;&#443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0724;&#54868;&#49437;\&#44396;&#51312;&#44228;&#49328;\YWM\EXCBAK\STEELBOX\STBOX.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Jungjh\9809ndbr\Aaa\9806YDBR\PCBeam\&#49444;&#44228;98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0577;&#50896;&#47784;\JUKJUN\00\ndbr\NDB.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NHKIM\&#44305;&#50577;&#54616;&#49688;&#44288;&#44144;\&#44305;&#50577;&#44288;&#44144;&#51221;&#48708;\&#44277;&#49324;&#48708;\&#44305;&#50577;&#51021;&#47732;&#51201;&#44396;&#51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1060;&#44480;&#47196;\C\work\work2000\&#52397;&#50896;&#44400;\&#50672;&#51221;&#51200;&#49328;\&#49688;&#47049;\&#51333;&#54945;&#48176;&#49688;&#4428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50896;&#45224;-&#50872;&#51652;/&#50896;&#45224;&#50872;&#51652;&#45209;&#52272;&#45236;&#50669;(99.4.13%20&#48512;&#49328;&#5239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8149;&#49884;&#48276;\C\PROJECT\BOX\LD\B3@4030h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77;&#54637;/&#44608;&#54644;&#44277;&#54637;/2&#53664;&#47785;/&#44608;&#54644;&#53804;&#52272;&#45236;&#50669;(99.11.30)&#52572;&#51333;&#4851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77;&#54637;\&#44608;&#54644;&#44277;&#54637;\2&#53664;&#47785;\&#44608;&#54644;&#53804;&#52272;&#45236;&#50669;(99.11.30)&#52572;&#51333;&#4851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My%20Documents/&#51060;&#54840;&#49437;/&#45453;&#50629;&#44592;&#48152;-&#44144;&#52285;/&#45453;&#50629;&#44592;&#48152;-&#54632;&#50577;/&#44277;&#50976;&#54260;&#45908;/&#49340;&#48393;&#48176;&#49688;&#4719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0724;&#49464;&#50896;\&#44277;&#50976;\JKS\EXCEL\SOLUSION\&#49688;&#47049;&#49328;&#52636;\&#49836;&#47000;&#48652;\MS-IC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1997040\C&#46300;&#46972;&#51060;&#48652;\&#48149;&#50980;&#49885;\xls\&#44277;&#49324;&#48324;\&#44053;&#51652;&#50868;&#50516;\&#48512;&#45824;&#49692;&#4943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45224;&#54644;&#54868;&#54617;\2&#52264;&#45380;&#46020;%20&#49324;&#50629;&#48372;&#44256;&#49436;\&#53804;&#51088;&#48708;&#50857;%20&#52264;&#51060;&#48516;&#4943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50896;&#44032;&#44228;&#49328;\&#51228;&#51312;&#50896;&#44032;\&#45824;&#54620;&#51452;&#53469;&#44277;&#49324;\&#48156;&#53076;&#45768;&#45212;&#44036;\99&#45380;&#46020;\&#49849;&#51068;(&#52572;&#5133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457;&#44592;&#49457;\d\project\&#48512;&#52380;&#50668;&#50900;&#51648;&#44396;\&#49892;&#49884;&#49444;&#44228;\&#49888;&#46972;&#51089;&#50629;1&#52264;(200405)\&#51648;&#44396;&#45236;\&#49688;&#47049;\1&#52264;\09_&#48512;&#45824;&#44277;\1&#52264;&#48512;&#45824;&#49688;&#47049;.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1060;&#50864;&#49453;00\2003&#54532;&#47196;&#51229;&#53944;\My%20Documents\&#44592;&#53440;\projct\ANSAN\EXL\GONG181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EKR205~1/AppData/Local/Temp/BNZ.5d09bb61102dcbc/PIYAK/1999/&#49457;&#48513;&#44396;/&#51109;&#50948;&#49437;&#44288;/excel/AA-2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B:\99ORDER\WB99\WB990503\&#53685;&#54633;&#45800;&#4403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JGKANG\LG&#47581;\ATM\DAT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ttp:\www18.daum.net\WINDOWS\Profiles\&#44608;&#44592;&#52384;\Local%20Settings\Temporary%20Internet%20Files\Content.IE5\K7O17VO2\&#44305;&#48372;&#44053;&#44277;&#49324;\&#48516;&#48176;&#47581;&#44277;&#49324;\6&#52264;&#44277;&#49324;\&#44277;&#49324;&#49444;&#44228;\&#44053;&#46041;&#49569;&#54028;&#44305;&#49444;&#44228;\&#44053;&#46041;&#49569;&#54028;&#49444;&#44228;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8149;&#50980;&#44396;\7.0%20&#51221;&#49440;&#44400;%20&#49688;&#51032;&#44228;&#50557;&#44148;\BANDAL\EXCEL\RAHMEN\RAHME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EKR205~1/AppData/Local/Temp/BNZ.5d09bb61102dcbc/99&#45380;&#49324;&#50629;/seoul/C-LINE/sorce.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49;&#51221;&#49885;\project\&#51473;&#50896;&#47532;\&#51473;&#50896;2&#47532;\&#49688;&#47049;\&#48393;&#49457;&#47532;&#49688;&#47049;\&#50724;&#49688;&#44288;&#47196;\4.&#49688;&#47049;&#49328;&#52636;&#49436;\4.&#49688;&#47049;&#49328;&#52636;&#49436;\&#44288;&#47196;\&#44036;&#49440;&#44288;&#47196;\&#50896;&#54805;&#47592;&#54848;&#49688;&#4704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0724;&#51648;&#50689;\D\&#51089;&#50629;&#49892;\&#46041;&#47548;\&#49328;&#53468;&#44264;&#44368;\&#54620;&#44397;\&#51473;&#49328;&#4436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49;&#51221;&#49885;\&#54252;&#52380;\&#44277;&#50976;\&#50732;&#48764;&#48120;\&#49328;&#48513;\4.&#49688;&#47049;&#49328;&#52636;&#49436;\&#44288;&#47196;\&#44036;&#49440;&#44288;&#47196;\B-LINE.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8149;&#54872;&#51333;\&#44277;&#50976;&#54028;&#51068;\OfficePolder\&#51652;&#54665;&#44277;&#49324;\(2)&#54252;&#54637;&#44368;&#46020;&#49548;\&#47932;&#47049;&#45236;&#50669;&#49436;\OfficePolder\&#51652;&#54665;&#44277;&#49324;\(2)&#45824;&#49328;&#47732;&#54616;&#49688;&#52376;&#47532;&#51109;\&#49892;&#54665;&#44288;&#47144;\&#44368;&#53685;&#50672;&#49688;&#50896;&#49444;&#44228;&#49436;(&#46020;&#4455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51648;&#51088;&#52404;\&#44053;&#50896;&#46020;\&#49345;&#51109;&#49548;&#46020;&#44036;(&#53468;&#48177;&#49884;)\&#49345;&#51109;&#49548;&#46020;\EST\civil\345kv&#44256;&#47161;\H&#54620;&#51204;&#51201;&#442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51648;&#51088;&#52404;/&#44053;&#50896;&#46020;/&#49345;&#51109;&#49548;&#46020;&#44036;(&#53468;&#48177;&#49884;)/&#49345;&#51109;&#49548;&#46020;/EST/civil/345kv&#44256;&#47161;/H&#54620;&#51204;&#51201;&#442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5224;&#51221;&#50864;2\C\&#54861;&#49328;&#52380;\&#45224;&#52492;&#51648;&#44396;\&#49688;&#47049;(&#45224;&#5249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0724;&#51648;&#50689;\D\KHJ\XLS\RC%20RAHMEN\&#54620;&#44397;\&#51473;&#49328;&#44368;.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8149;&#49884;&#48276;\C\TEST\&#51473;&#49328;&#4436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50864;&#46041;&#44305;/&#50577;&#49885;/&#50672;&#51109;&#54728;&#44032;%20&#49444;&#44228;&#49436;&#50808;/&#51648;&#54616;&#49688;%20&#50689;&#54693;&#51312;&#49324;%20&#49444;&#44228;&#49436;(&#52572;&#44540;&#51648;&#54616;&#49688;&#4827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IL-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EKR205~1/AppData/Local/Temp/BNZ.5d09bb61102dcbc/&#51116;&#54872;%20Project/Project/&#55129;&#47561;&#51060;/&#44204;&#51201;&#49436;/2000&#45380;%20&#44204;&#51201;/&#49340;&#51473;&#44204;&#51201;(i)/My%20Documents/Khdata99/&#44288;&#47532;&#52397;/&#51652;&#51452;&#50864;&#54924;/&#53664;&#52384;&#51032;&#4728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51652;&#51452;&#50864;&#54924;/&#53664;&#52384;&#51032;&#4728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8149;&#49884;&#48276;\C\My%20Documents\EXCEL\&#44396;&#51312;\RAHMEN\&#54028;&#51060;&#54805;~1\&#46041;&#47932;&#51060;~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88;&#47532;&#52397;\&#50896;&#45224;-&#50872;&#51652;\&#50896;&#45224;&#50872;&#51652;&#45209;&#52272;&#45236;&#50669;(99.4.13%20&#48512;&#49328;&#52397;).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Users/EKR205~1/AppData/Local/Temp/BNZ.5d09bb61102dcbc/&#51116;&#54872;%20Project/Project/&#55129;&#47561;&#51060;/&#44204;&#51201;&#49436;/2000&#45380;%20&#44204;&#51201;/&#49340;&#51473;&#44204;&#51201;(i)/My%20Documents/Khdata99/&#54620;&#44397;&#51204;&#47141;/&#49888;&#49457;&#45224;-&#44552;&#44257;/&#49888;&#49457;&#45224;&#53804;&#52272;&#45236;&#50669;(1&#48264;&#45236;&#50669;)(2)/KHDATA/&#44288;&#47532;&#52397;/&#51652;&#51452;&#50864;&#54924;/&#53664;&#52384;&#51032;&#4728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48149;&#49884;&#48276;\C\KHJ\XLS\RC%20RAHMEN\&#54616;&#47548;\&#48169;&#52629;&#49548;&#44368;(12M,9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1060;&#51116;&#49457;\C\WORK\SAMPLE\DATA1\JHS\BAESU\&#49457;&#49328;\SCREEN.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0577;&#50896;&#47784;\JUKJUN\00\GPBR\&#49444;&#44228;_&#45236;&#51652;&#44160;&#5366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acaddata/2001&#51089;&#50629;/&#46020;&#50864;&#48120;&#51088;&#44161;/&#49436;&#49345;&#47732;&#49884;&#44032;&#51648;&#51064;&#46020;&#44277;&#49324;&#49436;&#48708;&#49828;/&#53664;&#44277;.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2585\share\Jsh_data\&#48124;&#51088;&#49324;&#50629;\&#50864;&#47732;&#49328;\&#50864;&#47732;&#49328;&#45236;&#50669;\From-&#44148;&#52629;&#54016;(&#49892;&#54665;&#44032;(&#52572;&#5133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1997040\C&#46300;&#46972;&#51060;&#48652;\My%20Documents\Khdata99\&#54620;&#44397;&#51204;&#47141;\&#49888;&#49457;&#45224;-&#44552;&#44257;\&#49888;&#49457;&#45224;&#53804;&#52272;&#45236;&#50669;(1&#48264;&#45236;&#50669;)(2)\KHDATA\&#44288;&#47532;&#52397;\&#51652;&#51452;&#50864;&#54924;\&#53664;&#52384;&#51032;&#4728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49436;&#50872;/&#44053;&#48320;&#48513;&#47196;/My%20Documents/KHDATA/&#44288;&#47532;&#52397;/&#50896;&#45224;-&#50872;&#51652;/&#50896;&#45224;&#50872;&#51652;&#45209;&#52272;&#45236;&#50669;(99.4.13%20&#48512;&#49328;&#5239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88;&#47532;&#52397;\&#49436;&#50872;\&#44053;&#48320;&#48513;&#47196;\My%20Documents\KHDATA\&#44288;&#47532;&#52397;\&#50896;&#45224;-&#50872;&#51652;\&#50896;&#45224;&#50872;&#51652;&#45209;&#52272;&#45236;&#50669;(99.4.13%20&#48512;&#49328;&#52397;).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8149;&#49884;&#48276;\C\KHJ\XLS\DATA\&#51473;&#49328;&#44368;.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1060;&#50864;&#52384;\C\&#50724;&#51648;&#50689;\&#51089;&#50629;&#49892;\&#48268;&#48120;&#52380;&#54945;&#45800;&#44368;&#47049;&#44277;&#49324;\&#49688;&#47049;\PROJET\1999&#45380;\11&#50900;\&#45817;&#50984;&#44368;\&#49688;&#47049;\&#45817;&#50984;&#4436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060;&#53468;&#50864;2\C\Office\&#48149;&#44592;&#49324;%20&#51089;&#50629;&#50857;\DATA\MR-BAB\&#50641;&#49472;DATA\3.&#48176;&#49688;&#44277;\&#48149;&#44592;&#49324;-&#48512;&#45824;&#4427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2649;&#48513;&#50500;&#53216;&#50500;no-1\&#51060;&#49457;&#51116;%20(d)\2001&#45380;\project\&#49345;&#49688;&#46020;\&#54868;&#47749;&#51221;&#49688;&#51109;\&#45236;&#50669;&#49436;\&#49888;\Ye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4620;&#44508;&#49849;\08-&#50864;&#48120;&#52380;&#49688;\&#54532;&#47196;&#51229;&#53944;\04-&#51613;&#49328;&#51648;&#54616;&#52264;&#46020;\&#49688;&#47049;\JB-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8177;&#49849;&#50857;\DW%20PROJECT\&#49688;&#47452;&#50864;&#54924;\&#46020;&#47196;&#44277;\&#49688;&#47049;\&#49688;&#47452;&#54872;&#44221;&#44288;&#47532;&#48708;.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8149;&#49345;&#50864;\D\99&#45380;&#46020;\5.&#50668;&#44148;&#48372;&#44256;\&#50689;&#50629;&#49548;&#44305;&#51109;\&#50668;&#44148;&#48372;&#44256;\&#48169;&#51020;&#48317;\&#48320;&#44221;\&#48512;&#45824;&#51665;&#4422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54620;&#44397;&#51204;&#47141;/&#49888;&#49457;&#45224;-&#44552;&#44257;/&#49888;&#49457;&#45224;&#53804;&#52272;&#45236;&#50669;(1&#48264;&#45236;&#50669;)(2)/KHDATA/&#44288;&#47532;&#52397;/&#45824;&#51204;&#52397;/&#54861;&#49457;&#45224;&#48512;&#50864;&#54924;(10.26%20&#45824;&#51204;&#52397;)/&#54861;&#49457;&#45224;&#48512;(&#54952;&#5108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54620;&#44397;&#51204;&#47141;\&#49888;&#49457;&#45224;-&#44552;&#44257;\&#49888;&#49457;&#45224;&#53804;&#52272;&#45236;&#50669;(1&#48264;&#45236;&#50669;)(2)\KHDATA\&#44288;&#47532;&#52397;\&#45824;&#51204;&#52397;\&#54861;&#49457;&#45224;&#48512;&#50864;&#54924;(10.26%20&#45824;&#51204;&#52397;)\&#54861;&#49457;&#45224;&#48512;(&#54952;&#5108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204;&#46356;&#45768;\WORK\&#44032;&#54217;&#49888;&#54036;\&#49688;&#47049;&#49328;&#52636;\&#48176;&#49688;&#44277;\&#48512;&#45824;&#44277;EXCEL\&#49688;&#47049;-&#47589;\&#54840;&#45224;\&#48512;&#45824;&#44277;&#51088;&#47308;\excel\&#54788;&#51109;&#48143;&#54872;&#4422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0724;&#54868;&#49437;\&#44396;&#51312;&#44228;&#49328;\&#51089;&#50629;&#48169;\&#53444;&#52380;1&#44368;\TANCHUN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44256;&#50577;&#44288;&#5111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44608;&#49345;&#45380;\C\ns\ns-2\ns-2&#49688;&#47049;&#51665;\&#49892;&#51221;&#45236;&#5066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0724;&#51648;&#50689;\D\KHJ\XLS\RC&#49836;&#46972;&#48652;\&#51109;&#45236;&#44368;(&#54620;&#44221;4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2zcaxu7emppqhjp\&#49352;&#54620;&#44148;&#49444;\&#47924;&#51452;&#44400;\&#45800;&#44032;&#5436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1060;&#50864;&#52384;\C\TEST\&#51473;&#49328;&#4436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51652;&#51452;&#50864;&#54924;\&#53664;&#52384;&#51032;&#4728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1060;&#50896;&#51652;\d\My%20Documents\&#54217;&#52285;&#44036;&#51060;&#49345;&#49688;&#46020;\&#49345;&#49688;D100&#53664;&#44277;.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8169;&#49457;&#51456;\&#45224;&#51228;&#51452;\My%20Documents\&#54616;&#45224;\&#50724;&#49688;&#48155;&#51060;&#49688;&#47049;&#49328;&#5263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data/IFB/GJL/SIL_B_4/ITEM.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51088;&#47308;&#47784;&#51020;1/Excel-&#51088;&#47308;/Grouting/2004&#45380;&#46020;-&#44592;&#52488;&#52376;&#47532;&#45800;&#44032;&#54364;/&#44397;&#50864;&#51648;-&#49444;&#44228;/&#51088;&#47308;&#47784;&#51020;1/Excel-&#51088;&#47308;/Grouting/&#44221;&#45224;GROUTING/&#52285;&#45397;/&#51456;&#44277;/&#51109;&#52377;&#51648;&#44396;&#52265;&#44277;&#45236;&#50669;&#4943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49440;&#51068;\&#49688;&#47049;REV2\PROJECT\&#45224;&#51228;&#51452;&#44400;\&#49688;&#47049;REV2\&#50724;&#51312;A&#51648;&#44396;\&#44256;&#49457;&#52509;&#44292;&#51088;&#51116;&#51665;&#44228;.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j2\c\EXCEL\DUKYONG\DDD.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Users/EKR205~1/AppData/Local/Temp/BNZ.5d09bb61102dcbc/&#45453;&#52492;&#44277;&#49324;/Hana/&#49444;&#44228;/&#48320;&#44221;&#49444;&#44228;.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Jbk\2007&#45380;&#46020;\KSW\&#50696;&#49328;&#49328;&#5263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ttp:\www18.daum.net\WINDOWS\Profiles\&#44608;&#44592;&#52384;\Local%20Settings\Temporary%20Internet%20Files\Content.IE5\K7O17VO2\&#44305;&#48372;&#44053;&#44277;&#49324;\&#48516;&#48176;&#47581;&#44277;&#49324;\6&#52264;&#44277;&#49324;\unzipped\X0011\My%20Documents\x001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1076;&#51221;&#54616;\D\My%20Documents\&#54616;&#45224;\&#50724;&#49688;&#48155;&#51060;&#49688;&#47049;&#49328;&#5263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1076;&#51221;&#54616;\D\My%20Documents\&#53364;&#47101;&#54624;&#46972;\&#50689;&#51333;&#46020;\&#45216;&#44060;&#48317;&#49688;&#47049;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EKR205~1/AppData/Local/Temp/BNZ.5d09bb61102dcbc/&#44592;&#44228;1(&#49444;&#44228;&#46020;&#49436;)/&#51204;&#45224;(120)/99&#45380;&#46020;/&#49444;&#44228;/&#44400;&#45224;/&#44400;&#4522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Users/EKR205~1/AppData/Local/Temp/BNZ.5d09bb61102dcbc/MSOFFICE/HEXCEL/WORK/9-15.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7928;&#51116;&#51473;\&#44204;&#51201;&#49436;\&#50672;&#50557;&#51648;&#48152;\&#44277;&#54637;&#52384;&#46020;\&#51064;&#52380;&#44277;&#54637;&#50808;&#44285;&#46020;&#4719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1204;&#51648;&#51008;\jobdata\&#51473;&#50521;&#49440;&#45909;&#49548;&#50857;&#47928;&#48156;&#51452;&#50857;\&#49688;&#47049;&#49328;&#52636;&#49436;\&#54364;&#51648;&#48143;&#44036;&#5164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652;&#53469;\D\excel&#51088;&#47308;\&#54364;&#51456;&#53440;&#5107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ttp:\www18.daum.net\WINDOWS\Profiles\&#44608;&#44592;&#52384;\Local%20Settings\Temporary%20Internet%20Files\Content.IE5\K7O17VO2\&#44305;&#48372;&#44053;&#44277;&#49324;\&#48516;&#48176;&#47581;&#44277;&#49324;\6&#52264;&#44277;&#49324;\&#44053;&#48513;&#49444;&#44228;(6-1&#5226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Users/EKR205~1/AppData/Local/Temp/BNZ.5d09bb61102dcbc/&#44036;&#51060;&#49345;&#49688;&#46020;&#48372;&#49688;/&#48513;&#51060;&#47732;/&#53664;&#49457;2,&#51109;&#50577;1.2,&#44552;&#50516;1&#47532;/&#52265;&#44277;&#45236;&#50669;&#49436;-&#53664;&#49457;2,&#51109;&#50577;1.2,&#44552;&#50516;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Kyk\&#49892;&#49884;&#45236;&#50669;_&#51312;&#45804;&#52397;\_&#51648;&#51088;&#52404;ITS\&#50872;&#49328;ITS&#44396;&#52629;&#49324;&#50629;\&#49892;&#49884;&#49444;&#44228;&#45236;&#50669;_020814\Documents%20and%20Settings\&#50896;&#44221;\My%20Documents\ITS&#51088;&#47308;\&#51204;&#51452;ITS\00&#48155;&#51008;&#54028;&#51068;\35%201&#52264;&#44228;&#50557;(40&#50613;)&#49328;&#52636;&#45236;&#50669;\&#49884;&#52397;&#51228;&#5263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44592;&#44228;1(&#49444;&#44228;&#46020;&#49436;)/&#51204;&#45224;(120)/99&#45380;&#46020;/&#49444;&#44228;/&#44400;&#45224;/&#44400;&#45224;.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1648;&#51456;&#45909;\AAAAAA\My%20Documents\&#45236;&#49436;&#47448;\2002&#45380;\&#50948;&#46972;&#48173;&#44592;&#48152;\&#48320;&#44221;\&#54861;&#52380;&#49688;&#54644;\&#47784;&#44257;4&#50577;&#49688;&#51109;\&#50669;&#48372;&#44592;&#44228;.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44592;&#44228;1(&#49444;&#44228;&#46020;&#49436;)\&#51204;&#45224;(120)\99&#45380;&#46020;\&#49444;&#44228;\&#44400;&#45224;\&#44400;&#4522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48149;&#44540;&#49688;\2006&#45380;&#46020;\&#49888;&#47548;&#44396;&#45236;\&#49444;&#44228;&#49436;\&#49888;&#47548;&#49444;&#44228;&#4943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D:\&#44592;&#44228;1(&#49444;&#44228;&#46020;&#49436;)\&#51204;&#45224;(120)\99&#45380;&#46020;\&#49444;&#44228;\&#44400;&#45224;\&#44400;&#4522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EKR205~1/AppData/Local/Temp/BNZ.5d09bb61102dcbc/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8149;&#48120;&#46976;\C\&#51204;&#48513;&#44592;&#44228;\HIH\&#48176;&#49688;&#44060;&#49440;\&#44305;&#54876;&#51648;&#44396;\2000&#44305;&#54876;&#48372;&#50756;(&#52572;&#51333;).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3685;&#51068;&#51068;&#50948;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2008&#45380;/2008&#53468;&#50504;&#44400;&#50672;&#51109;&#54728;&#44032;&#48143;&#49324;&#54980;&#44288;&#47532;/2007&#53468;&#50504;&#44400;&#50672;&#51109;&#54728;&#44032;&#49324;&#54980;&#44288;&#47532;/My%20Documents/&#50641;&#49472;2001%20&#45236;&#50669;/&#53468;&#50504;%20&#49444;&#44228;&#4943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My%20Documents\97&#48372;&#50756;\&#44396;&#52380;\&#44396;&#52380;&#52380;&#4604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My%20Documents\&#44608;&#48276;&#52384;-SPACE\&#49884;&#44277;&#49324;&#48324;\&#54788;&#45824;&#51204;&#47141;\&#44620;&#52824;\WINDOWS\&#48148;&#53461;%20&#54868;&#47732;\&#51204;&#47928;&#44148;&#49444;&#44277;&#47924;\&#45800;&#44592;&#44277;&#49324;&#45236;&#50669;&#51089;&#4945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My%20Documents\97&#48372;&#50756;\&#44396;&#52380;\&#44396;&#52380;&#52380;&#4604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1076;&#51221;&#54616;\D\My%20Documents\&#54616;&#45224;\&#48512;&#45824;&#44277;&#49688;&#47049;&#49328;&#5263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5432;&#53944;&#48513;\C\Windows\&#48148;&#53461;%20&#54868;&#47732;\&#44148;&#49444;&#44277;&#47924;\&#45800;&#44592;&#44277;&#49324;&#45236;&#50669;&#51089;&#4945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4608;&#49457;&#50857;\D\2002&#45380;\&#50976;&#51068;ENG\&#51068;&#47196;&#51021;\&#49688;&#47049;\L-02%20LINE\022&#44396;&#51312;&#47932;&#44277;\022&#47592;&#54848;&#49688;&#47049;.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8149;&#50857;&#49340;\&#52380;&#54840;&#52380;&#44060;&#49688;&#44277;\woohwa\&#47564;&#44221;&#44053;&#49688;&#44228;&#52824;&#49688;&#49328;&#50629;&#49892;&#49884;&#49444;&#44228;CD-11\&#47564;&#44221;&#44053;\&#49569;&#54413;&#51648;&#44396;\&#44552;&#44053;&#49892;&#49884;&#49444;&#44228;(&#52572;&#51333;-&#49569;&#54413;&#51228;)\&#49688;&#47049;\&#49569;&#54413;&#51228;1&#51648;&#44396;\&#51228;1&#48176;&#49688;&#53685;&#47928;\&#51228;1&#48176;&#49688;&#53685;&#4792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1060;&#48152;\&#51060;&#48152;&#50500;&#53216;&#50500;%20(d)\2005&#45380;\&#52649;&#51452;&#49884;\&#45236;&#49324;&#46041;&#47561;&#44264;\&#49688;&#47049;\&#50516;&#44144;\&#50516;&#44144;&#49688;&#47049;&#49328;&#52636;(&#52572;&#5133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51109;&#4944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1221;&#51068;&#44428;\2006&#49324;&#50629;&#48143;&#49884;\WINDOWS\&#48148;&#53461;%20&#54868;&#47732;\&#51221;&#49440;\&#45236;&#49436;&#47448;\2001&#45380;\&#44397;&#51068;\&#47784;&#44257;4&#50577;&#49688;&#51109;\&#50669;&#48372;&#44592;&#4422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LA-&#44608;&#47749;&#49888;\&#49436;&#54644;&#50504;\&#45800;&#44032;&#49328;&#52636;\2000&#50857;&#506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Lee\c\&#54532;&#47196;&#51229;&#53944;\&#50641;&#49472;\&#44396;&#49888;&#52488;&#46321;\&#51025;&#50857;\&#49688;&#47049;\&#49345;&#51064;&#50864;&#49688;&#44277;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51060;&#44221;&#49689;\D\111\&#44552;&#44053;\EXCEL\SUCK\HANBIT\3-2\3-2PS.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Y:\016.&#47928;&#48156;&#52380;&#44060;&#49688;&#44277;&#49324;\&#49688;&#47049;\0214&#52572;&#51333;&#49688;&#47049;\0430\&#47928;&#48156;3&#44368;\project\000&#51088;&#50672;&#50644;&#51648;&#45768;&#50612;&#47553;\01&#47564;&#50864;2&#51228;&#44060;&#49688;&#44277;&#49324;\03&#49688;&#47049;&#49328;&#52636;&#49436;\&#49688;&#47049;\&#47560;&#49892;&#44368;.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1060;&#48152;\&#51060;&#48152;&#50500;&#53216;&#50500;%20(d)\2005&#45380;\&#52649;&#51452;&#49884;\&#45236;&#49324;&#46041;&#47561;&#44264;\Documents%20and%20Settings\&#52264;&#50857;&#54840;\Local%20Settings\Temporary%20Internet%20Files\Content.IE5\2P2LEBGJ\&#49324;&#50629;\2004&#49324;&#50629;\&#51060;&#50857;&#49884;&#4944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Documents%20and%20Settings/&#52264;&#50857;&#54840;/Local%20Settings/Temporary%20Internet%20Files/Content.IE5/2P2LEBGJ/&#49324;&#50629;/2004&#49324;&#50629;/&#51060;&#50857;&#49884;&#49444;.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45236;&#44540;&#50629;&#47924;\&#46020;&#50864;&#48120;\&#48376;&#48512;&#49324;&#50629;&#44228;&#54925;&#49436;&#50808;\&#51060;&#50857;&#49884;&#49444;.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221;&#51068;&#44428;\2006&#49324;&#50629;&#48143;&#49884;\WINDOWS\&#48148;&#53461;%20&#54868;&#47732;\&#50577;&#50577;&#49688;&#54644;2\&#51064;&#44396;&#47532;\&#45236;&#49436;&#47448;\2001&#45380;\&#44397;&#51068;\&#47784;&#44257;4&#50577;&#49688;&#51109;\&#50669;&#48372;&#44592;&#44228;.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E:\&#52236;&#47476;&#47112;&#44592;\&#50641;&#49472;%20Docu\&#50641;&#49472;2001%20&#45236;&#50669;\&#49436;&#49328;&#54620;&#54644;%20-&#46020;&#47548;\&#48320;&#44221;%20&#45236;&#50669;%20-&#49436;&#49328;&#54620;&#54644;\&#53468;&#50504;%20&#49444;&#44228;&#49436;.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D:\2006&#45380;%20&#51648;&#54616;&#49688;&#49324;&#50629;\&#51648;&#54616;&#49688;&#49324;&#50629;\&#49324;&#50629;\2004&#49324;&#50629;\&#51060;&#50857;&#49884;&#49444;.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54252;&#51109;&#44277;&#49548;&#47196;2-437.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1060;&#51221;&#51076;\d\&#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1204;&#44592;&#51652;&#54616;&#45224;&#52285;(&#50872;&#49328;&#50724;&#49688;&#44288;&#44144;&#48156;&#51452;)\&#44608;&#50896;&#44600;(&#48156;&#51452;&#45236;&#50669;&#49436;&#52572;&#51333;2001.9.18)\&#44608;&#5425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060;&#51221;&#51076;\d\&#48149;&#51221;&#49688;\&#48128;&#50577;\&#48156;&#51452;&#49444;&#44228;\&#44228;&#52769;&#51228;&#50612;\&#51068;&#49345;&#44048;&#49324;&#54980;\&#48128;&#50577;&#45236;&#50669;.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8176;&#45824;&#49849;\bds\Documents%20and%20Settings\naME\My%20Documents\&#50857;&#51064;&#51116;&#47000;\&#50857;&#51064;&#51116;&#47000;1\&#51088;&#47308;.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51221;&#51076;\d\&#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0577;&#50577;&#54224;&#44592;&#47932;(&#44608;&#50896;&#44600;)\&#50577;&#50577;&#54224;&#44592;&#47932;(&#51204;&#44592;).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1060;&#51221;&#51076;\d\My%20Documents\DATA\&#50872;&#49328;\DATA\&#54861;&#49688;&#50696;&#44221;&#48372;\YONGF0.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A:\My%20Documents\2001&#50641;&#49472;\&#49324;&#50629;(2001)\&#49345;&#48373;&#47532;&#45453;&#47196;&#54252;&#51109;&#45236;&#50669;&#4943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Samju-12\project\My%20Documents\&#53364;&#47101;&#54624;&#46972;\&#50689;&#51333;&#46020;\&#45216;&#44060;&#48317;&#49688;&#47049;A.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0528;&#47548;2\C\&#49436;&#45824;&#47928;%20&#50612;&#47536;&#51060;&#44277;&#50896;\&#52572;&#51333;&#45225;&#54408;\&#44032;&#51116;&#50872;\&#44032;&#51116;&#50872;0514.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Z:\&#49436;&#54788;&#45909;\&#54840;&#49885;\&#51088;&#47308;\&#50672;&#44036;&#45800;&#44032;&#49444;&#44228;&#49436;(2003)\&#49444;&#44228;&#49436;(2003&#50672;&#44036;&#45800;&#4403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285;&#51008;&#51221;\&#45224;&#51228;&#51452;\My%20Documents\&#51228;&#51452;&#50724;&#46972;\&#49345;&#49688;\PHASE1-1&#49688;&#47049;&#49328;&#5263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2019&#45380;/6.&#50857;&#51064;&#49884;%20&#44277;&#44277;&#44288;&#51221;%20&#50976;&#51648;&#44288;&#47532;/&#50756;&#51109;&#51648;&#44396;%20&#51648;&#54616;&#49688;&#44060;&#48156;/6-6&#44277;&#44396;&#44032;&#47196;&#46321;/&#47560;&#54252;&#44396;/&#54633;&#51221;&#47196;&#45236;&#50669;&#49436;(&#53664;&#47785;).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221;&#52384;&#50896;\C\&#49345;&#51312;&#50641;&#49472;\&#49688;&#47049;&#49328;&#52636;\&#54252;&#51109;&#44277;&#49548;&#47196;2-43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8149;&#48337;&#54868;\&#47196;&#52972;%20&#46356;&#49828;&#53356;%20(d)\project\2004\&#52397;&#51452;&#49884;\2004&#45380;&#46020;&#54616;&#48152;&#44592;&#44553;&#49688;&#44396;&#50669;&#54869;&#45824;&#49324;&#50629;\&#48708;&#54616;&#46041;\&#49688;&#47049;&#48143;%20&#53664;&#47785;&#49444;&#47749;&#49436;\&#44053;&#49436;&#46041;%20&#49437;&#44257;&#4604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8176;&#45824;&#49849;\bds\&#51068;&#48152;&#44148;&#49444;&#44277;&#47924;\&#45800;&#44032;&#49328;&#52636;&#44592;&#52488;&#51088;&#4730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9440;&#47749;&#49688;\d\&#44256;&#49457;&#44400;&#52397;\&#45236;%20&#49436;&#47448;%20&#44032;&#48169;\&#48260;&#49828;&#49849;&#44053;&#51109;\4&#50900;&#50864;&#51452;&#51068;&#50948;&#45824;&#44032;.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Main\c\&#44608;&#52285;&#44508;1\&#44608;&#52285;&#44508;\&#54644;&#44400;\&#52572;&#51333;&#49457;&#44284;&#54408;\&#54644;&#44400;&#52572;&#51333;&#49457;&#44284;&#54408;\&#51204;&#44592;\&#50689;&#46041;&#49440;\yds\LMEBM005.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51648;&#51456;&#45909;\C\My%20Documents\&#54861;&#52380;&#49688;&#54644;\&#49352;&#47560;&#51012;&#48372;&#45236;&#50669;.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51221;&#51068;&#44428;\2006&#49324;&#50629;&#48143;&#49884;\MSOFFICE\HEXCEL\WORK\9-15.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Jbk\2007&#45380;&#46020;\&#45236;&#50669;&#49436;&#48320;&#54872;\&#49888;&#47548;&#53552;&#45328;%2010-2002-06-04.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Jbk\2007&#45380;&#46020;\&#48372;&#44256;&#49436;\&#45380;&#46020;&#48324;&#48372;&#44256;&#49436;\2005&#45380;&#46020;\&#51204;&#54028;&#51312;&#44221;\&#44053;&#44592;&#45224;\My%20Documents\01.&#51089;&#50629;(&#44053;&#44592;&#45224;)\01.&#50896;&#44032;&#44228;&#49328;\18.&#53552;&#45328;&#51228;&#53944;&#54060;%20&#48143;%20&#44228;&#52769;&#44592;(&#54620;&#44397;&#46020;&#47196;&#44277;&#49324;)\&#50672;&#44396;&#50896;file\office-file\DATA\&#49707;&#51088;&#48537;&#5107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51060;&#48152;\&#51060;&#48152;&#50500;&#53216;&#50500;%20(d)\2005&#45380;\&#52649;&#51452;&#49884;\&#45236;&#49324;&#46041;&#47561;&#44264;\Documents%20and%20Settings\&#50724;&#51032;&#54872;\Local%20Settings\Temporary%20Internet%20Files\Content.IE5\8P6N0LYN\&#51109;&#4944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8149;&#44540;&#49688;\&#44228;&#47329;&#52636;&#51109;&#49548;\&#51064;&#50857;&#51060;&#50640;&#44172;%20&#48372;&#45236;&#51452;&#49464;&#50684;\&#49457;&#45224;&#51008;&#54665;1&#44032;&#50517;&#51109;.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Lwj\data\ip2002\06\&#44305;&#51452;&#50669;&#49324;\&#44305;&#51452;&#50669;&#49324;-&#52572;&#51333;.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1060;&#49457;&#50865;\D\&#48149;d&#48169;\HYUN-CAD\&#52397;&#54217;-&#44032;&#54217;&#44036;\&#51089;&#50629;&#54028;&#51068;\&#44033;&#51333;&#47928;&#49436;(2002&#45380;1&#50900;)\&#45236;&#50669;&#49436;\2002&#45236;&#50669;&#49436;%20&#50641;&#49472;&#48320;&#54872;\&#47588;&#44257;&#50669;&#4932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1221;&#51068;&#44428;\2006&#49324;&#50629;&#48143;&#49884;\My%20Documents\&#45236;&#49436;&#47448;\2002&#45380;\&#50948;&#46972;&#48173;&#44592;&#48152;\&#48320;&#44221;\&#54861;&#52380;&#49688;&#54644;\&#47784;&#44257;2&#50577;&#49688;&#51109;\&#47784;&#44257;2&#47532;\&#50669;&#48372;&#44592;&#44228;.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LJY\1&#49892;&#44277;&#50976;\&#44221;&#52272;&#52397;\OFFICE%20&#50577;&#49885;\J&#30452;&#26448;4.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8149;&#54872;&#51333;\&#44277;&#50976;&#54028;&#51068;\OfficePolder\&#51652;&#54665;&#44277;&#49324;\(2)&#54252;&#54637;&#44368;&#46020;&#49548;\&#47932;&#47049;&#45236;&#50669;&#49436;\OfficePolder\&#51652;&#54665;&#44277;&#49324;\(2)&#45824;&#49328;&#47732;&#54616;&#49688;&#52376;&#47532;&#51109;\&#49892;&#54665;&#44288;&#47144;\My%20Documents\&#44608;&#54252;.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A:\My%20Documents\&#51089;&#50629;&#49892;\&#45824;&#44396;&#44284;&#54617;&#44368;&#50977;&#50896;\&#51089;&#50629;&#49892;2\&#45812;&#48176;&#51064;&#49340;&#44277;&#49324;&#44032;&#44396;&#47448;\&#51089;&#50629;&#54028;&#51068;\&#54620;&#44397;&#53685;&#49888;&#44592;&#49696;-&#47785;&#46041;IDC\&#51089;&#50629;&#54028;&#51068;\&#51648;&#51656;&#54364;&#48376;&#44288;&#51204;&#49884;&#47932;\&#50577;&#49885;\&#51068;&#50948;.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Z:\&#49436;&#54788;&#45909;\&#54840;&#49885;\&#51088;&#47308;\&#50672;&#44036;&#45800;&#44032;&#49444;&#44228;&#49436;(2003)\My%20Documents\&#49328;&#52636;&#51088;&#47308;\Book1.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Book1.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4608;&#49440;&#51068;\&#49688;&#47049;REV2\My%20Documents\&#51453;&#51204;&#51648;&#44396;\&#44032;&#50517;&#51109;\&#44032;&#50517;&#51109;%20&#49688;&#47049;&#49328;&#5263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4285;&#51008;&#51221;\&#45224;&#51228;&#51452;\My%20Documents\&#51228;&#51452;&#50724;&#46972;\&#49345;&#49688;\&#44277;&#44592;&#48320;&#49892;&#49688;&#47049;&#49328;&#52636;-&#48176;&#49688;.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Room\&#47196;&#52972;%20&#46356;&#49828;&#53356;%20(c)\&#50700;&#45216;&#44732;\&#49436;&#45817;&#47928;&#51452;\&#49436;&#45817;\&#49436;&#45817;&#44544;\&#51076;&#49884;\&#44277;&#49324;&#48708;&#47749;&#49464;&#4943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608;&#49440;&#51068;\&#49688;&#47049;REV2\My%20Documents\&#51228;&#51452;&#50724;&#46972;\&#49345;&#49688;\&#44277;&#44592;&#48320;&#49892;&#49688;&#47049;&#49328;&#52636;-&#48176;&#49688;.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51068;&#48264;\C\WINJOB\&#44256;&#48516;&#45236;&#50669;\&#45208;&#51452;&#45824;&#50504;&#45909;&#49328;.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1060;&#51221;&#51076;\d\LIM\&#51068;&#50948;.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9888;&#54788;&#44033;\&#54616;&#46020;&#47532;_&#46020;&#47732;\Work\2002\&#48372;&#52380;-&#54616;&#45817;(&#45225;&#54408;)\&#49688;&#47049;&#49328;&#52636;&#49436;\&#51204;&#52404;&#48516;\Book2.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My%20Documents/&#51088;&#46041;&#54868;/MSOffice/Excel/work/&#45236;&#50669;.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J:\&#52649;&#45224;&#48376;&#48512;\&#51648;&#54616;&#49688;&#44060;&#48156;\2010&#45380;\&#47532;&#47784;&#45944;&#47553;&#51648;&#54616;&#49688;&#44060;&#48156;\&#48512;&#50668;&#51648;&#49324;\&#54224;&#44277;&#52376;&#47532;\&#51456;&#44277;&#51221;&#49328;\Documents%20and%20Settings\&#49457;&#45209;&#54788;\&#48148;&#53461;%20&#54868;&#47732;\&#51089;&#50629;%20&#54260;&#45908;\&#44396;&#48376;&#54984;\&#51648;&#54616;&#49688;&#44288;&#47144;\2006&#49688;&#47329;&#51648;&#44396;&#48173;&#44592;&#48152;\&#49688;&#47329;&#51648;&#44396;&#49444;&#44228;&#49436;(2&#44277;).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8176;&#45824;&#49849;\bds\Documents%20and%20Settings\KING%20OF%20KING\&#48148;&#53461;%20&#54868;&#47732;\&#49352;%20&#54260;&#45908;\&#51652;&#54665;\&#44256;&#47140;&#51064;&#49340;&#52285;\&#51064;&#49340;&#52285;HW(2).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4608;&#49345;&#45380;\C\ns\ns-2\&#45236;&#50669;\&#49892;&#51221;&#45236;&#50669;.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Users/EKR205~1/AppData/Local/Temp/BNZ.5d09bb61102dcbc/&#48276;&#53560;/&#45800;&#44032;&#49328;&#52636;(2001)/&#46356;&#50640;&#49828;(Disc,).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49436;&#50872;/&#44053;&#48320;&#48513;&#47196;/My%20Documents/KHDATA/&#51648;&#51088;&#52404;/&#44053;&#50896;&#46020;/&#49345;&#51109;&#49548;&#46020;&#44036;(&#53468;&#48177;&#49884;)/&#49345;&#51109;&#49548;&#46020;/EST/civil/345kv&#44256;&#47161;/H&#54620;&#51204;&#51201;&#44201;.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88;&#47532;&#52397;\&#49436;&#50872;\&#44053;&#48320;&#48513;&#47196;\My%20Documents\KHDATA\&#51648;&#51088;&#52404;\&#44053;&#50896;&#46020;\&#49345;&#51109;&#49548;&#46020;&#44036;(&#53468;&#48177;&#49884;)\&#49345;&#51109;&#49548;&#46020;\EST\civil\345kv&#44256;&#47161;\H&#54620;&#51204;&#51201;&#44201;.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44608;&#53468;&#49688;/&#48320;&#44221;&#48516;/&#45236;&#50669;&#49436;/&#49692;&#55141;&#51648;&#44396;/&#49692;&#55141;&#51648;&#44396;-&#51228;&#51312;.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A:\&#49688;&#47049;\&#45733;&#50516;&#44368;\IGI-SU.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1221;&#51068;&#44428;\2006&#49324;&#50629;&#48143;&#49884;\WINDOWS\&#48148;&#53461;%20&#54868;&#47732;\&#51221;&#49440;\&#45236;&#49436;&#47448;\2001&#45380;\&#44397;&#51068;\&#47784;&#44257;2&#50577;&#49688;&#51109;\&#50669;&#48372;&#44592;&#44228;.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Users/EKR205~1/AppData/Local/Temp/BNZ.5d09bb61102dcbc/PIYAK/1999/&#49457;&#48513;&#44396;/&#51109;&#50948;&#49437;&#44288;/excel/&#47784;&#47000;90.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Users/EKR205~1/AppData/Local/Temp/BNZ.5d09bb61102dcbc/PIYAK/1999/&#49457;&#48513;&#44396;/&#51109;&#50948;&#49437;&#44288;/excel/sorce.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Users/EKR205~1/AppData/Local/Temp/BNZ.5d09bb61102dcbc/&#50517;&#47197;&#44368;/&#49688;&#47049;&#49328;&#52636;&#49436;/&#48513;&#52380;&#44368;-&#44368;&#44033;-&#54616;&#45208;&#54616;&#45208;.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48149;&#44540;&#49688;\2006&#45380;&#46020;\&#49688;&#50689;&#51109;&#49444;&#44228;&#48320;&#44221;\3&#54924;&#49444;&#44228;&#48320;&#44221;(&#51204;&#52404;&#48516;)&#52572;&#51333;.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OMEY\&#45824;&#52397;-1.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44277;&#49324;&#48143;%20&#44204;&#51201;\5,18\&#49444;&#44228;&#49436;\PROJECT\ELLWORD\99SANG\&#51109;&#49457;&#44400;\pipe.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8120;&#51221;\C\&#48372;&#44256;&#49436;(&#51652;&#54665;&#51473;&#51064;&#44163;)\&#49457;&#50864;(&#54861;&#49457;)-00.3.29\(&#49457;&#50864;-&#54861;&#49457;&#44732;.&#51649;&#51217;&#51116;&#47308;&#48708;&#44228;&#49328;&#54364;).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1076;&#51008;&#51452;\C\2001&#54532;&#47196;&#51229;&#53944;\ing\..&#44396;&#51312;&#47932;&#49884;&#49444;...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48513;&#48128;&#50577;IC1&#44368;\PC30-3\PC30-3.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Documents%20and%20Settings/&#44608;&#46041;&#54840;/Local%20Settings/Temporary%20Internet%20Files/Content.IE5/0HEJ4XI3/&#45236;&#47928;&#49436;/&#51109;&#50948;&#47560;&#51012;&#50504;&#44600;&#48320;&#44221;-&#44400;.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44608;&#51333;&#54596;\&#51076;&#49892;-&#44288;&#52492;\&#44368;&#44033;&#52384;&#44540;&#51665;&#44228;.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E:\Documents%20and%20Settings\&#44608;&#46041;&#54840;\Local%20Settings\Temporary%20Internet%20Files\Content.IE5\0HEJ4XI3\&#45236;&#47928;&#49436;\&#51109;&#50948;&#47560;&#51012;&#50504;&#44600;&#48320;&#44221;-&#44400;.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D:\Documents%20and%20Settings\&#44608;&#46041;&#54840;\Local%20Settings\Temporary%20Internet%20Files\Content.IE5\0HEJ4XI3\&#45236;&#47928;&#49436;\&#51109;&#50948;&#47560;&#51012;&#50504;&#44600;&#48320;&#44221;-&#44400;.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latec-7944\&#54861;&#49457;&#44512;\2003&#45380;_&#50629;&#47924;\&#49444;&#44228;&#46020;&#49436;\&#49688;&#50948;&#44228;\2003&#49688;&#50948;&#44228;&#44368;&#52404;(&#48372;1).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8149;&#44540;&#49688;\2006&#45380;&#46020;\&#48372;&#44256;&#49436;\&#45380;&#46020;&#48324;&#48372;&#44256;&#49436;\2005&#45380;&#46020;\&#51204;&#54028;&#51312;&#44221;\Esti99\&#54413;&#46041;&#50857;&#46160;\BID(&#53804;&#52272;).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J:\&#52649;&#45224;&#48376;&#48512;\&#51648;&#54616;&#49688;&#44060;&#48156;\2010&#45380;\&#47532;&#47784;&#45944;&#47553;&#51648;&#54616;&#49688;&#44060;&#48156;\&#48512;&#50668;&#51648;&#49324;\&#54224;&#44277;&#52376;&#47532;\&#51456;&#44277;&#51221;&#49328;\07&#50629;&#47924;\&#51652;&#45800;\&#51068;&#48152;&#51652;&#45800;\&#49440;&#51221;&#44284;&#51221;(3).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A:\Book2.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J:\&#52649;&#45224;&#48376;&#48512;\&#51648;&#54616;&#49688;&#44060;&#48156;\2010&#45380;\&#47532;&#47784;&#45944;&#47553;&#51648;&#54616;&#49688;&#44060;&#48156;\&#48512;&#50668;&#51648;&#49324;\&#54224;&#44277;&#52376;&#47532;\&#51456;&#44277;&#51221;&#49328;\Documents%20and%20Settings\&#49457;&#45209;&#54788;\&#48148;&#53461;%20&#54868;&#47732;\&#51089;&#50629;%20&#54260;&#45908;\&#44396;&#48376;&#54984;\&#51648;&#54616;&#49688;&#44288;&#47144;\2006&#49688;&#47329;&#51648;&#44396;&#48173;&#44592;&#48152;\&#49688;&#47329;&#51648;&#44396;&#51456;&#44277;&#45236;&#50669;&#49436;(2005&#45380;&#46020;&#48516;).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45224;&#51221;&#52636;\&#51109;&#52377;&#51648;&#44396;\2002&#45380;&#46020;\12&#50900;\&#44608;&#48512;&#51109;&#45784;\&#44144;&#45224;&#45453;&#47196;&#54252;&#51109;\&#44144;&#45224;&#45800;&#44032;.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Leemisun\&#47196;&#52972;%20&#46356;&#49828;&#53356;%20(C)\&#48156;&#49569;&#51068;&#51648;\2002\2002.7\&#48512;&#49328;&#44397;&#51228;\&#54620;&#46041;.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Ysh\data\post\&#49688;&#47049;(new)\YOUNGDOC\CIVIL\EXCLE\DAT\&#44288;&#51116;&#47308;.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49436;&#50872;/&#44053;&#48320;&#48513;&#47196;/My%20Documents/KHDATA/&#54620;&#44397;&#51204;&#47141;/&#49888;&#49457;&#45224;-&#44552;&#44257;/&#49888;&#49457;&#45224;&#53804;&#52272;&#45236;&#50669;(1&#48264;&#45236;&#50669;)(2)/KHDATA/&#44288;&#47532;&#52397;/&#45824;&#51204;&#52397;/&#54861;&#49457;&#45224;&#48512;&#50864;&#54924;(10.26%20&#45824;&#51204;&#52397;)/&#54861;&#49457;&#45224;&#48512;(&#54952;&#51088;).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KWAK.DWG\2001.DWG\&#51204;&#51452;&#49884;&#44221;&#44288;&#51312;&#47749;\&#49892;&#49884;&#49444;&#44228;\&#45236;&#50669;\&#54620;&#48317;&#45817;&#45236;&#50669;&#49436;.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88;&#47532;&#52397;\&#49436;&#50872;\&#44053;&#48320;&#48513;&#47196;\My%20Documents\KHDATA\&#54620;&#44397;&#51204;&#47141;\&#49888;&#49457;&#45224;-&#44552;&#44257;\&#49888;&#49457;&#45224;&#53804;&#52272;&#45236;&#50669;(1&#48264;&#45236;&#50669;)(2)\KHDATA\&#44288;&#47532;&#52397;\&#45824;&#51204;&#52397;\&#54861;&#49457;&#45224;&#48512;&#50864;&#54924;(10.26%20&#45824;&#51204;&#52397;)\&#54861;&#49457;&#45224;&#48512;(&#54952;&#51088;).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0976;&#51221;\C\My%20Documents\&#54620;&#49556;&#44397;&#49324;\&#45800;&#44032;&#49328;&#52636;.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44053;&#49437;&#50980;\D\MSOFFICE\EXCEL\DATA\UL-SAN\BT.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44608;&#49440;&#51068;\&#49688;&#47049;REV2\My%20Documents\&#54616;&#45224;\&#50724;&#49688;&#48155;&#51060;&#49688;&#47049;&#49328;&#52636;.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47928;&#54868;&#51648;&#44396;&#51452;&#44144;&#54872;&#44221;&#44060;&#49440;&#49324;&#50629;/&#49688;&#47049;/&#51204;&#52404;&#48516;/&#49548;3-11/&#49444;&#44228;&#54028;&#51068;&#47784;&#51020;/&#49444;&#44228;&#54532;&#47196;&#44536;&#47016;/&#51068;&#50948;&#45824;&#44032;&#54364;.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51648;&#51456;&#45909;\C\MSOFFICE\HEXCEL\WORK\9-15.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E:\&#47928;&#54868;&#51648;&#44396;&#51452;&#44144;&#54872;&#44221;&#44060;&#49440;&#49324;&#50629;\&#49688;&#47049;\&#51204;&#52404;&#48516;\&#49548;3-11\&#49444;&#44228;&#54028;&#51068;&#47784;&#51020;\&#49444;&#44228;&#54532;&#47196;&#44536;&#47016;\&#51068;&#50948;&#45824;&#44032;&#54364;.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D:\&#47928;&#54868;&#51648;&#44396;&#51452;&#44144;&#54872;&#44221;&#44060;&#49440;&#49324;&#50629;\&#49688;&#47049;\&#51204;&#52404;&#48516;\&#49548;3-11\&#49444;&#44228;&#54028;&#51068;&#47784;&#51020;\&#49444;&#44228;&#54532;&#47196;&#44536;&#47016;\&#51068;&#50948;&#45824;&#44032;&#54364;.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1997040\C&#46300;&#46972;&#51060;&#48652;\My%20Documents\KHDATA\&#44288;&#47532;&#52397;\&#51652;&#51452;&#50864;&#54924;\&#53664;&#52384;&#51032;&#47280;.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49888;&#54788;&#44033;\&#54616;&#46020;&#47532;_&#46020;&#47732;\data\excel%20work\&#48176;&#49688;&#44277;\&#54252;&#51109;.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0724;&#54868;&#49437;\&#44277;&#51676;&#48169;\NETWORK\TOTAL.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CM1\&#50641;&#49472;\&#46020;&#47196;\&#52832;&#44257;%20&#44033;&#49328;&#46020;&#47196;%20&#54869;,&#54252;&#51109;&#44277;&#49324;\exl\&#52572;&#51333;\&#48176;&#49688;&#44277;~1.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98&#45380;&#46020;/98&#48372;&#50756;/&#45572;&#49328;/98NS-N2.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44288;&#47532;&#52397;\&#50896;&#45224;-&#50872;&#51652;\&#50896;&#45224;&#50872;&#51652;&#45209;&#52272;&#45236;&#50669;(99.4.13%20&#48512;&#49328;&#52397;).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D:\98&#45380;&#46020;\98&#48372;&#50756;\&#45572;&#49328;\98NS-N2.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A:\&#44036;&#51060;.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4288;&#47532;&#51312;&#49324;\han%20F\&#48169;&#49457;&#49688;\2001&#49324;&#50629;\&#50672;&#52380;&#45453;&#50629;\&#50672;&#52380;&#45453;&#50629;(&#51060;&#50857;&#49884;&#49444;).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Users/EKR205~1/AppData/Local/Temp/BNZ.5d09bb61102dcbc/2001&#51089;&#50629;/2001&#51077;&#52272;/2001&#51312;&#45804;&#52397;/10-29&#44397;&#46020;38&#54840;&#49440;&#53685;&#47532;&#51648;&#44396;&#50724;&#47476;&#47561;&#52264;&#47196;&#49444;&#52824;&#44277;&#49324;/&#45236;&#50669;&#49436;/My%20Documents/&#50689;&#51452;&#49884;&#44288;&#45236;%20&#50864;&#54924;&#46020;&#47196;/&#50689;&#51452;&#50864;&#54924;&#46020;&#47196;/&#50689;&#51452;&#46020;&#47196;100.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50504;&#47732;&#46020;\&#45236;%20&#49436;&#47448;%20&#44032;&#48169;\&#48260;&#49828;&#49849;&#44053;&#51109;\4&#50900;&#50864;&#51452;&#51068;&#50948;&#45824;&#44032;.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48149;&#44540;&#49688;\2006&#45380;&#46020;\Documents%20and%20Settings\k\&#48148;&#53461;%20&#54868;&#47732;\&#53804;&#51064;&#51064;&#47141;&#49328;&#52636;&#45236;&#50669;.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1060;&#51221;&#51076;\d\DATA-DATA-DATA\&#44228;&#51109;\&#52572;&#51333;&#45236;&#50669;&#49436;(&#44592;&#51088;&#51116;)\&#44592;&#53440;\&#49436;&#50872;&#49884;(&#44397;&#49324;&#48393;,&#49345;&#46020;,&#49888;&#47548;&#48176;&#49688;&#51648;)\&#45209;&#49457;&#45824;(&#52572;&#51333;)\&#45209;&#49457;&#45824;\&#44608;&#54252;.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Dj7\&#45796;&#51221;cm&#44277;&#50976;&#48169;\DATA-DATA-DATA\&#51204;&#44592;\&#51204;&#44592;&#45236;&#50669;&#49436;\&#54616;&#49688;&#46020;\&#51109;&#49849;&#54252;&#54616;&#49688;(2001.11.16)\&#51204;&#44592;&#44277;&#49324;\&#44608;&#54252;.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52649;&#48513;&#50500;&#53216;&#50500;no-1\&#51060;&#49457;&#51116;%20(d)\&#49324;&#50629;2000excell\E&#44397;&#51648;&#46020;\&#47928;&#44305;&#52397;&#52380;\2000year\&#52397;&#52380;&#44396;&#44036;\&#51648;&#52492;&#45909;&#54217;\2000&#51648;&#52492;-&#45909;&#54217;&#48156;&#51452;.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J:\&#51116;&#54872;%20Project\Project\&#55129;&#47561;&#51060;\&#44204;&#51201;&#49436;\2000&#45380;%20&#44204;&#51201;\&#49340;&#51473;&#44204;&#51201;(i)\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A:\My%20Documents\&#45236;&#49436;&#47448;\2002&#45380;\&#50948;&#46972;&#48173;&#44592;&#48152;\&#48320;&#44221;\&#54861;&#52380;&#49688;&#54644;\&#47784;&#44257;4&#50577;&#49688;&#51109;\&#50669;&#48372;&#44592;&#44228;.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50724;&#49464;&#50865;\D\Documents%20and%20Settings\&#49552;&#47928;&#49437;1\&#48148;&#53461;%20&#54868;&#47732;\&#51089;&#50629;\&#50696;&#52380;&#53685;&#54633;03.5\&#52509;&#44292;&#50696;&#52380;&#44400;&#52397;B5C1.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A:\&#51312;&#49328;\&#51312;&#49328;&#50577;&#49688;&#51109;.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48149;&#50980;&#50864;\C\&#49688;&#47049;\&#45733;&#50516;&#44368;\IGI-SU.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48176;&#45824;&#49849;\bds\Documents%20and%20Settings\&#48149;&#48337;&#51456;\&#48148;&#53461;%20&#54868;&#47732;\My%20Documents\&#48512;&#50668;&#48149;&#47932;&#44288;\&#54805;&#53468;\My%20Documents\&#44277;&#49324;&#44204;&#51201;&#49436;\&#53664;&#51648;&#44277;&#49324;%20&#49888;&#54840;&#46321;&#44277;&#49324;\&#46020;&#44553;&#45236;&#50669;&#49436;-111.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SHW\&#44277;&#50976;&#44277;&#44036;\2002&#51089;&#50629;\2002&#51077;&#52272;\06-24&#51652;&#51217;-&#45824;&#49457;\TUNKEY\DATA1\&#44592;&#44228;\&#51204;&#44592;\&#51473;&#48512;&#45236;~1.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8149;&#54872;&#51333;\&#44277;&#50976;&#54028;&#51068;\OfficePolder\&#51652;&#54665;&#44277;&#49324;\(2)&#54252;&#54637;&#44368;&#46020;&#49548;\&#47932;&#47049;&#45236;&#50669;&#49436;\OfficePolder\&#51652;&#54665;&#44277;&#49324;\(2)&#45824;&#49328;&#47732;&#54616;&#49688;&#52376;&#47532;&#51109;\&#49892;&#54665;&#44288;&#47144;\&#49324;&#48376;%20-%20&#49892;&#54665;&#49328;&#52636;&#45236;&#50669;.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48149;&#50980;&#44396;\7.0%20&#51221;&#49440;&#44400;%20&#49688;&#51032;&#44228;&#50557;&#44148;\project\&#46041;&#47749;\&#51109;&#54637;&#49440;\&#44396;&#51312;&#44228;&#49328;\BO1.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K:\&#44592;&#53440;\&#51076;&#49884;&#51200;&#51109;&#52285;&#44256;\&#51648;&#54788;&#51060;&#44032;&#47564;&#46304;&#51456;&#44277;&#49436;&#47448;(&#47805;&#46405;)\&#44592;&#51648;&#44592;&#44228;&#46020;&#44553;(&#52509;&#52404;).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J:\&#52649;&#45224;&#48376;&#48512;\&#51648;&#54616;&#49688;&#44060;&#48156;\2010&#45380;\&#47532;&#47784;&#45944;&#47553;&#51648;&#54616;&#49688;&#44060;&#48156;\&#48512;&#50668;&#51648;&#49324;\&#54224;&#44277;&#52376;&#47532;\&#51456;&#44277;&#51221;&#49328;\07&#50629;&#47924;\&#51652;&#45800;\&#51068;&#48152;&#51652;&#45800;\1&#52264;&#45813;&#49324;\1&#52264;&#45813;&#49324;&#52509;&#44292;.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Users/EKR205~1/AppData/Local/Temp/BNZ.5d09bb61102dcbc/&#49324;&#50629;/2009&#45380;/&#52649;&#51452;&#49884;/&#49548;&#47784;&#52380;&#48173;&#44592;&#48152;&#49324;&#50629;/09&#45380;&#49548;&#47784;&#52380;&#51648;&#44396;&#48173;&#44592;&#48152;&#51221;&#48708;&#51648;&#54616;&#49688;&#51312;&#49324;&#49444;&#44228;&#48320;&#44221;&#45236;&#50669;&#49436;(&#50756;&#47308;).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LG&#52852;&#45796;&#47196;&#44536;.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A:\XLS_DATA\&#48516;&#45817;&#44036;&#48512;&#54924;&#51032;&#49892;\&#54788;&#45824;&#50672;&#49688;.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49436;&#54805;&#50865;\09.&#51228;&#52380;&#49884;&#48173;&#44592;&#48152;&#51221;&#48708;&#49324;&#50629;\&#52572;&#50980;&#47925;&#50629;&#47924;&#54260;&#45908;\&#54788;&#51109;&#48324;&#49444;&#44228;\&#44256;&#55141;&#47564;(2000-5)\&#54644;&#52285;&#51088;&#46041;&#48708;200324.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44608;&#51652;&#54984;\2003pro\2002.DATA\&#52264;\&#44397;&#47549;&#52397;&#51452;&#48169;&#47932;&#44288;\&#45236;&#50669;&#49436;\&#44397;&#47549;&#52397;&#51452;&#48149;&#47932;&#44288;_&#50808;&#48512;(&#44288;&#44553;)(&#51204;&#44592;&#44277;&#49324;).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J:\&#52649;&#45224;&#48376;&#48512;\&#51648;&#54616;&#49688;&#44060;&#48156;\2010&#45380;\&#47532;&#47784;&#45944;&#47553;&#51648;&#54616;&#49688;&#44060;&#48156;\&#48512;&#50668;&#51648;&#49324;\&#54224;&#44277;&#52376;&#47532;\&#51456;&#44277;&#51221;&#49328;\&#52649;&#45224;05\05&#53468;&#50504;&#45453;&#52492;&#49373;&#54876;&#50857;&#49688;\2005&#45380;&#53468;&#50504;&#49373;&#54876;&#50857;&#49688;&#49444;&#44228;(&#54869;&#51221;&#48376;).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My%20Documents\&#46972;&#47704;&#53664;&#44277;.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A:\&#44396;&#51312;&#48516;&#50556;\&#50689;%20&#50900;\&#45909;&#49345;-&#50672;&#45909;\&#49688;&#47049;\&#49688;&#47049;&#51665;&#44228;&#54364;.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Users/EKR205~1/AppData/Local/Temp/BNZ.5d09bb61102dcbc/&#45824;&#50808;&#54028;&#51068;/&#51060;&#49849;&#51652;/&#48512;&#45824;&#44277;.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JSH\&#44032;&#51256;&#44032;&#49464;&#50836;\OFFICE%20&#50577;&#49885;\J&#30452;&#26448;4.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D920166\&#44204;%20%20&#51201;\&#47784;&#46304;&#50641;&#49472;&#45936;&#51060;&#53552;\&#44204;%20%20&#51201;\&#44256;&#49549;&#46020;&#47196;\&#51473;&#48512;&#45236;&#47449;\&#51473;&#48512;&#45236;&#47449;&#44256;&#49549;%20&#51228;9&#44277;&#44396;\DATA\PLANT\&#50696;&#49328;\&#50668;&#52380;&#54840;&#50976;\216&#49892;&#50696;.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LJY\1&#49892;&#44277;&#50976;\&#44221;&#52272;&#52397;\work-form.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1221;&#51068;&#44428;\2006&#49324;&#50629;&#48143;&#49884;\My%20Documents\&#45236;&#49436;&#47448;\2002&#45380;\&#50948;&#46972;&#48173;&#44592;&#48152;\&#48320;&#44221;\Mydocumen\&#44397;&#51068;\&#46041;&#52285;\&#50669;&#48372;&#44592;&#44228;.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51060;&#51221;&#51076;\d\DATA-DATA-DATA\&#51204;&#44592;\&#51204;&#44592;&#45236;&#50669;&#49436;\&#54616;&#49688;&#46020;\&#51109;&#49849;&#54252;&#54616;&#49688;(2001.11.16)\&#51204;&#44592;&#44277;&#49324;\&#44608;&#54252;.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1060;&#51221;&#51076;\d\&#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52572;&#51333;)\&#45209;&#49457;&#45824;\&#44608;&#54252;.XLS" TargetMode="External"/></Relationships>
</file>

<file path=xl/externalLinks/_rels/externalLink364.xml.rels><?xml version="1.0" encoding="UTF-8" standalone="yes"?>
<Relationships xmlns="http://schemas.openxmlformats.org/package/2006/relationships"><Relationship Id="rId1" Type="http://schemas.microsoft.com/office/2006/relationships/xlExternalLinkPath/xlStartup" Target="&#47749;&#50516;&#52380;/&#47749;&#50516;&#45236;&#50669;(&#52572;&#51333;).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Samju-14\my%20documents\WORK\&#52649;&#51452;\&#50896;&#44032;&#44228;&#49328;&#49436;.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48176;&#45824;&#49849;\bds\Documents%20and%20Settings\&#48149;&#48337;&#51456;\&#48148;&#53461;%20&#54868;&#47732;\My%20Documents\&#48512;&#50668;&#48149;&#47932;&#44288;\&#54805;&#53468;\My%20Documents\&#44277;&#49324;&#44204;&#51201;&#49436;\&#53664;&#51648;&#44277;&#49324;%20&#49888;&#54840;&#46321;&#44277;&#49324;\&#46020;&#44553;&#45236;&#50669;&#49436;(1&#52264;&#44592;&#49457;).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54861;&#49457;&#46976;\mk&#48372;&#44256;&#49436;\Documents%20and%20Settings\&#51221;&#44508;&#49437;\Local%20Settings\Temporary%20Internet%20Files\Content.IE5\BU83F1W9\&#51060;&#46041;&#44144;&#47532;.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48149;&#44540;&#49688;\2006&#45380;&#46020;\99PROJ\Doh(9916)\&#46041;&#50500;-1&#52264;\&#52280;&#44256;-&#51060;&#47928;\LMEBM005.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Work3\d\e-50\BAESU.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8149;&#46041;&#44396;\C\&#50976;&#52285;&#47564;\&#50976;&#52285;&#47564;\&#52384;&#46020;&#52397;\&#50857;&#47928;&#50808;1&#44060;&#50669;&#49324;\excel\&#51116;&#52384;&#54805;&#50857;&#47928;.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PROJECT\ELLWORD\98HABAN\518\NEAYUK.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48169;&#49457;&#49688;/2001&#49324;&#50629;/&#50672;&#52380;&#45453;&#50629;/&#50672;&#52380;&#45453;&#50629;(&#51060;&#50857;&#49884;&#49444;).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51116;&#54872;%20Project/Project/&#55129;&#47561;&#51060;/&#44204;&#51201;&#49436;/2000&#45380;%20&#44204;&#51201;/&#49340;&#51473;&#44204;&#51201;(i)/My%20Documents/KHDATA/&#44288;&#47532;&#52397;/&#50896;&#45224;-&#50872;&#51652;/&#50896;&#45224;&#50872;&#51652;&#45209;&#52272;&#45236;&#50669;(99.4.13%20&#48512;&#49328;&#52397;).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50504;&#51008;&#49689;\02PROJECT\&#44305;&#50577;&#44288;&#44144;&#51221;&#48708;\&#44277;&#49324;&#48708;\&#44305;&#50577;&#51021;&#47732;&#51201;&#44396;&#51201;.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J:\My%20Documents\&#51088;&#46041;&#54868;\MSOFFICE\HEXCEL\WORK\9-15.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PC3\C\MSOffice\Excel\KK\&#49328;.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Users/EKR/AppData/Local/Temp/handy8/TempAtt/&#49328;&#52636;&#45236;&#50669;&#49436;_&#50668;&#51452;&#49884;_&#45453;&#50629;&#50857;%20&#44277;&#44277;&#44288;&#51221;_&#49324;&#54980;&#44288;&#47532;%20&#48143;%20&#51221;&#48708;&#44277;&#49324;_1204.xlsx"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Users/EKR/AppData/Local/Temp/handy0/JHOMS260227323963000/&#48537;&#51076;.%202026&#45380;%20&#44277;&#49324;&#44288;&#47532;%20&#51648;&#54616;&#49688;&#49884;&#49444;&#47932;%20&#50689;&#54693;&#51312;&#49324;%20&#48143;%20&#49324;&#54980;&#44288;&#47532;%20&#50857;&#50669;%20&#50808;&#51452;&#49884;&#54665;%20&#44228;&#54925;&#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입력표"/>
      <sheetName val="이용시설일위대가"/>
      <sheetName val="지하수단가"/>
      <sheetName val="이용시설입력란"/>
      <sheetName val="교각1"/>
      <sheetName val="ABUT수량-A1"/>
      <sheetName val="설계"/>
      <sheetName val="도장수량(하1)"/>
      <sheetName val="주형"/>
      <sheetName val="INPUT"/>
      <sheetName val="단면가정"/>
      <sheetName val="단면 (2)"/>
      <sheetName val="소양2-P5"/>
      <sheetName val="부대내역"/>
      <sheetName val="점수계산1-2"/>
      <sheetName val="3BL공동구 수량"/>
      <sheetName val="기본DATA"/>
      <sheetName val="재료집계"/>
      <sheetName val="I一般比"/>
      <sheetName val="2000년1차"/>
      <sheetName val="공사비집계"/>
      <sheetName val="입출재고현황 (2)"/>
      <sheetName val="보차도경계석"/>
      <sheetName val="간선계산"/>
      <sheetName val="공사비예산서(토목분)"/>
      <sheetName val="AS복구"/>
      <sheetName val="중기터파기"/>
      <sheetName val="변수값"/>
      <sheetName val="중기상차"/>
      <sheetName val="포장복구집계"/>
      <sheetName val="BSD (2)"/>
      <sheetName val="2F 회의실견적(5_14 일대)"/>
      <sheetName val="안정검토"/>
      <sheetName val="단면설계"/>
      <sheetName val="N賃率-職"/>
    </sheetNames>
    <sheetDataSet>
      <sheetData sheetId="0" refreshError="1">
        <row r="32">
          <cell r="E32">
            <v>11.4</v>
          </cell>
        </row>
        <row r="40">
          <cell r="M40">
            <v>5</v>
          </cell>
        </row>
        <row r="86">
          <cell r="K86">
            <v>162.30099999999999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건표"/>
      <sheetName val="ENE-CAL 1"/>
      <sheetName val="본선 토공 분배표"/>
      <sheetName val="본선_토공_분배표"/>
      <sheetName val="내역서"/>
      <sheetName val="하수급견적대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일반공사"/>
      <sheetName val="BID"/>
      <sheetName val="ABUT수량-A1"/>
      <sheetName val="주형"/>
      <sheetName val="입력DATA"/>
      <sheetName val="바닥판"/>
      <sheetName val="Sheet1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기둥(원형)"/>
      <sheetName val="경비산출"/>
      <sheetName val="갑지"/>
      <sheetName val="제경비"/>
      <sheetName val="차선도색현황"/>
      <sheetName val="Sheet1"/>
      <sheetName val="Sheet1 (2)"/>
      <sheetName val="설계요율"/>
    </sheetNames>
    <sheetDataSet>
      <sheetData sheetId="0">
        <row r="3">
          <cell r="C3" t="str">
            <v>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노임단가"/>
      <sheetName val="설계조건"/>
      <sheetName val="안정계산"/>
      <sheetName val="단면검토"/>
      <sheetName val="3BL공동구 수량"/>
      <sheetName val="단면가정"/>
      <sheetName val="교각1"/>
      <sheetName val="B부대공"/>
      <sheetName val="tggwan(mac)"/>
      <sheetName val="단면 (2)"/>
      <sheetName val="기둥(원형)"/>
      <sheetName val="버스운행안내"/>
      <sheetName val="예방접종계획"/>
      <sheetName val="근태계획서"/>
      <sheetName val="역T형"/>
      <sheetName val="내역"/>
      <sheetName val="1.설계조건"/>
      <sheetName val="안정검토"/>
      <sheetName val="단면설계"/>
      <sheetName val="Sheet1 (2)"/>
      <sheetName val="도장수량(하1)"/>
      <sheetName val="주형"/>
      <sheetName val="가도공"/>
      <sheetName val="말뚝물량"/>
      <sheetName val="경산(을)"/>
      <sheetName val="신당동집계표"/>
      <sheetName val="포장복구집계"/>
      <sheetName val="좌측"/>
      <sheetName val="간선계산"/>
      <sheetName val="바닥판"/>
      <sheetName val="BASIC (2)"/>
      <sheetName val="견적990322"/>
      <sheetName val="2F 회의실견적(5_14 일대)"/>
      <sheetName val="뚝토공"/>
      <sheetName val="INPUT"/>
      <sheetName val="변화치수"/>
      <sheetName val="Data&amp;Result"/>
      <sheetName val=" "/>
      <sheetName val="입출재고현황 (2)"/>
      <sheetName val="특2호부관하천산근"/>
      <sheetName val="6PILE  (돌출)"/>
      <sheetName val="자(3.0m)"/>
      <sheetName val="세목전체"/>
      <sheetName val="중기일위대가"/>
      <sheetName val="횡배수관"/>
      <sheetName val="특2호하천산근"/>
      <sheetName val="Sheet1"/>
      <sheetName val="갑지"/>
      <sheetName val="소양2-P5"/>
      <sheetName val="교량전기"/>
      <sheetName val="토공(완충)"/>
      <sheetName val="우수"/>
      <sheetName val="내역서"/>
      <sheetName val="건축공사"/>
      <sheetName val="단가"/>
      <sheetName val="정부노임단가"/>
      <sheetName val="DONGIA"/>
      <sheetName val="조명시설"/>
      <sheetName val="방음벽기초"/>
      <sheetName val="Sheet17"/>
      <sheetName val="우각부보강"/>
      <sheetName val="명세서"/>
      <sheetName val="플랜트 설치"/>
      <sheetName val="BLOCK(1)"/>
      <sheetName val="Sheet2"/>
      <sheetName val="탑(을지)"/>
      <sheetName val="중기비"/>
      <sheetName val="포장공"/>
      <sheetName val="1.설계기준"/>
      <sheetName val="갑지(추정)"/>
      <sheetName val="원형맨홀수량"/>
      <sheetName val="터파기및재료"/>
      <sheetName val="토목내역서"/>
      <sheetName val="DATE"/>
      <sheetName val="집1"/>
      <sheetName val="1. 설계조건 2.단면가정 3. 하중계산"/>
      <sheetName val="DATA 입력란"/>
      <sheetName val="3.바닥판설계"/>
      <sheetName val="진주방향"/>
      <sheetName val="날개벽(시점좌측)"/>
      <sheetName val="AILC004"/>
      <sheetName val="마산방향"/>
      <sheetName val="집수정"/>
      <sheetName val="변경품셈"/>
      <sheetName val="부속동"/>
      <sheetName val="APT"/>
      <sheetName val="STEEL BOX 단면설계(SEC.8)"/>
      <sheetName val="우배수"/>
      <sheetName val="단가 및 재료비"/>
      <sheetName val="단가산출2"/>
      <sheetName val="중기사용료산출근거"/>
      <sheetName val="단가산출1"/>
      <sheetName val="SLAB"/>
      <sheetName val="원가계산서"/>
    </sheetNames>
    <sheetDataSet>
      <sheetData sheetId="0" refreshError="1">
        <row r="32">
          <cell r="E32">
            <v>11.4</v>
          </cell>
        </row>
        <row r="38">
          <cell r="M38">
            <v>0.222</v>
          </cell>
        </row>
        <row r="40">
          <cell r="M40">
            <v>5</v>
          </cell>
        </row>
        <row r="86">
          <cell r="K86">
            <v>162.30099999999999</v>
          </cell>
        </row>
        <row r="98">
          <cell r="K98">
            <v>42.49</v>
          </cell>
        </row>
        <row r="108">
          <cell r="G108">
            <v>32.67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2000년1차"/>
      <sheetName val="직재"/>
      <sheetName val="sheet1"/>
      <sheetName val="요율"/>
      <sheetName val="내역"/>
      <sheetName val="설직재-1"/>
      <sheetName val="일위대가"/>
      <sheetName val="일위목록"/>
      <sheetName val="약품공급2"/>
      <sheetName val="기본일위"/>
      <sheetName val="직노"/>
      <sheetName val="내역서2안"/>
      <sheetName val="기본단가표"/>
      <sheetName val="N賃率_職"/>
      <sheetName val="2000전체분"/>
      <sheetName val="제노임"/>
      <sheetName val="DB"/>
      <sheetName val="노임단가 (2)"/>
      <sheetName val="원가계산서구조조정"/>
      <sheetName val="건축내역"/>
      <sheetName val="전기2005"/>
      <sheetName val="통신2005"/>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서"/>
      <sheetName val="ELEC"/>
      <sheetName val="20관리비율"/>
      <sheetName val="자재단가"/>
      <sheetName val="시약"/>
      <sheetName val="재료비"/>
      <sheetName val="경산"/>
      <sheetName val="공사원가계산서"/>
      <sheetName val="봉양~조차장간고하개명(신설)"/>
      <sheetName val="인건-측정"/>
      <sheetName val="산출(2)"/>
      <sheetName val="전체제잡비"/>
      <sheetName val=" HIT-&gt;HMC 견적(3900)"/>
      <sheetName val="전기일위목록"/>
      <sheetName val="공사내역"/>
      <sheetName val="전선(총)"/>
      <sheetName val="work-form"/>
      <sheetName val="현금예금"/>
      <sheetName val="일위대가목록"/>
      <sheetName val="Resource2"/>
      <sheetName val="내   역"/>
      <sheetName val="대포2교접속"/>
      <sheetName val="천방교접속"/>
      <sheetName val="접지수량"/>
      <sheetName val="옥외외등집계표"/>
      <sheetName val="자재테이블"/>
      <sheetName val="급,배기팬"/>
      <sheetName val="교각계산"/>
      <sheetName val="노단"/>
      <sheetName val="자재단가표"/>
      <sheetName val="노무비"/>
      <sheetName val="신호등일위대가"/>
      <sheetName val="SHEET PILE단가"/>
      <sheetName val="관급"/>
      <sheetName val="#REF"/>
      <sheetName val="ABUT수량-A1"/>
      <sheetName val="COST"/>
      <sheetName val="일위"/>
      <sheetName val="수량총괄"/>
      <sheetName val="원가총괄"/>
      <sheetName val="정류기"/>
      <sheetName val="#3_일위대가목록"/>
      <sheetName val="#2_일위대가목록"/>
      <sheetName val="기준"/>
      <sheetName val="재료비집계"/>
      <sheetName val="제조노임"/>
      <sheetName val="현장조사"/>
      <sheetName val="DATA"/>
      <sheetName val="견적"/>
      <sheetName val="투자-국내2"/>
      <sheetName val="제작기술지원센터"/>
      <sheetName val="견적서"/>
      <sheetName val="직접경비호표"/>
      <sheetName val="교통대책내역"/>
      <sheetName val="통신대가"/>
      <sheetName val="A 견적"/>
      <sheetName val="자재단가비교표"/>
      <sheetName val="영1"/>
      <sheetName val="잡철물"/>
      <sheetName val="견적조건"/>
      <sheetName val="기계실냉난방"/>
      <sheetName val="이형관"/>
      <sheetName val="전기자료"/>
      <sheetName val="집계표"/>
      <sheetName val="A4-結果_"/>
      <sheetName val="일위대가56-1_"/>
      <sheetName val="일위대가71-1_"/>
      <sheetName val="일위대가74-1_"/>
      <sheetName val="일위대가76-1_"/>
      <sheetName val="일위대가77-1_"/>
      <sheetName val="일위대가78-1_"/>
      <sheetName val="노임단가_(2)"/>
      <sheetName val="내___역"/>
      <sheetName val="노임변동률"/>
      <sheetName val="갑지"/>
      <sheetName val="4.전기"/>
      <sheetName val="금액내역서"/>
      <sheetName val="설비2차"/>
      <sheetName val="설계서(본관)"/>
      <sheetName val="정산자료"/>
      <sheetName val="본부"/>
      <sheetName val="전주"/>
      <sheetName val="광주"/>
      <sheetName val="순천"/>
      <sheetName val="남원"/>
      <sheetName val="목포"/>
      <sheetName val="군산"/>
      <sheetName val="표지"/>
      <sheetName val="b_balju"/>
      <sheetName val="투찰(하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단가"/>
      <sheetName val="총괄"/>
      <sheetName val="갑,을"/>
      <sheetName val="표지"/>
      <sheetName val="개요"/>
      <sheetName val="사통"/>
      <sheetName val="단가검토"/>
      <sheetName val="설치중량 "/>
      <sheetName val="철거중량"/>
      <sheetName val="수문일위 "/>
      <sheetName val="자재단가"/>
      <sheetName val="발주내역"/>
      <sheetName val="설계개요"/>
      <sheetName val="단가"/>
      <sheetName val="제경비요율"/>
      <sheetName val="사유서(출)"/>
      <sheetName val="계약일반사항"/>
      <sheetName val="도로구조공사비"/>
      <sheetName val="도로토공공사비"/>
      <sheetName val="여수토공사비"/>
      <sheetName val="ABUT수량-A1"/>
      <sheetName val="약품설비"/>
      <sheetName val="내역"/>
      <sheetName val="한전납입금"/>
      <sheetName val="총괄표"/>
      <sheetName val="품셈(기초)"/>
      <sheetName val="내역서"/>
      <sheetName val="집계표"/>
      <sheetName val="사리부설"/>
      <sheetName val="#REF"/>
      <sheetName val="결과조달"/>
      <sheetName val="철집"/>
      <sheetName val="예가표"/>
      <sheetName val="재료값"/>
      <sheetName val="자재견적 (대왕) (2)"/>
      <sheetName val="재료비"/>
      <sheetName val="전기"/>
      <sheetName val="노무비"/>
      <sheetName val="1.동력공사"/>
      <sheetName val="남양내역"/>
      <sheetName val="CCTV내역서"/>
      <sheetName val="실행철강하도"/>
      <sheetName val="전차선로 물량표"/>
      <sheetName val="밸브설치"/>
      <sheetName val="SG"/>
      <sheetName val="공사비"/>
      <sheetName val="산출근거"/>
      <sheetName val="98NS-N"/>
      <sheetName val="공사비총괄표"/>
      <sheetName val="구조물철거타공정이월"/>
      <sheetName val="VXXXXX"/>
      <sheetName val="부안일위"/>
      <sheetName val="내역표지"/>
      <sheetName val="현장관리비 산출내역"/>
      <sheetName val="참조"/>
      <sheetName val="날개벽(시점좌측)"/>
      <sheetName val="공사비집계"/>
      <sheetName val="입찰안"/>
      <sheetName val="unit"/>
      <sheetName val="교각계산"/>
      <sheetName val="조경일람"/>
      <sheetName val="양수장내역"/>
      <sheetName val="양수장"/>
      <sheetName val="수토공단위당"/>
      <sheetName val="일위대가표"/>
      <sheetName val="일위대가"/>
      <sheetName val="단위가격 "/>
      <sheetName val="대치판정"/>
      <sheetName val="토적"/>
      <sheetName val="NYS"/>
      <sheetName val="공내역"/>
      <sheetName val="중기비"/>
      <sheetName val="일위대가(가설)"/>
      <sheetName val="일위집계표"/>
      <sheetName val="입상내역"/>
      <sheetName val="PAD TR보호대기초"/>
      <sheetName val="가로등기초"/>
      <sheetName val="HANDHOLE(2)"/>
      <sheetName val="일위대가(계측기설치)"/>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Sheet2"/>
      <sheetName val="Sheet1"/>
      <sheetName val="기계경비일람"/>
      <sheetName val="설치중량_"/>
      <sheetName val="수문일위_"/>
      <sheetName val="청하배수"/>
      <sheetName val="제출내역 (2)"/>
      <sheetName val="요율"/>
      <sheetName val="총괄내역서"/>
      <sheetName val="설명"/>
      <sheetName val="시공여유율"/>
      <sheetName val="98수문일위"/>
      <sheetName val="매립"/>
      <sheetName val="날개벽"/>
      <sheetName val="PIPE내역_FCN_"/>
      <sheetName val="조명시설"/>
      <sheetName val="횡배수관집현황(2공구)"/>
      <sheetName val="설계"/>
      <sheetName val="1단계"/>
      <sheetName val="DATE"/>
      <sheetName val="찍기"/>
      <sheetName val="금액내역서"/>
      <sheetName val="건              축"/>
      <sheetName val="참조자료"/>
      <sheetName val="P-산#1-1(WOWA1)"/>
      <sheetName val="터파기및재료"/>
      <sheetName val="Sheet1 (2)"/>
      <sheetName val="년도별"/>
      <sheetName val="단면 (2)"/>
      <sheetName val="반중력식옹벽"/>
      <sheetName val="수량산출"/>
      <sheetName val="DATA"/>
      <sheetName val="당초명세(평)"/>
      <sheetName val="작업일보"/>
      <sheetName val="표준계약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전선 및 전선관"/>
      <sheetName val="고창방향"/>
      <sheetName val="일위대가(목록)"/>
      <sheetName val="자원리스트"/>
      <sheetName val="조건표"/>
      <sheetName val="전기혼잡제경비(45)"/>
      <sheetName val="유림골조"/>
      <sheetName val="가설공사비"/>
      <sheetName val="공사비예산서(토목분)"/>
      <sheetName val="대비"/>
      <sheetName val="단면가정"/>
      <sheetName val="부대내역"/>
      <sheetName val="별첨1-임식"/>
      <sheetName val="기본자료"/>
      <sheetName val="천방교접속"/>
      <sheetName val="일위_파일"/>
      <sheetName val="견적대비"/>
      <sheetName val="지급자재"/>
      <sheetName val="변경집계표"/>
      <sheetName val="1호맨홀토공"/>
      <sheetName val="원가계산서 "/>
      <sheetName val="고용보험료"/>
      <sheetName val="예산내역서"/>
      <sheetName val="9509"/>
      <sheetName val="배수내역"/>
      <sheetName val="96보완계획7.12"/>
      <sheetName val="업무처리전"/>
      <sheetName val="설계내역서"/>
      <sheetName val="INPUT"/>
      <sheetName val="상 부"/>
      <sheetName val="계화배수"/>
      <sheetName val="BID"/>
      <sheetName val="계산근거"/>
      <sheetName val="8.PILE  (돌출)"/>
      <sheetName val="문학간접"/>
      <sheetName val="건축"/>
      <sheetName val="건축-물가변동"/>
      <sheetName val="일반문틀 설치"/>
      <sheetName val="샌딩 에폭시 도장"/>
      <sheetName val="스텐문틀설치"/>
      <sheetName val="주beam"/>
      <sheetName val="1.설계조건"/>
      <sheetName val="교각1"/>
      <sheetName val="CODE"/>
      <sheetName val="COPING"/>
      <sheetName val="기초공"/>
      <sheetName val="기둥(원형)"/>
      <sheetName val="자재단가비교표"/>
      <sheetName val="CAT_5"/>
      <sheetName val="수지예산서(세부) (2)"/>
      <sheetName val="지장물C"/>
      <sheetName val="가공비"/>
      <sheetName val="원가계산서(집계)"/>
      <sheetName val="일위"/>
      <sheetName val="Sheet4"/>
      <sheetName val="장문교(대전)"/>
      <sheetName val="주재료비"/>
      <sheetName val="관급수량총"/>
      <sheetName val="설계조건"/>
      <sheetName val="안정계산"/>
      <sheetName val="단면검토"/>
      <sheetName val="약품공급2"/>
      <sheetName val="기기리스트"/>
      <sheetName val="본지점중"/>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MACRO(MCC)"/>
      <sheetName val="M-EQPT-Z"/>
      <sheetName val="자재일위(경)"/>
      <sheetName val="공문"/>
      <sheetName val="COPING-1"/>
      <sheetName val="역T형교대-2수량"/>
      <sheetName val="Y-WORK"/>
      <sheetName val="손익분석"/>
      <sheetName val="1.설계기준"/>
      <sheetName val="3.하중산정4.지지력"/>
      <sheetName val="경비2내역"/>
      <sheetName val="아파트 "/>
      <sheetName val="A(Rev.3)"/>
      <sheetName val="Macro"/>
      <sheetName val="Taux"/>
      <sheetName val="기자재비"/>
      <sheetName val="EP0618"/>
      <sheetName val="석탄2.3물량"/>
      <sheetName val="수문일위(2012)"/>
      <sheetName val="각형맨홀"/>
      <sheetName val="갑지"/>
      <sheetName val="현산지구200420"/>
      <sheetName val="INPUT(덕도방향-시점)"/>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공장유"/>
      <sheetName val="수량이동"/>
      <sheetName val="공사비증감"/>
      <sheetName val="6PILE  (돌출)"/>
      <sheetName val="단가산출내역(노임부분수정)"/>
      <sheetName val="일위대가목차"/>
      <sheetName val="계화총괄"/>
      <sheetName val="계화배수(3대)"/>
      <sheetName val="원형1호맨홀토공수량"/>
      <sheetName val="1NYS(당)"/>
      <sheetName val="자재견적_(대왕)_(2)"/>
      <sheetName val="NAI"/>
      <sheetName val="플랜트 설치"/>
      <sheetName val="교량하부공"/>
      <sheetName val="공통"/>
      <sheetName val="내역서1"/>
      <sheetName val="갑지(추정)"/>
      <sheetName val="총괄내역"/>
      <sheetName val="안정검토"/>
      <sheetName val="가도공"/>
      <sheetName val="분전함신설"/>
      <sheetName val="접지1종"/>
      <sheetName val="기존구조물철거집계계표"/>
      <sheetName val="충돌 내용"/>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증감내역서"/>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단가일람"/>
      <sheetName val="공통비총괄표"/>
      <sheetName val="재개발"/>
      <sheetName val="토총괄 (2)"/>
      <sheetName val="음봉방향"/>
      <sheetName val="차액보증"/>
      <sheetName val="MOTOR"/>
      <sheetName val="준검 내역서"/>
      <sheetName val="strut type"/>
      <sheetName val="DATA1"/>
      <sheetName val="부표총괄"/>
      <sheetName val="원가계산서"/>
      <sheetName val="간접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설계명세서"/>
      <sheetName val="예산명세서"/>
      <sheetName val="자료입력"/>
      <sheetName val="200"/>
      <sheetName val="단위수량"/>
      <sheetName val="SHL"/>
      <sheetName val="국내"/>
      <sheetName val="입력시트"/>
      <sheetName val="일반부표"/>
      <sheetName val="3.공통공사대비"/>
      <sheetName val="IW-LIST"/>
      <sheetName val="tggwan(mac)"/>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D-623D"/>
      <sheetName val="위치조서"/>
      <sheetName val="새공통"/>
      <sheetName val="화해(함평)"/>
      <sheetName val="화해(장성)"/>
      <sheetName val="인부신상자료"/>
      <sheetName val="BLOCK(1)"/>
      <sheetName val="000000"/>
      <sheetName val="Macro2"/>
      <sheetName val="Total"/>
      <sheetName val="중계펌프장-전기내역"/>
      <sheetName val="견적"/>
      <sheetName val="1062-X방향 "/>
      <sheetName val="유입량"/>
      <sheetName val=" 냉각수펌프"/>
      <sheetName val="제진기"/>
      <sheetName val="포장물량집계"/>
      <sheetName val="PIPE내역(FCN)"/>
      <sheetName val="착공내역서"/>
      <sheetName val="소산진입"/>
      <sheetName val="사업수지"/>
      <sheetName val="견적대비표"/>
      <sheetName val="집계표(육상)"/>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공사비내역서"/>
      <sheetName val="산근터빈"/>
      <sheetName val="단위가격"/>
      <sheetName val="단가보완"/>
      <sheetName val="실행예산(97.12.17)"/>
      <sheetName val="TOWER 12TON"/>
      <sheetName val="TOWER 10TON"/>
      <sheetName val="국공유지및사유지"/>
      <sheetName val="Sheet3"/>
      <sheetName val="입력값"/>
      <sheetName val="설계기준 및 하중계산"/>
      <sheetName val="BSD (2)"/>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간접비총계"/>
      <sheetName val="부안변전"/>
      <sheetName val="연면적(평)단가"/>
      <sheetName val="구의33고"/>
      <sheetName val="B.O.M"/>
      <sheetName val="ESC(K치)"/>
      <sheetName val="CTEMCOST"/>
      <sheetName val="대림경상68억"/>
      <sheetName val="cal"/>
      <sheetName val="Eq. Mobilization"/>
      <sheetName val="PI"/>
      <sheetName val="계수시트"/>
      <sheetName val="용수간선"/>
      <sheetName val="수문보고"/>
      <sheetName val="b_balju_cho"/>
      <sheetName val="이설도로유용토"/>
      <sheetName val="S0"/>
      <sheetName val="대로근거"/>
      <sheetName val="중로근거"/>
      <sheetName val="진로도급"/>
      <sheetName val="백호우계수"/>
      <sheetName val="Macro1"/>
      <sheetName val="N賃率-職"/>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DHEQSUPT"/>
      <sheetName val="S.중기사용료"/>
      <sheetName val="입력란"/>
      <sheetName val="97노임단가"/>
      <sheetName val="시행후면적"/>
      <sheetName val="수지예산"/>
      <sheetName val="케이슨Type-A(제원)"/>
      <sheetName val="수로단위수량"/>
      <sheetName val="총집계표"/>
      <sheetName val="LRT Style BOQ"/>
      <sheetName val="3.바닥판설계"/>
      <sheetName val="호안블럭단가"/>
      <sheetName val="맨홀수량산출"/>
      <sheetName val="아울렛박스"/>
      <sheetName val="내역적용"/>
      <sheetName val="CC16-내역서"/>
      <sheetName val="포장공위치조서"/>
      <sheetName val="Macro(전선)"/>
      <sheetName val="신고분기설정참고"/>
      <sheetName val="대부예산서"/>
      <sheetName val="다곡2교"/>
      <sheetName val="제수변수량"/>
      <sheetName val="3도로"/>
      <sheetName val="단면설계"/>
      <sheetName val="TARGET"/>
      <sheetName val="건축내역서"/>
      <sheetName val="설비내역서"/>
      <sheetName val="전기내역서"/>
      <sheetName val="골조시행"/>
      <sheetName val="토사(PE)"/>
      <sheetName val="노무비계"/>
      <sheetName val="환경기계공정표 (3)"/>
      <sheetName val="깨기"/>
      <sheetName val="내역서적용집계표"/>
      <sheetName val="용역비내역-진짜"/>
      <sheetName val="기계경비"/>
      <sheetName val="순공사비"/>
      <sheetName val="일_방수"/>
      <sheetName val="대상1"/>
      <sheetName val="설계서을"/>
      <sheetName val="도근좌표"/>
      <sheetName val="1공구원가계산서"/>
      <sheetName val="투찰"/>
      <sheetName val="사  업  비  수  지  예  산  서"/>
      <sheetName val="입력단가"/>
      <sheetName val="I一般比"/>
      <sheetName val="DATA-UPS"/>
      <sheetName val="DANGA"/>
      <sheetName val="세골재  T2 변경 현황"/>
      <sheetName val="DT"/>
      <sheetName val="롤러"/>
      <sheetName val="BH"/>
      <sheetName val="펌프차타설"/>
      <sheetName val="데리네이타현황"/>
      <sheetName val="옹벽수량집계"/>
      <sheetName val="토적계산서(전체)"/>
      <sheetName val="종단유용(전체)"/>
      <sheetName val="96노임기준"/>
      <sheetName val="보온 회사분"/>
      <sheetName val="RING WALL"/>
      <sheetName val="수량산출서 갑지"/>
      <sheetName val="data2"/>
      <sheetName val="바닥판"/>
      <sheetName val="MODELING"/>
      <sheetName val="9GNG운반"/>
      <sheetName val="공종단가"/>
      <sheetName val="관로조서"/>
      <sheetName val="화설내"/>
      <sheetName val="정부노임단가"/>
      <sheetName val="Electricity"/>
      <sheetName val="우수공"/>
      <sheetName val="설치중량_1"/>
      <sheetName val="수문일위_1"/>
      <sheetName val="1_동력공사"/>
      <sheetName val="전차선로_물량표"/>
      <sheetName val="현장관리비_산출내역"/>
      <sheetName val="단위가격_"/>
      <sheetName val="내역서_(변경)"/>
      <sheetName val="_U형배수관"/>
      <sheetName val="집수정_(우오수)"/>
      <sheetName val="제출내역_(2)"/>
      <sheetName val="PAD_TR보호대기초"/>
      <sheetName val="건______________축"/>
      <sheetName val="Sheet1_(2)"/>
      <sheetName val="단면_(2)"/>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전선_및_전선관"/>
      <sheetName val="원가계산서_"/>
      <sheetName val="96보완계획7_12"/>
      <sheetName val="수지예산서(세부)_(2)"/>
      <sheetName val="일반문틀_설치"/>
      <sheetName val="샌딩_에폭시_도장"/>
      <sheetName val="1_설계조건"/>
      <sheetName val="상_부"/>
      <sheetName val="8_PILE__(돌출)"/>
      <sheetName val="본선_토공_분배표"/>
      <sheetName val="전화번호DATA_(2001)"/>
      <sheetName val="공__종__별__집__계__표"/>
      <sheetName val="일__위__대__가__목__록"/>
      <sheetName val="일_위_대_가_표"/>
      <sheetName val="단__가__대__비__표"/>
      <sheetName val="TEST1"/>
      <sheetName val="산출2-기기동력"/>
      <sheetName val="청구서 (별지)(3차분)"/>
      <sheetName val="기성내역서(전체,3차)"/>
      <sheetName val="U-TYPE(1)"/>
      <sheetName val="FOOTING단면력"/>
      <sheetName val="직원유류수불현황"/>
      <sheetName val="총괄집계표"/>
      <sheetName val="list"/>
      <sheetName val="석문"/>
      <sheetName val="인지"/>
      <sheetName val="신흑2"/>
      <sheetName val="괴산"/>
      <sheetName val="단월"/>
      <sheetName val="산척"/>
      <sheetName val="바인드"/>
      <sheetName val="가격조사서"/>
      <sheetName val="1.레미콘집계"/>
      <sheetName val="2.아스콘집계"/>
      <sheetName val="3.보도집계"/>
      <sheetName val="4.보차도경계석및 도로경계블럭"/>
      <sheetName val="Ⅰ.골재집계 "/>
      <sheetName val="자료"/>
      <sheetName val="무근깨기"/>
      <sheetName val="공사총원가계多⾊"/>
      <sheetName val="공구원가계산"/>
      <sheetName val="산근(PE,300)"/>
      <sheetName val="특2호부관하천산근"/>
      <sheetName val="AHU집계"/>
      <sheetName val="공조기휀"/>
      <sheetName val="공조기"/>
      <sheetName val="3련 BOX"/>
      <sheetName val="YES-T"/>
      <sheetName val="1차네트공정"/>
      <sheetName val="(A)내역서"/>
      <sheetName val="말뚝지지력산정"/>
      <sheetName val="데이타"/>
      <sheetName val="식재인부"/>
      <sheetName val="관리비"/>
      <sheetName val="내역서01"/>
      <sheetName val="3BL공동구 수량"/>
      <sheetName val="다곡땭⾘"/>
      <sheetName val="기계원가계_xd800_"/>
      <sheetName val="자재일람"/>
      <sheetName val="용산1(해보)"/>
      <sheetName val="평균H"/>
      <sheetName val="횡배수관"/>
      <sheetName val="목표세부명세"/>
      <sheetName val="48일위(기존)"/>
      <sheetName val="Requirement(Work Crew)"/>
      <sheetName val="설계예시"/>
      <sheetName val="GI-LIST"/>
      <sheetName val="자재견적_(대왕)_(2)1"/>
      <sheetName val="석탄2_3물량"/>
      <sheetName val="아파트_"/>
      <sheetName val="1공구_건정토건_철콘"/>
      <sheetName val="충돌_내용"/>
      <sheetName val="6PILE__(돌출)"/>
      <sheetName val="토총괄_(2)"/>
      <sheetName val="1공구8_개소"/>
      <sheetName val="조립식_가설건물"/>
      <sheetName val="시설물일위"/>
      <sheetName val="배관배선 단가조사"/>
      <sheetName val="일위대가집계"/>
      <sheetName val="3.공통공사_x0000__x0000_"/>
      <sheetName val="철근단면적"/>
      <sheetName val="전기일위대가"/>
      <sheetName val="제직재"/>
      <sheetName val="설직재-1"/>
      <sheetName val="제-노임"/>
      <sheetName val="정_x0000__x0000__x0005_"/>
      <sheetName val="송라터널총괄"/>
      <sheetName val="COVER"/>
      <sheetName val="인건비"/>
      <sheetName val="전력"/>
      <sheetName val="woo(mac)"/>
      <sheetName val="P.M 별"/>
      <sheetName val="빗물받이(910-510-410)"/>
      <sheetName val="날개벽(TYPE1)"/>
      <sheetName val="PKG"/>
      <sheetName val="본부소개"/>
      <sheetName val="최적단면"/>
      <sheetName val="교대(A1)"/>
      <sheetName val="주행"/>
      <sheetName val="4.포장집계"/>
      <sheetName val="연결관산출조서"/>
      <sheetName val="요약서"/>
      <sheetName val="단"/>
      <sheetName val="견"/>
      <sheetName val="집계표(OPTION)"/>
      <sheetName val="왕십리방향"/>
      <sheetName val="우수"/>
      <sheetName val="SLAB"/>
      <sheetName val="공종"/>
      <sheetName val="외주비"/>
      <sheetName val="전체내역서"/>
      <sheetName val="6.7.8.우물통"/>
      <sheetName val="견적조건"/>
      <sheetName val="30신설일위대가"/>
      <sheetName val="30집계표"/>
      <sheetName val="2.단면가정"/>
      <sheetName val="평가데이터"/>
      <sheetName val="비탈면보호공수량산출"/>
      <sheetName val="C3"/>
      <sheetName val="B"/>
      <sheetName val="MAT_N048"/>
      <sheetName val="곡관산근원본"/>
      <sheetName val="신당동집계표"/>
      <sheetName val="지선량"/>
      <sheetName val="산출내역서"/>
      <sheetName val="간접재료비산출표-27-30"/>
      <sheetName val="범례"/>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현금"/>
      <sheetName val="1.설_x0000__x0000_Ā"/>
      <sheetName val="1.설_x0000__x0000__x0005_"/>
      <sheetName val="1.설壆⿜_x0000_"/>
      <sheetName val="포장복구집계"/>
      <sheetName val="옵션"/>
      <sheetName val="합산자재"/>
      <sheetName val="노임근거"/>
      <sheetName val="옵션1"/>
      <sheetName val="합산자재1"/>
      <sheetName val="3. GROUNDING SYSTEM"/>
      <sheetName val="1.경관조명산출"/>
      <sheetName val="1.경관조명산출집계"/>
      <sheetName val="저리조양"/>
      <sheetName val="김포IO"/>
      <sheetName val="일지-H"/>
      <sheetName val="약전닥트"/>
      <sheetName val="FD"/>
      <sheetName val="건축부하"/>
      <sheetName val="FA설치명세"/>
      <sheetName val="처리단락"/>
      <sheetName val="99관저"/>
      <sheetName val="LD"/>
      <sheetName val="수량산출표"/>
      <sheetName val="신규일위대가"/>
      <sheetName val="Baby일_x0000__x0000__x0005_"/>
      <sheetName val="Baby일鄀谏Û"/>
      <sheetName val="산업_x0000__x0000__x0005_"/>
      <sheetName val="시운전연료"/>
      <sheetName val="1TL종점(1)"/>
      <sheetName val="01"/>
      <sheetName val="マージン"/>
      <sheetName val="설명(1~8) "/>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날개벽수량표"/>
      <sheetName val="견적의뢰"/>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T13(P68~72,78)"/>
      <sheetName val="Baby일닑⾸_x0005_"/>
      <sheetName val="마-2.전화"/>
      <sheetName val="구천"/>
      <sheetName val="이토변실(A3-LINE)"/>
      <sheetName val="흄관헐기(원본)"/>
      <sheetName val="ENE-CAL 1"/>
      <sheetName val="_x005f_x0000__x005f_x000c__x005f_x0000__x005f_x000c__x0"/>
      <sheetName val="와동수량"/>
      <sheetName val="입력정보"/>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예산총괄표"/>
      <sheetName val="내역(한신APT)"/>
      <sheetName val="화산경계"/>
      <sheetName val="토적계산"/>
      <sheetName val="노견단위수량"/>
      <sheetName val="노임,재료비"/>
      <sheetName val="횡배수관설치현황"/>
      <sheetName val="금융비용"/>
      <sheetName val="토공,철콘"/>
      <sheetName val="DATA2000"/>
      <sheetName val="b_balj_x0000__x0000__x0005__x0000_彀"/>
      <sheetName val="b_balj_x0000__x0000__x0005__x0000_㻀"/>
      <sheetName val="정"/>
      <sheetName val="이형관중량"/>
      <sheetName val="산근(목록)"/>
      <sheetName val="경비"/>
      <sheetName val="건축집계"/>
      <sheetName val="기성내역"/>
      <sheetName val="1을"/>
      <sheetName val="유동표"/>
      <sheetName val="소운반"/>
      <sheetName val="건축(공종별내역서)"/>
      <sheetName val="철골"/>
      <sheetName val="마감산출"/>
      <sheetName val="L형옹벽(key)"/>
      <sheetName val="전정1"/>
      <sheetName val="수량"/>
      <sheetName val="40총괄"/>
      <sheetName val="40집계"/>
      <sheetName val="가시설(TYPE-A)"/>
      <sheetName val="1호맨홀가감수량"/>
      <sheetName val="1호맨홀수량산출"/>
      <sheetName val="EQT-ESTN"/>
      <sheetName val="현장급여"/>
      <sheetName val="기초일위"/>
      <sheetName val="시설일위"/>
      <sheetName val="조명일위"/>
      <sheetName val="납부서"/>
      <sheetName val="기자재대비표"/>
      <sheetName val="일위목록"/>
      <sheetName val="기성내역1"/>
      <sheetName val="금액결정"/>
      <sheetName val="공정계획"/>
      <sheetName val="자재 집계표"/>
      <sheetName val="펌프장토공수량산출"/>
      <sheetName val="woo_mac_"/>
      <sheetName val="예정_3_"/>
      <sheetName val="동원_3_"/>
      <sheetName val="I.설계조건"/>
      <sheetName val="세목전체"/>
      <sheetName val="진주방향"/>
      <sheetName val="대운산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유천배수장"/>
      <sheetName val="공사총원가계_x0000__x0000_"/>
      <sheetName val="공사총원가계芨-"/>
      <sheetName val="대가수량"/>
      <sheetName val="토적1"/>
      <sheetName val="耀僵䅛‎ӥ"/>
      <sheetName val="렀హ䆍2"/>
      <sheetName val="_냉각수펌프"/>
      <sheetName val="3_공통공사대비"/>
      <sheetName val="직재"/>
      <sheetName val="견적서갑지연속"/>
      <sheetName val="MAT"/>
      <sheetName val="해전배수"/>
      <sheetName val="유효성검사"/>
      <sheetName val="1.(5억 미만)원가계산서(지급) "/>
      <sheetName val="2"/>
      <sheetName val="조도계산"/>
      <sheetName val="산출내역_x0000__x0000_Ԁ_x0000_"/>
      <sheetName val="공사비명세서"/>
      <sheetName val="변경내역대비표(2)"/>
      <sheetName val="경산"/>
      <sheetName val="실행"/>
      <sheetName val="간접"/>
      <sheetName val="일위대가(건축)"/>
      <sheetName val="3.하중산정枵⿯_x0000__x0000_肨"/>
      <sheetName val="석탄2ဴ_x0000_倀ﰨ"/>
      <sheetName val="석탄2쎕々/_x0000_"/>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일위대가-1"/>
      <sheetName val="가락화장을지"/>
      <sheetName val="제진헾"/>
      <sheetName val="재료_x0000__x0000_Ԁ_x0000_"/>
      <sheetName val="정산내역서"/>
      <sheetName val="표준건축비"/>
      <sheetName val="bm(CIcable)"/>
      <sheetName val="로우프"/>
      <sheetName val="데이터입력"/>
      <sheetName val="05년"/>
      <sheetName val="용소리교"/>
      <sheetName val="L형옹벽단위수량(35)"/>
      <sheetName val="L형옹벽_x0006__x0004__x0004__x001a__x001b__x0003__x0004__x000b_"/>
      <sheetName val="_x0000__x0006__x0000__x0000__x0000__x0000_"/>
      <sheetName val="옹벽"/>
      <sheetName val="중간부"/>
      <sheetName val="총내"/>
      <sheetName val="아수배전(1회)"/>
      <sheetName val="예정(3)"/>
      <sheetName val="동원(3)"/>
      <sheetName val="아파트"/>
      <sheetName val="수로교깨기"/>
      <sheetName val="깨기 총괄"/>
      <sheetName val="옹벽식측구단위"/>
      <sheetName val="품셈총괄표"/>
      <sheetName val="원데이타"/>
      <sheetName val="7.PILE  (돌출)"/>
      <sheetName val="인건-측정"/>
      <sheetName val="1.설"/>
      <sheetName val="Baby일"/>
      <sheetName val="산업"/>
      <sheetName val="b_balj"/>
      <sheetName val="개거산출내역"/>
      <sheetName val="JUCKEY_x0000_"/>
      <sheetName val="하수처리장-토_x0002__x0004__x0004_"/>
      <sheetName val="ఀ᠀갇_x0001__x0000_"/>
      <sheetName val="하수처리_x0000__x0000_Ԁ_x0000_"/>
      <sheetName val="사유"/>
      <sheetName val="증감내역"/>
      <sheetName val="99노임"/>
      <sheetName val="산출서"/>
      <sheetName val="증설시공분"/>
      <sheetName val="교대(A1-A2)"/>
      <sheetName val="감액총괄표"/>
      <sheetName val="설산1.나"/>
      <sheetName val="본사S"/>
      <sheetName val="복통공Á_x0000_"/>
      <sheetName val="공종별내역서"/>
      <sheetName val="1.공사원가"/>
      <sheetName val="총집계"/>
      <sheetName val="GAS"/>
      <sheetName val="수안보-MBR1"/>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2000양배"/>
      <sheetName val="교대"/>
      <sheetName val="단가표"/>
      <sheetName val="L형옹벽측구"/>
      <sheetName val="3.하중산정枵⿯"/>
      <sheetName val="석탄2ဴ"/>
      <sheetName val="주현(해보)"/>
      <sheetName val="D+W"/>
      <sheetName val="KL THÉP MÓNG,DẦM, SÀN, CỘT B2"/>
      <sheetName val="THKLTT THÉP B2"/>
      <sheetName val="DGNC"/>
      <sheetName val="CHITIET VL-NC-TT -1p"/>
      <sheetName val="chitiet"/>
      <sheetName val="NEW-PANEL"/>
      <sheetName val="MTL(AG)"/>
      <sheetName val="MTL$-INTER"/>
      <sheetName val="計算条件"/>
      <sheetName val="SITE-E"/>
      <sheetName val="Cao độ"/>
      <sheetName val="gvl"/>
      <sheetName val="Tra_bang"/>
      <sheetName val="CT -THVLNC"/>
      <sheetName val="FACTOR"/>
      <sheetName val="2000시행총괄"/>
      <sheetName val="기초자료"/>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TBVL"/>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Baby嚸×닑『"/>
      <sheetName val="[내역.XLS]A__MSOffice_Excel_wor_2"/>
      <sheetName val="[내역.XLS]A__MSOffice_Excel_wor_6"/>
      <sheetName val="[내역.XLS]A__MSOffice_Excel_wor_4"/>
      <sheetName val="[내역.XLS]A__MSOffice_Excel_wor_3"/>
      <sheetName val="[내역.XLS]A__MSOffice_Excel_wor_5"/>
      <sheetName val="여주,이천(명세)"/>
      <sheetName val="금융"/>
      <sheetName val="화전내"/>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Rekap Addendum"/>
      <sheetName val="Har-mat"/>
      <sheetName val="?_x000c_?_x000c_??耀僵䅛????_x0001_???‎ӥ_x001b_?_x000c_?_x000c_??"/>
      <sheetName val="?_x000c_?_x000c_??렀హ䆍????_x0001_???2?????_x001c_?_x000c_?"/>
      <sheetName val="제잡비집계"/>
      <sheetName val="1공구8.개쌃"/>
      <sheetName val="[내역.XLS]A__MSOffice_Excel_wo_11"/>
      <sheetName val="[내역.XLS]A__MSOffice_Excel_wor_8"/>
      <sheetName val="[내역.XLS]A__MSOffice_Excel_wor_7"/>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산출내역"/>
      <sheetName val="TOTAL_BOQ"/>
      <sheetName val="J直材4"/>
      <sheetName val="자재(원원+원대)"/>
      <sheetName val="종배수관"/>
      <sheetName val="내역(총)"/>
      <sheetName val="새공·"/>
      <sheetName val="통합"/>
      <sheetName val="106C0300"/>
      <sheetName val="착공내_x0000__x0000_"/>
      <sheetName val="본체"/>
      <sheetName val="Prabu"/>
      <sheetName val="PESANTREN"/>
      <sheetName val="On Time"/>
      <sheetName val="Cash Flow bulanan"/>
      <sheetName val="Galian 1"/>
      <sheetName val="schbhn"/>
      <sheetName val="schalt"/>
      <sheetName val="schtng"/>
      <sheetName val="HARGA MATERIAL"/>
      <sheetName val=" PE-F-42 MR 9 Manpower"/>
      <sheetName val="유입_x0000_"/>
      <sheetName val="기계공사"/>
      <sheetName val="기초목"/>
      <sheetName val="2_x0000__x0000__x0005_"/>
      <sheetName val="부표怀_x0010_"/>
      <sheetName val="배선DATA"/>
      <sheetName val="화해(장︀跕"/>
      <sheetName val="3.하중산정4_x0000__x0000__x0005__x0000_"/>
      <sheetName val="토적계산서"/>
      <sheetName val="내역서(전체)(횡)"/>
      <sheetName val="아이콘"/>
      <sheetName val="역T형(H=6.0) (2)"/>
      <sheetName val="49Ø_x0000_"/>
      <sheetName val="설계단®"/>
      <sheetName val="주입재산출조서"/>
      <sheetName val="집수정"/>
      <sheetName val="제비율"/>
      <sheetName val="일위대가목록"/>
      <sheetName val="Macro(전기)"/>
      <sheetName val="Sheet17"/>
      <sheetName val="상하차비용(기계상차)"/>
      <sheetName val="수간보호"/>
      <sheetName val="운반비"/>
      <sheetName val="잔여세부내역"/>
      <sheetName val="SORCE1"/>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집행예산"/>
      <sheetName val="방지책개소별명세"/>
      <sheetName val="간선"/>
      <sheetName val="Supplement2"/>
      <sheetName val="Sensitivity"/>
      <sheetName val="설계기준"/>
      <sheetName val="내역1"/>
      <sheetName val="FB25JN"/>
      <sheetName val="본사공가현황"/>
      <sheetName val="원가계산서(변경)"/>
      <sheetName val="총투입계"/>
      <sheetName val="[내역.XLS]A__MSOffice_Excel_wo_23"/>
      <sheetName val="DATA(내업)"/>
      <sheetName val="2Ვ쭻"/>
      <sheetName val="중기일위대가"/>
      <sheetName val="예산변경사항"/>
      <sheetName val="INSTR"/>
      <sheetName val="1.설Ꙩօ됨"/>
      <sheetName val="재료"/>
      <sheetName val="[내역.XLS]석탄2쎕々/_x0000_"/>
      <sheetName val="Hauptdaten"/>
      <sheetName val="COPk_x0000__x0000__x0001_Ԁ"/>
      <sheetName val="Macro(차단기)"/>
      <sheetName val="원가계산서(남측)"/>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조ﱍ"/>
      <sheetName val="[내역.XLS]A__MSOffice_Excel_wo_27"/>
      <sheetName val="[내역.XLS]A__MSOffice_Excel_wo_24"/>
      <sheetName val="[내역.XLS]A__MSOffice_Excel_wo_25"/>
      <sheetName val="[내역.XLS]A__MSOffice_Excel_wo_26"/>
      <sheetName val="[내역.XLS]A__MSOffice_Excel_wo_31"/>
      <sheetName val="[내역.XLS]A__MSOffice_Excel_wo_28"/>
      <sheetName val="[내역.XLS]A__MSOffice_Excel_wo_29"/>
      <sheetName val="[내역.XLS]A__MSOffice_Excel_wo_30"/>
      <sheetName val="[내역.XLS]A__MSOffice_Excel_wo_32"/>
      <sheetName val="[내역.XLS]A__MSOffice_Excel_wo_33"/>
      <sheetName val="부대공Ⅱ"/>
      <sheetName val=" 상부공통집계(총괄)"/>
      <sheetName val="[내역.XLS]A__MSOffice_Excel_wo_39"/>
      <sheetName val="[내역.XLS]A__MSOffice_Excel_wo_34"/>
      <sheetName val="[내역.XLS]A__MSOffice_Excel_wo_35"/>
      <sheetName val="[내역.XLS]A__MSOffice_Excel_wo_36"/>
      <sheetName val="[내역.XLS]A__MSOffice_Excel_wo_37"/>
      <sheetName val="[내역.XLS]A__MSOffice_Excel_wo_38"/>
      <sheetName val="[내역.XLS]A__MSOffice_Excel_wo_40"/>
      <sheetName val="[내역.XLS]A__MSOffice_Excel_wo_45"/>
      <sheetName val="냉연집ç"/>
      <sheetName val="식재일위"/>
      <sheetName val="기계설비"/>
      <sheetName val="저"/>
      <sheetName val="[내역.XLS]A__MSOffice_Excel_wo_44"/>
      <sheetName val="[내역.XLS]A__MSOffice_Excel_wo_41"/>
      <sheetName val="[내역.XLS]A__MSOffice_Excel_wo_42"/>
      <sheetName val="[내역.XLS]A__MSOffice_Excel_wo_43"/>
      <sheetName val="유림콘도"/>
      <sheetName val="[내역.XLS]A__MSOffice_Excel_wo_54"/>
      <sheetName val="[내역.XLS]A__MSOffice_Excel_wo_46"/>
      <sheetName val="[내역.XLS]A__MSOffice_Excel_wo_47"/>
      <sheetName val="[내역.XLS]A__MSOffice_Excel_wo_48"/>
      <sheetName val="[내역.XLS]A__MSOffice_Excel_wo_49"/>
      <sheetName val="[내역.XLS]A__MSOffice_Excel_wo_50"/>
      <sheetName val="[내역.XLS]A__MSOffice_Excel_wo_51"/>
      <sheetName val="[내역.XLS]A__MSOffice_Excel_wo_52"/>
      <sheetName val="[내역.XLS]A__MSOffice_Excel_wo_53"/>
      <sheetName val="[내역.XLS]A__MSOffice_Excel_wo_60"/>
      <sheetName val="[내역.XLS]A__MSOffice_Excel_wo_55"/>
      <sheetName val="[내역.XLS]A__MSOffice_Excel_wo_56"/>
      <sheetName val="[내역.XLS]A__MSOffice_Excel_wo_57"/>
      <sheetName val="[내역.XLS]A__MSOffice_Excel_wo_58"/>
      <sheetName val="[내역.XLS]A__MSOffice_Excel_wo_59"/>
      <sheetName val="차선도색(1)"/>
      <sheetName val="3.공통공사??"/>
      <sheetName val="정??_x0005_"/>
      <sheetName val="패널"/>
      <sheetName val="1-6(반품내역)"/>
      <sheetName val="건축공사 집계표"/>
      <sheetName val="골조"/>
      <sheetName val="0226"/>
      <sheetName val="부속동"/>
      <sheetName val="돈암사업"/>
      <sheetName val="동력"/>
      <sheetName val="변압기"/>
      <sheetName val="BM"/>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방음벽기초"/>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62"/>
      <sheetName val="설계단Ä"/>
      <sheetName val="간접비총_x0000_"/>
      <sheetName val="Medagama"/>
      <sheetName val="하도급대비"/>
      <sheetName val="BQMPALOC"/>
      <sheetName val="설비원가"/>
      <sheetName val="[내역.XLS]A__MSOffice_Excel_wo_61"/>
      <sheetName val="[내역.XLS]A__MSOffice_Excel_wo_63"/>
      <sheetName val="[내역.XLS]A__MSOffice_Excel_wo_64"/>
      <sheetName val="[내역.XLS]A__MSOffice_Excel_wo_65"/>
      <sheetName val="[내역.XLS]A__MSOffice_Excel_wo_67"/>
      <sheetName val="[내역.XLS]A__MSOffice_Excel_wo_66"/>
      <sheetName val="[내역.XLS]A__MSOffice_Excel_wo_68"/>
      <sheetName val="[내역.XLS]A__MSOffice_Excel_wo_71"/>
      <sheetName val="[내역.XLS]A__MSOffice_Excel_wo_69"/>
      <sheetName val="[내역.XLS]A__MSOffice_Excel_wo_70"/>
      <sheetName val="[내역.XLS]A__MSOffice_Excel_wo_73"/>
      <sheetName val="[내역.XLS]A__MSOffice_Excel_wo_72"/>
      <sheetName val="[내역.XLS]A__MSOffice_Excel_wo_76"/>
      <sheetName val="[내역.XLS]A__MSOffice_Excel_wo_74"/>
      <sheetName val="[내역.XLS]A__MSOffice_Excel_wo_75"/>
      <sheetName val="[내역.XLS]A__MSOffice_Excel_wo_77"/>
      <sheetName val="[내역.XLS]A__MSOffice_Excel_wo_83"/>
      <sheetName val="[내역.XLS]A__MSOffice_Excel_wo_78"/>
      <sheetName val="[내역.XLS]A__MSOffice_Excel_wo_79"/>
      <sheetName val="[내역.XLS]A__MSOffice_Excel_wo_80"/>
      <sheetName val="[내역.XLS]A__MSOffice_Excel_wo_81"/>
      <sheetName val="[내역.XLS]A__MSOffice_Excel_wo_82"/>
      <sheetName val="[내역.XLS]A__MSOffice_Excel_wo_84"/>
      <sheetName val="[내역.XLS]A__MSOffice_Excel_wo_89"/>
      <sheetName val="[내역.XLS]A__MSOffice_Excel_wo_85"/>
      <sheetName val="[내역.XLS]A__MSOffice_Excel_wo_86"/>
      <sheetName val="[내역.XLS]A__MSOffice_Excel_wo_87"/>
      <sheetName val="[내역.XLS]A__MSOffice_Excel_wo_88"/>
      <sheetName val="[내역.XLS]A__MSOffice_Excel_wo_91"/>
      <sheetName val="[내역.XLS]A__MSOffice_Excel_wo_90"/>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COA-17"/>
      <sheetName val="C-18"/>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PRO_DCI"/>
      <sheetName val="INST_DCI"/>
      <sheetName val="HVAC_DCI"/>
      <sheetName val="PIPE_DCI"/>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부서별(배부후)_계획"/>
      <sheetName val="DESIGN CRITERIA"/>
      <sheetName val="cable-data"/>
      <sheetName val="정리내역"/>
      <sheetName val="공사비 내역 (가)"/>
      <sheetName val="[내역.XLS]A__MSOffice_Excel_wo_93"/>
      <sheetName val="건축집계표이수"/>
      <sheetName val="건축집계합계"/>
      <sheetName val="당정동경상이수"/>
      <sheetName val="당정동공통이수"/>
      <sheetName val="입찰결과보고"/>
      <sheetName val="[내역.XLS]A__MSOffice_Excel_wo_92"/>
      <sheetName val="[내역.XLS]A__MSOffice_Excel_wo_94"/>
      <sheetName val="[내역.XLS]A__MSOffice_Excel_wo_99"/>
      <sheetName val="[내역.XLS]A__MSOffice_Excel_wo_95"/>
      <sheetName val="[내역.XLS]A__MSOffice_Excel_wo_96"/>
      <sheetName val="[내역.XLS]A__MSOffice_Excel_wo_97"/>
      <sheetName val="[내역.XLS]A__MSOffice_Excel_wo_98"/>
      <sheetName val="[내역.XLS]A__MSOffice_Excel_w_100"/>
      <sheetName val="구조물공수량집계표 (2)"/>
      <sheetName val="[내역.XLS]A__MSOffice_Excel_w_118"/>
      <sheetName val="[내역.XLS]A__MSOffice_Excel_w_117"/>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25"/>
      <sheetName val="[내역.XLS]A__MSOffice_Excel_w_119"/>
      <sheetName val="[내역.XLS]A__MSOffice_Excel_w_120"/>
      <sheetName val="[내역.XLS]A__MSOffice_Excel_w_121"/>
      <sheetName val="[내역.XLS]A__MSOffice_Excel_w_122"/>
      <sheetName val="[내역.XLS]A__MSOffice_Excel_w_123"/>
      <sheetName val="[내역.XLS]A__MSOffice_Excel_w_124"/>
      <sheetName val="[내역.XLS]A__MSOffice_Excel_w_132"/>
      <sheetName val="[내역.XLS]A__MSOffice_Excel_w_126"/>
      <sheetName val="[내역.XLS]A__MSOffice_Excel_w_127"/>
      <sheetName val="[내역.XLS]A__MSOffice_Excel_w_128"/>
      <sheetName val="[내역.XLS]A__MSOffice_Excel_w_129"/>
      <sheetName val="[내역.XLS]A__MSOffice_Excel_w_130"/>
      <sheetName val="[내역.XLS]A__MSOffice_Excel_w_131"/>
      <sheetName val="[내역.XLS]A__MSOffice_Excel_w_135"/>
      <sheetName val="[내역.XLS]A__MSOffice_Excel_w_133"/>
      <sheetName val="[내역.XLS]A__MSOffice_Excel_w_134"/>
      <sheetName val="가도q"/>
      <sheetName val="[내역.XLS]A__MSOffice_Excel_w_169"/>
      <sheetName val="1SGATE97"/>
      <sheetName val="가⣐鳋"/>
      <sheetName val="가颌亸"/>
      <sheetName val="4)유동표"/>
      <sheetName val="연장조서"/>
      <sheetName val="산근"/>
      <sheetName val="아파트 기성내역서"/>
      <sheetName val="1. 설계조건 2.단면가정 3. 하중계산"/>
      <sheetName val="DATA 입력란"/>
      <sheetName val="방배동내역(리라)"/>
      <sheetName val="마감사양"/>
      <sheetName val="부대공사총괄"/>
      <sheetName val="건축공사집계표"/>
      <sheetName val="공통가설"/>
      <sheetName val="현장경비"/>
      <sheetName val="방배동내역 (총괄)"/>
      <sheetName val="아스팔트 포장총괄집계표"/>
      <sheetName val="[내역.XLS]A__MSOffice_Excel_w_136"/>
      <sheetName val="[내역.XLS]A__MSOffice_Excel_w_137"/>
      <sheetName val="[내역.XLS]A__MSOffice_Excel_w_138"/>
      <sheetName val="[내역.XLS]A__MSOffice_Excel_w_139"/>
      <sheetName val="단면"/>
      <sheetName val="당진1,2호기전선관설치및접지4차공사내역서-을지"/>
      <sheetName val="[내역.XLS]A__MSOffice_Excel_w_148"/>
      <sheetName val="[내역.XLS]A__MSOffice_Excel_w_147"/>
      <sheetName val="thao-go"/>
      <sheetName val="[내역.XLS]A__MSOffice_Excel_w_140"/>
      <sheetName val="[내역.XLS]A__MSOffice_Excel_w_146"/>
      <sheetName val="[내역.XLS]A__MSOffice_Excel_w_141"/>
      <sheetName val="[내역.XLS]A__MSOffice_Excel_w_142"/>
      <sheetName val="[내역.XLS]A__MSOffice_Excel_w_143"/>
      <sheetName val="[내역.XLS]A__MSOffice_Excel_w_144"/>
      <sheetName val="[내역.XLS]A__MSOffice_Excel_w_145"/>
      <sheetName val="입력DATA"/>
      <sheetName val="토공수량집계"/>
      <sheetName val="안산기계장치"/>
      <sheetName val="J형측구단위수량"/>
      <sheetName val="운E"/>
      <sheetName val="[내역.XLS]A__MSOffice_Excel_w_149"/>
      <sheetName val="[내역.XLS]A__MSOffice_Excel_w_150"/>
      <sheetName val="[내역.XLS]A__MSOffice_Excel_w_151"/>
      <sheetName val="[내역.XLS]A__MSOffice_Excel_w_164"/>
      <sheetName val="[내역.XLS]A__MSOffice_Excel_w_152"/>
      <sheetName val="[내역.XLS]A__MSOffice_Excel_w_153"/>
      <sheetName val="[내역.XLS]A__MSOffice_Excel_w_154"/>
      <sheetName val="[내역.XLS]A__MSOffice_Excel_w_156"/>
      <sheetName val="[내역.XLS]A__MSOffice_Excel_w_155"/>
      <sheetName val="[내역.XLS]A__MSOffice_Excel_w_157"/>
      <sheetName val="[내역.XLS]A__MSOffice_Excel_w_160"/>
      <sheetName val="[내역.XLS]A__MSOffice_Excel_w_158"/>
      <sheetName val="[내역.XLS]A__MSOffice_Excel_w_159"/>
      <sheetName val="[내역.XLS]A__MSOffice_Excel_w_161"/>
      <sheetName val="[내역.XLS]A__MSOffice_Excel_w_162"/>
      <sheetName val="[내역.XLS]A__MSOffice_Excel_w_163"/>
      <sheetName val="[내역.XLS]A__MSOffice_Excel_w_165"/>
      <sheetName val="[내역.XLS]A__MSOffice_Excel_w_168"/>
      <sheetName val="[내역.XLS]A__MSOffice_Excel_w_166"/>
      <sheetName val="[내역.XLS]A__MSOffice_Excel_w_167"/>
      <sheetName val="[내역.XLS]A__MSOffice_Excel_w_170"/>
      <sheetName val="[내역.XLS]A__MSOffice_Excel_w_171"/>
      <sheetName val="[내역.XLS]A__MSOffice_Excel_w_172"/>
      <sheetName val="단가조_x0000_"/>
      <sheetName val="입력0_x0000_"/>
      <sheetName val="모니터링"/>
      <sheetName val="석탄2_x0000__x0000_Ԁ_x0000_"/>
      <sheetName val="적용단가"/>
      <sheetName val="굴화내_x0000_"/>
      <sheetName val="지장물_x0000__x0000_堀"/>
      <sheetName val="한일양산"/>
      <sheetName val="_x0000__x000c__x0000__x000c__x0"/>
      <sheetName val="_x005f_x0000__x005f_x000c__x005"/>
      <sheetName val="b_balj_x0000__x0000__x0005__x00"/>
      <sheetName val="L형옹벽_x0006__x0004__x0004__x001a"/>
      <sheetName val="_x0000__x0006__x0000__x0000__x0"/>
      <sheetName val="?_x000c_?_x000c_??耀僵䅛????_x0001"/>
      <sheetName val="?_x000c_?_x000c_??렀హ䆍????_x0001"/>
      <sheetName val="3.하중산정4_x0000__x0000__x0005__x0"/>
      <sheetName val="_x0000__x0000__x0000__x0004__x0"/>
      <sheetName val="strutႼ_x0000_쀀⫿쌄"/>
      <sheetName val="전차선로_물량刀"/>
      <sheetName val="흄관기초"/>
      <sheetName val="관보호공조서"/>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CALCULATION"/>
      <sheetName val="도"/>
      <sheetName val="1차변경내역"/>
      <sheetName val="단가결정"/>
      <sheetName val="제경_x0000_"/>
      <sheetName val="신_x0000__x0000_Ԁ"/>
      <sheetName val="[내역.XLS]A__MSOffice_Excel_w_232"/>
      <sheetName val="일위대가(1_x0000_"/>
      <sheetName val="VT,NC,M"/>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LEGEND"/>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Hac.Lots"/>
      <sheetName val="Res.Lots"/>
      <sheetName val="Spine Road"/>
      <sheetName val="BOQ"/>
      <sheetName val="insulation-BQ"/>
      <sheetName val="Budget"/>
      <sheetName val="MAIN GATE HOUSE"/>
      <sheetName val="LIBRARY"/>
      <sheetName val="lookups"/>
      <sheetName val="ref"/>
      <sheetName val="COPk"/>
      <sheetName val="하수처리"/>
      <sheetName val="부표_x0014_䠀"/>
      <sheetName val="[내역.XLS]A__MSOffice_Excel_w_231"/>
      <sheetName val="변경현황"/>
      <sheetName val="[내역.XLS]A__MSOffice_Excel_w_193"/>
      <sheetName val="[내역.XLS]A__MSOffice_Excel_w_173"/>
      <sheetName val="[내역.XLS]A__MSOffice_Excel_w_176"/>
      <sheetName val="[내역.XLS]A__MSOffice_Excel_w_175"/>
      <sheetName val="[내역.XLS]A__MSOffice_Excel_w_174"/>
      <sheetName val="[내역.XLS]A__MSOffice_Excel_w_177"/>
      <sheetName val="[내역.XLS]A__MSOffice_Excel_w_187"/>
      <sheetName val="1ST"/>
      <sheetName val="[내역.XLS]A__MSOffice_Excel_w_178"/>
      <sheetName val="[내역.XLS][내역.XLS][내역.XLS]석탄2쎕々/_x0000_"/>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Regenerator  Concrete Structure"/>
      <sheetName val="별표총괄"/>
      <sheetName val="접속슬래브"/>
      <sheetName val="SKETCH"/>
      <sheetName val="LOADS"/>
      <sheetName val="PROCURE"/>
      <sheetName val="CAL."/>
      <sheetName val="C"/>
      <sheetName val="ind"/>
      <sheetName val="w't table"/>
      <sheetName val="Proj Cost Sumry"/>
      <sheetName val="IT-BAT"/>
      <sheetName val="뜃맟뭁돽띿맟?-BLDG"/>
      <sheetName val="BREAKDOWN(철거설치)"/>
      <sheetName val="ANX3A65"/>
      <sheetName val="cable"/>
      <sheetName val="lookup"/>
      <sheetName val="UBC(WIND)"/>
      <sheetName val="out_prog"/>
      <sheetName val="선적schedule (2)"/>
      <sheetName val="mhrrate"/>
      <sheetName val=" Sum"/>
      <sheetName val="일위대가표(DEEP)"/>
      <sheetName val="QT_Ky_T11"/>
      <sheetName val="[내역.XLS]A__MSOffice_Excel_w_179"/>
      <sheetName val="[내역.XLS]A__MSOffice_Excel_w_180"/>
      <sheetName val="경영혁신본부"/>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1.CB"/>
      <sheetName val="[내역.XLS]A__MSOffice_Excel_w_194"/>
      <sheetName val="[내역.XLS]A__MSOffice_Excel_w_195"/>
      <sheetName val="[내역.XLS]A__MSOffice_Excel_w_196"/>
      <sheetName val="[내역.XLS]A__MSOffice_Excel_w_216"/>
      <sheetName val="[내역.XLS]A__MSOffice_Excel_w_197"/>
      <sheetName val="[내역.XLS]A__MSOffice_Excel_w_198"/>
      <sheetName val="[내역.XLS]A__MSOffice_Excel_w_199"/>
      <sheetName val="[내역.XLS]A__MSOffice_Excel_w_200"/>
      <sheetName val="[내역.XLS]A__MSOffice_Excel_w_201"/>
      <sheetName val="[내역.XLS]A__MSOffice_Excel_w_213"/>
      <sheetName val="[내역.XLS]A__MSOffice_Excel_w_202"/>
      <sheetName val="[내역.XLS]A__MSOffice_Excel_w_203"/>
      <sheetName val="[내역.XLS]A__MSOffice_Excel_w_204"/>
      <sheetName val="[내역.XLS]A__MSOffice_Excel_w_205"/>
      <sheetName val="[내역.XLS]A__MSOffice_Excel_w_206"/>
      <sheetName val="[내역.XLS]A__MSOffice_Excel_w_207"/>
      <sheetName val="[내역.XLS]A__MSOffice_Excel_w_209"/>
      <sheetName val="[내역.XLS]A__MSOffice_Excel_w_208"/>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내역.XLS]A__MSOffice_Excel_w_220"/>
      <sheetName val="심사계산"/>
      <sheetName val="심사물량"/>
      <sheetName val="[내역.XLS]A__MSOffice_Excel_w_219"/>
      <sheetName val="[내역.XLS]A__MSOffice_Excel_w_221"/>
      <sheetName val="[내역.XLS]A__MSOffice_Excel_w_227"/>
      <sheetName val="[내역.XLS]A__MSOffice_Excel_w_222"/>
      <sheetName val="[내역.XLS]A__MSOffice_Excel_w_223"/>
      <sheetName val="[내역.XLS]A__MSOffice_Excel_w_224"/>
      <sheetName val="[내역.XLS]A__MSOffice_Excel_w_225"/>
      <sheetName val="[내역.XLS]A__MSOffice_Excel_w_226"/>
      <sheetName val="[내역.XLS]A__MSOffice_Excel_w_228"/>
      <sheetName val="지수"/>
      <sheetName val="예총"/>
      <sheetName val="미익SUB"/>
      <sheetName val="기준정보"/>
      <sheetName val="[내역.XLS]A__MSOffice_Excel_w_229"/>
      <sheetName val="도로"/>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3_공통공사대비2"/>
      <sheetName val="수지예산서(세부)_(2)4"/>
      <sheetName val="strut_type4"/>
      <sheetName val="_냉각수펌프2"/>
      <sheetName val="수량산출서_갑지2"/>
      <sheetName val="사__업__비__수__지__예__산__서2"/>
      <sheetName val="Bldg_Pilecap_&amp;_bored_pile"/>
      <sheetName val="List_Equip"/>
      <sheetName val="Process_C_(1-166)"/>
      <sheetName val="RATES_G-5"/>
      <sheetName val="3_하중산정枵⿯肨"/>
      <sheetName val="KL_thanh_toan-Xuan_Dao"/>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1안"/>
      <sheetName val="archi(본사)"/>
      <sheetName val="소방내역서"/>
      <sheetName val="1차 내역서"/>
      <sheetName val="단위세대물량"/>
      <sheetName val="[내역.XLS]A__MSOffice_Excel_w_230"/>
      <sheetName val="마산방향"/>
      <sheetName val="마산방향철근집계"/>
      <sheetName val="3.하중산정4"/>
      <sheetName val="석탄2"/>
      <sheetName val="집계표(육_x0000__x0000_"/>
      <sheetName val="관급턠ʦ"/>
      <sheetName val="관급턠˧"/>
      <sheetName val="중기(목록)"/>
      <sheetName val="시설물기초"/>
      <sheetName val="전체도_x0000_"/>
      <sheetName val="맨홀펌프장 수량집계표(Φ1500)"/>
      <sheetName val="기계경비(시간_x0000__x0000_"/>
      <sheetName val="49수게"/>
      <sheetName val="49수즌"/>
      <sheetName val="49수Ⲍ"/>
      <sheetName val="TOWER 12T_x0000__x0000_"/>
      <sheetName val="역T형"/>
      <sheetName val="운반산_x0000_"/>
      <sheetName val="토목검측서"/>
      <sheetName val="[내역.XLS][내역.XLS]석탄2쎕々/_x0000_"/>
      <sheetName val="신_x0000__x0000__x0000_"/>
      <sheetName val="신_x0000_씀"/>
      <sheetName val="신_x0000__x0011_"/>
      <sheetName val="신_x0000_甀_x000d_"/>
      <sheetName val="신_x0000_＀2"/>
      <sheetName val="공예을"/>
      <sheetName val="총집계2"/>
      <sheetName val="변경내역서 (1단)산정회관"/>
      <sheetName val="치수표"/>
      <sheetName val="설계단넼"/>
      <sheetName val="4월가격"/>
      <sheetName val="관토공단위"/>
      <sheetName val="화재 탐지 설비"/>
      <sheetName val="CABLE SIZE-1"/>
      <sheetName val="신청서"/>
      <sheetName val="의뢰서"/>
      <sheetName val="신_x0000_蜀$"/>
      <sheetName val="신_x0000_焀/"/>
      <sheetName val="신_x0000_䘀"/>
      <sheetName val="신_x0000_!"/>
      <sheetName val="신_x0000_␀_x0013_"/>
      <sheetName val="신_x0000_㈀¨"/>
      <sheetName val="신_x0000_耀_x0006_"/>
      <sheetName val="신_x0000_猀"/>
      <sheetName val="신_x0000__xda00_#"/>
      <sheetName val="22퀁퍱"/>
      <sheetName val="견적서"/>
      <sheetName val="표건"/>
      <sheetName val="GAEYO"/>
      <sheetName val="기본단가"/>
      <sheetName val="각형_x0000__x0000_"/>
      <sheetName val="공정집계_국별"/>
      <sheetName val="1.설偰ᒶ_x0000_"/>
      <sheetName val="1.설ၒ_x0000_"/>
      <sheetName val="1.설矰B"/>
      <sheetName val="[내역.XLS]A__MSOffice_Excel_w_400"/>
      <sheetName val="[내역.XLS]A__MSOffice_Excel_w_345"/>
      <sheetName val="[내역.XLS]A__MSOffice_Excel_w_249"/>
      <sheetName val="[내역.XLS]A__MSOffice_Excel_w_248"/>
      <sheetName val="[내역.XLS]A__MSOffice_Excel_w_245"/>
      <sheetName val="[내역.XLS]A__MSOffice_Excel_w_240"/>
      <sheetName val="[내역.XLS]A__MSOffice_Excel_w_235"/>
      <sheetName val="[내역.XLS]A__MSOffice_Excel_w_233"/>
      <sheetName val="[내역.XLS]A__MSOffice_Excel_w_234"/>
      <sheetName val="[내역.XLS]A__MSOffice_Excel_w_236"/>
      <sheetName val="[내역.XLS]A__MSOffice_Excel_w_237"/>
      <sheetName val="[내역.XLS]A__MSOffice_Excel_w_238"/>
      <sheetName val="[내역.XLS]A__MSOffice_Excel_w_239"/>
      <sheetName val="[내역.XLS]A__MSOffice_Excel_w_244"/>
      <sheetName val="[내역.XLS]A__MSOffice_Excel_w_241"/>
      <sheetName val="[내역.XLS]A__MSOffice_Excel_w_242"/>
      <sheetName val="[내역.XLS]A__MSOffice_Excel_w_243"/>
      <sheetName val="[내역.XLS]A__MSOffice_Excel_w_246"/>
      <sheetName val="SCHEDULE"/>
      <sheetName val="Sumber Daya"/>
      <sheetName val="[내역.XLS]A__MSOffice_Excel_w_247"/>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내역.XLS]A__MSOffice_Excel_w_317"/>
      <sheetName val="[내역.XLS]A__MSOffice_Excel_w_302"/>
      <sheetName val="[내역.XLS]A__MSOffice_Excel_w_295"/>
      <sheetName val="[내역.XLS]A__MSOffice_Excel_w_270"/>
      <sheetName val="[내역.XLS]A__MSOffice_Excel_w_251"/>
      <sheetName val="[내역.XLS]A__MSOffice_Excel_w_250"/>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69"/>
      <sheetName val="[내역.XLS]A__MSOffice_Excel_w_271"/>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90"/>
      <sheetName val="[내역.XLS]A__MSOffice_Excel_w_287"/>
      <sheetName val="[내역.XLS]A__MSOffice_Excel_w_286"/>
      <sheetName val="[내역.XLS]A__MSOffice_Excel_w_288"/>
      <sheetName val="[내역.XLS]A__MSOffice_Excel_w_289"/>
      <sheetName val="[내역.XLS]A__MSOffice_Excel_w_291"/>
      <sheetName val="[내역.XLS]A__MSOffice_Excel_w_292"/>
      <sheetName val="[내역.XLS]A__MSOffice_Excel_w_293"/>
      <sheetName val="[내역.XLS]A__MSOffice_Excel_w_294"/>
      <sheetName val="[내역.XLS]A__MSOffice_Excel_w_296"/>
      <sheetName val="[내역.XLS]A__MSOffice_Excel_w_297"/>
      <sheetName val="초기화_x0000_"/>
      <sheetName val="[내역.XLS]A__MSOffice_Excel_w_298"/>
      <sheetName val="[내역.XLS]A__MSOffice_Excel_w_301"/>
      <sheetName val="[내역.XLS]A__MSOffice_Excel_w_299"/>
      <sheetName val="[내역.XLS]A__MSOffice_Excel_w_300"/>
      <sheetName val="[내역.XLS]A__MSOffice_Excel_w_307"/>
      <sheetName val="[내역.XLS]A__MSOffice_Excel_w_304"/>
      <sheetName val="[내역.XLS]A__MSOffice_Excel_w_303"/>
      <sheetName val="[내역.XLS]A__MSOffice_Excel_w_305"/>
      <sheetName val="[내역.XLS]A__MSOffice_Excel_w_306"/>
      <sheetName val="중분대수량산출"/>
      <sheetName val="[내역.XLS]A__MSOffice_Excel_w_309"/>
      <sheetName val="[내역.XLS]A__MSOffice_Excel_w_308"/>
      <sheetName val="[내역.XLS]A__MSOffice_Excel_w_311"/>
      <sheetName val="[내역.XLS]A__MSOffice_Excel_w_310"/>
      <sheetName val="[내역.XLS]A__MSOffice_Excel_w_315"/>
      <sheetName val="[내역.XLS]A__MSOffice_Excel_w_312"/>
      <sheetName val="[내역.XLS]A__MSOffice_Excel_w_313"/>
      <sheetName val="[내역.XLS]A__MSOffice_Excel_w_314"/>
      <sheetName val="[내역.XLS]A__MSOffice_Excel_w_316"/>
      <sheetName val="[내역.XLS]A__MSOffice_Excel_w_318"/>
      <sheetName val="[내역.XLS]A__MSOffice_Excel_w_319"/>
      <sheetName val="[내역.XLS]A__MSOffice_Excel_w_320"/>
      <sheetName val="[내역.XLS]A__MSOffice_Excel_w_321"/>
      <sheetName val="[내역.XLS]A__MSOffice_Excel_w_322"/>
      <sheetName val="[내역.XLS]A__MSOffice_Excel_w_324"/>
      <sheetName val="[내역.XLS]A__MSOffice_Excel_w_323"/>
      <sheetName val="[내역.XLS]A__MSOffice_Excel_w_333"/>
      <sheetName val="[내역.XLS]A__MSOffice_Excel_w_332"/>
      <sheetName val="[내역.XLS]A__MSOffice_Excel_w_326"/>
      <sheetName val="[내역.XLS]A__MSOffice_Excel_w_325"/>
      <sheetName val="[내역.XLS]A__MSOffice_Excel_w_327"/>
      <sheetName val="[내역.XLS]A__MSOffice_Excel_w_328"/>
      <sheetName val="[내역.XLS]A__MSOffice_Excel_w_329"/>
      <sheetName val="[내역.XLS]A__MSOffice_Excel_w_330"/>
      <sheetName val="[내역.XLS]A__MSOffice_Excel_w_331"/>
      <sheetName val="[내역.XLS]A__MSOffice_Excel_w_334"/>
      <sheetName val="[내역.XLS]A__MSOffice_Excel_w_335"/>
      <sheetName val="[내역.XLS]A__MSOffice_Excel_w_336"/>
      <sheetName val="[내역.XLS]A__MSOffice_Excel_w_337"/>
      <sheetName val="[내역.XLS]A__MSOffice_Excel_w_339"/>
      <sheetName val="[내역.XLS]A__MSOffice_Excel_w_338"/>
      <sheetName val="[내역.XLS]A__MSOffice_Excel_w_340"/>
      <sheetName val="[내역.XLS]A__MSOffice_Excel_w_341"/>
      <sheetName val="[내역.XLS]A__MSOffice_Excel_w_343"/>
      <sheetName val="[내역.XLS]A__MSOffice_Excel_w_342"/>
      <sheetName val="[내역.XLS]A__MSOffice_Excel_w_344"/>
      <sheetName val="49M_x0000_"/>
      <sheetName val="이설도로유용_x0000_"/>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신우"/>
      <sheetName val="6동"/>
      <sheetName val="index"/>
      <sheetName val="토취장복È"/>
      <sheetName val="토취장복ၶ"/>
      <sheetName val="99노임기준"/>
      <sheetName val="토목"/>
      <sheetName val="물가대비표"/>
      <sheetName val="일위목차"/>
      <sheetName val="노무비단가"/>
      <sheetName val="효명0010"/>
      <sheetName val="기본설계기준"/>
      <sheetName val="Finansal tamamlanma Eğrisi"/>
      <sheetName val="[내역.XLS]A__MSOffice_Excel_w_347"/>
      <sheetName val="[내역.XLS]A__MSOffice_Excel_w_346"/>
      <sheetName val="[내역.XLS]A__MSOffice_Excel_w_348"/>
      <sheetName val="[내역.XLS]A__MSOffice_Excel_w_377"/>
      <sheetName val="기본단가표"/>
      <sheetName val="[내역.XLS]A__MSOffice_Excel_w_349"/>
      <sheetName val="[내역.XLS]A__MSOffice_Excel_w_350"/>
      <sheetName val="[내역.XLS]A__MSOffice_Excel_w_351"/>
      <sheetName val="비고"/>
      <sheetName val="내역서을지"/>
      <sheetName val="집 계 표"/>
      <sheetName val="[내역.XLS]A__MSOffice_Excel_w_353"/>
      <sheetName val="[내역.XLS]A__MSOffice_Excel_w_352"/>
      <sheetName val="[내역.XLS]A__MSOffice_Excel_w_355"/>
      <sheetName val="[내역.XLS]A__MSOffice_Excel_w_354"/>
      <sheetName val="[내역.XLS]A__MSOffice_Excel_w_356"/>
      <sheetName val="[내역.XLS]A__MSOffice_Excel_w_358"/>
      <sheetName val="[내역.XLS]A__MSOffice_Excel_w_357"/>
      <sheetName val="[내역.XLS]A__MSOffice_Excel_w_359"/>
      <sheetName val="[내역.XLS]A__MSOffice_Excel_w_363"/>
      <sheetName val="[내역.XLS]A__MSOffice_Excel_w_360"/>
      <sheetName val="[내역.XLS]A__MSOffice_Excel_w_361"/>
      <sheetName val="[내역.XLS]A__MSOffice_Excel_w_362"/>
      <sheetName val="[내역.XLS]A__MSOffice_Excel_w_364"/>
      <sheetName val="[내역.XLS]A__MSOffice_Excel_w_365"/>
      <sheetName val="[내역.XLS]A__MSOffice_Excel_w_366"/>
      <sheetName val="[내역.XLS]A__MSOffice_Excel_w_368"/>
      <sheetName val="[내역.XLS]A__MSOffice_Excel_w_367"/>
      <sheetName val="[내역.XLS]A__MSOffice_Excel_w_369"/>
      <sheetName val="[내역.XLS]A__MSOffice_Excel_w_370"/>
      <sheetName val="[내역.XLS]A__MSOffice_Excel_w_375"/>
      <sheetName val="[내역.XLS]A__MSOffice_Excel_w_371"/>
      <sheetName val="[내역.XLS]A__MSOffice_Excel_w_372"/>
      <sheetName val="[내역.XLS]A__MSOffice_Excel_w_373"/>
      <sheetName val="[내역.XLS]A__MSOffice_Excel_w_374"/>
      <sheetName val="[내역.XLS]A__MSOffice_Excel_w_376"/>
      <sheetName val="배수통관(좌)"/>
      <sheetName val="[내역.XLS]A__MSOffice_Excel_w_379"/>
      <sheetName val="재_x0008_ꀀ"/>
      <sheetName val="[내역.XLS]A__MSOffice_Excel_w_378"/>
      <sheetName val="[내역.XLS]A__MSOffice_Excel_w_380"/>
      <sheetName val="[내역.XLS]A__MSOffice_Excel_w_381"/>
      <sheetName val="각형맨_x0000_"/>
      <sheetName val="각형맨쀀"/>
      <sheetName val="경영상태"/>
      <sheetName val="포장물량집°"/>
      <sheetName val="유방야장기초"/>
      <sheetName val="49_x0000_"/>
      <sheetName val="[내역.XLS]A__MSOffice_Excel_w_394"/>
      <sheetName val="[내역.XLS]A__MSOffice_Excel_w_382"/>
      <sheetName val="[내역.XLS]A__MSOffice_Excel_w_383"/>
      <sheetName val="[내역.XLS]A__MSOffice_Excel_w_392"/>
      <sheetName val="[내역.XLS]A__MSOffice_Excel_w_384"/>
      <sheetName val="[내역.XLS]A__MSOffice_Excel_w_391"/>
      <sheetName val="[내역.XLS]A__MSOffice_Excel_w_385"/>
      <sheetName val="[내역.XLS]A__MSOffice_Excel_w_388"/>
      <sheetName val="[내역.XLS]A__MSOffice_Excel_w_386"/>
      <sheetName val="[내역.XLS]A__MSOffice_Excel_w_387"/>
      <sheetName val="[내역.XLS]A__MSOffice_Excel_w_389"/>
      <sheetName val="[내역.XLS]A__MSOffice_Excel_w_390"/>
      <sheetName val="[내역.XLS]A__MSOffice_Excel_w_393"/>
      <sheetName val="[내역.XLS]A__MSOffice_Excel_w_395"/>
      <sheetName val="[내역.XLS]A__MSOffice_Excel_w_396"/>
      <sheetName val="[내역.XLS]A__MSOffice_Excel_w_398"/>
      <sheetName val="[내역.XLS]A__MSOffice_Excel_w_397"/>
      <sheetName val="[내역.XLS]A__MSOffice_Excel_w_399"/>
      <sheetName val="[내역.XLS]A__MSOffice_Excel_w_401"/>
      <sheetName val="[내역.XLS]A__MSOffice_Excel_w_402"/>
      <sheetName val="[내역.XLS]A__MSOffice_Excel_w_403"/>
      <sheetName val="_내역.XLS_A__MSOffice_Excel_wor_2"/>
      <sheetName val="_내역.XLS_A__MSOffice_Excel_wor_6"/>
      <sheetName val="_내역.XLS_A__MSOffice_Excel_wor_4"/>
      <sheetName val="_내역.XLS_A__MSOffice_Excel_wor_3"/>
      <sheetName val="_내역.XLS_A__MSOffice_Excel_wor_5"/>
      <sheetName val="석탄2쎕々_"/>
      <sheetName val="_내역.XLS_A__MSOffice_Excel_wor_7"/>
      <sheetName val="_내역.XLS_A__MSOffice_Excel_wo_20"/>
      <sheetName val="_내역.XLS_A__MSOffice_Excel_wor_9"/>
      <sheetName val="_내역.XLS_A__MSOffice_Excel_wor_8"/>
      <sheetName val="_내역.XLS_A__MSOffice_Excel_wo_13"/>
      <sheetName val="_내역.XLS_A__MSOffice_Excel_wo_10"/>
      <sheetName val="_내역.XLS_A__MSOffice_Excel_wo_11"/>
      <sheetName val="_내역.XLS_A__MSOffice_Excel_wo_12"/>
      <sheetName val="_내역.XLS_A__MSOffice_Excel_wo_16"/>
      <sheetName val="_내역.XLS_A__MSOffice_Excel_wo_14"/>
      <sheetName val="_내역.XLS_A__MSOffice_Excel_wo_15"/>
      <sheetName val="_내역.XLS_A__MSOffice_Excel_wo_17"/>
      <sheetName val="_내역.XLS_A__MSOffice_Excel_wo_19"/>
      <sheetName val="_내역.XLS_A__MSOffice_Excel_wo_18"/>
      <sheetName val="_내역.XLS_A__MSOffice_Excel_wo_21"/>
      <sheetName val="_내역.XLS_A__MSOffice_Excel_w_194"/>
      <sheetName val="_내역.XLS_석탄2쎕々_"/>
      <sheetName val="_내역.XLS_A__MSOffice_Excel_wo_22"/>
      <sheetName val="_내역.XLS_A__MSOffice_Excel_wo_23"/>
      <sheetName val="_내역.XLS_A__MSOffice_Excel_wo_24"/>
      <sheetName val="_내역.XLS_A__MSOffice_Excel_w_118"/>
      <sheetName val="_내역.XLS_A__MSOffice_Excel_wo_25"/>
      <sheetName val="_내역.XLS_A__MSOffice_Excel_wo_26"/>
      <sheetName val="_내역.XLS_A__MSOffice_Excel_wo_27"/>
      <sheetName val="_내역.XLS_A__MSOffice_Excel_wo_31"/>
      <sheetName val="_내역.XLS_A__MSOffice_Excel_wo_28"/>
      <sheetName val="_내역.XLS_A__MSOffice_Excel_wo_29"/>
      <sheetName val="_내역.XLS_A__MSOffice_Excel_wo_30"/>
      <sheetName val="_내역.XLS_A__MSOffice_Excel_wo_32"/>
      <sheetName val="_내역.XLS_A__MSOffice_Excel_wo_33"/>
      <sheetName val="_내역.XLS_A__MSOffice_Excel_wo_35"/>
      <sheetName val="_내역.XLS_A__MSOffice_Excel_wo_34"/>
      <sheetName val="_내역.XLS_A__MSOffice_Excel_wo_36"/>
      <sheetName val="_내역.XLS_A__MSOffice_Excel_wo_37"/>
      <sheetName val="_내역.XLS_A__MSOffice_Excel_wo_38"/>
      <sheetName val="_내역.XLS_A__MSOffice_Excel_wo_39"/>
      <sheetName val="_내역.XLS_A__MSOffice_Excel_wo_40"/>
      <sheetName val="_내역.XLS_A__MSOffice_Excel_wo_41"/>
      <sheetName val="_내역.XLS_A__MSOffice_Excel_wo_42"/>
      <sheetName val="_내역.XLS_A__MSOffice_Excel_wo_45"/>
      <sheetName val="_내역.XLS_A__MSOffice_Excel_wo_44"/>
      <sheetName val="_내역.XLS_A__MSOffice_Excel_wo_43"/>
      <sheetName val="_내역.XLS_A__MSOffice_Excel_wo_46"/>
      <sheetName val="_내역.XLS_A__MSOffice_Excel_wo_47"/>
      <sheetName val="_내역.XLS_A__MSOffice_Excel_wo_48"/>
      <sheetName val="_내역.XLS_A__MSOffice_Excel_wo_49"/>
      <sheetName val="정___x0005_"/>
      <sheetName val="_내역.XLS_A__MSOffice_Excel_wo_51"/>
      <sheetName val="_내역.XLS_A__MSOffice_Excel_wo_50"/>
      <sheetName val="_내역.XLS_A__MSOffice_Excel_wo_52"/>
      <sheetName val="_내역.XLS_A__MSOffice_Excel_wo_54"/>
      <sheetName val="_내역.XLS_A__MSOffice_Excel_wo_53"/>
      <sheetName val="_내역.XLS_A__MSOffice_Excel_wo_58"/>
      <sheetName val="_내역.XLS_A__MSOffice_Excel_wo_55"/>
      <sheetName val="_내역.XLS_A__MSOffice_Excel_wo_57"/>
      <sheetName val="_내역.XLS_A__MSOffice_Excel_wo_56"/>
      <sheetName val="_내역.XLS_A__MSOffice_Excel_wo_59"/>
      <sheetName val="_내역.XLS_A__MSOffice_Excel_w_117"/>
      <sheetName val="_내역.XLS_A__MSOffice_Excel_wo_82"/>
      <sheetName val="_내역.XLS_A__MSOffice_Excel_wo_61"/>
      <sheetName val="_내역.XLS_A__MSOffice_Excel_wo_60"/>
      <sheetName val="_내역.XLS_A__MSOffice_Excel_wo_68"/>
      <sheetName val="_내역.XLS_A__MSOffice_Excel_wo_62"/>
      <sheetName val="_내역.XLS_A__MSOffice_Excel_wo_63"/>
      <sheetName val="_내역.XLS_A__MSOffice_Excel_wo_64"/>
      <sheetName val="_내역.XLS_A__MSOffice_Excel_wo_65"/>
      <sheetName val="_내역.XLS_A__MSOffice_Excel_wo_66"/>
      <sheetName val="_내역.XLS_A__MSOffice_Excel_wo_67"/>
      <sheetName val="_내역.XLS_A__MSOffice_Excel_wo_69"/>
      <sheetName val="_내역.XLS_A__MSOffice_Excel_wo_70"/>
      <sheetName val="_내역.XLS_A__MSOffice_Excel_wo_76"/>
      <sheetName val="_내역.XLS_A__MSOffice_Excel_wo_72"/>
      <sheetName val="_내역.XLS_A__MSOffice_Excel_wo_71"/>
      <sheetName val="_내역.XLS_A__MSOffice_Excel_wo_74"/>
      <sheetName val="_내역.XLS_A__MSOffice_Excel_wo_73"/>
      <sheetName val="_내역.XLS_A__MSOffice_Excel_wo_75"/>
      <sheetName val="_내역.XLS_A__MSOffice_Excel_wo_77"/>
      <sheetName val="_내역.XLS_A__MSOffice_Excel_wo_78"/>
      <sheetName val="_내역.XLS_A__MSOffice_Excel_wo_79"/>
      <sheetName val="_내역.XLS_A__MSOffice_Excel_wo_80"/>
      <sheetName val="_내역.XLS_A__MSOffice_Excel_wo_81"/>
      <sheetName val="_내역.XLS_A__MSOffice_Excel_w_100"/>
      <sheetName val="_내역.XLS_A__MSOffice_Excel_wo_83"/>
      <sheetName val="_내역.XLS_A__MSOffice_Excel_wo_84"/>
      <sheetName val="_내역.XLS_A__MSOffice_Excel_wo_86"/>
      <sheetName val="_내역.XLS_A__MSOffice_Excel_wo_85"/>
      <sheetName val="_내역.XLS_A__MSOffice_Excel_wo_88"/>
      <sheetName val="_내역.XLS_A__MSOffice_Excel_wo_87"/>
      <sheetName val="_내역.XLS_A__MSOffice_Excel_wo_90"/>
      <sheetName val="_내역.XLS_A__MSOffice_Excel_wo_89"/>
      <sheetName val="_내역.XLS_A__MSOffice_Excel_wo_91"/>
      <sheetName val="_내역.XLS_A__MSOffice_Excel_wo_92"/>
      <sheetName val="_내역.XLS_A__MSOffice_Excel_wo_93"/>
      <sheetName val="_내역.XLS_A__MSOffice_Excel_wo_94"/>
      <sheetName val="_내역.XLS_A__MSOffice_Excel_wo_95"/>
      <sheetName val="_내역.XLS_A__MSOffice_Excel_wo_97"/>
      <sheetName val="_내역.XLS_A__MSOffice_Excel_wo_96"/>
      <sheetName val="_내역.XLS_A__MSOffice_Excel_wo_98"/>
      <sheetName val="_내역.XLS_A__MSOffice_Excel_wo_99"/>
      <sheetName val="_내역.XLS_A__MSOffice_Excel_w_102"/>
      <sheetName val="_내역.XLS_A__MSOffice_Excel_w_101"/>
      <sheetName val="_내역.XLS_A__MSOffice_Excel_w_103"/>
      <sheetName val="_내역.XLS_A__MSOffice_Excel_w_104"/>
      <sheetName val="_내역.XLS_A__MSOffice_Excel_w_105"/>
      <sheetName val="_내역.XLS_A__MSOffice_Excel_w_106"/>
      <sheetName val="_내역.XLS_A__MSOffice_Excel_w_107"/>
      <sheetName val="_내역.XLS_A__MSOffice_Excel_w_108"/>
      <sheetName val="_내역.XLS_A__MSOffice_Excel_w_109"/>
      <sheetName val="_내역.XLS_A__MSOffice_Excel_w_111"/>
      <sheetName val="_내역.XLS_A__MSOffice_Excel_w_110"/>
      <sheetName val="_내역.XLS_A__MSOffice_Excel_w_113"/>
      <sheetName val="_내역.XLS_A__MSOffice_Excel_w_112"/>
      <sheetName val="_내역.XLS_A__MSOffice_Excel_w_114"/>
      <sheetName val="_내역.XLS_A__MSOffice_Excel_w_115"/>
      <sheetName val="_내역.XLS_A__MSOffice_Excel_w_116"/>
      <sheetName val="_내역.XLS_A__MSOffice_Excel_w_120"/>
      <sheetName val="_내역.XLS_A__MSOffice_Excel_w_119"/>
      <sheetName val="_내역.XLS_A__MSOffice_Excel_w_121"/>
      <sheetName val="_내역.XLS_A__MSOffice_Excel_w_122"/>
      <sheetName val="_내역.XLS_A__MSOffice_Excel_w_123"/>
      <sheetName val="_내역.XLS_A__MSOffice_Excel_w_124"/>
      <sheetName val="_내역.XLS_A__MSOffice_Excel_w_125"/>
      <sheetName val="_내역.XLS_A__MSOffice_Excel_w_127"/>
      <sheetName val="_내역.XLS_A__MSOffice_Excel_w_126"/>
      <sheetName val="_내역.XLS_A__MSOffice_Excel_w_128"/>
      <sheetName val="_내역.XLS_A__MSOffice_Excel_w_129"/>
      <sheetName val="_내역.XLS_A__MSOffice_Excel_w_132"/>
      <sheetName val="_내역.XLS_A__MSOffice_Excel_w_130"/>
      <sheetName val="_내역.XLS_A__MSOffice_Excel_w_131"/>
      <sheetName val="_내역.XLS_A__MSOffice_Excel_w_139"/>
      <sheetName val="_내역.XLS_A__MSOffice_Excel_w_135"/>
      <sheetName val="_내역.XLS_A__MSOffice_Excel_w_133"/>
      <sheetName val="_내역.XLS_A__MSOffice_Excel_w_134"/>
      <sheetName val="_내역.XLS_A__MSOffice_Excel_w_136"/>
      <sheetName val="_내역.XLS_A__MSOffice_Excel_w_138"/>
      <sheetName val="_내역.XLS_A__MSOffice_Excel_w_137"/>
      <sheetName val="_내역.XLS_A__MSOffice_Excel_w_140"/>
      <sheetName val="_내역.XLS_A__MSOffice_Excel_w_141"/>
      <sheetName val="_내역.XLS_A__MSOffice_Excel_w_142"/>
      <sheetName val="_내역.XLS_A__MSOffice_Excel_w_143"/>
      <sheetName val="_내역.XLS_A__MSOffice_Excel_w_144"/>
      <sheetName val="_내역.XLS_A__MSOffice_Excel_w_145"/>
      <sheetName val="_내역.XLS_A__MSOffice_Excel_w_148"/>
      <sheetName val="_내역.XLS_A__MSOffice_Excel_w_146"/>
      <sheetName val="_내역.XLS_A__MSOffice_Excel_w_147"/>
      <sheetName val="_내역.XLS_A__MSOffice_Excel_w_150"/>
      <sheetName val="_내역.XLS_A__MSOffice_Excel_w_149"/>
      <sheetName val="_내역.XLS_A__MSOffice_Excel_w_153"/>
      <sheetName val="_내역.XLS_A__MSOffice_Excel_w_151"/>
      <sheetName val="_내역.XLS_A__MSOffice_Excel_w_152"/>
      <sheetName val="_내역.XLS_A__MSOffice_Excel_w_154"/>
      <sheetName val="_내역.XLS_A__MSOffice_Excel_w_155"/>
      <sheetName val="_내역.XLS_A__MSOffice_Excel_w_158"/>
      <sheetName val="_내역.XLS_A__MSOffice_Excel_w_156"/>
      <sheetName val="_내역.XLS_A__MSOffice_Excel_w_157"/>
      <sheetName val="_내역.XLS_A__MSOffice_Excel_w_159"/>
      <sheetName val="_내역.XLS_A__MSOffice_Excel_w_160"/>
      <sheetName val="_내역.XLS_A__MSOffice_Excel_w_161"/>
      <sheetName val="_내역.XLS_A__MSOffice_Excel_w_163"/>
      <sheetName val="_내역.XLS_A__MSOffice_Excel_w_162"/>
      <sheetName val="_내역.XLS_A__MSOffice_Excel_w_164"/>
      <sheetName val="_내역.XLS_A__MSOffice_Excel_w_165"/>
      <sheetName val="뜃맟뭁돽띿맟_-BLDG"/>
      <sheetName val="_내역.XLS__내역.XLS__내역.XLS_석탄2쎕々_"/>
      <sheetName val="_내역.XLS_A__MSOffice_Excel_w_166"/>
      <sheetName val="_내역.XLS_A__MSOffice_Excel_w_167"/>
      <sheetName val="_내역.XLS_A__MSOffice_Excel_w_178"/>
      <sheetName val="_내역.XLS_A__MSOffice_Excel_w_169"/>
      <sheetName val="_내역.XLS_A__MSOffice_Excel_w_168"/>
      <sheetName val="_내역.XLS_A__MSOffice_Excel_w_172"/>
      <sheetName val="_내역.XLS_A__MSOffice_Excel_w_170"/>
      <sheetName val="_내역.XLS_A__MSOffice_Excel_w_171"/>
      <sheetName val="_내역.XLS_A__MSOffice_Excel_w_173"/>
      <sheetName val="_내역.XLS_A__MSOffice_Excel_w_176"/>
      <sheetName val="_내역.XLS_A__MSOffice_Excel_w_174"/>
      <sheetName val="_내역.XLS_A__MSOffice_Excel_w_175"/>
      <sheetName val="_내역.XLS_A__MSOffice_Excel_w_177"/>
      <sheetName val="_내역.XLS_A__MSOffice_Excel_w_179"/>
      <sheetName val="_내역.XLS_A__MSOffice_Excel_w_193"/>
      <sheetName val="_내역.XLS_A__MSOffice_Excel_w_187"/>
      <sheetName val="_내역.XLS_A__MSOffice_Excel_w_180"/>
      <sheetName val="_내역.XLS_A__MSOffice_Excel_w_181"/>
      <sheetName val="_내역.XLS_A__MSOffice_Excel_w_183"/>
      <sheetName val="_내역.XLS_A__MSOffice_Excel_w_182"/>
      <sheetName val="_내역.XLS_A__MSOffice_Excel_w_184"/>
      <sheetName val="_내역.XLS_A__MSOffice_Excel_w_185"/>
      <sheetName val="_내역.XLS_A__MSOffice_Excel_w_186"/>
      <sheetName val="_내역.XLS_A__MSOffice_Excel_w_189"/>
      <sheetName val="_내역.XLS_A__MSOffice_Excel_w_188"/>
      <sheetName val="_내역.XLS_A__MSOffice_Excel_w_190"/>
      <sheetName val="_내역.XLS_A__MSOffice_Excel_w_191"/>
      <sheetName val="_내역.XLS_A__MSOffice_Excel_w_192"/>
      <sheetName val="A__MSOffice_Excel_work_내역.XLS"/>
      <sheetName val="소유자명부(전체,비고란포함)"/>
      <sheetName val="BOJUNGGM"/>
      <sheetName val="수정계획3"/>
      <sheetName val="GEN"/>
      <sheetName val="[내역_XLS]A__MSOffice_Excel_wo_11"/>
      <sheetName val="[내역_XLS]A__MSOffice_Excel_wor_8"/>
      <sheetName val="[내역_XLS]A__MSOffice_Excel_wor_7"/>
      <sheetName val="[내역_XLS]A__MSOffice_Excel_wo_10"/>
      <sheetName val="[내역_XLS]A__MSOffice_Excel_wor_9"/>
      <sheetName val="[내역_XLS]A__MSOffice_Excel_wo_16"/>
      <sheetName val="[내역_XLS]A__MSOffice_Excel_wo_14"/>
      <sheetName val="[내역_XLS]A__MSOffice_Excel_wo_12"/>
      <sheetName val="[내역_XLS]A__MSOffice_Excel_wo_13"/>
      <sheetName val="[내역_XLS]A__MSOffice_Excel_wo_15"/>
      <sheetName val="Vari_by_Vendor"/>
      <sheetName val="worksheet_inchican"/>
      <sheetName val="combined_9-30"/>
      <sheetName val="Flour_WH"/>
      <sheetName val="VC2_10_99"/>
      <sheetName val="TRADUCTION_LISTES"/>
      <sheetName val="ind'l_cp"/>
      <sheetName val="Land_Dev't__Ph-1"/>
      <sheetName val="Bored_Pile"/>
      <sheetName val="ﾄﾞﾊﾞｲFUEL_GAS追見"/>
      <sheetName val="UPA(Part_C,D,E,G,H)"/>
      <sheetName val="UPA(Part_F)"/>
      <sheetName val="Rate_Analysis"/>
      <sheetName val="Equipt_Rental"/>
      <sheetName val="structural_ratios"/>
      <sheetName val="ok_slab_on_grade"/>
      <sheetName val="Assump_(Static)"/>
      <sheetName val="Direct_Cost_Summary"/>
      <sheetName val="2_2_STAFF_Scedule"/>
      <sheetName val="Change_Order_Log"/>
      <sheetName val="TRUCK_HAUL_CYCLE-waste"/>
      <sheetName val="2_2_띠장의_설계"/>
      <sheetName val="INTERIOR_WALLS"/>
      <sheetName val="Front_Page"/>
      <sheetName val="HaulingLine_hardware"/>
      <sheetName val="STATUS_REPORT"/>
      <sheetName val="Hac_Lots"/>
      <sheetName val="Res_Lots"/>
      <sheetName val="Spine_Road"/>
      <sheetName val="MAIN_GATE_HOUSE"/>
      <sheetName val="하수처리장-토"/>
      <sheetName val="ఀ᠀갇"/>
      <sheetName val="[내역_XLS]석탄2쎕々/"/>
      <sheetName val="입찰내역_발주처_양식"/>
      <sheetName val="____耀僵䅛_______‎ӥ____"/>
      <sheetName val="____렀హ䆍_______2_______"/>
      <sheetName val="3_공통공사__"/>
      <sheetName val="T_KE_CP1"/>
      <sheetName val="Đon_gia"/>
      <sheetName val="CP_Khac_cuoc_VC"/>
      <sheetName val="아파트_기성내역서"/>
      <sheetName val="Thoat_nuoc"/>
      <sheetName val="COPkԀ"/>
      <sheetName val="[내역_XLS]A__MSOffice_Excel_wo_18"/>
      <sheetName val="[내역_XLS]A__MSOffice_Excel_wo_17"/>
      <sheetName val="[내역_XLS]A__MSOffice_Excel_wo_19"/>
      <sheetName val="[내역_XLS]A__MSOffice_Excel_wo_20"/>
      <sheetName val="[내역_XLS]A__MSOffice_Excel_wo_21"/>
      <sheetName val="[내역_XLS]A__MSOffice_Excel_wo_54"/>
      <sheetName val="정??"/>
      <sheetName val="[내역_XLS]A__MSOffice_Excel_wo_22"/>
      <sheetName val="1공구8_개쌃"/>
      <sheetName val="[내역_XLS]A__MSOffice_Excel_wo_23"/>
      <sheetName val="[내역_XLS]A__MSOffice_Excel_wo_24"/>
      <sheetName val="[내역_XLS]A__MSOffice_Excel_wo_29"/>
      <sheetName val="[내역_XLS]A__MSOffice_Excel_wo_26"/>
      <sheetName val="[내역_XLS]A__MSOffice_Excel_wo_25"/>
      <sheetName val="[내역_XLS]A__MSOffice_Excel_wo_27"/>
      <sheetName val="[내역_XLS]A__MSOffice_Excel_wo_28"/>
      <sheetName val="[내역_XLS]A__MSOffice_Excel_wo_31"/>
      <sheetName val="[내역_XLS]A__MSOffice_Excel_wo_30"/>
      <sheetName val="[내역_XLS]A__MSOffice_Excel_wo_35"/>
      <sheetName val="[내역_XLS]A__MSOffice_Excel_wo_32"/>
      <sheetName val="[내역_XLS]A__MSOffice_Excel_wo_33"/>
      <sheetName val="[내역_XLS]A__MSOffice_Excel_wo_34"/>
      <sheetName val="[내역_XLS]A__MSOffice_Excel_wo_36"/>
      <sheetName val="[내역_XLS]A__MSOffice_Excel_wo_37"/>
      <sheetName val="[내역_XLS]A__MSOffice_Excel_wo_41"/>
      <sheetName val="[내역_XLS]A__MSOffice_Excel_wo_38"/>
      <sheetName val="[내역_XLS]A__MSOffice_Excel_wo_39"/>
      <sheetName val="[내역_XLS]A__MSOffice_Excel_wo_40"/>
      <sheetName val="[내역_XLS]A__MSOffice_Excel_wo_46"/>
      <sheetName val="[내역_XLS]A__MSOffice_Excel_wo_42"/>
      <sheetName val="[내역_XLS]A__MSOffice_Excel_wo_43"/>
      <sheetName val="[내역_XLS]A__MSOffice_Excel_wo_44"/>
      <sheetName val="[내역_XLS]A__MSOffice_Excel_wo_45"/>
      <sheetName val="[내역_XLS]A__MSOffice_Excel_wo_47"/>
      <sheetName val="[내역_XLS]A__MSOffice_Excel_wo_49"/>
      <sheetName val="[내역_XLS]A__MSOffice_Excel_wo_48"/>
      <sheetName val="[내역_XLS]A__MSOffice_Excel_wo_50"/>
      <sheetName val="건축공사_집계표"/>
      <sheetName val="[내역_XLS]A__MSOffice_Excel_wo_51"/>
      <sheetName val="[내역_XLS]A__MSOffice_Excel_wo_53"/>
      <sheetName val="[내역_XLS]A__MSOffice_Excel_wo_52"/>
      <sheetName val="[내역.XLS]A__MSOffice_Excel_w_437"/>
      <sheetName val="[내역.XLS]A__MSOffice_Excel_w_436"/>
      <sheetName val="[내역.XLS]A__MSOffice_Excel_w_414"/>
      <sheetName val="Anti"/>
      <sheetName val="sum1 (2)"/>
      <sheetName val="3.하중계산"/>
      <sheetName val="설계단_x0000_"/>
      <sheetName val="설계단"/>
      <sheetName val="DATA98"/>
      <sheetName val="[내역.XLS]A__MSOffice_Excel_w_413"/>
      <sheetName val="3_공통공사__1"/>
      <sheetName val="5사남"/>
      <sheetName val="[내역.XLS]A__MSOffice_Excel_w_404"/>
      <sheetName val="[내역.XLS]A__MSOffice_Excel_w_406"/>
      <sheetName val="[내역.XLS]A__MSOffice_Excel_w_405"/>
      <sheetName val="[내역.XLS]A__MSOffice_Excel_w_407"/>
      <sheetName val="[내역.XLS]A__MSOffice_Excel_w_408"/>
      <sheetName val="[내역.XLS]A__MSOffice_Excel_w_409"/>
      <sheetName val="[내역.XLS]A__MSOffice_Excel_w_410"/>
      <sheetName val="[내역.XLS]A__MSOffice_Excel_w_411"/>
      <sheetName val="[내역.XLS]A__MSOffice_Excel_w_412"/>
      <sheetName val="[내역.XLS]A__MSOffice_Excel_w_415"/>
      <sheetName val="[내역.XLS]A__MSOffice_Excel_w_432"/>
      <sheetName val="[내역.XLS]A__MSOffice_Excel_w_428"/>
      <sheetName val="[내역.XLS]A__MSOffice_Excel_w_424"/>
      <sheetName val="[내역.XLS]A__MSOffice_Excel_w_423"/>
      <sheetName val="[내역.XLS]A__MSOffice_Excel_w_416"/>
      <sheetName val="[내역.XLS]A__MSOffice_Excel_w_417"/>
      <sheetName val="[내역.XLS]A__MSOffice_Excel_w_418"/>
      <sheetName val="[내역.XLS]A__MSOffice_Excel_w_419"/>
      <sheetName val="[내역.XLS]A__MSOffice_Excel_w_420"/>
      <sheetName val="[내역.XLS]A__MSOffice_Excel_w_421"/>
      <sheetName val="[내역.XLS]A__MSOffice_Excel_w_422"/>
      <sheetName val="[내역.XLS]A__MSOffice_Excel_w_427"/>
      <sheetName val="[내역.XLS]A__MSOffice_Excel_w_425"/>
      <sheetName val="[내역.XLS]A__MSOffice_Excel_w_426"/>
      <sheetName val="[내역.XLS]A__MSOffice_Excel_w_431"/>
      <sheetName val="[내역.XLS]A__MSOffice_Excel_w_429"/>
      <sheetName val="[내역.XLS]A__MSOffice_Excel_w_430"/>
      <sheetName val="[내역.XLS]A__MSOffice_Excel_w_433"/>
      <sheetName val="[내역.XLS]A__MSOffice_Excel_w_434"/>
      <sheetName val="[내역.XLS]A__MSOffice_Excel_w_435"/>
      <sheetName val="새공©"/>
      <sheetName val="남평내역"/>
      <sheetName val="운刎"/>
      <sheetName val="운"/>
      <sheetName val="보호통단위수량"/>
      <sheetName val="굴_x0000__x0000__x0005_"/>
      <sheetName val="주방"/>
      <sheetName val="[내역.XLS][내역.XLS][내역.XLS]석탄2쎕々/_"/>
      <sheetName val="__x000c___x000c___耀僵䅛_____x0001"/>
      <sheetName val="__x000c___x000c___렀హ䆍_____x0001"/>
      <sheetName val="대장"/>
      <sheetName val="strut_x0000__x0000__x0000__x0000__x0000_"/>
      <sheetName val="전선관"/>
      <sheetName val="슬래브"/>
      <sheetName val="운_xd80e_"/>
      <sheetName val="전정 수량표 (2)"/>
      <sheetName val="계약내역_x0000_"/>
      <sheetName val="3.공통공사[_x0000_"/>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단가산출서(표지_x0000_"/>
      <sheetName val="acunit"/>
      <sheetName val="conunit"/>
      <sheetName val="con포장수량"/>
      <sheetName val="가시설단위수량"/>
      <sheetName val="현산지구20:"/>
      <sheetName val="단가일阺"/>
      <sheetName val="단-토공"/>
      <sheetName val="아파ÿ_x0000_礀"/>
      <sheetName val="인천제철"/>
      <sheetName val="전ʌ"/>
      <sheetName val="49_x0000__x0000_"/>
      <sheetName val="가제"/>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ow r="1">
          <cell r="C1" t="str">
            <v>F_CODE</v>
          </cell>
        </row>
      </sheetData>
      <sheetData sheetId="991" refreshError="1"/>
      <sheetData sheetId="992" refreshError="1"/>
      <sheetData sheetId="993" refreshError="1"/>
      <sheetData sheetId="994">
        <row r="1">
          <cell r="C1" t="str">
            <v>F_CODE</v>
          </cell>
        </row>
      </sheetData>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ow r="1">
          <cell r="C1" t="str">
            <v>F_CODE</v>
          </cell>
        </row>
      </sheetData>
      <sheetData sheetId="1348" refreshError="1"/>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sheetData sheetId="1410">
        <row r="1">
          <cell r="C1" t="str">
            <v>F_CODE</v>
          </cell>
        </row>
      </sheetData>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ow r="1">
          <cell r="C1" t="str">
            <v>F_CODE</v>
          </cell>
        </row>
      </sheetData>
      <sheetData sheetId="1422">
        <row r="1">
          <cell r="C1" t="str">
            <v>F_CODE</v>
          </cell>
        </row>
      </sheetData>
      <sheetData sheetId="1423">
        <row r="1">
          <cell r="C1" t="str">
            <v>F_CODE</v>
          </cell>
        </row>
      </sheetData>
      <sheetData sheetId="1424">
        <row r="1">
          <cell r="C1" t="str">
            <v>F_CODE</v>
          </cell>
        </row>
      </sheetData>
      <sheetData sheetId="1425">
        <row r="1">
          <cell r="C1" t="str">
            <v>F_CODE</v>
          </cell>
        </row>
      </sheetData>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ow r="1">
          <cell r="C1" t="str">
            <v>F_CODE</v>
          </cell>
        </row>
      </sheetData>
      <sheetData sheetId="1467">
        <row r="1">
          <cell r="C1" t="str">
            <v>F_CODE</v>
          </cell>
        </row>
      </sheetData>
      <sheetData sheetId="1468">
        <row r="1">
          <cell r="C1" t="str">
            <v>F_CODE</v>
          </cell>
        </row>
      </sheetData>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ow r="1">
          <cell r="C1" t="str">
            <v>F_CODE</v>
          </cell>
        </row>
      </sheetData>
      <sheetData sheetId="1540">
        <row r="1">
          <cell r="C1" t="str">
            <v>F_CODE</v>
          </cell>
        </row>
      </sheetData>
      <sheetData sheetId="154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row r="1">
          <cell r="C1" t="str">
            <v>F_CODE</v>
          </cell>
        </row>
      </sheetData>
      <sheetData sheetId="1595">
        <row r="1">
          <cell r="C1" t="str">
            <v>F_CODE</v>
          </cell>
        </row>
      </sheetData>
      <sheetData sheetId="1596">
        <row r="1">
          <cell r="C1" t="str">
            <v>F_CODE</v>
          </cell>
        </row>
      </sheetData>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efreshError="1"/>
      <sheetData sheetId="1602"/>
      <sheetData sheetId="1603"/>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row r="1">
          <cell r="C1" t="str">
            <v>F_CODE</v>
          </cell>
        </row>
      </sheetData>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ow r="1">
          <cell r="C1" t="str">
            <v>F_CODE</v>
          </cell>
        </row>
      </sheetData>
      <sheetData sheetId="1631">
        <row r="1">
          <cell r="C1" t="str">
            <v>F_CODE</v>
          </cell>
        </row>
      </sheetData>
      <sheetData sheetId="1632">
        <row r="1">
          <cell r="C1" t="str">
            <v>F_CODE</v>
          </cell>
        </row>
      </sheetData>
      <sheetData sheetId="1633">
        <row r="1">
          <cell r="C1" t="str">
            <v>F_CODE</v>
          </cell>
        </row>
      </sheetData>
      <sheetData sheetId="1634">
        <row r="1">
          <cell r="C1" t="str">
            <v>F_CODE</v>
          </cell>
        </row>
      </sheetData>
      <sheetData sheetId="1635" refreshError="1"/>
      <sheetData sheetId="1636">
        <row r="1">
          <cell r="C1" t="str">
            <v>F_CODE</v>
          </cell>
        </row>
      </sheetData>
      <sheetData sheetId="1637">
        <row r="1">
          <cell r="C1" t="str">
            <v>F_CODE</v>
          </cell>
        </row>
      </sheetData>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ow r="1">
          <cell r="C1" t="str">
            <v>F_CODE</v>
          </cell>
        </row>
      </sheetData>
      <sheetData sheetId="1690">
        <row r="1">
          <cell r="C1" t="str">
            <v>F_CODE</v>
          </cell>
        </row>
      </sheetData>
      <sheetData sheetId="1691">
        <row r="1">
          <cell r="C1" t="str">
            <v>F_CODE</v>
          </cell>
        </row>
      </sheetData>
      <sheetData sheetId="1692">
        <row r="1">
          <cell r="C1" t="str">
            <v>F_CODE</v>
          </cell>
        </row>
      </sheetData>
      <sheetData sheetId="1693">
        <row r="1">
          <cell r="C1" t="str">
            <v>F_CODE</v>
          </cell>
        </row>
      </sheetData>
      <sheetData sheetId="1694">
        <row r="1">
          <cell r="C1" t="str">
            <v>F_CODE</v>
          </cell>
        </row>
      </sheetData>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ow r="1">
          <cell r="C1" t="str">
            <v>F_CODE</v>
          </cell>
        </row>
      </sheetData>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ow r="1">
          <cell r="C1" t="str">
            <v>F_CODE</v>
          </cell>
        </row>
      </sheetData>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ow r="1">
          <cell r="C1" t="str">
            <v>F_CODE</v>
          </cell>
        </row>
      </sheetData>
      <sheetData sheetId="1975">
        <row r="1">
          <cell r="C1" t="str">
            <v>F_CODE</v>
          </cell>
        </row>
      </sheetData>
      <sheetData sheetId="1976">
        <row r="1">
          <cell r="C1" t="str">
            <v>F_CODE</v>
          </cell>
        </row>
      </sheetData>
      <sheetData sheetId="1977">
        <row r="1">
          <cell r="C1" t="str">
            <v>F_CODE</v>
          </cell>
        </row>
      </sheetData>
      <sheetData sheetId="1978">
        <row r="1">
          <cell r="C1" t="str">
            <v>F_CODE</v>
          </cell>
        </row>
      </sheetData>
      <sheetData sheetId="1979">
        <row r="1">
          <cell r="C1" t="str">
            <v>F_CODE</v>
          </cell>
        </row>
      </sheetData>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ow r="1">
          <cell r="C1" t="str">
            <v>F_CODE</v>
          </cell>
        </row>
      </sheetData>
      <sheetData sheetId="2098">
        <row r="1">
          <cell r="C1" t="str">
            <v>F_CODE</v>
          </cell>
        </row>
      </sheetData>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ow r="1">
          <cell r="C1" t="str">
            <v>F_CODE</v>
          </cell>
        </row>
      </sheetData>
      <sheetData sheetId="2110">
        <row r="1">
          <cell r="C1" t="str">
            <v>F_CODE</v>
          </cell>
        </row>
      </sheetData>
      <sheetData sheetId="2111">
        <row r="1">
          <cell r="C1" t="str">
            <v>F_CODE</v>
          </cell>
        </row>
      </sheetData>
      <sheetData sheetId="2112">
        <row r="1">
          <cell r="C1" t="str">
            <v>F_CODE</v>
          </cell>
        </row>
      </sheetData>
      <sheetData sheetId="2113">
        <row r="1">
          <cell r="C1" t="str">
            <v>F_CODE</v>
          </cell>
        </row>
      </sheetData>
      <sheetData sheetId="2114">
        <row r="1">
          <cell r="C1" t="str">
            <v>F_CODE</v>
          </cell>
        </row>
      </sheetData>
      <sheetData sheetId="2115">
        <row r="1">
          <cell r="C1" t="str">
            <v>F_CODE</v>
          </cell>
        </row>
      </sheetData>
      <sheetData sheetId="2116">
        <row r="1">
          <cell r="C1" t="str">
            <v>F_CODE</v>
          </cell>
        </row>
      </sheetData>
      <sheetData sheetId="2117">
        <row r="1">
          <cell r="C1" t="str">
            <v>F_CODE</v>
          </cell>
        </row>
      </sheetData>
      <sheetData sheetId="2118">
        <row r="1">
          <cell r="C1" t="str">
            <v>F_CODE</v>
          </cell>
        </row>
      </sheetData>
      <sheetData sheetId="2119">
        <row r="1">
          <cell r="C1" t="str">
            <v>F_CODE</v>
          </cell>
        </row>
      </sheetData>
      <sheetData sheetId="2120">
        <row r="1">
          <cell r="C1" t="str">
            <v>F_CODE</v>
          </cell>
        </row>
      </sheetData>
      <sheetData sheetId="2121">
        <row r="1">
          <cell r="C1" t="str">
            <v>F_CODE</v>
          </cell>
        </row>
      </sheetData>
      <sheetData sheetId="2122">
        <row r="1">
          <cell r="C1" t="str">
            <v>F_CODE</v>
          </cell>
        </row>
      </sheetData>
      <sheetData sheetId="2123">
        <row r="1">
          <cell r="C1" t="str">
            <v>F_CODE</v>
          </cell>
        </row>
      </sheetData>
      <sheetData sheetId="2124">
        <row r="1">
          <cell r="C1" t="str">
            <v>F_CODE</v>
          </cell>
        </row>
      </sheetData>
      <sheetData sheetId="2125">
        <row r="1">
          <cell r="C1" t="str">
            <v>F_CODE</v>
          </cell>
        </row>
      </sheetData>
      <sheetData sheetId="2126">
        <row r="1">
          <cell r="C1" t="str">
            <v>F_CODE</v>
          </cell>
        </row>
      </sheetData>
      <sheetData sheetId="2127">
        <row r="1">
          <cell r="C1" t="str">
            <v>F_CODE</v>
          </cell>
        </row>
      </sheetData>
      <sheetData sheetId="2128">
        <row r="1">
          <cell r="C1" t="str">
            <v>F_CODE</v>
          </cell>
        </row>
      </sheetData>
      <sheetData sheetId="2129">
        <row r="1">
          <cell r="C1" t="str">
            <v>F_CODE</v>
          </cell>
        </row>
      </sheetData>
      <sheetData sheetId="2130">
        <row r="1">
          <cell r="C1" t="str">
            <v>F_CODE</v>
          </cell>
        </row>
      </sheetData>
      <sheetData sheetId="2131">
        <row r="1">
          <cell r="C1" t="str">
            <v>F_CODE</v>
          </cell>
        </row>
      </sheetData>
      <sheetData sheetId="2132">
        <row r="1">
          <cell r="C1" t="str">
            <v>F_CODE</v>
          </cell>
        </row>
      </sheetData>
      <sheetData sheetId="2133">
        <row r="1">
          <cell r="C1" t="str">
            <v>F_CODE</v>
          </cell>
        </row>
      </sheetData>
      <sheetData sheetId="2134">
        <row r="1">
          <cell r="C1" t="str">
            <v>F_CODE</v>
          </cell>
        </row>
      </sheetData>
      <sheetData sheetId="2135">
        <row r="1">
          <cell r="C1" t="str">
            <v>F_CODE</v>
          </cell>
        </row>
      </sheetData>
      <sheetData sheetId="2136">
        <row r="1">
          <cell r="C1" t="str">
            <v>F_CODE</v>
          </cell>
        </row>
      </sheetData>
      <sheetData sheetId="2137">
        <row r="1">
          <cell r="C1" t="str">
            <v>F_CODE</v>
          </cell>
        </row>
      </sheetData>
      <sheetData sheetId="2138">
        <row r="1">
          <cell r="C1" t="str">
            <v>F_CODE</v>
          </cell>
        </row>
      </sheetData>
      <sheetData sheetId="2139">
        <row r="1">
          <cell r="C1" t="str">
            <v>F_CODE</v>
          </cell>
        </row>
      </sheetData>
      <sheetData sheetId="2140">
        <row r="1">
          <cell r="C1" t="str">
            <v>F_CODE</v>
          </cell>
        </row>
      </sheetData>
      <sheetData sheetId="2141">
        <row r="1">
          <cell r="C1" t="str">
            <v>F_CODE</v>
          </cell>
        </row>
      </sheetData>
      <sheetData sheetId="2142">
        <row r="1">
          <cell r="C1" t="str">
            <v>F_CODE</v>
          </cell>
        </row>
      </sheetData>
      <sheetData sheetId="2143">
        <row r="1">
          <cell r="C1" t="str">
            <v>F_CODE</v>
          </cell>
        </row>
      </sheetData>
      <sheetData sheetId="2144">
        <row r="1">
          <cell r="C1" t="str">
            <v>F_CODE</v>
          </cell>
        </row>
      </sheetData>
      <sheetData sheetId="2145">
        <row r="1">
          <cell r="C1" t="str">
            <v>F_CODE</v>
          </cell>
        </row>
      </sheetData>
      <sheetData sheetId="2146">
        <row r="1">
          <cell r="C1" t="str">
            <v>F_CODE</v>
          </cell>
        </row>
      </sheetData>
      <sheetData sheetId="2147">
        <row r="1">
          <cell r="C1" t="str">
            <v>F_CODE</v>
          </cell>
        </row>
      </sheetData>
      <sheetData sheetId="2148">
        <row r="1">
          <cell r="C1" t="str">
            <v>F_CODE</v>
          </cell>
        </row>
      </sheetData>
      <sheetData sheetId="2149">
        <row r="1">
          <cell r="C1" t="str">
            <v>F_CODE</v>
          </cell>
        </row>
      </sheetData>
      <sheetData sheetId="2150">
        <row r="1">
          <cell r="C1" t="str">
            <v>F_CODE</v>
          </cell>
        </row>
      </sheetData>
      <sheetData sheetId="2151">
        <row r="1">
          <cell r="C1" t="str">
            <v>F_CODE</v>
          </cell>
        </row>
      </sheetData>
      <sheetData sheetId="2152">
        <row r="1">
          <cell r="C1" t="str">
            <v>F_CODE</v>
          </cell>
        </row>
      </sheetData>
      <sheetData sheetId="2153">
        <row r="1">
          <cell r="C1" t="str">
            <v>F_CODE</v>
          </cell>
        </row>
      </sheetData>
      <sheetData sheetId="2154">
        <row r="1">
          <cell r="C1" t="str">
            <v>F_CODE</v>
          </cell>
        </row>
      </sheetData>
      <sheetData sheetId="2155">
        <row r="1">
          <cell r="C1" t="str">
            <v>F_CODE</v>
          </cell>
        </row>
      </sheetData>
      <sheetData sheetId="2156">
        <row r="1">
          <cell r="C1" t="str">
            <v>F_CODE</v>
          </cell>
        </row>
      </sheetData>
      <sheetData sheetId="2157">
        <row r="1">
          <cell r="C1" t="str">
            <v>F_CODE</v>
          </cell>
        </row>
      </sheetData>
      <sheetData sheetId="2158">
        <row r="1">
          <cell r="C1" t="str">
            <v>F_CODE</v>
          </cell>
        </row>
      </sheetData>
      <sheetData sheetId="2159">
        <row r="1">
          <cell r="C1" t="str">
            <v>F_CODE</v>
          </cell>
        </row>
      </sheetData>
      <sheetData sheetId="2160">
        <row r="1">
          <cell r="C1" t="str">
            <v>F_CODE</v>
          </cell>
        </row>
      </sheetData>
      <sheetData sheetId="2161">
        <row r="1">
          <cell r="C1" t="str">
            <v>F_CODE</v>
          </cell>
        </row>
      </sheetData>
      <sheetData sheetId="2162">
        <row r="1">
          <cell r="C1" t="str">
            <v>F_CODE</v>
          </cell>
        </row>
      </sheetData>
      <sheetData sheetId="2163">
        <row r="1">
          <cell r="C1" t="str">
            <v>F_CODE</v>
          </cell>
        </row>
      </sheetData>
      <sheetData sheetId="2164">
        <row r="1">
          <cell r="C1" t="str">
            <v>F_CODE</v>
          </cell>
        </row>
      </sheetData>
      <sheetData sheetId="2165">
        <row r="1">
          <cell r="C1" t="str">
            <v>F_CODE</v>
          </cell>
        </row>
      </sheetData>
      <sheetData sheetId="2166">
        <row r="1">
          <cell r="C1" t="str">
            <v>F_CODE</v>
          </cell>
        </row>
      </sheetData>
      <sheetData sheetId="2167">
        <row r="1">
          <cell r="C1" t="str">
            <v>F_CODE</v>
          </cell>
        </row>
      </sheetData>
      <sheetData sheetId="2168">
        <row r="1">
          <cell r="C1" t="str">
            <v>F_CODE</v>
          </cell>
        </row>
      </sheetData>
      <sheetData sheetId="2169">
        <row r="1">
          <cell r="C1" t="str">
            <v>F_CODE</v>
          </cell>
        </row>
      </sheetData>
      <sheetData sheetId="2170">
        <row r="1">
          <cell r="C1" t="str">
            <v>F_CODE</v>
          </cell>
        </row>
      </sheetData>
      <sheetData sheetId="2171">
        <row r="1">
          <cell r="C1" t="str">
            <v>F_CODE</v>
          </cell>
        </row>
      </sheetData>
      <sheetData sheetId="2172">
        <row r="1">
          <cell r="C1" t="str">
            <v>F_CODE</v>
          </cell>
        </row>
      </sheetData>
      <sheetData sheetId="2173">
        <row r="1">
          <cell r="C1" t="str">
            <v>F_CODE</v>
          </cell>
        </row>
      </sheetData>
      <sheetData sheetId="2174">
        <row r="1">
          <cell r="C1" t="str">
            <v>F_CODE</v>
          </cell>
        </row>
      </sheetData>
      <sheetData sheetId="2175">
        <row r="1">
          <cell r="C1" t="str">
            <v>F_CODE</v>
          </cell>
        </row>
      </sheetData>
      <sheetData sheetId="2176">
        <row r="1">
          <cell r="C1" t="str">
            <v>F_CODE</v>
          </cell>
        </row>
      </sheetData>
      <sheetData sheetId="2177">
        <row r="1">
          <cell r="C1" t="str">
            <v>F_CODE</v>
          </cell>
        </row>
      </sheetData>
      <sheetData sheetId="2178">
        <row r="1">
          <cell r="C1" t="str">
            <v>F_CODE</v>
          </cell>
        </row>
      </sheetData>
      <sheetData sheetId="2179">
        <row r="1">
          <cell r="C1" t="str">
            <v>F_CODE</v>
          </cell>
        </row>
      </sheetData>
      <sheetData sheetId="2180">
        <row r="1">
          <cell r="C1" t="str">
            <v>F_CODE</v>
          </cell>
        </row>
      </sheetData>
      <sheetData sheetId="2181">
        <row r="1">
          <cell r="C1" t="str">
            <v>F_CODE</v>
          </cell>
        </row>
      </sheetData>
      <sheetData sheetId="2182">
        <row r="1">
          <cell r="C1" t="str">
            <v>F_CODE</v>
          </cell>
        </row>
      </sheetData>
      <sheetData sheetId="2183">
        <row r="1">
          <cell r="C1" t="str">
            <v>F_CODE</v>
          </cell>
        </row>
      </sheetData>
      <sheetData sheetId="2184">
        <row r="1">
          <cell r="C1" t="str">
            <v>F_CODE</v>
          </cell>
        </row>
      </sheetData>
      <sheetData sheetId="2185">
        <row r="1">
          <cell r="C1" t="str">
            <v>F_CODE</v>
          </cell>
        </row>
      </sheetData>
      <sheetData sheetId="2186">
        <row r="1">
          <cell r="C1" t="str">
            <v>F_CODE</v>
          </cell>
        </row>
      </sheetData>
      <sheetData sheetId="2187">
        <row r="1">
          <cell r="C1" t="str">
            <v>F_CODE</v>
          </cell>
        </row>
      </sheetData>
      <sheetData sheetId="2188"/>
      <sheetData sheetId="2189">
        <row r="1">
          <cell r="C1" t="str">
            <v>F_CODE</v>
          </cell>
        </row>
      </sheetData>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refreshError="1"/>
      <sheetData sheetId="2449" refreshError="1"/>
      <sheetData sheetId="2450" refreshError="1"/>
      <sheetData sheetId="2451" refreshError="1"/>
      <sheetData sheetId="2452" refreshError="1"/>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sheetData sheetId="2568"/>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ow r="1">
          <cell r="C1" t="str">
            <v>F_CODE</v>
          </cell>
        </row>
      </sheetData>
      <sheetData sheetId="2749">
        <row r="1">
          <cell r="C1" t="str">
            <v>F_CODE</v>
          </cell>
        </row>
      </sheetData>
      <sheetData sheetId="2750">
        <row r="1">
          <cell r="C1" t="str">
            <v>F_CODE</v>
          </cell>
        </row>
      </sheetData>
      <sheetData sheetId="2751">
        <row r="1">
          <cell r="C1" t="str">
            <v>F_CODE</v>
          </cell>
        </row>
      </sheetData>
      <sheetData sheetId="2752">
        <row r="1">
          <cell r="C1" t="str">
            <v>F_CODE</v>
          </cell>
        </row>
      </sheetData>
      <sheetData sheetId="2753">
        <row r="1">
          <cell r="C1" t="str">
            <v>F_CODE</v>
          </cell>
        </row>
      </sheetData>
      <sheetData sheetId="2754">
        <row r="1">
          <cell r="C1" t="str">
            <v>F_CODE</v>
          </cell>
        </row>
      </sheetData>
      <sheetData sheetId="2755">
        <row r="1">
          <cell r="C1" t="str">
            <v>F_CODE</v>
          </cell>
        </row>
      </sheetData>
      <sheetData sheetId="2756">
        <row r="1">
          <cell r="C1" t="str">
            <v>F_CODE</v>
          </cell>
        </row>
      </sheetData>
      <sheetData sheetId="2757">
        <row r="1">
          <cell r="C1" t="str">
            <v>F_CODE</v>
          </cell>
        </row>
      </sheetData>
      <sheetData sheetId="2758">
        <row r="1">
          <cell r="C1" t="str">
            <v>F_CODE</v>
          </cell>
        </row>
      </sheetData>
      <sheetData sheetId="2759">
        <row r="1">
          <cell r="C1" t="str">
            <v>F_CODE</v>
          </cell>
        </row>
      </sheetData>
      <sheetData sheetId="2760">
        <row r="1">
          <cell r="C1" t="str">
            <v>F_CODE</v>
          </cell>
        </row>
      </sheetData>
      <sheetData sheetId="2761">
        <row r="1">
          <cell r="C1" t="str">
            <v>F_CODE</v>
          </cell>
        </row>
      </sheetData>
      <sheetData sheetId="2762">
        <row r="1">
          <cell r="C1" t="str">
            <v>F_CODE</v>
          </cell>
        </row>
      </sheetData>
      <sheetData sheetId="2763">
        <row r="1">
          <cell r="C1" t="str">
            <v>F_CODE</v>
          </cell>
        </row>
      </sheetData>
      <sheetData sheetId="2764">
        <row r="1">
          <cell r="C1" t="str">
            <v>F_CODE</v>
          </cell>
        </row>
      </sheetData>
      <sheetData sheetId="2765">
        <row r="1">
          <cell r="C1" t="str">
            <v>F_CODE</v>
          </cell>
        </row>
      </sheetData>
      <sheetData sheetId="2766">
        <row r="1">
          <cell r="C1" t="str">
            <v>F_CODE</v>
          </cell>
        </row>
      </sheetData>
      <sheetData sheetId="2767">
        <row r="1">
          <cell r="C1" t="str">
            <v>F_CODE</v>
          </cell>
        </row>
      </sheetData>
      <sheetData sheetId="2768">
        <row r="1">
          <cell r="C1" t="str">
            <v>F_CODE</v>
          </cell>
        </row>
      </sheetData>
      <sheetData sheetId="2769">
        <row r="1">
          <cell r="C1" t="str">
            <v>F_CODE</v>
          </cell>
        </row>
      </sheetData>
      <sheetData sheetId="2770">
        <row r="1">
          <cell r="C1" t="str">
            <v>F_CODE</v>
          </cell>
        </row>
      </sheetData>
      <sheetData sheetId="2771">
        <row r="1">
          <cell r="C1" t="str">
            <v>F_CODE</v>
          </cell>
        </row>
      </sheetData>
      <sheetData sheetId="2772">
        <row r="1">
          <cell r="C1" t="str">
            <v>F_CODE</v>
          </cell>
        </row>
      </sheetData>
      <sheetData sheetId="2773">
        <row r="1">
          <cell r="C1" t="str">
            <v>F_CODE</v>
          </cell>
        </row>
      </sheetData>
      <sheetData sheetId="2774">
        <row r="1">
          <cell r="C1" t="str">
            <v>F_CODE</v>
          </cell>
        </row>
      </sheetData>
      <sheetData sheetId="2775">
        <row r="1">
          <cell r="C1" t="str">
            <v>F_CODE</v>
          </cell>
        </row>
      </sheetData>
      <sheetData sheetId="2776">
        <row r="1">
          <cell r="C1" t="str">
            <v>F_CODE</v>
          </cell>
        </row>
      </sheetData>
      <sheetData sheetId="2777">
        <row r="1">
          <cell r="C1" t="str">
            <v>F_CODE</v>
          </cell>
        </row>
      </sheetData>
      <sheetData sheetId="2778">
        <row r="1">
          <cell r="C1" t="str">
            <v>F_CODE</v>
          </cell>
        </row>
      </sheetData>
      <sheetData sheetId="2779">
        <row r="1">
          <cell r="C1" t="str">
            <v>F_CODE</v>
          </cell>
        </row>
      </sheetData>
      <sheetData sheetId="2780">
        <row r="1">
          <cell r="C1" t="str">
            <v>F_CODE</v>
          </cell>
        </row>
      </sheetData>
      <sheetData sheetId="2781">
        <row r="1">
          <cell r="C1" t="str">
            <v>F_CODE</v>
          </cell>
        </row>
      </sheetData>
      <sheetData sheetId="2782">
        <row r="1">
          <cell r="C1" t="str">
            <v>F_CODE</v>
          </cell>
        </row>
      </sheetData>
      <sheetData sheetId="2783">
        <row r="1">
          <cell r="C1" t="str">
            <v>F_CODE</v>
          </cell>
        </row>
      </sheetData>
      <sheetData sheetId="2784">
        <row r="1">
          <cell r="C1" t="str">
            <v>F_CODE</v>
          </cell>
        </row>
      </sheetData>
      <sheetData sheetId="2785">
        <row r="1">
          <cell r="C1" t="str">
            <v>F_CODE</v>
          </cell>
        </row>
      </sheetData>
      <sheetData sheetId="2786">
        <row r="1">
          <cell r="C1" t="str">
            <v>F_CODE</v>
          </cell>
        </row>
      </sheetData>
      <sheetData sheetId="2787">
        <row r="1">
          <cell r="C1" t="str">
            <v>F_CODE</v>
          </cell>
        </row>
      </sheetData>
      <sheetData sheetId="2788">
        <row r="1">
          <cell r="C1" t="str">
            <v>F_CODE</v>
          </cell>
        </row>
      </sheetData>
      <sheetData sheetId="2789">
        <row r="1">
          <cell r="C1" t="str">
            <v>F_CODE</v>
          </cell>
        </row>
      </sheetData>
      <sheetData sheetId="2790">
        <row r="1">
          <cell r="C1" t="str">
            <v>F_CODE</v>
          </cell>
        </row>
      </sheetData>
      <sheetData sheetId="2791">
        <row r="1">
          <cell r="C1" t="str">
            <v>F_CODE</v>
          </cell>
        </row>
      </sheetData>
      <sheetData sheetId="2792">
        <row r="1">
          <cell r="C1" t="str">
            <v>F_CODE</v>
          </cell>
        </row>
      </sheetData>
      <sheetData sheetId="2793">
        <row r="1">
          <cell r="C1" t="str">
            <v>F_CODE</v>
          </cell>
        </row>
      </sheetData>
      <sheetData sheetId="2794">
        <row r="1">
          <cell r="C1" t="str">
            <v>F_CODE</v>
          </cell>
        </row>
      </sheetData>
      <sheetData sheetId="2795">
        <row r="1">
          <cell r="C1" t="str">
            <v>F_CODE</v>
          </cell>
        </row>
      </sheetData>
      <sheetData sheetId="2796">
        <row r="1">
          <cell r="C1" t="str">
            <v>F_CODE</v>
          </cell>
        </row>
      </sheetData>
      <sheetData sheetId="2797">
        <row r="1">
          <cell r="C1" t="str">
            <v>F_CODE</v>
          </cell>
        </row>
      </sheetData>
      <sheetData sheetId="2798">
        <row r="1">
          <cell r="C1" t="str">
            <v>F_CODE</v>
          </cell>
        </row>
      </sheetData>
      <sheetData sheetId="2799">
        <row r="1">
          <cell r="C1" t="str">
            <v>F_CODE</v>
          </cell>
        </row>
      </sheetData>
      <sheetData sheetId="2800">
        <row r="1">
          <cell r="C1" t="str">
            <v>F_CODE</v>
          </cell>
        </row>
      </sheetData>
      <sheetData sheetId="2801">
        <row r="1">
          <cell r="C1" t="str">
            <v>F_CODE</v>
          </cell>
        </row>
      </sheetData>
      <sheetData sheetId="2802">
        <row r="1">
          <cell r="C1" t="str">
            <v>F_CODE</v>
          </cell>
        </row>
      </sheetData>
      <sheetData sheetId="2803">
        <row r="1">
          <cell r="C1" t="str">
            <v>F_CODE</v>
          </cell>
        </row>
      </sheetData>
      <sheetData sheetId="2804">
        <row r="1">
          <cell r="C1" t="str">
            <v>F_CODE</v>
          </cell>
        </row>
      </sheetData>
      <sheetData sheetId="2805">
        <row r="1">
          <cell r="C1" t="str">
            <v>F_CODE</v>
          </cell>
        </row>
      </sheetData>
      <sheetData sheetId="2806">
        <row r="1">
          <cell r="C1" t="str">
            <v>F_CODE</v>
          </cell>
        </row>
      </sheetData>
      <sheetData sheetId="2807">
        <row r="1">
          <cell r="C1" t="str">
            <v>F_CODE</v>
          </cell>
        </row>
      </sheetData>
      <sheetData sheetId="2808">
        <row r="1">
          <cell r="C1" t="str">
            <v>F_CODE</v>
          </cell>
        </row>
      </sheetData>
      <sheetData sheetId="2809">
        <row r="1">
          <cell r="C1" t="str">
            <v>F_CODE</v>
          </cell>
        </row>
      </sheetData>
      <sheetData sheetId="2810">
        <row r="1">
          <cell r="C1" t="str">
            <v>F_CODE</v>
          </cell>
        </row>
      </sheetData>
      <sheetData sheetId="2811">
        <row r="1">
          <cell r="C1" t="str">
            <v>F_CODE</v>
          </cell>
        </row>
      </sheetData>
      <sheetData sheetId="2812">
        <row r="1">
          <cell r="C1" t="str">
            <v>F_CODE</v>
          </cell>
        </row>
      </sheetData>
      <sheetData sheetId="2813">
        <row r="1">
          <cell r="C1" t="str">
            <v>F_CODE</v>
          </cell>
        </row>
      </sheetData>
      <sheetData sheetId="2814">
        <row r="1">
          <cell r="C1" t="str">
            <v>F_CODE</v>
          </cell>
        </row>
      </sheetData>
      <sheetData sheetId="2815">
        <row r="1">
          <cell r="C1" t="str">
            <v>F_CODE</v>
          </cell>
        </row>
      </sheetData>
      <sheetData sheetId="2816">
        <row r="1">
          <cell r="C1" t="str">
            <v>F_CODE</v>
          </cell>
        </row>
      </sheetData>
      <sheetData sheetId="2817">
        <row r="1">
          <cell r="C1" t="str">
            <v>F_CODE</v>
          </cell>
        </row>
      </sheetData>
      <sheetData sheetId="2818">
        <row r="1">
          <cell r="C1" t="str">
            <v>F_CODE</v>
          </cell>
        </row>
      </sheetData>
      <sheetData sheetId="2819">
        <row r="1">
          <cell r="C1" t="str">
            <v>F_CODE</v>
          </cell>
        </row>
      </sheetData>
      <sheetData sheetId="2820">
        <row r="1">
          <cell r="C1" t="str">
            <v>F_CODE</v>
          </cell>
        </row>
      </sheetData>
      <sheetData sheetId="2821">
        <row r="1">
          <cell r="C1" t="str">
            <v>F_CODE</v>
          </cell>
        </row>
      </sheetData>
      <sheetData sheetId="2822">
        <row r="1">
          <cell r="C1" t="str">
            <v>F_CODE</v>
          </cell>
        </row>
      </sheetData>
      <sheetData sheetId="2823">
        <row r="1">
          <cell r="C1" t="str">
            <v>F_CODE</v>
          </cell>
        </row>
      </sheetData>
      <sheetData sheetId="2824">
        <row r="1">
          <cell r="C1" t="str">
            <v>F_CODE</v>
          </cell>
        </row>
      </sheetData>
      <sheetData sheetId="2825">
        <row r="1">
          <cell r="C1" t="str">
            <v>F_CODE</v>
          </cell>
        </row>
      </sheetData>
      <sheetData sheetId="2826" refreshError="1"/>
      <sheetData sheetId="2827" refreshError="1"/>
      <sheetData sheetId="2828"/>
      <sheetData sheetId="2829">
        <row r="1">
          <cell r="C1" t="str">
            <v>F_CODE</v>
          </cell>
        </row>
      </sheetData>
      <sheetData sheetId="2830" refreshError="1"/>
      <sheetData sheetId="2831" refreshError="1"/>
      <sheetData sheetId="2832" refreshError="1"/>
      <sheetData sheetId="2833" refreshError="1"/>
      <sheetData sheetId="2834" refreshError="1"/>
      <sheetData sheetId="2835" refreshError="1"/>
      <sheetData sheetId="2836"/>
      <sheetData sheetId="2837">
        <row r="1">
          <cell r="C1" t="str">
            <v>F_CODE</v>
          </cell>
        </row>
      </sheetData>
      <sheetData sheetId="2838">
        <row r="1">
          <cell r="C1" t="str">
            <v>F_CODE</v>
          </cell>
        </row>
      </sheetData>
      <sheetData sheetId="2839">
        <row r="1">
          <cell r="C1" t="str">
            <v>F_CODE</v>
          </cell>
        </row>
      </sheetData>
      <sheetData sheetId="2840">
        <row r="1">
          <cell r="C1" t="str">
            <v>F_CODE</v>
          </cell>
        </row>
      </sheetData>
      <sheetData sheetId="2841">
        <row r="1">
          <cell r="C1" t="str">
            <v>F_CODE</v>
          </cell>
        </row>
      </sheetData>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ow r="1">
          <cell r="C1" t="str">
            <v>F_CODE</v>
          </cell>
        </row>
      </sheetData>
      <sheetData sheetId="2981">
        <row r="1">
          <cell r="C1" t="str">
            <v>F_CODE</v>
          </cell>
        </row>
      </sheetData>
      <sheetData sheetId="2982">
        <row r="1">
          <cell r="C1" t="str">
            <v>F_CODE</v>
          </cell>
        </row>
      </sheetData>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sheetData sheetId="2989">
        <row r="1">
          <cell r="C1" t="str">
            <v>F_CODE</v>
          </cell>
        </row>
      </sheetData>
      <sheetData sheetId="2990">
        <row r="1">
          <cell r="C1" t="str">
            <v>F_CODE</v>
          </cell>
        </row>
      </sheetData>
      <sheetData sheetId="2991">
        <row r="1">
          <cell r="C1" t="str">
            <v>F_CODE</v>
          </cell>
        </row>
      </sheetData>
      <sheetData sheetId="2992">
        <row r="1">
          <cell r="C1" t="str">
            <v>F_CODE</v>
          </cell>
        </row>
      </sheetData>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row r="1">
          <cell r="C1" t="str">
            <v>F_CODE</v>
          </cell>
        </row>
      </sheetData>
      <sheetData sheetId="3000">
        <row r="1">
          <cell r="C1" t="str">
            <v>F_CODE</v>
          </cell>
        </row>
      </sheetData>
      <sheetData sheetId="3001">
        <row r="1">
          <cell r="C1" t="str">
            <v>F_CODE</v>
          </cell>
        </row>
      </sheetData>
      <sheetData sheetId="3002">
        <row r="1">
          <cell r="C1" t="str">
            <v>F_CODE</v>
          </cell>
        </row>
      </sheetData>
      <sheetData sheetId="3003">
        <row r="1">
          <cell r="C1" t="str">
            <v>F_CODE</v>
          </cell>
        </row>
      </sheetData>
      <sheetData sheetId="3004">
        <row r="1">
          <cell r="C1" t="str">
            <v>F_CODE</v>
          </cell>
        </row>
      </sheetData>
      <sheetData sheetId="3005">
        <row r="1">
          <cell r="C1" t="str">
            <v>F_CODE</v>
          </cell>
        </row>
      </sheetData>
      <sheetData sheetId="3006">
        <row r="1">
          <cell r="C1" t="str">
            <v>F_CODE</v>
          </cell>
        </row>
      </sheetData>
      <sheetData sheetId="3007">
        <row r="1">
          <cell r="C1" t="str">
            <v>F_CODE</v>
          </cell>
        </row>
      </sheetData>
      <sheetData sheetId="3008">
        <row r="1">
          <cell r="C1" t="str">
            <v>F_CODE</v>
          </cell>
        </row>
      </sheetData>
      <sheetData sheetId="3009">
        <row r="1">
          <cell r="C1" t="str">
            <v>F_CODE</v>
          </cell>
        </row>
      </sheetData>
      <sheetData sheetId="3010">
        <row r="1">
          <cell r="C1" t="str">
            <v>F_CODE</v>
          </cell>
        </row>
      </sheetData>
      <sheetData sheetId="3011">
        <row r="1">
          <cell r="C1" t="str">
            <v>F_CODE</v>
          </cell>
        </row>
      </sheetData>
      <sheetData sheetId="3012">
        <row r="1">
          <cell r="C1" t="str">
            <v>F_CODE</v>
          </cell>
        </row>
      </sheetData>
      <sheetData sheetId="3013">
        <row r="1">
          <cell r="C1" t="str">
            <v>F_CODE</v>
          </cell>
        </row>
      </sheetData>
      <sheetData sheetId="3014">
        <row r="1">
          <cell r="C1" t="str">
            <v>F_CODE</v>
          </cell>
        </row>
      </sheetData>
      <sheetData sheetId="3015">
        <row r="1">
          <cell r="C1" t="str">
            <v>F_CODE</v>
          </cell>
        </row>
      </sheetData>
      <sheetData sheetId="3016">
        <row r="1">
          <cell r="C1" t="str">
            <v>F_CODE</v>
          </cell>
        </row>
      </sheetData>
      <sheetData sheetId="3017">
        <row r="1">
          <cell r="C1" t="str">
            <v>F_CODE</v>
          </cell>
        </row>
      </sheetData>
      <sheetData sheetId="3018">
        <row r="1">
          <cell r="C1" t="str">
            <v>F_CODE</v>
          </cell>
        </row>
      </sheetData>
      <sheetData sheetId="3019">
        <row r="1">
          <cell r="C1" t="str">
            <v>F_CODE</v>
          </cell>
        </row>
      </sheetData>
      <sheetData sheetId="3020">
        <row r="1">
          <cell r="C1" t="str">
            <v>F_CODE</v>
          </cell>
        </row>
      </sheetData>
      <sheetData sheetId="3021">
        <row r="1">
          <cell r="C1" t="str">
            <v>F_CODE</v>
          </cell>
        </row>
      </sheetData>
      <sheetData sheetId="3022">
        <row r="1">
          <cell r="C1" t="str">
            <v>F_CODE</v>
          </cell>
        </row>
      </sheetData>
      <sheetData sheetId="3023">
        <row r="1">
          <cell r="C1" t="str">
            <v>F_CODE</v>
          </cell>
        </row>
      </sheetData>
      <sheetData sheetId="3024">
        <row r="1">
          <cell r="C1" t="str">
            <v>F_CODE</v>
          </cell>
        </row>
      </sheetData>
      <sheetData sheetId="3025">
        <row r="1">
          <cell r="C1" t="str">
            <v>F_CODE</v>
          </cell>
        </row>
      </sheetData>
      <sheetData sheetId="3026"/>
      <sheetData sheetId="3027">
        <row r="1">
          <cell r="C1" t="str">
            <v>F_CODE</v>
          </cell>
        </row>
      </sheetData>
      <sheetData sheetId="3028">
        <row r="1">
          <cell r="C1" t="str">
            <v>F_CODE</v>
          </cell>
        </row>
      </sheetData>
      <sheetData sheetId="3029">
        <row r="1">
          <cell r="C1" t="str">
            <v>F_CODE</v>
          </cell>
        </row>
      </sheetData>
      <sheetData sheetId="3030">
        <row r="1">
          <cell r="C1" t="str">
            <v>F_CODE</v>
          </cell>
        </row>
      </sheetData>
      <sheetData sheetId="3031">
        <row r="1">
          <cell r="C1" t="str">
            <v>F_CODE</v>
          </cell>
        </row>
      </sheetData>
      <sheetData sheetId="3032"/>
      <sheetData sheetId="3033"/>
      <sheetData sheetId="3034"/>
      <sheetData sheetId="3035"/>
      <sheetData sheetId="3036"/>
      <sheetData sheetId="3037"/>
      <sheetData sheetId="3038"/>
      <sheetData sheetId="3039"/>
      <sheetData sheetId="3040"/>
      <sheetData sheetId="3041"/>
      <sheetData sheetId="3042"/>
      <sheetData sheetId="3043">
        <row r="1">
          <cell r="C1" t="str">
            <v>F_CODE</v>
          </cell>
        </row>
      </sheetData>
      <sheetData sheetId="3044">
        <row r="1">
          <cell r="C1" t="str">
            <v>F_CODE</v>
          </cell>
        </row>
      </sheetData>
      <sheetData sheetId="3045">
        <row r="1">
          <cell r="C1" t="str">
            <v>F_CODE</v>
          </cell>
        </row>
      </sheetData>
      <sheetData sheetId="3046">
        <row r="1">
          <cell r="C1" t="str">
            <v>F_CODE</v>
          </cell>
        </row>
      </sheetData>
      <sheetData sheetId="3047">
        <row r="1">
          <cell r="C1" t="str">
            <v>F_CODE</v>
          </cell>
        </row>
      </sheetData>
      <sheetData sheetId="3048">
        <row r="1">
          <cell r="C1" t="str">
            <v>F_CODE</v>
          </cell>
        </row>
      </sheetData>
      <sheetData sheetId="3049">
        <row r="1">
          <cell r="C1" t="str">
            <v>F_CODE</v>
          </cell>
        </row>
      </sheetData>
      <sheetData sheetId="3050">
        <row r="1">
          <cell r="C1" t="str">
            <v>F_CODE</v>
          </cell>
        </row>
      </sheetData>
      <sheetData sheetId="3051">
        <row r="1">
          <cell r="C1" t="str">
            <v>F_CODE</v>
          </cell>
        </row>
      </sheetData>
      <sheetData sheetId="3052">
        <row r="1">
          <cell r="C1" t="str">
            <v>F_CODE</v>
          </cell>
        </row>
      </sheetData>
      <sheetData sheetId="3053">
        <row r="1">
          <cell r="C1" t="str">
            <v>F_CODE</v>
          </cell>
        </row>
      </sheetData>
      <sheetData sheetId="3054">
        <row r="1">
          <cell r="C1" t="str">
            <v>F_CODE</v>
          </cell>
        </row>
      </sheetData>
      <sheetData sheetId="3055">
        <row r="1">
          <cell r="C1" t="str">
            <v>F_CODE</v>
          </cell>
        </row>
      </sheetData>
      <sheetData sheetId="3056">
        <row r="1">
          <cell r="C1" t="str">
            <v>F_CODE</v>
          </cell>
        </row>
      </sheetData>
      <sheetData sheetId="3057">
        <row r="1">
          <cell r="C1" t="str">
            <v>F_CODE</v>
          </cell>
        </row>
      </sheetData>
      <sheetData sheetId="3058">
        <row r="1">
          <cell r="C1" t="str">
            <v>F_CODE</v>
          </cell>
        </row>
      </sheetData>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ow r="1">
          <cell r="C1" t="str">
            <v>F_CODE</v>
          </cell>
        </row>
      </sheetData>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sheetData sheetId="3124" refreshError="1"/>
      <sheetData sheetId="3125" refreshError="1"/>
      <sheetData sheetId="3126"/>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row r="1">
          <cell r="C1" t="str">
            <v>F_CODE</v>
          </cell>
        </row>
      </sheetData>
      <sheetData sheetId="3208">
        <row r="1">
          <cell r="C1" t="str">
            <v>F_CODE</v>
          </cell>
        </row>
      </sheetData>
      <sheetData sheetId="3209">
        <row r="1">
          <cell r="C1" t="str">
            <v>F_CODE</v>
          </cell>
        </row>
      </sheetData>
      <sheetData sheetId="3210">
        <row r="1">
          <cell r="C1" t="str">
            <v>F_CODE</v>
          </cell>
        </row>
      </sheetData>
      <sheetData sheetId="3211">
        <row r="1">
          <cell r="C1" t="str">
            <v>F_CODE</v>
          </cell>
        </row>
      </sheetData>
      <sheetData sheetId="3212">
        <row r="1">
          <cell r="C1" t="str">
            <v>F_CODE</v>
          </cell>
        </row>
      </sheetData>
      <sheetData sheetId="3213">
        <row r="1">
          <cell r="C1" t="str">
            <v>F_CODE</v>
          </cell>
        </row>
      </sheetData>
      <sheetData sheetId="3214">
        <row r="1">
          <cell r="C1" t="str">
            <v>F_CODE</v>
          </cell>
        </row>
      </sheetData>
      <sheetData sheetId="3215">
        <row r="1">
          <cell r="C1" t="str">
            <v>F_CODE</v>
          </cell>
        </row>
      </sheetData>
      <sheetData sheetId="3216">
        <row r="1">
          <cell r="C1" t="str">
            <v>F_CODE</v>
          </cell>
        </row>
      </sheetData>
      <sheetData sheetId="3217">
        <row r="1">
          <cell r="C1" t="str">
            <v>F_CODE</v>
          </cell>
        </row>
      </sheetData>
      <sheetData sheetId="3218">
        <row r="1">
          <cell r="C1" t="str">
            <v>F_CODE</v>
          </cell>
        </row>
      </sheetData>
      <sheetData sheetId="3219">
        <row r="1">
          <cell r="C1" t="str">
            <v>F_CODE</v>
          </cell>
        </row>
      </sheetData>
      <sheetData sheetId="3220">
        <row r="1">
          <cell r="C1" t="str">
            <v>F_CODE</v>
          </cell>
        </row>
      </sheetData>
      <sheetData sheetId="3221">
        <row r="1">
          <cell r="C1" t="str">
            <v>F_CODE</v>
          </cell>
        </row>
      </sheetData>
      <sheetData sheetId="3222">
        <row r="1">
          <cell r="C1" t="str">
            <v>F_CODE</v>
          </cell>
        </row>
      </sheetData>
      <sheetData sheetId="3223">
        <row r="1">
          <cell r="C1" t="str">
            <v>F_CODE</v>
          </cell>
        </row>
      </sheetData>
      <sheetData sheetId="3224">
        <row r="1">
          <cell r="C1" t="str">
            <v>F_CODE</v>
          </cell>
        </row>
      </sheetData>
      <sheetData sheetId="3225">
        <row r="1">
          <cell r="C1" t="str">
            <v>F_CODE</v>
          </cell>
        </row>
      </sheetData>
      <sheetData sheetId="3226">
        <row r="1">
          <cell r="C1" t="str">
            <v>F_CODE</v>
          </cell>
        </row>
      </sheetData>
      <sheetData sheetId="3227">
        <row r="1">
          <cell r="C1" t="str">
            <v>F_CODE</v>
          </cell>
        </row>
      </sheetData>
      <sheetData sheetId="3228">
        <row r="1">
          <cell r="C1" t="str">
            <v>F_CODE</v>
          </cell>
        </row>
      </sheetData>
      <sheetData sheetId="3229">
        <row r="1">
          <cell r="C1" t="str">
            <v>F_CODE</v>
          </cell>
        </row>
      </sheetData>
      <sheetData sheetId="3230">
        <row r="1">
          <cell r="C1" t="str">
            <v>F_CODE</v>
          </cell>
        </row>
      </sheetData>
      <sheetData sheetId="3231">
        <row r="1">
          <cell r="C1" t="str">
            <v>F_CODE</v>
          </cell>
        </row>
      </sheetData>
      <sheetData sheetId="3232">
        <row r="1">
          <cell r="C1" t="str">
            <v>F_CODE</v>
          </cell>
        </row>
      </sheetData>
      <sheetData sheetId="3233">
        <row r="1">
          <cell r="C1" t="str">
            <v>F_CODE</v>
          </cell>
        </row>
      </sheetData>
      <sheetData sheetId="3234">
        <row r="1">
          <cell r="C1" t="str">
            <v>F_CODE</v>
          </cell>
        </row>
      </sheetData>
      <sheetData sheetId="3235">
        <row r="1">
          <cell r="C1" t="str">
            <v>F_CODE</v>
          </cell>
        </row>
      </sheetData>
      <sheetData sheetId="3236">
        <row r="1">
          <cell r="C1" t="str">
            <v>F_CODE</v>
          </cell>
        </row>
      </sheetData>
      <sheetData sheetId="3237">
        <row r="1">
          <cell r="C1" t="str">
            <v>F_CODE</v>
          </cell>
        </row>
      </sheetData>
      <sheetData sheetId="3238">
        <row r="1">
          <cell r="C1" t="str">
            <v>F_CODE</v>
          </cell>
        </row>
      </sheetData>
      <sheetData sheetId="3239">
        <row r="1">
          <cell r="C1" t="str">
            <v>F_CODE</v>
          </cell>
        </row>
      </sheetData>
      <sheetData sheetId="3240">
        <row r="1">
          <cell r="C1" t="str">
            <v>F_CODE</v>
          </cell>
        </row>
      </sheetData>
      <sheetData sheetId="3241">
        <row r="1">
          <cell r="C1" t="str">
            <v>F_CODE</v>
          </cell>
        </row>
      </sheetData>
      <sheetData sheetId="3242">
        <row r="1">
          <cell r="C1" t="str">
            <v>F_CODE</v>
          </cell>
        </row>
      </sheetData>
      <sheetData sheetId="3243">
        <row r="1">
          <cell r="C1" t="str">
            <v>F_CODE</v>
          </cell>
        </row>
      </sheetData>
      <sheetData sheetId="3244">
        <row r="1">
          <cell r="C1" t="str">
            <v>F_CODE</v>
          </cell>
        </row>
      </sheetData>
      <sheetData sheetId="3245">
        <row r="1">
          <cell r="C1" t="str">
            <v>F_CODE</v>
          </cell>
        </row>
      </sheetData>
      <sheetData sheetId="3246">
        <row r="1">
          <cell r="C1" t="str">
            <v>F_CODE</v>
          </cell>
        </row>
      </sheetData>
      <sheetData sheetId="3247">
        <row r="1">
          <cell r="C1" t="str">
            <v>F_CODE</v>
          </cell>
        </row>
      </sheetData>
      <sheetData sheetId="3248">
        <row r="1">
          <cell r="C1" t="str">
            <v>F_CODE</v>
          </cell>
        </row>
      </sheetData>
      <sheetData sheetId="3249">
        <row r="1">
          <cell r="C1" t="str">
            <v>F_CODE</v>
          </cell>
        </row>
      </sheetData>
      <sheetData sheetId="3250">
        <row r="1">
          <cell r="C1" t="str">
            <v>F_CODE</v>
          </cell>
        </row>
      </sheetData>
      <sheetData sheetId="3251">
        <row r="1">
          <cell r="C1" t="str">
            <v>F_CODE</v>
          </cell>
        </row>
      </sheetData>
      <sheetData sheetId="3252">
        <row r="1">
          <cell r="C1" t="str">
            <v>F_CODE</v>
          </cell>
        </row>
      </sheetData>
      <sheetData sheetId="3253">
        <row r="1">
          <cell r="C1" t="str">
            <v>F_CODE</v>
          </cell>
        </row>
      </sheetData>
      <sheetData sheetId="3254">
        <row r="1">
          <cell r="C1" t="str">
            <v>F_CODE</v>
          </cell>
        </row>
      </sheetData>
      <sheetData sheetId="3255">
        <row r="1">
          <cell r="C1" t="str">
            <v>F_CODE</v>
          </cell>
        </row>
      </sheetData>
      <sheetData sheetId="3256">
        <row r="1">
          <cell r="C1" t="str">
            <v>F_CODE</v>
          </cell>
        </row>
      </sheetData>
      <sheetData sheetId="3257">
        <row r="1">
          <cell r="C1" t="str">
            <v>F_CODE</v>
          </cell>
        </row>
      </sheetData>
      <sheetData sheetId="3258">
        <row r="1">
          <cell r="C1" t="str">
            <v>F_CODE</v>
          </cell>
        </row>
      </sheetData>
      <sheetData sheetId="3259">
        <row r="1">
          <cell r="C1" t="str">
            <v>F_CODE</v>
          </cell>
        </row>
      </sheetData>
      <sheetData sheetId="3260">
        <row r="1">
          <cell r="C1" t="str">
            <v>F_CODE</v>
          </cell>
        </row>
      </sheetData>
      <sheetData sheetId="3261">
        <row r="1">
          <cell r="C1" t="str">
            <v>F_CODE</v>
          </cell>
        </row>
      </sheetData>
      <sheetData sheetId="3262">
        <row r="1">
          <cell r="C1" t="str">
            <v>F_CODE</v>
          </cell>
        </row>
      </sheetData>
      <sheetData sheetId="3263">
        <row r="1">
          <cell r="C1" t="str">
            <v>F_CODE</v>
          </cell>
        </row>
      </sheetData>
      <sheetData sheetId="3264">
        <row r="1">
          <cell r="C1" t="str">
            <v>F_CODE</v>
          </cell>
        </row>
      </sheetData>
      <sheetData sheetId="3265">
        <row r="1">
          <cell r="C1" t="str">
            <v>F_CODE</v>
          </cell>
        </row>
      </sheetData>
      <sheetData sheetId="3266">
        <row r="1">
          <cell r="C1" t="str">
            <v>F_CODE</v>
          </cell>
        </row>
      </sheetData>
      <sheetData sheetId="3267">
        <row r="1">
          <cell r="C1" t="str">
            <v>F_CODE</v>
          </cell>
        </row>
      </sheetData>
      <sheetData sheetId="3268">
        <row r="1">
          <cell r="C1" t="str">
            <v>F_CODE</v>
          </cell>
        </row>
      </sheetData>
      <sheetData sheetId="3269">
        <row r="1">
          <cell r="C1" t="str">
            <v>F_CODE</v>
          </cell>
        </row>
      </sheetData>
      <sheetData sheetId="3270">
        <row r="1">
          <cell r="C1" t="str">
            <v>F_CODE</v>
          </cell>
        </row>
      </sheetData>
      <sheetData sheetId="3271">
        <row r="1">
          <cell r="C1" t="str">
            <v>F_CODE</v>
          </cell>
        </row>
      </sheetData>
      <sheetData sheetId="3272">
        <row r="1">
          <cell r="C1" t="str">
            <v>F_CODE</v>
          </cell>
        </row>
      </sheetData>
      <sheetData sheetId="3273">
        <row r="1">
          <cell r="C1" t="str">
            <v>F_CODE</v>
          </cell>
        </row>
      </sheetData>
      <sheetData sheetId="3274">
        <row r="1">
          <cell r="C1" t="str">
            <v>F_CODE</v>
          </cell>
        </row>
      </sheetData>
      <sheetData sheetId="3275">
        <row r="1">
          <cell r="C1" t="str">
            <v>F_CODE</v>
          </cell>
        </row>
      </sheetData>
      <sheetData sheetId="3276">
        <row r="1">
          <cell r="C1" t="str">
            <v>F_CODE</v>
          </cell>
        </row>
      </sheetData>
      <sheetData sheetId="3277">
        <row r="1">
          <cell r="C1" t="str">
            <v>F_CODE</v>
          </cell>
        </row>
      </sheetData>
      <sheetData sheetId="3278">
        <row r="1">
          <cell r="C1" t="str">
            <v>F_CODE</v>
          </cell>
        </row>
      </sheetData>
      <sheetData sheetId="3279">
        <row r="1">
          <cell r="C1" t="str">
            <v>F_CODE</v>
          </cell>
        </row>
      </sheetData>
      <sheetData sheetId="3280">
        <row r="1">
          <cell r="C1" t="str">
            <v>F_CODE</v>
          </cell>
        </row>
      </sheetData>
      <sheetData sheetId="3281">
        <row r="1">
          <cell r="C1" t="str">
            <v>F_CODE</v>
          </cell>
        </row>
      </sheetData>
      <sheetData sheetId="3282">
        <row r="1">
          <cell r="C1" t="str">
            <v>F_CODE</v>
          </cell>
        </row>
      </sheetData>
      <sheetData sheetId="3283">
        <row r="1">
          <cell r="C1" t="str">
            <v>F_CODE</v>
          </cell>
        </row>
      </sheetData>
      <sheetData sheetId="3284">
        <row r="1">
          <cell r="C1" t="str">
            <v>F_CODE</v>
          </cell>
        </row>
      </sheetData>
      <sheetData sheetId="3285">
        <row r="1">
          <cell r="C1" t="str">
            <v>F_CODE</v>
          </cell>
        </row>
      </sheetData>
      <sheetData sheetId="3286">
        <row r="1">
          <cell r="C1" t="str">
            <v>F_CODE</v>
          </cell>
        </row>
      </sheetData>
      <sheetData sheetId="3287">
        <row r="1">
          <cell r="C1" t="str">
            <v>F_CODE</v>
          </cell>
        </row>
      </sheetData>
      <sheetData sheetId="3288">
        <row r="1">
          <cell r="C1" t="str">
            <v>F_CODE</v>
          </cell>
        </row>
      </sheetData>
      <sheetData sheetId="3289">
        <row r="1">
          <cell r="C1" t="str">
            <v>F_CODE</v>
          </cell>
        </row>
      </sheetData>
      <sheetData sheetId="3290">
        <row r="1">
          <cell r="C1" t="str">
            <v>F_CODE</v>
          </cell>
        </row>
      </sheetData>
      <sheetData sheetId="3291">
        <row r="1">
          <cell r="C1" t="str">
            <v>F_CODE</v>
          </cell>
        </row>
      </sheetData>
      <sheetData sheetId="3292">
        <row r="1">
          <cell r="C1" t="str">
            <v>F_CODE</v>
          </cell>
        </row>
      </sheetData>
      <sheetData sheetId="3293">
        <row r="1">
          <cell r="C1" t="str">
            <v>F_CODE</v>
          </cell>
        </row>
      </sheetData>
      <sheetData sheetId="3294">
        <row r="1">
          <cell r="C1" t="str">
            <v>F_CODE</v>
          </cell>
        </row>
      </sheetData>
      <sheetData sheetId="3295">
        <row r="1">
          <cell r="C1" t="str">
            <v>F_CODE</v>
          </cell>
        </row>
      </sheetData>
      <sheetData sheetId="3296">
        <row r="1">
          <cell r="C1" t="str">
            <v>F_CODE</v>
          </cell>
        </row>
      </sheetData>
      <sheetData sheetId="3297">
        <row r="1">
          <cell r="C1" t="str">
            <v>F_CODE</v>
          </cell>
        </row>
      </sheetData>
      <sheetData sheetId="3298">
        <row r="1">
          <cell r="C1" t="str">
            <v>F_CODE</v>
          </cell>
        </row>
      </sheetData>
      <sheetData sheetId="3299">
        <row r="1">
          <cell r="C1" t="str">
            <v>F_CODE</v>
          </cell>
        </row>
      </sheetData>
      <sheetData sheetId="3300">
        <row r="1">
          <cell r="C1" t="str">
            <v>F_CODE</v>
          </cell>
        </row>
      </sheetData>
      <sheetData sheetId="3301">
        <row r="1">
          <cell r="C1" t="str">
            <v>F_CODE</v>
          </cell>
        </row>
      </sheetData>
      <sheetData sheetId="3302">
        <row r="1">
          <cell r="C1" t="str">
            <v>F_CODE</v>
          </cell>
        </row>
      </sheetData>
      <sheetData sheetId="3303">
        <row r="1">
          <cell r="C1" t="str">
            <v>F_CODE</v>
          </cell>
        </row>
      </sheetData>
      <sheetData sheetId="3304">
        <row r="1">
          <cell r="C1" t="str">
            <v>F_CODE</v>
          </cell>
        </row>
      </sheetData>
      <sheetData sheetId="3305">
        <row r="1">
          <cell r="C1" t="str">
            <v>F_CODE</v>
          </cell>
        </row>
      </sheetData>
      <sheetData sheetId="3306">
        <row r="1">
          <cell r="C1" t="str">
            <v>F_CODE</v>
          </cell>
        </row>
      </sheetData>
      <sheetData sheetId="3307">
        <row r="1">
          <cell r="C1" t="str">
            <v>F_CODE</v>
          </cell>
        </row>
      </sheetData>
      <sheetData sheetId="3308">
        <row r="1">
          <cell r="C1" t="str">
            <v>F_CODE</v>
          </cell>
        </row>
      </sheetData>
      <sheetData sheetId="3309">
        <row r="1">
          <cell r="C1" t="str">
            <v>F_CODE</v>
          </cell>
        </row>
      </sheetData>
      <sheetData sheetId="3310">
        <row r="1">
          <cell r="C1" t="str">
            <v>F_CODE</v>
          </cell>
        </row>
      </sheetData>
      <sheetData sheetId="3311">
        <row r="1">
          <cell r="C1" t="str">
            <v>F_CODE</v>
          </cell>
        </row>
      </sheetData>
      <sheetData sheetId="3312">
        <row r="1">
          <cell r="C1" t="str">
            <v>F_CODE</v>
          </cell>
        </row>
      </sheetData>
      <sheetData sheetId="3313">
        <row r="1">
          <cell r="C1" t="str">
            <v>F_CODE</v>
          </cell>
        </row>
      </sheetData>
      <sheetData sheetId="3314">
        <row r="1">
          <cell r="C1" t="str">
            <v>F_CODE</v>
          </cell>
        </row>
      </sheetData>
      <sheetData sheetId="3315">
        <row r="1">
          <cell r="C1" t="str">
            <v>F_CODE</v>
          </cell>
        </row>
      </sheetData>
      <sheetData sheetId="3316">
        <row r="1">
          <cell r="C1" t="str">
            <v>F_CODE</v>
          </cell>
        </row>
      </sheetData>
      <sheetData sheetId="3317">
        <row r="1">
          <cell r="C1" t="str">
            <v>F_CODE</v>
          </cell>
        </row>
      </sheetData>
      <sheetData sheetId="3318">
        <row r="1">
          <cell r="C1" t="str">
            <v>F_CODE</v>
          </cell>
        </row>
      </sheetData>
      <sheetData sheetId="3319">
        <row r="1">
          <cell r="C1" t="str">
            <v>F_CODE</v>
          </cell>
        </row>
      </sheetData>
      <sheetData sheetId="3320">
        <row r="1">
          <cell r="C1" t="str">
            <v>F_CODE</v>
          </cell>
        </row>
      </sheetData>
      <sheetData sheetId="3321">
        <row r="1">
          <cell r="C1" t="str">
            <v>F_CODE</v>
          </cell>
        </row>
      </sheetData>
      <sheetData sheetId="3322">
        <row r="1">
          <cell r="C1" t="str">
            <v>F_CODE</v>
          </cell>
        </row>
      </sheetData>
      <sheetData sheetId="3323">
        <row r="1">
          <cell r="C1" t="str">
            <v>F_CODE</v>
          </cell>
        </row>
      </sheetData>
      <sheetData sheetId="3324">
        <row r="1">
          <cell r="C1" t="str">
            <v>F_CODE</v>
          </cell>
        </row>
      </sheetData>
      <sheetData sheetId="3325">
        <row r="1">
          <cell r="C1" t="str">
            <v>F_CODE</v>
          </cell>
        </row>
      </sheetData>
      <sheetData sheetId="3326">
        <row r="1">
          <cell r="C1" t="str">
            <v>F_CODE</v>
          </cell>
        </row>
      </sheetData>
      <sheetData sheetId="3327">
        <row r="1">
          <cell r="C1" t="str">
            <v>F_CODE</v>
          </cell>
        </row>
      </sheetData>
      <sheetData sheetId="3328">
        <row r="1">
          <cell r="C1" t="str">
            <v>F_CODE</v>
          </cell>
        </row>
      </sheetData>
      <sheetData sheetId="3329">
        <row r="1">
          <cell r="C1" t="str">
            <v>F_CODE</v>
          </cell>
        </row>
      </sheetData>
      <sheetData sheetId="3330">
        <row r="1">
          <cell r="C1" t="str">
            <v>F_CODE</v>
          </cell>
        </row>
      </sheetData>
      <sheetData sheetId="3331">
        <row r="1">
          <cell r="C1" t="str">
            <v>F_CODE</v>
          </cell>
        </row>
      </sheetData>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refreshError="1"/>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refreshError="1"/>
      <sheetData sheetId="4548" refreshError="1"/>
      <sheetData sheetId="4549" refreshError="1"/>
      <sheetData sheetId="4550" refreshError="1"/>
      <sheetData sheetId="4551" refreshError="1"/>
      <sheetData sheetId="4552" refreshError="1"/>
      <sheetData sheetId="4553"/>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기초부"/>
      <sheetName val="기둥부"/>
      <sheetName val="코핑부"/>
      <sheetName val="단면 (2)"/>
      <sheetName val="교각계산"/>
      <sheetName val="자재단가"/>
      <sheetName val="산출근거"/>
      <sheetName val="선급금신청서"/>
      <sheetName val="여과지동"/>
      <sheetName val="기초자료"/>
      <sheetName val="단가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FCM"/>
      <sheetName val="정부노임단가"/>
      <sheetName val="3.3"/>
      <sheetName val="실행"/>
      <sheetName val="3_3"/>
      <sheetName val="조건표"/>
      <sheetName val="건축내역서"/>
      <sheetName val="6호기"/>
      <sheetName val="보할최종(준공)only"/>
      <sheetName val="소방사항"/>
      <sheetName val="연돌일위집계"/>
      <sheetName val="#REF"/>
      <sheetName val="PRICE"/>
      <sheetName val="데이타"/>
      <sheetName val="식재인부"/>
      <sheetName val="9GNG운반"/>
      <sheetName val="전계가"/>
      <sheetName val="일위대가"/>
      <sheetName val="원가계산서"/>
      <sheetName val="지급자재"/>
      <sheetName val="제경비"/>
      <sheetName val="총괄표 (입찰이후)"/>
      <sheetName val="ENE-CAL 1"/>
      <sheetName val="노임단가"/>
      <sheetName val="사통"/>
      <sheetName val="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적용"/>
      <sheetName val="배수공수량"/>
      <sheetName val="주요자재"/>
      <sheetName val="타공종이월수량"/>
      <sheetName val="측구공수량"/>
      <sheetName val="플륨관집계"/>
      <sheetName val="배수관공총괄집계"/>
      <sheetName val="횡배수량집계"/>
      <sheetName val="횡배수현황"/>
      <sheetName val="횡배수터파기고"/>
      <sheetName val="횡배수관단위수량 "/>
      <sheetName val="흄관날개벽집계"/>
      <sheetName val="흄관날개벽"/>
      <sheetName val="흄관날개벽-1"/>
      <sheetName val="종배수관집계"/>
      <sheetName val="종배수단위수량"/>
      <sheetName val="집수정집계"/>
      <sheetName val="집수정단위수량"/>
      <sheetName val="VXXXXX"/>
      <sheetName val="배수공총집계"/>
      <sheetName val="측구총집계"/>
      <sheetName val="배수관총집계"/>
      <sheetName val="집수정단위"/>
      <sheetName val="날개집계"/>
      <sheetName val="횡배수집계"/>
      <sheetName val="횡배수관"/>
      <sheetName val="면벽"/>
      <sheetName val="종배수집계"/>
      <sheetName val="종배수관"/>
      <sheetName val="측구집계"/>
      <sheetName val="측구1"/>
      <sheetName val="측구2"/>
      <sheetName val="측구3"/>
      <sheetName val="측구현황"/>
      <sheetName val="맹집계"/>
      <sheetName val="맹현황"/>
      <sheetName val="맹암거-1"/>
      <sheetName val="단면 (2)"/>
      <sheetName val="수목표준대가"/>
      <sheetName val="교대시점"/>
      <sheetName val="EQ-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제경비"/>
      <sheetName val="금액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 요"/>
      <sheetName val="수질기준"/>
      <sheetName val="수질계산근거"/>
      <sheetName val="계산근거"/>
      <sheetName val="노임단가"/>
      <sheetName val="ilch"/>
      <sheetName val="Y-WORK"/>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PAD TR보호대기초"/>
      <sheetName val="가로등기초"/>
      <sheetName val="HANDHOLE(2)"/>
      <sheetName val="총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한전납입금"/>
      <sheetName val="Sheet5"/>
      <sheetName val="N賃率-職"/>
      <sheetName val="수량집계"/>
      <sheetName val="잡비계산"/>
      <sheetName val="금액내역서"/>
      <sheetName val="집계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실행철강하도"/>
      <sheetName val="#REF"/>
      <sheetName val="공사개요"/>
      <sheetName val="설계내역서"/>
      <sheetName val="현장경비"/>
      <sheetName val="Dae_Jiju"/>
      <sheetName val="Sikje_ingun"/>
      <sheetName val="TREE_D"/>
      <sheetName val="단가"/>
      <sheetName val="교대(A1-A2)"/>
      <sheetName val="내역서"/>
      <sheetName val="대비"/>
      <sheetName val="건축내역"/>
      <sheetName val="BID"/>
      <sheetName val="일위대가"/>
      <sheetName val="실행내역"/>
      <sheetName val="교대(A1)"/>
      <sheetName val="견적의뢰서"/>
      <sheetName val="배수공"/>
      <sheetName val="집계표"/>
      <sheetName val="제잡비"/>
      <sheetName val="총괄내역서"/>
      <sheetName val="별표총괄"/>
      <sheetName val="EUL"/>
      <sheetName val="7.1유효폭"/>
      <sheetName val="Sheet1 (2)"/>
      <sheetName val="일H35Y4"/>
      <sheetName val="사용성검토"/>
      <sheetName val="노임"/>
      <sheetName val="가격조사서"/>
      <sheetName val="해평견적"/>
      <sheetName val="청천내"/>
      <sheetName val="재료비"/>
      <sheetName val="시공여유율"/>
      <sheetName val="공종별"/>
      <sheetName val="대림경상68억"/>
      <sheetName val="제수"/>
      <sheetName val="공기"/>
      <sheetName val="부하(성남)"/>
      <sheetName val="공통가설"/>
      <sheetName val="공사비총괄표"/>
      <sheetName val="인건비"/>
      <sheetName val="조명시설"/>
      <sheetName val="토목주소"/>
      <sheetName val="프랜트면허"/>
      <sheetName val="취수탑"/>
      <sheetName val="Sheet17"/>
      <sheetName val="도시가스현황"/>
      <sheetName val="부속동"/>
      <sheetName val="기초1"/>
      <sheetName val="맨홀수량"/>
      <sheetName val="설계조건"/>
      <sheetName val="Sheet1"/>
      <sheetName val="장비집계"/>
      <sheetName val="허용전류-IEC"/>
      <sheetName val="허용전류-IEC DATA"/>
      <sheetName val="양수장(기계)"/>
      <sheetName val="MIJIBI"/>
      <sheetName val="노임단가"/>
      <sheetName val="금액내역서"/>
      <sheetName val="현장관리비"/>
      <sheetName val="정부노임단가"/>
      <sheetName val="36+45-113-18+19+20I"/>
      <sheetName val="데이타"/>
      <sheetName val="부하계산서"/>
      <sheetName val="내역"/>
      <sheetName val="간접"/>
      <sheetName val="단위단가"/>
      <sheetName val="중기사용료"/>
      <sheetName val="물가변동 총괄서"/>
      <sheetName val="수량조서(신)"/>
      <sheetName val="방배동내역(리라)"/>
      <sheetName val="건축공사집계표"/>
      <sheetName val="방배동내역 (총괄)"/>
      <sheetName val="부대공사총괄"/>
      <sheetName val="낙찰표"/>
      <sheetName val="ASALTOTA"/>
      <sheetName val="방배동내역(한영)"/>
      <sheetName val="증감내역서"/>
      <sheetName val="저"/>
      <sheetName val="노무비계"/>
      <sheetName val="새공통"/>
      <sheetName val="대전-교대(A1-A2)"/>
      <sheetName val="현황산출서"/>
      <sheetName val="동력부하계산"/>
      <sheetName val="Sheet3"/>
      <sheetName val="변경내역대비표(2)"/>
      <sheetName val="단면 (2)"/>
      <sheetName val="경비"/>
      <sheetName val="도급"/>
      <sheetName val="갑지1"/>
      <sheetName val="토사(PE)"/>
      <sheetName val="EQUIP LIST"/>
      <sheetName val="수량집계"/>
      <sheetName val="구조물견적"/>
      <sheetName val="출자한도"/>
      <sheetName val="현장관리비 산출내역"/>
      <sheetName val="TEST1"/>
      <sheetName val="본선 토공 분배표"/>
      <sheetName val="인사자료총집계"/>
      <sheetName val="평가데이터"/>
      <sheetName val="기본단가"/>
      <sheetName val="DATE"/>
      <sheetName val="침하계"/>
      <sheetName val="3.공통공사대비"/>
      <sheetName val="대로근거"/>
      <sheetName val="중로근거"/>
      <sheetName val="갑지(추정)"/>
      <sheetName val="기계경비일람"/>
      <sheetName val="뚝토공"/>
      <sheetName val="경비2내역"/>
      <sheetName val="을 2"/>
      <sheetName val="을 1"/>
      <sheetName val="토공 갑지"/>
      <sheetName val="1,2,3,4,5단위수량"/>
      <sheetName val="000000"/>
      <sheetName val="노무비단가"/>
      <sheetName val="단면치수"/>
      <sheetName val="장비"/>
      <sheetName val="산근1"/>
      <sheetName val="노무"/>
      <sheetName val="자재"/>
      <sheetName val="지급자재"/>
      <sheetName val="총공사내역서"/>
      <sheetName val="건축공사실행"/>
      <sheetName val="일위대가표"/>
      <sheetName val="기초"/>
      <sheetName val="단가비교표"/>
      <sheetName val="공사비예산서(토목분)"/>
      <sheetName val="특수선일위대가"/>
      <sheetName val="수량3"/>
      <sheetName val="Y-WORK"/>
      <sheetName val="물가시세"/>
      <sheetName val="자료"/>
      <sheetName val="INPUT"/>
      <sheetName val="물량"/>
      <sheetName val="BOX 본체"/>
      <sheetName val="원형1호맨홀토공수량"/>
      <sheetName val="장비내역서"/>
      <sheetName val="D01"/>
      <sheetName val="D02"/>
      <sheetName val="공문"/>
      <sheetName val="CIVIL"/>
      <sheetName val="단가조사표"/>
      <sheetName val="구조물철거타공정이월"/>
      <sheetName val="수량집계표"/>
      <sheetName val="공종별수량집계"/>
      <sheetName val="1-1"/>
      <sheetName val="내역1"/>
      <sheetName val="CTEMCOST"/>
      <sheetName val="각사별공사비분개 "/>
      <sheetName val="터널전기"/>
      <sheetName val="입찰안"/>
      <sheetName val="자재단가"/>
      <sheetName val="총괄표"/>
      <sheetName val="JUCKEYK"/>
      <sheetName val="바닥판"/>
      <sheetName val="MAT"/>
      <sheetName val="주식"/>
      <sheetName val="설계개요"/>
      <sheetName val="예가표"/>
      <sheetName val="기계경비(시간당)"/>
      <sheetName val="램머"/>
      <sheetName val="SG"/>
      <sheetName val="변수데이타"/>
      <sheetName val="자재수량"/>
      <sheetName val="차액보증"/>
      <sheetName val="영동(D)"/>
      <sheetName val="해외법인"/>
      <sheetName val="6호기"/>
      <sheetName val="발생토"/>
      <sheetName val="전기"/>
      <sheetName val="9811"/>
      <sheetName val="Sheet5"/>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정SW_원_"/>
      <sheetName val=" "/>
      <sheetName val="WORK"/>
      <sheetName val="표지"/>
      <sheetName val="9GNG운반"/>
      <sheetName val="찍기"/>
      <sheetName val="별표"/>
      <sheetName val="자재조사표"/>
      <sheetName val="견적대비표"/>
      <sheetName val="70%"/>
      <sheetName val="식재인부"/>
      <sheetName val="적용률"/>
      <sheetName val="공내역서"/>
      <sheetName val="계수시트"/>
      <sheetName val="일년TOTAL"/>
      <sheetName val="간접비"/>
      <sheetName val="유기공정"/>
      <sheetName val="Sheet2"/>
      <sheetName val="설계흐름도"/>
      <sheetName val="L-type"/>
      <sheetName val="수량산출"/>
      <sheetName val="JUCK"/>
      <sheetName val="현장지지물물량"/>
      <sheetName val="제경비"/>
      <sheetName val="실적"/>
      <sheetName val="입력(K0)"/>
      <sheetName val="노무비"/>
      <sheetName val="6PILE  (돌출)"/>
      <sheetName val="TB-내역서"/>
      <sheetName val="Pier 3"/>
      <sheetName val="결과조달"/>
      <sheetName val="용수간선"/>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국공유지및사유지"/>
      <sheetName val="D-3109"/>
      <sheetName val="ABUT수량-A1"/>
      <sheetName val="1.취수장"/>
      <sheetName val="날개벽수량표"/>
      <sheetName val="옹벽(수량)"/>
      <sheetName val="광산내역"/>
      <sheetName val="단위중기"/>
      <sheetName val="COVER-P"/>
      <sheetName val="마감사양"/>
      <sheetName val="터널조도"/>
      <sheetName val="관로토공"/>
      <sheetName val="중기일위대가"/>
      <sheetName val="공문(신)"/>
      <sheetName val="2006납품"/>
      <sheetName val="연돌일위집계"/>
      <sheetName val="노임이"/>
      <sheetName val="기성집계"/>
      <sheetName val="결재갑지"/>
      <sheetName val="일위대가(건축)"/>
      <sheetName val="표준건축비"/>
      <sheetName val="S1"/>
      <sheetName val="3련 BOX"/>
      <sheetName val="와동25-3(변경)"/>
      <sheetName val="간선계산"/>
      <sheetName val="조건표"/>
      <sheetName val="기성금내역서"/>
      <sheetName val="자바라1"/>
      <sheetName val="해외 연수비용 계산-삭제"/>
      <sheetName val="해외 기술훈련비 (합계)"/>
      <sheetName val="1호맨홀토공"/>
      <sheetName val="수목단가"/>
      <sheetName val="시설수량표"/>
      <sheetName val="2000년1차"/>
      <sheetName val="골조시행"/>
      <sheetName val="정렬"/>
      <sheetName val="신천교(음성)"/>
      <sheetName val="암거날개벽"/>
      <sheetName val="적용단가"/>
      <sheetName val="외자배분"/>
      <sheetName val="외자내역"/>
      <sheetName val="시설일위"/>
      <sheetName val="식재수량표"/>
      <sheetName val="식재일위"/>
      <sheetName val="소요자재"/>
      <sheetName val="노무산출서"/>
      <sheetName val="기기리스트"/>
      <sheetName val="금융비용"/>
      <sheetName val="Sheet4"/>
      <sheetName val="K55수출"/>
      <sheetName val="c_balju"/>
      <sheetName val="U-TYPE(1)"/>
      <sheetName val="방송(체육관)"/>
      <sheetName val="변경원가서갑"/>
      <sheetName val="Sheet6"/>
      <sheetName val="기경집계"/>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
      <sheetName val="TYPE A"/>
      <sheetName val="기둥(원형)"/>
      <sheetName val="을"/>
      <sheetName val="구성비"/>
      <sheetName val="전체"/>
      <sheetName val="BOX(1.5X1.5)"/>
      <sheetName val="기초단가"/>
      <sheetName val="포장물량집계"/>
      <sheetName val="배명(단가)"/>
      <sheetName val="WEON"/>
      <sheetName val="수정2"/>
      <sheetName val="1공구 건정토건 토공"/>
      <sheetName val="철거산출근거"/>
      <sheetName val="수문보고"/>
      <sheetName val="2000년 공정표"/>
      <sheetName val="12호기내역서(건축분)"/>
      <sheetName val="7-3단면_상시"/>
      <sheetName val="매립"/>
      <sheetName val="T기성9605"/>
      <sheetName val="1ST"/>
      <sheetName val="맨홀토공산출"/>
      <sheetName val="부도어음"/>
      <sheetName val="Baby일위대가"/>
      <sheetName val="품셈TABLE"/>
      <sheetName val="옹벽수량집계"/>
      <sheetName val="1SPAN"/>
      <sheetName val="FORM-0"/>
      <sheetName val="산출근거"/>
      <sheetName val="NM2"/>
      <sheetName val="NW1"/>
      <sheetName val="NW2"/>
      <sheetName val="PW3"/>
      <sheetName val="PW4"/>
      <sheetName val="SC1"/>
      <sheetName val="DNW"/>
      <sheetName val="N+"/>
      <sheetName val="NE"/>
      <sheetName val="P+"/>
      <sheetName val="PE"/>
      <sheetName val="PM"/>
      <sheetName val="TR"/>
      <sheetName val="단가산출1"/>
      <sheetName val="단가산출2"/>
      <sheetName val="건축"/>
      <sheetName val="부대공사"/>
      <sheetName val="단기차입금"/>
      <sheetName val="5사남"/>
      <sheetName val="산출내역서집계표"/>
      <sheetName val="시설물일위"/>
      <sheetName val="Total"/>
      <sheetName val="식재"/>
      <sheetName val="시설물"/>
      <sheetName val="식재출력용"/>
      <sheetName val="유지관리"/>
      <sheetName val="1안98Billing"/>
      <sheetName val="유림골조"/>
      <sheetName val="L형옹벽단위수량(35)"/>
      <sheetName val="L형옹벽단위수량(25)"/>
      <sheetName val="9"/>
      <sheetName val="장비투입 (2)"/>
      <sheetName val="#10거푸집유로폼(0~7m)"/>
      <sheetName val="상부하중"/>
      <sheetName val="풍하중1"/>
      <sheetName val="경영상태"/>
      <sheetName val="96까지"/>
      <sheetName val="97년"/>
      <sheetName val="98이후"/>
      <sheetName val="1.설계조건"/>
      <sheetName val="수량명세서"/>
      <sheetName val="기지국"/>
      <sheetName val="부대내역"/>
      <sheetName val="공사내역"/>
      <sheetName val="토공산출(주차장)"/>
      <sheetName val="장문교(대전)"/>
      <sheetName val="메서,변+증"/>
      <sheetName val="C &amp; G RHS"/>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영업2"/>
      <sheetName val="조내역"/>
      <sheetName val="날개벽(시점좌측)"/>
      <sheetName val="참조"/>
      <sheetName val="CC16-내역서"/>
      <sheetName val="수질정화시설"/>
      <sheetName val="원가1(기계)"/>
      <sheetName val="목표세부명세"/>
      <sheetName val="설비원가"/>
      <sheetName val="신우"/>
      <sheetName val="과천MAIN"/>
      <sheetName val="간지"/>
      <sheetName val="DANGA"/>
      <sheetName val="전기일위대가"/>
      <sheetName val="신림자금"/>
      <sheetName val="예산총괄표"/>
      <sheetName val="물량표"/>
      <sheetName val="간접1"/>
      <sheetName val="일위대가목차"/>
      <sheetName val="실시공"/>
      <sheetName val="°©Áö"/>
      <sheetName val="일위대가(가설)"/>
      <sheetName val="Man Hole"/>
      <sheetName val="설계기준"/>
      <sheetName val="총괄"/>
      <sheetName val="jobhist"/>
      <sheetName val="L_type"/>
      <sheetName val="건축공사요약표"/>
      <sheetName val="집계내역서(가압장)"/>
      <sheetName val="흐름도"/>
      <sheetName val="5.3 단면가정"/>
      <sheetName val="기성내역"/>
      <sheetName val="투자효율분석"/>
      <sheetName val="설계명세서"/>
      <sheetName val="설계서"/>
      <sheetName val="TYPE-A"/>
      <sheetName val="중동공구"/>
      <sheetName val="1.토공"/>
      <sheetName val="개산공사비"/>
      <sheetName val="증가분"/>
      <sheetName val="증가수정"/>
      <sheetName val="문의사항"/>
      <sheetName val="수수료율표"/>
      <sheetName val="AC포장수량"/>
      <sheetName val="선로정수계산"/>
      <sheetName val="F4-F7"/>
      <sheetName val="입찰내역"/>
      <sheetName val="교대시점"/>
      <sheetName val="비탈면보호공수량산출"/>
      <sheetName val="변경내역"/>
      <sheetName val="증감대비"/>
      <sheetName val="CON포장수량"/>
      <sheetName val="ACUNIT"/>
      <sheetName val="CONUNIT"/>
      <sheetName val="포장공"/>
      <sheetName val="수량이동"/>
      <sheetName val="__"/>
      <sheetName val="목록"/>
      <sheetName val="은행"/>
      <sheetName val="품셈기준"/>
      <sheetName val="Process Piping"/>
      <sheetName val="BQ(실행)"/>
      <sheetName val="펌프장수량산출(토)"/>
      <sheetName val="관로토공집계표"/>
      <sheetName val="WEIGHT LIST"/>
      <sheetName val="POL6차-PIPING"/>
      <sheetName val="산#2-1 (2)"/>
      <sheetName val="산#3-1"/>
      <sheetName val="설산1.나"/>
      <sheetName val="본사S"/>
      <sheetName val="상행-교대(A1-A2)"/>
      <sheetName val="FAB별"/>
      <sheetName val="COVER"/>
      <sheetName val="수리결과"/>
      <sheetName val="단위수량"/>
      <sheetName val="설비"/>
      <sheetName val="교각계산"/>
      <sheetName val="차도조도계산"/>
      <sheetName val="조명율표"/>
      <sheetName val="공통비(전체)"/>
      <sheetName val="토목-물가"/>
      <sheetName val="재료"/>
      <sheetName val="예정(3)"/>
      <sheetName val="동원(3)"/>
      <sheetName val="견적"/>
      <sheetName val="성곽내역서"/>
      <sheetName val="SPEC"/>
      <sheetName val="DC-2303"/>
      <sheetName val="O＆P"/>
      <sheetName val="결재판(삭제하지말아주세요)"/>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산출3-유도등"/>
      <sheetName val="산출2-동력"/>
      <sheetName val="산출2-피뢰침"/>
      <sheetName val="덤프"/>
      <sheetName val="252K444"/>
      <sheetName val="견적990322"/>
      <sheetName val="원형맨홀수량"/>
      <sheetName val="woo(mac)"/>
      <sheetName val="archi(본사)"/>
      <sheetName val="교통신호등"/>
      <sheetName val="터파기및재료"/>
      <sheetName val="CAL"/>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주형"/>
      <sheetName val="전라자금"/>
      <sheetName val="9509"/>
      <sheetName val="철근단면적"/>
      <sheetName val="예가대비"/>
      <sheetName val="원가계산"/>
      <sheetName val="원가계산서(남측)"/>
      <sheetName val="일반공사"/>
      <sheetName val="깨기"/>
      <sheetName val="화전내"/>
      <sheetName val="2000용수잠관-수량집계"/>
      <sheetName val="업무처리전"/>
      <sheetName val="예산서"/>
      <sheetName val="3BL공동구 수량"/>
      <sheetName val="충돌 내용"/>
      <sheetName val="작성방법"/>
      <sheetName val="기성신청"/>
      <sheetName val="FOOTING단면력"/>
      <sheetName val="STRA2"/>
      <sheetName val="S12"/>
      <sheetName val="S9"/>
      <sheetName val="S14"/>
      <sheetName val="TYPE-1"/>
      <sheetName val="집1"/>
      <sheetName val="철근총괄집계표"/>
      <sheetName val="개화1교"/>
      <sheetName val="수량산출서-2"/>
      <sheetName val="2연BOX"/>
      <sheetName val="내역서(기성청구)"/>
      <sheetName val="Calculation"/>
      <sheetName val="토공사"/>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철골공사"/>
      <sheetName val="충주"/>
      <sheetName val="Koreasea"/>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자재 집계표"/>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TYPE1"/>
      <sheetName val="철근량"/>
      <sheetName val="수량산출서 갑지"/>
      <sheetName val="A-100전제"/>
      <sheetName val="40단가산출서"/>
      <sheetName val="도장수량(하1)"/>
      <sheetName val="조도계산서 (도서)"/>
      <sheetName val="MOTOR"/>
      <sheetName val="역T형"/>
      <sheetName val="PILE"/>
      <sheetName val="960318-1"/>
      <sheetName val="0"/>
      <sheetName val="골재"/>
      <sheetName val="원가계산서"/>
      <sheetName val="소방사항"/>
      <sheetName val="방수"/>
      <sheetName val="중기"/>
      <sheetName val="심의위원명단"/>
      <sheetName val="실행간접비"/>
      <sheetName val="소화실적"/>
      <sheetName val="1TL종점(1)"/>
      <sheetName val="FB25JN"/>
      <sheetName val="산1~6"/>
      <sheetName val="토목"/>
      <sheetName val="인천성심병원"/>
      <sheetName val="산출서양식01"/>
      <sheetName val="G.R300경비"/>
      <sheetName val="관급"/>
      <sheetName val="공사비증감"/>
      <sheetName val="11"/>
      <sheetName val="주간기성"/>
      <sheetName val="직종인원"/>
      <sheetName val="일일총괄"/>
      <sheetName val="검사현황"/>
      <sheetName val="10"/>
      <sheetName val="부하"/>
      <sheetName val="Book2"/>
      <sheetName val="8"/>
      <sheetName val="공종별집계표"/>
      <sheetName val="품의"/>
      <sheetName val="FLA"/>
      <sheetName val="할증 "/>
      <sheetName val="기안"/>
      <sheetName val="배관내역"/>
      <sheetName val="PI"/>
      <sheetName val="참고"/>
      <sheetName val="SBT NO Proj. Controlling Report"/>
      <sheetName val="COA-17"/>
      <sheetName val="C-18"/>
      <sheetName val="견적서"/>
      <sheetName val="산출내역서"/>
      <sheetName val="원가"/>
      <sheetName val="교통대책내역"/>
      <sheetName val="Raw Data"/>
      <sheetName val="PHC파일 천공 및 항타"/>
      <sheetName val="음료실행"/>
      <sheetName val="을지"/>
      <sheetName val="주공 갑지"/>
      <sheetName val="내역표지"/>
      <sheetName val="산근터빈"/>
      <sheetName val="공문갑지"/>
      <sheetName val="21301동"/>
      <sheetName val="공종별집계표(건축)"/>
      <sheetName val="소비자가"/>
      <sheetName val="20관리비율"/>
      <sheetName val="49일위"/>
      <sheetName val="경비_원본"/>
      <sheetName val="허용전류_IEC"/>
      <sheetName val="허용전류_IEC DATA"/>
      <sheetName val="잡비계산"/>
      <sheetName val="방음벽연장집계-여기까지만 출력"/>
      <sheetName val="사통"/>
      <sheetName val="품의서"/>
      <sheetName val="토적표"/>
      <sheetName val="h-013211-2"/>
      <sheetName val="맨홀수량집계"/>
      <sheetName val="기초공"/>
      <sheetName val="APT"/>
      <sheetName val="가설건물"/>
      <sheetName val="시멘트"/>
      <sheetName val="금융구조검토"/>
      <sheetName val="삼성전기"/>
      <sheetName val="하도내역 (철콘)"/>
      <sheetName val="부안일위"/>
      <sheetName val="공사원가"/>
      <sheetName val="R.C RAHMEN 해석"/>
      <sheetName val="Quantity"/>
      <sheetName val="??"/>
      <sheetName val="5.모델링"/>
      <sheetName val="xxxxxx"/>
      <sheetName val="구역화물"/>
      <sheetName val="G2설비도급"/>
      <sheetName val="견적서세부내용"/>
      <sheetName val="견적내용입력"/>
      <sheetName val="PKG"/>
      <sheetName val="입적표"/>
      <sheetName val="CONCRETE"/>
      <sheetName val="소일위대가코드표"/>
      <sheetName val="UB2"/>
      <sheetName val="공사유형"/>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배수내역"/>
      <sheetName val="기둥"/>
      <sheetName val="중기비"/>
      <sheetName val="2월가격표-ESG-1월"/>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세부내역서"/>
      <sheetName val="9609Aß"/>
      <sheetName val="업무계획1"/>
      <sheetName val="자"/>
      <sheetName val="노"/>
      <sheetName val="구체"/>
      <sheetName val="변수값"/>
      <sheetName val="중기상차"/>
      <sheetName val="AS복구"/>
      <sheetName val="중기터파기"/>
      <sheetName val="_x0000__x0008__x0000__x0004__x0000_"/>
      <sheetName val="ࠀ฀ࠀ؀ԀЀԀ̀"/>
      <sheetName val="우수"/>
      <sheetName val="Du toan"/>
      <sheetName val="Keothep"/>
      <sheetName val="Re-bar"/>
      <sheetName val="동원인원산출"/>
      <sheetName val="TRE TABLE"/>
      <sheetName val="0217상가미분양자산"/>
      <sheetName val="건축원가계산서"/>
      <sheetName val="냉매배관"/>
      <sheetName val="드레인"/>
      <sheetName val="기타"/>
      <sheetName val="순환펌프"/>
      <sheetName val="저수조"/>
      <sheetName val="급,배기팬"/>
      <sheetName val="급탕순환펌프"/>
      <sheetName val="AH-1 "/>
      <sheetName val="OHU"/>
      <sheetName val="포장절단"/>
      <sheetName val="L형옹벽(key)"/>
      <sheetName val="공통부대비"/>
      <sheetName val="퇴직공제"/>
      <sheetName val="건강보험료"/>
      <sheetName val="노인장기요양보험료"/>
      <sheetName val="전계가"/>
      <sheetName val="2차선환산길이"/>
      <sheetName val="WEIGHT_LIST"/>
      <sheetName val="산#2-1_(2)"/>
      <sheetName val="공사종류(참고)"/>
      <sheetName val="우수공사"/>
      <sheetName val="아산추가1220"/>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급여명세서"/>
      <sheetName val="급여등록"/>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공정data"/>
      <sheetName val="장비 (2)"/>
      <sheetName val="지수적용공사비내역서"/>
      <sheetName val="SANBAISU"/>
      <sheetName val="SRC-B3U2"/>
      <sheetName val="UB Beam Box-up"/>
      <sheetName val="Rate"/>
      <sheetName val="DOOR&amp;WINDOW"/>
      <sheetName val="B"/>
      <sheetName val="DHEQSUPT"/>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동원(_x0000_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일위목록"/>
      <sheetName val="플랜트 설치"/>
      <sheetName val="명세서"/>
      <sheetName val="1.1서버도입"/>
      <sheetName val="계산결과(출력하지말것)"/>
      <sheetName val="95삼성급(본사)"/>
      <sheetName val="경제성분석"/>
      <sheetName val="비교1"/>
      <sheetName val="3.바닥판설계"/>
      <sheetName val="철콘"/>
      <sheetName val="연도별cash"/>
      <sheetName val="Basisdatei"/>
      <sheetName val="부표총괄"/>
      <sheetName val="현장명령서"/>
      <sheetName val="터널길이별 m당 단가"/>
      <sheetName val="확인서"/>
      <sheetName val="수원공공사비"/>
      <sheetName val="95D"/>
      <sheetName val="94D"/>
      <sheetName val="list price"/>
      <sheetName val="유림총괄"/>
      <sheetName val="공사비산출내역"/>
      <sheetName val="관급자재㧈_x0014_冈"/>
      <sheetName val="태화42 "/>
      <sheetName val="토목공사"/>
      <sheetName val="단가표"/>
      <sheetName val="동원(3-"/>
      <sheetName val="A-TYPE 단위수량"/>
      <sheetName val="우수공총괄수량집계"/>
      <sheetName val="TOWER 12TON"/>
      <sheetName val="TOWER 10TON"/>
      <sheetName val="유림콘도"/>
      <sheetName val="96보완계획7_12"/>
      <sheetName val="96보완계획7.12"/>
      <sheetName val="단가비교"/>
      <sheetName val="48전력선로일위"/>
      <sheetName val="공사비"/>
      <sheetName val="N賃率-職"/>
      <sheetName val="신표지1"/>
      <sheetName val="산근"/>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내역전기"/>
      <sheetName val="2공구수량"/>
      <sheetName val="은_x0000_"/>
      <sheetName val="EQUIP_LIST룕"/>
      <sheetName val="EQUIP_LISTⷕ"/>
      <sheetName val="EQUIP_LIST䣕"/>
      <sheetName val="동원·_x0000__x0000_"/>
      <sheetName val="동원×"/>
      <sheetName val="손익집계(공장별)"/>
      <sheetName val="영업3"/>
      <sheetName val="[EUL.XLS]전체수ḱ텭/"/>
      <sheetName val="[EUL.XLS]전체수ḱ푭/"/>
      <sheetName val="[EUL.XLS]전체수량/_x0000_"/>
      <sheetName val="[EUL.XLS]도장수량猀ﱭ/_x0000_"/>
      <sheetName val="[EUL.XLS]도장수猱ﱭ/_x0000_倀"/>
      <sheetName val="대운산출"/>
      <sheetName val="주거래인적사항"/>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발주내역"/>
      <sheetName val="04.설변내역서"/>
      <sheetName val="sort"/>
      <sheetName val="현장관리비_瓈¼甌¼헾"/>
      <sheetName val="상행-교대(_x0000__x0000__x0005__x0000_틀Ȝ"/>
      <sheetName val="토목변경"/>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᠘轒頀"/>
      <sheetName val="도장수량砐⼵、倩"/>
      <sheetName val="도장수량Ќၬ0_x0000_"/>
      <sheetName val="도장수량Ѐ/_x0000_"/>
      <sheetName val="도장수량㠐_xdb33_瀀겷"/>
      <sheetName val="도장수량Ї६0_x0000_"/>
      <sheetName val="도장수량Ђ佬0_x0000_"/>
      <sheetName val="도장수량Ћ牬0_x0000_"/>
      <sheetName val="전체수량Ђ牬"/>
      <sheetName val="도장수량砗伳_x0000_㢠"/>
      <sheetName val="도장수량Ј_xd86c_/_x0000_"/>
      <sheetName val="도장수량ࠚ꼴퀀옋"/>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대갑기성내역"/>
      <sheetName val="백호우계수"/>
      <sheetName val="J형측구단위수량"/>
      <sheetName val="노무비(전지2기)"/>
      <sheetName val="수목데이타 "/>
      <sheetName val="실행갑지"/>
      <sheetName val="중곡동"/>
      <sheetName val="결제방"/>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1공구_건정토건__x0000__x0000_"/>
      <sheetName val="VXXXXX"/>
      <sheetName val="계약전체U_x0000_Ԁ"/>
      <sheetName val="광계통도 기입양식(기입후 Sheet숨기기)"/>
      <sheetName val="허용전류_′近丂"/>
      <sheetName val="허용전류_ê_x0000_Ԁ"/>
      <sheetName val="납부서"/>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2연_x0000_́"/>
      <sheetName val="시멘트 및 골재량산출"/>
      <sheetName val="1,2공구원가계산"/>
      <sheetName val="1,2공구원가계산쿱"/>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8공구 강재 수량"/>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NhapSL"/>
      <sheetName val="Thep-MatCat"/>
      <sheetName val="Kiem-Toan"/>
      <sheetName val="MTP"/>
      <sheetName val="MTP1"/>
      <sheetName val="M1-XL-1b.KLthep"/>
      <sheetName val="PS-Labour_M"/>
      <sheetName val="부재력정리"/>
      <sheetName val="경비산출"/>
      <sheetName val="수량산출Ü_x0000_䰀_xde75_"/>
      <sheetName val="수량산출ԯ_x0000_缀_x0000_"/>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단가산출서"/>
      <sheetName val="_x0000__x0008__x0000__x0004__x0"/>
      <sheetName val="EACT10"/>
      <sheetName val="MEXICO-C"/>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wall"/>
      <sheetName val="Front"/>
      <sheetName val="M2. FIRE FIGHTING SYSTEM V1"/>
      <sheetName val="M3. FIRE ALARM SYSTEM V1"/>
      <sheetName val="KLDT DIEN"/>
      <sheetName val="Dinh muc CP KTCB khac"/>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노무산출"/>
      <sheetName val="정산내역서"/>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도장수량က"/>
      <sheetName val="20_x0000_"/>
      <sheetName val="상행-교대("/>
      <sheetName val="도장수량砗伳"/>
      <sheetName val="도장수량접켴"/>
      <sheetName val="계약전체U"/>
      <sheetName val="[EUL.XLS][EUL.XLS]도장수猱ﱭ/"/>
      <sheetName val="H=4.0M"/>
      <sheetName val="지구단위계획"/>
      <sheetName val="인원계획-미화"/>
      <sheetName val="요약&amp;결과"/>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우각부보_x001f_"/>
      <sheetName val="106C03曐ɀ"/>
      <sheetName val="집계내역서(가압 ㍚"/>
      <sheetName val="1공구_x0005__x0000__x0000__x0000_"/>
      <sheetName val="매뉴얼"/>
      <sheetName val="배수유공블䣾"/>
      <sheetName val="음료赐㭯"/>
      <sheetName val="입력값"/>
      <sheetName val="설계기준 및 하중계산"/>
      <sheetName val="tggwan(_x0000__x0000_Ԁ_x0000_"/>
      <sheetName val="정산서"/>
      <sheetName val="UEC영화관본공사내역"/>
      <sheetName val="투찰가"/>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수입"/>
      <sheetName val="해운대V-B"/>
      <sheetName val="총Ć??"/>
      <sheetName val="총Ć_x0000__x0000_"/>
      <sheetName val="1공구산출내_x0000__x0000_"/>
      <sheetName val="터파기"/>
      <sheetName val="총괄간_x0000_"/>
      <sheetName val="SCOPE OF WORK"/>
      <sheetName val="Sàn T1"/>
      <sheetName val="Lỗ thông gió"/>
      <sheetName val="NOTE"/>
      <sheetName val="131COMP"/>
      <sheetName val="POL6차-PIP怀꿟세"/>
      <sheetName val="PAINT (2)"/>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허용전류_裪选"/>
      <sheetName val="허용전류_䃪氼᠝"/>
      <sheetName val="제출내_x0000__x0000_Ā_x0000__x0005_"/>
      <sheetName val="6공구(당초_x0000_"/>
      <sheetName val="개화1°"/>
      <sheetName val="일위산출"/>
      <sheetName val="2연괂警砀"/>
      <sheetName val="1_x0002__x0000__x000c__x0000__x0000_"/>
      <sheetName val="woo_x0000__x0000__x0005__x0000_뇀"/>
      <sheetName val="woo_x0000__x0000__x0005__x0000_몀"/>
      <sheetName val="woo_x0000__x0000__x0005__x0000_낀"/>
      <sheetName val="woo_x0000__x0000__x0005__x0000_ᐰ"/>
      <sheetName val="woo_x0000__x0000__x0005__x0000_៰"/>
      <sheetName val="[EUL.XLS]도장수猱ﱭ/"/>
      <sheetName val="2연"/>
      <sheetName val="허용전류_ê"/>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도장수량ꌂ멭/_x0000_"/>
      <sheetName val="도장수량⠓_xd800_ꭢ"/>
      <sheetName val="도장수량ꌂ/_x0000_"/>
      <sheetName val="도장수량堐༺_xd801_"/>
      <sheetName val="동원(桬"/>
      <sheetName val="전체수꠯G_x0000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설曘"/>
      <sheetName val="Dulieu"/>
      <sheetName val="M1-XL-1b_KLthep"/>
      <sheetName val="LEGEND"/>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DI-ESTI"/>
      <sheetName val="takeoff2"/>
      <sheetName val="NET ALL (M)"/>
      <sheetName val="Dầm -4.7m"/>
      <sheetName val="Scheme B Estimate "/>
      <sheetName val="Bang TH"/>
      <sheetName val="Shelves"/>
      <sheetName val="TINH GIA - SAN XUAT Vertico"/>
      <sheetName val="C.A02 - Confirmations"/>
      <sheetName val="3-PTDGT8 "/>
      <sheetName val="4-PTDG (T2)"/>
      <sheetName val="4-PTDG (T1)"/>
      <sheetName val="Notes"/>
      <sheetName val="현장별"/>
      <sheetName val="CONSOIDATE 4"/>
      <sheetName val="CONSOIDATE 2"/>
      <sheetName val="1CT-CAUTHANG-TT-T13(TRIU)&lt;16&gt;16"/>
      <sheetName val="3,CT-CAUTHANG-T23-24&gt;50"/>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형틀공사"/>
      <sheetName val="실행(표지,갑,을)"/>
      <sheetName val="일반부표"/>
      <sheetName val="정보"/>
      <sheetName val="평3"/>
      <sheetName val="전기실-1"/>
      <sheetName val="효율표"/>
      <sheetName val="PROCURE"/>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품ꢀ᠞_x0000_"/>
      <sheetName val="품_x0002__x0000_莨"/>
      <sheetName val="품밽 ဠ"/>
      <sheetName val="품밽V⇠"/>
      <sheetName val="현장관리비__x0000__x0000_Ā_x0000__x0005_"/>
      <sheetName val="20o销_x0000_"/>
      <sheetName val="20Y_x0000__x0000__x0000_"/>
      <sheetName val="20剙_x0010__x0000__x0000_"/>
      <sheetName val="방음벽기초"/>
      <sheetName val="가로등수량수량"/>
      <sheetName val="인원투입계획"/>
      <sheetName val="경상비내역"/>
      <sheetName val="부대비내역"/>
      <sheetName val="1차분계약내역"/>
      <sheetName val="1차분계약내역ɡ"/>
      <sheetName val="1차분계약내역"/>
      <sheetName val="데이터유효성"/>
      <sheetName val="옥룡잡비"/>
      <sheetName val="식재수량집계"/>
      <sheetName val="자재집계"/>
      <sheetName val="산출근거(지주목)"/>
      <sheetName val="2차전체변경쌂瘅"/>
      <sheetName val="배수문"/>
      <sheetName val="대부예산서"/>
      <sheetName val="가공비"/>
      <sheetName val="단위가격"/>
      <sheetName val="일반공ఀ"/>
      <sheetName val="도장수량怀㿞ힽ_x0000_"/>
      <sheetName val="주요가정"/>
      <sheetName val="철거현황"/>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노상장99.3"/>
      <sheetName val="구분표"/>
      <sheetName val="수량산출Ü"/>
      <sheetName val="1공구_x0005_"/>
      <sheetName val="1_x0002_"/>
      <sheetName val="중기사용료목록"/>
      <sheetName val="덕전리"/>
      <sheetName val="2F 회의실견적(5_1賨࠭׃⾭_x0000_"/>
      <sheetName val="2F 회의실견적(5_1_x0000__x0000__x0005__x0000_鍐"/>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공종"/>
      <sheetName val="9Ԁ_x0000_缀"/>
      <sheetName val="Tenants"/>
      <sheetName val="POL6차¤_x0000_Ԁ_x0000_耀顔ḯ"/>
      <sheetName val="도장수량ꀍ㑰0_x0000_"/>
      <sheetName val="동원(堓ᬳ"/>
      <sheetName val="도장수량ꀂ坰0_x0000_"/>
      <sheetName val="도장수량ꀂ텰/_x0000_"/>
      <sheetName val="도장수량ꀀ濡쏴_x0000_"/>
      <sheetName val="도장수량؀_x0001__x0000__x0000_"/>
      <sheetName val="동원(؀_x0001_"/>
      <sheetName val="도장수량ꀏᡰ0_x0000_"/>
      <sheetName val="동원(ꀍ왰"/>
      <sheetName val="동원(ꀉ왰"/>
      <sheetName val="도장수량젓༴윱"/>
      <sheetName val="도장수량ꀀ㍰0_x0000_"/>
      <sheetName val="동원(렗_xd838_"/>
      <sheetName val="동원(研伶"/>
      <sheetName val="도장수량砖伶_x0000_曧"/>
      <sheetName val="동원(ꀔ퍰"/>
      <sheetName val="동원(ꀈ䩰"/>
      <sheetName val="동원(ꀈ"/>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Personnel"/>
      <sheetName val="예산대비"/>
      <sheetName val="04변경-상하朌"/>
      <sheetName val="상행-교대(A1-A_x0010__x0000_"/>
      <sheetName val="상행-교대(A1-A׃⿫"/>
      <sheetName val="도장수량ꀍ葰0_x0000_"/>
      <sheetName val="동원(ꀂ葰"/>
      <sheetName val="도장수량⠲來倀⁏"/>
      <sheetName val="동원(ꀐ⹰"/>
      <sheetName val="도장수량ꀃ灰0_x0000_"/>
      <sheetName val="도장수량䠏霳䠀댊"/>
      <sheetName val="동원(젬漶"/>
      <sheetName val="도장수량　辌䒓_x0000_"/>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䠌輶栀＂"/>
      <sheetName val="도장수량⠐辈ך"/>
      <sheetName val="도장수량䠒輶瀀㬎"/>
      <sheetName val="도장수량켴瀀膧"/>
      <sheetName val="동원(᠘碌"/>
      <sheetName val="동원(ꀉ镰"/>
      <sheetName val="동원(ꀢ镰"/>
      <sheetName val="도장수량ꀊ豰/_x0000_"/>
      <sheetName val="동원(뎆"/>
      <sheetName val="4배"/>
      <sheetName val="3배"/>
      <sheetName val="6배"/>
      <sheetName val="5배"/>
      <sheetName val="1배"/>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상행-교대(A1-A횸ʉ"/>
      <sheetName val="woo_x0000__x0000__x0005__x0000_"/>
      <sheetName val="woo_x0000__x0000__x0005__x0000_푰"/>
      <sheetName val="woo_x0000__x0000__x0005__x0000_"/>
      <sheetName val="woo_x0000__x0000__x0000__x0000_Ⳁ"/>
      <sheetName val="tggwan(_x0000__x0000__x0005__x0000_"/>
      <sheetName val="tggwan(ၒ_x0000__x0000__x0000_"/>
      <sheetName val="일ꗝ1푘"/>
      <sheetName val="일Ȍ_x0000_釈"/>
      <sheetName val="외천교"/>
      <sheetName val="방배동내역_ၒ_x0000__x0000__x0000__x0000_"/>
      <sheetName val="문의೶콃"/>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시행후면적"/>
      <sheetName val="동원(_x0000_脀"/>
      <sheetName val="허용지지력"/>
      <sheetName val="산출2-기_x0000_ጚȿ"/>
      <sheetName val="수문일위1"/>
      <sheetName val="허용전류_IEC DM鐀"/>
      <sheetName val="L형옹벽"/>
      <sheetName val="산#3-"/>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FANDBS"/>
      <sheetName val="GRDATA"/>
      <sheetName val="SHAFTDBSE"/>
      <sheetName val="대비표"/>
      <sheetName val="BM_LIST(2)"/>
      <sheetName val="공통토목건축"/>
      <sheetName val="G2건축도급"/>
      <sheetName val="검토갑"/>
      <sheetName val="내역집계 "/>
      <sheetName val="woo"/>
      <sheetName val="현장관리비_"/>
      <sheetName val="tggwan("/>
      <sheetName val="동원(堐娵"/>
      <sheetName val="동원(ꀈ牰"/>
      <sheetName val="도장수량ꀈ酰/_x0000_"/>
      <sheetName val="동원(ꀂ酰"/>
      <sheetName val="구ԯ_x0000_缀"/>
      <sheetName val="설비집계"/>
      <sheetName val="2F 회의실견적(5_1"/>
      <sheetName val="P.M 별"/>
      <sheetName val="1,2공구원가계산"/>
      <sheetName val="1,2공구원가계산"/>
      <sheetName val="허용전류-IEC_DA读ꀎ"/>
      <sheetName val="골재산출"/>
      <sheetName val="예정(l쐀"/>
      <sheetName val="예정(l᠀"/>
      <sheetName val="1공구산출내역낳"/>
      <sheetName val="기존단가 (2)"/>
      <sheetName val="제출내"/>
      <sheetName val="pier(각형)"/>
      <sheetName val="기초입력 DATA"/>
      <sheetName val="총사업비검토 총괄"/>
      <sheetName val="도장수량᠑ᔴခ"/>
      <sheetName val="도장수량䠕㌺蠁㨿"/>
      <sheetName val="동원(뤳"/>
      <sheetName val="EP0618"/>
      <sheetName val="1차분증̅"/>
      <sheetName val="당_x0000_"/>
      <sheetName val="전체내역서"/>
      <sheetName val="1.설계기준"/>
      <sheetName val="산출_xd80d_佋_xd800_斂"/>
      <sheetName val="SAKUB"/>
      <sheetName val="20䢬"/>
      <sheetName val="도급,하도급 예정금액"/>
      <sheetName val="원가계산서(1공구)"/>
      <sheetName val="부대"/>
      <sheetName val="동원ე玐刬"/>
      <sheetName val="충聈"/>
      <sheetName val="일위부표01"/>
      <sheetName val="결재판(삭제_x0000__x0000_Ԁ_x0000_䀀欭_x0002_"/>
      <sheetName val="문의_x0018__x0000_"/>
      <sheetName val="문의_x0018_簀"/>
      <sheetName val="TIE-IN"/>
      <sheetName val="DATA98"/>
      <sheetName val="1차분계약내역_x0000_"/>
      <sheetName val="6동"/>
      <sheetName val="40단領།׃⼲"/>
      <sheetName val="40단׃⽼_x0000__x0000_"/>
      <sheetName val="40단_x0010__x0000_㟠၎"/>
      <sheetName val="40단׃⾗_x0000__x0000_"/>
      <sheetName val="1공구산출내역_x0000_"/>
      <sheetName val="도장수량ꀉ끰/_x0000_"/>
      <sheetName val="도장수량ꀂ끰/_x0000_"/>
      <sheetName val="도장수량_xd814_輷倀ⴈ"/>
      <sheetName val="동원(렚辉"/>
      <sheetName val="도장수량ꀂ푰/_x0000_"/>
      <sheetName val="기본사항"/>
      <sheetName val="도장수량က_x0000_蠀슱"/>
      <sheetName val="동원(ꀈ데"/>
      <sheetName val="수목표준_x0000_͐"/>
      <sheetName val="재고AR"/>
      <sheetName val="동원(ꀑ剰"/>
      <sheetName val="Joinery works"/>
      <sheetName val="COST-EST LTI P5C"/>
      <sheetName val="GENERAL REQUIREMENTS"/>
      <sheetName val="Parem"/>
      <sheetName val="barchart"/>
      <sheetName val="RAB_AR&amp;STR5"/>
      <sheetName val="Bang_KL4"/>
      <sheetName val="TONG_HOP_VL-NC4"/>
      <sheetName val="M1-XL-1b_KLthep2"/>
      <sheetName val="KLDT_DIEN2"/>
      <sheetName val="Dinh_muc_CP_KTCB_khac2"/>
      <sheetName val="Bảng_KLHT1"/>
      <sheetName val="RC_WORK1"/>
      <sheetName val="M2__FIRE_FIGHTING_SYSTEM_V11"/>
      <sheetName val="M3__FIRE_ALARM_SYSTEM_V11"/>
      <sheetName val="SCOPE_OF_WORK1"/>
      <sheetName val="Sàn_T11"/>
      <sheetName val="Lỗ_thông_gió1"/>
      <sheetName val="Electrical_Works1"/>
      <sheetName val="H_T__INCOMING_SYSTEM1"/>
      <sheetName val="UNIT_PRICE2"/>
      <sheetName val="NSA_fr_Revit2"/>
      <sheetName val="PU_ITALY_7"/>
      <sheetName val="TH_DZ357"/>
      <sheetName val="Tro_giup7"/>
      <sheetName val="DON_GIA_TRAM_(3)5"/>
      <sheetName val="chi_tiet_TBA5"/>
      <sheetName val="chi_tiet_C5"/>
      <sheetName val="DON_GIA_CAN_THO7"/>
      <sheetName val="Customize_Your_Purchase_Order5"/>
      <sheetName val="CHITIET_VL-NC-TT_-1p5"/>
      <sheetName val="CHITIET_VL-NC-TT-3p4"/>
      <sheetName val="TONG_HOP_VL-NC_TT5"/>
      <sheetName val="KPVC-BD_5"/>
      <sheetName val="HĐ_ngoài4"/>
      <sheetName val="XT_Buoc_34"/>
      <sheetName val="dongia_(2)4"/>
      <sheetName val="7606_DZ5"/>
      <sheetName val="Don_gia_chi_tiet5"/>
      <sheetName val="project_management4"/>
      <sheetName val="Adix_A4"/>
      <sheetName val="S-curve_4"/>
      <sheetName val="REINF_4"/>
      <sheetName val="Rates_20094"/>
      <sheetName val="So_doi_chieu_LC4"/>
      <sheetName val="MAIN_GATE_HOUSE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MH_RATE4"/>
      <sheetName val="DM_60613"/>
      <sheetName val="DG_thep_ma_kem3"/>
      <sheetName val="Lcau_-_Lxuc4"/>
      <sheetName val="CT_vat_lieu3"/>
      <sheetName val="Equip_3"/>
      <sheetName val="Đầu_vào3"/>
      <sheetName val="Chi_tiet_XD_TBA3"/>
      <sheetName val="Trạm_biến_áp3"/>
      <sheetName val="Đơn_Giá_3"/>
      <sheetName val="CT-0_4KV3"/>
      <sheetName val="Chenh_lech_vat_tu3"/>
      <sheetName val="Diện_tích3"/>
      <sheetName val="1_Khái_toán3"/>
      <sheetName val="TONG_HOP_T5_19983"/>
      <sheetName val="KL_Chi_tiết_Xây_tô3"/>
      <sheetName val="DG_DZ3"/>
      <sheetName val="DG_TBA3"/>
      <sheetName val="07Base_Cost3"/>
      <sheetName val="rate_material3"/>
      <sheetName val="Chi_tiet_KL3"/>
      <sheetName val="Tổng_hợp_KL3"/>
      <sheetName val="Xay_lapduongR33"/>
      <sheetName val="04_-_XUONG_DET_B3"/>
      <sheetName val="Bill_1_Quy_dinh_chung3"/>
      <sheetName val="1_R18_BF3"/>
      <sheetName val="6_External_works-R183"/>
      <sheetName val="Phan_khai_KLuong3"/>
      <sheetName val="_033"/>
      <sheetName val="chieu_day_san3"/>
      <sheetName val="Podium_Concrete_Works3"/>
      <sheetName val="KLCT-_TOWER3"/>
      <sheetName val="KLCT-_PODIUM3"/>
      <sheetName val="Gia_thanh_chuoi_su3"/>
      <sheetName val="Tiep_dia3"/>
      <sheetName val="Don_gia_vung_III-Can_Tho3"/>
      <sheetName val="Area_Cal3"/>
      <sheetName val="Elect_(3)3"/>
      <sheetName val="Bond_수수료_계산_포맷3"/>
      <sheetName val="PAGE_13"/>
      <sheetName val="EIRR&gt;_23"/>
      <sheetName val="DM_673"/>
      <sheetName val="Đầu_tư3"/>
      <sheetName val="Project_Data3"/>
      <sheetName val="Data_Input3"/>
      <sheetName val="6787CWFASE2CASE2_00_xls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Vat_tu_XD3"/>
      <sheetName val="Tower_-_Concrete_Works3"/>
      <sheetName val="Bill-04_ket_cau_thap-_UNI3"/>
      <sheetName val="Loại_Vật_tư3"/>
      <sheetName val="TH_Vat_tu3"/>
      <sheetName val="dg_tphcm3"/>
      <sheetName val="T_KÊ_K_CẤU3"/>
      <sheetName val="Bill_01_-_CTN3"/>
      <sheetName val="Bill_2_2_Villa_2_beds3"/>
      <sheetName val="4_PTDG3"/>
      <sheetName val="A1,_May3"/>
      <sheetName val="Vat_lieu3"/>
      <sheetName val="Bang_trong_luong_rieng_thep3"/>
      <sheetName val="HÐ_ngoài4"/>
      <sheetName val="gia_cong_tac3"/>
      <sheetName val="Measure_13063"/>
      <sheetName val="Cước_VC_+_ĐM_CP_Tư_vấn3"/>
      <sheetName val="Hệ_số3"/>
      <sheetName val="DETAIL_2"/>
      <sheetName val="GV1-D13_(Casement_door)3"/>
      <sheetName val="final_list_20053"/>
      <sheetName val="LV_data2"/>
      <sheetName val="ESTI_2"/>
      <sheetName val="Gia_vat_tu2"/>
      <sheetName val="CẤP_THOÁT_NƯỚC3"/>
      <sheetName val="TH_MTC2"/>
      <sheetName val="TH_N_Cong2"/>
      <sheetName val="THDT_goi_thau_TB3"/>
      <sheetName val="Tien_do_TV3"/>
      <sheetName val="Harga_ME_3"/>
      <sheetName val="Analisa_Gabungan3"/>
      <sheetName val="_Bill_5-Earthing_2_-_Add_Works2"/>
      <sheetName val="bridge_#_13"/>
      <sheetName val="Isolasi_Luar_Dalam3"/>
      <sheetName val="Isolasi_Luar3"/>
      <sheetName val="KL_san_lap2"/>
      <sheetName val="Chi_tiet2"/>
      <sheetName val="Chenh_lech_ca_may2"/>
      <sheetName val="TLg_CN&amp;Laixe2"/>
      <sheetName val="TLg_CN&amp;Laixe_(2)2"/>
      <sheetName val="TLg_Laitau2"/>
      <sheetName val="TLg_Laitau_(2)2"/>
      <sheetName val="Bang_3_Chi_tiet_phan_Dz2"/>
      <sheetName val="KHOI_LUONG2"/>
      <sheetName val="Equipment_list_(PAC)2"/>
      <sheetName val="TINH_KHOI_LUONG2"/>
      <sheetName val="DATA_BASE2"/>
      <sheetName val="BẢNG_KHỐI_LƯỢNG_TỔNG_HỢP2"/>
      <sheetName val="Buy_vs__Lease_Car3"/>
      <sheetName val="CP_Khac_cuoc_VC2"/>
      <sheetName val="Budget_Code2"/>
      <sheetName val="CTKL_KTX_HT2"/>
      <sheetName val="HVAC_BLOCK_B42"/>
      <sheetName val="PRE_(E)2"/>
      <sheetName val="2_Chiet_tinh2"/>
      <sheetName val="subcon_sched2"/>
      <sheetName val="NHÀ_NHẬP_LIỆU2"/>
      <sheetName val="MÓNG_SILO2"/>
      <sheetName val="Tong_du_toan2"/>
      <sheetName val="Bill_2_-_ketcau2"/>
      <sheetName val="Chi_tiet_lan_can2"/>
      <sheetName val="13-Cốt_thép_(10mm&lt;D≤18mm)_FO162"/>
      <sheetName val="du_lieu_du_toan2"/>
      <sheetName val="BOQ_THAN2"/>
      <sheetName val="DL_ĐẦU_VÀO2"/>
      <sheetName val="KL_LĐ-_CÁP_ĐIỆN2"/>
      <sheetName val="KL_LĐ-BUSWAY2"/>
      <sheetName val="KL_LĐ-TỦ_ĐIỆN2"/>
      <sheetName val="Data-Lắp_đèn,_ổ_cắm_căn_hộ2"/>
      <sheetName val="GTTT_PL_022"/>
      <sheetName val="GTTT_PL22"/>
      <sheetName val="KL_LĐ_CS_SỰ_CỐ_(k_in)2"/>
      <sheetName val="KL_LĐ_TỦ_ĐIỆN_(k_in)2"/>
      <sheetName val="KL_TỦ_ĐIỆN_MSB2"/>
      <sheetName val="KL_LĐ_CÁP_ĐIỆN2"/>
      <sheetName val="KL_LĐ-_BUSWAY2"/>
      <sheetName val="KL_LĐ-_PHẦN_HẦM,_KHỐI_ĐẾ,_HL2"/>
      <sheetName val="KL-HÀNH_LANG2"/>
      <sheetName val="KL-Lap_dat-M_(k_in)2"/>
      <sheetName val="KL-TEST-M_(k_in)2"/>
      <sheetName val="KL-Lap_dat-D2"/>
      <sheetName val="Check_list_tháp_D_(k_in)2"/>
      <sheetName val="Check_list_tháp_M(k_in)2"/>
      <sheetName val="đối_soát_vật_tư2"/>
      <sheetName val="Main_Cable_2"/>
      <sheetName val="Scorp_of_Work2"/>
      <sheetName val="CPC_2T2"/>
      <sheetName val="TH_(Daikin)2"/>
      <sheetName val="_BILL_2_1_E-ELV-THO2"/>
      <sheetName val="_BILL_2_2_E-ELV-HT2"/>
      <sheetName val="CT_tu_EDHP2"/>
      <sheetName val="BIIL_3_1_PS-THO2"/>
      <sheetName val="BIIL_3_1_PS-HT2"/>
      <sheetName val="BILL_4_ACMV-THO_2"/>
      <sheetName val="BILL_4_ACMV-HT_2"/>
      <sheetName val="_BILL_5_FA-FA_-_THO__2"/>
      <sheetName val="_BILL_5_FA-FA_-_HT__2"/>
      <sheetName val="Gia_tudien2"/>
      <sheetName val="Code_NC2"/>
      <sheetName val="TH_(Toshiba)2"/>
      <sheetName val="BILL_4_ACMV-HT__(Toshiba)2"/>
      <sheetName val="Hao_hut,_CK2"/>
      <sheetName val="TH_CPTC2"/>
      <sheetName val="CT_gio_m22"/>
      <sheetName val="DMVL,_CK2"/>
      <sheetName val="Sum_material2"/>
      <sheetName val="Ree_Hvac-Condotel2"/>
      <sheetName val="Sigma_HVAC-Condotel2"/>
      <sheetName val="Techgel_Condotel_-_HVAC2"/>
      <sheetName val="Unicon_Condotel_-_HVAC2"/>
      <sheetName val="Ree_P&amp;D-Condotel2"/>
      <sheetName val="Sigma_CTN-CONDOTEL2"/>
      <sheetName val="Techgel_Condotel_-_CTN2"/>
      <sheetName val="Unicon__Condotel_-_CTN2"/>
      <sheetName val="MTO_REV_2(ARMOR)1"/>
      <sheetName val="07_2019_HC1"/>
      <sheetName val="NHAN_SU_CAC_CONG_TRINH1"/>
      <sheetName val="BANG_CHAM_CONG_VAN_PHONG1"/>
      <sheetName val="CHAM_CONG_TRUC_VE_SINH1"/>
      <sheetName val="TÍNH_TOÁN_KHỐI_LƯỢNG_P61"/>
      <sheetName val="Dầm_-4_7m1"/>
      <sheetName val="Scheme_B_Estimate_1"/>
      <sheetName val="Bang_TH1"/>
      <sheetName val="TINH_GIA_-_SAN_XUAT_Vertico1"/>
      <sheetName val="CONSOIDATE_41"/>
      <sheetName val="CONSOIDATE_21"/>
      <sheetName val="NET_ALL_(M)"/>
      <sheetName val="C_A02_-_Confirmations1"/>
      <sheetName val="3-PTDGT8_1"/>
      <sheetName val="4-PTDG_(T2)1"/>
      <sheetName val="4-PTDG_(T1)1"/>
      <sheetName val="HRG_BHN1"/>
      <sheetName val="Slim_2_cánh_&amp;_2_vách"/>
      <sheetName val="dtct_cong"/>
      <sheetName val="Breakdown_(B)"/>
      <sheetName val="CP_Du_phong1"/>
      <sheetName val="THCP_xay_dung1"/>
      <sheetName val="Tong_hop_kinh_phi1"/>
      <sheetName val="phân_tích_hiệu_quả"/>
      <sheetName val="Tổng_kê"/>
      <sheetName val="연결분개(거래_Ʉ1"/>
      <sheetName val="4_3_Scope_of_work_1"/>
      <sheetName val="B3A_-_TOWER_A"/>
      <sheetName val="MEP_Detail"/>
      <sheetName val="Thuc_thanh"/>
      <sheetName val="Main_Feeder"/>
      <sheetName val="PE_Wire"/>
      <sheetName val="CP_QLDA"/>
      <sheetName val="B_1_-_CT_PVQTTC"/>
      <sheetName val="Chi_phi_khac_4_3KH-CP"/>
      <sheetName val="items_left"/>
      <sheetName val="Joinery_works"/>
      <sheetName val="RC_fin"/>
      <sheetName val="[EUL_XLS]도장수량쌀䄅/"/>
      <sheetName val="[EUL_XLS]도장수량쌈㈅/"/>
      <sheetName val="[EUL_XLS]도장수량쌀㈅/"/>
      <sheetName val="[EUL_XLS]도장수량퀂/"/>
      <sheetName val="[EUL_XLS]동원(/"/>
      <sheetName val="[EUL_XLS]도장수량츆鱪/"/>
      <sheetName val="[EUL_XLS]도장수량츂鑪/"/>
      <sheetName val="[EUL_XLS]도장수량/"/>
      <sheetName val="COST-EST_LTI_P5C"/>
      <sheetName val="pp3p_"/>
      <sheetName val="도장수량ꀃ籰0_x0000_"/>
      <sheetName val="도장수량ࠒ伷_xd800_욒"/>
      <sheetName val="TYÞ᐀z_x0000_"/>
      <sheetName val="tggwan(mac_x0000_"/>
      <sheetName val="물가변동_총_x0000__x0000__x0005_"/>
      <sheetName val="9Ԁ"/>
      <sheetName val="품_x0002_"/>
      <sheetName val="POL6차¤"/>
      <sheetName val="도장수량砖伶"/>
      <sheetName val="tggwa반̹퉨è抨؍"/>
      <sheetName val="tggwa배͖팘ą昈ᕋ"/>
      <sheetName val="tggwaಈᖔ叨ᖡ_x0000__x0000_"/>
      <sheetName val="tggwa배͖팘ą䔠᭽"/>
      <sheetName val="tggwa배͖팘ą懨ᗽ"/>
      <sheetName val="tggwaಈᖔꩠἻ_x0000__x0000_"/>
      <sheetName val="tggwaಈᖔୠᱍ_x0000__x0000_"/>
      <sheetName val="tggwaಈᖔ醰ᯃ_x0000__x0000_"/>
      <sheetName val="tggwa狈ἡ砐ᰲ_x0000__x0000_"/>
      <sheetName val="tggwa狈ἡ䓰ᰠ_x0000__x0000_"/>
      <sheetName val="tggwaᠸᖠᖩ_x0000__x0000_"/>
      <sheetName val="tggwa駘ችꠐᘬ_x0000__x0000_"/>
      <sheetName val="부재치수입력"/>
      <sheetName val="허용전류_IEC Dɍ_x0000_"/>
      <sheetName val="허용전류_IEC Dɍ_x0000_"/>
      <sheetName val="1차분계약내역ﱻ"/>
      <sheetName val="T__PROPOSAL_ELEC_345KV_EULJOO_2"/>
      <sheetName val="[EUL.XLS][EUL.XLS][EUL.XLS]__16"/>
      <sheetName val="[EUL.XLS][EUL.XLS][EUL.XLS]__17"/>
      <sheetName val="[EUL.XLS][EUL.XLS][EUL.XLS]__18"/>
      <sheetName val="[EUL.XLS][EUL.XLS][EUL.XLS]__19"/>
      <sheetName val="[EUL.XLS][EUL.XLS][EUL.XLS]__20"/>
      <sheetName val="[EUL.XLS][EUL.XLS][EUL.XLS]__21"/>
      <sheetName val="[EUL.XLS][EUL.XLS][EUL.XLS]__22"/>
      <sheetName val="[EUL.XLS][EUL.XLS][EUL.XLS]__23"/>
      <sheetName val="[EUL.XLS]도장수량섈_xd96c_/_x0000_"/>
      <sheetName val="[EUL.XLS]도장수량섈陬/_x0000_"/>
      <sheetName val="[EUL.XLS]도장수량섁ꥬ/_x0000_"/>
      <sheetName val="[EUL.XLS]도장수량썬/_x0000_"/>
      <sheetName val="[EUL.XLS]도장수량ꌂ멭/_x0000_"/>
      <sheetName val="[EUL.XLS]도장수량ꌂ/_x0000_"/>
      <sheetName val="[EUL.XLS]도장수량ꌌ국/_x0000_"/>
      <sheetName val="[EUL.XLS]도장수량ԋ/_x000e_"/>
      <sheetName val="[EUL.XLS]도장수량퀂/"/>
      <sheetName val="[EUL.XLS]도장수량/"/>
      <sheetName val="[EUL.XLS][EUL_XLS]전체수ḱ텭/"/>
      <sheetName val="[EUL.XLS][EUL_XLS]전체수ḱ푭/"/>
      <sheetName val="[EUL.XLS][EUL_XLS]전체수량/"/>
      <sheetName val="[EUL.XLS][EUL_XLS]도장수량猀ﱭ/"/>
      <sheetName val="[EUL.XLS][EUL_XLS]도장수猱ﱭ/倀"/>
      <sheetName val="[EUL.XLS]도장수량Ј/"/>
      <sheetName val="[EUL.XLS][EUL_XLS]전체수ḱ텭/1"/>
      <sheetName val="[EUL.XLS][EUL_XLS]전체수ḱ푭/1"/>
      <sheetName val="공종별집계퀂"/>
      <sheetName val="여과椂忶"/>
      <sheetName val="중동︀㣕"/>
      <sheetName val="배수유공블_x0000_"/>
      <sheetName val="산출2-기_x0000__x0000__x0005_"/>
      <sheetName val="산출2-기_x0000__x0000__x0000_"/>
      <sheetName val="2차전체변경예_x0000_"/>
      <sheetName val="PriceSummary"/>
      <sheetName val="품밽ċ繠"/>
      <sheetName val="Substation Column"/>
      <sheetName val="Land Dev't. Ph-1"/>
      <sheetName val="4-Lane bridge"/>
      <sheetName val="Hac.Lots"/>
      <sheetName val="Res.Lots"/>
      <sheetName val="Spine Road"/>
      <sheetName val="ASCEandUBC"/>
      <sheetName val="8.PILE  (돌출)"/>
      <sheetName val="UC"/>
      <sheetName val="COVERSHEET"/>
      <sheetName val="Ex-Rate"/>
      <sheetName val="Rate Analysis"/>
      <sheetName val="수로단위수량"/>
      <sheetName val="공통비(전체₼"/>
      <sheetName val="예정공정(2차분_x0000_"/>
      <sheetName val="2002상반기노임기준"/>
      <sheetName val="발주간_x0000_"/>
      <sheetName val="SCHED1_x0000_Ԁ"/>
      <sheetName val="도장수량렒"/>
      <sheetName val="일Ȍ"/>
      <sheetName val="구ԯ"/>
      <sheetName val="40단_x0010_"/>
      <sheetName val="SCHED1"/>
      <sheetName val="물가변동_총"/>
      <sheetName val="주요 자재 집계표 (2)"/>
      <sheetName val="woo뇀"/>
      <sheetName val="woo몀"/>
      <sheetName val="woo낀"/>
      <sheetName val="wooᐰ"/>
      <sheetName val="woo៰"/>
      <sheetName val="설계기준_및_하중계산"/>
      <sheetName val="PAINT_(2)"/>
      <sheetName val="노상장99_3"/>
      <sheetName val="품莨"/>
      <sheetName val="품밽_ဠ"/>
      <sheetName val="20剙"/>
      <sheetName val="1"/>
      <sheetName val="제출내Ā"/>
      <sheetName val="도장수량؀"/>
      <sheetName val="동원(؀"/>
      <sheetName val="동원(렗"/>
      <sheetName val="Appendix_I(KBC2009_W)"/>
      <sheetName val="Appendix_II(KBC2009_E)"/>
      <sheetName val="Appendix_III"/>
      <sheetName val="1공구"/>
      <sheetName val="woo"/>
      <sheetName val="woo푰"/>
      <sheetName val="woo"/>
      <sheetName val="1차분계약내역栀"/>
      <sheetName val="1차분계약내역⢚"/>
      <sheetName val="1차분계약내역゚"/>
      <sheetName val="1.지장공가 양성화검토결과"/>
      <sheetName val="가시설공사"/>
      <sheetName val="시재"/>
      <sheetName val="Luong+may"/>
      <sheetName val="B15"/>
      <sheetName val="B16"/>
      <sheetName val="B17"/>
      <sheetName val="B4-D3"/>
      <sheetName val="B8"/>
      <sheetName val="Cash Flow"/>
      <sheetName val="Yield"/>
      <sheetName val="Analisa Upah &amp; Bahan Plum"/>
      <sheetName val="FACTOR"/>
      <sheetName val="HRSG SMALL07220"/>
      <sheetName val="동원(蠚夷"/>
      <sheetName val="동원(栰妉"/>
      <sheetName val="배수유공블ᣉ"/>
      <sheetName val="물집"/>
      <sheetName val="단가비교표_공통1"/>
      <sheetName val="5.(강릉1구간)K4-선금공제"/>
      <sheetName val="총_x0000_"/>
      <sheetName val="매입장부"/>
      <sheetName val="허용전류_IEC D⁍0"/>
      <sheetName val="허용전류_IEC Dꁍ0"/>
      <sheetName val="허용전류_IEC Dꡍ_xd8cf_9"/>
      <sheetName val="허용전류_IEC D桍_xd8d4_9"/>
      <sheetName val="허용전류_IEC D0"/>
      <sheetName val="허용전류_IEC D큍郏/"/>
      <sheetName val="산출2-기ꙭÓ_x0000_"/>
      <sheetName val="산출2-기㳜Ç"/>
      <sheetName val="산출2-기ꙭy_x0000_"/>
      <sheetName val="산출2-기ꙭ_x0000_"/>
      <sheetName val="산출2-기䃬s"/>
      <sheetName val="산출2-기ꙭ"/>
      <sheetName val="산출2-기ꙭ"/>
      <sheetName val="산출2-기㻌"/>
      <sheetName val="산출2-기鄐䚏"/>
      <sheetName val="산출2-기鄐䚏è"/>
      <sheetName val="산출2-기辰໰_x000a_"/>
      <sheetName val="산출2-기辰໰"/>
      <sheetName val="산출2-기跰鷺Ó"/>
      <sheetName val="산출2-기鏐欯§"/>
      <sheetName val="산출2-기豐ኰ§"/>
      <sheetName val="허용전류_IEC DM簀陶"/>
      <sheetName val="허용전류_IEC D롍۠渃"/>
      <sheetName val="허용전류_IEC DM猱"/>
      <sheetName val="1TL椀⠀輠_x0012_"/>
      <sheetName val="1.공사비집계"/>
      <sheetName val="45,46"/>
      <sheetName val="입찰내역 발주처 양식"/>
      <sheetName val="을-ATYPE"/>
      <sheetName val="?????"/>
      <sheetName val="est"/>
      <sheetName val="_____"/>
      <sheetName val="120"/>
      <sheetName val="13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단가조사"/>
      <sheetName val="공사예산하조서(O.K)"/>
      <sheetName val="관리,공감"/>
      <sheetName val="남양시작동010313100%"/>
      <sheetName val="TTTram"/>
      <sheetName val="GIAVLIEU"/>
      <sheetName val="DGchitiet "/>
      <sheetName val="총원가계산서(요율)"/>
      <sheetName val="대창(함평)"/>
      <sheetName val="대창(장성)"/>
      <sheetName val="MTC"/>
      <sheetName val="Schedule S-Curve (new scheme)"/>
      <sheetName val="btra"/>
      <sheetName val="tuong"/>
      <sheetName val="THONG KE CAU KIEN"/>
      <sheetName val="FD"/>
      <sheetName val="GI"/>
      <sheetName val="EE (3)"/>
      <sheetName val="PAVEMENT"/>
      <sheetName val="TRAFFIC"/>
      <sheetName val="Bộ mã"/>
      <sheetName val="매부"/>
      <sheetName val="현관"/>
      <sheetName val="인원"/>
      <sheetName val="Tinh toan"/>
      <sheetName val="ma-pt"/>
      <sheetName val="PTdam"/>
      <sheetName val="cov-estimate"/>
      <sheetName val="시중노임"/>
      <sheetName val="Share price data"/>
      <sheetName val="THIET DAT"/>
      <sheetName val="L"/>
      <sheetName val="MASTER1"/>
      <sheetName val="조선용암면"/>
      <sheetName val="Don_gia5"/>
      <sheetName val="DGchitiet_"/>
      <sheetName val="Schedule_S-Curve_(new_scheme)"/>
      <sheetName val="Tinh_toan"/>
      <sheetName val="Du_toan5"/>
      <sheetName val="UNIT_PRICE3"/>
      <sheetName val="PU_ITALY_8"/>
      <sheetName val="TH_DZ358"/>
      <sheetName val="Tro_giup8"/>
      <sheetName val="Don_gia6"/>
      <sheetName val="DON_GIA_TRAM_(3)6"/>
      <sheetName val="RAB_AR&amp;STR6"/>
      <sheetName val="chi_tiet_TBA6"/>
      <sheetName val="chi_tiet_C6"/>
      <sheetName val="DON_GIA_CAN_THO8"/>
      <sheetName val="Customize_Your_Purchase_Order6"/>
      <sheetName val="CHITIET_VL-NC-TT_-1p6"/>
      <sheetName val="CHITIET_VL-NC-TT-3p5"/>
      <sheetName val="TONG_HOP_VL-NC_TT6"/>
      <sheetName val="KPVC-BD_6"/>
      <sheetName val="HĐ_ngoài5"/>
      <sheetName val="XT_Buoc_35"/>
      <sheetName val="dongia_(2)5"/>
      <sheetName val="7606_DZ6"/>
      <sheetName val="Don_gia_chi_tiet6"/>
      <sheetName val="project_management5"/>
      <sheetName val="Adix_A5"/>
      <sheetName val="S-curve_5"/>
      <sheetName val="REINF_5"/>
      <sheetName val="Rates_20095"/>
      <sheetName val="So_doi_chieu_LC5"/>
      <sheetName val="MAIN_GATE_HOUSE5"/>
      <sheetName val="Commercial_value5"/>
      <sheetName val="Ky_Lam_Bridge5"/>
      <sheetName val="Provisional_Sums_Item5"/>
      <sheetName val="Gas_Pressure_Welding5"/>
      <sheetName val="General_Item&amp;General_Requireme5"/>
      <sheetName val="General_Items5"/>
      <sheetName val="Regenral_Requirements5"/>
      <sheetName val="chiet_tinh5"/>
      <sheetName val="Ng_hàng_xà+bulong5"/>
      <sheetName val="Bang_KL5"/>
      <sheetName val="TONG_HOP_VL-NC5"/>
      <sheetName val="MH_RATE5"/>
      <sheetName val="DM_60614"/>
      <sheetName val="DG_thep_ma_kem4"/>
      <sheetName val="Lcau_-_Lxuc5"/>
      <sheetName val="CT_vat_lieu4"/>
      <sheetName val="Equip_4"/>
      <sheetName val="A1_CN4"/>
      <sheetName val="Đầu_vào4"/>
      <sheetName val="Chi_tiet_XD_TBA4"/>
      <sheetName val="Trạm_biến_áp4"/>
      <sheetName val="Đơn_Giá_4"/>
      <sheetName val="CT-0_4KV4"/>
      <sheetName val="Chenh_lech_vat_tu4"/>
      <sheetName val="Diện_tích4"/>
      <sheetName val="1_Khái_toán4"/>
      <sheetName val="TONG_HOP_T5_19984"/>
      <sheetName val="KL_Chi_tiết_Xây_tô4"/>
      <sheetName val="DG_DZ4"/>
      <sheetName val="DG_TBA4"/>
      <sheetName val="07Base_Cost4"/>
      <sheetName val="rate_material4"/>
      <sheetName val="Chi_tiet_KL4"/>
      <sheetName val="Tổng_hợp_KL4"/>
      <sheetName val="Xay_lapduongR34"/>
      <sheetName val="04_-_XUONG_DET_B4"/>
      <sheetName val="Bill_1_Quy_dinh_chung4"/>
      <sheetName val="1_R18_BF4"/>
      <sheetName val="6_External_works-R184"/>
      <sheetName val="Phan_khai_KLuong4"/>
      <sheetName val="_034"/>
      <sheetName val="chieu_day_san4"/>
      <sheetName val="Podium_Concrete_Works4"/>
      <sheetName val="KLCT-_TOWER4"/>
      <sheetName val="KLCT-_PODIUM4"/>
      <sheetName val="Gia_thanh_chuoi_su4"/>
      <sheetName val="Tiep_dia4"/>
      <sheetName val="Don_gia_vung_III-Can_Tho4"/>
      <sheetName val="Area_Cal4"/>
      <sheetName val="Elect_(3)4"/>
      <sheetName val="Bond_수수료_계산_포맷4"/>
      <sheetName val="PAGE_14"/>
      <sheetName val="EIRR&gt;_24"/>
      <sheetName val="DM_674"/>
      <sheetName val="Đầu_tư4"/>
      <sheetName val="Project_Data4"/>
      <sheetName val="Data_Input4"/>
      <sheetName val="6787CWFASE2CASE2_00_xls4"/>
      <sheetName val="Bill_02_-_Xay_gach-Pou_4"/>
      <sheetName val="Bill_03-Chống_thấm-Pou4"/>
      <sheetName val="Bill_04-Kim_loại-Pou4"/>
      <sheetName val="Bill_05_-_Hoan_thien-Pou_4"/>
      <sheetName val="Bill_02_-_Xay_gach-Tower4"/>
      <sheetName val="Bill_03-Chống_thấm-Tower4"/>
      <sheetName val="Bill_04-Kim_loại-Tower4"/>
      <sheetName val="Bill_05_-_Hoan_thien-Tower4"/>
      <sheetName val="KL-_KHAC4"/>
      <sheetName val="BILL_3_-_KẾT_CẤU_HẦM4"/>
      <sheetName val="PTĐG_LTBT4"/>
      <sheetName val="CTG-PRECHEx1_44"/>
      <sheetName val="CTG-AB_(2)4"/>
      <sheetName val="CTG-AB_(3)4"/>
      <sheetName val="CTG-PLP-1_084"/>
      <sheetName val="Pre_Đội_nhóm4"/>
      <sheetName val="Vat_tu_XD4"/>
      <sheetName val="Tower_-_Concrete_Works4"/>
      <sheetName val="Bill-04_ket_cau_thap-_UNI4"/>
      <sheetName val="Loại_Vật_tư4"/>
      <sheetName val="TH_Vat_tu4"/>
      <sheetName val="dg_tphcm4"/>
      <sheetName val="T_KÊ_K_CẤU4"/>
      <sheetName val="Bill_01_-_CTN4"/>
      <sheetName val="Bill_2_2_Villa_2_beds4"/>
      <sheetName val="4_PTDG4"/>
      <sheetName val="A1,_May4"/>
      <sheetName val="Vat_lieu4"/>
      <sheetName val="Bang_trong_luong_rieng_thep4"/>
      <sheetName val="HÐ_ngoài5"/>
      <sheetName val="gia_cong_tac4"/>
      <sheetName val="Measure_13064"/>
      <sheetName val="Cước_VC_+_ĐM_CP_Tư_vấn4"/>
      <sheetName val="Hệ_số4"/>
      <sheetName val="DETAIL_3"/>
      <sheetName val="GV1-D13_(Casement_door)4"/>
      <sheetName val="final_list_20054"/>
      <sheetName val="LV_data3"/>
      <sheetName val="ESTI_3"/>
      <sheetName val="Gia_vat_tu3"/>
      <sheetName val="CẤP_THOÁT_NƯỚC4"/>
      <sheetName val="TH_MTC3"/>
      <sheetName val="TH_N_Cong3"/>
      <sheetName val="THDT_goi_thau_TB4"/>
      <sheetName val="Tien_do_TV4"/>
      <sheetName val="Harga_ME_4"/>
      <sheetName val="Analisa_Gabungan4"/>
      <sheetName val="_Bill_5-Earthing_2_-_Add_Works3"/>
      <sheetName val="bridge_#_14"/>
      <sheetName val="Isolasi_Luar_Dalam4"/>
      <sheetName val="Isolasi_Luar4"/>
      <sheetName val="KL_san_lap3"/>
      <sheetName val="Chi_tiet3"/>
      <sheetName val="Chenh_lech_ca_may3"/>
      <sheetName val="TLg_CN&amp;Laixe3"/>
      <sheetName val="TLg_CN&amp;Laixe_(2)3"/>
      <sheetName val="TLg_Laitau3"/>
      <sheetName val="TLg_Laitau_(2)3"/>
      <sheetName val="Bang_3_Chi_tiet_phan_Dz3"/>
      <sheetName val="KHOI_LUONG3"/>
      <sheetName val="Equipment_list_(PAC)3"/>
      <sheetName val="TINH_KHOI_LUONG3"/>
      <sheetName val="DATA_BASE3"/>
      <sheetName val="BẢNG_KHỐI_LƯỢNG_TỔNG_HỢP3"/>
      <sheetName val="Buy_vs__Lease_Car4"/>
      <sheetName val="CP_Khac_cuoc_VC3"/>
      <sheetName val="Budget_Code3"/>
      <sheetName val="CTKL_KTX_HT3"/>
      <sheetName val="HVAC_BLOCK_B43"/>
      <sheetName val="PRE_(E)3"/>
      <sheetName val="2_Chiet_tinh3"/>
      <sheetName val="subcon_sched3"/>
      <sheetName val="NHÀ_NHẬP_LIỆU3"/>
      <sheetName val="MÓNG_SILO3"/>
      <sheetName val="Tong_du_toan3"/>
      <sheetName val="Bill_2_-_ketcau3"/>
      <sheetName val="Chi_tiet_lan_can3"/>
      <sheetName val="13-Cốt_thép_(10mm&lt;D≤18mm)_FO163"/>
      <sheetName val="du_lieu_du_toan3"/>
      <sheetName val="BOQ_THAN3"/>
      <sheetName val="DL_ĐẦU_VÀO3"/>
      <sheetName val="Scorp_of_Work3"/>
      <sheetName val="CPC_2T3"/>
      <sheetName val="TH_(Daikin)3"/>
      <sheetName val="_BILL_2_1_E-ELV-THO3"/>
      <sheetName val="_BILL_2_2_E-ELV-HT3"/>
      <sheetName val="CT_tu_EDHP3"/>
      <sheetName val="BIIL_3_1_PS-THO3"/>
      <sheetName val="BIIL_3_1_PS-HT3"/>
      <sheetName val="BILL_4_ACMV-THO_3"/>
      <sheetName val="BILL_4_ACMV-HT_3"/>
      <sheetName val="_BILL_5_FA-FA_-_THO__3"/>
      <sheetName val="_BILL_5_FA-FA_-_HT__3"/>
      <sheetName val="Gia_tudien3"/>
      <sheetName val="Code_NC3"/>
      <sheetName val="TH_(Toshiba)3"/>
      <sheetName val="BILL_4_ACMV-HT__(Toshiba)3"/>
      <sheetName val="Hao_hut,_CK3"/>
      <sheetName val="TH_CPTC3"/>
      <sheetName val="CT_gio_m23"/>
      <sheetName val="DMVL,_CK3"/>
      <sheetName val="Sum_material3"/>
      <sheetName val="Ree_Hvac-Condotel3"/>
      <sheetName val="Sigma_HVAC-Condotel3"/>
      <sheetName val="Techgel_Condotel_-_HVAC3"/>
      <sheetName val="Unicon_Condotel_-_HVAC3"/>
      <sheetName val="Ree_P&amp;D-Condotel3"/>
      <sheetName val="Sigma_CTN-CONDOTEL3"/>
      <sheetName val="Techgel_Condotel_-_CTN3"/>
      <sheetName val="Unicon__Condotel_-_CTN3"/>
      <sheetName val="KL_LĐ-_CÁP_ĐIỆN3"/>
      <sheetName val="KL_LĐ-BUSWAY3"/>
      <sheetName val="KL_LĐ-TỦ_ĐIỆN3"/>
      <sheetName val="Data-Lắp_đèn,_ổ_cắm_căn_hộ3"/>
      <sheetName val="GTTT_PL_023"/>
      <sheetName val="GTTT_PL23"/>
      <sheetName val="KL_LĐ_CS_SỰ_CỐ_(k_in)3"/>
      <sheetName val="KL_LĐ_TỦ_ĐIỆN_(k_in)3"/>
      <sheetName val="KL_TỦ_ĐIỆN_MSB3"/>
      <sheetName val="KL_LĐ_CÁP_ĐIỆN3"/>
      <sheetName val="KL_LĐ-_BUSWAY3"/>
      <sheetName val="KL_LĐ-_PHẦN_HẦM,_KHỐI_ĐẾ,_HL3"/>
      <sheetName val="KL-HÀNH_LANG3"/>
      <sheetName val="KL-Lap_dat-M_(k_in)3"/>
      <sheetName val="KL-TEST-M_(k_in)3"/>
      <sheetName val="KL-Lap_dat-D3"/>
      <sheetName val="Check_list_tháp_D_(k_in)3"/>
      <sheetName val="Check_list_tháp_M(k_in)3"/>
      <sheetName val="đối_soát_vật_tư3"/>
      <sheetName val="Main_Cable_3"/>
      <sheetName val="NSA_fr_Revit3"/>
      <sheetName val="MTO_REV_2(ARMOR)2"/>
      <sheetName val="dtct_cong1"/>
      <sheetName val="SCOPE_OF_WORK2"/>
      <sheetName val="Sàn_T12"/>
      <sheetName val="Lỗ_thông_gió2"/>
      <sheetName val="M1-XL-1b_KLthep3"/>
      <sheetName val="Bảng_KLHT2"/>
      <sheetName val="RC_WORK2"/>
      <sheetName val="M2__FIRE_FIGHTING_SYSTEM_V12"/>
      <sheetName val="M3__FIRE_ALARM_SYSTEM_V12"/>
      <sheetName val="07_2019_HC2"/>
      <sheetName val="NHAN_SU_CAC_CONG_TRINH2"/>
      <sheetName val="BANG_CHAM_CONG_VAN_PHONG2"/>
      <sheetName val="CHAM_CONG_TRUC_VE_SINH2"/>
      <sheetName val="TÍNH_TOÁN_KHỐI_LƯỢNG_P62"/>
      <sheetName val="TINH_GIA_-_SAN_XUAT_Vertico2"/>
      <sheetName val="Dầm_-4_7m2"/>
      <sheetName val="Electrical_Works2"/>
      <sheetName val="H_T__INCOMING_SYSTEM2"/>
      <sheetName val="Scheme_B_Estimate_2"/>
      <sheetName val="Bang_TH2"/>
      <sheetName val="C_A02_-_Confirmations2"/>
      <sheetName val="3-PTDGT8_2"/>
      <sheetName val="4-PTDG_(T2)2"/>
      <sheetName val="4-PTDG_(T1)2"/>
      <sheetName val="Breakdown_(B)1"/>
      <sheetName val="Slim_2_cánh_&amp;_2_vách1"/>
      <sheetName val="CP_QLDA1"/>
      <sheetName val="NET_ALL_(M)1"/>
      <sheetName val="Thuc_thanh1"/>
      <sheetName val="Main_Feeder1"/>
      <sheetName val="PE_Wire1"/>
      <sheetName val="B_1_-_CT_PVQTTC1"/>
      <sheetName val="phân_tích_hiệu_quả1"/>
      <sheetName val="DGchitiet_1"/>
      <sheetName val="Schedule_S-Curve_(new_scheme)1"/>
      <sheetName val="Tinh_toan1"/>
      <sheetName val="Areas"/>
      <sheetName val="(Main building) - Type C"/>
      <sheetName val="(Carport) - Type C"/>
      <sheetName val="(Main building) - 4BR"/>
      <sheetName val="(Fence) - Type C"/>
      <sheetName val="(Pool) - Type C"/>
      <sheetName val="(Landscape) - Type C"/>
      <sheetName val="(Pump room) - Type C"/>
      <sheetName val="(Carport) - 4BR"/>
      <sheetName val="(Fence) - 4BR"/>
      <sheetName val="(Pool) - 4BR"/>
      <sheetName val="(Landscape) - 4BR"/>
      <sheetName val="(Pump room) - 4BR"/>
      <sheetName val="Infrastructure"/>
      <sheetName val="학생내역"/>
      <sheetName val="tu"/>
      <sheetName val="_EUL.XLS_전체수ḱ텭_"/>
      <sheetName val="_EUL.XLS_전체수ḱ푭_"/>
      <sheetName val="_EUL.XLS_전체수량_"/>
      <sheetName val="_EUL.XLS_도장수량猀ﱭ_"/>
      <sheetName val="_EUL.XLS_도장수猱ﱭ_"/>
      <sheetName val="_EUL.XLS_도장수량쌀䄅_"/>
      <sheetName val="_EUL.XLS_도장수량쌈㈅_"/>
      <sheetName val="_EUL.XLS_도장수량쌀㈅_"/>
      <sheetName val="_EUL.XLS_도장수량퀂_xde70__"/>
      <sheetName val="_EUL.XLS_동원(_"/>
      <sheetName val="_EUL.XLS_도장수량츆鱪_"/>
      <sheetName val="_EUL.XLS_도장수량츂鑪_"/>
      <sheetName val="_EUL.XLS_도장수량_xdf68__"/>
      <sheetName val="도장수량퀂_"/>
      <sheetName val="도장수량_"/>
      <sheetName val="Ref"/>
      <sheetName val="Bill 02 INF"/>
      <sheetName val="GiaVT"/>
      <sheetName val="BMW"/>
      <sheetName val="BMW.B2"/>
      <sheetName val="BMW.B3"/>
      <sheetName val="CTG CGO"/>
      <sheetName val="PRE_A3, A4"/>
      <sheetName val="Tinh BT"/>
      <sheetName val="금융"/>
      <sheetName val="4-3 보온 기본물량집계"/>
      <sheetName val="횡배수관토공수량"/>
      <sheetName val="상행-교대(A1-A_x0000__x0000_"/>
      <sheetName val="ST´_x0000_Ԁ"/>
      <sheetName val="ST_x0000__x0000_Ԁ"/>
      <sheetName val="1공구산출내역+"/>
      <sheetName val="1공구산출내역_x000c_"/>
      <sheetName val="1공구산출내역ÿ"/>
      <sheetName val="1공구산출내역ప"/>
      <sheetName val="1공구산출내역w"/>
      <sheetName val="1공구산출내역훠"/>
      <sheetName val="1공구산출내역$"/>
      <sheetName val="1공구산출내역ం"/>
      <sheetName val="1공구산출내역1"/>
      <sheetName val="1공구산출내역氱"/>
      <sheetName val="1공구산출내역³"/>
      <sheetName val="1공구산출내역¾"/>
      <sheetName val="EQUIP_LISTÕ"/>
      <sheetName val="도장수⠱㔺栀?猇"/>
      <sheetName val="도장수량?䠀沣"/>
      <sheetName val="도장수량?蠀ꨟ"/>
      <sheetName val="도장수량?䠀䷓"/>
      <sheetName val="동원(?"/>
      <sheetName val="도장수량퀂?/"/>
      <sheetName val="도장수량?/"/>
      <sheetName val="[EUL.XLS][EUL.XLS]도장수량퀂?/"/>
      <sheetName val="[EUL.XLS][EUL.XLS]도장수량?/"/>
      <sheetName val="도장수량㠗㚅?"/>
      <sheetName val="도장수량砞⼵?"/>
      <sheetName val="도장수량研⼵栁?"/>
      <sheetName val="도장수량砛⼵?"/>
      <sheetName val="도장수량㠐?겷"/>
      <sheetName val="도장수량Ј?"/>
      <sheetName val="도장수량젞?᠀럘"/>
      <sheetName val="도장수량?怀⺴"/>
      <sheetName val="도장수량⠐伺?"/>
      <sheetName val="INMD1198"/>
      <sheetName val="아파트"/>
      <sheetName val="터파기및ì_x0000_"/>
      <sheetName val="수량산출내역서(CCTV)"/>
      <sheetName val="주_x0000_"/>
      <sheetName val="1,2공구원가계산_x0000_"/>
      <sheetName val="1,2공구원가계산က"/>
      <sheetName val="EJ"/>
      <sheetName val="동원T_x0000_"/>
      <sheetName val="동원剔_x0010__x0000_"/>
      <sheetName val="#REF!"/>
      <sheetName val="生人台帳"/>
      <sheetName val="EVALUATE增加且未签证工程量"/>
      <sheetName val="门窗及阳台栏杆"/>
      <sheetName val="B1-1清单外装修"/>
      <sheetName val="STAND20"/>
      <sheetName val="_EUL.XLS__EUL.XLS_전체수ḱ텭_"/>
      <sheetName val="_EUL.XLS__EUL.XLS_전체수ḱ푭_"/>
      <sheetName val="_EUL.XLS__EUL.XLS_전체수량_"/>
      <sheetName val="_EUL.XLS__EUL.XLS_도장수량猀ﱭ_"/>
      <sheetName val="_EUL.XLS__EUL.XLS_도장수猱ﱭ_"/>
      <sheetName val="_EUL.XLS__EUL.XLS_도장수량쌀䄅_"/>
      <sheetName val="_EUL.XLS__EUL.XLS_도장수량쌈㈅_"/>
      <sheetName val="_EUL.XLS__EUL.XLS_도장수량쌀㈅_"/>
      <sheetName val="_EUL.XLS__EUL.XLS_도장수량퀂_xde70__"/>
      <sheetName val="_EUL.XLS__EUL.XLS_동원(_"/>
      <sheetName val="_EUL.XLS__EUL.XLS_도장수량츆鱪_"/>
      <sheetName val="_EUL.XLS__EUL.XLS_도장수량츂鑪_"/>
      <sheetName val="_EUL.XLS__EUL.XLS_도장수량_xdf68__"/>
      <sheetName val="도장수량Ђ걬_"/>
      <sheetName val="도장수량Ќ걬_"/>
      <sheetName val="도장수량Ѐ_"/>
      <sheetName val="도장수량Ј_xd86c__"/>
      <sheetName val="도장수량Љ꭬_"/>
      <sheetName val="도장수량鄋顪_"/>
      <sheetName val="총Ć__"/>
      <sheetName val="전극조립+활성화"/>
      <sheetName val="검토용"/>
      <sheetName val="도장수猱ﱭ_倀"/>
      <sheetName val="_EUL.XLS__EUL.XLS_도장수猱ﱭ_倀"/>
      <sheetName val="_EUL.XLS_도장수猱ﱭ_倀"/>
      <sheetName val="unit_4"/>
      <sheetName val="동원(3_x0000_"/>
      <sheetName val="說明"/>
      <sheetName val="품목코드"/>
      <sheetName val="Bacluong"/>
      <sheetName val="_EUL.XLS_도장수량퀂_"/>
      <sheetName val="_EUL.XLS_도장수량_"/>
      <sheetName val="proj"/>
      <sheetName val="Phân tích hoàn thiện"/>
      <sheetName val="MAU Phân tích KC"/>
      <sheetName val="Du Lieu"/>
      <sheetName val="Hoan Thien"/>
      <sheetName val="Cong Cong"/>
      <sheetName val="Lanh To"/>
      <sheetName val="TH-CC"/>
      <sheetName val="TH-CH"/>
      <sheetName val="KLDT_DIEN3"/>
      <sheetName val="Dinh_muc_CP_KTCB_khac3"/>
      <sheetName val="CP_Du_phong2"/>
      <sheetName val="THCP_xay_dung2"/>
      <sheetName val="Tong_hop_kinh_phi2"/>
      <sheetName val="HRG_BHN2"/>
      <sheetName val="연결분개(거래_Ʉ2"/>
      <sheetName val="CONSOIDATE_42"/>
      <sheetName val="CONSOIDATE_22"/>
      <sheetName val="B3A_-_TOWER_A1"/>
      <sheetName val="RC_fin1"/>
      <sheetName val="Tổng_kê1"/>
      <sheetName val="4_3_Scope_of_work_2"/>
      <sheetName val="Chi_phi_khac_4_3KH-CP1"/>
      <sheetName val="pp3p_1"/>
      <sheetName val="[EUL_XLS]도장수猱ﱭ/1"/>
      <sheetName val="MEP_Detail1"/>
      <sheetName val="[EUL_XLS]전체수량/1"/>
      <sheetName val="[EUL_XLS]도장수량猀ﱭ/1"/>
      <sheetName val="[EUL_XLS]도장수량쌀䄅/1"/>
      <sheetName val="[EUL_XLS]도장수량쌈㈅/1"/>
      <sheetName val="[EUL_XLS]도장수량쌀㈅/1"/>
      <sheetName val="[EUL_XLS]동원(/1"/>
      <sheetName val="[EUL_XLS]도장수량츆鱪/1"/>
      <sheetName val="[EUL_XLS]도장수량츂鑪/1"/>
      <sheetName val="Xuat152"/>
      <sheetName val="ND"/>
      <sheetName val="Bill 07_Villa-22F1"/>
      <sheetName val="PhanTich"/>
      <sheetName val="Div10"/>
      <sheetName val="Div11"/>
      <sheetName val="Div12"/>
      <sheetName val="Div13"/>
      <sheetName val="Div2"/>
      <sheetName val="Div4"/>
      <sheetName val="Div5"/>
      <sheetName val="Div6"/>
      <sheetName val="Div7"/>
      <sheetName val="Div8"/>
      <sheetName val="Div9"/>
      <sheetName val="고로_토목(도급보정)_101222"/>
      <sheetName val="2F_회의실견적(5_1鍐"/>
      <sheetName val="2F_회의실견적(5_1賨࠭׃⾭"/>
      <sheetName val="LOPCALC"/>
      <sheetName val="동원(ྉ"/>
      <sheetName val="동원(ࠛ"/>
      <sheetName val="Input Screen"/>
      <sheetName val="40Ô_x0000_"/>
      <sheetName val="하조서"/>
      <sheetName val="[EUL.XLS][EUL.XLS]도장수량猀ﱭ/_x0000"/>
      <sheetName val="[EUL.XLS][EUL.XLS]도장수량쌀䄅/_x0000"/>
      <sheetName val="[EUL.XLS][EUL.XLS]도장수량쌈㈅/_x0000"/>
      <sheetName val="[EUL.XLS][EUL.XLS]도장수량쌀㈅/_x0000"/>
      <sheetName val="[EUL.XLS][EUL.XLS]도장수량츆鱪/_x0000"/>
      <sheetName val="[EUL.XLS][EUL.XLS]도장수량츂鑪/_x0000"/>
      <sheetName val="상행-교대(_x0000__x0000__x0005__x00"/>
      <sheetName val="1공구_x0005__x0000__x0000__x0000"/>
      <sheetName val="1_x0002__x0000__x000c__x0000__x"/>
      <sheetName val="현장관리비__x0000__x0000_Ā_x0000__x0"/>
      <sheetName val="woo_x0000__x0000__x0005__x0000_"/>
      <sheetName val="제출내_x0000__x0000_Ā_x0000__x0005"/>
      <sheetName val="2F 회의실견적(5_1_x0000__x0000__x000"/>
      <sheetName val="tggwan(_x0000__x0000__x0005__x0"/>
      <sheetName val="한도관리"/>
      <sheetName val="구邲䦢ꔃ"/>
      <sheetName val="구撲蠀"/>
      <sheetName val="역T_x0000_"/>
      <sheetName val="적격점수"/>
      <sheetName val="Breakdown"/>
      <sheetName val="관급자재"/>
      <sheetName val="물가연동제"/>
      <sheetName val="ilch"/>
      <sheetName val="TYPE_x0000_"/>
      <sheetName val="An-alat"/>
      <sheetName val="61005"/>
      <sheetName val="61007"/>
      <sheetName val="61008"/>
      <sheetName val="61004"/>
      <sheetName val="Basic Price"/>
      <sheetName val="MAP"/>
      <sheetName val="해외_연수비용_계산-삭_x0003__x0000_"/>
      <sheetName val="계약전체내역ၒ"/>
      <sheetName val="電気設備表"/>
      <sheetName val="방배동내역_ၒ_x0000__x0000__x0000__x0"/>
      <sheetName val="결재판(삭제_x0000__x0000_Ԁ_x0000_䀀欭"/>
      <sheetName val="구조물_xd8c8_"/>
      <sheetName val="구조물새"/>
      <sheetName val="수량산출서_x0000__x0000_"/>
      <sheetName val="Inspection Status (GCC)"/>
      <sheetName val="취합표"/>
      <sheetName val="물량산출"/>
      <sheetName val="부대시설"/>
      <sheetName val="Apt내역"/>
      <sheetName val="수정전-창호제외"/>
      <sheetName val="수정후-창호제외"/>
      <sheetName val="수정전-창호만"/>
      <sheetName val="수정후-창호만"/>
      <sheetName val="시점교대"/>
      <sheetName val="MYUN(MAC)"/>
      <sheetName val="화해(함평)"/>
      <sheetName val="화해(장성)"/>
      <sheetName val="도(내)"/>
      <sheetName val="합산자재목록"/>
      <sheetName val="C1.공사개요"/>
      <sheetName val="실행(1)"/>
      <sheetName val="A1.스케쥴"/>
      <sheetName val="견적내역"/>
      <sheetName val="현장별계약현황('98.10.31)"/>
      <sheetName val="8_ 현장관리비"/>
      <sheetName val="산출1-1"/>
      <sheetName val="일위대가표 (2)"/>
      <sheetName val="YANG"/>
      <sheetName val="1~6 설계조건...."/>
      <sheetName val="경영계획1월"/>
      <sheetName val="C.배수관공"/>
      <sheetName val="결재란"/>
      <sheetName val="순공사비"/>
      <sheetName val="b_balju_cho"/>
      <sheetName val="주관사업"/>
      <sheetName val="철근총괄"/>
      <sheetName val="DATA 입력부"/>
      <sheetName val="집계"/>
      <sheetName val="돈암사업"/>
      <sheetName val="기흥하도용"/>
      <sheetName val="설치자재"/>
      <sheetName val="장비가동"/>
      <sheetName val="설계명세"/>
      <sheetName val="C1_공사개요"/>
      <sheetName val="A1_스케쥴"/>
      <sheetName val="현장별계약현황('98_10_31)"/>
      <sheetName val="8__현장관리비"/>
      <sheetName val="일위대가표_(2)"/>
      <sheetName val="C_배수관공"/>
      <sheetName val="1~6_설계조건____"/>
      <sheetName val="5Strand-장기처짐PCI"/>
      <sheetName val="BEND LOSS"/>
      <sheetName val="시설장비"/>
      <sheetName val="직접인건비"/>
      <sheetName val="직접경비"/>
      <sheetName val="삭제금지단가"/>
      <sheetName val="AILC004"/>
      <sheetName val="화해6함평)"/>
      <sheetName val="화해6장성)"/>
      <sheetName val="건축2"/>
      <sheetName val="기초데이타"/>
      <sheetName val="DATA_입력부"/>
      <sheetName val="205동"/>
      <sheetName val="일용노임단가"/>
      <sheetName val="참조자료"/>
      <sheetName val="단가 및 재료비"/>
      <sheetName val="중기사용료산출근거"/>
      <sheetName val="상반기손익차2총괄"/>
      <sheetName val="2경간"/>
      <sheetName val="단가표 (2)"/>
      <sheetName val="자재표"/>
      <sheetName val="입력자료"/>
      <sheetName val="대구은행"/>
      <sheetName val="도면자료제출일정"/>
      <sheetName val="사진내용 입력"/>
      <sheetName val="건축토목내역"/>
      <sheetName val="당사수지"/>
      <sheetName val="3_공통공사_x0000__x0000__x0005_"/>
      <sheetName val="3.1  96장비가격산출"/>
      <sheetName val="2.2.2입적표"/>
      <sheetName val="8.2관리대상업체 문제점현황"/>
      <sheetName val="현장관리비_헾⽊_x0005__x0000_"/>
      <sheetName val="현장관리비_鞸ď韼ď헾"/>
      <sheetName val="FĀ考"/>
      <sheetName val="_EUL_XLS_전체수ḱ텭_"/>
      <sheetName val="_EUL_XLS_전체수ḱ푭_"/>
      <sheetName val="_EUL_XLS_전체수량_"/>
      <sheetName val="_EUL_XLS_도장수량猀ﱭ_"/>
      <sheetName val="_EUL_XLS_도장수猱ﱭ_倀"/>
      <sheetName val="도장수량Ј_"/>
      <sheetName val="_EUL_XLS_전체수ḱ텭_1"/>
      <sheetName val="_EUL_XLS_전체수ḱ푭_1"/>
      <sheetName val="도장수량섈_xd96c__"/>
      <sheetName val="도장수량섈陬_"/>
      <sheetName val="도장수량섁ꥬ_"/>
      <sheetName val="도장수량썬_"/>
      <sheetName val="도장수량ꌂ멭_"/>
      <sheetName val="도장수량ꌂ_"/>
      <sheetName val="도장수량ꌌ국_"/>
      <sheetName val="도장수량ԋ__x000e_"/>
      <sheetName val="_EUL.XLS__EUL.XLS__EUL.XLS____2"/>
      <sheetName val="_EUL.XLS__EUL.XLS__EUL.XLS____3"/>
      <sheetName val="_EUL.XLS__EUL.XLS__EUL.XLS____4"/>
      <sheetName val="_EUL.XLS__EUL.XLS__EUL.XLS____5"/>
      <sheetName val="_EUL.XLS__EUL.XLS__EUL.XLS____6"/>
      <sheetName val="_EUL.XLS__EUL.XLS__EUL.XLS____7"/>
      <sheetName val="_EUL.XLS__EUL.XLS__EUL.XLS____8"/>
      <sheetName val="_EUL.XLS__EUL.XLS__EUL.XLS____9"/>
      <sheetName val="도장수량ꀂ텰_"/>
      <sheetName val="도장수량ꀏ_"/>
      <sheetName val="도장수량ꀏ_"/>
      <sheetName val="도장수량ꀂ_"/>
      <sheetName val="도장수량ꀊ豰_"/>
      <sheetName val="_EUL.XLS_도장수량Ђ걬_"/>
      <sheetName val="_EUL.XLS_도장수량Ќ걬_"/>
      <sheetName val="_EUL.XLS_도장수량Ѐ_"/>
      <sheetName val="_EUL.XLS_도장수량Ј_xd86c__"/>
      <sheetName val="_EUL.XLS_도장수량Љ꭬_"/>
      <sheetName val="_EUL.XLS_도장수량鄋顪_"/>
      <sheetName val="_EUL.XLS__EUL.XLS__EUL.XLS___10"/>
      <sheetName val="_EUL.XLS__EUL.XLS__EUL.XLS___11"/>
      <sheetName val="_EUL.XLS__EUL.XLS__EUL.XLS___12"/>
      <sheetName val="_EUL.XLS__EUL.XLS__EUL.XLS___13"/>
      <sheetName val="_EUL.XLS__EUL.XLS__EUL.XLS___14"/>
      <sheetName val="_EUL.XLS__EUL.XLS__EUL.XLS___15"/>
      <sheetName val="도장수량ꀇ띰_"/>
      <sheetName val="도장수량ꀂ_"/>
      <sheetName val="도장수량ꀁ齰_"/>
      <sheetName val="도장수량ꀈ酰_"/>
      <sheetName val="도장수량ꀉ끰_"/>
      <sheetName val="도장수량ꀂ끰_"/>
      <sheetName val="도장수량ꀂ푰_"/>
      <sheetName val="_EUL_XLS_도장수량쌀䄅_"/>
      <sheetName val="_EUL_XLS_도장수량쌈㈅_"/>
      <sheetName val="_EUL_XLS_도장수량쌀㈅_"/>
      <sheetName val="_EUL_XLS_도장수량퀂_"/>
      <sheetName val="_EUL_XLS_동원(_"/>
      <sheetName val="_EUL_XLS_도장수량츆鱪_"/>
      <sheetName val="_EUL_XLS_도장수량츂鑪_"/>
      <sheetName val="_EUL_XLS_도장수량_"/>
      <sheetName val="_EUL_XLS_도장수猱ﱭ_"/>
      <sheetName val="_EUL_XLS__EUL_XLS_전체수ḱ텭_"/>
      <sheetName val="_EUL_XLS__EUL_XLS_전체수ḱ푭_"/>
      <sheetName val="_EUL_XLS__EUL_XLS_전체수량_"/>
      <sheetName val="_EUL_XLS__EUL_XLS_도장수량猀ﱭ_"/>
      <sheetName val="_EUL_XLS__EUL_XLS_도장수猱ﱭ_倀"/>
      <sheetName val="_EUL_XLS__EUL_XLS_도장수량쌀䄅_"/>
      <sheetName val="_EUL_XLS__EUL_XLS_도장수량쌈㈅_"/>
      <sheetName val="_EUL_XLS__EUL_XLS_도장수량쌀㈅_"/>
      <sheetName val="_EUL_XLS__EUL_XLS_도장수량퀂_"/>
      <sheetName val="_EUL_XLS__EUL_XLS_동원(_"/>
      <sheetName val="_EUL_XLS__EUL_XLS_도장수량츆鱪_"/>
      <sheetName val="_EUL_XLS__EUL_XLS_도장수량츂鑪_"/>
      <sheetName val="_EUL_XLS__EUL_XLS_도장수량_"/>
      <sheetName val="_EUL_XLS_전체수ḱ텭_2"/>
      <sheetName val="_EUL_XLS_전체수ḱ푭_2"/>
      <sheetName val="_EUL_XLS__EUL_XLS_도장수猱ﱭ_"/>
      <sheetName val="도장수량ԋ_"/>
      <sheetName val="_EUL_XLS__EUL_XLS__EUL_XLS____2"/>
      <sheetName val="_EUL_XLS__EUL_XLS__EUL_XLS____3"/>
      <sheetName val="_EUL_XLS__EUL_XLS__EUL_XLS____4"/>
      <sheetName val="_EUL_XLS__EUL_XLS__EUL_XLS____5"/>
      <sheetName val="_EUL_XLS__EUL_XLS__EUL_XLS____6"/>
      <sheetName val="_EUL_XLS__EUL_XLS__EUL_XLS____7"/>
      <sheetName val="_EUL_XLS__EUL_XLS__EUL_XLS____8"/>
      <sheetName val="_EUL_XLS__EUL_XLS__EUL_XLS____9"/>
      <sheetName val="허용전류_IEC D큍郏_"/>
      <sheetName val="수정시산표"/>
      <sheetName val="산출2-피뢰瘠"/>
      <sheetName val="수수료_x0000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refreshError="1"/>
      <sheetData sheetId="1552" refreshError="1"/>
      <sheetData sheetId="1553" refreshError="1"/>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refreshError="1"/>
      <sheetData sheetId="1573" refreshError="1"/>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refreshError="1"/>
      <sheetData sheetId="1642"/>
      <sheetData sheetId="1643"/>
      <sheetData sheetId="1644"/>
      <sheetData sheetId="1645"/>
      <sheetData sheetId="1646"/>
      <sheetData sheetId="1647"/>
      <sheetData sheetId="1648"/>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refreshError="1"/>
      <sheetData sheetId="1818" refreshError="1"/>
      <sheetData sheetId="1819" refreshError="1"/>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refreshError="1"/>
      <sheetData sheetId="2283"/>
      <sheetData sheetId="2284" refreshError="1"/>
      <sheetData sheetId="2285" refreshError="1"/>
      <sheetData sheetId="2286" refreshError="1"/>
      <sheetData sheetId="2287"/>
      <sheetData sheetId="2288"/>
      <sheetData sheetId="2289"/>
      <sheetData sheetId="2290"/>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sheetData sheetId="2407"/>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refreshError="1"/>
      <sheetData sheetId="2849" refreshError="1"/>
      <sheetData sheetId="2850" refreshError="1"/>
      <sheetData sheetId="2851"/>
      <sheetData sheetId="2852" refreshError="1"/>
      <sheetData sheetId="2853" refreshError="1"/>
      <sheetData sheetId="2854" refreshError="1"/>
      <sheetData sheetId="2855" refreshError="1"/>
      <sheetData sheetId="2856" refreshError="1"/>
      <sheetData sheetId="2857" refreshError="1"/>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sheetData sheetId="2919" refreshError="1"/>
      <sheetData sheetId="2920" refreshError="1"/>
      <sheetData sheetId="2921" refreshError="1"/>
      <sheetData sheetId="2922" refreshError="1"/>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sheetData sheetId="3165"/>
      <sheetData sheetId="3166"/>
      <sheetData sheetId="3167"/>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refreshError="1"/>
      <sheetData sheetId="3196"/>
      <sheetData sheetId="3197"/>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sheetData sheetId="3478"/>
      <sheetData sheetId="3479"/>
      <sheetData sheetId="3480"/>
      <sheetData sheetId="3481"/>
      <sheetData sheetId="3482"/>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sheetData sheetId="3492"/>
      <sheetData sheetId="3493"/>
      <sheetData sheetId="3494"/>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sheetData sheetId="3522"/>
      <sheetData sheetId="3523"/>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refreshError="1"/>
      <sheetData sheetId="3993"/>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sheetData sheetId="4058" refreshError="1"/>
      <sheetData sheetId="4059" refreshError="1"/>
      <sheetData sheetId="4060" refreshError="1"/>
      <sheetData sheetId="4061" refreshError="1"/>
      <sheetData sheetId="4062" refreshError="1"/>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sheetData sheetId="4382"/>
      <sheetData sheetId="4383"/>
      <sheetData sheetId="4384"/>
      <sheetData sheetId="4385"/>
      <sheetData sheetId="4386"/>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sheetNames>
    <definedNames>
      <definedName name="BlankMacro1"/>
      <definedName name="camberWork"/>
      <definedName name="M1.더하기"/>
      <definedName name="M1.빼기"/>
      <definedName name="견적사항요약"/>
      <definedName name="결과"/>
      <definedName name="공사비집계표"/>
      <definedName name="관급자재집계표"/>
      <definedName name="돌아가기"/>
      <definedName name="머릿말"/>
      <definedName name="목표실행"/>
      <definedName name="목표원가율품의서"/>
      <definedName name="미리보기"/>
      <definedName name="보할공정표"/>
      <definedName name="부대입찰품의서"/>
      <definedName name="빼기"/>
      <definedName name="설계단면력요약.SAP90Work"/>
      <definedName name="숨기기"/>
      <definedName name="숨기지않기"/>
      <definedName name="신호기"/>
      <definedName name="실행공사비추정대비표"/>
      <definedName name="아래"/>
      <definedName name="아래1"/>
      <definedName name="아사꾸라방식"/>
      <definedName name="외주견적대비"/>
      <definedName name="외주견적의뢰"/>
      <definedName name="외주견적의뢰2"/>
      <definedName name="이전화면"/>
      <definedName name="이전화면1"/>
      <definedName name="인쇄하기"/>
      <definedName name="입찰견적초청현황"/>
      <definedName name="제1"/>
      <definedName name="초기화면"/>
      <definedName name="토공사현장설명서"/>
      <definedName name="현장명"/>
      <definedName name="현장설명청취보고서"/>
      <definedName name="협력업체목록"/>
      <definedName name="흙막이및토공사견적대비표"/>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4-부대공(남사지구)"/>
      <sheetName val="DATA 입력란"/>
      <sheetName val="1. 설계조건 2.단면가정 3. 하중계산"/>
      <sheetName val="내역"/>
      <sheetName val="총괄내역서"/>
      <sheetName val="갑지"/>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조목차X"/>
      <sheetName val="제조목차"/>
      <sheetName val="직재소요"/>
      <sheetName val="간재소요"/>
      <sheetName val="재료단가"/>
      <sheetName val="임율"/>
      <sheetName val="간노"/>
      <sheetName val="배부율"/>
      <sheetName val="재공품"/>
      <sheetName val="일반관리"/>
      <sheetName val="설치공사"/>
      <sheetName val="공사원가"/>
      <sheetName val="일위목록"/>
      <sheetName val="일위"/>
      <sheetName val="Sheet1"/>
      <sheetName val="#REF"/>
      <sheetName val="DATE"/>
      <sheetName val="공사내역"/>
      <sheetName val="P-03-064공통(제조)"/>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포장수량집계"/>
      <sheetName val="골재산출"/>
      <sheetName val="AA3000"/>
      <sheetName val="AA3100"/>
      <sheetName val="비계"/>
      <sheetName val="AA3200"/>
      <sheetName val="동바리"/>
      <sheetName val="AA3300"/>
      <sheetName val="특수거푸집"/>
      <sheetName val="AA3400"/>
      <sheetName val="조명율표"/>
      <sheetName val="전차선로 물량표"/>
      <sheetName val="자재단가비교표"/>
      <sheetName val="기초공"/>
      <sheetName val="기둥(원형)"/>
      <sheetName val="간선계산"/>
      <sheetName val="양수장(기계)"/>
      <sheetName val="#REF"/>
      <sheetName val="ABUT수량-A1"/>
      <sheetName val="CABLE SIZE-3"/>
      <sheetName val="투찰"/>
      <sheetName val="2.단면가정 "/>
      <sheetName val="A-4"/>
      <sheetName val="공문"/>
      <sheetName val="교각계산"/>
      <sheetName val="data_dci"/>
      <sheetName val="data_mci"/>
      <sheetName val="behind"/>
      <sheetName val="Main"/>
      <sheetName val="1.설계조건"/>
      <sheetName val="도장수량(하1)"/>
      <sheetName val="주형"/>
      <sheetName val="D-3109"/>
      <sheetName val="산출근거"/>
      <sheetName val="인건비"/>
      <sheetName val="품셈"/>
      <sheetName val="입찰안"/>
      <sheetName val="기성2"/>
      <sheetName val="공사비예산서(토목분)"/>
      <sheetName val="BID"/>
      <sheetName val="장문교(대전)"/>
      <sheetName val="다곡2교"/>
      <sheetName val="INPUT"/>
      <sheetName val="공사비증감"/>
      <sheetName val="산출근거1"/>
      <sheetName val="Sheet1"/>
      <sheetName val="BOX-E"/>
      <sheetName val="노임이"/>
      <sheetName val="총괄"/>
      <sheetName val="내역"/>
      <sheetName val="COPING"/>
      <sheetName val="포장복구집계"/>
      <sheetName val="수로교총재료집계"/>
      <sheetName val="자재단가"/>
      <sheetName val="토사(PE)"/>
      <sheetName val="원내역"/>
      <sheetName val="날1"/>
      <sheetName val="옹벽1"/>
      <sheetName val="BQ List"/>
      <sheetName val="PipWT"/>
      <sheetName val="경비"/>
      <sheetName val="관로"/>
      <sheetName val="수로BOX(시점부)"/>
      <sheetName val="유림골조"/>
      <sheetName val="북방3터널"/>
      <sheetName val="요율"/>
      <sheetName val="자재대"/>
      <sheetName val="공사내역"/>
      <sheetName val="000000"/>
      <sheetName val="ETC"/>
      <sheetName val="실행철강하도"/>
      <sheetName val="도색집계"/>
      <sheetName val="단가 및 재료비"/>
      <sheetName val="관로토공집계표"/>
      <sheetName val="데이타"/>
      <sheetName val="DATA"/>
      <sheetName val="배수내역 (2)"/>
      <sheetName val="AC포장수량"/>
      <sheetName val="내역서"/>
      <sheetName val="집수정"/>
      <sheetName val="점수계산1-2"/>
      <sheetName val="ASP포장"/>
      <sheetName val="SLIDES"/>
      <sheetName val="중기비"/>
      <sheetName val="설계조건"/>
      <sheetName val="Sheet3"/>
      <sheetName val="도장수량"/>
      <sheetName val="진주방향"/>
      <sheetName val="일위대가목차"/>
      <sheetName val="2000.11월설계내역"/>
      <sheetName val="대비"/>
      <sheetName val="교각1"/>
      <sheetName val="노임단가"/>
      <sheetName val="암거공"/>
      <sheetName val="6PILE  (돌출)"/>
      <sheetName val="표지"/>
      <sheetName val="8.PILE  (돌출)"/>
      <sheetName val="포장공"/>
      <sheetName val="기둥"/>
      <sheetName val="저판(버림100)"/>
      <sheetName val="Sheet2"/>
      <sheetName val="좌측"/>
      <sheetName val="전신환매도율"/>
      <sheetName val="준검 내역서"/>
      <sheetName val="가정단면"/>
      <sheetName val="INPUT_DATA_(2)"/>
      <sheetName val="단면_(2)"/>
      <sheetName val="BOX본체수량_(2)"/>
      <sheetName val="BOX토공_(2)"/>
      <sheetName val="단가목록"/>
      <sheetName val="JUCKEYK"/>
      <sheetName val="소업1교"/>
      <sheetName val="옹벽"/>
      <sheetName val=" 상부공통집계(총괄)"/>
      <sheetName val="5CHBDC"/>
      <sheetName val="96보완계획7.12"/>
      <sheetName val="상수도토공집계표"/>
      <sheetName val="3.공통공사대비"/>
      <sheetName val="Sheet1 (2)"/>
      <sheetName val="일위대가"/>
      <sheetName val="전계가"/>
      <sheetName val="반중력식옹벽"/>
      <sheetName val="공통가설"/>
      <sheetName val="부서현황"/>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EQUIP-H"/>
      <sheetName val="SLAB&quot;1&quot;"/>
      <sheetName val="변경집계표"/>
      <sheetName val="AS복구"/>
      <sheetName val="중기터파기"/>
      <sheetName val="변수값"/>
      <sheetName val="중기상차"/>
      <sheetName val="ACUNIT"/>
      <sheetName val="B부대공"/>
      <sheetName val="수목단가"/>
      <sheetName val="시설수량표"/>
      <sheetName val="시설일위"/>
      <sheetName val="식재수량표"/>
      <sheetName val="식재일위"/>
      <sheetName val="일위목록"/>
      <sheetName val="현장관리비내역서"/>
      <sheetName val="건식PD설치현황표"/>
      <sheetName val="옹벽철근"/>
      <sheetName val="표준계약서"/>
      <sheetName val="sw1"/>
      <sheetName val="NOMUBI"/>
      <sheetName val="타공종이기"/>
      <sheetName val="지장물조서"/>
      <sheetName val="일  위  대  가  목  록"/>
      <sheetName val="R.C RAHMEN 해석"/>
      <sheetName val="본체 설 계"/>
      <sheetName val="국공유지및사유지"/>
      <sheetName val="총괄집계 "/>
      <sheetName val="기흥하도용"/>
      <sheetName val="전기일위대가"/>
      <sheetName val="전체도급"/>
      <sheetName val="화산경계"/>
      <sheetName val="원가계산서"/>
      <sheetName val="금액내역서"/>
      <sheetName val="말뚝설계"/>
      <sheetName val="물질수지(2011)"/>
      <sheetName val="AAA"/>
      <sheetName val="장비가동"/>
      <sheetName val="CODE"/>
      <sheetName val="적용단위길이"/>
      <sheetName val="106C0300"/>
      <sheetName val="2.단면가정"/>
      <sheetName val="자료"/>
      <sheetName val="맨홀토공(3)"/>
      <sheetName val="1-1"/>
      <sheetName val="총괄내역서"/>
      <sheetName val="단면가정"/>
      <sheetName val="투찰내역"/>
      <sheetName val="집계표"/>
      <sheetName val="신공항A-9(원가수정)"/>
      <sheetName val="표층포설및다짐"/>
      <sheetName val="설계개요"/>
      <sheetName val="공사비총괄"/>
      <sheetName val="본사S"/>
      <sheetName val="설산1.나"/>
      <sheetName val="내역서적용수량"/>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98지급계획"/>
      <sheetName val="단위수량"/>
      <sheetName val="내역표지"/>
      <sheetName val="7단가"/>
      <sheetName val="ⴭⴭⴭⴭⴭ"/>
      <sheetName val="DATE"/>
      <sheetName val="노임"/>
      <sheetName val="중기"/>
      <sheetName val="수안보-MBR1"/>
      <sheetName val="CCTV내역서"/>
      <sheetName val="자재조서"/>
      <sheetName val="SG"/>
      <sheetName val="수량산출"/>
      <sheetName val="부대내역"/>
      <sheetName val="6.교좌면보강"/>
      <sheetName val="횡배수관"/>
      <sheetName val="방음벽기초"/>
      <sheetName val="예정(3)"/>
      <sheetName val="동원(3)"/>
      <sheetName val="전선"/>
      <sheetName val="낙석방지망현황"/>
      <sheetName val="일위대가(계측기설치)"/>
      <sheetName val="CTEMCOST"/>
      <sheetName val="총괄표"/>
      <sheetName val="기계내역"/>
      <sheetName val="경비2내역"/>
      <sheetName val="목동1절주.bh01"/>
      <sheetName val="guard(mac)"/>
      <sheetName val="고유코드_설계"/>
      <sheetName val="정부노임단가"/>
      <sheetName val="갑지"/>
      <sheetName val="원가"/>
      <sheetName val="주방환기"/>
      <sheetName val="최적단면"/>
      <sheetName val="갑지1"/>
      <sheetName val="기초INPUT"/>
      <sheetName val="U-TYPE(1)"/>
      <sheetName val="현장관리비 산출내역"/>
      <sheetName val="200"/>
      <sheetName val="1호인버트수량"/>
      <sheetName val="전체내역"/>
      <sheetName val="노무비"/>
      <sheetName val="FB25JN"/>
      <sheetName val="본체"/>
      <sheetName val="터파기및재료"/>
      <sheetName val="말뚝기초(안정검토)-외측"/>
      <sheetName val="주beam"/>
      <sheetName val="플랜트 설치"/>
      <sheetName val="4)유동표"/>
      <sheetName val="카메라"/>
      <sheetName val="Y-WORK"/>
      <sheetName val="Sheet4"/>
      <sheetName val="갑지(추정)"/>
      <sheetName val="INPUT-DATA"/>
      <sheetName val="지급자재"/>
      <sheetName val="2BOX본체"/>
      <sheetName val="뚝토공"/>
      <sheetName val="INPUT_DATA_(2)1"/>
      <sheetName val="단면_(2)1"/>
      <sheetName val="BOX본체수량_(2)1"/>
      <sheetName val="BOX토공_(2)1"/>
      <sheetName val="2_단면가정_1"/>
      <sheetName val="BQ_List1"/>
      <sheetName val="단가_및_재료비1"/>
      <sheetName val="구조물포장"/>
      <sheetName val="2000전체분"/>
      <sheetName val="2000년1차"/>
      <sheetName val="데리네이타현황"/>
      <sheetName val="오수관"/>
      <sheetName val="오수관토공"/>
      <sheetName val="철근량"/>
      <sheetName val="말뚝지지력산정"/>
      <sheetName val="차선도색현황"/>
      <sheetName val="예가표"/>
      <sheetName val="세부내역(직접인건비)"/>
      <sheetName val="도장"/>
      <sheetName val="보현동3교종점측"/>
      <sheetName val="재료"/>
      <sheetName val="Ⅴ-2.공종별내역"/>
      <sheetName val="공정양식(원본)"/>
      <sheetName val="기본DATA"/>
      <sheetName val="토적표"/>
      <sheetName val="1.설계기준"/>
      <sheetName val="DATA 입력란"/>
      <sheetName val="제수변수량"/>
      <sheetName val="공기변수량"/>
      <sheetName val="일위대가표"/>
      <sheetName val="안정검토"/>
      <sheetName val="노원열병합  건축공사기성내역서"/>
      <sheetName val="더돋기량"/>
      <sheetName val="식재총괄"/>
      <sheetName val="우수"/>
      <sheetName val="철거총괄집계"/>
      <sheetName val="철근총괄집계"/>
      <sheetName val="공사비내역"/>
      <sheetName val="구리토평1전기"/>
      <sheetName val="공사비집계"/>
      <sheetName val="주빔의 설계"/>
      <sheetName val="입력DATA"/>
      <sheetName val="바닥판"/>
      <sheetName val="슬래브"/>
      <sheetName val="구조물철거타공정이월"/>
      <sheetName val="반중력식옹벽3.5"/>
      <sheetName val="BOX단위철근"/>
      <sheetName val="자금청구"/>
      <sheetName val="SLAB"/>
      <sheetName val="재집"/>
      <sheetName val="직재"/>
      <sheetName val="고창방향"/>
      <sheetName val="이기(집계)"/>
      <sheetName val="건축내역"/>
      <sheetName val="우수공"/>
      <sheetName val="설계예산2"/>
      <sheetName val="안산기계장치"/>
      <sheetName val="Sheet6"/>
      <sheetName val="마산방향"/>
      <sheetName val="TOT"/>
      <sheetName val="제수변수량H2.15"/>
      <sheetName val="_공기변수량"/>
      <sheetName val="자재 집계표"/>
      <sheetName val="토공계산서(부체도로)"/>
      <sheetName val="VXXXXXXX"/>
      <sheetName val="도급"/>
      <sheetName val="인사자료총집계"/>
      <sheetName val="협의단가"/>
      <sheetName val="경비실"/>
      <sheetName val="DANGA"/>
      <sheetName val="판"/>
      <sheetName val="재료집계(분수관)"/>
      <sheetName val="BQMPALOC"/>
      <sheetName val="관음목장(제출용)자105인97.5"/>
      <sheetName val="5.정산서"/>
      <sheetName val="COVER"/>
      <sheetName val="토공사"/>
      <sheetName val="취수탑"/>
      <sheetName val="배수갑문"/>
      <sheetName val="상행선"/>
      <sheetName val="40총괄"/>
      <sheetName val="40집계"/>
      <sheetName val="IN"/>
      <sheetName val="백호우계수"/>
      <sheetName val="코드표"/>
      <sheetName val="맨홀토공수량"/>
      <sheetName val="수량"/>
      <sheetName val="가격조사서"/>
      <sheetName val="산출2-기기동력"/>
      <sheetName val="BOX형 교대"/>
      <sheetName val="P4-C"/>
      <sheetName val="날개벽수량표"/>
      <sheetName val="combi(wall)"/>
      <sheetName val="INPUT(덕도방향-시점)"/>
      <sheetName val="AS포장복구 "/>
      <sheetName val="¿Á¿Üµî½Å¼³"/>
      <sheetName val="설직재-1"/>
      <sheetName val="TEL"/>
      <sheetName val="개요"/>
      <sheetName val="전체제잡비"/>
      <sheetName val="입력자료(노무비)"/>
      <sheetName val="설계명세서(선로)"/>
      <sheetName val="Sheet5"/>
      <sheetName val="제수"/>
      <sheetName val="공기"/>
      <sheetName val="96까지"/>
      <sheetName val="97년"/>
      <sheetName val="98이후"/>
      <sheetName val="찍기"/>
      <sheetName val="ERECIN"/>
      <sheetName val="적격분석"/>
      <sheetName val="Pier 3"/>
      <sheetName val="가로등기초"/>
      <sheetName val="HANDHOLE(2)"/>
      <sheetName val="품셈TABLE"/>
      <sheetName val="PSV"/>
      <sheetName val="CVT산정"/>
      <sheetName val="시설물"/>
      <sheetName val="대림경상68억"/>
      <sheetName val="공사개요"/>
      <sheetName val="02자재"/>
      <sheetName val="전기"/>
      <sheetName val="조명시설"/>
      <sheetName val="98수문일위"/>
      <sheetName val="기계경비일람"/>
      <sheetName val="공주방향"/>
      <sheetName val="CON포장수량"/>
      <sheetName val="Sheet17"/>
      <sheetName val="식재가격"/>
      <sheetName val="설계요율"/>
      <sheetName val="낙차공산출근거"/>
      <sheetName val="노안2지구총(시행계획)"/>
      <sheetName val="L형옹벽단위수량(35)"/>
      <sheetName val="L형옹벽단위수량(25)"/>
      <sheetName val="증감대비"/>
      <sheetName val="날개벽(시점좌측)"/>
      <sheetName val="BOX(1.5X1.5)"/>
      <sheetName val="역T형(H=6.0) (2)"/>
      <sheetName val="tggwan(mac)"/>
      <sheetName val="설 계"/>
      <sheetName val="지계"/>
      <sheetName val="D-623D"/>
      <sheetName val="CAL"/>
      <sheetName val="전체_1설계"/>
      <sheetName val="부대공"/>
      <sheetName val="토공"/>
      <sheetName val="총수량집계표"/>
      <sheetName val="발파유용(3)"/>
      <sheetName val="본장"/>
      <sheetName val="일위대가(가설)"/>
      <sheetName val="약품공급2"/>
      <sheetName val="type-F"/>
      <sheetName val="배수통관(좌)"/>
      <sheetName val="가시설(TYPE-A)"/>
      <sheetName val="1-1평균터파기고(1)"/>
      <sheetName val="수로단위수량"/>
      <sheetName val="이토변실(A3-LINE)"/>
      <sheetName val="경영상태"/>
      <sheetName val="석"/>
      <sheetName val="1단계"/>
      <sheetName val="청주-교대(A1)"/>
      <sheetName val="I一般比"/>
      <sheetName val="가격"/>
      <sheetName val="기별-공가용"/>
      <sheetName val="wall"/>
      <sheetName val="설계"/>
      <sheetName val="일위대가목록"/>
      <sheetName val="단가대비표"/>
      <sheetName val="합계금액"/>
      <sheetName val="고분전시관"/>
      <sheetName val="단면기준"/>
      <sheetName val="수토공단위당"/>
      <sheetName val="순서도"/>
      <sheetName val="XL4Poppy"/>
      <sheetName val="내역서(삼호)"/>
      <sheetName val="토공정보"/>
      <sheetName val="설계예산서(전체)"/>
      <sheetName val="배수관 제원표(DON'T PLOT)"/>
      <sheetName val="수로관단위수량"/>
      <sheetName val="배수관설치현황"/>
      <sheetName val="배수관단위수량"/>
      <sheetName val="전체"/>
      <sheetName val="토공 total"/>
      <sheetName val="CPM챠트"/>
      <sheetName val="MOTOR"/>
      <sheetName val="부대대비"/>
      <sheetName val="냉연집계"/>
      <sheetName val="N賃率-職"/>
      <sheetName val="포장재료집계표"/>
      <sheetName val="-몰탈콘크리트"/>
      <sheetName val="-배수구조물공토공"/>
      <sheetName val="횡배수관재료-"/>
      <sheetName val="계산서(직선부)"/>
      <sheetName val="콘크리트측구연장"/>
      <sheetName val="수문일1"/>
      <sheetName val="내역서(기성청구)"/>
      <sheetName val="토목"/>
      <sheetName val="Regenerator  Concrete Structure"/>
      <sheetName val="배지거총재료집계표"/>
      <sheetName val="기초코드"/>
      <sheetName val="입출재고현황 (2)"/>
      <sheetName val="4.장비손료"/>
      <sheetName val="법면단"/>
      <sheetName val="석축단"/>
      <sheetName val="법면수집"/>
      <sheetName val="석축설면"/>
      <sheetName val="EACT10"/>
      <sheetName val="3BL공동구 수량"/>
      <sheetName val="단면별연장"/>
      <sheetName val="TYPE-1"/>
      <sheetName val="통합"/>
      <sheetName val="ENE-CAL 1"/>
      <sheetName val="낙찰표"/>
      <sheetName val="CONUNIT"/>
      <sheetName val="5.단면설계"/>
      <sheetName val="사통"/>
      <sheetName val="철집"/>
      <sheetName val="입상내역"/>
      <sheetName val="해전배수"/>
      <sheetName val="주현(해보)"/>
      <sheetName val="주현(영광)"/>
      <sheetName val="단가비교표"/>
      <sheetName val="98비정기소모"/>
      <sheetName val="깨기수량"/>
      <sheetName val="토공집계표"/>
      <sheetName val="상부집계표"/>
      <sheetName val="c_balju"/>
      <sheetName val="단가표"/>
      <sheetName val="적용환율"/>
      <sheetName val="252K444"/>
      <sheetName val="변경현황"/>
      <sheetName val="markup"/>
      <sheetName val="JOIN(2span)"/>
      <sheetName val="철근량산정및사용성검토"/>
      <sheetName val="공사별총괄표(도급)"/>
      <sheetName val="단가산출"/>
      <sheetName val="차액보증"/>
      <sheetName val="960318-1"/>
      <sheetName val="남양시작동자105노65기1.3화1.2"/>
      <sheetName val="woo(mac)"/>
      <sheetName val="단면검토"/>
      <sheetName val="건축"/>
      <sheetName val="비계,CON'C"/>
      <sheetName val="일반전기"/>
      <sheetName val="제출내역 (2)"/>
      <sheetName val="홍보비디오"/>
      <sheetName val="실행"/>
      <sheetName val="우배수"/>
      <sheetName val="유효폭의 계산"/>
      <sheetName val="제잡비"/>
      <sheetName val="교대(A1-A2)"/>
      <sheetName val="화해(함평)"/>
      <sheetName val="화해(장성)"/>
      <sheetName val="식재"/>
      <sheetName val="식재출력용"/>
      <sheetName val="단가"/>
      <sheetName val="유지관리"/>
      <sheetName val="가로등내역서"/>
      <sheetName val="직접경비"/>
      <sheetName val="경성자금"/>
      <sheetName val="삼성전기"/>
      <sheetName val="토 목"/>
      <sheetName val="97년 추정"/>
      <sheetName val="정렬"/>
      <sheetName val="P5"/>
      <sheetName val="P6"/>
      <sheetName val="P7"/>
      <sheetName val="P8"/>
      <sheetName val="P14"/>
      <sheetName val="골조시행"/>
      <sheetName val="참고-설계변경검토(2012년예정분)-내부관리"/>
      <sheetName val="참고-예비비현황"/>
      <sheetName val="IMPEADENCE MAP 취수장"/>
      <sheetName val="청천내"/>
      <sheetName val="교대(A1)"/>
      <sheetName val="3.하중산정4.지지력"/>
      <sheetName val="별표"/>
      <sheetName val="설계명세서"/>
      <sheetName val="준검_내역서"/>
      <sheetName val="지장물건조서"/>
      <sheetName val="상부공"/>
      <sheetName val="유동표"/>
      <sheetName val="건축공사"/>
      <sheetName val="예산M12A"/>
      <sheetName val="3.현장배치"/>
      <sheetName val="현장배치"/>
      <sheetName val="언양휴게소배수관 흄관설치"/>
      <sheetName val="2.공사비내역서(당초,변경)"/>
      <sheetName val="단가산출2"/>
      <sheetName val="내역및총괄"/>
      <sheetName val="전신"/>
      <sheetName val="수량3"/>
      <sheetName val="인구밀도산정"/>
      <sheetName val="근고 블록 유형별 수량"/>
      <sheetName val="동물이동경사현황"/>
      <sheetName val="계산내역"/>
      <sheetName val="산출내역서집계표"/>
      <sheetName val="조경"/>
      <sheetName val="교통표지판기초자료"/>
      <sheetName val="비탈면보호공수량산출"/>
      <sheetName val="1.토공"/>
      <sheetName val="6공구(당초)"/>
      <sheetName val="토량1-1"/>
      <sheetName val="부대비율"/>
      <sheetName val="용산1(해보)"/>
      <sheetName val="3.하중계산"/>
      <sheetName val="수량산출서"/>
      <sheetName val="제경비"/>
      <sheetName val="실적공사비"/>
      <sheetName val="입력(K0)"/>
      <sheetName val="장비기준"/>
      <sheetName val="재료비"/>
      <sheetName val="환율"/>
      <sheetName val="상-교대(A1-A2)"/>
      <sheetName val="을"/>
      <sheetName val="VENDOR LIST"/>
      <sheetName val="반중력식옹벽3_5"/>
      <sheetName val="실행예산"/>
      <sheetName val="1TL종점(1)"/>
      <sheetName val="B"/>
      <sheetName val="물가자료"/>
      <sheetName val="경상비"/>
      <sheetName val="전문하도급"/>
      <sheetName val="교량전기"/>
      <sheetName val="평가데이터"/>
      <sheetName val="suk(mac)"/>
      <sheetName val="MYUN(MAC)"/>
      <sheetName val="설계기준"/>
      <sheetName val="C.배수관공"/>
      <sheetName val="노견단위수량"/>
      <sheetName val="철근단면적"/>
      <sheetName val="출자한도"/>
      <sheetName val="공사수행방안"/>
      <sheetName val="수목데이타 "/>
      <sheetName val="수목표준대가"/>
      <sheetName val="토질별천공수량(2공구)"/>
      <sheetName val="을지"/>
      <sheetName val="장비집계"/>
      <sheetName val="입찰"/>
      <sheetName val="현경"/>
      <sheetName val="공작물조직표(용배수)"/>
      <sheetName val="관로경고2"/>
      <sheetName val="부대공자재집계표"/>
      <sheetName val="8. 안정검토"/>
      <sheetName val="2공구산출내역"/>
      <sheetName val="MORTAR생산및타설(1;3)"/>
      <sheetName val="MAT"/>
      <sheetName val="U형측구 토공"/>
      <sheetName val="횡날개수집"/>
      <sheetName val="역T형교대-2수량"/>
      <sheetName val="6호기"/>
      <sheetName val="산출및내역"/>
      <sheetName val="R_C_RAHMEN_해석"/>
      <sheetName val="본체_설_계"/>
      <sheetName val="Sheet1_(2)"/>
      <sheetName val="6PILE__(돌출)"/>
      <sheetName val="2000_11월설계내역"/>
      <sheetName val="공종"/>
      <sheetName val="POOM_MOTO"/>
      <sheetName val="수량이동"/>
      <sheetName val="입력값"/>
      <sheetName val="단면치수"/>
      <sheetName val="측구집계"/>
      <sheetName val="설계기준 및 하중계산"/>
      <sheetName val="단면설계"/>
      <sheetName val="소산진입"/>
      <sheetName val="J형측구단위수량"/>
      <sheetName val="7.PILE  (돌출)"/>
      <sheetName val="시화점실행"/>
      <sheetName val="용소리교"/>
      <sheetName val="시험물량산출"/>
      <sheetName val="TOTAL_BOQ"/>
      <sheetName val="견적대비표"/>
      <sheetName val="배치계획"/>
      <sheetName val="일위대가(출입)"/>
      <sheetName val="unit 4"/>
      <sheetName val="2.계약외추가비계물량"/>
      <sheetName val="3.지하층끊어치기라스물량"/>
      <sheetName val="충주"/>
      <sheetName val="98NS-N"/>
      <sheetName val="대운산출"/>
      <sheetName val="본선 토공 분배표"/>
      <sheetName val="01"/>
      <sheetName val="상부수로교(입력용)"/>
      <sheetName val="소비자가"/>
      <sheetName val="내역서 "/>
      <sheetName val="RAHMEN"/>
      <sheetName val="예상"/>
      <sheetName val="단가일람"/>
      <sheetName val="조경일람"/>
      <sheetName val="재료값"/>
      <sheetName val="처리단락"/>
      <sheetName val="조명일위"/>
      <sheetName val="금융비용"/>
      <sheetName val="3련 BOX"/>
      <sheetName val="토목검측서"/>
      <sheetName val="공정 (총괄) (2)"/>
      <sheetName val="맨홀수량산출"/>
      <sheetName val="환경기계공정표 (3)"/>
      <sheetName val="기본"/>
      <sheetName val="지주목시비량산출서"/>
      <sheetName val="견적서(대외) (2)"/>
      <sheetName val="식재인부"/>
      <sheetName val="포장공사"/>
      <sheetName val="횡배수관토공수량"/>
      <sheetName val="변경후-SHEET"/>
      <sheetName val="여흥"/>
      <sheetName val="입력"/>
      <sheetName val="DAN"/>
      <sheetName val="C-직노1"/>
      <sheetName val="법면설면"/>
      <sheetName val="깎기 4구간"/>
      <sheetName val="깎기 2-3구간"/>
      <sheetName val="특2호하천산근"/>
      <sheetName val="특2호부관하천산근"/>
      <sheetName val="방음벽 기초(H=2.0m)"/>
      <sheetName val="부하(성남)"/>
      <sheetName val="포장면적산출"/>
      <sheetName val="식생블럭단위수량"/>
      <sheetName val="총공사내역서"/>
      <sheetName val="배수통관토공수량"/>
      <sheetName val="TYPE A"/>
      <sheetName val="기계경비(시간당)"/>
      <sheetName val="TOWER 12TON"/>
      <sheetName val="TOWER 10TON"/>
      <sheetName val="밸브설치"/>
      <sheetName val="한강운반비"/>
      <sheetName val="자재"/>
      <sheetName val="공통(20-91)"/>
      <sheetName val="단가산출서"/>
      <sheetName val="하중산정"/>
      <sheetName val="DC-O-4-S(설명서)"/>
      <sheetName val="공통부대비"/>
      <sheetName val="내역1"/>
      <sheetName val="지구단위계획"/>
      <sheetName val="TYPE-A"/>
      <sheetName val="공사증감"/>
      <sheetName val="날개벽"/>
      <sheetName val="업무연락 갑지"/>
      <sheetName val="PAD TR보호대기초"/>
      <sheetName val="터널조도"/>
      <sheetName val="집계표(육상)"/>
      <sheetName val="음료실행"/>
      <sheetName val="NYS"/>
      <sheetName val="총공비"/>
      <sheetName val="종단계산"/>
      <sheetName val="교량하부공"/>
      <sheetName val="건설성적"/>
      <sheetName val=" 노임단가"/>
      <sheetName val="당진1,2호기전선관설치및접지4차공사내역서-을지"/>
      <sheetName val="Eq. Mobilization"/>
      <sheetName val="양천현"/>
      <sheetName val="인수공규격"/>
      <sheetName val="총괄-1"/>
      <sheetName val="직공비"/>
      <sheetName val="가감수량"/>
      <sheetName val="총사업비명세"/>
      <sheetName val="민감도"/>
      <sheetName val="Sens&amp;Anal"/>
      <sheetName val="총투자비산정"/>
      <sheetName val="토공(우물통,기타) "/>
      <sheetName val="간지(1)"/>
      <sheetName val="9GNG운반"/>
      <sheetName val="관리비현황"/>
      <sheetName val="1호맨홀수량산출"/>
      <sheetName val="원형측구(B-type)"/>
      <sheetName val="BOX구조해석 설명서"/>
      <sheetName val="간지"/>
      <sheetName val="좌표단면SPRING"/>
      <sheetName val="하중조합"/>
      <sheetName val="OUTPUT"/>
      <sheetName val="부재력요약"/>
      <sheetName val="철근량 검토"/>
      <sheetName val="우각부검토"/>
      <sheetName val="안정성검토"/>
      <sheetName val="철근배근"/>
      <sheetName val="견적"/>
      <sheetName val="BQ"/>
      <sheetName val="1_x0018_9"/>
      <sheetName val="耀㺇_x0000__x0000_Ā_x0000_ЈĀ부대내역_x0006_ā꧈Ҳ㣇璮েĀ배지거총재쓁⸹栀柹㑷"/>
      <sheetName val="하중계산"/>
      <sheetName val="탑(을지)"/>
      <sheetName val="단위중량"/>
      <sheetName val="보차도낮춤경계석재료집계"/>
      <sheetName val="THPDMoi  (2)"/>
      <sheetName val="재료단가"/>
      <sheetName val="2"/>
      <sheetName val="착공계"/>
      <sheetName val="Macro1"/>
      <sheetName val="총집계2"/>
      <sheetName val="개거호형별수량"/>
      <sheetName val="수축이음"/>
      <sheetName val="신축이음"/>
      <sheetName val="역T형"/>
      <sheetName val="1"/>
      <sheetName val="중기사용료산출근거"/>
      <sheetName val="단가산출1"/>
      <sheetName val="목표세부명세"/>
      <sheetName val="BOX 본체"/>
      <sheetName val="DHEQSUPT"/>
      <sheetName val="장부(05상)"/>
      <sheetName val="원가계산(총괄)"/>
      <sheetName val="연돌일위집계"/>
      <sheetName val="설계내역일위"/>
      <sheetName val="예산변경사항"/>
      <sheetName val="총집계표"/>
      <sheetName val="condition"/>
      <sheetName val="방음벽 기초 일반수량"/>
      <sheetName val="차수"/>
      <sheetName val="일반수량집계표"/>
      <sheetName val="SP-B1"/>
      <sheetName val="항목(1)"/>
      <sheetName val="구조물집계표"/>
      <sheetName val="직접인건비"/>
      <sheetName val="자재조사표"/>
      <sheetName val="(C)원내역"/>
      <sheetName val="일  위  _x0002__x0000_陀6_x0000__x0000__x0001_ࠀ 록"/>
      <sheetName val="내역서(䰍‶"/>
      <sheetName val="별총"/>
      <sheetName val="의뢰서"/>
      <sheetName val="9811"/>
      <sheetName val="견적사양비교표"/>
      <sheetName val="CABLE"/>
      <sheetName val="현장관리비"/>
      <sheetName val="맨홀토공산출"/>
      <sheetName val="노무단가"/>
      <sheetName val="토목주소"/>
      <sheetName val="신표지1"/>
      <sheetName val="토공집계(rp)"/>
      <sheetName val="건축원가"/>
      <sheetName val="_x0000__x0000__x0000__x0000__x0000__x0000__x0000__x0000__x0000_"/>
      <sheetName val="하수실행"/>
      <sheetName val="1SGATE97"/>
      <sheetName val="시멘트"/>
      <sheetName val="각종장비전압강하계산"/>
      <sheetName val="기초일위"/>
      <sheetName val="연결관암거"/>
      <sheetName val="물가시세"/>
      <sheetName val="지(2)"/>
      <sheetName val="GAEYO"/>
      <sheetName val="耀㺇_x0000__x0000_Ā_x0000_ЈĀ부대내역_"/>
      <sheetName val="1,2공구원가계산서"/>
      <sheetName val="1공구산출내역서"/>
      <sheetName val="우석문틀"/>
      <sheetName val="0226"/>
      <sheetName val="건축원가계산서"/>
      <sheetName val="결재란"/>
      <sheetName val="참고-설계변경검토(2012년예정분)-내㓡L∈"/>
      <sheetName val="5지구단위"/>
      <sheetName val="input (2)"/>
      <sheetName val="기초계산 (2)"/>
      <sheetName val="일위_파일"/>
      <sheetName val="3.빗물받이연결관"/>
      <sheetName val="1.우수맨홀"/>
      <sheetName val="시행후면적"/>
      <sheetName val="돌담교 상부수량"/>
      <sheetName val="아파트 "/>
      <sheetName val="전체철근집계"/>
      <sheetName val="BOQ(전체)"/>
      <sheetName val="도로정위치부표"/>
      <sheetName val="도로조사부표"/>
      <sheetName val="사용성검토"/>
      <sheetName val="내역서-CCTV"/>
      <sheetName val="94"/>
      <sheetName val="원형변실 단위수량"/>
      <sheetName val="마감사양"/>
      <sheetName val="1062-X방향 "/>
      <sheetName val="단위수량(출력X)"/>
      <sheetName val="수량집계"/>
      <sheetName val="안정계산"/>
      <sheetName val="BɏX형 교대"/>
      <sheetName val="기계경비 (2)"/>
      <sheetName val="내촌육교방음벽수량집계표"/>
      <sheetName val="_산근2_"/>
      <sheetName val="_산근5_"/>
      <sheetName val="대로근거"/>
      <sheetName val="직원인원"/>
      <sheetName val="간지(12)"/>
      <sheetName val="U형측구"/>
      <sheetName val="장비"/>
      <sheetName val="포장공자재집계표"/>
      <sheetName val="버스운행안내"/>
      <sheetName val="예방접종계획"/>
      <sheetName val="근태계획서"/>
      <sheetName val="깬잡석1.3"/>
      <sheetName val="70%"/>
      <sheetName val="1,2,3,4,5단위수량"/>
      <sheetName val="형식 - 1-2-3"/>
      <sheetName val="INPUT DATA박주용_x0000_"/>
      <sheetName val="암거단위-1련"/>
      <sheetName val="공사원가계산서(4차년도)"/>
      <sheetName val="슬래브(유곡)"/>
      <sheetName val="하수관로재료집계"/>
      <sheetName val="수량집계표"/>
      <sheetName val="●내역"/>
      <sheetName val="건축단가"/>
      <sheetName val="1. 설계조건 2.단면가정 3. 하중계산"/>
      <sheetName val="몰탈재료산출"/>
      <sheetName val="Mc1"/>
      <sheetName val="설계예산서"/>
      <sheetName val="J直材4"/>
      <sheetName val="경산"/>
      <sheetName val="결과조달"/>
      <sheetName val="1.취수장"/>
      <sheetName val="옹벽(수량)"/>
      <sheetName val="원형1호맨홀토공수량"/>
      <sheetName val="실행대비"/>
      <sheetName val="중기사용료목록"/>
      <sheetName val="1_설계조건1"/>
      <sheetName val="CABLE_SIZE-31"/>
      <sheetName val="배수내역_(2)1"/>
      <sheetName val="3_공통공사대비"/>
      <sheetName val="총괄집계_"/>
      <sheetName val="일__위__대__가__목__록"/>
      <sheetName val="_상부공통집계(총괄)"/>
      <sheetName val="96보완계획7_12"/>
      <sheetName val="I_설계조건"/>
      <sheetName val="2F_회의실견적(5_14_일대)"/>
      <sheetName val="전차선로_물량표"/>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RE9604"/>
      <sheetName val="중로근거"/>
      <sheetName val="예정공정표"/>
      <sheetName val="총계"/>
      <sheetName val="예산내역서"/>
      <sheetName val="A2"/>
      <sheetName val="아스팔트포장재료 단위수량"/>
      <sheetName val="토지조서"/>
      <sheetName val="단면상수 및 주빔설계"/>
      <sheetName val="※참고자료※"/>
      <sheetName val="설계내역서"/>
      <sheetName val="내역(설계)"/>
      <sheetName val="투찰가"/>
      <sheetName val="배수공"/>
      <sheetName val="접수"/>
      <sheetName val="제경비율"/>
      <sheetName val="출입구총집계"/>
      <sheetName val="대치판정"/>
      <sheetName val="옹벽식측구단위"/>
      <sheetName val="일위"/>
      <sheetName val="개발계획수립"/>
      <sheetName val="단산"/>
      <sheetName val="공사비조정"/>
      <sheetName val="깨기 총괄"/>
      <sheetName val="임목폐기물"/>
      <sheetName val="부하계산서"/>
      <sheetName val="아스팔트 포장총괄집계표"/>
      <sheetName val="3CHBDC"/>
      <sheetName val="금액"/>
      <sheetName val="IW-LIST"/>
      <sheetName val="대림정보통신"/>
      <sheetName val="INPUT_DATA_(2)2"/>
      <sheetName val="단면_(2)2"/>
      <sheetName val="BOX본체수량_(2)2"/>
      <sheetName val="BOX토공_(2)2"/>
      <sheetName val="2_단면가정_2"/>
      <sheetName val="BQ_List2"/>
      <sheetName val="단가_및_재료비2"/>
      <sheetName val="1_설계기준"/>
      <sheetName val="주빔의_설계"/>
      <sheetName val="DATA_입력란"/>
      <sheetName val="설산1_나"/>
      <sheetName val="목동1절주_bh01"/>
      <sheetName val="AS포장복구_"/>
      <sheetName val="8_PILE__(돌출)"/>
      <sheetName val="배수관_제원표(DON'T_PLOT)"/>
      <sheetName val="토공_total"/>
      <sheetName val="3BL공동구_수량"/>
      <sheetName val="BOX형_교대"/>
      <sheetName val="자재_집계표"/>
      <sheetName val="제수변수량H2_15"/>
      <sheetName val="Pier_3"/>
      <sheetName val="C_배수관공"/>
      <sheetName val="설_계"/>
      <sheetName val="ENE-CAL_1"/>
      <sheetName val="Regenerator__Concrete_Structure"/>
      <sheetName val="남양시작동자105노65기1_3화1_2"/>
      <sheetName val="유효폭의_계산"/>
      <sheetName val="4_장비손료"/>
      <sheetName val="언양휴게소배수관_흄관설치"/>
      <sheetName val="BOX(1_5X1_5)"/>
      <sheetName val="잡비계산"/>
      <sheetName val="약품설비"/>
      <sheetName val="BOX터파기단면"/>
      <sheetName val="공종별내역서"/>
      <sheetName val="제품"/>
      <sheetName val="설계예시"/>
      <sheetName val="착공"/>
      <sheetName val="산정표"/>
      <sheetName val="산재 안전"/>
      <sheetName val="노무비 경비"/>
      <sheetName val="기존"/>
      <sheetName val="조도계산서 (도서)"/>
      <sheetName val="보증금"/>
      <sheetName val="현장대리인"/>
      <sheetName val="공정표"/>
      <sheetName val="계약"/>
      <sheetName val="집계표(OPTION)"/>
      <sheetName val="토공수량산출"/>
      <sheetName val="토적계산서"/>
      <sheetName val="토공집계"/>
      <sheetName val="흥양2교토공집계표"/>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내역서집계표"/>
      <sheetName val="내역서"/>
      <sheetName val="품셈"/>
      <sheetName val="산-1-1"/>
      <sheetName val="산-1-2"/>
      <sheetName val="산-1-3_4"/>
      <sheetName val="산-1-5"/>
      <sheetName val="산-2-1"/>
      <sheetName val="산-2-2"/>
      <sheetName val="산-2-3"/>
      <sheetName val="산-2-4"/>
      <sheetName val="산-2-5"/>
      <sheetName val="산-3-1"/>
      <sheetName val="산-3-2"/>
      <sheetName val="산-4-1"/>
      <sheetName val="산-4-2-1"/>
      <sheetName val="산-4-2-2"/>
      <sheetName val="산-4-2-3"/>
      <sheetName val="산-5"/>
      <sheetName val="산-6-1"/>
      <sheetName val="산-6-2"/>
      <sheetName val="산-6-3"/>
      <sheetName val="산-7"/>
      <sheetName val="산-8"/>
      <sheetName val="산9"/>
      <sheetName val="산10"/>
      <sheetName val="산11"/>
      <sheetName val="산12-1"/>
      <sheetName val="A201"/>
      <sheetName val="A102"/>
      <sheetName val="A103"/>
      <sheetName val="A107-1"/>
      <sheetName val="A107-2"/>
      <sheetName val="A108"/>
      <sheetName val="A108-1"/>
      <sheetName val="A109"/>
      <sheetName val="A109-1"/>
      <sheetName val="A110"/>
      <sheetName val="A110-1"/>
      <sheetName val="A111"/>
      <sheetName val="A111-1"/>
      <sheetName val="A112"/>
      <sheetName val="A113"/>
      <sheetName val="A114-1"/>
      <sheetName val="단면 (2)"/>
      <sheetName val="골재산출"/>
      <sheetName val="danga"/>
      <sheetName val="ilch"/>
      <sheetName val="한강운반비"/>
      <sheetName val="금액내역서"/>
      <sheetName val="부하계산서"/>
      <sheetName val="부하(성남)"/>
      <sheetName val="노임단가"/>
      <sheetName val="일위대가"/>
    </sheetNames>
    <sheetDataSet>
      <sheetData sheetId="0" refreshError="1"/>
      <sheetData sheetId="1" refreshError="1"/>
      <sheetData sheetId="2" refreshError="1">
        <row r="13">
          <cell r="B13" t="str">
            <v>32A</v>
          </cell>
        </row>
        <row r="15">
          <cell r="B15" t="str">
            <v>65A</v>
          </cell>
          <cell r="C15">
            <v>65</v>
          </cell>
          <cell r="D15" t="str">
            <v>M</v>
          </cell>
          <cell r="E15">
            <v>21301</v>
          </cell>
          <cell r="F15">
            <v>1384565</v>
          </cell>
          <cell r="K15">
            <v>1426102</v>
          </cell>
          <cell r="L15" t="str">
            <v>할증 3%</v>
          </cell>
        </row>
        <row r="16">
          <cell r="B16" t="str">
            <v>80A</v>
          </cell>
          <cell r="C16">
            <v>166</v>
          </cell>
          <cell r="D16" t="str">
            <v>M</v>
          </cell>
          <cell r="E16">
            <v>25848</v>
          </cell>
          <cell r="F16">
            <v>4290768</v>
          </cell>
          <cell r="K16">
            <v>4419491</v>
          </cell>
          <cell r="L16" t="str">
            <v>할증 3%</v>
          </cell>
        </row>
        <row r="17">
          <cell r="B17" t="str">
            <v>100A</v>
          </cell>
          <cell r="C17">
            <v>530.6</v>
          </cell>
          <cell r="D17" t="str">
            <v>M</v>
          </cell>
          <cell r="E17">
            <v>32209</v>
          </cell>
          <cell r="F17">
            <v>17090095.400000002</v>
          </cell>
          <cell r="K17">
            <v>17602798</v>
          </cell>
          <cell r="L17" t="str">
            <v>할증 3%</v>
          </cell>
        </row>
        <row r="18">
          <cell r="B18" t="str">
            <v>125A</v>
          </cell>
          <cell r="C18">
            <v>678.9</v>
          </cell>
          <cell r="D18" t="str">
            <v>M</v>
          </cell>
          <cell r="E18">
            <v>34982</v>
          </cell>
          <cell r="F18">
            <v>23749279.800000001</v>
          </cell>
          <cell r="K18">
            <v>24461758</v>
          </cell>
          <cell r="L18" t="str">
            <v>할증 3%</v>
          </cell>
        </row>
        <row r="19">
          <cell r="B19" t="str">
            <v>150A</v>
          </cell>
          <cell r="C19">
            <v>118.3</v>
          </cell>
          <cell r="D19" t="str">
            <v>M</v>
          </cell>
          <cell r="E19">
            <v>41736</v>
          </cell>
          <cell r="F19">
            <v>4937368.8</v>
          </cell>
          <cell r="K19">
            <v>5085490</v>
          </cell>
          <cell r="L19" t="str">
            <v>할증 3%</v>
          </cell>
        </row>
        <row r="20">
          <cell r="B20" t="str">
            <v>200A</v>
          </cell>
          <cell r="C20">
            <v>1065</v>
          </cell>
          <cell r="D20" t="str">
            <v>M</v>
          </cell>
          <cell r="E20">
            <v>55267</v>
          </cell>
          <cell r="F20">
            <v>58859355</v>
          </cell>
          <cell r="K20">
            <v>60625136</v>
          </cell>
          <cell r="L20" t="str">
            <v>할증 3%</v>
          </cell>
        </row>
        <row r="21">
          <cell r="B21" t="str">
            <v>250A</v>
          </cell>
          <cell r="C21">
            <v>1065.5</v>
          </cell>
          <cell r="D21" t="str">
            <v>M</v>
          </cell>
          <cell r="E21">
            <v>72302</v>
          </cell>
          <cell r="F21">
            <v>77037781</v>
          </cell>
          <cell r="K21">
            <v>79348914</v>
          </cell>
          <cell r="L21" t="str">
            <v>할증 3%</v>
          </cell>
        </row>
        <row r="22">
          <cell r="B22" t="str">
            <v>300A</v>
          </cell>
          <cell r="C22">
            <v>3276.2</v>
          </cell>
          <cell r="D22" t="str">
            <v>M</v>
          </cell>
          <cell r="E22">
            <v>89015</v>
          </cell>
          <cell r="F22">
            <v>291630943</v>
          </cell>
          <cell r="K22">
            <v>300379871</v>
          </cell>
          <cell r="L22" t="str">
            <v>할증 3%</v>
          </cell>
        </row>
        <row r="23">
          <cell r="B23" t="str">
            <v>650A</v>
          </cell>
          <cell r="C23">
            <v>494.6</v>
          </cell>
          <cell r="D23" t="str">
            <v>M</v>
          </cell>
          <cell r="E23">
            <v>284845</v>
          </cell>
          <cell r="F23">
            <v>140884337</v>
          </cell>
          <cell r="K23">
            <v>145110867</v>
          </cell>
          <cell r="L23" t="str">
            <v>할증 3%</v>
          </cell>
        </row>
        <row r="24">
          <cell r="A24" t="str">
            <v>PI-PIPE 재료비 계</v>
          </cell>
          <cell r="K24">
            <v>641399198</v>
          </cell>
        </row>
        <row r="26">
          <cell r="A26" t="str">
            <v xml:space="preserve">      2) 강관(PIPE)</v>
          </cell>
        </row>
        <row r="27">
          <cell r="B27" t="str">
            <v>300A</v>
          </cell>
          <cell r="C27">
            <v>8.1999999999999993</v>
          </cell>
          <cell r="D27" t="str">
            <v>M</v>
          </cell>
          <cell r="E27">
            <v>41220</v>
          </cell>
          <cell r="F27">
            <v>338003.99999999994</v>
          </cell>
          <cell r="K27">
            <v>348144</v>
          </cell>
          <cell r="L27" t="str">
            <v>할증 3%</v>
          </cell>
        </row>
        <row r="28">
          <cell r="B28" t="str">
            <v>650A</v>
          </cell>
          <cell r="C28">
            <v>6</v>
          </cell>
          <cell r="D28" t="str">
            <v>M</v>
          </cell>
          <cell r="E28">
            <v>378840</v>
          </cell>
          <cell r="F28">
            <v>2273040</v>
          </cell>
          <cell r="K28">
            <v>2341231</v>
          </cell>
          <cell r="L28" t="str">
            <v>할증 3%</v>
          </cell>
        </row>
        <row r="29">
          <cell r="B29" t="str">
            <v>1000A</v>
          </cell>
          <cell r="C29">
            <v>14</v>
          </cell>
          <cell r="D29" t="str">
            <v>M</v>
          </cell>
          <cell r="E29">
            <v>823190</v>
          </cell>
          <cell r="F29">
            <v>11524660</v>
          </cell>
          <cell r="K29">
            <v>11870400</v>
          </cell>
          <cell r="L29" t="str">
            <v>할증 3%</v>
          </cell>
        </row>
        <row r="30">
          <cell r="A30" t="str">
            <v>PIPE 재료비 계</v>
          </cell>
          <cell r="K30">
            <v>14559775</v>
          </cell>
        </row>
        <row r="32">
          <cell r="A32" t="str">
            <v xml:space="preserve">      3) PI-BEND</v>
          </cell>
        </row>
        <row r="33">
          <cell r="B33" t="str">
            <v>25AX90。</v>
          </cell>
          <cell r="C33">
            <v>12</v>
          </cell>
          <cell r="D33" t="str">
            <v>EA</v>
          </cell>
          <cell r="E33">
            <v>57107</v>
          </cell>
          <cell r="F33">
            <v>685284</v>
          </cell>
          <cell r="K33">
            <v>685284</v>
          </cell>
        </row>
        <row r="34">
          <cell r="B34" t="str">
            <v>32AX90。</v>
          </cell>
          <cell r="C34">
            <v>20</v>
          </cell>
          <cell r="D34" t="str">
            <v>EA</v>
          </cell>
          <cell r="E34">
            <v>76294</v>
          </cell>
          <cell r="F34">
            <v>1525880</v>
          </cell>
          <cell r="K34">
            <v>1525880</v>
          </cell>
        </row>
        <row r="35">
          <cell r="B35" t="str">
            <v>40AX11.3。</v>
          </cell>
          <cell r="C35">
            <v>2</v>
          </cell>
          <cell r="D35" t="str">
            <v>EA</v>
          </cell>
          <cell r="E35">
            <v>79941</v>
          </cell>
          <cell r="F35">
            <v>159882</v>
          </cell>
          <cell r="K35">
            <v>159882</v>
          </cell>
        </row>
        <row r="36">
          <cell r="B36" t="str">
            <v>40AX90。</v>
          </cell>
          <cell r="C36">
            <v>8</v>
          </cell>
          <cell r="D36" t="str">
            <v>EA</v>
          </cell>
          <cell r="E36">
            <v>79941</v>
          </cell>
          <cell r="F36">
            <v>639528</v>
          </cell>
          <cell r="K36">
            <v>639528</v>
          </cell>
        </row>
        <row r="37">
          <cell r="B37" t="str">
            <v>65AX11.25。</v>
          </cell>
          <cell r="C37">
            <v>2</v>
          </cell>
          <cell r="D37" t="str">
            <v>EA</v>
          </cell>
          <cell r="E37">
            <v>110975</v>
          </cell>
          <cell r="F37">
            <v>221950</v>
          </cell>
          <cell r="K37">
            <v>221950</v>
          </cell>
        </row>
        <row r="38">
          <cell r="B38" t="str">
            <v>65AX30。</v>
          </cell>
          <cell r="C38">
            <v>2</v>
          </cell>
          <cell r="D38" t="str">
            <v>EA</v>
          </cell>
          <cell r="E38">
            <v>110975</v>
          </cell>
          <cell r="F38">
            <v>221950</v>
          </cell>
          <cell r="K38">
            <v>221950</v>
          </cell>
        </row>
        <row r="39">
          <cell r="B39" t="str">
            <v>65AX90。</v>
          </cell>
          <cell r="C39">
            <v>6</v>
          </cell>
          <cell r="D39" t="str">
            <v>EA</v>
          </cell>
          <cell r="E39">
            <v>110975</v>
          </cell>
          <cell r="F39">
            <v>665850</v>
          </cell>
          <cell r="K39">
            <v>665850</v>
          </cell>
        </row>
        <row r="40">
          <cell r="B40" t="str">
            <v>80AX90。</v>
          </cell>
          <cell r="C40">
            <v>12</v>
          </cell>
          <cell r="D40" t="str">
            <v>EA</v>
          </cell>
          <cell r="E40">
            <v>133124</v>
          </cell>
          <cell r="F40">
            <v>1597488</v>
          </cell>
          <cell r="K40">
            <v>1597488</v>
          </cell>
        </row>
        <row r="41">
          <cell r="B41" t="str">
            <v>100AX11.25。</v>
          </cell>
          <cell r="C41">
            <v>4</v>
          </cell>
          <cell r="D41" t="str">
            <v>EA</v>
          </cell>
          <cell r="E41">
            <v>164658</v>
          </cell>
          <cell r="F41">
            <v>658632</v>
          </cell>
          <cell r="K41">
            <v>658632</v>
          </cell>
        </row>
        <row r="42">
          <cell r="B42" t="str">
            <v>100AX90。</v>
          </cell>
          <cell r="C42">
            <v>16</v>
          </cell>
          <cell r="D42" t="str">
            <v>EA</v>
          </cell>
          <cell r="E42">
            <v>164658</v>
          </cell>
          <cell r="F42">
            <v>2634528</v>
          </cell>
          <cell r="K42">
            <v>2634528</v>
          </cell>
        </row>
        <row r="43">
          <cell r="B43" t="str">
            <v>100AX101.25。</v>
          </cell>
          <cell r="C43">
            <v>2</v>
          </cell>
          <cell r="D43" t="str">
            <v>EA</v>
          </cell>
          <cell r="E43">
            <v>164658</v>
          </cell>
          <cell r="F43">
            <v>329316</v>
          </cell>
          <cell r="K43">
            <v>329316</v>
          </cell>
        </row>
        <row r="44">
          <cell r="B44" t="str">
            <v>125AX11.25。</v>
          </cell>
          <cell r="C44">
            <v>8</v>
          </cell>
          <cell r="D44" t="str">
            <v>EA</v>
          </cell>
          <cell r="E44">
            <v>174440</v>
          </cell>
          <cell r="F44">
            <v>1395520</v>
          </cell>
          <cell r="K44">
            <v>1395520</v>
          </cell>
        </row>
        <row r="45">
          <cell r="B45" t="str">
            <v>125AX90。</v>
          </cell>
          <cell r="C45">
            <v>22</v>
          </cell>
          <cell r="D45" t="str">
            <v>EA</v>
          </cell>
          <cell r="E45">
            <v>174440</v>
          </cell>
          <cell r="F45">
            <v>3837680</v>
          </cell>
          <cell r="K45">
            <v>3837680</v>
          </cell>
        </row>
        <row r="46">
          <cell r="B46" t="str">
            <v>150AX90。</v>
          </cell>
          <cell r="C46">
            <v>6</v>
          </cell>
          <cell r="D46" t="str">
            <v>EA</v>
          </cell>
          <cell r="E46">
            <v>194394</v>
          </cell>
          <cell r="F46">
            <v>1166364</v>
          </cell>
          <cell r="K46">
            <v>1166364</v>
          </cell>
        </row>
        <row r="47">
          <cell r="B47" t="str">
            <v>200AX11.25。</v>
          </cell>
          <cell r="C47">
            <v>2</v>
          </cell>
          <cell r="D47" t="str">
            <v>EA</v>
          </cell>
          <cell r="E47">
            <v>266999</v>
          </cell>
          <cell r="F47">
            <v>533998</v>
          </cell>
          <cell r="K47">
            <v>533998</v>
          </cell>
        </row>
        <row r="48">
          <cell r="B48" t="str">
            <v>200AX90。</v>
          </cell>
          <cell r="C48">
            <v>10</v>
          </cell>
          <cell r="D48" t="str">
            <v>EA</v>
          </cell>
          <cell r="E48">
            <v>266999</v>
          </cell>
          <cell r="F48">
            <v>2669990</v>
          </cell>
          <cell r="K48">
            <v>2669990</v>
          </cell>
        </row>
        <row r="49">
          <cell r="B49" t="str">
            <v>250AX90。</v>
          </cell>
          <cell r="C49">
            <v>26</v>
          </cell>
          <cell r="D49" t="str">
            <v>EA</v>
          </cell>
          <cell r="E49">
            <v>339071</v>
          </cell>
          <cell r="F49">
            <v>8815846</v>
          </cell>
          <cell r="K49">
            <v>8815846</v>
          </cell>
          <cell r="L49" t="str">
            <v>구매가</v>
          </cell>
        </row>
        <row r="50">
          <cell r="B50" t="str">
            <v>300AX22.5。</v>
          </cell>
          <cell r="C50">
            <v>4</v>
          </cell>
          <cell r="D50" t="str">
            <v>EA</v>
          </cell>
          <cell r="E50">
            <v>420760</v>
          </cell>
          <cell r="F50">
            <v>1683040</v>
          </cell>
          <cell r="K50">
            <v>1683040</v>
          </cell>
        </row>
        <row r="51">
          <cell r="B51" t="str">
            <v>300AX45。</v>
          </cell>
          <cell r="C51">
            <v>4</v>
          </cell>
          <cell r="D51" t="str">
            <v>EA</v>
          </cell>
          <cell r="E51">
            <v>420760</v>
          </cell>
          <cell r="F51">
            <v>1683040</v>
          </cell>
          <cell r="K51">
            <v>1683040</v>
          </cell>
        </row>
        <row r="52">
          <cell r="B52" t="str">
            <v>300AX90。</v>
          </cell>
          <cell r="C52">
            <v>8</v>
          </cell>
          <cell r="D52" t="str">
            <v>EA</v>
          </cell>
          <cell r="E52">
            <v>420760</v>
          </cell>
          <cell r="F52">
            <v>3366080</v>
          </cell>
          <cell r="K52">
            <v>3366080</v>
          </cell>
        </row>
        <row r="53">
          <cell r="B53" t="str">
            <v>650AX11.25。</v>
          </cell>
          <cell r="C53">
            <v>6</v>
          </cell>
          <cell r="D53" t="str">
            <v>EA</v>
          </cell>
          <cell r="E53">
            <v>2282242</v>
          </cell>
          <cell r="F53">
            <v>13693452</v>
          </cell>
          <cell r="K53">
            <v>13693452</v>
          </cell>
        </row>
        <row r="54">
          <cell r="B54" t="str">
            <v>650AX22.5。</v>
          </cell>
          <cell r="C54">
            <v>2</v>
          </cell>
          <cell r="D54" t="str">
            <v>EA</v>
          </cell>
          <cell r="E54">
            <v>2282242</v>
          </cell>
          <cell r="F54">
            <v>4564484</v>
          </cell>
          <cell r="K54">
            <v>4564484</v>
          </cell>
        </row>
        <row r="55">
          <cell r="B55" t="str">
            <v>650AX90。</v>
          </cell>
          <cell r="C55">
            <v>16</v>
          </cell>
          <cell r="D55" t="str">
            <v>EA</v>
          </cell>
          <cell r="E55">
            <v>2282242</v>
          </cell>
          <cell r="F55">
            <v>36515872</v>
          </cell>
          <cell r="K55">
            <v>36515872</v>
          </cell>
        </row>
        <row r="56">
          <cell r="A56" t="str">
            <v>PI-BEND 재료비 계</v>
          </cell>
          <cell r="K56">
            <v>89265654</v>
          </cell>
        </row>
        <row r="58">
          <cell r="A58" t="str">
            <v xml:space="preserve">      4) PI-CAP</v>
          </cell>
        </row>
        <row r="59">
          <cell r="B59" t="str">
            <v>25A</v>
          </cell>
          <cell r="C59">
            <v>10</v>
          </cell>
          <cell r="D59" t="str">
            <v>EA</v>
          </cell>
          <cell r="E59">
            <v>450</v>
          </cell>
          <cell r="F59">
            <v>4500</v>
          </cell>
          <cell r="K59">
            <v>4500</v>
          </cell>
        </row>
        <row r="60">
          <cell r="B60" t="str">
            <v>32A</v>
          </cell>
          <cell r="C60">
            <v>12</v>
          </cell>
          <cell r="D60" t="str">
            <v>EA</v>
          </cell>
          <cell r="E60">
            <v>540</v>
          </cell>
          <cell r="F60">
            <v>6480</v>
          </cell>
          <cell r="K60">
            <v>6480</v>
          </cell>
        </row>
        <row r="61">
          <cell r="B61" t="str">
            <v>40A</v>
          </cell>
          <cell r="C61">
            <v>6</v>
          </cell>
          <cell r="D61" t="str">
            <v>EA</v>
          </cell>
          <cell r="E61">
            <v>648</v>
          </cell>
          <cell r="F61">
            <v>3888</v>
          </cell>
          <cell r="K61">
            <v>3888</v>
          </cell>
        </row>
        <row r="62">
          <cell r="B62" t="str">
            <v>65A</v>
          </cell>
          <cell r="C62">
            <v>6</v>
          </cell>
          <cell r="D62" t="str">
            <v>EA</v>
          </cell>
          <cell r="E62">
            <v>777.6</v>
          </cell>
          <cell r="F62">
            <v>4665.6000000000004</v>
          </cell>
          <cell r="K62">
            <v>4665.6000000000004</v>
          </cell>
        </row>
        <row r="63">
          <cell r="A63" t="str">
            <v>SCR'D</v>
          </cell>
          <cell r="B63" t="str">
            <v>65A</v>
          </cell>
          <cell r="C63">
            <v>12</v>
          </cell>
          <cell r="D63" t="str">
            <v>EA</v>
          </cell>
          <cell r="E63">
            <v>1484</v>
          </cell>
          <cell r="F63">
            <v>17808</v>
          </cell>
          <cell r="K63">
            <v>17808</v>
          </cell>
        </row>
        <row r="64">
          <cell r="B64" t="str">
            <v>80A</v>
          </cell>
          <cell r="C64">
            <v>6</v>
          </cell>
          <cell r="D64" t="str">
            <v>EA</v>
          </cell>
          <cell r="E64">
            <v>933.12</v>
          </cell>
          <cell r="F64">
            <v>5598.72</v>
          </cell>
          <cell r="K64">
            <v>5598.72</v>
          </cell>
        </row>
        <row r="65">
          <cell r="B65" t="str">
            <v>100A</v>
          </cell>
          <cell r="C65">
            <v>14</v>
          </cell>
          <cell r="D65" t="str">
            <v>EA</v>
          </cell>
          <cell r="E65">
            <v>1119.7439999999999</v>
          </cell>
          <cell r="F65">
            <v>15676.415999999999</v>
          </cell>
          <cell r="K65">
            <v>15676.415999999999</v>
          </cell>
        </row>
        <row r="66">
          <cell r="B66" t="str">
            <v>125A</v>
          </cell>
          <cell r="C66">
            <v>6</v>
          </cell>
          <cell r="D66" t="str">
            <v>EA</v>
          </cell>
          <cell r="E66">
            <v>1343.6927999999998</v>
          </cell>
          <cell r="F66">
            <v>8062.1567999999988</v>
          </cell>
          <cell r="K66">
            <v>8062.1567999999988</v>
          </cell>
        </row>
        <row r="67">
          <cell r="A67" t="str">
            <v>PI-CAP 재료비 계</v>
          </cell>
          <cell r="K67">
            <v>66678.892800000001</v>
          </cell>
        </row>
        <row r="69">
          <cell r="A69" t="str">
            <v xml:space="preserve">      5) PI-REDUCER</v>
          </cell>
        </row>
        <row r="70">
          <cell r="B70" t="str">
            <v>100AX25A</v>
          </cell>
          <cell r="C70">
            <v>2</v>
          </cell>
          <cell r="D70" t="str">
            <v>EA</v>
          </cell>
          <cell r="E70">
            <v>113082</v>
          </cell>
          <cell r="F70">
            <v>226164</v>
          </cell>
          <cell r="K70">
            <v>226164</v>
          </cell>
        </row>
        <row r="71">
          <cell r="B71" t="str">
            <v>125Ax25A</v>
          </cell>
          <cell r="C71">
            <v>2</v>
          </cell>
          <cell r="D71" t="str">
            <v>EA</v>
          </cell>
          <cell r="E71">
            <v>127020</v>
          </cell>
          <cell r="F71">
            <v>254040</v>
          </cell>
          <cell r="K71">
            <v>254040</v>
          </cell>
        </row>
        <row r="72">
          <cell r="B72" t="str">
            <v>125Ax100A</v>
          </cell>
          <cell r="C72">
            <v>2</v>
          </cell>
          <cell r="D72" t="str">
            <v>EA</v>
          </cell>
          <cell r="E72">
            <v>127020</v>
          </cell>
          <cell r="F72">
            <v>254040</v>
          </cell>
          <cell r="K72">
            <v>254040</v>
          </cell>
        </row>
        <row r="73">
          <cell r="B73" t="str">
            <v>150Ax125A</v>
          </cell>
          <cell r="C73">
            <v>4</v>
          </cell>
          <cell r="D73" t="str">
            <v>EA</v>
          </cell>
          <cell r="E73">
            <v>144344</v>
          </cell>
          <cell r="F73">
            <v>577376</v>
          </cell>
          <cell r="K73">
            <v>577376</v>
          </cell>
        </row>
        <row r="74">
          <cell r="B74" t="str">
            <v>200Ax150A</v>
          </cell>
          <cell r="C74">
            <v>2</v>
          </cell>
          <cell r="D74" t="str">
            <v>EA</v>
          </cell>
          <cell r="E74">
            <v>178450</v>
          </cell>
          <cell r="F74">
            <v>356900</v>
          </cell>
          <cell r="K74">
            <v>356900</v>
          </cell>
        </row>
        <row r="75">
          <cell r="B75" t="str">
            <v>250Ax200A</v>
          </cell>
          <cell r="C75">
            <v>2</v>
          </cell>
          <cell r="D75" t="str">
            <v>EA</v>
          </cell>
          <cell r="E75">
            <v>212064</v>
          </cell>
          <cell r="F75">
            <v>424128</v>
          </cell>
          <cell r="K75">
            <v>424128</v>
          </cell>
          <cell r="L75" t="str">
            <v>구매가</v>
          </cell>
        </row>
        <row r="76">
          <cell r="B76" t="str">
            <v>300Ax250A</v>
          </cell>
          <cell r="C76">
            <v>2</v>
          </cell>
          <cell r="D76" t="str">
            <v>EA</v>
          </cell>
          <cell r="E76">
            <v>278526</v>
          </cell>
          <cell r="F76">
            <v>557052</v>
          </cell>
          <cell r="K76">
            <v>557052</v>
          </cell>
        </row>
        <row r="77">
          <cell r="A77" t="str">
            <v>PI-REDUCER 재료비 계</v>
          </cell>
          <cell r="K77">
            <v>2649700</v>
          </cell>
        </row>
        <row r="79">
          <cell r="A79" t="str">
            <v xml:space="preserve">      6) PI-TEE</v>
          </cell>
        </row>
        <row r="80">
          <cell r="B80" t="str">
            <v>100AX100A</v>
          </cell>
          <cell r="C80">
            <v>2</v>
          </cell>
          <cell r="D80" t="str">
            <v>EA</v>
          </cell>
          <cell r="E80">
            <v>297780</v>
          </cell>
          <cell r="F80">
            <v>595560</v>
          </cell>
          <cell r="K80">
            <v>595560</v>
          </cell>
        </row>
        <row r="81">
          <cell r="B81" t="str">
            <v>125AX32A</v>
          </cell>
          <cell r="C81">
            <v>2</v>
          </cell>
          <cell r="D81" t="str">
            <v>EA</v>
          </cell>
          <cell r="E81">
            <v>311631</v>
          </cell>
          <cell r="F81">
            <v>623262</v>
          </cell>
          <cell r="K81">
            <v>623262</v>
          </cell>
        </row>
        <row r="82">
          <cell r="B82" t="str">
            <v>125AX100A</v>
          </cell>
          <cell r="C82">
            <v>2</v>
          </cell>
          <cell r="D82" t="str">
            <v>EA</v>
          </cell>
          <cell r="E82">
            <v>311631</v>
          </cell>
          <cell r="F82">
            <v>623262</v>
          </cell>
          <cell r="K82">
            <v>623262</v>
          </cell>
        </row>
        <row r="83">
          <cell r="B83" t="str">
            <v>125AX125A</v>
          </cell>
          <cell r="C83">
            <v>2</v>
          </cell>
          <cell r="D83" t="str">
            <v>EA</v>
          </cell>
          <cell r="E83">
            <v>311631</v>
          </cell>
          <cell r="F83">
            <v>623262</v>
          </cell>
          <cell r="K83">
            <v>623262</v>
          </cell>
        </row>
        <row r="84">
          <cell r="B84" t="str">
            <v>150AX100A</v>
          </cell>
          <cell r="C84">
            <v>4</v>
          </cell>
          <cell r="D84" t="str">
            <v>EA</v>
          </cell>
          <cell r="E84">
            <v>354147</v>
          </cell>
          <cell r="F84">
            <v>1416588</v>
          </cell>
          <cell r="K84">
            <v>1416588</v>
          </cell>
        </row>
        <row r="85">
          <cell r="B85" t="str">
            <v>200AX25A</v>
          </cell>
          <cell r="C85">
            <v>6</v>
          </cell>
          <cell r="D85" t="str">
            <v>EA</v>
          </cell>
          <cell r="E85">
            <v>529469</v>
          </cell>
          <cell r="F85">
            <v>3176814</v>
          </cell>
          <cell r="K85">
            <v>3176814</v>
          </cell>
        </row>
        <row r="86">
          <cell r="B86" t="str">
            <v>200AX32A</v>
          </cell>
          <cell r="C86">
            <v>2</v>
          </cell>
          <cell r="D86" t="str">
            <v>EA</v>
          </cell>
          <cell r="E86">
            <v>529469</v>
          </cell>
          <cell r="F86">
            <v>1058938</v>
          </cell>
          <cell r="K86">
            <v>1058938</v>
          </cell>
        </row>
        <row r="87">
          <cell r="B87" t="str">
            <v>200AX40A</v>
          </cell>
          <cell r="C87">
            <v>4</v>
          </cell>
          <cell r="D87" t="str">
            <v>EA</v>
          </cell>
          <cell r="E87">
            <v>529469</v>
          </cell>
          <cell r="F87">
            <v>2117876</v>
          </cell>
          <cell r="K87">
            <v>2117876</v>
          </cell>
        </row>
        <row r="88">
          <cell r="B88" t="str">
            <v>200AX65A</v>
          </cell>
          <cell r="C88">
            <v>2</v>
          </cell>
          <cell r="D88" t="str">
            <v>EA</v>
          </cell>
          <cell r="E88">
            <v>529469</v>
          </cell>
          <cell r="F88">
            <v>1058938</v>
          </cell>
          <cell r="K88">
            <v>1058938</v>
          </cell>
        </row>
        <row r="89">
          <cell r="B89" t="str">
            <v>200AX80A</v>
          </cell>
          <cell r="C89">
            <v>2</v>
          </cell>
          <cell r="D89" t="str">
            <v>EA</v>
          </cell>
          <cell r="E89">
            <v>529469</v>
          </cell>
          <cell r="F89">
            <v>1058938</v>
          </cell>
          <cell r="K89">
            <v>1058938</v>
          </cell>
        </row>
        <row r="90">
          <cell r="B90" t="str">
            <v>200AX125A</v>
          </cell>
          <cell r="C90">
            <v>4</v>
          </cell>
          <cell r="D90" t="str">
            <v>EA</v>
          </cell>
          <cell r="E90">
            <v>529469</v>
          </cell>
          <cell r="F90">
            <v>2117876</v>
          </cell>
          <cell r="K90">
            <v>2117876</v>
          </cell>
        </row>
        <row r="91">
          <cell r="B91" t="str">
            <v>250AX32A</v>
          </cell>
          <cell r="C91">
            <v>2</v>
          </cell>
          <cell r="D91" t="str">
            <v>EA</v>
          </cell>
          <cell r="E91">
            <v>666797</v>
          </cell>
          <cell r="F91">
            <v>1333594</v>
          </cell>
          <cell r="K91">
            <v>1333594</v>
          </cell>
        </row>
        <row r="92">
          <cell r="B92" t="str">
            <v>250AX40A</v>
          </cell>
          <cell r="C92">
            <v>2</v>
          </cell>
          <cell r="D92" t="str">
            <v>EA</v>
          </cell>
          <cell r="E92">
            <v>666797</v>
          </cell>
          <cell r="F92">
            <v>1333594</v>
          </cell>
          <cell r="K92">
            <v>1333594</v>
          </cell>
        </row>
        <row r="93">
          <cell r="B93" t="str">
            <v>250AX80A</v>
          </cell>
          <cell r="C93">
            <v>4</v>
          </cell>
          <cell r="D93" t="str">
            <v>EA</v>
          </cell>
          <cell r="E93">
            <v>666797</v>
          </cell>
          <cell r="F93">
            <v>2667188</v>
          </cell>
          <cell r="K93">
            <v>2667188</v>
          </cell>
        </row>
        <row r="94">
          <cell r="B94" t="str">
            <v>250AX100A</v>
          </cell>
          <cell r="C94">
            <v>4</v>
          </cell>
          <cell r="D94" t="str">
            <v>EA</v>
          </cell>
          <cell r="E94">
            <v>666797</v>
          </cell>
          <cell r="F94">
            <v>2667188</v>
          </cell>
          <cell r="K94">
            <v>2667188</v>
          </cell>
        </row>
        <row r="95">
          <cell r="B95" t="str">
            <v>250AX150A</v>
          </cell>
          <cell r="C95">
            <v>2</v>
          </cell>
          <cell r="D95" t="str">
            <v>EA</v>
          </cell>
          <cell r="E95">
            <v>666797</v>
          </cell>
          <cell r="F95">
            <v>1333594</v>
          </cell>
          <cell r="K95">
            <v>1333594</v>
          </cell>
        </row>
        <row r="96">
          <cell r="B96" t="str">
            <v>300AX32A</v>
          </cell>
          <cell r="C96">
            <v>6</v>
          </cell>
          <cell r="D96" t="str">
            <v>EA</v>
          </cell>
          <cell r="E96">
            <v>792986</v>
          </cell>
          <cell r="F96">
            <v>4757916</v>
          </cell>
          <cell r="K96">
            <v>4757916</v>
          </cell>
        </row>
        <row r="97">
          <cell r="B97" t="str">
            <v>300AX65A</v>
          </cell>
          <cell r="C97">
            <v>2</v>
          </cell>
          <cell r="D97" t="str">
            <v>EA</v>
          </cell>
          <cell r="E97">
            <v>792986</v>
          </cell>
          <cell r="F97">
            <v>1585972</v>
          </cell>
          <cell r="K97">
            <v>1585972</v>
          </cell>
        </row>
        <row r="98">
          <cell r="B98" t="str">
            <v>300AX100A</v>
          </cell>
          <cell r="C98">
            <v>2</v>
          </cell>
          <cell r="D98" t="str">
            <v>EA</v>
          </cell>
          <cell r="E98">
            <v>792986</v>
          </cell>
          <cell r="F98">
            <v>1585972</v>
          </cell>
          <cell r="K98">
            <v>1585972</v>
          </cell>
        </row>
        <row r="99">
          <cell r="A99" t="str">
            <v>PI-TEE 재료비 계</v>
          </cell>
          <cell r="K99">
            <v>31736332</v>
          </cell>
        </row>
        <row r="101">
          <cell r="A101" t="str">
            <v xml:space="preserve">      7) WELDOLET</v>
          </cell>
        </row>
        <row r="102">
          <cell r="B102" t="str">
            <v>65A</v>
          </cell>
          <cell r="C102">
            <v>14</v>
          </cell>
          <cell r="D102" t="str">
            <v>EA</v>
          </cell>
          <cell r="E102">
            <v>16520</v>
          </cell>
          <cell r="F102">
            <v>231280</v>
          </cell>
          <cell r="K102">
            <v>231280</v>
          </cell>
        </row>
        <row r="103">
          <cell r="A103" t="str">
            <v>WELDOLET 재료비 계</v>
          </cell>
          <cell r="K103">
            <v>231280</v>
          </cell>
        </row>
        <row r="105">
          <cell r="A105" t="str">
            <v xml:space="preserve">      8) FITTING</v>
          </cell>
        </row>
        <row r="106">
          <cell r="A106" t="str">
            <v>45 ELL</v>
          </cell>
          <cell r="B106" t="str">
            <v>650A</v>
          </cell>
          <cell r="C106">
            <v>2</v>
          </cell>
          <cell r="D106" t="str">
            <v>EA</v>
          </cell>
          <cell r="E106">
            <v>580650</v>
          </cell>
          <cell r="F106">
            <v>1161300</v>
          </cell>
          <cell r="K106">
            <v>1161300</v>
          </cell>
        </row>
        <row r="107">
          <cell r="A107" t="str">
            <v>90 ELL S</v>
          </cell>
          <cell r="B107" t="str">
            <v>300A</v>
          </cell>
          <cell r="C107">
            <v>5</v>
          </cell>
          <cell r="D107" t="str">
            <v>EA</v>
          </cell>
          <cell r="E107">
            <v>88800</v>
          </cell>
          <cell r="F107">
            <v>444000</v>
          </cell>
          <cell r="K107">
            <v>444000</v>
          </cell>
        </row>
        <row r="108">
          <cell r="A108" t="str">
            <v>90 ELL</v>
          </cell>
          <cell r="B108" t="str">
            <v>1000A</v>
          </cell>
          <cell r="C108">
            <v>6</v>
          </cell>
          <cell r="D108" t="str">
            <v>EA</v>
          </cell>
          <cell r="E108">
            <v>2461140</v>
          </cell>
          <cell r="F108">
            <v>14766840</v>
          </cell>
          <cell r="K108">
            <v>14766840</v>
          </cell>
        </row>
        <row r="109">
          <cell r="A109" t="str">
            <v>TEE</v>
          </cell>
          <cell r="B109" t="str">
            <v>550AX300A</v>
          </cell>
          <cell r="C109">
            <v>2</v>
          </cell>
          <cell r="D109" t="str">
            <v>EA</v>
          </cell>
          <cell r="E109">
            <v>403970</v>
          </cell>
          <cell r="F109">
            <v>807940</v>
          </cell>
          <cell r="K109">
            <v>807940</v>
          </cell>
        </row>
        <row r="110">
          <cell r="B110" t="str">
            <v>650A</v>
          </cell>
          <cell r="C110">
            <v>4</v>
          </cell>
          <cell r="D110" t="str">
            <v>EA</v>
          </cell>
          <cell r="E110">
            <v>792000</v>
          </cell>
          <cell r="F110">
            <v>3168000</v>
          </cell>
          <cell r="K110">
            <v>3168000</v>
          </cell>
        </row>
        <row r="111">
          <cell r="A111" t="str">
            <v>FITTING 재료비 계</v>
          </cell>
          <cell r="K111">
            <v>20348080</v>
          </cell>
        </row>
        <row r="113">
          <cell r="A113" t="str">
            <v xml:space="preserve">      9) FLANGE</v>
          </cell>
        </row>
        <row r="114">
          <cell r="B114" t="str">
            <v>650A</v>
          </cell>
          <cell r="C114">
            <v>4</v>
          </cell>
          <cell r="D114" t="str">
            <v>EA</v>
          </cell>
          <cell r="E114">
            <v>550260</v>
          </cell>
          <cell r="F114">
            <v>2201040</v>
          </cell>
          <cell r="K114">
            <v>2201040</v>
          </cell>
        </row>
        <row r="115">
          <cell r="A115" t="str">
            <v>BLIND</v>
          </cell>
          <cell r="B115" t="str">
            <v>650A</v>
          </cell>
          <cell r="C115">
            <v>2</v>
          </cell>
          <cell r="D115" t="str">
            <v>EA</v>
          </cell>
          <cell r="E115">
            <v>506640</v>
          </cell>
          <cell r="F115">
            <v>1013280</v>
          </cell>
          <cell r="K115">
            <v>1013280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20-91)"/>
      <sheetName val="공통(92-129)"/>
      <sheetName val="견적단가"/>
      <sheetName val="단가비교"/>
      <sheetName val="laroux"/>
      <sheetName val="산출근거 (1)"/>
      <sheetName val="산출근거 (2)"/>
      <sheetName val="내역서"/>
      <sheetName val="화재 탐지 설비"/>
      <sheetName val="산출내역서집계표"/>
      <sheetName val="전차선로 물량표"/>
      <sheetName val="내역서2안"/>
      <sheetName val="목차"/>
      <sheetName val="한강운반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want"/>
      <sheetName val="내역적용"/>
      <sheetName val="배수공총집계"/>
      <sheetName val="배수공자재집계"/>
      <sheetName val="횡배수관공"/>
      <sheetName val="종배수관공"/>
      <sheetName val="플륨관집계"/>
      <sheetName val="맹집계"/>
      <sheetName val="측구집계"/>
      <sheetName val="도수로집계"/>
      <sheetName val="도수로단위"/>
      <sheetName val="집수정집계"/>
      <sheetName val="토공이월"/>
      <sheetName val="집수정단위"/>
      <sheetName val="날개집계"/>
      <sheetName val="날개단위"/>
      <sheetName val="횡배수집계"/>
      <sheetName val="횡배수관"/>
      <sheetName val="면벽"/>
      <sheetName val="종배수집계"/>
      <sheetName val="종배수관"/>
      <sheetName val="측구2"/>
      <sheetName val="측구1"/>
      <sheetName val="측구현황"/>
      <sheetName val="맹현황"/>
      <sheetName val="포장재료집계표"/>
      <sheetName val="포장면적산출"/>
      <sheetName val="포장수량집계"/>
      <sheetName val="양수장내역"/>
      <sheetName val="양수장"/>
      <sheetName val="3연box"/>
      <sheetName val="단 box"/>
      <sheetName val="내역서"/>
      <sheetName val="9811"/>
      <sheetName val="공동구(2.2X1.8)"/>
      <sheetName val="배수공33"/>
      <sheetName val="Sheet1"/>
      <sheetName val="터파기및재료"/>
      <sheetName val="단면 (2)"/>
      <sheetName val="Sheet1 (2)"/>
      <sheetName val="설계내역"/>
      <sheetName val="총괄내역서"/>
      <sheetName val="사통"/>
      <sheetName val="2000년1차"/>
      <sheetName val="토사(PE)"/>
      <sheetName val="교각"/>
      <sheetName val="DATA"/>
      <sheetName val="EQ-R1"/>
      <sheetName val="98수문일위"/>
      <sheetName val="단가표"/>
      <sheetName val="DATE"/>
      <sheetName val="코드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
      <sheetName val="내역서"/>
      <sheetName val="Sheet1"/>
      <sheetName val="#REF"/>
      <sheetName val="횡배수관"/>
      <sheetName val="입찰안"/>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COL"/>
      <sheetName val="COL-T"/>
      <sheetName val="저판(버림100)"/>
      <sheetName val="기둥"/>
      <sheetName val="COPING"/>
      <sheetName val="토공 (1단)"/>
      <sheetName val="기둥부"/>
      <sheetName val="경비산출"/>
      <sheetName val="PIER2"/>
      <sheetName val="횡배수관"/>
      <sheetName val="3련 BOX"/>
      <sheetName val="산출목록표"/>
      <sheetName val="1-1"/>
      <sheetName val="Sheet17"/>
      <sheetName val="Sheet1"/>
      <sheetName val="기둥(원형)"/>
      <sheetName val="설계설명서"/>
      <sheetName val="설계변경내용"/>
      <sheetName val="토목공사(수량증감대비표)"/>
      <sheetName val="1공구(수량증감대비표)"/>
      <sheetName val="단가조견표"/>
      <sheetName val="Macro(차단기)"/>
      <sheetName val="수량산출"/>
      <sheetName val="MFAB"/>
      <sheetName val="MFRT"/>
      <sheetName val="MPKG"/>
      <sheetName val="MPRD"/>
      <sheetName val="자재단가"/>
      <sheetName val="ABUT수량-A1"/>
      <sheetName val="흄관수량"/>
      <sheetName val="부하LOAD"/>
      <sheetName val="배수공 주요자재 집계표"/>
      <sheetName val="ⴭⴭⴭⴭ"/>
      <sheetName val="부하계산서"/>
      <sheetName val="총괄표"/>
      <sheetName val="H-pile(298x299)"/>
      <sheetName val="H-pile(250x250)"/>
      <sheetName val="안정검토(온1)"/>
      <sheetName val="단면가정"/>
      <sheetName val="차액보증"/>
      <sheetName val="MOTOR"/>
      <sheetName val="piping"/>
      <sheetName val="적용단위길이"/>
      <sheetName val="BQ(실행)"/>
      <sheetName val="PIER-#1"/>
      <sheetName val="현황산출서"/>
      <sheetName val="옹벽기초자료"/>
      <sheetName val="VXXXXX"/>
      <sheetName val="사업부구분코드"/>
      <sheetName val="일위대가"/>
      <sheetName val="부하(성남)"/>
      <sheetName val="재료비"/>
      <sheetName val="일위대가(목록)"/>
      <sheetName val="토공A"/>
      <sheetName val="입찰안"/>
      <sheetName val="터널조도"/>
      <sheetName val="터파기및재료"/>
      <sheetName val="변화치수"/>
      <sheetName val="설계조건"/>
      <sheetName val="안정계산"/>
      <sheetName val="단면검토"/>
      <sheetName val="내역"/>
      <sheetName val="입상내역"/>
      <sheetName val="기초공"/>
      <sheetName val="조명시설"/>
      <sheetName val="TYPE-1"/>
      <sheetName val="노임단가"/>
      <sheetName val="소업1교"/>
      <sheetName val="배"/>
      <sheetName val="MACRO(MCC)"/>
      <sheetName val="CONCRETE"/>
      <sheetName val="단가산출"/>
      <sheetName val="요율"/>
      <sheetName val="DATA"/>
      <sheetName val="POOM_MOTO"/>
      <sheetName val="내역서"/>
      <sheetName val="정부노임단가"/>
      <sheetName val="역T형교대(말뚝기초)"/>
      <sheetName val="#REF"/>
      <sheetName val="구천"/>
      <sheetName val="98NS-N"/>
      <sheetName val="Sheet2"/>
      <sheetName val="FOOTING단면력"/>
      <sheetName val="CT "/>
      <sheetName val="본사업"/>
      <sheetName val="BID"/>
      <sheetName val="참조"/>
      <sheetName val="BLOCK(1)"/>
      <sheetName val="INPUT"/>
      <sheetName val="DATE"/>
      <sheetName val="Macro3"/>
      <sheetName val="슬래브"/>
      <sheetName val="L_RPTA05_목록"/>
      <sheetName val="골재집계"/>
      <sheetName val="[PIER2.XLS]A______Q_NEW_PIER2_2"/>
      <sheetName val="[PIER2.XLS]A______Q_NEW_PIER2_3"/>
      <sheetName val="[PIER2.XLS]A______Q_NEW_PIER2_4"/>
      <sheetName val="[PIER2.XLS]A______Q_NEW_PIER2_5"/>
      <sheetName val="[PIER2.XLS]A______Q_NEW_PIER2_6"/>
      <sheetName val="[PIER2.XLS]A______Q_NEW_PIER2_7"/>
      <sheetName val="[PIER2.XLS]A______Q_NEW_PIER2_8"/>
      <sheetName val="토공_(1단)"/>
      <sheetName val="토공_(1단)1"/>
      <sheetName val="JUCK"/>
      <sheetName val="바닥판"/>
      <sheetName val="교각1"/>
      <sheetName val="주형"/>
      <sheetName val="cost"/>
      <sheetName val="안정검토"/>
      <sheetName val="TYPE-A"/>
      <sheetName val="깨기"/>
      <sheetName val="기본일위"/>
      <sheetName val="1.설계조건"/>
      <sheetName val="양식"/>
      <sheetName val="3BL공동구 수량"/>
      <sheetName val="골재산출"/>
      <sheetName val="공문"/>
      <sheetName val="WORK"/>
      <sheetName val="내역서 "/>
      <sheetName val="IN "/>
      <sheetName val="포장수량집계"/>
      <sheetName val="001"/>
      <sheetName val="토 적 표"/>
      <sheetName val="을지"/>
      <sheetName val="내역1"/>
      <sheetName val="L형옹벽측구"/>
      <sheetName val="MBR9"/>
      <sheetName val="CODE"/>
      <sheetName val="간선계산"/>
      <sheetName val="보차도경계석"/>
      <sheetName val="참조(2)"/>
      <sheetName val="U-TYPE(1)"/>
      <sheetName val="토지조서"/>
      <sheetName val="원형1호맨홀토공수량"/>
      <sheetName val="역T형"/>
      <sheetName val="SLAB"/>
      <sheetName val="특별교실"/>
      <sheetName val="날개벽수량표"/>
      <sheetName val="발신정보"/>
      <sheetName val="LOPCALC"/>
      <sheetName val="[PIER2.XLS]A______Q_NEW_PIER2_9"/>
    </sheetNames>
    <definedNames>
      <definedName name="BlankMacro1"/>
      <definedName name="능형망철거"/>
      <definedName name="인쇄양식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 val="수목표준대가"/>
      <sheetName val="횡배수관"/>
      <sheetName val="포장면적산출"/>
      <sheetName val="설계요율"/>
      <sheetName val="산출기준자료"/>
      <sheetName val="수평굴착"/>
      <sheetName val="COPING"/>
      <sheetName val="단가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조사"/>
      <sheetName val="N賃率-職"/>
      <sheetName val="일위대가"/>
      <sheetName val="설계요율"/>
      <sheetName val="내역서"/>
    </sheetNames>
    <sheetDataSet>
      <sheetData sheetId="0"/>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
      <sheetName val="몰탈,연장집계"/>
      <sheetName val="연장집계"/>
      <sheetName val="연장산출"/>
      <sheetName val="절단집계"/>
      <sheetName val="절단수량"/>
      <sheetName val="맨홀집계"/>
      <sheetName val="맨홀수량"/>
      <sheetName val="맨홀단위"/>
      <sheetName val="맨홀H"/>
      <sheetName val="평균높이"/>
      <sheetName val="DATE"/>
      <sheetName val="일위대가표"/>
      <sheetName val="대로근거"/>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대로근거"/>
      <sheetName val="중로근거"/>
      <sheetName val="단가"/>
      <sheetName val="1.설계조건"/>
      <sheetName val="기둥(원형)"/>
      <sheetName val="철근단면적"/>
      <sheetName val="단면가정"/>
      <sheetName val="견적990322"/>
      <sheetName val="DATA"/>
      <sheetName val="산출근거"/>
      <sheetName val="가도공"/>
      <sheetName val="원형맨홀수량"/>
      <sheetName val="구조물철거타공정이월"/>
      <sheetName val="hvac(제어동)"/>
      <sheetName val="하도금액분계"/>
      <sheetName val="DATE"/>
      <sheetName val="입찰안"/>
      <sheetName val="교각1"/>
      <sheetName val="대비"/>
      <sheetName val="내역서_"/>
      <sheetName val="CODE"/>
      <sheetName val="몰탈재료산출"/>
      <sheetName val="#REF"/>
      <sheetName val="일위대가(가설)"/>
      <sheetName val="노임단가"/>
      <sheetName val="코드표"/>
      <sheetName val="ABUT수량-A1"/>
      <sheetName val="danga"/>
      <sheetName val="ilch"/>
      <sheetName val="guard(mac)"/>
      <sheetName val="단위수량"/>
      <sheetName val="9GNG운반"/>
      <sheetName val="자료"/>
      <sheetName val="SLAB&quot;1&quot;"/>
      <sheetName val="식생블럭단위수량"/>
      <sheetName val="일위대가9803"/>
      <sheetName val="데이타"/>
      <sheetName val="Front"/>
      <sheetName val="wall"/>
      <sheetName val="8.PILE  (돌출)"/>
      <sheetName val="자재단가"/>
      <sheetName val="대전21토목내역서"/>
      <sheetName val="Sheet1"/>
      <sheetName val="TYPE-A"/>
      <sheetName val="1.설계기준"/>
      <sheetName val="설계내역서"/>
      <sheetName val="기기리스트"/>
      <sheetName val="합계금액"/>
      <sheetName val="WVAL"/>
      <sheetName val="Y-WORK"/>
      <sheetName val="ITEM"/>
      <sheetName val="용산1(해보)"/>
      <sheetName val="터파기및재료"/>
      <sheetName val="1,2,3,4,5단위수량"/>
      <sheetName val="1"/>
      <sheetName val="방음벽기초(H=4m)"/>
      <sheetName val="총괄표"/>
      <sheetName val="Macro(전선)"/>
      <sheetName val="hvac내역서(제어동)"/>
      <sheetName val="토목"/>
      <sheetName val="70%"/>
      <sheetName val="참조"/>
      <sheetName val="분석"/>
      <sheetName val="COPING"/>
      <sheetName val="input"/>
      <sheetName val="송라터널총괄"/>
      <sheetName val="INPUT(덕도방향-시점)"/>
      <sheetName val="토목품셈"/>
      <sheetName val="옥룡잡비"/>
      <sheetName val="총집계"/>
      <sheetName val="20관리비율"/>
      <sheetName val="내력서"/>
      <sheetName val="배수내역"/>
      <sheetName val="좌측"/>
      <sheetName val="정부노임단가"/>
      <sheetName val="슬래브"/>
      <sheetName val="설명서 "/>
      <sheetName val="가중치"/>
      <sheetName val="견적조건"/>
      <sheetName val="개략"/>
      <sheetName val="금액내역서"/>
      <sheetName val="내역서"/>
      <sheetName val="실행철강하도"/>
      <sheetName val="공내역"/>
      <sheetName val="일반부표"/>
      <sheetName val="N賃率-職"/>
      <sheetName val="제직재"/>
      <sheetName val="설직재-1"/>
      <sheetName val="제-노임"/>
      <sheetName val="단면 (2)"/>
      <sheetName val="배수통관(좌)"/>
      <sheetName val="일위대가표"/>
      <sheetName val="설계조건"/>
      <sheetName val="우수공"/>
      <sheetName val="전기"/>
      <sheetName val="보온자재단가표"/>
      <sheetName val="노임이"/>
      <sheetName val="전체"/>
      <sheetName val="일위대가(계측기설치)"/>
      <sheetName val="설계예산"/>
      <sheetName val="Macro1"/>
      <sheetName val="업체별기성내역"/>
      <sheetName val="연령현황"/>
      <sheetName val="원형1호맨홀토공수량"/>
      <sheetName val="본체"/>
      <sheetName val="철근량"/>
      <sheetName val="안산기계장치"/>
      <sheetName val="sw1"/>
      <sheetName val="W3단면"/>
      <sheetName val="관리,공감"/>
      <sheetName val="물량표S"/>
      <sheetName val="PAINT"/>
      <sheetName val="SUMMARY"/>
      <sheetName val="물량표"/>
      <sheetName val="물량표(신)"/>
      <sheetName val="주차구획선수량"/>
      <sheetName val="역T형"/>
      <sheetName val="세목전체"/>
      <sheetName val="플랜트 설치"/>
      <sheetName val="찍기"/>
      <sheetName val="2호맨홀공제수량"/>
      <sheetName val="수량산출"/>
      <sheetName val="WORK"/>
      <sheetName val="BID"/>
      <sheetName val="직공비"/>
      <sheetName val="공통가설"/>
      <sheetName val="단가산출서1"/>
      <sheetName val="식재총괄"/>
      <sheetName val="을"/>
      <sheetName val="수입"/>
      <sheetName val="조경"/>
      <sheetName val="SILICATE"/>
      <sheetName val="TB-내역서"/>
      <sheetName val="시설물기초"/>
      <sheetName val="전기일위대가"/>
      <sheetName val="노임"/>
      <sheetName val="3.하중산정4.지지력"/>
      <sheetName val="표지 (2)"/>
      <sheetName val="MOTOR"/>
      <sheetName val="BOX전기내역"/>
      <sheetName val="소운반"/>
      <sheetName val="공사비예산서(토목분)"/>
      <sheetName val="토적계산서"/>
      <sheetName val="갑지(추정)"/>
      <sheetName val="마산방향철근집계"/>
      <sheetName val="진주방향"/>
      <sheetName val="마산방향"/>
      <sheetName val="DATA 입력란"/>
      <sheetName val="CPM챠트"/>
      <sheetName val="한강운반비"/>
      <sheetName val="내역및총괄"/>
      <sheetName val="H-pile(298x299)"/>
      <sheetName val="H-pile(250x250)"/>
      <sheetName val="신우"/>
      <sheetName val="2.입력sheet"/>
      <sheetName val="M1"/>
      <sheetName val="Sheet2"/>
      <sheetName val="뚝토공"/>
      <sheetName val="99노임기준"/>
      <sheetName val="하수급견적대비"/>
      <sheetName val="(3.품질관리 시험 총괄표)"/>
      <sheetName val="조작대(1연)"/>
      <sheetName val="산출내역서집계표"/>
      <sheetName val="토목주소"/>
      <sheetName val="프랜트면허"/>
      <sheetName val="별표 "/>
      <sheetName val="조명율표"/>
      <sheetName val="단가조사-2"/>
      <sheetName val="VE절감"/>
      <sheetName val="차액보증"/>
      <sheetName val="가로등내역서"/>
      <sheetName val="방음벽기초"/>
      <sheetName val="교각계산"/>
      <sheetName val="plan&amp;section of foundation"/>
      <sheetName val="pile bearing capa &amp; arrenge"/>
      <sheetName val="design load"/>
      <sheetName val="working load at the btm ft."/>
      <sheetName val="stability check"/>
      <sheetName val="design criteria"/>
      <sheetName val="3BL공동구 수량"/>
      <sheetName val="6PILE  (돌출)"/>
      <sheetName val="물가자료"/>
      <sheetName val="2.가정단면"/>
      <sheetName val="평균터파기"/>
      <sheetName val="식재일위대가"/>
      <sheetName val="정렬"/>
      <sheetName val="COMPARISON TABLE"/>
      <sheetName val="crude.SLAB RE-bar"/>
      <sheetName val="CRUDE RE-bar"/>
      <sheetName val="부대공Ⅱ"/>
      <sheetName val="토공(우물통,기타) "/>
      <sheetName val="Pier 3"/>
      <sheetName val="수량BOQ"/>
      <sheetName val="날개벽수량표"/>
      <sheetName val="내역표지"/>
      <sheetName val="신표지1"/>
      <sheetName val="표  지"/>
      <sheetName val="안정계산"/>
      <sheetName val="단면검토"/>
      <sheetName val="신규 수주분(사용자 정의)"/>
      <sheetName val="DATA2000"/>
      <sheetName val="1.우편집중내역서"/>
      <sheetName val="토공총괄집계"/>
      <sheetName val="품셈TABLE"/>
      <sheetName val="기계경비(시간당)"/>
      <sheetName val="램머"/>
      <sheetName val="식재인부"/>
      <sheetName val="관경별우수관집계"/>
      <sheetName val="현장일반사항"/>
      <sheetName val="DIAPHRAGM"/>
      <sheetName val="계화배수"/>
      <sheetName val="기둥"/>
      <sheetName val="저판(버림100)"/>
      <sheetName val="개산공사비"/>
      <sheetName val="1TL종점(1)"/>
      <sheetName val="도로경계블럭연장조서"/>
      <sheetName val="계단"/>
      <sheetName val="U-TYPE(1)"/>
      <sheetName val="A-4"/>
      <sheetName val="내역"/>
      <sheetName val="총괄내역서"/>
      <sheetName val="costing_CV"/>
      <sheetName val="ITB COST"/>
      <sheetName val="costing_ESDV"/>
      <sheetName val="costing_Misc"/>
      <sheetName val="costing_MOV"/>
      <sheetName val="costing_Press"/>
      <sheetName val="자압"/>
      <sheetName val="절취및터파기"/>
      <sheetName val="지구단위계획"/>
      <sheetName val="수량집계표"/>
      <sheetName val="실행대비"/>
      <sheetName val="98수문일위"/>
      <sheetName val="덕전리"/>
      <sheetName val="손익분석"/>
      <sheetName val="일위대가(건축)"/>
      <sheetName val="음료실행"/>
      <sheetName val="공량산출서"/>
      <sheetName val="교대(A1)"/>
      <sheetName val="총괄"/>
      <sheetName val="건축공사"/>
      <sheetName val="물가시세표"/>
      <sheetName val="BOX(1.5X1.5)"/>
      <sheetName val="SLIDES"/>
      <sheetName val="기계경비일람"/>
      <sheetName val="지장물C"/>
      <sheetName val="지급자재"/>
      <sheetName val="토량1-1"/>
      <sheetName val="2000년1차"/>
      <sheetName val="금융비용"/>
      <sheetName val="거래처등록"/>
      <sheetName val="도장수량(하1)"/>
      <sheetName val="주형"/>
      <sheetName val="BOILING검토"/>
      <sheetName val="입찰보고"/>
      <sheetName val="CON포장수량"/>
      <sheetName val="CONUNIT"/>
      <sheetName val="포장공"/>
      <sheetName val="자재목록"/>
      <sheetName val="입력"/>
      <sheetName val="COL"/>
      <sheetName val="설계변경원가계산총괄표"/>
      <sheetName val="간지9)"/>
      <sheetName val="7.PILE  (돌출)"/>
      <sheetName val="기안"/>
      <sheetName val="기초일위"/>
      <sheetName val="수목단가"/>
      <sheetName val="시설수량표"/>
      <sheetName val="시설일위"/>
      <sheetName val="식재수량표"/>
      <sheetName val="식재일위"/>
      <sheetName val="차선도색현황"/>
      <sheetName val="원가입력"/>
      <sheetName val="ASP"/>
      <sheetName val="간선계산"/>
      <sheetName val="Sheet1 (2)"/>
      <sheetName val="기둥(하중)"/>
      <sheetName val="데리네이타현황"/>
      <sheetName val="유림골조"/>
      <sheetName val="증감내역서"/>
      <sheetName val="갑지"/>
      <sheetName val="PAD TR보호대기초"/>
      <sheetName val="가로등기초"/>
      <sheetName val="배수공"/>
      <sheetName val="측구공"/>
      <sheetName val="현황산출서"/>
      <sheetName val="포장복구집계"/>
      <sheetName val="Total"/>
      <sheetName val="단가일람"/>
      <sheetName val="단위량당중기"/>
      <sheetName val="견적대비"/>
      <sheetName val="단가조사서"/>
      <sheetName val="목차"/>
      <sheetName val="견적서"/>
      <sheetName val="토공총괄표"/>
      <sheetName val="웅진교-S2"/>
      <sheetName val="맨홀수량"/>
      <sheetName val="법면"/>
      <sheetName val="부대공"/>
      <sheetName val="구조물공"/>
      <sheetName val="중기일위대가"/>
      <sheetName val="토공"/>
      <sheetName val="배수공1"/>
      <sheetName val="&lt;목록&gt;"/>
      <sheetName val="단가산출"/>
      <sheetName val="1. 설계조건 2.단면가정 3. 하중계산"/>
      <sheetName val="2000용수잠관-수량집계"/>
      <sheetName val="기자재비"/>
      <sheetName val="원형측구(B-type)"/>
      <sheetName val="토사(PE)"/>
      <sheetName val="1_설계조건"/>
      <sheetName val="plan&amp;section_of_foundation"/>
      <sheetName val="working_load_at_the_btm_ft_"/>
      <sheetName val="stability_check"/>
      <sheetName val="design_criteria"/>
      <sheetName val="design_load"/>
      <sheetName val="3.공통공사대비"/>
      <sheetName val="일위대가1"/>
      <sheetName val="현금및현금등가물1"/>
      <sheetName val="지장물총괄표"/>
      <sheetName val="주경기-오배수"/>
      <sheetName val="TEL"/>
      <sheetName val="날개벽"/>
      <sheetName val="XL4Poppy"/>
      <sheetName val="소업1교"/>
      <sheetName val="산근(PE,300)"/>
      <sheetName val="특2호하천산근"/>
      <sheetName val="특2호부관하천산근"/>
      <sheetName val="수량산출근거"/>
      <sheetName val="전력구구조물산근"/>
      <sheetName val="일위"/>
      <sheetName val="woo(mac)"/>
      <sheetName val="공종집계"/>
      <sheetName val="석축"/>
      <sheetName val="1.2.1 마루높이결정"/>
      <sheetName val="-몰탈콘크리트"/>
      <sheetName val="spiral"/>
      <sheetName val="1062-X방향 "/>
      <sheetName val="부하계산서"/>
      <sheetName val="보차도경계석"/>
      <sheetName val="맨홀수량산출"/>
      <sheetName val="관경"/>
      <sheetName val="토목내역"/>
      <sheetName val="시행후면적"/>
      <sheetName val="시가지우회도로공내역서"/>
      <sheetName val="o현장경비"/>
      <sheetName val="역T형(H=6.0) (2)"/>
      <sheetName val="설계예산서"/>
      <sheetName val="통영LNG입찰현황"/>
      <sheetName val="기초공"/>
      <sheetName val="수로단위수량"/>
      <sheetName val="옹벽"/>
      <sheetName val="바닥판(1)"/>
      <sheetName val="PD-5(직선)"/>
      <sheetName val="WEON"/>
      <sheetName val="전선 및 전선관"/>
      <sheetName val="시선유도표지집계표"/>
      <sheetName val="상시"/>
      <sheetName val="Sheet3"/>
      <sheetName val="P3"/>
      <sheetName val="기계시공"/>
      <sheetName val="단가(1)"/>
      <sheetName val="원하도급내역서(당초)"/>
      <sheetName val="각사별공사비분개 "/>
      <sheetName val="용수량(생활용수)"/>
      <sheetName val="개요"/>
      <sheetName val="산근"/>
      <sheetName val="하중"/>
      <sheetName val="지급자재조서"/>
      <sheetName val="단가(반정1교-원주)"/>
      <sheetName val="Sheet10"/>
      <sheetName val="대비표"/>
      <sheetName val="종배수관(신)"/>
      <sheetName val="적용단위길이"/>
      <sheetName val="자료입력"/>
      <sheetName val="종배수관면벽신"/>
      <sheetName val="ACUNIT"/>
      <sheetName val="상승요인분석"/>
      <sheetName val="횡배수관"/>
      <sheetName val="type-F"/>
      <sheetName val="지주목시비량산출서"/>
      <sheetName val="일반공사"/>
      <sheetName val="별총"/>
      <sheetName val="BID9697"/>
      <sheetName val="우수관"/>
      <sheetName val="날개벽(시점좌측)"/>
      <sheetName val="설계기준"/>
      <sheetName val="ENE-CAL 1"/>
      <sheetName val="Baby일위대가"/>
      <sheetName val="주식"/>
      <sheetName val="갑지1"/>
      <sheetName val="6호기"/>
      <sheetName val="공사내역"/>
      <sheetName val="집계표(육상)"/>
      <sheetName val="조건표"/>
      <sheetName val="참조M"/>
      <sheetName val="UEC영화관본공사내역"/>
      <sheetName val="Sheet15"/>
      <sheetName val="인명부"/>
      <sheetName val="예산작성기준(전기)"/>
      <sheetName val="수정내역서"/>
      <sheetName val="설계명세"/>
      <sheetName val="전력"/>
      <sheetName val="단가조사"/>
      <sheetName val="※참고자료※"/>
      <sheetName val="대운산출"/>
      <sheetName val="세부내역"/>
      <sheetName val="소방현물"/>
      <sheetName val="품의"/>
      <sheetName val="약품공급2"/>
      <sheetName val="2011.(4)"/>
      <sheetName val="맨홀평균높이"/>
      <sheetName val="재집"/>
      <sheetName val="직재"/>
      <sheetName val="결과조달"/>
      <sheetName val="변경후-SHEET"/>
      <sheetName val="수량집계"/>
      <sheetName val="예상"/>
      <sheetName val="2002년12월"/>
      <sheetName val="통합"/>
      <sheetName val="유림총괄"/>
      <sheetName val="1호-아(오)0.4"/>
      <sheetName val="Sheet16"/>
      <sheetName val="부하"/>
      <sheetName val="APT"/>
      <sheetName val="Sheet14"/>
      <sheetName val="Sheet13"/>
      <sheetName val="산근목록"/>
      <sheetName val="상수도공-간지"/>
      <sheetName val="단면 _2_"/>
      <sheetName val="주beam"/>
      <sheetName val="일위대가_호표"/>
      <sheetName val="일위대가_호표 (계약)"/>
      <sheetName val="기계내역"/>
      <sheetName val="Sheet6"/>
      <sheetName val="주요자재집계표"/>
      <sheetName val="터널구조물산근"/>
      <sheetName val="노무비계"/>
      <sheetName val="sheeet2"/>
      <sheetName val=" 냉각수펌프"/>
      <sheetName val="Sheet5"/>
      <sheetName val="설계기준 및 하중계산"/>
      <sheetName val="2000전체분"/>
      <sheetName val="대림경상68억"/>
      <sheetName val="공종별수량집계"/>
      <sheetName val="중기사용료산출근거"/>
      <sheetName val="단가 및 재료비"/>
      <sheetName val="내역서(전기)"/>
      <sheetName val="공사비산출내역"/>
      <sheetName val="은행"/>
      <sheetName val="입력시트"/>
      <sheetName val="공사현황"/>
      <sheetName val="준검 내역서"/>
      <sheetName val="전차선로 물량표"/>
      <sheetName val="북방3터널"/>
      <sheetName val="실행"/>
      <sheetName val="예산내역서"/>
      <sheetName val="포장직선구간"/>
      <sheetName val="11.자재단가"/>
      <sheetName val="기계경비"/>
      <sheetName val="원가계산서"/>
      <sheetName val="인천제철"/>
      <sheetName val="재료"/>
      <sheetName val="중기집계"/>
      <sheetName val="예산대비"/>
      <sheetName val="1호맨홀토공"/>
      <sheetName val="CTEMCOST"/>
      <sheetName val="현장관리비"/>
      <sheetName val="슬래브(유곡)"/>
      <sheetName val="0226"/>
      <sheetName val="00000"/>
      <sheetName val="계산서(곡선부)"/>
      <sheetName val="-치수표(곡선부)"/>
      <sheetName val="설정"/>
      <sheetName val="코드"/>
      <sheetName val="포장물량집계"/>
      <sheetName val="품셈총괄표"/>
      <sheetName val="FOOTING단면력"/>
      <sheetName val="대정2공구"/>
      <sheetName val="2공구산출내역"/>
      <sheetName val="GAEYO"/>
      <sheetName val="SUMDO"/>
      <sheetName val="ENDDO"/>
      <sheetName val="PLDB"/>
      <sheetName val="AAA"/>
      <sheetName val="M-HOUR"/>
      <sheetName val="공기"/>
      <sheetName val="집계"/>
      <sheetName val="추정공사비_산출내역1.xlsx"/>
      <sheetName val="Dike for 49T03 &amp; 49T04"/>
      <sheetName val="Dike for 49T02, 05~07, 19 (1)"/>
      <sheetName val="공구"/>
      <sheetName val="경비_원본"/>
      <sheetName val="Model"/>
      <sheetName val="CONSTRUCTION COMPONENT"/>
      <sheetName val="BOX-1515"/>
      <sheetName val="BOX-1510"/>
      <sheetName val="맨홀토공수량"/>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A)내역서"/>
      <sheetName val="공정별 수량산출서"/>
      <sheetName val="일반시방서"/>
      <sheetName val="일위대가(조경)"/>
      <sheetName val="자재 및 폐기물견적(2008)"/>
      <sheetName val="배수철근"/>
      <sheetName val="최적단면"/>
      <sheetName val="옥내아파트(전기)"/>
      <sheetName val="종배수관"/>
      <sheetName val="2000년하반기"/>
      <sheetName val="밸브설치"/>
      <sheetName val="일위대가목차"/>
      <sheetName val="J直材4"/>
      <sheetName val="건축내역"/>
      <sheetName val="내역서_1"/>
      <sheetName val="단면_(2)"/>
      <sheetName val="8_PILE__(돌출)"/>
      <sheetName val="1_우편집중내역서"/>
      <sheetName val="1_설계기준"/>
      <sheetName val="3BL공동구_수량"/>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inter"/>
      <sheetName val="화단 철거"/>
      <sheetName val="수량산출서 갑지"/>
      <sheetName val="수지예산"/>
      <sheetName val="예정(3)"/>
      <sheetName val="관로토공"/>
      <sheetName val="명세서"/>
      <sheetName val="M_DB"/>
      <sheetName val="TYPE"/>
      <sheetName val="전계가"/>
      <sheetName val="인건비"/>
      <sheetName val="DESCRIPTION"/>
      <sheetName val="내역(전체)"/>
      <sheetName val="전체내역서"/>
      <sheetName val="건축집계"/>
      <sheetName val="BOQ"/>
      <sheetName val="세부내역서"/>
      <sheetName val="6공구(당초)"/>
      <sheetName val="BLOCK(1)"/>
      <sheetName val="Sheet4"/>
      <sheetName val="97 사업추정(WEKI)"/>
      <sheetName val="농로수량집계"/>
      <sheetName val="농로토공집계"/>
      <sheetName val="TYPE1"/>
      <sheetName val="공사비집계"/>
      <sheetName val="입력값"/>
      <sheetName val="중동공구"/>
      <sheetName val="중기비"/>
      <sheetName val="단가대비표"/>
      <sheetName val="아스콘단위"/>
      <sheetName val="결재갑지"/>
      <sheetName val="구조물공위치조서"/>
      <sheetName val="2. 공원조도"/>
      <sheetName val="3CHBDC"/>
      <sheetName val="사급자재"/>
      <sheetName val="CAT_5"/>
      <sheetName val="간접비내역-1"/>
      <sheetName val="수목표준대가"/>
      <sheetName val="공통부대비"/>
      <sheetName val="기초(중마오수)"/>
      <sheetName val="설계개요"/>
      <sheetName val="costing_FE"/>
      <sheetName val="가정급수관"/>
      <sheetName val="견적대비 견적서"/>
      <sheetName val="간접비계산"/>
      <sheetName val="자재 집계표"/>
      <sheetName val="약품설비"/>
      <sheetName val="COPING-1"/>
      <sheetName val="역T형교대-2수량"/>
      <sheetName val="1-1"/>
      <sheetName val="BOX(1_5X1_5)"/>
      <sheetName val="2_입력sheet"/>
      <sheetName val="(3_품질관리_시험_총괄표)"/>
      <sheetName val="별표_"/>
      <sheetName val="토공(우물통,기타)_"/>
      <sheetName val="7_PILE__(돌출)"/>
      <sheetName val="예가표"/>
      <sheetName val="종단계산"/>
      <sheetName val="노무비"/>
      <sheetName val="(평균)"/>
      <sheetName val="N10(미지급) "/>
      <sheetName val="기초코드"/>
      <sheetName val="배수공BOQ"/>
      <sheetName val="음봉방향"/>
      <sheetName val="cable data1"/>
      <sheetName val="국공유지및사유지"/>
      <sheetName val="재료비"/>
      <sheetName val="기본DATA"/>
      <sheetName val="접속 SLAB,BRACKET 설계"/>
      <sheetName val="점수계산1-2"/>
      <sheetName val="EQ"/>
      <sheetName val="wk prgs"/>
      <sheetName val="Berm"/>
      <sheetName val="현장별계약현황('98.10.31)"/>
      <sheetName val="산출내역서"/>
      <sheetName val="EP0618"/>
      <sheetName val="총괄설계내역서"/>
      <sheetName val="중간간지 (2)"/>
      <sheetName val="공정코드"/>
      <sheetName val="수량명세서"/>
      <sheetName val="CABLE SIZE-3"/>
      <sheetName val="대치판정"/>
      <sheetName val="계약ITEM"/>
      <sheetName val="물가시세"/>
      <sheetName val="빌딩 안내"/>
      <sheetName val="총수량집계표"/>
      <sheetName val="범례표"/>
      <sheetName val="CAL"/>
      <sheetName val="도"/>
      <sheetName val="경산"/>
      <sheetName val="노임단가기준"/>
      <sheetName val="공사내역서(을)실행"/>
      <sheetName val="우수"/>
      <sheetName val="화산경계"/>
      <sheetName val="I.설계조건"/>
      <sheetName val="수로교총재료집계"/>
      <sheetName val="단지조성공(가포)"/>
      <sheetName val="소비자가"/>
      <sheetName val="일반수량총괄집계"/>
      <sheetName val="Multi-dims"/>
      <sheetName val="IMPEADENCE MAP 취수장"/>
      <sheetName val="버스운행안내"/>
      <sheetName val="근태계획서"/>
      <sheetName val="초기화면"/>
      <sheetName val="AC포장수량"/>
      <sheetName val="-배수구조물공토공"/>
      <sheetName val="횡배수관재료-"/>
      <sheetName val="계산서(직선부)"/>
      <sheetName val="안정검토"/>
      <sheetName val="단면설계"/>
      <sheetName val="배수개거"/>
      <sheetName val="부속동"/>
      <sheetName val="변화치수"/>
      <sheetName val="주소록2000(전화번호부)"/>
      <sheetName val="업무"/>
      <sheetName val="포장재료집계표"/>
      <sheetName val="2.단면가정 "/>
      <sheetName val="수량"/>
      <sheetName val="접속도로"/>
      <sheetName val="암거 제원표"/>
      <sheetName val="수문보고"/>
      <sheetName val="집수정"/>
      <sheetName val="공사비증감"/>
      <sheetName val="간접경상비"/>
      <sheetName val="장비사양"/>
      <sheetName val="빙장비사양"/>
      <sheetName val="Tables"/>
      <sheetName val="배수내역 (2)"/>
      <sheetName val="대우단가(풍산)"/>
      <sheetName val="영동(D)"/>
      <sheetName val="개방1"/>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청천내"/>
      <sheetName val="산출금액내역"/>
      <sheetName val="현장예산"/>
      <sheetName val="예총"/>
      <sheetName val="요율"/>
      <sheetName val="조경내역서"/>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제수"/>
      <sheetName val="경영상태"/>
      <sheetName val="252K444"/>
      <sheetName val="tggwan(mac)"/>
      <sheetName val="Macro(전동기)"/>
      <sheetName val="설직재_1"/>
      <sheetName val="BSD (2)"/>
      <sheetName val="단면A-A(TR)"/>
      <sheetName val="pvc연결관"/>
      <sheetName val="S0"/>
      <sheetName val="항목"/>
      <sheetName val="DNW"/>
      <sheetName val="단면치수"/>
      <sheetName val="편입용지조서"/>
      <sheetName val="변실"/>
      <sheetName val="이음부"/>
      <sheetName val="특수선일위대가"/>
      <sheetName val="깨기"/>
      <sheetName val="LKVL-CK-HT-GD1"/>
      <sheetName val="TONGKE-HT"/>
      <sheetName val="SG"/>
      <sheetName val="6MONTHS"/>
      <sheetName val="기초단가"/>
      <sheetName val="중기손료"/>
      <sheetName val="설계명세서"/>
      <sheetName val="#3_일위대가목록"/>
      <sheetName val="차수공개요"/>
      <sheetName val="당초"/>
      <sheetName val="PIPING"/>
      <sheetName val="#2_일위대가목록"/>
      <sheetName val="중기"/>
      <sheetName val="DB"/>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GIAVLIEU"/>
      <sheetName val="SAP"/>
      <sheetName val="Mall"/>
      <sheetName val="D&amp;W def."/>
      <sheetName val="4-Lane bridge"/>
      <sheetName val="汇总表"/>
      <sheetName val="철거산출근거"/>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정읍농소"/>
      <sheetName val="7월천안현장 집계표"/>
      <sheetName val="장비.자재"/>
      <sheetName val="장비명세서"/>
      <sheetName val=" 노무집계"/>
      <sheetName val="일용노무비"/>
      <sheetName val="Contents"/>
      <sheetName val="단위중량"/>
      <sheetName val="목표세부명세"/>
      <sheetName val="배수관산출"/>
      <sheetName val="하중계산"/>
      <sheetName val="경비"/>
      <sheetName val="부대내역"/>
      <sheetName val="6.단면검토"/>
      <sheetName val="직접인건비"/>
      <sheetName val="기초자료"/>
      <sheetName val="D-철근총괄"/>
      <sheetName val="예산서"/>
      <sheetName val="마산월령동골조물량변경"/>
      <sheetName val="위치조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BOX"/>
      <sheetName val="상세"/>
      <sheetName val="직노"/>
      <sheetName val="단가산출총괄표"/>
      <sheetName val="dnc4"/>
      <sheetName val="목록"/>
      <sheetName val="성곽내역서"/>
      <sheetName val="자재단가대비표"/>
      <sheetName val="EQUIP-H"/>
      <sheetName val="지장물조서"/>
      <sheetName val="1.폐기물집계표"/>
      <sheetName val="단위수량산출"/>
      <sheetName val="수량산출서"/>
      <sheetName val="STRA2"/>
      <sheetName val="차선도색수량집계"/>
      <sheetName val="사각맨홀"/>
      <sheetName val="3련 BOX"/>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우수내용"/>
      <sheetName val="내역_ver1.0"/>
      <sheetName val="기성내역"/>
      <sheetName val="99총공사내역서"/>
      <sheetName val="차수"/>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우각부보강"/>
      <sheetName val="내역서(토목)"/>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가감수량"/>
      <sheetName val="S.중기사용료"/>
      <sheetName val="부재치수입력"/>
      <sheetName val="공사계약현황"/>
      <sheetName val="Project Brief"/>
      <sheetName val="AILC004"/>
      <sheetName val="공문"/>
      <sheetName val="암거공"/>
      <sheetName val="허용전류"/>
      <sheetName val="설계"/>
      <sheetName val="수문일1"/>
      <sheetName val="입찰견적보고서"/>
      <sheetName val="대전노은1차_조적_집계표"/>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運転条件一覧"/>
      <sheetName val="4)유동표"/>
      <sheetName val="수량이동"/>
      <sheetName val="8. 안정검토"/>
      <sheetName val="5지구단위"/>
      <sheetName val="배수관접합및부설  "/>
      <sheetName val="CAUDIT"/>
      <sheetName val="CALCULATION"/>
      <sheetName val="static.cal"/>
      <sheetName val="현황"/>
      <sheetName val="C.배수관공"/>
      <sheetName val="1.일반수량산출근거"/>
      <sheetName val="판"/>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노동부"/>
      <sheetName val="구성비"/>
      <sheetName val="Financial impact"/>
      <sheetName val="Sch7a (토요일)"/>
      <sheetName val="깨기수량집계"/>
      <sheetName val="일반수량총괄집계표"/>
      <sheetName val="화재 탐지 설비"/>
      <sheetName val=""/>
      <sheetName val="계획집계"/>
      <sheetName val="N10(미지급)_"/>
      <sheetName val="N10(미지급)_1"/>
      <sheetName val="기준Data"/>
      <sheetName val="의왕F사"/>
      <sheetName val="가공사"/>
      <sheetName val="참조영역"/>
      <sheetName val="신구계정대사표"/>
      <sheetName val="Total Progress (2)"/>
      <sheetName val="단가산출서"/>
      <sheetName val="본장"/>
      <sheetName val="건설성적"/>
      <sheetName val="폐기물집계표"/>
      <sheetName val="재료집계(분수관)"/>
      <sheetName val="조은나오스빌"/>
      <sheetName val="내역서 (2)"/>
      <sheetName val="计算稿"/>
      <sheetName val="맨홀토_x0000__x0000__x0005_"/>
      <sheetName val="인사자료총집계"/>
      <sheetName val="남양시작동자105노65기1.3화1.2"/>
      <sheetName val="工程量计算书"/>
      <sheetName val="카니발(자105노60)"/>
      <sheetName val="TRE TABLE"/>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작성"/>
      <sheetName val="안정성검토"/>
      <sheetName val="내역서(우)"/>
      <sheetName val="백암비스타내역"/>
      <sheetName val="대전(세창동)"/>
      <sheetName val="TOWER 12TON"/>
      <sheetName val="JIB CRANE,HOIST"/>
      <sheetName val="TOWER 10TON"/>
      <sheetName val="산거각호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Hydrant"/>
      <sheetName val="FAB"/>
      <sheetName val="Data&amp;Result"/>
      <sheetName val="표 지"/>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INTRO.(X)"/>
      <sheetName val="지하시설물작성"/>
      <sheetName val="SLAB"/>
      <sheetName val="2000_x0000__x0000__x0005__x0000_"/>
      <sheetName val="동원(3)"/>
      <sheetName val="P.M 별"/>
      <sheetName val="공사원가"/>
      <sheetName val="콘크리트측구연장"/>
      <sheetName val="당초토량산출서"/>
      <sheetName val="변경토량산출서"/>
      <sheetName val="봉양~조차장간고하개명(신설)"/>
      <sheetName val="도장수량"/>
      <sheetName val="정화조"/>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2. 2공구"/>
      <sheetName val="설산1.나"/>
      <sheetName val="본사S"/>
      <sheetName val="견적및기타"/>
      <sheetName val="단가산출목록"/>
      <sheetName val="DATA-2 장비LIST"/>
      <sheetName val="L_RPTB16_05"/>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배수관공"/>
      <sheetName val="Table"/>
      <sheetName val="공조"/>
      <sheetName val="IW-LIST"/>
      <sheetName val="Actual data"/>
      <sheetName val="4.경비 5.영업외수지"/>
      <sheetName val="5CHBDC"/>
      <sheetName val="Variable"/>
      <sheetName val="RCMinput"/>
      <sheetName val="Tool"/>
      <sheetName val="그림"/>
      <sheetName val="수량분개내역"/>
      <sheetName val="산근(목록)"/>
      <sheetName val="이형관중량"/>
      <sheetName val="적용(기계)"/>
      <sheetName val="환경보전비B"/>
      <sheetName val="간지1"/>
      <sheetName val="1.사유서"/>
      <sheetName val="간지2"/>
      <sheetName val="간지3"/>
      <sheetName val="부재별집계표"/>
      <sheetName val="도면"/>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PROCURE"/>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광통신 견적내역서1"/>
      <sheetName val="투찰(하수)"/>
      <sheetName val="케이블수량재료"/>
      <sheetName val="D200"/>
      <sheetName val="노무DB"/>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COA-17"/>
      <sheetName val="C-18"/>
      <sheetName val="목공사품의서"/>
      <sheetName val="중기목록"/>
      <sheetName val="정보매체A동"/>
      <sheetName val="N10(미지급)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1_폐기물집계표"/>
      <sheetName val="PAINT_(2)"/>
      <sheetName val="S_중기사용료"/>
      <sheetName val="I_설계조건"/>
      <sheetName val="Project_Brief"/>
      <sheetName val="static_cal"/>
      <sheetName val="Total_Progress_(2)"/>
      <sheetName val="1_일반수량산출근거"/>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CAP"/>
      <sheetName val="Var."/>
      <sheetName val="R"/>
      <sheetName val="정리"/>
      <sheetName val="dV&amp;Cl"/>
      <sheetName val="CB"/>
      <sheetName val="XZLC004_PART2"/>
      <sheetName val="자재(원원+원대)"/>
      <sheetName val="터널전기"/>
      <sheetName val="MATRLDATA"/>
      <sheetName val="INPUT_TABLE"/>
      <sheetName val="IMPEADENCE H_x0000_Ԁ_x0000_怀ȅ㨍"/>
      <sheetName val="IMPEADENCE é_x0000_Ԁ_x0000__x0000_ᛅ_xde17_"/>
      <sheetName val="HSA"/>
      <sheetName val="가시설총괄"/>
      <sheetName val="무근깨기"/>
      <sheetName val=" "/>
      <sheetName val="출하생산일보"/>
      <sheetName val="토공계산서(부체도로)"/>
      <sheetName val="계산중"/>
      <sheetName val="횡배위치"/>
      <sheetName val="사각수로관단수"/>
      <sheetName val="집수정단위수량산출"/>
      <sheetName val="견"/>
      <sheetName val="말뚝물량"/>
      <sheetName val="CODE1"/>
      <sheetName val="CODE2"/>
      <sheetName val="중기(목록)"/>
      <sheetName val="일위대가(목록)"/>
      <sheetName val="관전식시설제원"/>
      <sheetName val="구조물공(집계)"/>
      <sheetName val="자재 및 폐기물견적(20È됀"/>
      <sheetName val="총체보활공정표"/>
      <sheetName val="그레이더"/>
      <sheetName val="SPEC"/>
      <sheetName val="확산동"/>
      <sheetName val="4.2내역서"/>
      <sheetName val="VXXXXXXX"/>
      <sheetName val="토공유동표"/>
      <sheetName val="위치"/>
      <sheetName val="첨부2"/>
      <sheetName val="Macr_x0000__x0000__x0005__x0000_纠瀝"/>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운반"/>
      <sheetName val="제출계산서"/>
      <sheetName val="국가별"/>
      <sheetName val="수액원료"/>
      <sheetName val="시산표"/>
      <sheetName val="공정"/>
      <sheetName val="종목코드"/>
      <sheetName val="linehaul cost model (2)"/>
      <sheetName val="인원계획-미화"/>
      <sheetName val="공통부대"/>
      <sheetName val="_____________hb___1___________2"/>
      <sheetName val="CostDB"/>
      <sheetName val="견적의뢰"/>
      <sheetName val="총중목"/>
      <sheetName val="LOADS"/>
      <sheetName val="REINF."/>
      <sheetName val="Macro(_x0000__x0000__x0005__x0000_"/>
      <sheetName val="BOX(1_5X1°_x0000__x0000_"/>
      <sheetName val="TOT"/>
      <sheetName val="설계서(갑지)"/>
      <sheetName val="2000"/>
      <sheetName val="Take-Off"/>
      <sheetName val="맨홀토"/>
      <sheetName val="철거공-조경"/>
      <sheetName val="단가비교표 (계측제어)"/>
      <sheetName val="FOOTING단면¬"/>
      <sheetName val="IMPEADENCE H"/>
      <sheetName val="IMPEADENCE é"/>
      <sheetName val="분양가표"/>
      <sheetName val="우배수"/>
      <sheetName val="간접비"/>
      <sheetName val="입찰내역"/>
      <sheetName val="갑지 "/>
      <sheetName val="설계예산서0"/>
      <sheetName val="C_DATA"/>
      <sheetName val="Be跀璕"/>
      <sheetName val="밸è欀N"/>
      <sheetName val="HX"/>
      <sheetName val="아주기계"/>
      <sheetName val="Be"/>
      <sheetName val="Macro(缈ď헾⼕"/>
      <sheetName val="규준틀"/>
      <sheetName val="역T형옹벽(3.0)"/>
      <sheetName val="삼성전기"/>
      <sheetName val="조은인력명세서"/>
      <sheetName val="노무비산정"/>
      <sheetName val="022᠀"/>
      <sheetName val="BOX-15_x0000__x0000_"/>
      <sheetName val="현장식당(1)"/>
      <sheetName val="Macr"/>
      <sheetName val="Macro("/>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STEEL BOX 단면설계(SEC.8)"/>
      <sheetName val="절대건들지마시오"/>
      <sheetName val="케이블트레이"/>
      <sheetName val="토목내역서(변경1)"/>
      <sheetName val="keyword"/>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단가(마감)"/>
      <sheetName val="자재 집羘ↈ"/>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JOKUN"/>
      <sheetName val="proj"/>
      <sheetName val="안정검토(온1)"/>
      <sheetName val="단지조성공(_x0000__x0000__x0005_"/>
      <sheetName val="단지조성공(_x0000__x0000_ﾈ"/>
      <sheetName val="Macro(뛠Ŕ殺0"/>
      <sheetName val="96갑지"/>
      <sheetName val="접속 SLAB,_x0000_밢Ȳ_x0000__x0000__x0000_Ā_x0000_뮰ᖸ"/>
      <sheetName val="장문교(대전)"/>
      <sheetName val="GGJ0824"/>
      <sheetName val="단면_(_x0000__x0000_"/>
      <sheetName val="Dircet Buried"/>
      <sheetName val="Duct Bank"/>
      <sheetName val="콘크리트 블록 유형별 수량"/>
      <sheetName val="2000_x0000__x0000__x0019__x0000_"/>
      <sheetName val="CONSTRUCTION Cၒ_x0000__x0000__x0000__x0000__x0000_Ā_x0000_"/>
      <sheetName val="신푝지1"/>
      <sheetName val="모래기초"/>
      <sheetName val="총괄집계표(통합)"/>
      <sheetName val="일식견적목록표"/>
      <sheetName val="1단계 (2)"/>
      <sheetName val="SANTOGO"/>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전산output"/>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수주현황2월"/>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설계서"/>
      <sheetName val="소분류목록"/>
      <sheetName val="Output"/>
      <sheetName val="기자재수량"/>
      <sheetName val="선금급신청서"/>
      <sheetName val="설비비4"/>
      <sheetName val="타공종포장공제집계표"/>
      <sheetName val="공틀공사"/>
      <sheetName val="개소별수량산출"/>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PIPE(UG)내역"/>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일반수량산출"/>
      <sheetName val="c_balju"/>
      <sheetName val="직접비"/>
      <sheetName val="노임목록"/>
      <sheetName val="산업"/>
      <sheetName val="Lr"/>
      <sheetName val="건설기계"/>
      <sheetName val="결재란"/>
      <sheetName val="2.견적조건 정보"/>
      <sheetName val="공간분류체계"/>
      <sheetName val="부위별항목"/>
      <sheetName val="영향요인"/>
      <sheetName val="동일대내"/>
      <sheetName val="1호맨홀수량산출"/>
      <sheetName val="2.재료비"/>
      <sheetName val="12.보오링"/>
      <sheetName val="18.공내수압탄성자연"/>
      <sheetName val="NN"/>
      <sheetName val="매인"/>
      <sheetName val="97(US,EP,PCT,KR)"/>
      <sheetName val="공사요율"/>
      <sheetName val="PIER토수량"/>
      <sheetName val="궤도연장(종합)"/>
      <sheetName val="궤도연장(2단계)"/>
      <sheetName val="궤도연장(1단계)"/>
      <sheetName val="궤도부설연장1단계"/>
      <sheetName val="슬래브일반(포항방향 B=12.3m)"/>
      <sheetName val="설계공통자료입력"/>
      <sheetName val="품셈표"/>
      <sheetName val="공사개별자료입력"/>
      <sheetName val="공사비예산서"/>
      <sheetName val="표준내역"/>
      <sheetName val="작업 반복"/>
      <sheetName val="적용단가표"/>
      <sheetName val="변경당시노임단가표"/>
      <sheetName val="나.설계조건"/>
      <sheetName val="1. 총괄 집계표"/>
      <sheetName val="본선 토공 분배표"/>
      <sheetName val="기계설비품셈"/>
      <sheetName val="5.장비(안)"/>
      <sheetName val="기시공토적"/>
      <sheetName val="공사품旼ã"/>
      <sheetName val="표지(예시)"/>
      <sheetName val="입찰품의서"/>
      <sheetName val="점검총괄"/>
      <sheetName val="2012노임단가"/>
      <sheetName val="스파이더산출근거"/>
      <sheetName val="본댐설계"/>
      <sheetName val="SCHE"/>
      <sheetName val="PILE"/>
      <sheetName val="전국현황"/>
      <sheetName val="산출"/>
      <sheetName val="(참고)지급수수료"/>
      <sheetName val="견적가"/>
      <sheetName val="공정자료2"/>
      <sheetName val="HC-04"/>
      <sheetName val="2_단면_x0000__x0000_"/>
      <sheetName val="공조기휀"/>
      <sheetName val="1.취수장"/>
      <sheetName val="3.2주형지지보"/>
      <sheetName val="상수도내역서"/>
      <sheetName val="공사내역서"/>
      <sheetName val="LOPCALC"/>
      <sheetName val="자동제어"/>
      <sheetName val="스톱로그내역"/>
      <sheetName val="품목납기"/>
      <sheetName val="신평리 권리자명부"/>
      <sheetName val="구분자"/>
      <sheetName val="현장청취복명서"/>
      <sheetName val="도면명"/>
      <sheetName val="상부"/>
      <sheetName val="설계총괄표"/>
      <sheetName val="콘크스"/>
      <sheetName val="취수탑"/>
      <sheetName val="협력업체기성(첨부)"/>
      <sheetName val="내역단위"/>
      <sheetName val="공종목록표"/>
      <sheetName val="개비온집계"/>
      <sheetName val="개비온 단위"/>
      <sheetName val="변수값"/>
      <sheetName val="0"/>
      <sheetName val="맨홀공수량집계"/>
      <sheetName val="1호맨홀수량집계"/>
      <sheetName val="2호맨홀수량집계"/>
      <sheetName val="3호맨홀수량집계"/>
      <sheetName val="맨홀뚜껑단위수량"/>
      <sheetName val="연속벽¼_x0000_"/>
      <sheetName val="주소"/>
      <sheetName val="U형개거"/>
      <sheetName val="일용직내역"/>
      <sheetName val="100만평"/>
      <sheetName val="현황판"/>
      <sheetName val="상하차비용(기계상차)"/>
      <sheetName val="수간보호"/>
      <sheetName val="운반비"/>
      <sheetName val="1SPAN"/>
      <sheetName val="2006계약"/>
      <sheetName val="(당氐⿾_x0000__x0000_"/>
      <sheetName val="(당_x0000__x0000__x0005__x0000_"/>
      <sheetName val="노임산출서"/>
      <sheetName val="돈암사업"/>
      <sheetName val="單價表단가표"/>
      <sheetName val="FAB消防报警"/>
      <sheetName val="FAB计算式"/>
      <sheetName val="코드명"/>
      <sheetName val="구조물단위표"/>
      <sheetName val="관포설품"/>
      <sheetName val="동원단위"/>
      <sheetName val="구조물절단규격"/>
      <sheetName val="거리별운반단가"/>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설계서(7)"/>
      <sheetName val="참고"/>
      <sheetName val="배수공 내역서 적용수량"/>
      <sheetName val="조_x0000__x0000__x0005_"/>
      <sheetName val="노무비지급명세"/>
      <sheetName val="기성내역서"/>
      <sheetName val="13후반노무비"/>
      <sheetName val="1.설계기준 "/>
      <sheetName val="설계예산서(2_소천우회토목)"/>
      <sheetName val="광장"/>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국소별공정"/>
      <sheetName val="5월급여"/>
      <sheetName val="공종구간"/>
      <sheetName val="ELEC"/>
      <sheetName val="관로조서"/>
      <sheetName val="Personnaliser votre facture"/>
      <sheetName val="4.하중"/>
      <sheetName val="0.9x0.9"/>
      <sheetName val="L측형구집계"/>
      <sheetName val="suk(mac)"/>
      <sheetName val="고양동1"/>
      <sheetName val="0.9토공"/>
      <sheetName val="사용성검토"/>
      <sheetName val="매입(1~3월)"/>
      <sheetName val="매입(10~12월)"/>
      <sheetName val="매입(4~6월)"/>
      <sheetName val="매입(7~9월)"/>
      <sheetName val="기계공사"/>
      <sheetName val="공사비총"/>
      <sheetName val="내역서2안"/>
      <sheetName val="패널"/>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01AC"/>
      <sheetName val="도로포장면적산출(1)"/>
      <sheetName val="우수관연장및터파기고"/>
      <sheetName val="단가비교"/>
      <sheetName val="할증 "/>
      <sheetName val="구조물토적"/>
      <sheetName val="중간부"/>
      <sheetName val="CAL(1)."/>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중기가격"/>
      <sheetName val="산근cad용"/>
      <sheetName val="산근(계단)"/>
      <sheetName val="건설기계가격"/>
      <sheetName val="보고서"/>
      <sheetName val="산림조사비"/>
      <sheetName val="요율표"/>
      <sheetName val="C1.공사개요"/>
      <sheetName val="A1.스케쥴"/>
      <sheetName val="신당동집계표"/>
      <sheetName val="신고분기설정참고"/>
      <sheetName val="거래처자료등록"/>
      <sheetName val="폐기물발생(처리)내역-1"/>
      <sheetName val="빙축열"/>
      <sheetName val="현장관리비 산출내역"/>
      <sheetName val="1.일위대가"/>
      <sheetName val="부안일위"/>
      <sheetName val="5정거장"/>
      <sheetName val="1-3길내기"/>
      <sheetName val="일반전기(가설, 접지)"/>
      <sheetName val="99년하반기"/>
      <sheetName val="4.1DNR기계(공법)"/>
      <sheetName val="설원"/>
      <sheetName val="TEST1"/>
      <sheetName val="노임 단가"/>
      <sheetName val="집행내역(190403)"/>
      <sheetName val="데이터"/>
      <sheetName val="사업총괄"/>
      <sheetName val="전등설비"/>
      <sheetName val="Macro"/>
      <sheetName val="LD TX"/>
      <sheetName val="설명"/>
      <sheetName val="블록(들고리8개)"/>
      <sheetName val="부가세별도"/>
      <sheetName val="업체자료"/>
      <sheetName val="CUB结算式"/>
      <sheetName val="FAB B01计算式"/>
      <sheetName val="室外计算式"/>
      <sheetName val="5.물량산출서"/>
      <sheetName val="절단표"/>
      <sheetName val="신공항A-9(원가수정)"/>
      <sheetName val="산출근거(9)"/>
      <sheetName val="입력용"/>
      <sheetName val="입력용집계"/>
      <sheetName val="UNIT"/>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제수변수량"/>
      <sheetName val="제조원가"/>
      <sheetName val="설비원가"/>
      <sheetName val="L_RPTB03_01"/>
      <sheetName val="A5"/>
      <sheetName val="주안3차A-A"/>
      <sheetName val="1호맨홀가감수량"/>
      <sheetName val="______PROJECT_hb___1__________2"/>
      <sheetName val="환율및유가"/>
      <sheetName val="총괄철근집계표"/>
      <sheetName val="현장관리"/>
      <sheetName val="앉음벽 (2)"/>
      <sheetName val="전체_1설계"/>
      <sheetName val="공정증감대ㅈ표"/>
      <sheetName val="단면계수(상부)"/>
      <sheetName val="휴지통"/>
      <sheetName val="도담구내 개소별 명세"/>
      <sheetName val="산출서"/>
      <sheetName val="인버트단위수량"/>
      <sheetName val="2.1  노무비 평균단가산출"/>
      <sheetName val="Resource2"/>
      <sheetName val="표준건축비"/>
      <sheetName val="작성방법"/>
      <sheetName val="4.전기"/>
      <sheetName val="적점"/>
      <sheetName val="반중력식옹벽"/>
      <sheetName val="98지급계획"/>
      <sheetName val="기성갑지"/>
      <sheetName val="동물이동통로"/>
      <sheetName val="토사절취"/>
      <sheetName val="우석문틀"/>
      <sheetName val="접속도수량집계표"/>
      <sheetName val="YOEMAGUM"/>
      <sheetName val="TYPE-1"/>
      <sheetName val="치수표"/>
      <sheetName val="포장공집"/>
      <sheetName val="AS복구"/>
      <sheetName val="중기터파기"/>
      <sheetName val="중기상차"/>
      <sheetName val="편입토지조서"/>
      <sheetName val="내역(가지)"/>
      <sheetName val="수량산출서집계"/>
      <sheetName val="우수받이수량산출"/>
      <sheetName val="집수정수량집계"/>
      <sheetName val="각종측구수량집계"/>
      <sheetName val="옹벽철근집계표"/>
      <sheetName val="5. 현장관리비(new) "/>
      <sheetName val="1-3.조건,바닥판 "/>
      <sheetName val="재적표"/>
      <sheetName val="401"/>
      <sheetName val="NAI"/>
      <sheetName val="공사비총괄"/>
      <sheetName val="상반기손익차2총괄"/>
      <sheetName val="95년12월말"/>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집수정단면도 (2)"/>
      <sheetName val="도색집계"/>
      <sheetName val="접속도로1"/>
      <sheetName val="수량산출목록표"/>
      <sheetName val="공종별예산조서"/>
      <sheetName val="만년달력"/>
      <sheetName val="퍼스트"/>
      <sheetName val="예산총괄"/>
      <sheetName val="0303"/>
      <sheetName val="spc 배관견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관리비비계상"/>
      <sheetName val="예가내역서"/>
      <sheetName val="검토"/>
      <sheetName val="LG제품"/>
      <sheetName val="공예을"/>
      <sheetName val="Div2"/>
      <sheetName val="평균토피고"/>
      <sheetName val="Macr_x0000__x0000__x0005__x0000_旐ƽ"/>
      <sheetName val="인천킏賗"/>
      <sheetName val="자재 집_x0000_꟣"/>
      <sheetName val="잡철물"/>
      <sheetName val="Chi phi khac 4.3KH-CP"/>
      <sheetName val="공사내역서(을)실¬"/>
      <sheetName val="재정비내역"/>
      <sheetName val="지적고시내역"/>
      <sheetName val="판정1교토공"/>
      <sheetName val="간노_콘"/>
      <sheetName val="수목데이타 "/>
      <sheetName val="원가총괄"/>
      <sheetName val="A LINE"/>
      <sheetName val="현장조사"/>
      <sheetName val="총괄집계표"/>
      <sheetName val="Be_x0000_䇪"/>
      <sheetName val="음_x0000__x0000_Ԁ"/>
      <sheetName val="항_x0000_"/>
      <sheetName val="Project Name"/>
      <sheetName val="Deliver Date"/>
      <sheetName val="Staff"/>
      <sheetName val="Quotation"/>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Analisa"/>
      <sheetName val="가설배관"/>
      <sheetName val="최灩辏ퟝ"/>
      <sheetName val="맨홀조서"/>
      <sheetName val="CONSTRUCTION COMPON³_x0000_Ԁ"/>
      <sheetName val="단면_(☈⣇"/>
      <sheetName val="단면_(턠̓"/>
      <sheetName val="단면_(ᖠ㋭"/>
      <sheetName val="단면_(䑰ᑻ"/>
      <sheetName val="광양 3기 유입수"/>
      <sheetName val="P4-3"/>
      <sheetName val="cable _x0003_謀䀃읋戂"/>
      <sheetName val="-15.0"/>
      <sheetName val="BOX(1_5X1_瘠·"/>
      <sheetName val="A-Presale Payment Schedul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refreshError="1"/>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sheetData sheetId="1974" refreshError="1"/>
      <sheetData sheetId="1975" refreshError="1"/>
      <sheetData sheetId="1976"/>
      <sheetData sheetId="1977" refreshError="1"/>
      <sheetData sheetId="1978" refreshError="1"/>
      <sheetData sheetId="1979"/>
      <sheetData sheetId="1980"/>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sheetData sheetId="2267"/>
      <sheetData sheetId="2268"/>
      <sheetData sheetId="2269"/>
      <sheetData sheetId="2270" refreshError="1"/>
      <sheetData sheetId="2271" refreshError="1"/>
      <sheetData sheetId="2272"/>
      <sheetData sheetId="2273"/>
      <sheetData sheetId="2274"/>
      <sheetData sheetId="2275">
        <row r="1">
          <cell r="A1" t="str">
            <v>시멘트,모래,자갈 산출표</v>
          </cell>
        </row>
      </sheetData>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row r="1">
          <cell r="A1" t="str">
            <v>시멘트,모래,자갈 산출표</v>
          </cell>
        </row>
      </sheetData>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row r="1">
          <cell r="A1" t="str">
            <v>시멘트,모래,자갈 산출표</v>
          </cell>
        </row>
      </sheetData>
      <sheetData sheetId="2503"/>
      <sheetData sheetId="2504"/>
      <sheetData sheetId="2505"/>
      <sheetData sheetId="2506">
        <row r="1">
          <cell r="A1" t="str">
            <v>시멘트,모래,자갈 산출표</v>
          </cell>
        </row>
      </sheetData>
      <sheetData sheetId="2507"/>
      <sheetData sheetId="2508"/>
      <sheetData sheetId="2509"/>
      <sheetData sheetId="2510">
        <row r="1">
          <cell r="A1" t="str">
            <v>시멘트,모래,자갈 산출표</v>
          </cell>
        </row>
      </sheetData>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row r="1">
          <cell r="A1" t="str">
            <v>시멘트,모래,자갈 산출표</v>
          </cell>
        </row>
      </sheetData>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row r="1">
          <cell r="A1" t="str">
            <v>시멘트,모래,자갈 산출표</v>
          </cell>
        </row>
      </sheetData>
      <sheetData sheetId="2581"/>
      <sheetData sheetId="2582"/>
      <sheetData sheetId="2583"/>
      <sheetData sheetId="2584"/>
      <sheetData sheetId="2585"/>
      <sheetData sheetId="2586"/>
      <sheetData sheetId="2587"/>
      <sheetData sheetId="2588"/>
      <sheetData sheetId="2589"/>
      <sheetData sheetId="2590">
        <row r="1">
          <cell r="A1" t="str">
            <v>시멘트,모래,자갈 산출표</v>
          </cell>
        </row>
      </sheetData>
      <sheetData sheetId="2591"/>
      <sheetData sheetId="2592"/>
      <sheetData sheetId="2593"/>
      <sheetData sheetId="2594">
        <row r="1">
          <cell r="A1" t="str">
            <v>시멘트,모래,자갈 산출표</v>
          </cell>
        </row>
      </sheetData>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row r="1">
          <cell r="A1" t="str">
            <v>시멘트,모래,자갈 산출표</v>
          </cell>
        </row>
      </sheetData>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row r="1">
          <cell r="A1" t="str">
            <v>시멘트,모래,자갈 산출표</v>
          </cell>
        </row>
      </sheetData>
      <sheetData sheetId="2917"/>
      <sheetData sheetId="2918"/>
      <sheetData sheetId="2919">
        <row r="1">
          <cell r="A1" t="str">
            <v>시멘트,모래,자갈 산출표</v>
          </cell>
        </row>
      </sheetData>
      <sheetData sheetId="2920"/>
      <sheetData sheetId="2921"/>
      <sheetData sheetId="2922"/>
      <sheetData sheetId="2923"/>
      <sheetData sheetId="2924"/>
      <sheetData sheetId="2925"/>
      <sheetData sheetId="2926"/>
      <sheetData sheetId="2927"/>
      <sheetData sheetId="2928"/>
      <sheetData sheetId="2929"/>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sheetData sheetId="3165"/>
      <sheetData sheetId="3166"/>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refreshError="1"/>
      <sheetData sheetId="3259" refreshError="1"/>
      <sheetData sheetId="3260" refreshError="1"/>
      <sheetData sheetId="3261" refreshError="1"/>
      <sheetData sheetId="3262" refreshError="1"/>
      <sheetData sheetId="3263"/>
      <sheetData sheetId="3264"/>
      <sheetData sheetId="3265"/>
      <sheetData sheetId="3266"/>
      <sheetData sheetId="3267">
        <row r="1">
          <cell r="A1" t="str">
            <v>시멘트,모래,자갈 산출표</v>
          </cell>
        </row>
      </sheetData>
      <sheetData sheetId="3268"/>
      <sheetData sheetId="3269">
        <row r="1">
          <cell r="A1" t="str">
            <v>시멘트,모래,자갈 산출표</v>
          </cell>
        </row>
      </sheetData>
      <sheetData sheetId="3270"/>
      <sheetData sheetId="3271">
        <row r="1">
          <cell r="A1" t="str">
            <v>시멘트,모래,자갈 산출표</v>
          </cell>
        </row>
      </sheetData>
      <sheetData sheetId="3272"/>
      <sheetData sheetId="3273"/>
      <sheetData sheetId="3274">
        <row r="1">
          <cell r="A1" t="str">
            <v>시멘트,모래,자갈 산출표</v>
          </cell>
        </row>
      </sheetData>
      <sheetData sheetId="3275">
        <row r="1">
          <cell r="A1" t="str">
            <v>시멘트,모래,자갈 산출표</v>
          </cell>
        </row>
      </sheetData>
      <sheetData sheetId="3276"/>
      <sheetData sheetId="3277">
        <row r="1">
          <cell r="A1" t="str">
            <v>시멘트,모래,자갈 산출표</v>
          </cell>
        </row>
      </sheetData>
      <sheetData sheetId="3278"/>
      <sheetData sheetId="3279"/>
      <sheetData sheetId="3280">
        <row r="1">
          <cell r="A1" t="str">
            <v>시멘트,모래,자갈 산출표</v>
          </cell>
        </row>
      </sheetData>
      <sheetData sheetId="3281">
        <row r="1">
          <cell r="A1" t="str">
            <v>시멘트,모래,자갈 산출표</v>
          </cell>
        </row>
      </sheetData>
      <sheetData sheetId="3282">
        <row r="1">
          <cell r="A1" t="str">
            <v>시멘트,모래,자갈 산출표</v>
          </cell>
        </row>
      </sheetData>
      <sheetData sheetId="3283"/>
      <sheetData sheetId="3284">
        <row r="1">
          <cell r="A1" t="str">
            <v>시멘트,모래,자갈 산출표</v>
          </cell>
        </row>
      </sheetData>
      <sheetData sheetId="3285"/>
      <sheetData sheetId="3286">
        <row r="1">
          <cell r="A1" t="str">
            <v>시멘트,모래,자갈 산출표</v>
          </cell>
        </row>
      </sheetData>
      <sheetData sheetId="3287">
        <row r="1">
          <cell r="A1" t="str">
            <v>시멘트,모래,자갈 산출표</v>
          </cell>
        </row>
      </sheetData>
      <sheetData sheetId="3288">
        <row r="1">
          <cell r="A1" t="str">
            <v>시멘트,모래,자갈 산출표</v>
          </cell>
        </row>
      </sheetData>
      <sheetData sheetId="3289"/>
      <sheetData sheetId="3290">
        <row r="1">
          <cell r="A1" t="str">
            <v>시멘트,모래,자갈 산출표</v>
          </cell>
        </row>
      </sheetData>
      <sheetData sheetId="3291"/>
      <sheetData sheetId="3292">
        <row r="1">
          <cell r="A1" t="str">
            <v>시멘트,모래,자갈 산출표</v>
          </cell>
        </row>
      </sheetData>
      <sheetData sheetId="3293"/>
      <sheetData sheetId="3294"/>
      <sheetData sheetId="3295"/>
      <sheetData sheetId="3296">
        <row r="1">
          <cell r="A1" t="str">
            <v>시멘트,모래,자갈 산출표</v>
          </cell>
        </row>
      </sheetData>
      <sheetData sheetId="3297">
        <row r="1">
          <cell r="A1" t="str">
            <v>시멘트,모래,자갈 산출표</v>
          </cell>
        </row>
      </sheetData>
      <sheetData sheetId="3298"/>
      <sheetData sheetId="3299"/>
      <sheetData sheetId="3300"/>
      <sheetData sheetId="3301"/>
      <sheetData sheetId="3302"/>
      <sheetData sheetId="3303">
        <row r="1">
          <cell r="A1" t="str">
            <v>시멘트,모래,자갈 산출표</v>
          </cell>
        </row>
      </sheetData>
      <sheetData sheetId="3304"/>
      <sheetData sheetId="3305">
        <row r="1">
          <cell r="A1" t="str">
            <v>시멘트,모래,자갈 산출표</v>
          </cell>
        </row>
      </sheetData>
      <sheetData sheetId="3306"/>
      <sheetData sheetId="3307">
        <row r="1">
          <cell r="A1" t="str">
            <v>시멘트,모래,자갈 산출표</v>
          </cell>
        </row>
      </sheetData>
      <sheetData sheetId="3308"/>
      <sheetData sheetId="3309">
        <row r="1">
          <cell r="A1" t="str">
            <v>시멘트,모래,자갈 산출표</v>
          </cell>
        </row>
      </sheetData>
      <sheetData sheetId="3310">
        <row r="1">
          <cell r="A1" t="str">
            <v>시멘트,모래,자갈 산출표</v>
          </cell>
        </row>
      </sheetData>
      <sheetData sheetId="3311">
        <row r="1">
          <cell r="A1" t="str">
            <v>시멘트,모래,자갈 산출표</v>
          </cell>
        </row>
      </sheetData>
      <sheetData sheetId="3312"/>
      <sheetData sheetId="3313">
        <row r="1">
          <cell r="A1" t="str">
            <v>시멘트,모래,자갈 산출표</v>
          </cell>
        </row>
      </sheetData>
      <sheetData sheetId="3314"/>
      <sheetData sheetId="3315">
        <row r="1">
          <cell r="A1" t="str">
            <v>시멘트,모래,자갈 산출표</v>
          </cell>
        </row>
      </sheetData>
      <sheetData sheetId="3316">
        <row r="1">
          <cell r="A1" t="str">
            <v>시멘트,모래,자갈 산출표</v>
          </cell>
        </row>
      </sheetData>
      <sheetData sheetId="3317"/>
      <sheetData sheetId="3318"/>
      <sheetData sheetId="3319">
        <row r="1">
          <cell r="A1" t="str">
            <v>시멘트,모래,자갈 산출표</v>
          </cell>
        </row>
      </sheetData>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row r="1">
          <cell r="A1" t="str">
            <v>시멘트,모래,자갈 산출표</v>
          </cell>
        </row>
      </sheetData>
      <sheetData sheetId="3334"/>
      <sheetData sheetId="3335"/>
      <sheetData sheetId="3336"/>
      <sheetData sheetId="3337"/>
      <sheetData sheetId="3338"/>
      <sheetData sheetId="3339">
        <row r="1">
          <cell r="A1" t="str">
            <v>시멘트,모래,자갈 산출표</v>
          </cell>
        </row>
      </sheetData>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ow r="1">
          <cell r="A1" t="str">
            <v>시멘트,모래,자갈 산출표</v>
          </cell>
        </row>
      </sheetData>
      <sheetData sheetId="3408">
        <row r="1">
          <cell r="A1" t="str">
            <v>시멘트,모래,자갈 산출표</v>
          </cell>
        </row>
      </sheetData>
      <sheetData sheetId="3409"/>
      <sheetData sheetId="3410">
        <row r="1">
          <cell r="A1" t="str">
            <v>시멘트,모래,자갈 산출표</v>
          </cell>
        </row>
      </sheetData>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sheetData sheetId="3456"/>
      <sheetData sheetId="3457"/>
      <sheetData sheetId="3458"/>
      <sheetData sheetId="3459"/>
      <sheetData sheetId="3460"/>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sheetData sheetId="4082"/>
      <sheetData sheetId="4083"/>
      <sheetData sheetId="4084"/>
      <sheetData sheetId="4085"/>
      <sheetData sheetId="4086"/>
      <sheetData sheetId="4087"/>
      <sheetData sheetId="4088"/>
      <sheetData sheetId="4089"/>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업무일지(1월)"/>
      <sheetName val="Sheet1"/>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본선 4-1~11type"/>
      <sheetName val="문전정거장"/>
      <sheetName val="환기구1~5"/>
      <sheetName val="전포정거장"/>
      <sheetName val="양압력 (2)"/>
      <sheetName val="설계조건"/>
    </sheetNames>
    <sheetDataSet>
      <sheetData sheetId="0" refreshError="1"/>
      <sheetData sheetId="1"/>
      <sheetData sheetId="2"/>
      <sheetData sheetId="3"/>
      <sheetData sheetId="4"/>
      <sheetData sheetId="5"/>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공수량집계 "/>
      <sheetName val="배수공내역적용수량"/>
      <sheetName val="배수구조물위치연장조서 "/>
      <sheetName val="LU형측구집계"/>
      <sheetName val="LU형표준"/>
      <sheetName val="LU형뚜껑"/>
      <sheetName val="U형측구집계"/>
      <sheetName val="U형측구단위수량"/>
      <sheetName val="U형측구토공"/>
      <sheetName val="L형측구집계"/>
      <sheetName val="L형측구"/>
      <sheetName val="기둥(원형)"/>
      <sheetName val="경비산출"/>
      <sheetName val="배수공"/>
      <sheetName val="COPING"/>
      <sheetName val="설계조건"/>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한전수탁 "/>
      <sheetName val="가설공사(전기)"/>
      <sheetName val="가설공사 (방송,통신)"/>
      <sheetName val="갑지 (3)"/>
      <sheetName val="갑지 (건축전기)"/>
      <sheetName val="갑지 (건축전기) (2)"/>
      <sheetName val="laroux"/>
      <sheetName val="가설공사 (2)"/>
      <sheetName val="표지1"/>
      <sheetName val="목차및갑지"/>
      <sheetName val="사유서"/>
      <sheetName val="공정표"/>
      <sheetName val="&lt;총괄표&gt;"/>
      <sheetName val="&lt;소총괄표&gt;"/>
      <sheetName val="154속지"/>
      <sheetName val="&lt;154kv옥내변전소&gt;"/>
      <sheetName val="현장속지"/>
      <sheetName val="&lt;현장변전소설비&gt;"/>
      <sheetName val="동력속지"/>
      <sheetName val="&lt;동력설비&gt;"/>
      <sheetName val="Sheet1"/>
      <sheetName val="Sheet2"/>
      <sheetName val="Sheet3"/>
      <sheetName val="중기일위대가"/>
      <sheetName val="일위대가"/>
      <sheetName val="경비산출"/>
      <sheetName val="전체"/>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간지)"/>
      <sheetName val="(간지1)"/>
      <sheetName val="(간지2)"/>
      <sheetName val="토공수량집계표"/>
      <sheetName val="토공유동표"/>
      <sheetName val="유토곡선검토"/>
      <sheetName val="표토제거"/>
      <sheetName val="현장암 유용"/>
      <sheetName val="토공집계(rp)"/>
      <sheetName val="타공종 이기 "/>
      <sheetName val="타공종 이월"/>
      <sheetName val="보강토뒷채움토공공제"/>
      <sheetName val="운반전체집계"/>
      <sheetName val="운반량(rp)"/>
      <sheetName val="덤프운반"/>
      <sheetName val="유토곡선제외2차덤프"/>
      <sheetName val="사토,순성토(2차운반전)"/>
      <sheetName val="사토,순성토 (2차운반후)"/>
      <sheetName val="순성토중심"/>
      <sheetName val="순쌓기집계(rp)-필요없음"/>
      <sheetName val="순쌓기운반"/>
      <sheetName val="법면보호공집계"/>
      <sheetName val="공사중법면보호공"/>
      <sheetName val="가도수로"/>
      <sheetName val="규준틀"/>
      <sheetName val="구"/>
      <sheetName val="구조물깨기"/>
      <sheetName val="포장깨기"/>
      <sheetName val="N賃率-職"/>
      <sheetName val="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업협"/>
      <sheetName val="갑을지"/>
      <sheetName val="간지양식"/>
      <sheetName val="총괄표"/>
      <sheetName val="현입"/>
      <sheetName val="갑지"/>
      <sheetName val="개착"/>
      <sheetName val="터널"/>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조명시설"/>
      <sheetName val="단가산출"/>
      <sheetName val="자재수량"/>
      <sheetName val="Sheet1"/>
      <sheetName val="1공구 건정토건 토공"/>
      <sheetName val="1공구 건정토건 철콘"/>
      <sheetName val="Module1"/>
      <sheetName val="도급"/>
      <sheetName val="노임"/>
      <sheetName val="가격조사서"/>
      <sheetName val="내역"/>
      <sheetName val="가도공"/>
      <sheetName val="시공여유율"/>
      <sheetName val="집계표"/>
      <sheetName val="수량3"/>
      <sheetName val="차액보증"/>
      <sheetName val="대비"/>
      <sheetName val="내역서강"/>
      <sheetName val="건축내역"/>
      <sheetName val="특수선일위대가"/>
      <sheetName val="공문(신)"/>
      <sheetName val="투찰내역"/>
      <sheetName val="설산1.나"/>
      <sheetName val="본사S"/>
      <sheetName val="실행대비"/>
      <sheetName val="공사개요"/>
      <sheetName val="공사비예산서(토목분)"/>
      <sheetName val="기계내역"/>
      <sheetName val="설계조건"/>
      <sheetName val="일위대가"/>
      <sheetName val="입찰안"/>
      <sheetName val="단가"/>
      <sheetName val="1-1"/>
      <sheetName val="전기일위대가"/>
      <sheetName val="산출내역서집계표"/>
      <sheetName val="단위단가"/>
      <sheetName val="공통부대비"/>
      <sheetName val="예정공정표"/>
      <sheetName val="장문교(대전)"/>
      <sheetName val="차드(위치도)"/>
      <sheetName val="차드1"/>
      <sheetName val="상-교대(A1-A2)"/>
      <sheetName val="#REF"/>
      <sheetName val="중기사용료"/>
      <sheetName val="노임단가"/>
      <sheetName val="품의서"/>
      <sheetName val="단위집계표"/>
      <sheetName val="장비"/>
      <sheetName val="산근1"/>
      <sheetName val="노무"/>
      <sheetName val="자재"/>
      <sheetName val="금액내역서"/>
      <sheetName val="청천내"/>
      <sheetName val="실행철강하도"/>
      <sheetName val="수목단가"/>
      <sheetName val="식재수량표"/>
      <sheetName val="식재일위"/>
      <sheetName val="자재단가"/>
      <sheetName val="토공"/>
      <sheetName val="포장공"/>
      <sheetName val="설직재-1"/>
      <sheetName val="포장복구집계"/>
      <sheetName val="FCM483"/>
      <sheetName val="SRC-B3U2"/>
      <sheetName val="참조"/>
      <sheetName val="현황산출서"/>
      <sheetName val="교각1"/>
      <sheetName val="데이타"/>
      <sheetName val="식재인부"/>
      <sheetName val="경비"/>
      <sheetName val="부안일위"/>
      <sheetName val="노무비,경비"/>
      <sheetName val="부하계산서"/>
      <sheetName val="경비2내역"/>
      <sheetName val="부대내역"/>
      <sheetName val="토목주소"/>
      <sheetName val="프랜트면허"/>
      <sheetName val="단면 (2)"/>
      <sheetName val="기성내역서"/>
      <sheetName val="수원공공사비"/>
      <sheetName val="현장관리비 산출내역"/>
      <sheetName val="조건표"/>
      <sheetName val="전체도급"/>
      <sheetName val="실행내역서"/>
      <sheetName val="TYPE-A"/>
      <sheetName val="JUCK"/>
      <sheetName val="수량명세서"/>
      <sheetName val="뚝토공"/>
      <sheetName val="교대(A1-A2)"/>
      <sheetName val="2공구 집계표"/>
      <sheetName val="2000년1차"/>
      <sheetName val="BID"/>
      <sheetName val="단가조사"/>
      <sheetName val="전라자금"/>
      <sheetName val="본공사"/>
      <sheetName val="JUCKEYK"/>
      <sheetName val="S0"/>
      <sheetName val="옥룡잡비"/>
      <sheetName val="중동공구"/>
      <sheetName val="기초1"/>
      <sheetName val="기초"/>
      <sheetName val="CON포장수량"/>
      <sheetName val="ACUNIT"/>
      <sheetName val="CONUNIT"/>
      <sheetName val="배수관공"/>
      <sheetName val="측구공"/>
      <sheetName val="노무비계"/>
      <sheetName val="양수장(기계)"/>
      <sheetName val="내역표준"/>
      <sheetName val="실행내역"/>
      <sheetName val="TOWER 10TON"/>
      <sheetName val="TOWER 12TON"/>
      <sheetName val="견적의뢰서"/>
      <sheetName val="완도-군외"/>
      <sheetName val="ABUT수량-A1"/>
      <sheetName val="인사자료총집계"/>
      <sheetName val="노무비단가"/>
      <sheetName val="단면가정"/>
      <sheetName val="부재력정리"/>
      <sheetName val="6PILE  (돌출)"/>
      <sheetName val="일반공사"/>
      <sheetName val="현장관리비"/>
      <sheetName val="기계경비(시간당)"/>
      <sheetName val="일위대가D"/>
      <sheetName val="경비산출"/>
      <sheetName val="인건-측정"/>
      <sheetName val="말뚝지지력산정"/>
      <sheetName val="부표총괄"/>
      <sheetName val="예산서표지(변)"/>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1공구_건정토건_토공"/>
      <sheetName val="1공구_건정토건_철콘"/>
      <sheetName val="주식"/>
      <sheetName val="설계내역서"/>
      <sheetName val="1,2,3,4,5단위수량"/>
      <sheetName val="실행"/>
      <sheetName val="바닥판"/>
      <sheetName val="1.설계조건"/>
      <sheetName val="일위대가-1"/>
      <sheetName val="Y-WORK"/>
      <sheetName val="6호기"/>
      <sheetName val="Total"/>
      <sheetName val="DATE"/>
      <sheetName val="Macro(전선)"/>
      <sheetName val="수량산출내역1115"/>
      <sheetName val="갈현동"/>
      <sheetName val="공비대비"/>
      <sheetName val="건축집계"/>
      <sheetName val="예산변경사항"/>
      <sheetName val="명세"/>
      <sheetName val="수량산출서"/>
      <sheetName val="단가산출서 (2)"/>
      <sheetName val="단가산출서"/>
      <sheetName val="1.취수장"/>
      <sheetName val="1. 설계조건 2.단면가정 3. 하중계산"/>
      <sheetName val="DATA 입력란"/>
      <sheetName val="사업수지"/>
      <sheetName val="단위목록"/>
      <sheetName val="Sheet1 (2)"/>
      <sheetName val="자재운반단가일람표"/>
      <sheetName val="기계경비목록1"/>
      <sheetName val="4.장비손료"/>
      <sheetName val="기초일위"/>
      <sheetName val="시설수량표"/>
      <sheetName val="시설일위"/>
      <sheetName val="직노"/>
      <sheetName val="3.1  96장비가격산출"/>
      <sheetName val="2.1  노무비 평균단가산출"/>
      <sheetName val="내역(2000년)"/>
      <sheetName val="예가표"/>
      <sheetName val="기초입력"/>
      <sheetName val="화전내"/>
      <sheetName val="CTEMCOST"/>
      <sheetName val="산거각호표"/>
      <sheetName val="포장물량집계"/>
      <sheetName val="터널조도"/>
      <sheetName val="단면별연장"/>
      <sheetName val="암거날개벽"/>
      <sheetName val="부대대비"/>
      <sheetName val="냉연집계"/>
      <sheetName val="cable-data"/>
      <sheetName val="단중표"/>
      <sheetName val="잡비계산"/>
      <sheetName val="총괄내역서"/>
      <sheetName val="우,오수"/>
      <sheetName val="원가계산서"/>
      <sheetName val="Baby일위대가"/>
      <sheetName val="단위수량"/>
      <sheetName val="VXXXXX"/>
      <sheetName val="공사비집계"/>
      <sheetName val="배수내역"/>
      <sheetName val="96까지"/>
      <sheetName val="97년"/>
      <sheetName val="98이후"/>
      <sheetName val="3.공통공사대비"/>
      <sheetName val="45,46"/>
      <sheetName val="단위중기"/>
      <sheetName val="수지예산"/>
      <sheetName val="목표세부명세"/>
      <sheetName val="공문"/>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관급자재"/>
      <sheetName val="기본자료"/>
      <sheetName val="1.토공"/>
      <sheetName val="공내역"/>
      <sheetName val="결과조달"/>
      <sheetName val="INPUT"/>
      <sheetName val="현장조사"/>
      <sheetName val="현황"/>
      <sheetName val="중기집계"/>
      <sheetName val="수량산출"/>
      <sheetName val="INPUT(덕도방향-시점)"/>
      <sheetName val="대로근거"/>
      <sheetName val="식재"/>
      <sheetName val="시설물"/>
      <sheetName val="식재출력용"/>
      <sheetName val="유지관리"/>
      <sheetName val="아파트건축"/>
      <sheetName val="조명율표"/>
      <sheetName val="물가시세"/>
      <sheetName val="일반부표"/>
      <sheetName val="발생토"/>
      <sheetName val="MOKDONG(1)"/>
      <sheetName val="일위대가(가설)"/>
      <sheetName val="I一般比"/>
      <sheetName val="토량1-1"/>
      <sheetName val="6공구(당초)"/>
      <sheetName val="코드표"/>
      <sheetName val="사토장관리단가산출"/>
      <sheetName val="내역서(제출용) "/>
      <sheetName val="단가대비표"/>
      <sheetName val="95삼성급(본사)"/>
      <sheetName val="W-현원가"/>
      <sheetName val="수입"/>
      <sheetName val="File_관급"/>
      <sheetName val="전선 및 전선관"/>
      <sheetName val="COVER"/>
      <sheetName val="내역서(기성청구)"/>
      <sheetName val="적용단위길이"/>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FB25JN"/>
      <sheetName val="투찰가"/>
      <sheetName val="기계경비목록"/>
      <sheetName val="찍기"/>
      <sheetName val="원형1호맨홀토공수량"/>
      <sheetName val="포장공자재집계표"/>
      <sheetName val="복사"/>
      <sheetName val="98지급계획"/>
      <sheetName val="3단계"/>
      <sheetName val="2단계"/>
      <sheetName val="L형옹벽"/>
      <sheetName val="수량"/>
      <sheetName val="근로자 목록"/>
      <sheetName val="인건비"/>
      <sheetName val="품셈TABLE"/>
      <sheetName val="중로근거"/>
      <sheetName val="공종별집계표"/>
      <sheetName val="판"/>
      <sheetName val="상수도토공집계표"/>
      <sheetName val="9GNG운반"/>
      <sheetName val="정부노임단가"/>
      <sheetName val="종단계산"/>
      <sheetName val="양식_자재단가조사표"/>
      <sheetName val="일위CODE"/>
      <sheetName val="증감내역서"/>
      <sheetName val="Proposal"/>
      <sheetName val="매매"/>
      <sheetName val="기본사항"/>
      <sheetName val="토목내역"/>
      <sheetName val="0"/>
      <sheetName val="대운산출"/>
      <sheetName val="유림골조"/>
      <sheetName val="단가비교표 (계측제어)"/>
      <sheetName val="1호맨홀토공"/>
      <sheetName val="중기일위대가"/>
      <sheetName val="총괄"/>
      <sheetName val="BQ"/>
      <sheetName val="JIB CRANE,HOIST"/>
      <sheetName val="fs"/>
      <sheetName val="건축공사"/>
      <sheetName val="전도금청구서"/>
      <sheetName val="2월"/>
      <sheetName val="CAL"/>
      <sheetName val="PS1-CAL"/>
      <sheetName val="안전시설내역서"/>
      <sheetName val="재료"/>
      <sheetName val="설치자재"/>
      <sheetName val="터파기및재료"/>
      <sheetName val="PROCURE"/>
      <sheetName val="백데이터"/>
      <sheetName val="은행"/>
      <sheetName val="견적대비표"/>
      <sheetName val="제경비"/>
      <sheetName val="3.현장배치"/>
      <sheetName val="법면"/>
      <sheetName val="부대공"/>
      <sheetName val="구조물공"/>
      <sheetName val="배수공1"/>
      <sheetName val="공감비"/>
      <sheetName val="철거산출근거"/>
      <sheetName val="데리네이타현황"/>
      <sheetName val="XXXXXXXX"/>
      <sheetName val="기준액"/>
      <sheetName val="교육훈련비6"/>
      <sheetName val="data"/>
      <sheetName val="절감계산(보일러)"/>
      <sheetName val="원인분석 양식"/>
      <sheetName val="매각대상자산 청산가치"/>
      <sheetName val="TLCF"/>
      <sheetName val="평가표"/>
      <sheetName val="인원계획"/>
      <sheetName val="건물"/>
      <sheetName val="TS"/>
      <sheetName val="대차대조표-공시형"/>
      <sheetName val="Admin"/>
      <sheetName val="Base"/>
      <sheetName val="가수금대체"/>
      <sheetName val="2-2.매출분석"/>
      <sheetName val="ITS Assumptions"/>
      <sheetName val="Financial impact"/>
      <sheetName val="생출재고"/>
      <sheetName val="반품율"/>
      <sheetName val="TB(BS)"/>
      <sheetName val="TB(PL)"/>
      <sheetName val="Laying"/>
      <sheetName val="Rearing"/>
      <sheetName val="지급어음"/>
      <sheetName val="연평잔"/>
      <sheetName val="TRYP"/>
      <sheetName val="배부전"/>
      <sheetName val="4.경비 5.영업외수지"/>
      <sheetName val="2004"/>
      <sheetName val="버튼"/>
      <sheetName val="단가표"/>
      <sheetName val="출입자명단"/>
      <sheetName val="일위대가(계측기설치)"/>
      <sheetName val="토목-물가"/>
      <sheetName val="중기비"/>
      <sheetName val="공사원가"/>
      <sheetName val="전계가"/>
      <sheetName val="골조시행"/>
      <sheetName val="일반수량총괄집계"/>
      <sheetName val="소방사항"/>
      <sheetName val="유리"/>
      <sheetName val="목록"/>
      <sheetName val="중기"/>
      <sheetName val="총괄표 "/>
      <sheetName val="3BL공동구 수량"/>
      <sheetName val="Macro1"/>
      <sheetName val="G2설비도급"/>
      <sheetName val="공정"/>
      <sheetName val="간지"/>
      <sheetName val="C.배수관공"/>
      <sheetName val="N賃率-職"/>
      <sheetName val="물량표"/>
      <sheetName val="2002하반기노임기준"/>
      <sheetName val="영동(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 val="DATA1"/>
      <sheetName val="현장경비"/>
      <sheetName val="원가"/>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현장경상비"/>
      <sheetName val="갑지(추정)"/>
      <sheetName val="식재인부"/>
      <sheetName val="갑지1"/>
      <sheetName val="현장관리비"/>
      <sheetName val="샤워실위생"/>
      <sheetName val="일위대가표"/>
      <sheetName val="노임이"/>
      <sheetName val="작성"/>
      <sheetName val="DATE"/>
      <sheetName val="실행예산-변경분"/>
      <sheetName val="집계표"/>
      <sheetName val="동원인원"/>
      <sheetName val="시멘트"/>
      <sheetName val="Total"/>
      <sheetName val="입찰견적보고서"/>
      <sheetName val="중기사용료"/>
      <sheetName val="견적의뢰"/>
      <sheetName val="평가데이터"/>
      <sheetName val="판매시설"/>
      <sheetName val="협력업체"/>
      <sheetName val="일위대가"/>
      <sheetName val="내역서(1)"/>
      <sheetName val="건축직영"/>
      <sheetName val="#REF"/>
      <sheetName val="금액"/>
      <sheetName val="계DATA"/>
      <sheetName val="실DATA "/>
      <sheetName val="노임단가"/>
      <sheetName val="요율"/>
      <sheetName val="수량집계"/>
      <sheetName val="프랜트면허"/>
      <sheetName val="토목주소"/>
      <sheetName val="음료실행"/>
      <sheetName val="총괄내역서"/>
      <sheetName val="인제내역"/>
      <sheetName val=" 갑  지 "/>
      <sheetName val="소비자가"/>
      <sheetName val="산업"/>
      <sheetName val="설계서(7)"/>
      <sheetName val="예가표"/>
      <sheetName val="개요"/>
      <sheetName val="현장관리"/>
      <sheetName val="주식"/>
      <sheetName val="조내역"/>
      <sheetName val="실DATA_"/>
      <sheetName val="지수980731이후"/>
      <sheetName val="공구"/>
      <sheetName val="내역표지"/>
      <sheetName val="건축내역서"/>
      <sheetName val="조직도"/>
      <sheetName val="공정표"/>
      <sheetName val="코스모공장 (어음)"/>
      <sheetName val="경산"/>
      <sheetName val="조건"/>
      <sheetName val="을"/>
      <sheetName val="총괄"/>
      <sheetName val="실행"/>
      <sheetName val="내역서"/>
      <sheetName val="값"/>
      <sheetName val="건축공사실행"/>
      <sheetName val="공사개요"/>
      <sheetName val="내역"/>
      <sheetName val="총 원가계산"/>
      <sheetName val="원가계산서(거목)"/>
      <sheetName val="원가계산서(다숲)"/>
      <sheetName val="원가계산서(법정외주)"/>
      <sheetName val="공문"/>
      <sheetName val="갑지"/>
      <sheetName val="A 견적"/>
      <sheetName val="변수값"/>
      <sheetName val="중기상차"/>
      <sheetName val="AS복구"/>
      <sheetName val="중기터파기"/>
      <sheetName val="계약내역(2)"/>
      <sheetName val="참조"/>
      <sheetName val="일위대가목록"/>
      <sheetName val="납부서"/>
      <sheetName val="목차"/>
      <sheetName val="재료"/>
      <sheetName val="GAEYO"/>
      <sheetName val="사급자재"/>
      <sheetName val="조명시설"/>
      <sheetName val="수량산출"/>
      <sheetName val="실행(ALT1)"/>
      <sheetName val="환경기계공정표 (3)"/>
      <sheetName val="SPEC"/>
      <sheetName val="원가계산서"/>
      <sheetName val="내역서2안"/>
      <sheetName val="인사자료총집계"/>
      <sheetName val="기초단가"/>
      <sheetName val="Sheet5"/>
      <sheetName val="견적"/>
      <sheetName val="수량-양식"/>
      <sheetName val="금액내역서"/>
      <sheetName val="투찰내역서"/>
      <sheetName val="Sheet1"/>
      <sheetName val="본실행경비"/>
      <sheetName val="SAM"/>
      <sheetName val="설계명세서"/>
      <sheetName val="건축"/>
      <sheetName val="Sheet1 (2)"/>
      <sheetName val="단가"/>
      <sheetName val="원가계산"/>
      <sheetName val="시설물일위"/>
      <sheetName val="가설공사"/>
      <sheetName val="단가결정"/>
      <sheetName val="내역아"/>
      <sheetName val="울타리"/>
      <sheetName val="Y-WORK"/>
      <sheetName val="기계경비(시간당)"/>
      <sheetName val="램머"/>
      <sheetName val="01"/>
      <sheetName val="FAB별"/>
      <sheetName val="증감내역서"/>
      <sheetName val="_갑__지_"/>
      <sheetName val="아파트"/>
      <sheetName val="관접합및부설"/>
      <sheetName val="원가data"/>
      <sheetName val="COVER"/>
      <sheetName val="사진대지"/>
      <sheetName val="내역서1999.8최종"/>
      <sheetName val="전기"/>
      <sheetName val="노무비"/>
      <sheetName val="총괄갑 "/>
      <sheetName val="일위"/>
      <sheetName val="제경비율"/>
      <sheetName val="연돌일위집계"/>
      <sheetName val="전등설비"/>
      <sheetName val="입력데이타"/>
      <sheetName val="단가 (2)"/>
      <sheetName val="CTEMCOST"/>
      <sheetName val="단중표"/>
      <sheetName val="화전내"/>
      <sheetName val="F4-F7"/>
      <sheetName val="벽체물량산출서"/>
      <sheetName val="지수"/>
      <sheetName val="---FAB#1업무일지---"/>
      <sheetName val="개산공사비"/>
      <sheetName val="실행대비"/>
      <sheetName val="참고사항"/>
      <sheetName val="근로자자료입력"/>
      <sheetName val="실행철강하도"/>
      <sheetName val="총투입계"/>
      <sheetName val="당정동경상이수"/>
      <sheetName val="당정동공통이수"/>
      <sheetName val="기안"/>
      <sheetName val="EQT-ESTN"/>
      <sheetName val="카펫타일"/>
      <sheetName val="물가대비표"/>
      <sheetName val="입찰안"/>
      <sheetName val="식재수량표"/>
      <sheetName val="일위목록"/>
      <sheetName val="시중노임단가"/>
      <sheetName val="5사남"/>
      <sheetName val="원가계산하도"/>
      <sheetName val="6PILE  (돌출)"/>
      <sheetName val="구성비"/>
      <sheetName val="표지"/>
      <sheetName val="변경내역서"/>
      <sheetName val="11-2.아파트내역"/>
      <sheetName val="SG"/>
      <sheetName val="6호기"/>
      <sheetName val="노무"/>
      <sheetName val="진주방향"/>
      <sheetName val="BID"/>
      <sheetName val="용역비내역-진짜"/>
      <sheetName val="추정_최근현장"/>
      <sheetName val="리스트_최근현장"/>
      <sheetName val="팩스리스트"/>
      <sheetName val="날개벽수량표"/>
      <sheetName val="물량표"/>
      <sheetName val="해평견적"/>
      <sheetName val="정보"/>
      <sheetName val="상호참고자료"/>
      <sheetName val="발주처자료입력"/>
      <sheetName val="회사기본자료"/>
      <sheetName val="하자보증자료"/>
      <sheetName val="기술자관련자료"/>
      <sheetName val="자단"/>
      <sheetName val="국내조달(통합-1)"/>
      <sheetName val="수배전반"/>
      <sheetName val="차액보증"/>
      <sheetName val="공통가설"/>
      <sheetName val="건축집계표"/>
      <sheetName val="계산서(곡선부)"/>
      <sheetName val="포장재료집계표"/>
      <sheetName val="날개벽(시점좌측)"/>
      <sheetName val="직접경비"/>
      <sheetName val="직접인건비"/>
      <sheetName val="factor(건축)"/>
      <sheetName val="산근"/>
      <sheetName val="세금자료"/>
      <sheetName val="노임"/>
      <sheetName val="수리결과"/>
      <sheetName val="TYPE-A"/>
      <sheetName val="Option"/>
      <sheetName val="inter"/>
      <sheetName val="TEST1"/>
      <sheetName val="일위산출"/>
      <sheetName val="설계서(본관)"/>
      <sheetName val="총괄집계표"/>
      <sheetName val="교통대책내역"/>
      <sheetName val="직재"/>
      <sheetName val="ilch"/>
      <sheetName val="기초입력 DATA"/>
      <sheetName val=" 견적서"/>
      <sheetName val="001"/>
      <sheetName val="Sheet2"/>
      <sheetName val="내역서01"/>
      <sheetName val="2-1. 경관조명 내역총괄표"/>
      <sheetName val="건축공사집계"/>
      <sheetName val="C3"/>
      <sheetName val="플랜트 설치"/>
      <sheetName val="토목공사"/>
      <sheetName val="차수"/>
      <sheetName val="CON'C"/>
      <sheetName val="파일의이용"/>
      <sheetName val="공종목록표"/>
      <sheetName val="건축실행"/>
      <sheetName val="1차 내역서"/>
      <sheetName val="자재가격조사표"/>
      <sheetName val="합천내역"/>
      <sheetName val="출입자명단"/>
      <sheetName val="노임단가 (2)"/>
      <sheetName val="견적조건"/>
      <sheetName val="배명(단가)"/>
      <sheetName val="수목단가"/>
      <sheetName val="시설수량표"/>
      <sheetName val="자재단가"/>
      <sheetName val="예산서"/>
      <sheetName val="BSD (2)"/>
      <sheetName val="건축내역"/>
      <sheetName val="청천내"/>
      <sheetName val="0"/>
      <sheetName val="PAINT"/>
      <sheetName val="980731"/>
      <sheetName val="Sheet3"/>
      <sheetName val="포장복구집계"/>
      <sheetName val="부표총괄"/>
      <sheetName val="AS포장복구 "/>
      <sheetName val="결재판"/>
      <sheetName val="FORM-0"/>
      <sheetName val="일위대가 "/>
      <sheetName val="실행_ALT1_"/>
      <sheetName val="견적갑지"/>
      <sheetName val="물량내역"/>
      <sheetName val="을지"/>
      <sheetName val="CONCRETE"/>
      <sheetName val="설계서"/>
      <sheetName val="업무분장"/>
      <sheetName val="장비경비"/>
      <sheetName val="실행내역"/>
      <sheetName val="2000년1차"/>
      <sheetName val="배관배선내역"/>
      <sheetName val="설명서 "/>
      <sheetName val="토목"/>
      <sheetName val="역T형교대(말뚝기초)"/>
      <sheetName val="동별집계(비디오폰흑백-&gt;칼라)"/>
      <sheetName val="동별집계"/>
      <sheetName val="세부내역서"/>
      <sheetName val="가설공사내역"/>
      <sheetName val="pier(각형)"/>
      <sheetName val="경비"/>
      <sheetName val="토공연장"/>
      <sheetName val="자재"/>
      <sheetName val="용수량(생활용수)"/>
      <sheetName val="장비집계"/>
      <sheetName val="중기조종사 단위단가"/>
      <sheetName val="현장별"/>
      <sheetName val="MAT_N048"/>
      <sheetName val="적격심사표"/>
      <sheetName val="배수내역"/>
      <sheetName val="수량계산서 집계표(가설 신설 및 철거-을지로3가 3호선)"/>
      <sheetName val="수량계산서 집계표(신설-을지로3가 3호선)"/>
      <sheetName val="수량계산서 집계표(철거-을지로3가 3호선)"/>
      <sheetName val="유림골조"/>
      <sheetName val="골조시행"/>
      <sheetName val="COST"/>
      <sheetName val="인건비 "/>
      <sheetName val="INPUT"/>
      <sheetName val="산출"/>
      <sheetName val="예정공정표"/>
      <sheetName val="초기화면"/>
      <sheetName val="관급자재"/>
      <sheetName val="05-원가계산"/>
      <sheetName val="공사_산출"/>
      <sheetName val="철거산출근거"/>
      <sheetName val="FOB발"/>
      <sheetName val="1"/>
      <sheetName val="2"/>
      <sheetName val="3"/>
      <sheetName val="4"/>
      <sheetName val="5"/>
      <sheetName val="6"/>
      <sheetName val="2공구산출내역"/>
      <sheetName val="삭제금지단가"/>
      <sheetName val="집계"/>
      <sheetName val="계목분류"/>
      <sheetName val="wall"/>
      <sheetName val="전선 및 전선관-자유로"/>
      <sheetName val="관로터파기-자유로"/>
      <sheetName val="새공통"/>
      <sheetName val="입력"/>
      <sheetName val="C1.공사개요"/>
      <sheetName val="실행(1)"/>
      <sheetName val="A1.스케쥴"/>
      <sheetName val="단가및재료비"/>
      <sheetName val="단가대비표"/>
      <sheetName val="연도별노무비(신)"/>
      <sheetName val="산출서"/>
      <sheetName val="APT"/>
      <sheetName val="G.R300경비"/>
      <sheetName val="표준건축비"/>
      <sheetName val="고유코드_설계"/>
      <sheetName val="설계내역"/>
      <sheetName val="공사통보서"/>
      <sheetName val="입력시트"/>
      <sheetName val="구분자"/>
      <sheetName val="간지"/>
      <sheetName val="공사요율"/>
      <sheetName val="설비내역서"/>
      <sheetName val="전기내역서"/>
      <sheetName val="기성"/>
      <sheetName val="신.분"/>
      <sheetName val="설비공사"/>
      <sheetName val="토공집계"/>
      <sheetName val="기초일위"/>
      <sheetName val="시설일위"/>
      <sheetName val="조명일위"/>
      <sheetName val="정부노임단가"/>
      <sheetName val="퍼스트"/>
      <sheetName val="계획금액"/>
      <sheetName val="중기사용료산출근거"/>
      <sheetName val="단가 및 재료비"/>
      <sheetName val="단가(자재)"/>
      <sheetName val="단가(노임)"/>
      <sheetName val="기초목록"/>
      <sheetName val="우수받이재료집계표"/>
      <sheetName val="단가조사"/>
      <sheetName val="말뚝지지력산정"/>
      <sheetName val="소요자재"/>
      <sheetName val="철콘"/>
      <sheetName val="참조M"/>
      <sheetName val="단기차입금"/>
      <sheetName val="견적율"/>
      <sheetName val="Sheet4"/>
      <sheetName val="3월팀계 "/>
      <sheetName val="수량명세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2.고용보험료산출근거"/>
      <sheetName val="간접"/>
      <sheetName val="경쟁실분"/>
      <sheetName val="자판실행"/>
      <sheetName val="DATA 입력란"/>
      <sheetName val="수목표준대가"/>
      <sheetName val="횡배수관"/>
      <sheetName val="한강운반비"/>
      <sheetName val="투입비분석표"/>
      <sheetName val="측량요율"/>
      <sheetName val="자재대"/>
      <sheetName val="Apt내역"/>
      <sheetName val="토목내역"/>
      <sheetName val="주공 갑지"/>
      <sheetName val="계정"/>
      <sheetName val="Customer Databas"/>
      <sheetName val="금회지출"/>
      <sheetName val="가공비"/>
      <sheetName val="예산"/>
      <sheetName val="단위가격"/>
      <sheetName val="1SGATE97"/>
      <sheetName val="단가보완"/>
      <sheetName val="공사비총괄표"/>
      <sheetName val="하수실행"/>
      <sheetName val="SR97-1"/>
      <sheetName val="청하배수"/>
      <sheetName val="99노임기준"/>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견적1"/>
      <sheetName val="1-최종안"/>
      <sheetName val="사업분석-분양가결정"/>
      <sheetName val="우배수"/>
      <sheetName val="계산식"/>
      <sheetName val="FD"/>
      <sheetName val="LD"/>
      <sheetName val="VST재료산출"/>
      <sheetName val="목표세부명세"/>
      <sheetName val="백암비스타내역"/>
      <sheetName val="토공사"/>
      <sheetName val="아파트기별"/>
      <sheetName val="공리일"/>
      <sheetName val="대비"/>
      <sheetName val="터널조도"/>
      <sheetName val="전익자재"/>
      <sheetName val="BLOCK(1)"/>
      <sheetName val="소업1교"/>
      <sheetName val="매입세율"/>
      <sheetName val="DATA"/>
      <sheetName val="경율산정.XLS"/>
      <sheetName val="[내역서(ͭ_x0000_ͭ_x0000__x001c__x0000__x001c__x0000_가표"/>
      <sheetName val="코드"/>
      <sheetName val="D"/>
      <sheetName val="[내역서(ͭ?ͭ?_x001c_?_x001c_?가표"/>
      <sheetName val="본선토량운반계산서(1)0"/>
      <sheetName val="빙장비사양"/>
      <sheetName val="장비사양"/>
      <sheetName val="노무비단가"/>
      <sheetName val="9811"/>
      <sheetName val="전차선로 물량표"/>
      <sheetName val="계좌분리(계약)"/>
      <sheetName val="계좌분리(기성)"/>
      <sheetName val="총괄(데이소)"/>
      <sheetName val="총괄(데이전)"/>
      <sheetName val="총괄(데이터)"/>
      <sheetName val="단가조정"/>
      <sheetName val="소총괄"/>
      <sheetName val="소총괄(집계)"/>
      <sheetName val="工완성공사율"/>
      <sheetName val="00000"/>
      <sheetName val="최적단면"/>
      <sheetName val="토사(PE)"/>
      <sheetName val="골재집계"/>
      <sheetName val="-레미콘집계"/>
      <sheetName val="-몰탈콘크리트"/>
      <sheetName val="자갈,시멘트,모래산출"/>
      <sheetName val="-철근집계"/>
      <sheetName val="포장재료(1)"/>
      <sheetName val="-흄관집계"/>
      <sheetName val="8.설치품셈"/>
      <sheetName val="21301동"/>
      <sheetName val="9-1차이내역"/>
      <sheetName val="ateCodes_x0000_TimeCodes_x0000_OverrideShor"/>
      <sheetName val="공사내역서"/>
      <sheetName val="조도계산서 (도서)"/>
      <sheetName val="내역서 제출"/>
      <sheetName val="연부97-1"/>
      <sheetName val="#3_일위대가목록"/>
      <sheetName val="수정시산표"/>
      <sheetName val="매출현황"/>
      <sheetName val="등록자료"/>
      <sheetName val="입력정보"/>
      <sheetName val="노임단가표"/>
      <sheetName val="손익집계(공장별)"/>
      <sheetName val="-치수표(곡선부)"/>
      <sheetName val="분석대장"/>
      <sheetName val="base"/>
      <sheetName val="1안98Billing"/>
      <sheetName val="친환경주택"/>
      <sheetName val="회사정보"/>
      <sheetName val="제경비"/>
      <sheetName val="실적공사비"/>
      <sheetName val="입력(K0)"/>
      <sheetName val="장비기준"/>
      <sheetName val="재료비"/>
      <sheetName val="환율"/>
      <sheetName val="27.건설이자"/>
      <sheetName val="9-2.단지투자"/>
      <sheetName val="9-4.단지분양수납"/>
      <sheetName val="28.차입금상환계획"/>
      <sheetName val="10-4.운하물류분양수납"/>
      <sheetName val="10-2.운하물류투자"/>
      <sheetName val="※.2010예산총괄표"/>
      <sheetName val="부속동"/>
      <sheetName val="2003상반기노임기준"/>
      <sheetName val="부하(성남)"/>
      <sheetName val="울산시산표"/>
      <sheetName val="1안"/>
      <sheetName val="교각1"/>
      <sheetName val="database"/>
      <sheetName val="출력"/>
      <sheetName val="4동급수"/>
      <sheetName val="금융비용"/>
      <sheetName val="관련부서"/>
      <sheetName val="공사내역"/>
      <sheetName val="용역비내역_진짜"/>
      <sheetName val="산출근거-배전"/>
      <sheetName val="설계예산서"/>
      <sheetName val="예산내역서"/>
      <sheetName val="내역1"/>
      <sheetName val="아파트 "/>
      <sheetName val="제안서입력"/>
      <sheetName val="거래처등록"/>
      <sheetName val="참고자료"/>
      <sheetName val="은행코드"/>
      <sheetName val="현금및현금등가물"/>
      <sheetName val="계정code"/>
      <sheetName val="품셈표"/>
      <sheetName val="99년신청"/>
      <sheetName val="경영상태"/>
      <sheetName val="자재단가비교표"/>
      <sheetName val="Macro(전선)"/>
      <sheetName val="도급"/>
      <sheetName val="보증종류"/>
      <sheetName val="ateCodes"/>
      <sheetName val="월별수입"/>
      <sheetName val="BTL시설예산 기준표"/>
      <sheetName val="5.학교신설예산 집행(01~08)"/>
      <sheetName val="점검결과(08년 100교 지원)"/>
      <sheetName val="문학간접"/>
      <sheetName val="설계조건"/>
      <sheetName val="손익분석"/>
      <sheetName val="일위_파일"/>
      <sheetName val="물류최종8월7"/>
      <sheetName val="인수공"/>
      <sheetName val="수지표"/>
      <sheetName val="셀명"/>
      <sheetName val="총계"/>
      <sheetName val="패널"/>
      <sheetName val="5-1신설물량"/>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장문교(대전)"/>
      <sheetName val="COVER-P"/>
      <sheetName val="물가시세"/>
      <sheetName val="시행후면적"/>
      <sheetName val="수지예산"/>
      <sheetName val="b_balju_cho"/>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6동"/>
      <sheetName val="EQUIP LIST"/>
      <sheetName val="품셈 "/>
      <sheetName val="방화도료"/>
      <sheetName val="노임(1차)"/>
      <sheetName val="5.직원투입현황"/>
      <sheetName val="방배동내역(리라)"/>
      <sheetName val="부대공사총괄"/>
      <sheetName val="건축공사집계표"/>
      <sheetName val="판가반영"/>
      <sheetName val="수량3"/>
      <sheetName val="양식3"/>
      <sheetName val="영동(D)"/>
      <sheetName val="낙찰표"/>
      <sheetName val="간선계산"/>
      <sheetName val="회선별대책안(한전)"/>
      <sheetName val="기계경비"/>
      <sheetName val="CC16-내역서"/>
      <sheetName val="S0"/>
      <sheetName val="XL4Poppy"/>
      <sheetName val="6-1. 관개량조서"/>
      <sheetName val="일일작업현황"/>
      <sheetName val="ateCodes?TimeCodes?OverrideShor"/>
      <sheetName val="내역- CCTV"/>
      <sheetName val="2.대외공문"/>
      <sheetName val="1.동력공사"/>
      <sheetName val="사업총괄"/>
      <sheetName val="각형맨홀"/>
      <sheetName val="수안보-MBR1"/>
      <sheetName val="신축(단위)"/>
      <sheetName val="[내역서(ͭ"/>
      <sheetName val="설계가"/>
      <sheetName val="실행내역서 "/>
      <sheetName val="전체내역 (2)"/>
      <sheetName val="양촌면도평리"/>
      <sheetName val="부하계산서"/>
      <sheetName val="예정공정표 "/>
      <sheetName val="우각부보강"/>
      <sheetName val="안정계산"/>
      <sheetName val="단면검토"/>
      <sheetName val="당초"/>
      <sheetName val="참고"/>
      <sheetName val="BQ(실행)"/>
      <sheetName val="관람석제출"/>
      <sheetName val="&quot;"/>
      <sheetName val="Raw Data"/>
      <sheetName val="업무량"/>
      <sheetName val="단가산출2"/>
      <sheetName val="단가산출1"/>
      <sheetName val="수량산출(음암)"/>
      <sheetName val="금전출납"/>
      <sheetName val="직영명부"/>
      <sheetName val="증감대비"/>
      <sheetName val="사통"/>
      <sheetName val="FB25JN"/>
      <sheetName val="설비(제출)"/>
      <sheetName val="중동공구"/>
      <sheetName val="1.설계조건"/>
      <sheetName val="산출내역서집계표"/>
      <sheetName val="본부소개"/>
      <sheetName val="교각계산"/>
      <sheetName val="기본단가표"/>
      <sheetName val="페이지"/>
      <sheetName val="XREF"/>
      <sheetName val="골조(1)"/>
      <sheetName val="골조(3)"/>
      <sheetName val="마감(1)"/>
      <sheetName val="절감계산"/>
      <sheetName val="일위대가(계측기설치)"/>
      <sheetName val="ABUT수량-A1"/>
      <sheetName val="HISTORICAL"/>
      <sheetName val="FORECASTING"/>
      <sheetName val="설계예시"/>
      <sheetName val="기초자료입력"/>
      <sheetName val="견적단가"/>
      <sheetName val="총괄표"/>
      <sheetName val="하수급견적대비"/>
      <sheetName val="총괄BOQ"/>
      <sheetName val="연결임시"/>
      <sheetName val="7.기-검-보.100"/>
      <sheetName val="입력자료"/>
      <sheetName val="원본"/>
      <sheetName val="고정자산"/>
      <sheetName val="매출원가추정"/>
      <sheetName val="매출추정"/>
      <sheetName val="설계기준"/>
      <sheetName val="98수문일위"/>
      <sheetName val="_내역서(ͭ"/>
      <sheetName val="한일양산"/>
      <sheetName val="산출집계"/>
      <sheetName val="1. 조명내역서(조명설치)"/>
      <sheetName val="2. 조명내역서(조명자재)"/>
      <sheetName val="일위대가집계표"/>
      <sheetName val="nys"/>
      <sheetName val="연령별자료"/>
      <sheetName val="_내역서(ͭ_ͭ__x001c___x001c__가표"/>
      <sheetName val="옹벽수량집계표"/>
      <sheetName val="기본항목 입력"/>
      <sheetName val="야장종합"/>
      <sheetName val="공사요율산출표"/>
      <sheetName val="울산자동제어"/>
      <sheetName val="인건비"/>
      <sheetName val="찍기"/>
      <sheetName val="수선비MATRIX"/>
      <sheetName val="차량소요량-년간주행거리"/>
      <sheetName val="200"/>
      <sheetName val="데리네이타현황"/>
      <sheetName val="수목데이타"/>
      <sheetName val="토목검측서"/>
      <sheetName val="투자비"/>
      <sheetName val="조성원가DATA"/>
      <sheetName val="사업비"/>
      <sheetName val="45,46"/>
      <sheetName val="원"/>
      <sheetName val="EP0618"/>
      <sheetName val="현장청취복명서"/>
      <sheetName val="매출"/>
      <sheetName val="관급자재대"/>
      <sheetName val="신표지1"/>
      <sheetName val="단가산출서(기계)"/>
      <sheetName val="부대내역"/>
      <sheetName val="산출근거"/>
      <sheetName val="공종단가"/>
      <sheetName val="계정과목"/>
      <sheetName val="부대경비산출서"/>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일위대가목차"/>
      <sheetName val="MOTOR"/>
      <sheetName val="99노임단가"/>
      <sheetName val="참고)BTL시설예산 기준표"/>
      <sheetName val="경기"/>
      <sheetName val="고가수조"/>
      <sheetName val="공사비"/>
      <sheetName val="2000전체분"/>
      <sheetName val="식재"/>
      <sheetName val="시설물"/>
      <sheetName val="식재출력용"/>
      <sheetName val="유지관리"/>
      <sheetName val="Macro1"/>
      <sheetName val="입찰보고"/>
      <sheetName val="인부노임"/>
      <sheetName val="비탈면보호공수량산출"/>
      <sheetName val="8.PILE  (돌출)"/>
      <sheetName val="VXXXXX"/>
      <sheetName val="공사비대비"/>
      <sheetName val="정비손익"/>
      <sheetName val="견적내역서"/>
      <sheetName val="AHU집계"/>
      <sheetName val="공조기휀"/>
      <sheetName val="공조기"/>
      <sheetName val="가도공"/>
      <sheetName val="예산대비"/>
      <sheetName val="도장면"/>
      <sheetName val="신천교(음성)"/>
      <sheetName val="1차물량(ABOUT)"/>
      <sheetName val="공사비산출내역"/>
      <sheetName val="용수지선토적"/>
      <sheetName val="도로토적"/>
      <sheetName val="예총"/>
      <sheetName val="성명순"/>
      <sheetName val="총괄변경내역서"/>
      <sheetName val="마스터"/>
      <sheetName val="GT 1050x650"/>
      <sheetName val="CHECKLIST"/>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소방"/>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각사별공사비분개 "/>
      <sheetName val="공사원가계산서 "/>
      <sheetName val="단가산출서"/>
      <sheetName val="연동내역"/>
      <sheetName val="세부내역"/>
      <sheetName val="건축설비"/>
      <sheetName val="검토"/>
      <sheetName val="개별직종노임단가(2005.1)"/>
      <sheetName val="일위-1"/>
      <sheetName val="일위-2"/>
      <sheetName val="일위-3"/>
      <sheetName val="일위-4"/>
      <sheetName val="일위-5"/>
      <sheetName val="산출1"/>
      <sheetName val="수량산출서"/>
      <sheetName val="양수장(기계)"/>
      <sheetName val="2.토목공사"/>
      <sheetName val="설계변경총괄표(계산식)"/>
      <sheetName val="기술자자료입력"/>
      <sheetName val="드롭다운목록"/>
      <sheetName val="FACTOR"/>
      <sheetName val="DD_raw"/>
      <sheetName val="NW_raw"/>
      <sheetName val="당월 인력"/>
      <sheetName val="BOJUNGGM"/>
      <sheetName val="본사인상전"/>
      <sheetName val="결재갑지"/>
      <sheetName val="입력단가"/>
      <sheetName val="철골,판넬"/>
      <sheetName val="96.12"/>
      <sheetName val="계수시트"/>
      <sheetName val="대로근거"/>
      <sheetName val="중로근거"/>
      <sheetName val="총괄 내역서"/>
      <sheetName val="골막이(야매)"/>
      <sheetName val="개인별조서"/>
      <sheetName val="3희질산"/>
      <sheetName val="공통부대"/>
      <sheetName val="설비원가"/>
      <sheetName val="4.고용보험"/>
      <sheetName val="3.고용보험료산출근거"/>
      <sheetName val="PIPE"/>
      <sheetName val="노임,재료비"/>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원형1호맨홀토공수량"/>
      <sheetName val="단면가정"/>
      <sheetName val="Customer_Databa袸"/>
      <sheetName val="단가일람 (2)"/>
      <sheetName val="단가(1)"/>
      <sheetName val="자재코드"/>
      <sheetName val="Table"/>
      <sheetName val="기초입력"/>
      <sheetName val="우수"/>
      <sheetName val="SCHEDULE"/>
      <sheetName val="식재일위대가"/>
      <sheetName val="ateCodes_TimeCodes_OverrideShor"/>
      <sheetName val="사  업  비  수  지  예  산  서"/>
      <sheetName val="장비"/>
      <sheetName val="동해title"/>
      <sheetName val="전체공내역서"/>
      <sheetName val="98지급계획"/>
      <sheetName val="연습장소"/>
      <sheetName val="내역(영일)"/>
      <sheetName val="설산1.나"/>
      <sheetName val="본사S"/>
      <sheetName val="건축개요"/>
      <sheetName val="1단지구내"/>
      <sheetName val="1단지주차장전등"/>
      <sheetName val="집계표_정리_"/>
      <sheetName val="약품공급2"/>
      <sheetName val="07기준"/>
      <sheetName val="220 (2)"/>
      <sheetName val="관부설공집계표"/>
      <sheetName val="물량표S"/>
      <sheetName val="동문건설"/>
      <sheetName val="A2"/>
      <sheetName val="단가적용"/>
      <sheetName val="[내역서(ͭ_x005f_x0000_ͭ_x005f_x0000__x005f_x001c__x0"/>
      <sheetName val="ateCodes_x005f_x0000_TimeCodes_x005f_x0000_"/>
      <sheetName val="[내역서(ͭ?ͭ?_x005f_x001c_?_x005f_x001c_?가표"/>
      <sheetName val="G_R300경푀"/>
      <sheetName val="스케즐"/>
      <sheetName val="PI"/>
      <sheetName val="입력란"/>
      <sheetName val="97노임단가"/>
      <sheetName val="소상 &quot;1&quot;"/>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자료입력"/>
      <sheetName val="대전-교대(A1-A2)"/>
      <sheetName val="전력구구조물산근"/>
      <sheetName val="1차배부(JB포함)"/>
      <sheetName val="04년부품"/>
      <sheetName val="사업성분석"/>
      <sheetName val="단가산출"/>
      <sheetName val="신청서"/>
      <sheetName val="사업ﾈƩ"/>
      <sheetName val="2000노임기준"/>
      <sheetName val="본사공가현황"/>
      <sheetName val="0.0ControlSheet"/>
      <sheetName val="6.1.일위대가"/>
      <sheetName val="효성CB 1P기초"/>
      <sheetName val="2.원가및인원현황집계"/>
      <sheetName val="AILC004"/>
      <sheetName val="손익"/>
      <sheetName val="Quantity"/>
      <sheetName val="De bai"/>
      <sheetName val="125x125"/>
      <sheetName val="고시단가"/>
      <sheetName val="TOTAL_BOQ"/>
      <sheetName val="J형측구단위수량"/>
      <sheetName val="L형옹벽"/>
      <sheetName val="예산서 "/>
      <sheetName val="공사"/>
      <sheetName val="Man Hole"/>
      <sheetName val="토적계산서"/>
      <sheetName val="Tool"/>
      <sheetName val="그림"/>
      <sheetName val="건축내역(동해조인)"/>
      <sheetName val="단가비교표(전기)"/>
      <sheetName val="품셈"/>
      <sheetName val="영동(D젅"/>
      <sheetName val="[내역서(ͭ_x0000_ͭ_x0000__x001c__x0"/>
      <sheetName val="ateCodes_x0000_TimeCodes_x0000_"/>
      <sheetName val="재료비집계표"/>
      <sheetName val="건축공사"/>
      <sheetName val="수Å_x0000_"/>
      <sheetName val="수뢹_xdd4d_"/>
      <sheetName val="본공사"/>
      <sheetName val="JUCKEYK"/>
      <sheetName val="견蒸8蓼"/>
      <sheetName val="공사명입력"/>
      <sheetName val="Macro(전기)"/>
      <sheetName val="기자재비"/>
      <sheetName val="재집"/>
      <sheetName val="공통가설내역서  (당사)"/>
      <sheetName val="(A)내역서"/>
      <sheetName val="JUCK"/>
      <sheetName val="물가자료"/>
      <sheetName val="수로교총재료집계"/>
      <sheetName val="BATCH"/>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노임단가(2010.상)"/>
      <sheetName val="_내역서(ͭ_x005f_x0000_ͭ_x005f_x0000__x005f_x001c__x0"/>
      <sheetName val="_내역서(ͭ_ͭ__x005f_x001c___x005f_x001c__가표"/>
      <sheetName val="기초자료"/>
      <sheetName val="문2공10일위대가"/>
      <sheetName val="수_x0000_"/>
      <sheetName val="기계경비일람"/>
      <sheetName val="단가_및_밀⪙Ѐ"/>
      <sheetName val="단가_및_렀풫ԯ"/>
      <sheetName val="단가_및_렀侫ԯ"/>
      <sheetName val="단가_및_가ᦘ"/>
      <sheetName val="단가_및_䰀ẗ鐀"/>
      <sheetName val="단가_및_렀纫ԯ"/>
      <sheetName val="관련자료입력"/>
      <sheetName val="업무처리전"/>
      <sheetName val="회계코드"/>
      <sheetName val="공사코드"/>
      <sheetName val="관리부"/>
      <sheetName val="정산"/>
      <sheetName val="청구분"/>
      <sheetName val="총무부"/>
      <sheetName val="화순 대리-다지리실행내역"/>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의왕실행"/>
      <sheetName val="Sch9"/>
      <sheetName val="99선급비용"/>
      <sheetName val="정의"/>
      <sheetName val="현장관리비 산출내역"/>
      <sheetName val="일산실행내역"/>
      <sheetName val="임시정보시트"/>
      <sheetName val="DHEQSUPT"/>
      <sheetName val="건축집계합계"/>
      <sheetName val="건축집계표이수"/>
      <sheetName val="1,2공구원가계산서"/>
      <sheetName val="1공구산출내역서"/>
      <sheetName val="노임자재단가"/>
      <sheetName val="_내역서(ͭ_x0000_ͭ_x0000__x001c__x0"/>
      <sheetName val="기본사양입력"/>
      <sheetName val="PMC"/>
      <sheetName val="토목내역서 (도급단가)"/>
      <sheetName val="덤프트럭계수"/>
      <sheetName val="상세"/>
      <sheetName val="공내역"/>
      <sheetName val="5.학교신설예산 쎸⬅/_x0000_瀀þ_x0000__x0000_밀"/>
      <sheetName val="골조"/>
      <sheetName val="조경내역"/>
      <sheetName val="문10"/>
      <sheetName val="주요항목별"/>
      <sheetName val="뚝토공"/>
      <sheetName val="사렀趫ԯ"/>
      <sheetName val="사렀㾫ԯ"/>
      <sheetName val="사렀஫԰"/>
      <sheetName val="사업총렀"/>
      <sheetName val="단가_및_렀랫ԯ"/>
      <sheetName val="_내역서(ͭ_x005f_x005f_x005f_x0000_ͭ_x005f_x005f_x000"/>
      <sheetName val="ateCodes_x005f_x005f_x005f_x0000_TimeCodes_"/>
      <sheetName val="_내역서(ͭ_ͭ__x005f_x005f_x005f_x001c___x005f_x005f_x"/>
      <sheetName val="단가_및_재료_xdab0_"/>
      <sheetName val="단가_및_재료讀"/>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1_동력공사"/>
      <sheetName val="품셈_"/>
      <sheetName val="실행내역서_"/>
      <sheetName val="6-1__관개량조서"/>
      <sheetName val="5_직원투입현황"/>
      <sheetName val="設計条件"/>
      <sheetName val="안전장치"/>
      <sheetName val="BM"/>
      <sheetName val="심사공종"/>
      <sheetName val="INSTR"/>
      <sheetName val="은행"/>
      <sheetName val="시행결의을"/>
      <sheetName val="사가⺘"/>
      <sheetName val="갑"/>
      <sheetName val="경영"/>
      <sheetName val="98년"/>
      <sheetName val="실적"/>
      <sheetName val="PL단가산정"/>
      <sheetName val="그림2"/>
      <sheetName val="HD 1-4 세부공종별,업체별 내역(L4)"/>
      <sheetName val="2F 회의실견적(5_14 일대)"/>
      <sheetName val="ateCodes_x005f_x0000_TimeCodes_"/>
      <sheetName val="_내역서(ͭ_x005f_x0000_ͭ_x000"/>
      <sheetName val="_내역서(ͭ_ͭ__x005f_x001c___x"/>
      <sheetName val="cable-data"/>
      <sheetName val="고객사 관리 코드"/>
      <sheetName val="일정계획"/>
      <sheetName val="원보"/>
      <sheetName val="목록"/>
      <sheetName val="Front"/>
      <sheetName val="암센터"/>
      <sheetName val="A__x0010__x0000_"/>
      <sheetName val="5.학교신설예산 Ⴘ_x0000_퀀诋쌆蠅/_x0000_᠀"/>
      <sheetName val="계정과목분류"/>
      <sheetName val="케이블트레이"/>
      <sheetName val="2_대외공문"/>
      <sheetName val="EQUIP_LIST"/>
      <sheetName val="전체내역_(2)"/>
      <sheetName val="7_기-검-보_100"/>
      <sheetName val="Raw_Data"/>
      <sheetName val="예정공정표_"/>
      <sheetName val="30집계표"/>
      <sheetName val="사䀀啣1"/>
      <sheetName val="ประมาณการประตูหน้าต่าง "/>
      <sheetName val="schedule "/>
      <sheetName val="SITE OFFICE"/>
      <sheetName val="노무비 근거"/>
      <sheetName val="설명서硅"/>
      <sheetName val="설명서E"/>
      <sheetName val="사_x0000__x0000__x0000_"/>
      <sheetName val="간접비"/>
      <sheetName val="96보완계획7.12"/>
      <sheetName val="기초"/>
      <sheetName val="HX"/>
      <sheetName val="토목내역서"/>
      <sheetName val="기계내역서"/>
      <sheetName val="예가대비"/>
      <sheetName val="요약"/>
      <sheetName val="손익차9월2"/>
      <sheetName val="소화실적"/>
      <sheetName val="사업부배부A"/>
      <sheetName val="상반기손익차2총괄"/>
      <sheetName val="97 사업추정(WEKI)"/>
      <sheetName val="공사금액 내역 (1)"/>
      <sheetName val="Setup"/>
      <sheetName val="_갑___x0000__x0000_"/>
      <sheetName val="신축(_x0000__x0000__x0005_"/>
      <sheetName val="중동볨ᇭ"/>
      <sheetName val="[내역서(1).xls]5.학교신설예산 쎸⬅/_x0000_瀀þ_x0000__x0000_밀"/>
      <sheetName val="품셈총괄표"/>
      <sheetName val="BUR"/>
      <sheetName val="Finishes code"/>
      <sheetName val="ironmongery"/>
      <sheetName val="CC-Breakdown"/>
      <sheetName val="방배동내역 (총괄)"/>
      <sheetName val="마감사양"/>
      <sheetName val="T13(P68~72,78)"/>
      <sheetName val="직접경비산출근거"/>
      <sheetName val="특수선일위대가"/>
      <sheetName val="우수받이"/>
      <sheetName val="EXPENSE"/>
      <sheetName val="일위대가(가설)"/>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은행코ᇇ"/>
      <sheetName val="분수장비시설수량"/>
      <sheetName val="충주"/>
      <sheetName val="범례표"/>
      <sheetName val="환경기계공정표_(3)"/>
      <sheetName val="11-2_아파_x0000__x0000_Ԁ_x0000_"/>
      <sheetName val="환경기계공정표_(3)´"/>
      <sheetName val=""/>
      <sheetName val="화순_대리-다지리실행내역"/>
      <sheetName val="공통가설내역서__(당사)"/>
      <sheetName val="신축(단위_x0000_"/>
      <sheetName val="1승인신청서"/>
      <sheetName val="계측-Tray"/>
      <sheetName val="CCTV 수량(배관-송수가압장)"/>
      <sheetName val="costing_CV"/>
      <sheetName val="Spec1"/>
      <sheetName val="w't table"/>
      <sheetName val="VS배관내역서"/>
      <sheetName val="③知识"/>
      <sheetName val="사_x0000__x0000_Ԁ"/>
      <sheetName val="부가세별도"/>
      <sheetName val="업체자료"/>
      <sheetName val="교량공"/>
      <sheetName val="6공구(당초)"/>
      <sheetName val="노면표시1"/>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인건비(10)"/>
      <sheetName val="화성태안9공구내역(실행)"/>
      <sheetName val="Sheet㙸˯㦀ȼ_xda1b_!"/>
      <sheetName val="단가_(2\_x0000_"/>
      <sheetName val="단가_(2\栀"/>
      <sheetName val="공사비 내역 (가)"/>
      <sheetName val="달력"/>
      <sheetName val="대비표(토공1안)"/>
      <sheetName val="7.경제성결과"/>
      <sheetName val="신규일위"/>
      <sheetName val="역T형교대(PILE기초)"/>
      <sheetName val="A__x0010_"/>
      <sheetName val="5.학교신설예산 쎸⬅/"/>
      <sheetName val="5.학교신설예산 Ⴘ"/>
      <sheetName val="11-2_아파"/>
      <sheetName val="설계_x0000_"/>
      <sheetName val="전선_및_전선관-_x0000__x0000__x0005_"/>
      <sheetName val="ateCodes_TimeCodes_OverrideSh_3"/>
      <sheetName val="ateCodes_TimeCodes_OverrideSh_2"/>
      <sheetName val="총괄(데倀辍즳"/>
      <sheetName val="총괄(데뀀连즳"/>
      <sheetName val="총괄(데뀀ﾒ犺"/>
      <sheetName val="총괄(데䀀﷥䰗"/>
      <sheetName val="DIV2"/>
      <sheetName val="Formula"/>
      <sheetName val="Breakdown (B)"/>
      <sheetName val="Scheme B Estimate "/>
      <sheetName val="ESTI."/>
      <sheetName val="DI-ESTI"/>
      <sheetName val="D_MUC"/>
      <sheetName val="Don gia chi tiet"/>
      <sheetName val="phuluc1"/>
      <sheetName val="DB_ET200(R. A)"/>
      <sheetName val="tong du toan"/>
      <sheetName val="THU T6"/>
      <sheetName val="Thu chi T04"/>
      <sheetName val="SLTH"/>
      <sheetName val="Summary"/>
      <sheetName val="NKC6"/>
      <sheetName val="Summary - Budget"/>
      <sheetName val="[내역서(1).xls]5.학교신설예산 Ⴘ_x0000_퀀诋쌆蠅/_x0000_᠀"/>
      <sheetName val="경제지표"/>
      <sheetName val="영업소실적"/>
      <sheetName val="포장물량집계"/>
      <sheetName val="H-PILE수량집계"/>
      <sheetName val="BOQ-VN"/>
      <sheetName val="총급여"/>
      <sheetName val="삼영지급"/>
      <sheetName val="수당"/>
      <sheetName val="노무비대장기본"/>
      <sheetName val="환경기계공정표__x0005__x0000__x0000_"/>
      <sheetName val="별표총괄"/>
      <sheetName val="전선_및_전선관-罘º헾"/>
      <sheetName val="laroux"/>
      <sheetName val="관경별내역서"/>
      <sheetName val="인건비예산(정규직)"/>
      <sheetName val="인건비예산(용역)"/>
      <sheetName val="고객사_관리_코드"/>
      <sheetName val="_내역서(ͭͭ_x0"/>
      <sheetName val="환경기계공정표_(3)E"/>
      <sheetName val="환경기계공정표_(3_x0000__x0000_"/>
      <sheetName val="2013노임단가"/>
      <sheetName val="회선별대책안_x0000__x0000__x0000__x0001_"/>
      <sheetName val="재무가정"/>
      <sheetName val="FRP PIPING 일위대가"/>
      <sheetName val="방배동내역(_x0000__x0000_"/>
      <sheetName val="공급기자재조서 (2)"/>
      <sheetName val="산출(동해선 본선)"/>
      <sheetName val="집계(동해본선) "/>
      <sheetName val="산출(동해역통신)"/>
      <sheetName val="역집계(동해역통신)"/>
      <sheetName val="기준"/>
      <sheetName val="변동인원"/>
      <sheetName val="2000제조1"/>
      <sheetName val="경비계획(전체)"/>
      <sheetName val="집연95"/>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1.변경범위"/>
      <sheetName val="전기일위대가"/>
      <sheetName val="퇴직금(울산천상)"/>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준공정산"/>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말고개터널조명전압강하"/>
      <sheetName val="맨홀기준"/>
      <sheetName val="97(US,EP,PCT,KR)"/>
      <sheetName val="수정하지마세요"/>
      <sheetName val="포장집계"/>
      <sheetName val="포장연장"/>
      <sheetName val="기본1"/>
      <sheetName val="수정일위대가"/>
      <sheetName val="전선_및_전선관-壆⿶"/>
      <sheetName val="제목"/>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기본단가"/>
      <sheetName val="XL4Po夂囿 "/>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정공공사"/>
      <sheetName val="거래罈.羌"/>
      <sheetName val="[내역서(׃"/>
      <sheetName val="부대집계"/>
      <sheetName val="1.암사대교 산출"/>
      <sheetName val="마산방향"/>
      <sheetName val="TKCK"/>
      <sheetName val="PL Vua"/>
      <sheetName val="PEDESB"/>
      <sheetName val="하도정산계약분"/>
      <sheetName val="POL6차-PIPING"/>
      <sheetName val="[내역서(1).xls]5.학교신설예산 쎸⬅/"/>
      <sheetName val="회선별대책안"/>
      <sheetName val="[내역서(1).xls]5.학교신설예산 Ⴘ"/>
      <sheetName val="전선_및_전선관-"/>
      <sheetName val="단위단가"/>
      <sheetName val="공사설명서"/>
      <sheetName val="기타자료"/>
      <sheetName val="일위(시설)"/>
      <sheetName val="1호인버트수량"/>
      <sheetName val="내역(원안-대안)"/>
      <sheetName val="직원관련자료"/>
      <sheetName val="공종집계"/>
      <sheetName val="교각_x0000_"/>
      <sheetName val="국공유지"/>
      <sheetName val="환경기계공정표_(3)_x0012_"/>
      <sheetName val="[내역서(ͭ_x0000__x0000_Ԁ"/>
      <sheetName val="수뢹?"/>
      <sheetName val="_내역서(ͭ_x005f_x0000_ͭ_x005f_x005f_x000"/>
      <sheetName val="_내역서(ͭ_ͭ__x005f_x001c___x005f_x005f_x"/>
      <sheetName val="6PILE脂鎙堀1_x0013__x0000__x0000_"/>
      <sheetName val="간¾_x0000_Ԁ"/>
      <sheetName val="ateCodes?TimeCodes?Overrid_x0000__x0000__x0005__x0000_钀"/>
      <sheetName val="Sheet㙸˯㦀ȼ?"/>
      <sheetName val="인부노임단가"/>
      <sheetName val="회선별대책안À_x0000_Ԁ_x0000_"/>
      <sheetName val="[내역서(1)_xls]5_학교신설예산_쎸⬅/瀀þ밀"/>
      <sheetName val="전선관"/>
      <sheetName val="의뢰서"/>
      <sheetName val="사업총쌈"/>
      <sheetName val="unit 4"/>
      <sheetName val="일위대가_호표"/>
      <sheetName val="일위대가_산근"/>
      <sheetName val="중기사용료목록"/>
      <sheetName val="중기기초자료"/>
      <sheetName val="자재조서"/>
      <sheetName val="전역변수"/>
      <sheetName val="중기전역변수"/>
      <sheetName val="내역전기"/>
      <sheetName val="Summ"/>
      <sheetName val="breakdown"/>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2016상반기노임단가"/>
      <sheetName val="환경기계공정표_(3)"/>
      <sheetName val="구체"/>
      <sheetName val="좌측날개벽"/>
      <sheetName val="우측날개벽"/>
      <sheetName val="환경기계공정표_(3)椀"/>
      <sheetName val="배수통관(좌)"/>
      <sheetName val="Eq. Mobilization"/>
      <sheetName val="c &amp; g rhs"/>
      <sheetName val="HARGA MATERIAL"/>
      <sheetName val="입력DATA"/>
      <sheetName val="바닥판"/>
      <sheetName val="가시설수량"/>
      <sheetName val="ITEM"/>
      <sheetName val="환경기계공정표__x0005_"/>
      <sheetName val="G_R30绘ÿ헾"/>
      <sheetName val="간지1"/>
      <sheetName val="1.사유서"/>
      <sheetName val="간지2"/>
      <sheetName val="간지3"/>
      <sheetName val="부재별집계표"/>
      <sheetName val="도면"/>
      <sheetName val="ateCఀ_x0002_저殑"/>
      <sheetName val="데이터"/>
      <sheetName val="유림총괄"/>
      <sheetName val="건    재"/>
      <sheetName val="방배동내역("/>
      <sheetName val="단"/>
      <sheetName val="계장 품셈표"/>
      <sheetName val="A_견_x0000__x0000_"/>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24_보증금_전신전화가입권_"/>
      <sheetName val="Ⅴ-2.공종별내역"/>
      <sheetName val="말뚝물량"/>
      <sheetName val="수입"/>
      <sheetName val="Sheet1_Çæ_x0000_"/>
      <sheetName val="정부노임"/>
      <sheetName val="방화산출"/>
      <sheetName val="제잡비계산"/>
      <sheetName val="환경기계공정표_(3)¾"/>
      <sheetName val="점검결과(08년_x0000__x0000_Ԁ_x0000_䀀㸎_x0008__x0000__x0000_"/>
      <sheetName val="환경기계공정표_(3)刀"/>
      <sheetName val="HSNV"/>
      <sheetName val="보증_x0000_縀"/>
      <sheetName val="보증_x0000_ༀ"/>
      <sheetName val="_갑  지 "/>
      <sheetName val="현장식당(1)"/>
      <sheetName val="전체제잡비"/>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신축"/>
      <sheetName val="2공구하도급내역서"/>
      <sheetName val="철골9F"/>
      <sheetName val="전선_및_전선관-㞘}઀"/>
      <sheetName val="손익현황"/>
      <sheetName val="Project Name"/>
      <sheetName val="Deliver Date"/>
      <sheetName val="Staff"/>
      <sheetName val="anti-termite"/>
      <sheetName val="BIDDING-SUM"/>
      <sheetName val="CTG"/>
      <sheetName val="Project_Name"/>
      <sheetName val="Deliver_Date"/>
      <sheetName val="손익그래프및카메라"/>
      <sheetName val="THVT"/>
      <sheetName val="SITE-E"/>
      <sheetName val="KHỐI LƯỢNG THANH TOÁN"/>
      <sheetName val="SEX"/>
      <sheetName val="General2"/>
      <sheetName val="Phu cap"/>
      <sheetName val="GIAVLIEU"/>
      <sheetName val="BETON"/>
      <sheetName val="hinhhoc"/>
      <sheetName val="PTDG (T3)"/>
      <sheetName val="PTDG (T4)"/>
      <sheetName val="기계경¬"/>
      <sheetName val="hGH정제"/>
      <sheetName val="[내역서(ͭͭ가_x0000_"/>
      <sheetName val="[내역서(1).xls]5_학교신설예산_쎸⬅/瀀þ밀"/>
      <sheetName val="공간"/>
      <sheetName val="공종"/>
      <sheetName val="부위자재"/>
      <sheetName val="하자유형"/>
      <sheetName val="세대"/>
      <sheetName val="단가_(2)Ì"/>
      <sheetName val="편성절차"/>
      <sheetName val="IBASE"/>
      <sheetName val="KLDT DIEN"/>
      <sheetName val="Dinh muc CP KTCB khac"/>
      <sheetName val="TinhGiaMTC"/>
      <sheetName val="TH MTC"/>
      <sheetName val="TH N.Cong"/>
      <sheetName val="TinhGiaNC"/>
      <sheetName val="DMCP"/>
      <sheetName val="계약내역서"/>
      <sheetName val="배수내역 (2)"/>
      <sheetName val="공사진행"/>
      <sheetName val="96노임기준"/>
      <sheetName val="주공_¹"/>
      <sheetName val="Cst Pkg-Eden"/>
      <sheetName val="Config"/>
      <sheetName val="Du toan"/>
      <sheetName val="Keothep"/>
      <sheetName val="Re-bar"/>
      <sheetName val="Tiepdia"/>
      <sheetName val="ma-pt"/>
      <sheetName val="COAT&amp;WRAP-QIOT-#3"/>
      <sheetName val="Bill2-TTTM&amp;CH"/>
      <sheetName val="Bill 2-VMart&amp;VPro"/>
      <sheetName val="Parem"/>
      <sheetName val="HVAC"/>
      <sheetName val="원본1"/>
      <sheetName val="수량계산서_집계표(가설_신설_및_철거-을지로3가_3ఀ_x0002_က"/>
      <sheetName val="터파기및재료"/>
      <sheetName val="Вспом_лист"/>
      <sheetName val="6PILEሀ_x0002_䀀⨊脃ﲙ"/>
      <sheetName val="Estimate"/>
      <sheetName val="AnalisaSIPIL RIIL"/>
      <sheetName val="D 5243-ARAMCO"/>
      <sheetName val="D-4801 OXY"/>
      <sheetName val="表三甲"/>
      <sheetName val="Har Sat"/>
      <sheetName val="基础资料"/>
      <sheetName val="재고list"/>
      <sheetName val="JP_GP_UP통합"/>
      <sheetName val="입찰내역서"/>
      <sheetName val="Analisa Harga Satuan"/>
      <sheetName val="COA-17"/>
      <sheetName val="POWER"/>
      <sheetName val="당진1,2호기전선관설치및접지4차공사내역서-을지"/>
      <sheetName val="인원계획"/>
      <sheetName val=" 기성청구서 양식.xlsx"/>
      <sheetName val="Bang TH"/>
      <sheetName val="Shelves"/>
      <sheetName val="ate_x000b__x0000_蠀᏿㤂"/>
      <sheetName val="ateCodes?TimeCodes?Overri_x0000__x0000__x0005__x0000_飀Ⱔ"/>
      <sheetName val="총괄(Í_x0000_Ԁ_x0000_"/>
      <sheetName val="중기작업"/>
      <sheetName val="2000,9월 일위"/>
      <sheetName val="공통단가"/>
      <sheetName val="단가일람"/>
      <sheetName val="조경일람"/>
      <sheetName val="운반비"/>
      <sheetName val="보증"/>
      <sheetName val="[내역서(1).xls][내역서(1).xls]5_____2"/>
      <sheetName val="[내역서(1).xls]단가_(2\_x0000_"/>
      <sheetName val="[내역서(1).xls]단가_(2\栀"/>
      <sheetName val="실행-자재"/>
      <sheetName val="06 일위대가목록"/>
      <sheetName val="노단"/>
      <sheetName val="단산"/>
      <sheetName val="명세"/>
      <sheetName val="일대"/>
      <sheetName val="총괄(데이소ꃁ"/>
      <sheetName val="총괄(데이소ࣁ"/>
      <sheetName val="5.학교신설예산 집행(01~偤°"/>
      <sheetName val="손익경비"/>
      <sheetName val="간¾"/>
      <sheetName val="도급기성"/>
      <sheetName val="인원"/>
      <sheetName val="공사비예비관리공감측설산출내역"/>
      <sheetName val="A.일용노무비지급명세서"/>
      <sheetName val="설명서劝"/>
      <sheetName val="단가_및邰㡗_xdc00_㡗"/>
      <sheetName val="[내역서(1).xls][내역서(1).xls]5_____3"/>
      <sheetName val="[내역서(1).xls]5_학교신설예산_Ⴘ퀀诋쌆蠅/᠀"/>
      <sheetName val="[내역서(1).xls][내역서(1).xls]5_____4"/>
      <sheetName val="견적집계표(철콘)"/>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잡철물"/>
      <sheetName val="회선별대책안À"/>
      <sheetName val="asd"/>
      <sheetName val="B"/>
      <sheetName val="I一般比"/>
      <sheetName val="토공 total"/>
      <sheetName val="조경"/>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부서코드표"/>
      <sheetName val="소방사항"/>
      <sheetName val="대공종"/>
      <sheetName val="총괄(데䀀?䰗"/>
      <sheetName val="입찰내역 발주처 양식"/>
      <sheetName val="Sheet1_Çꀀ_x0000_"/>
      <sheetName val="단가__x0000__x0000_Ԁ_x0000_"/>
      <sheetName val="w't_table"/>
      <sheetName val="ประมาณการประตูหน้าต่าง_"/>
      <sheetName val="schedule_"/>
      <sheetName val="SITE_OFFICE"/>
      <sheetName val="Concord"/>
      <sheetName val="적용노임(09상)"/>
      <sheetName val="재직자"/>
      <sheetName val="분문집계2"/>
      <sheetName val="배부금액"/>
      <sheetName val="입고계획"/>
      <sheetName val="계약"/>
      <sheetName val="ateCodes?TimeCodes?Overrid"/>
      <sheetName val="MEXICO-C"/>
      <sheetName val="노원열병합  건축공사기성내역서"/>
      <sheetName val="ateCodes_x0000_TimeCodes_"/>
      <sheetName val="_내역서(ͭ_x0000_ͭ_x000"/>
      <sheetName val="_내역서(ͭ_ͭ__x001c___x"/>
      <sheetName val="보_x0000__x0000__x0005_"/>
      <sheetName val="수량산출표"/>
      <sheetName val="세월교산출기초"/>
      <sheetName val="댐구조도"/>
      <sheetName val="배수관공"/>
      <sheetName val="DW산출"/>
      <sheetName val="AS포_x0000__x0000__x0000__x0000_"/>
      <sheetName val="거래_x0000__x0000__x0000_"/>
      <sheetName val="거래刀_x0010__x0000_"/>
      <sheetName val="거래_x0000_⨀ﯥ"/>
      <sheetName val="순위"/>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평3"/>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_갑__"/>
      <sheetName val="96수출"/>
      <sheetName val="대비표"/>
      <sheetName val="SOLICITUD"/>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ateCodes?TimeCodes?OverrideSho怀"/>
      <sheetName val="ateCodes?TimeCodes?OverrideSho逃"/>
      <sheetName val="ateCodes?TimeCodes?OverrideSho_x0002_"/>
      <sheetName val="변화치수"/>
      <sheetName val="Executive Summary"/>
      <sheetName val="5201.2004"/>
      <sheetName val="GRAND REKAP"/>
      <sheetName val="맨홀수량집계"/>
      <sheetName val="Analisa"/>
      <sheetName val="REKAP"/>
      <sheetName val="집계표(건축)"/>
      <sheetName val="수고조사야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6__안전관리비"/>
      <sheetName val="국도접속_차도부수량"/>
      <sheetName val="11_산출(전열)"/>
      <sheetName val="6_산출(동력)"/>
      <sheetName val="7_산출(TRAY)"/>
      <sheetName val="단면_(2)"/>
      <sheetName val="집_계_표"/>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ENE-CAL_1"/>
      <sheetName val="Total_All_By_Trades_highest_1st"/>
      <sheetName val="M_o_S__Schedule"/>
      <sheetName val="견적대비(1차)_(2)"/>
      <sheetName val="대분류_ITEM별_분석(3월)"/>
      <sheetName val="1_취수장"/>
      <sheetName val="토공_total"/>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집수정(600-700)"/>
      <sheetName val="경유"/>
      <sheetName val="휘발유"/>
      <sheetName val="경비일위계"/>
      <sheetName val="호프"/>
      <sheetName val="scale &amp; Income"/>
      <sheetName val="기본사항"/>
      <sheetName val="점검결과(08년"/>
      <sheetName val="ate_x000b_"/>
      <sheetName val="현황산출서"/>
      <sheetName val="제작비"/>
      <sheetName val="용융아연도금"/>
      <sheetName val="제작물량 7월"/>
      <sheetName val="CABLE SIZE-1"/>
      <sheetName val="분전반계산서(석관)"/>
      <sheetName val="ateCodes?TimeCodes?Overri"/>
      <sheetName val="Bang NS79"/>
      <sheetName val="16-1"/>
      <sheetName val="간공설계서"/>
      <sheetName val="Progres"/>
      <sheetName val="H.Satuan"/>
      <sheetName val="keyword"/>
      <sheetName val="97_사업추정(WEKI)"/>
      <sheetName val="공사금액_내역_(1)"/>
      <sheetName val="FRP_PIPING_일위대가"/>
      <sheetName val="공사비_내역_(가)"/>
      <sheetName val="CCTV_수량(배관-송수가압장)"/>
      <sheetName val="과장"/>
      <sheetName val="chiet tinh"/>
      <sheetName val="DAFTAR_8"/>
      <sheetName val="DAFTAR 7"/>
      <sheetName val="SIZING"/>
      <sheetName val="공정진도현황(2069)"/>
      <sheetName val="공정진도현황(2단계2차)"/>
      <sheetName val="BQ"/>
      <sheetName val="Total for Check"/>
      <sheetName val="NKChungTu"/>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tong hop v.tu"/>
      <sheetName val="Don_gia_chi_tiet"/>
      <sheetName val="Gia_vat_tu"/>
      <sheetName val="ESTI_"/>
      <sheetName val="Khoi_luong"/>
      <sheetName val="_내역서(ͭ?ͭ?_x0"/>
      <sheetName val="Breakdown_(B)"/>
      <sheetName val="Scheme_B_Estimate_"/>
      <sheetName val="tong_du_toan"/>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TOSHIBA-Structure"/>
      <sheetName val="침하계"/>
      <sheetName val="Detail"/>
      <sheetName val="cov-estimate"/>
      <sheetName val="MP01"/>
      <sheetName val="MP02"/>
      <sheetName val="AS포장복_x0000__x0000_"/>
      <sheetName val="70%"/>
      <sheetName val="붙임4.앵커볼트"/>
      <sheetName val="붙임2.최대수평하중"/>
      <sheetName val="3월팀계_x0010_"/>
      <sheetName val="Price Database"/>
      <sheetName val="공사내_x0000_"/>
      <sheetName val="_갑__지_9"/>
      <sheetName val="실DATA_9"/>
      <sheetName val="코스모공장_(어음)8"/>
      <sheetName val="환경기계공정표_(3)8"/>
      <sheetName val="A_견적8"/>
      <sheetName val="Sheet1_(2)8"/>
      <sheetName val="총_원가계산8"/>
      <sheetName val="총괄갑_8"/>
      <sheetName val="내역서1999_8최종8"/>
      <sheetName val="단가_(2)8"/>
      <sheetName val="6PILE__(돌출)8"/>
      <sheetName val="11-2_아파트내역8"/>
      <sheetName val="설명서_7"/>
      <sheetName val="2-1__경관조명_내역총괄표7"/>
      <sheetName val="_견적서7"/>
      <sheetName val="기초입력_DATA7"/>
      <sheetName val="1차_내역서7"/>
      <sheetName val="노임단가_(2)7"/>
      <sheetName val="BSD_(2)7"/>
      <sheetName val="인건비_7"/>
      <sheetName val="플랜트_설치7"/>
      <sheetName val="중기조종사_단위단가7"/>
      <sheetName val="신_분7"/>
      <sheetName val="DATA_입력란7"/>
      <sheetName val="3월팀계_7"/>
      <sheetName val="일위대가_7"/>
      <sheetName val="수량계산서_집계표(가설_신설_및_철거-을지로3가_3호선7"/>
      <sheetName val="수량계산서_집계표(신설-을지로3가_3호선)7"/>
      <sheetName val="수량계산서_집계표(철거-을지로3가_3호선)7"/>
      <sheetName val="C1_공사개요7"/>
      <sheetName val="A1_스케쥴7"/>
      <sheetName val="Customer_Databas7"/>
      <sheetName val="단가_및_재료비7"/>
      <sheetName val="아파트_내역7"/>
      <sheetName val="전선_및_전선관-자유로7"/>
      <sheetName val="AS포장복구_7"/>
      <sheetName val="G_R300경비7"/>
      <sheetName val="주공_갑지7"/>
      <sheetName val="내역서_제출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경율산정_XLS6"/>
      <sheetName val="아파트_6"/>
      <sheetName val="2_고용보험료산출근거6"/>
      <sheetName val="8_설치품셈6"/>
      <sheetName val="조도계산서_(도서)6"/>
      <sheetName val="품셈_5"/>
      <sheetName val="BTL시설예산_기준표6"/>
      <sheetName val="5_학교신설예산_집행(01~08)6"/>
      <sheetName val="점검결과(08년_100교_지원)6"/>
      <sheetName val="1_동력공사5"/>
      <sheetName val="5_직원투입현황5"/>
      <sheetName val="EQUIP_LIST5"/>
      <sheetName val="6-1__관개량조서5"/>
      <sheetName val="내역-_CCTV6"/>
      <sheetName val="예정공정표_5"/>
      <sheetName val="실행내역서_5"/>
      <sheetName val="2_대외공문5"/>
      <sheetName val="1__조명내역서(조명설치)5"/>
      <sheetName val="2__조명내역서(조명자재)5"/>
      <sheetName val="전체내역_(2)5"/>
      <sheetName val="7_기-검-보_1005"/>
      <sheetName val="Raw_Data5"/>
      <sheetName val="1_설계조건5"/>
      <sheetName val="기본항목_입력5"/>
      <sheetName val="공사원가계산서_5"/>
      <sheetName val="8_PILE__(돌출)5"/>
      <sheetName val="참고)BTL시설예산_기준표5"/>
      <sheetName val="96_125"/>
      <sheetName val="GT_1050x6505"/>
      <sheetName val="PIPERACK_집계표5"/>
      <sheetName val="EQUIPEMENT_집계표5"/>
      <sheetName val="BUILDING_&amp;SHELTER_집계표5"/>
      <sheetName val="OTHERS_집계표5"/>
      <sheetName val="CONTROL_BD5"/>
      <sheetName val="LIFTING_DEVICE5"/>
      <sheetName val="사__업__비__수__지__예__산__서5"/>
      <sheetName val="표지_(3)5"/>
      <sheetName val="원가계산서_(2)5"/>
      <sheetName val="산출_근거15"/>
      <sheetName val="총괄_내역서5"/>
      <sheetName val="개별직종노임단가(2005_1)5"/>
      <sheetName val="2_토목공사5"/>
      <sheetName val="당월_인력5"/>
      <sheetName val="2_원가및인원현황집계5"/>
      <sheetName val="각사별공사비분개_5"/>
      <sheetName val="4_고용보험5"/>
      <sheetName val="3_고용보험료산출근거5"/>
      <sheetName val="소상_&quot;1&quot;5"/>
      <sheetName val="De_bai5"/>
      <sheetName val="단가일람_(2)5"/>
      <sheetName val="0_0ControlSheet5"/>
      <sheetName val="220_(2)5"/>
      <sheetName val="설산1_나5"/>
      <sheetName val="Man_Hole5"/>
      <sheetName val="표지_5"/>
      <sheetName val="지번별_묘묙소요내역5"/>
      <sheetName val="총괄_설계내역서5"/>
      <sheetName val="6_1_일위대가5"/>
      <sheetName val="효성CB_1P기초5"/>
      <sheetName val="화순_대리-다지리실행내역5"/>
      <sheetName val="예산서_5"/>
      <sheetName val="노임단가(2010_상)5"/>
      <sheetName val="토목내역서_(도급단가)5"/>
      <sheetName val="원가계산서_4"/>
      <sheetName val="공통가설내역서__(당사)5"/>
      <sheetName val="Isolasi_Luar_Dalam5"/>
      <sheetName val="Isolasi_Luar5"/>
      <sheetName val="breakdown_Price-Chuong5"/>
      <sheetName val="cable,_lighting,_switch5"/>
      <sheetName val="DonGia_VatTuLK5"/>
      <sheetName val="현장관리비_산출내역4"/>
      <sheetName val="Bang_chiet_tinh_TBA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고객사_관리_코드4"/>
      <sheetName val="HD_1-4_세부공종별,업체별_내역(L4)2"/>
      <sheetName val="2F_회의실견적(5_14_일대)2"/>
      <sheetName val="노무비_근거1"/>
      <sheetName val="방배동내역_(총괄)2"/>
      <sheetName val="96보완계획7_122"/>
      <sheetName val="Finishes_code2"/>
      <sheetName val="7_경제성결과"/>
      <sheetName val="1_암사대교_산출"/>
      <sheetName val="[내역서(1)_xls]5_학교신설예산_Ⴘ퀀诋쌆蠅/᠀"/>
      <sheetName val="이서_빙등제"/>
      <sheetName val="원가계산서(생태쉼터)_"/>
      <sheetName val="방림_토공수량"/>
      <sheetName val="방림_토공_산출근거"/>
      <sheetName val="이서_빙등제_수량집계표"/>
      <sheetName val="이서_빙등제_산출근거"/>
      <sheetName val="자재_집계표"/>
      <sheetName val="6PILE脂鎙堀1"/>
      <sheetName val="공급기자재조서_(2)"/>
      <sheetName val="산출(동해선_본선)"/>
      <sheetName val="집계(동해본선)_"/>
      <sheetName val="환경기계공정표_"/>
      <sheetName val="공사예산하조서(O_K)"/>
      <sheetName val="전선_및_전선관"/>
      <sheetName val="°ø»ç¿¹»êÇÏÁ¶¼­(O_K)"/>
      <sheetName val="4_설계예산내역서"/>
      <sheetName val="3_내역서"/>
      <sheetName val="BEND_LOSS"/>
      <sheetName val="건축공사_집계표"/>
      <sheetName val="ateCodes?TimeCodes?Overrid钀"/>
      <sheetName val="거래罈_羌"/>
      <sheetName val="[내역서(1)_xls]5_학교신설예산_Ⴘ"/>
      <sheetName val="환경기계공정표_髈㘻_x0000__x0000_"/>
      <sheetName val="환경기계공정표_艀㫐_x0000__x0000_"/>
      <sheetName val="환경기계공정표_蔀㫐_x0000__x0000_"/>
      <sheetName val="3연box"/>
      <sheetName val="공사기본내용입력"/>
      <sheetName val="__MAIN"/>
      <sheetName val="신축넃䛀跡"/>
      <sheetName val="폐기물"/>
      <sheetName val="환경기계공정표_"/>
      <sheetName val="unit_4"/>
      <sheetName val="양식_x0000_"/>
      <sheetName val="아파트_Ö_x0000_"/>
      <sheetName val="아파트_⃖휬"/>
      <sheetName val="아파트_烖"/>
      <sheetName val="아파트_壖"/>
      <sheetName val="토공계산서(부체도로)"/>
      <sheetName val="정산산출서(배수판)"/>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철콘깨기단산"/>
      <sheetName val="기계경비시간당손료목록"/>
      <sheetName val="HARGA_MATERIAL"/>
      <sheetName val="Project_Name1"/>
      <sheetName val="Deliver_Date1"/>
      <sheetName val="1_사유서"/>
      <sheetName val="계장_품셈표"/>
      <sheetName val="ateCఀ저殑"/>
      <sheetName val="_갑__지_10"/>
      <sheetName val="2000,9월_일위"/>
      <sheetName val="Du_toan"/>
      <sheetName val="PTDG_(T3)"/>
      <sheetName val="PTDG_(T4)"/>
      <sheetName val="Ⅴ-2_공종별내역"/>
      <sheetName val="[내역서(1)_xls]5_학교신설예산_쎸⬅/瀀þ밀1"/>
      <sheetName val="24_보증금(전신전화가입권)"/>
      <sheetName val="[내역서(1)_xls][내역서(1)_xls]5_____2"/>
      <sheetName val="[내역서(1)_xls]단가_(2\"/>
      <sheetName val="[내역서(1)_xls]단가_(2\栀"/>
      <sheetName val="06_일위대가목록"/>
      <sheetName val="건____재"/>
      <sheetName val="Eq__Mobilization"/>
      <sheetName val="KLDT_DIEN"/>
      <sheetName val="Dinh_muc_CP_KTCB_khac"/>
      <sheetName val="TH_MTC"/>
      <sheetName val="TH_N_Cong"/>
      <sheetName val="수량계산서_집계표(가설_신설_및_철거-을지로3가_3ఀက"/>
      <sheetName val="6PILEሀ䀀⨊脃ﲙ"/>
      <sheetName val="점검결과(08년Ԁ䀀㸎"/>
      <sheetName val="AnalisaSIPIL_RIIL"/>
      <sheetName val="D_5243-ARAMCO"/>
      <sheetName val="D-4801_OXY"/>
      <sheetName val="배수내역_(2)"/>
      <sheetName val="Har_Sat"/>
      <sheetName val="Analisa_Harga_Satuan"/>
      <sheetName val="_기성청구서_양식_xlsx"/>
      <sheetName val="Bang_TH"/>
      <sheetName val="3_PT개발계획"/>
      <sheetName val="5_학교신설예산_집행(01~偤°"/>
      <sheetName val="설명서ó"/>
      <sheetName val="II. CF"/>
      <sheetName val="Final Staff Chart"/>
      <sheetName val="7.Á¶Á÷Ç¥"/>
      <sheetName val="적용기준"/>
      <sheetName val="6PILE__(効_x0010__x0000__x0000_"/>
      <sheetName val="계좌번호"/>
      <sheetName val="12월"/>
      <sheetName val="2007년1월"/>
      <sheetName val="__"/>
      <sheetName val="ประมาณการประตูหน้าต่าง_1"/>
      <sheetName val="schedule_1"/>
      <sheetName val="SITE_OFFICE1"/>
      <sheetName val="w't_table1"/>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A_일용노무비지급명세서"/>
      <sheetName val="입찰내역_발주처_양식"/>
      <sheetName val="3월팀계"/>
      <sheetName val="ate蠀᏿㤂"/>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배수공_시멘트_및_골재량_산출"/>
      <sheetName val="[내역서(1)_xls][내역서(1)_xls]5_____3"/>
      <sheetName val="[내역서(1)_xls][내역서(1)_xls]5_____4"/>
      <sheetName val="단가_및邰㡗㡗"/>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ateCodes?TimeCod_xd978_ꀋᙰ0_x0000_頀{_x0000__x0000_堀簊夞ĸ"/>
      <sheetName val="ateCodes?TimeCod_xd80b_齒ꀈᙰ0_x0000__xd800_Y_x0000__x0000_堀䠊夙ĸ"/>
      <sheetName val="설계조縨"/>
      <sheetName val="설계조"/>
      <sheetName val="조서입력"/>
      <sheetName val="강관파일내역"/>
      <sheetName val="일위대가(건축)"/>
      <sheetName val="단가_"/>
      <sheetName val="보"/>
      <sheetName val="WORK"/>
      <sheetName val="공사비증감"/>
      <sheetName val="모래운반"/>
      <sheetName val="자재분류"/>
      <sheetName val="자재청구서"/>
      <sheetName val="PILE"/>
      <sheetName val="계좌분리(_xdae0_䛸+"/>
      <sheetName val="노임명세"/>
      <sheetName val="발행"/>
      <sheetName val="내역- ꍈ┊"/>
      <sheetName val="내역- _xdc48_ʉꍈ&gt;"/>
      <sheetName val="bi-mnthly rep Villa"/>
      <sheetName val="original"/>
      <sheetName val="1999-2000 MONTHLY CASHFLOW"/>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계측제어설비"/>
      <sheetName val="J直材4"/>
      <sheetName val="노원열병합__건축공사기성내역서"/>
      <sheetName val="_내역서(ͭ_ͭ___x"/>
      <sheetName val="내역서-전기"/>
      <sheetName val="대장"/>
      <sheetName val="voucher"/>
      <sheetName val="한전일위"/>
      <sheetName val="자재단가_x0000__x0000__x0005_"/>
      <sheetName val="참_x0000__x0000_Ԁ"/>
      <sheetName val="[내역서(ͭ_x0000_ͭ_x0000_ _x0000_ _x0000_가표"/>
      <sheetName val="[내역서(ͭ?ͭ? ? ?가표"/>
      <sheetName val="총괄(Í"/>
      <sheetName val="_내역서(ͭ_x005f"/>
      <sheetName val="ateCodes_x005f"/>
      <sheetName val="ee-prop"/>
      <sheetName val="BOM LIST 정리"/>
      <sheetName val="입고단가 LIST"/>
      <sheetName val="품셈衆"/>
      <sheetName val="조정금액결과표 (차수별)"/>
      <sheetName val="설계_x0005_"/>
      <sheetName val="외동,공시지가"/>
      <sheetName val="[내역서(ͭ_x005f_x0000_ͭ_x005f_x005f_x000"/>
      <sheetName val="[내역서(ͭ?ͭ?_x005f_x001c_?_x005f_x005f_x"/>
      <sheetName val="_내역서(ͭ_x005f_x005f_x005F?"/>
      <sheetName val="ateCodes_x005f_x005f_x000"/>
      <sheetName val="_내역서(ͭ_ͭ__x005f_x005f_x00"/>
      <sheetName val="단가_및邰㡗?㡗"/>
      <sheetName val="시선유도표지집계표"/>
      <sheetName val="ptvt"/>
      <sheetName val="1.R18 BF"/>
      <sheetName val="A"/>
      <sheetName val="G"/>
      <sheetName val="F-B"/>
      <sheetName val="H-J"/>
      <sheetName val="6.External works-R18"/>
      <sheetName val="Items"/>
      <sheetName val="Earthwork"/>
      <sheetName val="6MONTHS"/>
      <sheetName val="LE"/>
      <sheetName val="BLOCK C2"/>
      <sheetName val="품셈Å"/>
      <sheetName val="계좌분리郁蒬퀤蒭"/>
      <sheetName val="계좌분리蘎ꨃ㟑"/>
      <sheetName val="건축공사椂軶"/>
      <sheetName val="건축공사椂軶저"/>
      <sheetName val="건축공사椂軶 "/>
      <sheetName val="건축공사栀ᬧ,"/>
      <sheetName val="건축공사糥嬲䀂"/>
      <sheetName val="수입2"/>
      <sheetName val="C1_공䂏࿢ﱼ"/>
      <sheetName val="C1_공_x0000_Ԁ"/>
      <sheetName val="기성내역"/>
      <sheetName val="Input_Data"/>
      <sheetName val="총괄(데이소劼"/>
      <sheetName val="LS"/>
      <sheetName val="업체별공사이행등급"/>
      <sheetName val="현장지지물물량"/>
      <sheetName val="CAP"/>
      <sheetName val="dV&amp;Cl"/>
      <sheetName val="Var."/>
      <sheetName val="R"/>
      <sheetName val="C1_공_x0000__x0000_"/>
      <sheetName val="C1_공_x0019__x0000__x0000_"/>
      <sheetName val="C1_공_x001c_"/>
      <sheetName val="ateCodeñ"/>
      <sheetName val="C1_공则_x0010__x0000_"/>
      <sheetName val="ateCode勱"/>
      <sheetName val="결재판(삭제하지말아주세요)"/>
      <sheetName val="산거각호표"/>
      <sheetName val="5.직倳즪စ즬_x0005_"/>
      <sheetName val="5.직耳䀪*"/>
      <sheetName val="상용"/>
      <sheetName val="prog-C1"/>
      <sheetName val="geo-C1"/>
      <sheetName val="geo-C2"/>
      <sheetName val="TEMP (9)"/>
      <sheetName val="初期値設定"/>
      <sheetName val="纏め表"/>
      <sheetName val="見積総括表"/>
      <sheetName val="steam table"/>
      <sheetName val="配管BQ"/>
      <sheetName val="비열"/>
      <sheetName val="PLCAL"/>
      <sheetName val="3-2. 산재고용보험료"/>
      <sheetName val="6-1. 관개량_x0000__x0000_"/>
      <sheetName val="판넬"/>
      <sheetName val="철골"/>
      <sheetName val="흑관"/>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WIP"/>
      <sheetName val="산출2-기기동력"/>
      <sheetName val="빙축열"/>
      <sheetName val="13.접속슬래브"/>
      <sheetName val="전선_및_전선관-자㢾㝎"/>
      <sheetName val="보.기둥표"/>
      <sheetName val="PROFILE"/>
      <sheetName val="마감재표"/>
      <sheetName val="창호"/>
      <sheetName val="DGG"/>
      <sheetName val="C1_공_x0019__x0000_꤀"/>
      <sheetName val="C1_공r_x0000__x0000_"/>
      <sheetName val="C1_공_x0019__x0000_倀"/>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ateCodes?TimeCod_xd978_ꀋᙰ0"/>
      <sheetName val="ateCodes?TimeCod_xd80b_齒ꀈᙰ0"/>
      <sheetName val="대차대조표"/>
      <sheetName val="재무비율"/>
      <sheetName val="설계개요"/>
      <sheetName val="적용요율"/>
      <sheetName val="투자계획집계표"/>
      <sheetName val="ACC NW"/>
      <sheetName val="유지보수"/>
      <sheetName val="이동통신"/>
      <sheetName val="II SYS"/>
      <sheetName val="해외"/>
      <sheetName val="LOOKUP"/>
      <sheetName val="일위대가(계측_x0000__x0000_Ԁ_x0000_"/>
      <sheetName val="중강당 내역"/>
      <sheetName val="SANBAISU"/>
      <sheetName val="환경검토직접경비"/>
      <sheetName val="환경검토총괄"/>
      <sheetName val="환경검토직접인건비"/>
      <sheetName val="자바라1"/>
      <sheetName val="빌딩 안내"/>
      <sheetName val="철거폐쇄,고재"/>
      <sheetName val="자재,부설,부대공(50)"/>
      <sheetName val="재료,부설(80)"/>
      <sheetName val="BCulSch"/>
      <sheetName val="statement"/>
      <sheetName val="Build Up Rates"/>
      <sheetName val="M1master"/>
      <sheetName val="건물"/>
      <sheetName val="1분기재고장"/>
      <sheetName val="2분기재고"/>
      <sheetName val="협가표"/>
      <sheetName val="본부장"/>
      <sheetName val="돈암사업"/>
      <sheetName val="거래_x0000__x0000_Ԁ"/>
      <sheetName val="거래⺿g"/>
      <sheetName val="단면"/>
      <sheetName val="환경기계공정표_腰╙_x0000__x0000_"/>
      <sheetName val="환경기계공정표_〃ᇐᖗ"/>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Khoi_luong1"/>
      <sheetName val="ESTI_1"/>
      <sheetName val="Gia_vat_tu1"/>
      <sheetName val="Don_gia_chi_tiet1"/>
      <sheetName val="Breakdown_(B)1"/>
      <sheetName val="Scheme_B_Estimate_1"/>
      <sheetName val="5_학교신설예산_쎸⬅/1"/>
      <sheetName val="5_학교신설예산_Ⴘ1"/>
      <sheetName val="97_사업추정(WEKI)1"/>
      <sheetName val="공사금액_내역_(1)1"/>
      <sheetName val="tong_du_toan1"/>
      <sheetName val="Summary_-_Budget1"/>
      <sheetName val="PL_Vua1"/>
      <sheetName val="[내역서(1)_xls]5_학교신설예산_쎸⬅/1"/>
      <sheetName val="THU_T61"/>
      <sheetName val="Thu_chi_T041"/>
      <sheetName val="KHỐI_LƯỢNG_THANH_TOÁN1"/>
      <sheetName val="DB_ET200(R__A)1"/>
      <sheetName val="c_&amp;_g_rhs1"/>
      <sheetName val="Phu_cap1"/>
      <sheetName val="Cst_Pkg-Eden1"/>
      <sheetName val="11_산출(전열)1"/>
      <sheetName val="6_산출(동력)1"/>
      <sheetName val="7_산출(TRAY)1"/>
      <sheetName val="Bill_2-VMart&amp;VPro1"/>
      <sheetName val="tong_hop_v_tu"/>
      <sheetName val="H_Satuan"/>
      <sheetName val="Executive_Summary"/>
      <sheetName val="5201_2004"/>
      <sheetName val="GRAND_REKAP"/>
      <sheetName val="5_BANG_I"/>
      <sheetName val="Public_Health_systems"/>
      <sheetName val="TH_VL,_NC,_DDHT_Thanhphuoc"/>
      <sheetName val="Cost_increment"/>
      <sheetName val="Define_finishing"/>
      <sheetName val="⑤항목별2"/>
      <sheetName val="조선용암면"/>
      <sheetName val="TONG NUOCGOC"/>
      <sheetName val="단가_및_재료?"/>
      <sheetName val="Doi so"/>
      <sheetName val="_내역서(1).xls_5.학교신설예산 Ⴘ"/>
      <sheetName val="Main"/>
      <sheetName val="Bar-Data"/>
      <sheetName val="3-DIV3"/>
      <sheetName val="ANL SNI"/>
      <sheetName val="Bahan"/>
      <sheetName val="Cash Out-Plan"/>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내역서(1).xls"/>
      <sheetName val="%EB%82%B4%EC%97%AD%EC%84%9C(1)."/>
      <sheetName val="TDTKP"/>
      <sheetName val="DK-KH"/>
      <sheetName val="Tongke"/>
      <sheetName val="VCBo"/>
      <sheetName val="TH Kinh phi"/>
      <sheetName val="Bang KL"/>
      <sheetName val="Construction"/>
      <sheetName val="BẢNG TRA"/>
      <sheetName val="HEAT_입력자료"/>
      <sheetName val="열수지"/>
      <sheetName val="loading"/>
      <sheetName val="MAIN GATE HOUSE"/>
      <sheetName val="단가_(2_x0000__x0000_"/>
      <sheetName val="현황표-원래"/>
      <sheetName val="지급(진행중)"/>
      <sheetName val="자  재"/>
      <sheetName val="건축외주"/>
      <sheetName val="환경기계공정표_¹_x0000_Ԁ_x0000_"/>
      <sheetName val="주공_갑_x0000_"/>
      <sheetName val="Customer_Datab뇠ᜑ"/>
      <sheetName val="Customer_Datab먠᜽"/>
      <sheetName val="영동癰၎_x0000_"/>
      <sheetName val="설치내역서"/>
      <sheetName val="전선_및_전선관-자䝼-"/>
      <sheetName val="비계공사"/>
      <sheetName val="_내역서(ͭ_x005f_x005f_x005F"/>
      <sheetName val="_내역서(ͭ_x005f_x0000_"/>
      <sheetName val="기초분물량표"/>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7_경제성결과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unit_41"/>
      <sheetName val="[내역서(1)_xls]5_학교신설예산_Ⴘ1"/>
      <sheetName val="HARGA_MATERIAL1"/>
      <sheetName val="_갑__지_11"/>
      <sheetName val="[내역서(1)_xls]5_학교신설예산_쎸⬅/瀀þ밀2"/>
      <sheetName val="6__안전관리비1"/>
      <sheetName val="국도접속_차도부수량1"/>
      <sheetName val="[내역서(1)_xls]5_학교신설예산_Ⴘ퀀诋쌆蠅/᠀1"/>
      <sheetName val="A_일용노무비지급명세서1"/>
      <sheetName val="5_학교신설예산_집행(01~偤°1"/>
      <sheetName val="ateCodes?TimeCodes?Overri飀Ⱔ"/>
      <sheetName val="chiet_tinh"/>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scale_&amp;_Income"/>
      <sheetName val="BOM_LIST_정리"/>
      <sheetName val="입고단가_LIST"/>
      <sheetName val="거래刀"/>
      <sheetName val="CABLE_SIZE-1"/>
      <sheetName val="제작물량_7월"/>
      <sheetName val="수고조사야"/>
      <sheetName val="일위대가(당초)"/>
      <sheetName val="산출금액내역"/>
      <sheetName val="CHAMBER"/>
      <sheetName val=" 총 괄 표"/>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방배동내역(리_x0000__x0000_"/>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RAT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세금계산서 "/>
      <sheetName val="출고대장"/>
      <sheetName val="거래명세표"/>
      <sheetName val="GlassData"/>
      <sheetName val="포장수량단위"/>
      <sheetName val="2A"/>
      <sheetName val="BGT"/>
      <sheetName val="Re1"/>
      <sheetName val="Sheet㙸˯㦀ȼ?!"/>
      <sheetName val="ateCodes?TimeCod?ꀋᙰ0_x0000_頀{_x0000__x0000_堀簊夞ĸ"/>
      <sheetName val="ateCodes?TimeCod?齒ꀈᙰ0_x0000_?Y_x0000__x0000_堀䠊夙ĸ"/>
      <sheetName val="접속도로1"/>
      <sheetName val="3.하중계산"/>
      <sheetName val="산출근거#2-3"/>
      <sheetName val="Sur Site"/>
      <sheetName val="Spool Index"/>
      <sheetName val="분석적검토"/>
      <sheetName val="현금흐름표"/>
      <sheetName val="12CGOU"/>
      <sheetName val="제비용"/>
      <sheetName val="간접비 총괄표"/>
      <sheetName val="Rebar Sum"/>
      <sheetName val="Manpower costs + data"/>
      <sheetName val="rate PC item"/>
      <sheetName val="7IFS-5A"/>
      <sheetName val="수목일위"/>
      <sheetName val="세골재  T2 변경 현황"/>
      <sheetName val="접합 및 부설 "/>
      <sheetName val="Assumption"/>
      <sheetName val="설계내역2"/>
      <sheetName val="LP-S"/>
      <sheetName val="①매출"/>
      <sheetName val="내역서(교량)전체"/>
      <sheetName val="소일위대가코드표"/>
      <sheetName val="기초목"/>
      <sheetName val="Thuc thanh"/>
      <sheetName val="총원가계산서(요율)"/>
      <sheetName val="Đơn giá theo m2"/>
      <sheetName val="관람_x0000__x0000_Ԁ"/>
      <sheetName val="조건표"/>
      <sheetName val="은Í_x0000__x0000_"/>
      <sheetName val="0226"/>
      <sheetName val="고용(소방)"/>
      <sheetName val="고용(전기)"/>
      <sheetName val="소총괄(계좌)"/>
      <sheetName val="실DAT_x0000__x0000__x0000_"/>
      <sheetName val="공사기본내용"/>
      <sheetName val="[내역서(1).xls]단가_(2\_x005f_x0000_"/>
      <sheetName val="[내역서(1).xls]5_학교신설예산_쎸⬅/"/>
      <sheetName val="[내역서(1).xls][내역서(1)_xls]단가_(2\"/>
      <sheetName val="[내역서(1).xls][내역서(1)_xls]단가_(2\栀"/>
      <sheetName val="DATA_입_x0000__x0000_"/>
      <sheetName val="賃料等一覧"/>
      <sheetName val="5. 离职现况"/>
      <sheetName val="C1_공逜_x0010__x0000_"/>
      <sheetName val="M"/>
      <sheetName val="IO"/>
      <sheetName val="95TOTREV"/>
      <sheetName val="계약서"/>
      <sheetName val="8층 북"/>
      <sheetName val="tree"/>
      <sheetName val="공정집계_국별"/>
      <sheetName val="99년하반기"/>
      <sheetName val="C.S.A"/>
      <sheetName val="Sch.6"/>
      <sheetName val="jobhist"/>
      <sheetName val="SECT12-A"/>
      <sheetName val="SECT34-A"/>
      <sheetName val="SECT6-A"/>
      <sheetName val="SECT7-Frame"/>
      <sheetName val="BILL 1"/>
      <sheetName val="Master01"/>
      <sheetName val="css_inpatient_day_surg_sub"/>
      <sheetName val="PROCURE"/>
      <sheetName val="산출(부하간선)"/>
      <sheetName val="이름교환"/>
      <sheetName val="BAND(200)"/>
      <sheetName val="OUTER AREA(겹침없음)"/>
      <sheetName val="gi-list"/>
      <sheetName val="지수산출"/>
      <sheetName val="보조부문비배부"/>
      <sheetName val="전선_및_전선관-자유_x000a_"/>
      <sheetName val="ateCodes?TimeCod�齒ꀈᙰ0_x0000_�Y_x0000__x0000_堀䠊夙ĸ"/>
      <sheetName val="수량계산서_집계표(철거-을_x0000__x0000__x0000__x0000__x0000__x0000_Ā_x0000_ᅐ"/>
      <sheetName val="수량계산서_집계표(철거-을_x0000__x0000__x0000__x0000__x0000__x0000_Ā_x0000_"/>
      <sheetName val="수량계산서_집계표(철거-을ၒ_x0000__x0000__x0000_Ā_x0000__x0000__x0000__x0005_"/>
      <sheetName val="_내역서(ͭ_x005f_x005f_x005f_x0000_"/>
      <sheetName val="전선_및_전선관-자유頀"/>
      <sheetName val="주공_갑Ը"/>
      <sheetName val="개거산출내역"/>
      <sheetName val="품셈倀"/>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refreshError="1"/>
      <sheetData sheetId="1362"/>
      <sheetData sheetId="1363"/>
      <sheetData sheetId="1364"/>
      <sheetData sheetId="1365"/>
      <sheetData sheetId="1366"/>
      <sheetData sheetId="1367"/>
      <sheetData sheetId="1368"/>
      <sheetData sheetId="1369" refreshError="1"/>
      <sheetData sheetId="1370" refreshError="1"/>
      <sheetData sheetId="1371" refreshError="1"/>
      <sheetData sheetId="1372"/>
      <sheetData sheetId="1373" refreshError="1"/>
      <sheetData sheetId="1374" refreshError="1"/>
      <sheetData sheetId="1375" refreshError="1"/>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refreshError="1"/>
      <sheetData sheetId="1419" refreshError="1"/>
      <sheetData sheetId="1420" refreshError="1"/>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refreshError="1"/>
      <sheetData sheetId="1482" refreshError="1"/>
      <sheetData sheetId="1483" refreshError="1"/>
      <sheetData sheetId="1484" refreshError="1"/>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sheetData sheetId="1516">
        <row r="21">
          <cell r="A21">
            <v>0</v>
          </cell>
        </row>
      </sheetData>
      <sheetData sheetId="1517">
        <row r="21">
          <cell r="A21">
            <v>0</v>
          </cell>
        </row>
      </sheetData>
      <sheetData sheetId="1518">
        <row r="21">
          <cell r="A21">
            <v>0</v>
          </cell>
        </row>
      </sheetData>
      <sheetData sheetId="1519">
        <row r="21">
          <cell r="A21">
            <v>0</v>
          </cell>
        </row>
      </sheetData>
      <sheetData sheetId="1520">
        <row r="21">
          <cell r="A21">
            <v>0</v>
          </cell>
        </row>
      </sheetData>
      <sheetData sheetId="1521">
        <row r="21">
          <cell r="A21">
            <v>0</v>
          </cell>
        </row>
      </sheetData>
      <sheetData sheetId="1522">
        <row r="21">
          <cell r="A21">
            <v>0</v>
          </cell>
        </row>
      </sheetData>
      <sheetData sheetId="1523">
        <row r="21">
          <cell r="A21">
            <v>0</v>
          </cell>
        </row>
      </sheetData>
      <sheetData sheetId="1524">
        <row r="21">
          <cell r="A21">
            <v>0</v>
          </cell>
        </row>
      </sheetData>
      <sheetData sheetId="1525">
        <row r="21">
          <cell r="A21">
            <v>0</v>
          </cell>
        </row>
      </sheetData>
      <sheetData sheetId="1526">
        <row r="21">
          <cell r="A21">
            <v>0</v>
          </cell>
        </row>
      </sheetData>
      <sheetData sheetId="1527">
        <row r="21">
          <cell r="A21">
            <v>0</v>
          </cell>
        </row>
      </sheetData>
      <sheetData sheetId="1528">
        <row r="21">
          <cell r="A21">
            <v>0</v>
          </cell>
        </row>
      </sheetData>
      <sheetData sheetId="1529">
        <row r="21">
          <cell r="A21">
            <v>0</v>
          </cell>
        </row>
      </sheetData>
      <sheetData sheetId="1530">
        <row r="21">
          <cell r="A21">
            <v>0</v>
          </cell>
        </row>
      </sheetData>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ow r="21">
          <cell r="A21">
            <v>0</v>
          </cell>
        </row>
      </sheetData>
      <sheetData sheetId="1752">
        <row r="21">
          <cell r="A21">
            <v>0</v>
          </cell>
        </row>
      </sheetData>
      <sheetData sheetId="1753">
        <row r="21">
          <cell r="A21">
            <v>0</v>
          </cell>
        </row>
      </sheetData>
      <sheetData sheetId="1754">
        <row r="21">
          <cell r="A21">
            <v>0</v>
          </cell>
        </row>
      </sheetData>
      <sheetData sheetId="1755">
        <row r="21">
          <cell r="A21">
            <v>0</v>
          </cell>
        </row>
      </sheetData>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sheetData sheetId="2145" refreshError="1"/>
      <sheetData sheetId="2146"/>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ow r="21">
          <cell r="A21">
            <v>0</v>
          </cell>
        </row>
      </sheetData>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ow r="21">
          <cell r="A21">
            <v>0</v>
          </cell>
        </row>
      </sheetData>
      <sheetData sheetId="2305">
        <row r="21">
          <cell r="A21">
            <v>0</v>
          </cell>
        </row>
      </sheetData>
      <sheetData sheetId="2306">
        <row r="21">
          <cell r="A21">
            <v>0</v>
          </cell>
        </row>
      </sheetData>
      <sheetData sheetId="2307">
        <row r="21">
          <cell r="A21">
            <v>0</v>
          </cell>
        </row>
      </sheetData>
      <sheetData sheetId="2308">
        <row r="21">
          <cell r="A21">
            <v>0</v>
          </cell>
        </row>
      </sheetData>
      <sheetData sheetId="2309">
        <row r="21">
          <cell r="A21">
            <v>0</v>
          </cell>
        </row>
      </sheetData>
      <sheetData sheetId="2310">
        <row r="21">
          <cell r="A21">
            <v>0</v>
          </cell>
        </row>
      </sheetData>
      <sheetData sheetId="2311"/>
      <sheetData sheetId="2312"/>
      <sheetData sheetId="2313" refreshError="1"/>
      <sheetData sheetId="2314" refreshError="1"/>
      <sheetData sheetId="2315" refreshError="1"/>
      <sheetData sheetId="2316"/>
      <sheetData sheetId="2317" refreshError="1"/>
      <sheetData sheetId="2318" refreshError="1"/>
      <sheetData sheetId="2319" refreshError="1"/>
      <sheetData sheetId="2320" refreshError="1"/>
      <sheetData sheetId="2321" refreshError="1"/>
      <sheetData sheetId="2322">
        <row r="21">
          <cell r="A21">
            <v>0</v>
          </cell>
        </row>
      </sheetData>
      <sheetData sheetId="2323">
        <row r="21">
          <cell r="A21">
            <v>0</v>
          </cell>
        </row>
      </sheetData>
      <sheetData sheetId="2324" refreshError="1"/>
      <sheetData sheetId="2325" refreshError="1"/>
      <sheetData sheetId="2326" refreshError="1"/>
      <sheetData sheetId="2327" refreshError="1"/>
      <sheetData sheetId="2328" refreshError="1"/>
      <sheetData sheetId="2329" refreshError="1"/>
      <sheetData sheetId="2330">
        <row r="21">
          <cell r="A21">
            <v>0</v>
          </cell>
        </row>
      </sheetData>
      <sheetData sheetId="2331">
        <row r="21">
          <cell r="A21">
            <v>0</v>
          </cell>
        </row>
      </sheetData>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sheetData sheetId="2395" refreshError="1"/>
      <sheetData sheetId="2396" refreshError="1"/>
      <sheetData sheetId="2397" refreshError="1"/>
      <sheetData sheetId="2398" refreshError="1"/>
      <sheetData sheetId="2399" refreshError="1"/>
      <sheetData sheetId="2400" refreshError="1"/>
      <sheetData sheetId="2401">
        <row r="21">
          <cell r="A21">
            <v>0</v>
          </cell>
        </row>
      </sheetData>
      <sheetData sheetId="2402" refreshError="1"/>
      <sheetData sheetId="2403" refreshError="1"/>
      <sheetData sheetId="2404" refreshError="1"/>
      <sheetData sheetId="2405" refreshError="1"/>
      <sheetData sheetId="2406" refreshError="1"/>
      <sheetData sheetId="2407"/>
      <sheetData sheetId="2408"/>
      <sheetData sheetId="2409"/>
      <sheetData sheetId="2410" refreshError="1"/>
      <sheetData sheetId="2411" refreshError="1"/>
      <sheetData sheetId="2412" refreshError="1"/>
      <sheetData sheetId="2413" refreshError="1"/>
      <sheetData sheetId="2414" refreshError="1"/>
      <sheetData sheetId="2415" refreshError="1"/>
      <sheetData sheetId="2416" refreshError="1"/>
      <sheetData sheetId="2417">
        <row r="21">
          <cell r="A21">
            <v>0</v>
          </cell>
        </row>
      </sheetData>
      <sheetData sheetId="2418" refreshError="1"/>
      <sheetData sheetId="2419" refreshError="1"/>
      <sheetData sheetId="2420" refreshError="1"/>
      <sheetData sheetId="2421" refreshError="1"/>
      <sheetData sheetId="2422" refreshError="1"/>
      <sheetData sheetId="2423"/>
      <sheetData sheetId="2424" refreshError="1"/>
      <sheetData sheetId="2425" refreshError="1"/>
      <sheetData sheetId="2426" refreshError="1"/>
      <sheetData sheetId="2427"/>
      <sheetData sheetId="2428"/>
      <sheetData sheetId="2429"/>
      <sheetData sheetId="2430" refreshError="1"/>
      <sheetData sheetId="2431" refreshError="1"/>
      <sheetData sheetId="2432">
        <row r="21">
          <cell r="A21">
            <v>0</v>
          </cell>
        </row>
      </sheetData>
      <sheetData sheetId="2433">
        <row r="21">
          <cell r="A21">
            <v>0</v>
          </cell>
        </row>
      </sheetData>
      <sheetData sheetId="2434">
        <row r="21">
          <cell r="A21">
            <v>0</v>
          </cell>
        </row>
      </sheetData>
      <sheetData sheetId="2435">
        <row r="21">
          <cell r="A21">
            <v>0</v>
          </cell>
        </row>
      </sheetData>
      <sheetData sheetId="2436">
        <row r="21">
          <cell r="A21">
            <v>0</v>
          </cell>
        </row>
      </sheetData>
      <sheetData sheetId="2437">
        <row r="21">
          <cell r="A21">
            <v>0</v>
          </cell>
        </row>
      </sheetData>
      <sheetData sheetId="2438">
        <row r="21">
          <cell r="A21">
            <v>0</v>
          </cell>
        </row>
      </sheetData>
      <sheetData sheetId="2439">
        <row r="21">
          <cell r="A21">
            <v>0</v>
          </cell>
        </row>
      </sheetData>
      <sheetData sheetId="2440">
        <row r="21">
          <cell r="A21">
            <v>0</v>
          </cell>
        </row>
      </sheetData>
      <sheetData sheetId="2441">
        <row r="21">
          <cell r="A21">
            <v>0</v>
          </cell>
        </row>
      </sheetData>
      <sheetData sheetId="2442">
        <row r="21">
          <cell r="A21">
            <v>0</v>
          </cell>
        </row>
      </sheetData>
      <sheetData sheetId="2443">
        <row r="21">
          <cell r="A21">
            <v>0</v>
          </cell>
        </row>
      </sheetData>
      <sheetData sheetId="2444">
        <row r="21">
          <cell r="A21">
            <v>0</v>
          </cell>
        </row>
      </sheetData>
      <sheetData sheetId="2445">
        <row r="21">
          <cell r="A21">
            <v>0</v>
          </cell>
        </row>
      </sheetData>
      <sheetData sheetId="2446">
        <row r="21">
          <cell r="A21">
            <v>0</v>
          </cell>
        </row>
      </sheetData>
      <sheetData sheetId="2447">
        <row r="21">
          <cell r="A21">
            <v>0</v>
          </cell>
        </row>
      </sheetData>
      <sheetData sheetId="2448">
        <row r="21">
          <cell r="A21">
            <v>0</v>
          </cell>
        </row>
      </sheetData>
      <sheetData sheetId="2449">
        <row r="21">
          <cell r="A21">
            <v>0</v>
          </cell>
        </row>
      </sheetData>
      <sheetData sheetId="2450">
        <row r="21">
          <cell r="A21">
            <v>0</v>
          </cell>
        </row>
      </sheetData>
      <sheetData sheetId="2451">
        <row r="21">
          <cell r="A21">
            <v>0</v>
          </cell>
        </row>
      </sheetData>
      <sheetData sheetId="2452">
        <row r="21">
          <cell r="A21">
            <v>0</v>
          </cell>
        </row>
      </sheetData>
      <sheetData sheetId="2453">
        <row r="21">
          <cell r="A21">
            <v>0</v>
          </cell>
        </row>
      </sheetData>
      <sheetData sheetId="2454">
        <row r="21">
          <cell r="A21">
            <v>0</v>
          </cell>
        </row>
      </sheetData>
      <sheetData sheetId="2455">
        <row r="21">
          <cell r="A21">
            <v>0</v>
          </cell>
        </row>
      </sheetData>
      <sheetData sheetId="2456">
        <row r="21">
          <cell r="A21">
            <v>0</v>
          </cell>
        </row>
      </sheetData>
      <sheetData sheetId="2457" refreshError="1"/>
      <sheetData sheetId="2458" refreshError="1"/>
      <sheetData sheetId="2459"/>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refreshError="1"/>
      <sheetData sheetId="2480" refreshError="1"/>
      <sheetData sheetId="2481" refreshError="1"/>
      <sheetData sheetId="2482" refreshError="1"/>
      <sheetData sheetId="2483" refreshError="1"/>
      <sheetData sheetId="2484"/>
      <sheetData sheetId="2485"/>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ow r="21">
          <cell r="A21">
            <v>0</v>
          </cell>
        </row>
      </sheetData>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sheetData sheetId="2544"/>
      <sheetData sheetId="2545" refreshError="1"/>
      <sheetData sheetId="2546" refreshError="1"/>
      <sheetData sheetId="2547" refreshError="1"/>
      <sheetData sheetId="2548" refreshError="1"/>
      <sheetData sheetId="2549"/>
      <sheetData sheetId="2550" refreshError="1"/>
      <sheetData sheetId="2551" refreshError="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sheetData sheetId="2709" refreshError="1"/>
      <sheetData sheetId="2710"/>
      <sheetData sheetId="2711"/>
      <sheetData sheetId="2712" refreshError="1"/>
      <sheetData sheetId="2713" refreshError="1"/>
      <sheetData sheetId="2714" refreshError="1"/>
      <sheetData sheetId="2715"/>
      <sheetData sheetId="2716"/>
      <sheetData sheetId="2717" refreshError="1"/>
      <sheetData sheetId="2718" refreshError="1"/>
      <sheetData sheetId="2719" refreshError="1"/>
      <sheetData sheetId="2720" refreshError="1"/>
      <sheetData sheetId="2721"/>
      <sheetData sheetId="2722"/>
      <sheetData sheetId="2723">
        <row r="21">
          <cell r="A21">
            <v>0</v>
          </cell>
        </row>
      </sheetData>
      <sheetData sheetId="2724">
        <row r="21">
          <cell r="A21">
            <v>0</v>
          </cell>
        </row>
      </sheetData>
      <sheetData sheetId="2725">
        <row r="21">
          <cell r="A21">
            <v>0</v>
          </cell>
        </row>
      </sheetData>
      <sheetData sheetId="2726">
        <row r="21">
          <cell r="A21">
            <v>0</v>
          </cell>
        </row>
      </sheetData>
      <sheetData sheetId="2727">
        <row r="21">
          <cell r="A21">
            <v>0</v>
          </cell>
        </row>
      </sheetData>
      <sheetData sheetId="2728">
        <row r="21">
          <cell r="A21">
            <v>0</v>
          </cell>
        </row>
      </sheetData>
      <sheetData sheetId="2729">
        <row r="21">
          <cell r="A21">
            <v>0</v>
          </cell>
        </row>
      </sheetData>
      <sheetData sheetId="2730"/>
      <sheetData sheetId="2731"/>
      <sheetData sheetId="2732"/>
      <sheetData sheetId="2733"/>
      <sheetData sheetId="2734"/>
      <sheetData sheetId="2735"/>
      <sheetData sheetId="2736"/>
      <sheetData sheetId="2737"/>
      <sheetData sheetId="2738"/>
      <sheetData sheetId="2739"/>
      <sheetData sheetId="2740"/>
      <sheetData sheetId="2741">
        <row r="21">
          <cell r="A21">
            <v>0</v>
          </cell>
        </row>
      </sheetData>
      <sheetData sheetId="2742"/>
      <sheetData sheetId="2743"/>
      <sheetData sheetId="2744"/>
      <sheetData sheetId="2745">
        <row r="21">
          <cell r="A21">
            <v>0</v>
          </cell>
        </row>
      </sheetData>
      <sheetData sheetId="2746"/>
      <sheetData sheetId="2747"/>
      <sheetData sheetId="2748">
        <row r="21">
          <cell r="A21">
            <v>0</v>
          </cell>
        </row>
      </sheetData>
      <sheetData sheetId="2749">
        <row r="21">
          <cell r="A21">
            <v>0</v>
          </cell>
        </row>
      </sheetData>
      <sheetData sheetId="2750"/>
      <sheetData sheetId="2751">
        <row r="21">
          <cell r="A21">
            <v>0</v>
          </cell>
        </row>
      </sheetData>
      <sheetData sheetId="2752">
        <row r="21">
          <cell r="A21">
            <v>0</v>
          </cell>
        </row>
      </sheetData>
      <sheetData sheetId="2753">
        <row r="21">
          <cell r="A21">
            <v>0</v>
          </cell>
        </row>
      </sheetData>
      <sheetData sheetId="2754"/>
      <sheetData sheetId="2755"/>
      <sheetData sheetId="2756"/>
      <sheetData sheetId="2757">
        <row r="21">
          <cell r="A21">
            <v>0</v>
          </cell>
        </row>
      </sheetData>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ow r="21">
          <cell r="A21">
            <v>0</v>
          </cell>
        </row>
      </sheetData>
      <sheetData sheetId="2790">
        <row r="21">
          <cell r="A21">
            <v>0</v>
          </cell>
        </row>
      </sheetData>
      <sheetData sheetId="2791">
        <row r="21">
          <cell r="A21">
            <v>0</v>
          </cell>
        </row>
      </sheetData>
      <sheetData sheetId="2792" refreshError="1"/>
      <sheetData sheetId="2793" refreshError="1"/>
      <sheetData sheetId="2794" refreshError="1"/>
      <sheetData sheetId="2795"/>
      <sheetData sheetId="2796" refreshError="1"/>
      <sheetData sheetId="2797"/>
      <sheetData sheetId="2798"/>
      <sheetData sheetId="2799"/>
      <sheetData sheetId="2800"/>
      <sheetData sheetId="2801">
        <row r="21">
          <cell r="A21">
            <v>0</v>
          </cell>
        </row>
      </sheetData>
      <sheetData sheetId="2802">
        <row r="21">
          <cell r="A21">
            <v>0</v>
          </cell>
        </row>
      </sheetData>
      <sheetData sheetId="2803">
        <row r="21">
          <cell r="A21">
            <v>0</v>
          </cell>
        </row>
      </sheetData>
      <sheetData sheetId="2804">
        <row r="21">
          <cell r="A21">
            <v>0</v>
          </cell>
        </row>
      </sheetData>
      <sheetData sheetId="2805">
        <row r="21">
          <cell r="A21">
            <v>0</v>
          </cell>
        </row>
      </sheetData>
      <sheetData sheetId="2806"/>
      <sheetData sheetId="2807">
        <row r="21">
          <cell r="A21">
            <v>0</v>
          </cell>
        </row>
      </sheetData>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ow r="21">
          <cell r="A21">
            <v>0</v>
          </cell>
        </row>
      </sheetData>
      <sheetData sheetId="2817"/>
      <sheetData sheetId="2818"/>
      <sheetData sheetId="2819"/>
      <sheetData sheetId="2820"/>
      <sheetData sheetId="2821"/>
      <sheetData sheetId="2822"/>
      <sheetData sheetId="2823"/>
      <sheetData sheetId="2824" refreshError="1"/>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sheetData sheetId="2848"/>
      <sheetData sheetId="2849"/>
      <sheetData sheetId="2850"/>
      <sheetData sheetId="2851" refreshError="1"/>
      <sheetData sheetId="2852" refreshError="1"/>
      <sheetData sheetId="2853" refreshError="1"/>
      <sheetData sheetId="2854" refreshError="1"/>
      <sheetData sheetId="2855"/>
      <sheetData sheetId="2856"/>
      <sheetData sheetId="2857" refreshError="1"/>
      <sheetData sheetId="2858"/>
      <sheetData sheetId="2859" refreshError="1"/>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ow r="21">
          <cell r="A21">
            <v>0</v>
          </cell>
        </row>
      </sheetData>
      <sheetData sheetId="2941">
        <row r="21">
          <cell r="A21">
            <v>0</v>
          </cell>
        </row>
      </sheetData>
      <sheetData sheetId="2942">
        <row r="21">
          <cell r="A21">
            <v>0</v>
          </cell>
        </row>
      </sheetData>
      <sheetData sheetId="2943">
        <row r="21">
          <cell r="A21">
            <v>0</v>
          </cell>
        </row>
      </sheetData>
      <sheetData sheetId="2944">
        <row r="21">
          <cell r="A21">
            <v>0</v>
          </cell>
        </row>
      </sheetData>
      <sheetData sheetId="2945">
        <row r="21">
          <cell r="A21">
            <v>0</v>
          </cell>
        </row>
      </sheetData>
      <sheetData sheetId="2946">
        <row r="21">
          <cell r="A21">
            <v>0</v>
          </cell>
        </row>
      </sheetData>
      <sheetData sheetId="2947">
        <row r="21">
          <cell r="A21">
            <v>0</v>
          </cell>
        </row>
      </sheetData>
      <sheetData sheetId="2948">
        <row r="21">
          <cell r="A21">
            <v>0</v>
          </cell>
        </row>
      </sheetData>
      <sheetData sheetId="2949">
        <row r="21">
          <cell r="A21">
            <v>0</v>
          </cell>
        </row>
      </sheetData>
      <sheetData sheetId="2950">
        <row r="21">
          <cell r="A21">
            <v>0</v>
          </cell>
        </row>
      </sheetData>
      <sheetData sheetId="2951">
        <row r="21">
          <cell r="A21">
            <v>0</v>
          </cell>
        </row>
      </sheetData>
      <sheetData sheetId="2952">
        <row r="21">
          <cell r="A21">
            <v>0</v>
          </cell>
        </row>
      </sheetData>
      <sheetData sheetId="2953">
        <row r="21">
          <cell r="A21">
            <v>0</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ow r="21">
          <cell r="A21">
            <v>0</v>
          </cell>
        </row>
      </sheetData>
      <sheetData sheetId="3029">
        <row r="21">
          <cell r="A21">
            <v>0</v>
          </cell>
        </row>
      </sheetData>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ow r="21">
          <cell r="A21">
            <v>0</v>
          </cell>
        </row>
      </sheetData>
      <sheetData sheetId="3041" refreshError="1"/>
      <sheetData sheetId="3042" refreshError="1"/>
      <sheetData sheetId="3043" refreshError="1"/>
      <sheetData sheetId="3044" refreshError="1"/>
      <sheetData sheetId="3045" refreshError="1"/>
      <sheetData sheetId="3046" refreshError="1"/>
      <sheetData sheetId="3047">
        <row r="21">
          <cell r="A21">
            <v>0</v>
          </cell>
        </row>
      </sheetData>
      <sheetData sheetId="3048" refreshError="1"/>
      <sheetData sheetId="3049" refreshError="1"/>
      <sheetData sheetId="3050" refreshError="1"/>
      <sheetData sheetId="3051">
        <row r="21">
          <cell r="A21">
            <v>0</v>
          </cell>
        </row>
      </sheetData>
      <sheetData sheetId="3052" refreshError="1"/>
      <sheetData sheetId="3053" refreshError="1"/>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ow r="21">
          <cell r="A21">
            <v>0</v>
          </cell>
        </row>
      </sheetData>
      <sheetData sheetId="3060">
        <row r="21">
          <cell r="A21">
            <v>0</v>
          </cell>
        </row>
      </sheetData>
      <sheetData sheetId="3061">
        <row r="21">
          <cell r="A21">
            <v>0</v>
          </cell>
        </row>
      </sheetData>
      <sheetData sheetId="3062">
        <row r="21">
          <cell r="A21">
            <v>0</v>
          </cell>
        </row>
      </sheetData>
      <sheetData sheetId="3063">
        <row r="21">
          <cell r="A21">
            <v>0</v>
          </cell>
        </row>
      </sheetData>
      <sheetData sheetId="3064">
        <row r="21">
          <cell r="A21">
            <v>0</v>
          </cell>
        </row>
      </sheetData>
      <sheetData sheetId="3065">
        <row r="21">
          <cell r="A21">
            <v>0</v>
          </cell>
        </row>
      </sheetData>
      <sheetData sheetId="3066">
        <row r="21">
          <cell r="A21">
            <v>0</v>
          </cell>
        </row>
      </sheetData>
      <sheetData sheetId="3067">
        <row r="21">
          <cell r="A21">
            <v>0</v>
          </cell>
        </row>
      </sheetData>
      <sheetData sheetId="3068">
        <row r="21">
          <cell r="A21">
            <v>0</v>
          </cell>
        </row>
      </sheetData>
      <sheetData sheetId="3069">
        <row r="21">
          <cell r="A21">
            <v>0</v>
          </cell>
        </row>
      </sheetData>
      <sheetData sheetId="3070">
        <row r="21">
          <cell r="A21">
            <v>0</v>
          </cell>
        </row>
      </sheetData>
      <sheetData sheetId="3071">
        <row r="21">
          <cell r="A21">
            <v>0</v>
          </cell>
        </row>
      </sheetData>
      <sheetData sheetId="3072" refreshError="1"/>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ow r="21">
          <cell r="A21">
            <v>0</v>
          </cell>
        </row>
      </sheetData>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ow r="21">
          <cell r="A21">
            <v>0</v>
          </cell>
        </row>
      </sheetData>
      <sheetData sheetId="3137">
        <row r="21">
          <cell r="A21">
            <v>0</v>
          </cell>
        </row>
      </sheetData>
      <sheetData sheetId="3138">
        <row r="21">
          <cell r="A21">
            <v>0</v>
          </cell>
        </row>
      </sheetData>
      <sheetData sheetId="3139">
        <row r="21">
          <cell r="A21">
            <v>0</v>
          </cell>
        </row>
      </sheetData>
      <sheetData sheetId="3140">
        <row r="21">
          <cell r="A21">
            <v>0</v>
          </cell>
        </row>
      </sheetData>
      <sheetData sheetId="3141">
        <row r="21">
          <cell r="A21">
            <v>0</v>
          </cell>
        </row>
      </sheetData>
      <sheetData sheetId="3142">
        <row r="21">
          <cell r="A21">
            <v>0</v>
          </cell>
        </row>
      </sheetData>
      <sheetData sheetId="3143">
        <row r="21">
          <cell r="A21">
            <v>0</v>
          </cell>
        </row>
      </sheetData>
      <sheetData sheetId="3144">
        <row r="21">
          <cell r="A21">
            <v>0</v>
          </cell>
        </row>
      </sheetData>
      <sheetData sheetId="3145">
        <row r="21">
          <cell r="A21">
            <v>0</v>
          </cell>
        </row>
      </sheetData>
      <sheetData sheetId="3146">
        <row r="21">
          <cell r="A21">
            <v>0</v>
          </cell>
        </row>
      </sheetData>
      <sheetData sheetId="3147">
        <row r="21">
          <cell r="A21">
            <v>0</v>
          </cell>
        </row>
      </sheetData>
      <sheetData sheetId="3148">
        <row r="21">
          <cell r="A21">
            <v>0</v>
          </cell>
        </row>
      </sheetData>
      <sheetData sheetId="3149">
        <row r="21">
          <cell r="A21">
            <v>0</v>
          </cell>
        </row>
      </sheetData>
      <sheetData sheetId="3150">
        <row r="21">
          <cell r="A21">
            <v>0</v>
          </cell>
        </row>
      </sheetData>
      <sheetData sheetId="3151">
        <row r="21">
          <cell r="A21">
            <v>0</v>
          </cell>
        </row>
      </sheetData>
      <sheetData sheetId="3152">
        <row r="21">
          <cell r="A21">
            <v>0</v>
          </cell>
        </row>
      </sheetData>
      <sheetData sheetId="3153">
        <row r="21">
          <cell r="A21">
            <v>0</v>
          </cell>
        </row>
      </sheetData>
      <sheetData sheetId="3154">
        <row r="21">
          <cell r="A21">
            <v>0</v>
          </cell>
        </row>
      </sheetData>
      <sheetData sheetId="3155">
        <row r="21">
          <cell r="A21">
            <v>0</v>
          </cell>
        </row>
      </sheetData>
      <sheetData sheetId="3156">
        <row r="21">
          <cell r="A21">
            <v>0</v>
          </cell>
        </row>
      </sheetData>
      <sheetData sheetId="3157">
        <row r="21">
          <cell r="A21">
            <v>0</v>
          </cell>
        </row>
      </sheetData>
      <sheetData sheetId="3158">
        <row r="21">
          <cell r="A21">
            <v>0</v>
          </cell>
        </row>
      </sheetData>
      <sheetData sheetId="3159">
        <row r="21">
          <cell r="A21">
            <v>0</v>
          </cell>
        </row>
      </sheetData>
      <sheetData sheetId="3160">
        <row r="21">
          <cell r="A21">
            <v>0</v>
          </cell>
        </row>
      </sheetData>
      <sheetData sheetId="3161">
        <row r="21">
          <cell r="A21">
            <v>0</v>
          </cell>
        </row>
      </sheetData>
      <sheetData sheetId="3162">
        <row r="21">
          <cell r="A21">
            <v>0</v>
          </cell>
        </row>
      </sheetData>
      <sheetData sheetId="3163">
        <row r="21">
          <cell r="A21">
            <v>0</v>
          </cell>
        </row>
      </sheetData>
      <sheetData sheetId="3164">
        <row r="21">
          <cell r="A21">
            <v>0</v>
          </cell>
        </row>
      </sheetData>
      <sheetData sheetId="3165">
        <row r="21">
          <cell r="A21">
            <v>0</v>
          </cell>
        </row>
      </sheetData>
      <sheetData sheetId="3166">
        <row r="21">
          <cell r="A21">
            <v>0</v>
          </cell>
        </row>
      </sheetData>
      <sheetData sheetId="3167">
        <row r="21">
          <cell r="A21">
            <v>0</v>
          </cell>
        </row>
      </sheetData>
      <sheetData sheetId="3168">
        <row r="21">
          <cell r="A21">
            <v>0</v>
          </cell>
        </row>
      </sheetData>
      <sheetData sheetId="3169">
        <row r="21">
          <cell r="A21">
            <v>0</v>
          </cell>
        </row>
      </sheetData>
      <sheetData sheetId="3170">
        <row r="21">
          <cell r="A21">
            <v>0</v>
          </cell>
        </row>
      </sheetData>
      <sheetData sheetId="3171">
        <row r="21">
          <cell r="A21">
            <v>0</v>
          </cell>
        </row>
      </sheetData>
      <sheetData sheetId="3172">
        <row r="21">
          <cell r="A21">
            <v>0</v>
          </cell>
        </row>
      </sheetData>
      <sheetData sheetId="3173">
        <row r="21">
          <cell r="A21">
            <v>0</v>
          </cell>
        </row>
      </sheetData>
      <sheetData sheetId="3174">
        <row r="21">
          <cell r="A21">
            <v>0</v>
          </cell>
        </row>
      </sheetData>
      <sheetData sheetId="3175">
        <row r="21">
          <cell r="A21">
            <v>0</v>
          </cell>
        </row>
      </sheetData>
      <sheetData sheetId="3176">
        <row r="21">
          <cell r="A21">
            <v>0</v>
          </cell>
        </row>
      </sheetData>
      <sheetData sheetId="3177">
        <row r="21">
          <cell r="A21">
            <v>0</v>
          </cell>
        </row>
      </sheetData>
      <sheetData sheetId="3178" refreshError="1"/>
      <sheetData sheetId="3179" refreshError="1"/>
      <sheetData sheetId="3180" refreshError="1"/>
      <sheetData sheetId="3181" refreshError="1"/>
      <sheetData sheetId="3182">
        <row r="21">
          <cell r="A21">
            <v>0</v>
          </cell>
        </row>
      </sheetData>
      <sheetData sheetId="3183" refreshError="1"/>
      <sheetData sheetId="3184" refreshError="1"/>
      <sheetData sheetId="3185" refreshError="1"/>
      <sheetData sheetId="3186">
        <row r="21">
          <cell r="A21">
            <v>0</v>
          </cell>
        </row>
      </sheetData>
      <sheetData sheetId="3187" refreshError="1"/>
      <sheetData sheetId="3188">
        <row r="21">
          <cell r="A21">
            <v>0</v>
          </cell>
        </row>
      </sheetData>
      <sheetData sheetId="3189">
        <row r="21">
          <cell r="A21">
            <v>0</v>
          </cell>
        </row>
      </sheetData>
      <sheetData sheetId="3190" refreshError="1"/>
      <sheetData sheetId="3191" refreshError="1"/>
      <sheetData sheetId="3192" refreshError="1"/>
      <sheetData sheetId="3193" refreshError="1"/>
      <sheetData sheetId="3194" refreshError="1"/>
      <sheetData sheetId="3195"/>
      <sheetData sheetId="3196"/>
      <sheetData sheetId="3197"/>
      <sheetData sheetId="3198"/>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row r="21">
          <cell r="A21">
            <v>0</v>
          </cell>
        </row>
      </sheetData>
      <sheetData sheetId="3220"/>
      <sheetData sheetId="3221"/>
      <sheetData sheetId="3222">
        <row r="21">
          <cell r="A21">
            <v>0</v>
          </cell>
        </row>
      </sheetData>
      <sheetData sheetId="3223">
        <row r="21">
          <cell r="A21">
            <v>0</v>
          </cell>
        </row>
      </sheetData>
      <sheetData sheetId="3224"/>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sheetData sheetId="3336"/>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sheetData sheetId="3553"/>
      <sheetData sheetId="3554" refreshError="1"/>
      <sheetData sheetId="3555"/>
      <sheetData sheetId="3556"/>
      <sheetData sheetId="3557"/>
      <sheetData sheetId="3558">
        <row r="21">
          <cell r="A21">
            <v>0</v>
          </cell>
        </row>
      </sheetData>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row r="21">
          <cell r="A21">
            <v>0</v>
          </cell>
        </row>
      </sheetData>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sheetData sheetId="3899"/>
      <sheetData sheetId="3900"/>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sheetData sheetId="3933" refreshError="1"/>
      <sheetData sheetId="3934" refreshError="1"/>
      <sheetData sheetId="3935" refreshError="1"/>
      <sheetData sheetId="3936"/>
      <sheetData sheetId="3937"/>
      <sheetData sheetId="3938" refreshError="1"/>
      <sheetData sheetId="3939" refreshError="1"/>
      <sheetData sheetId="394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부하계산서"/>
      <sheetName val="단가"/>
      <sheetName val="부대공Ⅱ"/>
      <sheetName val="200"/>
      <sheetName val="총괄표"/>
      <sheetName val="데이타"/>
      <sheetName val="설계예산서"/>
      <sheetName val="공정코드"/>
      <sheetName val="일반부표"/>
      <sheetName val="자료입력"/>
      <sheetName val="내역서 제출"/>
      <sheetName val="일위대가"/>
      <sheetName val="실행내역"/>
      <sheetName val="설계내역서"/>
      <sheetName val="경비"/>
      <sheetName val="Sheet1"/>
      <sheetName val="건축내역"/>
      <sheetName val="소방 "/>
      <sheetName val="SIL98"/>
      <sheetName val="RE9604"/>
      <sheetName val="지급자재"/>
      <sheetName val="가스"/>
      <sheetName val="약품공급2"/>
      <sheetName val="내역"/>
      <sheetName val="제경비율"/>
      <sheetName val="지하1층"/>
      <sheetName val="금액내역서"/>
      <sheetName val="2공구산출내역"/>
      <sheetName val="일위대가모음"/>
      <sheetName val="일위대가목록"/>
      <sheetName val="철근량"/>
      <sheetName val="손익분석"/>
      <sheetName val="반응조"/>
      <sheetName val="직노"/>
      <sheetName val="일대-1"/>
      <sheetName val="일위대가목차"/>
      <sheetName val="2000년 공정표"/>
      <sheetName val="갑지"/>
      <sheetName val="입찰보고"/>
      <sheetName val="부하(성남)"/>
      <sheetName val="수량총괄"/>
      <sheetName val="노임단가"/>
      <sheetName val="건축직"/>
      <sheetName val="내역서"/>
      <sheetName val="MIJIBI"/>
      <sheetName val="전체"/>
      <sheetName val="준검 내역서"/>
      <sheetName val="을"/>
      <sheetName val="케이블"/>
      <sheetName val="코드"/>
      <sheetName val="품셈TABLE"/>
      <sheetName val="#REF"/>
      <sheetName val="산출내역서"/>
      <sheetName val="Total"/>
      <sheetName val="3절_CheckList_구분"/>
      <sheetName val="구조물공"/>
      <sheetName val="직접비"/>
      <sheetName val="기계공사비집계(원안)"/>
      <sheetName val="일위대가표"/>
      <sheetName val="전화번호부"/>
      <sheetName val="전화번호DB"/>
      <sheetName val="식재인부"/>
      <sheetName val="신우"/>
      <sheetName val="토공내역서"/>
      <sheetName val="VXXXXX"/>
      <sheetName val="노임(1차)"/>
      <sheetName val="부안일위"/>
      <sheetName val="자재일람"/>
      <sheetName val="코드표"/>
      <sheetName val="SUB일위대가"/>
      <sheetName val="토목주소"/>
      <sheetName val="프랜트면허"/>
      <sheetName val="BID"/>
      <sheetName val="설 계"/>
      <sheetName val="인사자료총집계"/>
      <sheetName val="원가"/>
      <sheetName val="Customer Databas"/>
      <sheetName val="재개발"/>
      <sheetName val="개요"/>
      <sheetName val="공사개요"/>
      <sheetName val="설계명세서"/>
      <sheetName val="적격심사표"/>
      <sheetName val="총괄-1"/>
      <sheetName val="수량산출서"/>
      <sheetName val="내역총괄"/>
      <sheetName val="내역총괄2"/>
      <sheetName val="내역총괄3"/>
      <sheetName val="청주(철골발주의뢰서)"/>
      <sheetName val="영외수지"/>
      <sheetName val="평균터파기고(1-2,ASP)"/>
      <sheetName val="총괄내역"/>
      <sheetName val="자재단가"/>
      <sheetName val="Ⅴ-2.공종별내역"/>
      <sheetName val="입찰안"/>
      <sheetName val="골재산출"/>
      <sheetName val="산출근거"/>
      <sheetName val="식생블럭단위수량"/>
      <sheetName val="06 일위대가목록"/>
      <sheetName val="01"/>
      <sheetName val="자재테이블"/>
      <sheetName val="원가계산서"/>
      <sheetName val="일위대가 (호표)"/>
      <sheetName val="95년12월말"/>
      <sheetName val="공통가설"/>
      <sheetName val="L-type"/>
      <sheetName val="단중표"/>
      <sheetName val="FILE1"/>
      <sheetName val="조명시설"/>
      <sheetName val="견적서"/>
      <sheetName val="정렬"/>
      <sheetName val="견적조건"/>
      <sheetName val="INPUT"/>
      <sheetName val="세부내역"/>
      <sheetName val="조경일람"/>
      <sheetName val="CTEMCOST"/>
      <sheetName val="DANGA"/>
      <sheetName val="건축"/>
      <sheetName val="발주내역"/>
      <sheetName val="A-4"/>
      <sheetName val="날개벽수량표"/>
      <sheetName val="교각별철근수량집계표"/>
      <sheetName val="단재적표"/>
      <sheetName val="설계요소"/>
      <sheetName val="중기사용료"/>
      <sheetName val="2순위(20)"/>
      <sheetName val="(C)원내역"/>
      <sheetName val="조명율표"/>
      <sheetName val="220 (2)"/>
      <sheetName val="실행철강하도"/>
      <sheetName val="SLAB&quot;1&quot;"/>
      <sheetName val="상하차_운반비,_운반비"/>
      <sheetName val="내역서_제출"/>
      <sheetName val="소방_"/>
      <sheetName val="2000년_공정표"/>
      <sheetName val="COPING"/>
      <sheetName val="부대단위수량"/>
      <sheetName val="하도급통지서"/>
      <sheetName val="조내역"/>
      <sheetName val="전차선로 물량표"/>
      <sheetName val="DATA"/>
      <sheetName val="현금흐름"/>
      <sheetName val="한전수탁"/>
      <sheetName val="구조물철거타공정이월"/>
      <sheetName val="b_balju"/>
      <sheetName val="총수량집계표"/>
      <sheetName val="노임"/>
      <sheetName val="20관리비율"/>
      <sheetName val="원형1호맨홀토공수량"/>
      <sheetName val="주방환기"/>
      <sheetName val="강원랜드-강산"/>
      <sheetName val="기초자료입력및 K치 확인"/>
      <sheetName val="철근"/>
      <sheetName val="단가비교표_공통1"/>
      <sheetName val="범용개발순소요비용"/>
      <sheetName val="단가산출서"/>
      <sheetName val="장비가동"/>
      <sheetName val="당초"/>
      <sheetName val="총괄내역서"/>
      <sheetName val="견적"/>
      <sheetName val="코드명"/>
      <sheetName val="수목단가"/>
      <sheetName val="시설수량표"/>
      <sheetName val="식재수량표"/>
      <sheetName val="단가표 (3)"/>
      <sheetName val="중갑지"/>
      <sheetName val="벽체면적당일위대가"/>
      <sheetName val="기자재비"/>
      <sheetName val="환율"/>
      <sheetName val="내역표지"/>
      <sheetName val="b_balju-단가단가단가"/>
      <sheetName val="설비2차"/>
      <sheetName val="11.자재단가"/>
      <sheetName val="갑지1"/>
      <sheetName val="data2"/>
      <sheetName val="변경총괄지(1)"/>
      <sheetName val="실행"/>
      <sheetName val="전신환매도율"/>
      <sheetName val="표지"/>
      <sheetName val="9GNG운반"/>
      <sheetName val="수량산출"/>
      <sheetName val="TB-내역서"/>
      <sheetName val="통계연보"/>
      <sheetName val="총(철거)"/>
      <sheetName val="Customer_Databas"/>
      <sheetName val="평3"/>
      <sheetName val="내역관리1"/>
      <sheetName val="경비공통"/>
      <sheetName val="제직재"/>
      <sheetName val="수량분배표"/>
      <sheetName val="특기시방"/>
      <sheetName val="정산내역서"/>
      <sheetName val="102역사"/>
      <sheetName val="단위단가"/>
      <sheetName val="직원자료입력"/>
      <sheetName val="별표 "/>
      <sheetName val="단면가정"/>
      <sheetName val="연부97-1"/>
      <sheetName val="예산변경사항"/>
      <sheetName val="설계"/>
      <sheetName val="설계조건"/>
      <sheetName val="차수공개요"/>
      <sheetName val="DATE"/>
      <sheetName val="골조"/>
      <sheetName val="노무비"/>
      <sheetName val="삭제금지단가"/>
      <sheetName val="NYS"/>
      <sheetName val="총공사비"/>
      <sheetName val="공사원가1"/>
      <sheetName val="견적대비(1차) (2)"/>
      <sheetName val="백암비스타내역"/>
      <sheetName val="토목수량산출"/>
      <sheetName val="MAIN_TABLE"/>
      <sheetName val="N賃率-職"/>
      <sheetName val="지주 (2)"/>
      <sheetName val="문학간접"/>
      <sheetName val="Sheet4"/>
      <sheetName val="수량산출서 갑지"/>
      <sheetName val="현대물량"/>
      <sheetName val="용소리교"/>
      <sheetName val="1"/>
      <sheetName val="7급줄떼"/>
      <sheetName val="차압계산"/>
      <sheetName val="설직재-1"/>
      <sheetName val="EJ"/>
      <sheetName val="8. 가설사무실 공내역"/>
      <sheetName val="PIPE(UG)내역"/>
      <sheetName val="전기"/>
      <sheetName val="한일양산"/>
      <sheetName val="영창26"/>
      <sheetName val="산출내역서집계표"/>
      <sheetName val="3BL공동구 수량"/>
      <sheetName val="단가산출"/>
      <sheetName val="1,2공구원가계산서"/>
      <sheetName val="1공구산출내역서"/>
      <sheetName val="guard(mac)"/>
      <sheetName val="갑지(추정)"/>
      <sheetName val="수입"/>
      <sheetName val="간지"/>
      <sheetName val="코드일람표"/>
      <sheetName val="7.경제성결과"/>
      <sheetName val="고등학교"/>
      <sheetName val="DB"/>
      <sheetName val="대비표(토공1안)"/>
      <sheetName val="자재표"/>
      <sheetName val="GI-LIST"/>
      <sheetName val="내역갑지"/>
      <sheetName val="내역조적"/>
      <sheetName val="배수통관(좌)"/>
      <sheetName val="낙찰표"/>
      <sheetName val="Sheet1 (2)"/>
      <sheetName val="원가계산서구조조정"/>
      <sheetName val="예산명세서"/>
    </sheetNames>
    <sheetDataSet>
      <sheetData sheetId="0">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간지"/>
      <sheetName val="1.본체"/>
      <sheetName val="IN- PUT DATA(상시)"/>
      <sheetName val="내진설계"/>
      <sheetName val="IN- PUT DATA(내진)"/>
      <sheetName val="7.단면력도"/>
      <sheetName val="7.OUT- PUT DATA"/>
      <sheetName val="8.단면력"/>
      <sheetName val="단면설계"/>
      <sheetName val="8.4배력근"/>
      <sheetName val="9.사용성검토"/>
      <sheetName val="10.우각부"/>
      <sheetName val="11.직접기초"/>
      <sheetName val="직접기초단면설계"/>
      <sheetName val="12.피로검토"/>
      <sheetName val="13.날개벽계산(전산이용)"/>
      <sheetName val="14.접속SLAB"/>
      <sheetName val="접속SLAB단면설계"/>
      <sheetName val="PILE기초"/>
      <sheetName val="FOOTING-P단면설계"/>
      <sheetName val="PILE기초 (4EA)"/>
      <sheetName val="말뚝의지지력 (30NAp)"/>
      <sheetName val="말뚝의지지력"/>
      <sheetName val="날개벽"/>
      <sheetName val="날개벽단면설계"/>
      <sheetName val="날개벽3"/>
      <sheetName val="날개벽3단면설계"/>
      <sheetName val="날개벽4"/>
      <sheetName val="날개벽4단면설계"/>
      <sheetName val="횡방향검토"/>
      <sheetName val="횡방향구속철근"/>
      <sheetName val="13.날개벽검토"/>
      <sheetName val="DATE"/>
      <sheetName val="Sheet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Sheet17"/>
      <sheetName val="내역서"/>
      <sheetName val="부하_성남_"/>
      <sheetName val="FORM-0"/>
      <sheetName val="노임단가"/>
      <sheetName val="Sheet1"/>
      <sheetName val="중기일위대가"/>
      <sheetName val="LOPCALC"/>
      <sheetName val="공사비예산서(토목분)"/>
      <sheetName val="가도공"/>
      <sheetName val="SD"/>
      <sheetName val="중기사용료"/>
      <sheetName val="전차선로 물량표"/>
      <sheetName val="조도계산서 (도서)"/>
      <sheetName val="인건비"/>
      <sheetName val="설계조건"/>
      <sheetName val="정부노임단가"/>
      <sheetName val="제경비"/>
      <sheetName val="집수정(600-700)"/>
      <sheetName val="기기리스트"/>
      <sheetName val="바닥판"/>
      <sheetName val="수질정화시설"/>
      <sheetName val="금액내역서"/>
      <sheetName val="단면가정"/>
      <sheetName val="부재력정리"/>
      <sheetName val="대로근거"/>
      <sheetName val="중로근거"/>
      <sheetName val="전기실및집수정"/>
      <sheetName val="현장지지물물량"/>
      <sheetName val="가설건물"/>
      <sheetName val="Macro1"/>
      <sheetName val="목차"/>
      <sheetName val="내역"/>
      <sheetName val="INPUT"/>
      <sheetName val="ABUT수량-A1"/>
      <sheetName val="2공구수량"/>
      <sheetName val="L-type"/>
      <sheetName val="UEC영화관본공사내역"/>
      <sheetName val="BOJUNGGM"/>
      <sheetName val="계약"/>
      <sheetName val="#REF"/>
      <sheetName val="영창26"/>
      <sheetName val="공통"/>
      <sheetName val="내역대비표"/>
      <sheetName val="설직재-1"/>
      <sheetName val="96작생능"/>
      <sheetName val="TRE TABLE"/>
      <sheetName val="DATA"/>
      <sheetName val="사급자재"/>
      <sheetName val="집계표"/>
      <sheetName val="대전-교대(A1-A2)"/>
      <sheetName val="수량산출내역1115"/>
      <sheetName val="지급자재"/>
      <sheetName val="교각1"/>
      <sheetName val="타공종이기"/>
      <sheetName val="단가비교"/>
      <sheetName val="다이꾸"/>
      <sheetName val="조도계산서_(도서)"/>
      <sheetName val="수량산출"/>
      <sheetName val="별표총괄"/>
      <sheetName val="방송(체육관)"/>
      <sheetName val="일위대가"/>
      <sheetName val="MOTOR"/>
      <sheetName val="U-TYPE(1)"/>
      <sheetName val="PI"/>
      <sheetName val="토목주소"/>
      <sheetName val="프랜트면허"/>
      <sheetName val="조건표"/>
      <sheetName val="부하LOAD"/>
      <sheetName val="내역표지"/>
      <sheetName val="아파트 "/>
      <sheetName val="자재단가"/>
      <sheetName val="주식"/>
      <sheetName val="Sheet1 (2)"/>
      <sheetName val="골조시행"/>
      <sheetName val="EQUIP LIST"/>
      <sheetName val="BOM(Elec)"/>
      <sheetName val="현황산출서"/>
      <sheetName val="Sheet3"/>
      <sheetName val="김포IO"/>
      <sheetName val="일지-H"/>
      <sheetName val="약전닥트"/>
      <sheetName val="FD"/>
      <sheetName val="건축부하"/>
      <sheetName val="FA설치명세"/>
      <sheetName val="처리단락"/>
      <sheetName val="99관저"/>
      <sheetName val="LD"/>
      <sheetName val="역T형교대(말뚝기초)"/>
      <sheetName val="XXXXXX"/>
      <sheetName val="갑지"/>
      <sheetName val="총괄"/>
      <sheetName val="표지"/>
      <sheetName val="3"/>
      <sheetName val="Sheet5"/>
      <sheetName val="예가표"/>
      <sheetName val="연돌일위집계"/>
      <sheetName val="노임이"/>
      <sheetName val="99노임기준"/>
      <sheetName val="투찰"/>
      <sheetName val="7.1유효폭"/>
      <sheetName val="Macro(전선)"/>
      <sheetName val="정렬"/>
      <sheetName val="일위대가(가설)"/>
      <sheetName val="데이타"/>
      <sheetName val="부대내역"/>
      <sheetName val="ITEM"/>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개소별수량산출"/>
      <sheetName val="CC16-내역서"/>
      <sheetName val="소비자가"/>
      <sheetName val="시중노임단가"/>
      <sheetName val="특수기호강도거푸집"/>
      <sheetName val="종배수관면벽신"/>
      <sheetName val="종배수관(신)"/>
      <sheetName val="처리장"/>
      <sheetName val="하수관로"/>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대치판정"/>
      <sheetName val="TABLE"/>
      <sheetName val="FB25JN"/>
      <sheetName val="전차선로_물량표"/>
      <sheetName val="TRE_TABLE"/>
      <sheetName val="소요자재"/>
      <sheetName val="노무산출서"/>
      <sheetName val="적용단위길이"/>
      <sheetName val="DATE"/>
      <sheetName val="ⴭⴭⴭⴭ"/>
      <sheetName val="간선계산"/>
      <sheetName val="기별"/>
      <sheetName val="설계명세서"/>
      <sheetName val="단가표"/>
      <sheetName val="4-3 보온 기본물량집계"/>
      <sheetName val="단중표"/>
      <sheetName val="시공여유율"/>
      <sheetName val="공통(20-91)"/>
      <sheetName val="한강운반비"/>
      <sheetName val="노임"/>
      <sheetName val="자재"/>
      <sheetName val="BEND LOSS"/>
      <sheetName val="?????"/>
      <sheetName val="cable산출"/>
      <sheetName val="200"/>
      <sheetName val="직노"/>
      <sheetName val="Man Power &amp; Comp"/>
      <sheetName val="노무비"/>
      <sheetName val="상세내역총괄"/>
      <sheetName val="8.INTER CONNECTING"/>
      <sheetName val="2선재"/>
      <sheetName val="참조"/>
      <sheetName val="항목등록"/>
      <sheetName val="입력값"/>
      <sheetName val="SRC-B3U2"/>
      <sheetName val="투자효율분석"/>
      <sheetName val="tggwan(mac)"/>
      <sheetName val="철근단면적"/>
      <sheetName val="요율표(전기)"/>
      <sheetName val="내역기준"/>
      <sheetName val="뚝토공"/>
      <sheetName val="001"/>
      <sheetName val="토사(PE)"/>
      <sheetName val="비용적자료"/>
      <sheetName val="인사자료총집계"/>
      <sheetName val="설계개요"/>
      <sheetName val="입찰안"/>
      <sheetName val="포장직선구간"/>
      <sheetName val="법면"/>
      <sheetName val="부대공"/>
      <sheetName val="구조물공"/>
      <sheetName val="포장공"/>
      <sheetName val="토공"/>
      <sheetName val="배수공1"/>
      <sheetName val="조명시설"/>
      <sheetName val="E01"/>
      <sheetName val="MVE02"/>
      <sheetName val="수로단위수량"/>
      <sheetName val="TYPE1"/>
      <sheetName val="철근량"/>
      <sheetName val="메서,변+증"/>
      <sheetName val="날개벽37.5。,82.5。"/>
      <sheetName val="말뚝지지력산정"/>
      <sheetName val="0124"/>
      <sheetName val="단가"/>
      <sheetName val="M1"/>
      <sheetName val="설계내역서"/>
      <sheetName val="Sheet6"/>
      <sheetName val="Total"/>
      <sheetName val="Pack-3"/>
      <sheetName val="QUOTATION"/>
      <sheetName val="QUOTATION (2)"/>
      <sheetName val="차선도색현황"/>
      <sheetName val="발신정보"/>
      <sheetName val="단가조사표"/>
      <sheetName val="전기일위대가"/>
      <sheetName val="CTEMCOST"/>
      <sheetName val="중동공구"/>
      <sheetName val="건축공사 내역"/>
      <sheetName val="토목변경"/>
      <sheetName val="화전내"/>
      <sheetName val="배수공"/>
      <sheetName val="간지"/>
      <sheetName val="우각부보강"/>
      <sheetName val="몰탈콘크리트"/>
      <sheetName val="단면 (2)"/>
      <sheetName val="HX"/>
      <sheetName val="M3산출"/>
      <sheetName val="BAND(200)"/>
      <sheetName val="EL 표면적"/>
      <sheetName val="Detail"/>
      <sheetName val="수리결과"/>
      <sheetName val="steam table"/>
      <sheetName val="표지 (2)"/>
      <sheetName val="INPUT(덕도방향-시점)"/>
      <sheetName val="방음벽기초"/>
      <sheetName val="1.설계조건"/>
      <sheetName val="슬래브"/>
      <sheetName val="GTG TR PIT"/>
      <sheetName val="아파트_"/>
      <sheetName val="CALCULATION"/>
      <sheetName val="Sheet13"/>
      <sheetName val="간선"/>
      <sheetName val="P-J"/>
      <sheetName val="Sheet14"/>
      <sheetName val="수량"/>
      <sheetName val="방배동내역(리라)"/>
      <sheetName val="현장경비"/>
      <sheetName val="건축공사집계표"/>
      <sheetName val="부대공사총괄"/>
      <sheetName val="dg"/>
      <sheetName val="설계예산내역서"/>
      <sheetName val="신우"/>
      <sheetName val="과천MAIN"/>
      <sheetName val="산출근거"/>
      <sheetName val="설계가"/>
      <sheetName val="현장식당(1)"/>
      <sheetName val="#매송휴게소 전체사원#"/>
      <sheetName val="관리사무소"/>
      <sheetName val="EP0618"/>
      <sheetName val="조도계산"/>
      <sheetName val="수량이동"/>
      <sheetName val="계수시트"/>
      <sheetName val="원가계산서"/>
      <sheetName val="Sheet2"/>
      <sheetName val="경영상태"/>
      <sheetName val="__"/>
      <sheetName val="기성금내역서"/>
      <sheetName val="입적표"/>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1.수인터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Sheet5"/>
      <sheetName val="뚝토공"/>
      <sheetName val="SUM-PLT"/>
      <sheetName val="내역서"/>
      <sheetName val="정부노임단가"/>
      <sheetName val="일위대가목차"/>
      <sheetName val="인건비"/>
      <sheetName val="노임단가"/>
      <sheetName val="대비"/>
      <sheetName val="Sheet1"/>
      <sheetName val="#REF"/>
      <sheetName val="일위대가"/>
      <sheetName val="단면치수"/>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일반공사"/>
      <sheetName val="토사(PE)"/>
      <sheetName val="좌표단면SPRING"/>
      <sheetName val="노무비"/>
      <sheetName val="INPUT"/>
      <sheetName val="기둥(원형)"/>
      <sheetName val="갑지"/>
      <sheetName val="MOTOR"/>
      <sheetName val="ITEM"/>
      <sheetName val="노임"/>
      <sheetName val="JANGNAE2"/>
      <sheetName val="쌍송교"/>
      <sheetName val="ABUT수량-A1"/>
      <sheetName val="FOOTING단면력"/>
      <sheetName val="전력구구조물산근"/>
      <sheetName val="터널조도"/>
      <sheetName val="건축공사"/>
      <sheetName val="cost"/>
      <sheetName val="01하반기노임"/>
      <sheetName val="우각부보강"/>
      <sheetName val="원형1호맨홀토공수량"/>
      <sheetName val="수안보-MBR1"/>
      <sheetName val="Sheet3"/>
      <sheetName val="정부노임단가"/>
      <sheetName val="U-TYPE(1)"/>
      <sheetName val="준검 내역서"/>
      <sheetName val="NOMUBI"/>
      <sheetName val="sw1"/>
      <sheetName val="내역서(기성청구)"/>
      <sheetName val="입찰안"/>
      <sheetName val="내역서"/>
      <sheetName val="중기사용료"/>
      <sheetName val="Sheet1"/>
      <sheetName val="단면치수"/>
      <sheetName val="전력구구조물산근2구간"/>
      <sheetName val="맨홀조서"/>
      <sheetName val="1. 설계조건 2.단면가정 3. 하중계산"/>
      <sheetName val="DATA 입력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개요"/>
      <sheetName val="총괄표 "/>
      <sheetName val="내역"/>
      <sheetName val="토공총괄"/>
      <sheetName val="표지"/>
      <sheetName val="자재간지"/>
      <sheetName val="자재"/>
      <sheetName val="4.배수간지"/>
      <sheetName val="배수집계"/>
      <sheetName val="배수토공"/>
      <sheetName val="배수연장"/>
      <sheetName val="배수단위 "/>
      <sheetName val="배수배관"/>
      <sheetName val="5.가정급수간지"/>
      <sheetName val="가정급수"/>
      <sheetName val="가정급수토공"/>
      <sheetName val="가정급수연장"/>
      <sheetName val="가정급수단위"/>
      <sheetName val="6.변실간지"/>
      <sheetName val="변실집계"/>
      <sheetName val="변실수량"/>
      <sheetName val="7.부대공"/>
      <sheetName val="폐기물"/>
      <sheetName val="배수깨기"/>
      <sheetName val="가정급수깨기"/>
      <sheetName val="단 가 산 출 근 거"/>
      <sheetName val="code"/>
      <sheetName val="콘크리트깨기"/>
      <sheetName val="몰탈"/>
      <sheetName val="토공"/>
      <sheetName val="덤프운반"/>
      <sheetName val="레미콘타설"/>
      <sheetName val="철근가공조립"/>
      <sheetName val="거푸집"/>
      <sheetName val="유로폼"/>
      <sheetName val="보조기층포설및다짐"/>
      <sheetName val="콘크리트포장"/>
      <sheetName val="파형강관"/>
      <sheetName val="수로관"/>
      <sheetName val="흄관부설및접합"/>
      <sheetName val="보조기층운반"/>
      <sheetName val="중기운반"/>
      <sheetName val="부대공"/>
      <sheetName val="소운반"/>
      <sheetName val="아스콘"/>
      <sheetName val="사용료총괄"/>
      <sheetName val="중기사용료"/>
      <sheetName val="노임단가"/>
      <sheetName val="Sheet1"/>
      <sheetName val="자재단가"/>
      <sheetName val="res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ok2"/>
      <sheetName val="#REF"/>
      <sheetName val="xxxxxx"/>
      <sheetName val="차수집계"/>
      <sheetName val="3련 BOX"/>
      <sheetName val="측조"/>
      <sheetName val="총괄집계"/>
      <sheetName val="집수집"/>
      <sheetName val="집1"/>
      <sheetName val="찰쌓기단위수량"/>
      <sheetName val="횡배토"/>
      <sheetName val="횡배조"/>
      <sheetName val="횡배단"/>
      <sheetName val="1. 설계조건 2.단면가정 3. 하중계산"/>
      <sheetName val="DATA 입력란"/>
      <sheetName val="일위대가"/>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단가산출"/>
      <sheetName val="자재수량"/>
      <sheetName val="Sheet1"/>
      <sheetName val="1공구 건정토건 토공"/>
      <sheetName val="1공구 건정토건 철콘"/>
      <sheetName val="입찰안"/>
      <sheetName val="보도내역 (3)"/>
      <sheetName val="Module1"/>
      <sheetName val="Qheet6"/>
      <sheetName val="실행철강하도"/>
      <sheetName val="준검 내역서"/>
      <sheetName val="SG"/>
      <sheetName val="내역서"/>
      <sheetName val="주차구획선수량"/>
      <sheetName val="산출내역서"/>
      <sheetName val="차액보증"/>
      <sheetName val="공사개요"/>
      <sheetName val="갑지"/>
      <sheetName val="자재단가비교표"/>
      <sheetName val="A-4"/>
      <sheetName val="#REF"/>
      <sheetName val="일위대가"/>
      <sheetName val="개요"/>
      <sheetName val="부대tu"/>
      <sheetName val="하조서"/>
      <sheetName val="내역"/>
      <sheetName val="가도공"/>
      <sheetName val="신공항A-9(원가수정)"/>
      <sheetName val="데리네이타현황"/>
      <sheetName val="한강운반비"/>
      <sheetName val="서∼군(2)"/>
      <sheetName val="금호"/>
      <sheetName val="저"/>
      <sheetName val="정부노임단가"/>
      <sheetName val="변경비교-을"/>
      <sheetName val="6공구(당초)"/>
      <sheetName val="품의서"/>
      <sheetName val="토적집계"/>
      <sheetName val="도급"/>
      <sheetName val="목차"/>
      <sheetName val="대로근거"/>
      <sheetName val="을"/>
      <sheetName val="재개발"/>
      <sheetName val="소야공정계획표"/>
      <sheetName val="BID"/>
      <sheetName val="노임단가"/>
      <sheetName val="SANTOGO"/>
      <sheetName val="98NS-N"/>
      <sheetName val="후다내역"/>
      <sheetName val="45,46"/>
      <sheetName val="시공여유율"/>
      <sheetName val="총괄-1"/>
      <sheetName val="단가산출서"/>
      <sheetName val="일위대가표"/>
      <sheetName val="기초코드"/>
      <sheetName val="입적표"/>
      <sheetName val="토사(PE)"/>
      <sheetName val="98지급계획"/>
      <sheetName val="대비"/>
      <sheetName val="설계예산서"/>
      <sheetName val="실행대비"/>
      <sheetName val="SP-B1"/>
      <sheetName val="1.수인터널"/>
      <sheetName val="물가시세"/>
      <sheetName val="Total"/>
      <sheetName val="부대내역"/>
      <sheetName val="입력시트"/>
      <sheetName val="원형1호맨홀토공수량"/>
      <sheetName val="갑지(추정)"/>
      <sheetName val="공업용수관로"/>
      <sheetName val="자재단가"/>
      <sheetName val="공문(신)"/>
      <sheetName val="토목주소"/>
      <sheetName val="낙찰표"/>
      <sheetName val="6PILE  (돌출)"/>
      <sheetName val="특수선일위대가"/>
      <sheetName val="I一般比"/>
      <sheetName val="입찰품의서"/>
      <sheetName val="기계내역"/>
      <sheetName val="AS포장복구 "/>
      <sheetName val="중로근거"/>
      <sheetName val="일위(토목)"/>
      <sheetName val="실행내역서"/>
      <sheetName val="eq_data"/>
      <sheetName val="기본단가"/>
      <sheetName val="설 계"/>
      <sheetName val="경비"/>
      <sheetName val="Dae_Jiju"/>
      <sheetName val="Sikje_ingun"/>
      <sheetName val="TREE_D"/>
      <sheetName val="초기화면"/>
      <sheetName val="표지"/>
      <sheetName val="2.대외공문"/>
      <sheetName val="설계"/>
      <sheetName val="2000년1차"/>
      <sheetName val="건축내역서"/>
      <sheetName val="단가비교표"/>
      <sheetName val="BSD (2)"/>
      <sheetName val="보할"/>
      <sheetName val="전기공사"/>
      <sheetName val="공통가설"/>
      <sheetName val="단"/>
      <sheetName val="3차준공"/>
      <sheetName val="흥양2교토공집계표"/>
      <sheetName val="DATA"/>
      <sheetName val="시화점실행"/>
      <sheetName val="하수급견적대비"/>
      <sheetName val="DATE"/>
      <sheetName val="type-F"/>
      <sheetName val="0.0ControlSheet"/>
      <sheetName val="0.1keyAssumption"/>
      <sheetName val="맨홀수량"/>
      <sheetName val="준공조서갑지"/>
      <sheetName val="지주설치제원"/>
      <sheetName val="입출재고현황 (2)"/>
      <sheetName val="수문일1"/>
      <sheetName val="가시설"/>
      <sheetName val="광산내역"/>
      <sheetName val="A-7-1LINE(수량)"/>
      <sheetName val="Sheet1 (2)"/>
      <sheetName val="상-교대(A1-A2)"/>
      <sheetName val="노임"/>
      <sheetName val="대치판정"/>
      <sheetName val="인건-측정"/>
      <sheetName val="증감대비"/>
      <sheetName val="결과조달"/>
      <sheetName val="현장관리"/>
      <sheetName val="여과지동"/>
      <sheetName val="기초자료"/>
      <sheetName val="을지"/>
      <sheetName val="nys"/>
      <sheetName val="연결임시"/>
      <sheetName val="장비집계"/>
      <sheetName val="건축내역"/>
      <sheetName val="적용대가"/>
      <sheetName val="2000년하반기"/>
      <sheetName val="인건비 "/>
      <sheetName val="내역(최종본4.5)"/>
      <sheetName val="1.취수장"/>
      <sheetName val="9GNG운반"/>
      <sheetName val="TYPE-A"/>
      <sheetName val="간접비"/>
      <sheetName val="실행내역"/>
      <sheetName val="ELECTRIC"/>
      <sheetName val="기성신청"/>
      <sheetName val="원본(갑지)"/>
      <sheetName val="위치조서"/>
      <sheetName val="배수통관(좌)"/>
      <sheetName val="산출내역서집계표"/>
      <sheetName val="횡배수관토공수량"/>
      <sheetName val="공제구간조서"/>
      <sheetName val="강교(Sub)"/>
      <sheetName val="몰탈재료산출"/>
      <sheetName val="ABUT수량-A1"/>
      <sheetName val="BJJIN"/>
      <sheetName val="충주"/>
      <sheetName val="교각1"/>
      <sheetName val="제잡비.xls"/>
      <sheetName val="3BL공동구 수량"/>
      <sheetName val="수량산출"/>
      <sheetName val="자재"/>
      <sheetName val="골조시행"/>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수로단위수량"/>
      <sheetName val="공사비총괄표"/>
      <sheetName val="일위대가(1)"/>
      <sheetName val="접속도로1"/>
      <sheetName val="전체_1설계"/>
      <sheetName val="토공사"/>
      <sheetName val="전기일위대가"/>
      <sheetName val="전신환매도율"/>
      <sheetName val="총괄내역서"/>
      <sheetName val="설직재-1"/>
      <sheetName val="2.고용보험료산출근거"/>
      <sheetName val="배관단가조사서"/>
      <sheetName val="EQUIP-H"/>
      <sheetName val="공종별산출내역서"/>
      <sheetName val="마산방향"/>
      <sheetName val="진주방향"/>
      <sheetName val="설계내역서"/>
      <sheetName val="APT"/>
      <sheetName val="부하(성남)"/>
      <sheetName val="부하계산서"/>
      <sheetName val="일위대가(계측기설치)"/>
      <sheetName val="구천"/>
      <sheetName val="전신"/>
      <sheetName val="수량조서"/>
      <sheetName val="코드표"/>
      <sheetName val=" 총괄표"/>
      <sheetName val="교대(A1)"/>
      <sheetName val="4)유동표"/>
      <sheetName val="조명시설"/>
      <sheetName val="최초침전지집계표"/>
      <sheetName val="일위대가(가설)"/>
      <sheetName val="현대물량"/>
      <sheetName val="MOTOR"/>
      <sheetName val="CONCRETE"/>
      <sheetName val="wall"/>
      <sheetName val="건축집계"/>
      <sheetName val="4.내진설계"/>
      <sheetName val="1_수인터널"/>
      <sheetName val="6PILE__(돌출)"/>
      <sheetName val="2_대외공문"/>
      <sheetName val="설_계"/>
      <sheetName val="AS포장복구_"/>
      <sheetName val="바닥판"/>
      <sheetName val="공사"/>
      <sheetName val="COPING"/>
      <sheetName val="1안"/>
      <sheetName val="1. 설계조건 2.단면가정 3. 하중계산"/>
      <sheetName val="DATA 입력란"/>
      <sheetName val="96보완계획7.12"/>
      <sheetName val="s"/>
      <sheetName val="공사비예산서(토목분)"/>
      <sheetName val="수량3"/>
      <sheetName val="토목내역"/>
      <sheetName val="관급"/>
      <sheetName val="직노"/>
      <sheetName val="자재목록"/>
      <sheetName val="중기목록"/>
      <sheetName val="단가목록"/>
      <sheetName val="일위목록"/>
      <sheetName val="노임목록"/>
      <sheetName val="손익현황"/>
      <sheetName val="현황CODE"/>
      <sheetName val="6호기"/>
      <sheetName val="수자재단위당"/>
      <sheetName val="물량표"/>
      <sheetName val="교각계산"/>
      <sheetName val="단가"/>
      <sheetName val="관일"/>
      <sheetName val="철거산출근거"/>
      <sheetName val="단가조사"/>
      <sheetName val="단면가정"/>
      <sheetName val="설계조건"/>
      <sheetName val="부재력정리"/>
      <sheetName val="Front"/>
      <sheetName val="가격조사서"/>
      <sheetName val="세금자료"/>
      <sheetName val="경영상태"/>
      <sheetName val="설계예산"/>
      <sheetName val="200"/>
      <sheetName val="중기일위대가"/>
      <sheetName val="경비2내역"/>
      <sheetName val="노원열병합  건축공사기성내역서"/>
      <sheetName val="원가계산서"/>
      <sheetName val="현장관리비"/>
      <sheetName val="집계"/>
      <sheetName val="날개벽(시점좌측)"/>
      <sheetName val="포장공자재집계표"/>
      <sheetName val="부대입찰 내역서"/>
      <sheetName val="전차선로 물량표"/>
      <sheetName val="공통(20-91)"/>
      <sheetName val="실행내역서 "/>
      <sheetName val="TB-내역서"/>
      <sheetName val="신대방33(적용)"/>
      <sheetName val="포장단면별단위수량"/>
      <sheetName val="가로등내역서"/>
      <sheetName val="자재일람"/>
      <sheetName val="전라자금"/>
      <sheetName val="b_yesan"/>
      <sheetName val="INPUT(덕도방향-시점)"/>
      <sheetName val="CPM챠트"/>
      <sheetName val="지우지마"/>
      <sheetName val="토목"/>
      <sheetName val="설계기준"/>
      <sheetName val="내역1"/>
      <sheetName val="WORK"/>
      <sheetName val="내역(최종본4_5)"/>
      <sheetName val="0_0ControlSheet"/>
      <sheetName val="0_1keyAssumption"/>
      <sheetName val="전체ﾴ엿서"/>
      <sheetName val="Type(123)"/>
      <sheetName val="각형맨홀"/>
      <sheetName val="투찰(하수)"/>
      <sheetName val="프랜트면허"/>
      <sheetName val="토공(우물통,기타) "/>
      <sheetName val="견적서"/>
      <sheetName val="현장별계약현황('98.10.31)"/>
      <sheetName val="구의33고"/>
      <sheetName val="금액내역서"/>
      <sheetName val="노무비"/>
      <sheetName val="2000전체분"/>
      <sheetName val="세부내역서"/>
      <sheetName val="입적6-10"/>
      <sheetName val="현장관리비 산출내역"/>
      <sheetName val="97년 추정"/>
      <sheetName val="배수내역"/>
      <sheetName val="팔당터널(1공구)"/>
      <sheetName val="DC-O-4-S(설명서)"/>
      <sheetName val="평균터파기고(1-2,ASP)"/>
      <sheetName val="세부내역"/>
      <sheetName val="확약서"/>
      <sheetName val="선정요령"/>
      <sheetName val="하중"/>
      <sheetName val="1.설계조건"/>
      <sheetName val="노임이"/>
      <sheetName val="STAND20"/>
      <sheetName val="화설내"/>
      <sheetName val="자재집계표"/>
      <sheetName val="도급b_balju"/>
      <sheetName val="원가서"/>
      <sheetName val="뚝토공"/>
      <sheetName val="명단"/>
      <sheetName val="원가계산 (2)"/>
      <sheetName val="Eq. Mobilization"/>
      <sheetName val="Y-WORK"/>
      <sheetName val="인사자료총집계"/>
      <sheetName val="_REF"/>
      <sheetName val="설계서"/>
      <sheetName val="예산서"/>
      <sheetName val="총공사비"/>
      <sheetName val="공사비산출내역"/>
      <sheetName val="0Title"/>
      <sheetName val="일위(PN)"/>
      <sheetName val="연습"/>
      <sheetName val="건축내역(진해석동)"/>
      <sheetName val="주경기-오배수"/>
      <sheetName val="주요자재단가"/>
      <sheetName val="98수문일위"/>
      <sheetName val="단가(반정1교-원주)"/>
      <sheetName val="증감내역서"/>
      <sheetName val="J直材4"/>
      <sheetName val="본공사"/>
      <sheetName val="JUCKEYK"/>
      <sheetName val="S0"/>
      <sheetName val="공량산출서"/>
      <sheetName val="종단계산"/>
      <sheetName val="견적대비표"/>
      <sheetName val="실행간접비용"/>
      <sheetName val="보고"/>
      <sheetName val="총집계표"/>
      <sheetName val="신공항A-;(원가수정)"/>
      <sheetName val="건축공사"/>
      <sheetName val="콤보박스와 리스트박스의 연결"/>
      <sheetName val="유형처분"/>
      <sheetName val="수 량 명 세 서 - 1"/>
      <sheetName val="견적조건"/>
      <sheetName val="F4-F7"/>
      <sheetName val="장비당단가 (1)"/>
      <sheetName val="Sheet2 (2)"/>
      <sheetName val="업무"/>
      <sheetName val="경영혁신본부"/>
      <sheetName val="1.설계기준"/>
      <sheetName val="수량산출서"/>
      <sheetName val="인건비"/>
      <sheetName val="내역서01"/>
      <sheetName val="참조"/>
      <sheetName val="CALCULATION"/>
      <sheetName val="앵커구조계산"/>
      <sheetName val="부대공Ⅱ"/>
      <sheetName val="2.건축"/>
      <sheetName val="단면 (2)"/>
      <sheetName val="3F"/>
      <sheetName val="설계명세서"/>
      <sheetName val="예산M6-B"/>
      <sheetName val="AB자재단가"/>
      <sheetName val="간지"/>
      <sheetName val="상세산출"/>
      <sheetName val="적현로"/>
      <sheetName val="구조물터파기수량집계"/>
      <sheetName val="측구터파기공수량집계"/>
      <sheetName val="배수공 시멘트 및 골재량 산출"/>
      <sheetName val="깨기"/>
      <sheetName val="기계경비일람"/>
      <sheetName val="건축-물가변동"/>
      <sheetName val="횡배수관"/>
      <sheetName val="DATA2000"/>
      <sheetName val="음료실행"/>
      <sheetName val="날개벽"/>
      <sheetName val="집계표(OPTION)"/>
      <sheetName val="1호맨홀수량산출"/>
      <sheetName val="원가계산"/>
      <sheetName val="식재"/>
      <sheetName val="시설물"/>
      <sheetName val="식재출력용"/>
      <sheetName val="유지관리"/>
      <sheetName val="VXXXXXXX"/>
      <sheetName val="건설성적"/>
      <sheetName val="전기단가조사서"/>
      <sheetName val="산수배수"/>
      <sheetName val="집계표(수배전제조구매)"/>
      <sheetName val="실행(ALT1)"/>
      <sheetName val="정보"/>
      <sheetName val="품셈TABLE"/>
      <sheetName val="현황산출서"/>
      <sheetName val="내   역"/>
      <sheetName val="자금청구"/>
      <sheetName val="프라임 강변역(4,236)"/>
      <sheetName val="물집"/>
      <sheetName val="플랜트 설치"/>
      <sheetName val="데이타"/>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덕전리"/>
      <sheetName val="관련자료입력"/>
      <sheetName val="설내역서 "/>
      <sheetName val="장비별표(오거보링)(Ø400)(12M)"/>
      <sheetName val="IW-LIST"/>
      <sheetName val="발주설계서(당초)"/>
      <sheetName val="설-원가"/>
      <sheetName val="변경후원본2"/>
      <sheetName val="비교1"/>
      <sheetName val="신우"/>
      <sheetName val="機器明細(MC)"/>
      <sheetName val="8.PILE  (돌출)"/>
      <sheetName val="울산자금"/>
      <sheetName val="강북라우터"/>
      <sheetName val="공사분석"/>
      <sheetName val="국내"/>
      <sheetName val="우석문틀"/>
      <sheetName val="Sheet9"/>
      <sheetName val="지급자재"/>
      <sheetName val="건집"/>
      <sheetName val="기집"/>
      <sheetName val="토집"/>
      <sheetName val="조집"/>
      <sheetName val="2000년 공정표"/>
      <sheetName val="입찰보고"/>
      <sheetName val="시중노임단가"/>
      <sheetName val="건축적용원가계산"/>
      <sheetName val="수량집계표"/>
      <sheetName val="2.교량(신설)"/>
      <sheetName val="5.2코핑"/>
      <sheetName val="현경"/>
      <sheetName val="맨홀(2호)"/>
      <sheetName val="TEST1"/>
      <sheetName val="밸브설치"/>
      <sheetName val="공정표 "/>
      <sheetName val="S12"/>
      <sheetName val="기초(1)"/>
      <sheetName val="P.M 별"/>
      <sheetName val="예산내역서"/>
      <sheetName val="수입"/>
      <sheetName val="산출근거"/>
      <sheetName val="TOT"/>
      <sheetName val="구조물철거타공정이월"/>
      <sheetName val="50-4(2차)"/>
      <sheetName val="철근단면적"/>
      <sheetName val="전기"/>
      <sheetName val="기계경비"/>
      <sheetName val="출장내역"/>
      <sheetName val="견적을지"/>
      <sheetName val="ITEM"/>
      <sheetName val="집 계 표"/>
      <sheetName val="수토공단위당"/>
      <sheetName val="간접"/>
      <sheetName val="TBN실행"/>
      <sheetName val="지중자재단가"/>
      <sheetName val="샘플표지"/>
      <sheetName val="역T형"/>
      <sheetName val="유림골조"/>
      <sheetName val="코드"/>
      <sheetName val="위생기구"/>
      <sheetName val="기계실냉난방"/>
      <sheetName val="수량산출서 갑지"/>
      <sheetName val="첨부1-1"/>
      <sheetName val="base"/>
      <sheetName val="빙설"/>
      <sheetName val="A"/>
      <sheetName val="식재수량표"/>
      <sheetName val="식재일위"/>
      <sheetName val="배수공"/>
      <sheetName val="별표 "/>
      <sheetName val="내역분기"/>
      <sheetName val="차수"/>
      <sheetName val="총괄"/>
      <sheetName val="포설list원본"/>
      <sheetName val="FB25JN"/>
      <sheetName val="단가표"/>
      <sheetName val="입찰"/>
      <sheetName val="실행(표지,갑,을)"/>
      <sheetName val="일위대가목차"/>
      <sheetName val="광통신 견적내역서1"/>
      <sheetName val="전기실-1"/>
      <sheetName val="잡철물"/>
      <sheetName val="할증 "/>
      <sheetName val="갑지1"/>
      <sheetName val="EJ"/>
      <sheetName val="교통대책내역"/>
      <sheetName val="unit 4"/>
      <sheetName val="당초"/>
      <sheetName val="단중"/>
      <sheetName val="금융비용"/>
      <sheetName val="DATA 입력부"/>
      <sheetName val="연부97-1"/>
      <sheetName val="간접경상비"/>
      <sheetName val="공통가설공사"/>
      <sheetName val="마산월령동골조물량변경"/>
      <sheetName val="구분자"/>
      <sheetName val="1차설계변경내역"/>
      <sheetName val="작성기준"/>
      <sheetName val="본부장"/>
      <sheetName val="현장별"/>
      <sheetName val="설계변경내역서"/>
      <sheetName val="남양내역"/>
      <sheetName val="부안일위"/>
      <sheetName val="모래기초"/>
      <sheetName val="7.PILE  (돌출)"/>
      <sheetName val="예산총괄표"/>
      <sheetName val="재료비"/>
      <sheetName val="대림경상68억"/>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BREAKDOWN(철거설치)"/>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수목단가"/>
      <sheetName val="시설수량표"/>
      <sheetName val="내역서변경성원"/>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경상비"/>
      <sheetName val="영업소실적"/>
      <sheetName val="보도경계블럭"/>
      <sheetName val="대우"/>
      <sheetName val="CTEMCOST"/>
      <sheetName val="토량1-1"/>
      <sheetName val="PI"/>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tggwan(mac)"/>
      <sheetName val="파이프류"/>
      <sheetName val="Mc1"/>
      <sheetName val="사통"/>
      <sheetName val="기흥하도용"/>
      <sheetName val="명세서"/>
      <sheetName val="choose"/>
      <sheetName val="산출금액내역"/>
      <sheetName val="직공비"/>
      <sheetName val="NOMUBI"/>
      <sheetName val="sw1"/>
      <sheetName val="벽체면적당일위대가"/>
      <sheetName val="Baby일위대가"/>
      <sheetName val="1맨AO"/>
      <sheetName val="C-노임단가"/>
      <sheetName val="동원(3)"/>
      <sheetName val="1.본부별"/>
      <sheetName val="000000"/>
      <sheetName val="변경후-SHEET"/>
      <sheetName val="소비자가"/>
      <sheetName val="내역서당초"/>
      <sheetName val="시운전연료"/>
      <sheetName val="포장공"/>
      <sheetName val="구조물"/>
      <sheetName val="INPUT"/>
      <sheetName val="말고개터널조명전압강하"/>
      <sheetName val="2000.05"/>
      <sheetName val="CIP 공사"/>
      <sheetName val="마감사양"/>
      <sheetName val="배수관공"/>
      <sheetName val="측구공"/>
      <sheetName val="1차3회-개소별명세서-빨간색-인쇄용(21873)"/>
      <sheetName val="토목품셈"/>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공문"/>
      <sheetName val="현금흐름"/>
      <sheetName val="포장(수량)-관로부"/>
      <sheetName val="1.3.1절점좌표"/>
      <sheetName val="1.1설계기준"/>
      <sheetName val="총공사내역서"/>
      <sheetName val="간접재료비산출표-27-30"/>
      <sheetName val="교각"/>
      <sheetName val="원가"/>
      <sheetName val="산출근거(S4)"/>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 val="2공구산출내역"/>
      <sheetName val="교각토공 _2_"/>
      <sheetName val="1,2공구원가계산서"/>
      <sheetName val="일위대가D"/>
      <sheetName val="Macro(전동기)"/>
      <sheetName val="본사인상전"/>
      <sheetName val="원본"/>
      <sheetName val="식재인부"/>
      <sheetName val="9-1차이내역"/>
      <sheetName val="조건"/>
      <sheetName val="중기가격"/>
      <sheetName val="주식"/>
      <sheetName val="아파트-가설"/>
      <sheetName val="상수도토공집계표"/>
      <sheetName val="구단"/>
      <sheetName val="4.장비손료"/>
      <sheetName val="5사남"/>
      <sheetName val="4.경비 5.영업외수지"/>
      <sheetName val="TS"/>
      <sheetName val="지급어음"/>
      <sheetName val="최종보고1"/>
      <sheetName val=" 견적서"/>
      <sheetName val="3월"/>
      <sheetName val="CJE"/>
      <sheetName val="남양시작동010313100%"/>
      <sheetName val="건축토목실행내역"/>
      <sheetName val="1F"/>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견적의뢰서"/>
      <sheetName val="1단계"/>
      <sheetName val="일위총괄"/>
      <sheetName val="작업일보"/>
      <sheetName val="#3E1_GCR"/>
      <sheetName val="설계내역"/>
      <sheetName val="48일위"/>
      <sheetName val="49일위"/>
      <sheetName val="22일위"/>
      <sheetName val="8)중점관리장비현황"/>
      <sheetName val="돈암사업"/>
      <sheetName val="효율표"/>
      <sheetName val="전체기준Data"/>
      <sheetName val="현장일반사항"/>
      <sheetName val="10동"/>
      <sheetName val="입찰내역"/>
      <sheetName val="제거식EA"/>
      <sheetName val="96노임기준"/>
      <sheetName val="database"/>
      <sheetName val="기둥(원형)"/>
      <sheetName val="XL4Poppy"/>
      <sheetName val="조명일위"/>
      <sheetName val="NAIL단가산출"/>
      <sheetName val="공통부대비"/>
      <sheetName val="설계명세"/>
      <sheetName val="단중표"/>
      <sheetName val="내부마감"/>
      <sheetName val="SUB일위대가"/>
      <sheetName val="4_내진설계"/>
      <sheetName val="일반수량"/>
      <sheetName val="평3"/>
      <sheetName val="5.정산서"/>
      <sheetName val="포장직선구간"/>
      <sheetName val="L형옹벽(key)"/>
      <sheetName val="예산M12A"/>
      <sheetName val="예산M2"/>
      <sheetName val="송라터널총괄"/>
      <sheetName val="매원개착터널총괄"/>
      <sheetName val="점수계산1-2"/>
      <sheetName val="남양시작동자105노65기1.3화1.2"/>
      <sheetName val="관음목장(제출용)자105인97.5"/>
      <sheetName val="터파기및재료"/>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품셈(기초)"/>
      <sheetName val="COVER"/>
      <sheetName val="학생내역"/>
      <sheetName val="도"/>
      <sheetName val="SF내역및원가02"/>
      <sheetName val="1-1호"/>
      <sheetName val="예정(3)"/>
      <sheetName val="흄관기초"/>
      <sheetName val="산근(1)"/>
      <sheetName val="guard(mac)"/>
      <sheetName val="FI원가_1"/>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소소총괄표"/>
      <sheetName val="1공구_건정토건_토공2"/>
      <sheetName val="기본DATA"/>
      <sheetName val="기초입력 DATA"/>
      <sheetName val="현장지지물물량"/>
      <sheetName val="공통자료"/>
      <sheetName val="안전시설내역서"/>
      <sheetName val="적용토목"/>
      <sheetName val="평자재단가"/>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EQUIP LIST"/>
      <sheetName val="장척총괄"/>
      <sheetName val="참고"/>
      <sheetName val="4월예정공정표"/>
      <sheetName val="정렬"/>
      <sheetName val="설비"/>
      <sheetName val="기기리스트"/>
      <sheetName val="공사수행보고"/>
      <sheetName val="시설물기초"/>
      <sheetName val="작성"/>
      <sheetName val="CODE"/>
      <sheetName val="식재일위대가"/>
      <sheetName val="기초일위대가"/>
      <sheetName val="단가대비표"/>
      <sheetName val="정부노임"/>
      <sheetName val="일위대가-01"/>
      <sheetName val="부대공자재집계표"/>
      <sheetName val="상호참고자료"/>
      <sheetName val="발주처자료입력"/>
      <sheetName val="회사기본자료"/>
      <sheetName val="하자보증자료"/>
      <sheetName val="기술자관련자료"/>
      <sheetName val="다곡2교"/>
      <sheetName val="쌍송교"/>
      <sheetName val="인원현황"/>
      <sheetName val="이자율"/>
      <sheetName val="재활용 악취_먼지DUCT산출"/>
      <sheetName val="항목지정"/>
      <sheetName val="경비산출"/>
      <sheetName val="단가조사-2"/>
      <sheetName val="VE절감"/>
      <sheetName val="울산자동제어"/>
      <sheetName val="일위_파일"/>
      <sheetName val="일반부표"/>
      <sheetName val="현장관리비데이타"/>
      <sheetName val="공정코드"/>
      <sheetName val="재료"/>
      <sheetName val="현장식당(1)"/>
      <sheetName val="개산공사비"/>
      <sheetName val="말뚝지지력산정"/>
      <sheetName val="입력그림"/>
      <sheetName val="기안"/>
      <sheetName val="전체내역 (2)"/>
      <sheetName val="Hyundai.Unit.cost.xls"/>
      <sheetName val="산출기준(파견전산실)"/>
      <sheetName val="부산제일극장"/>
      <sheetName val="수주현황2월"/>
      <sheetName val="증감분석"/>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손익분석"/>
      <sheetName val="기본사항"/>
      <sheetName val="969910( R)"/>
      <sheetName val="입력"/>
      <sheetName val="1062-X방향 "/>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BOJUNGGM"/>
      <sheetName val="내역총괄"/>
      <sheetName val="내역총괄2"/>
      <sheetName val="내역총괄3"/>
      <sheetName val="01"/>
      <sheetName val="b_balju_cho"/>
      <sheetName val="경비 (1)"/>
      <sheetName val="2F 회의실견적(5_14 일대)"/>
      <sheetName val="유림콘도"/>
      <sheetName val="포장수량집계"/>
      <sheetName val="원내역서 그대로"/>
      <sheetName val="(C)원내역"/>
      <sheetName val="성서방향-교대(A2)"/>
      <sheetName val="편성절차"/>
      <sheetName val="구조물공"/>
      <sheetName val="부대공"/>
      <sheetName val="2002자금수지계획(진행+신규)"/>
      <sheetName val="2변경1"/>
      <sheetName val="가중치"/>
      <sheetName val="횡날개수집"/>
      <sheetName val="중기단가"/>
      <sheetName val="Ⅱ1-0타"/>
      <sheetName val="계약서"/>
      <sheetName val="전계가"/>
      <sheetName val="방송(체육관)"/>
      <sheetName val="TYPE1"/>
      <sheetName val="공사비"/>
      <sheetName val="배선(낙차)"/>
      <sheetName val="전도품의"/>
      <sheetName val="단양 00 아파트-세부내역"/>
      <sheetName val="공통비"/>
      <sheetName val="VENDOR LIST"/>
      <sheetName val="외주가공"/>
      <sheetName val="입력값"/>
      <sheetName val="설계기준 및 하중계산"/>
      <sheetName val="일반관리비전체분당초변경대비표"/>
      <sheetName val="사용계획"/>
      <sheetName val="지급수수료월별금액산정"/>
      <sheetName val="상가지급현황"/>
      <sheetName val="내역및원가02"/>
      <sheetName val="분전반일위대가"/>
      <sheetName val="정의"/>
      <sheetName val="표층포설및다짐"/>
      <sheetName val="3차토목내역"/>
      <sheetName val="참조-(1)"/>
      <sheetName val="전국현황"/>
      <sheetName val="실행"/>
      <sheetName val="말뚝기초(안정검토)-외측"/>
      <sheetName val="빙100장비사양"/>
      <sheetName val="단위수량"/>
      <sheetName val="배수장토목공사비"/>
      <sheetName val="램머"/>
      <sheetName val="영동(D)"/>
      <sheetName val="예총"/>
      <sheetName val="배명(단가)"/>
      <sheetName val="형틀공사"/>
      <sheetName val="물량산출근거"/>
      <sheetName val="산근"/>
      <sheetName val="자재co"/>
      <sheetName val="UR2-Calculation"/>
      <sheetName val="수목데이타 "/>
      <sheetName val="사진"/>
      <sheetName val="L형옹벽"/>
      <sheetName val="포장절단"/>
      <sheetName val="1호맨홀토공"/>
      <sheetName val="Sight n M.H"/>
      <sheetName val="Trend(Agitato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대비표"/>
      <sheetName val="품셈표"/>
      <sheetName val="미드수량"/>
      <sheetName val="총수량집계표"/>
      <sheetName val="ASALTOTA"/>
      <sheetName val="Sheet14"/>
      <sheetName val="Sheet13"/>
      <sheetName val="15100"/>
      <sheetName val="산출근거#2-3"/>
      <sheetName val="총괄집계 "/>
      <sheetName val="배관물량집계(기본)"/>
      <sheetName val="상행-교대(A1-A2)"/>
      <sheetName val="한성교회 신축공사(050713)_CheckList"/>
      <sheetName val="BQ(실행)"/>
      <sheetName val="strut type"/>
      <sheetName val="용집"/>
      <sheetName val="사  업  비  수  지  예  산  서"/>
      <sheetName val="일위대가(산근)"/>
      <sheetName val="수문보고"/>
      <sheetName val="일위목차"/>
      <sheetName val="은행"/>
      <sheetName val="옥외"/>
      <sheetName val="48_x0005__x0000_"/>
      <sheetName val="工완성공사율"/>
      <sheetName val="P_x0005_"/>
      <sheetName val="P嘐"/>
      <sheetName val="맨홀되메우기"/>
      <sheetName val="울산시산표"/>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DC"/>
      <sheetName val="당진1,2호기전선관설치및접지4차공사내역서-을지"/>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배수공_시멘트_및_골재량_산출"/>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집계표(공종별)"/>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대운산출"/>
      <sheetName val="산3_4"/>
      <sheetName val="정공공사"/>
      <sheetName val="70%"/>
      <sheetName val="단면설계"/>
      <sheetName val="안정검토"/>
      <sheetName val="교통표지판수량집계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단가 및 재료비"/>
      <sheetName val="심사"/>
      <sheetName val="옹벽단면치수"/>
      <sheetName val="소방사항"/>
      <sheetName val="도급내역"/>
      <sheetName val="내역서 (2)"/>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수장"/>
      <sheetName val="철골공사"/>
      <sheetName val="ETC"/>
      <sheetName val="토지산출내역"/>
      <sheetName val="현금흐름표"/>
      <sheetName val="07제품별수익성"/>
      <sheetName val="중기일위대밀"/>
      <sheetName val="포장공사"/>
      <sheetName val="기초단가일람표"/>
      <sheetName val="시가지우회도로공내역서"/>
      <sheetName val="1차설계Ꮗԯ_x0000_"/>
      <sheetName val="1차설계逷≙_xdc00_≙"/>
      <sheetName val="-15.0"/>
      <sheetName val="PĴ"/>
      <sheetName val="Pꮸ"/>
      <sheetName val="P估"/>
      <sheetName val="quotation"/>
      <sheetName val="용수간선"/>
      <sheetName val="가격"/>
      <sheetName val="출력X"/>
      <sheetName val="4.2.1 마루높이 검토"/>
      <sheetName val="일위대가1"/>
      <sheetName val="청 구"/>
      <sheetName val="암거(2)"/>
      <sheetName val="철거폐쇄현황"/>
      <sheetName val="2.1"/>
      <sheetName val="교각별철근수량집계표"/>
      <sheetName val="기성금내역서"/>
      <sheetName val="수전기기DATA"/>
      <sheetName val="참조자료"/>
      <sheetName val="6동"/>
      <sheetName val="T기성9605"/>
      <sheetName val="비교표"/>
      <sheetName val="단면치수"/>
      <sheetName val="검토현황"/>
      <sheetName val="증감내역"/>
      <sheetName val="97 사업추정(WEKI)"/>
      <sheetName val="hvac(제어동)"/>
      <sheetName val="다중모드"/>
      <sheetName val="MIJIBI"/>
      <sheetName val="품목"/>
      <sheetName val="전기2005"/>
      <sheetName val="Sheet10"/>
      <sheetName val="통합"/>
      <sheetName val="상세도"/>
      <sheetName val="콘센트신설"/>
      <sheetName val="미장"/>
      <sheetName val="10.경제성분석"/>
      <sheetName val="총체보활공정표"/>
      <sheetName val="평균높이산출근거"/>
      <sheetName val="횡배수관위치조서"/>
      <sheetName val="일반수량집계표"/>
      <sheetName val="대동교-단면(무장)"/>
      <sheetName val="라멘수량(무장)"/>
      <sheetName val="대동교-단면(아산)"/>
      <sheetName val="토공집계표"/>
      <sheetName val="토공시점"/>
      <sheetName val="토공종점"/>
      <sheetName val="지구단위계획"/>
      <sheetName val="기계 도급내역서"/>
      <sheetName val="철탑공사"/>
      <sheetName val="01AC"/>
      <sheetName val="7.전산해석결과"/>
      <sheetName val="4.하중"/>
      <sheetName val="2004노형교"/>
      <sheetName val="기본정보"/>
      <sheetName val="신규단가산출"/>
      <sheetName val="단위중기"/>
      <sheetName val="기초공"/>
      <sheetName val="토  공"/>
      <sheetName val="TCDB"/>
      <sheetName val="kimre scrubber"/>
      <sheetName val="세부항목"/>
      <sheetName val="출력자료"/>
      <sheetName val="PAINT"/>
      <sheetName val="일반물자(한국통신)"/>
      <sheetName val="108.수선비"/>
      <sheetName val="맨홀_공사비"/>
      <sheetName val="1월"/>
      <sheetName val="Balance"/>
      <sheetName val="제안실적sum조회"/>
      <sheetName val="FRP PIPING 일위대가"/>
      <sheetName val="단지배치도"/>
      <sheetName val="입찰유의사항"/>
      <sheetName val="하도급이행사항"/>
      <sheetName val="공내역 및 견적조건"/>
      <sheetName val="특수조건"/>
      <sheetName val="참석확인"/>
      <sheetName val="단가대비표 (3)"/>
      <sheetName val="예산대비"/>
      <sheetName val="내역서(총)"/>
      <sheetName val=" ｹ-ﾌﾞﾙ"/>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전체공사"/>
      <sheetName val="수량명세서"/>
      <sheetName val="SCH"/>
      <sheetName val="경성자금"/>
      <sheetName val="문학간접"/>
      <sheetName val="도급내역서"/>
      <sheetName val="관리비비계상"/>
      <sheetName val="사다리"/>
      <sheetName val="SPEC"/>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7월11일"/>
      <sheetName val="회사정보"/>
      <sheetName val="준설량산정표"/>
      <sheetName val="차선"/>
      <sheetName val="차조서"/>
      <sheetName val="제경비율"/>
      <sheetName val="내역(가지)"/>
      <sheetName val="죽원1교"/>
      <sheetName val="투찰추정"/>
      <sheetName val="수량-가로등"/>
      <sheetName val="경비공통"/>
      <sheetName val="Macro3"/>
      <sheetName val="신평리 권리자명부"/>
      <sheetName val="ESC(K치)"/>
      <sheetName val="POOM_MOTO"/>
      <sheetName val="POOM_MOTO2"/>
      <sheetName val="JUCK"/>
      <sheetName val="3.관로전환기"/>
      <sheetName val="제수"/>
      <sheetName val="공기"/>
      <sheetName val="EQ"/>
      <sheetName val="위치"/>
      <sheetName val="외주현황.wq1"/>
      <sheetName val="흄관기_x0000_"/>
      <sheetName val="흄관기鬀"/>
      <sheetName val="흄관기0"/>
      <sheetName val="기초부재력검토"/>
      <sheetName val="태화42 "/>
      <sheetName val="날개벽(좌,우=45도,75도)"/>
      <sheetName val="EP0618"/>
      <sheetName val="태안9)3-2)원내역"/>
      <sheetName val="편입토지조서"/>
      <sheetName val="맨홀"/>
      <sheetName val="JJ"/>
      <sheetName val="하도계약반영"/>
      <sheetName val="품종코드"/>
      <sheetName val="CAPVC"/>
      <sheetName val="인적사항"/>
      <sheetName val="금액"/>
      <sheetName val="Basic"/>
      <sheetName val="info"/>
      <sheetName val="수량산근(출력X)"/>
      <sheetName val="표준화수량집계표(출력X)"/>
      <sheetName val="품셈총괄(출력X)"/>
      <sheetName val="gyun"/>
      <sheetName val="공사명입력"/>
      <sheetName val="내역 "/>
      <sheetName val="매인"/>
      <sheetName val="_x0000__x0010__x0000_내"/>
      <sheetName val="납부서"/>
      <sheetName val="비목군분류일위"/>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자재비"/>
      <sheetName val="FILE1"/>
      <sheetName val="내역서-2"/>
      <sheetName val="치수표"/>
      <sheetName val="-배수구조총재료"/>
      <sheetName val="물량표S"/>
      <sheetName val="중기산출근거기초"/>
      <sheetName val="기초자료입력"/>
      <sheetName val="배수내역(총수량)"/>
      <sheetName val="1공구_건정토건_철槜〚"/>
      <sheetName val="수완하도"/>
      <sheetName val="김포내역"/>
      <sheetName val="환율"/>
      <sheetName val="배수喘_x001a_"/>
      <sheetName val="인상효1"/>
      <sheetName val="1И"/>
      <sheetName val=" "/>
      <sheetName val="F 월별기성수금현황 "/>
      <sheetName val="할증표"/>
      <sheetName val="맨홀수량산출(A-LINE)"/>
      <sheetName val="토목단가"/>
      <sheetName val="교각토"/>
      <sheetName val="단위수량DATA"/>
      <sheetName val="인원조직표"/>
      <sheetName val="연장및면적(좌측)"/>
      <sheetName val="대창(장성)"/>
      <sheetName val="NOM³_x0000_Ԁ"/>
      <sheetName val="NOMֳ_x0000_缀"/>
      <sheetName val="BEND LOSS"/>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인제내역"/>
      <sheetName val="VOC"/>
      <sheetName val="TYPE-1"/>
      <sheetName val="220 (2)"/>
      <sheetName val="업무처리전"/>
      <sheetName val="기계사급자재"/>
      <sheetName val="변경집계표"/>
      <sheetName val="관접합및부설"/>
      <sheetName val="교량"/>
      <sheetName val="물량표(신)"/>
      <sheetName val="견적颙⿬_x0005_"/>
      <sheetName val="견적颙⿶_x0005_"/>
      <sheetName val="견적_x0005__x0000_"/>
      <sheetName val="견적叐E吜"/>
      <sheetName val="견적颙』_x0005_"/>
      <sheetName val="EACT10"/>
      <sheetName val="배명(단가柖"/>
      <sheetName val="월별수입"/>
      <sheetName val="건축공사실행"/>
      <sheetName val="건축원가"/>
      <sheetName val="1차 내역서"/>
      <sheetName val="물량내역서"/>
      <sheetName val="조ꟕ"/>
      <sheetName val="99 조정금액"/>
      <sheetName val="주안3차A-A"/>
      <sheetName val="단가(동바蔨ũ"/>
      <sheetName val="함열량 db"/>
      <sheetName val="인부신상_x0000__x0000_"/>
      <sheetName val="부영주택(잡철물)"/>
      <sheetName val="새공통"/>
      <sheetName val="TRAY 헹거산출"/>
      <sheetName val="3BL공동구_x0000__x0000_Ԁ"/>
      <sheetName val="철집"/>
      <sheetName val="공량(전기)"/>
      <sheetName val="항목코드"/>
      <sheetName val="외주대비-구_x0005__x0000_"/>
      <sheetName val="외주대비-구멫⽄"/>
      <sheetName val="외주대비-구ꮸ〇"/>
      <sheetName val="외주대비-구_x0000__x0000_"/>
      <sheetName val="설비비4"/>
      <sheetName val="부대표지_x0000__x0000__x0005__x0000_䥀"/>
      <sheetName val="행정표준(2惍"/>
      <sheetName val="행정표준(2ネ"/>
      <sheetName val="1鶈"/>
      <sheetName val="식생블럭단위수량"/>
      <sheetName val="3.전기산출기초"/>
      <sheetName val="Proposal"/>
      <sheetName val="토공정보"/>
      <sheetName val="tra-vat-lieu"/>
      <sheetName val="내역서1999.8최종"/>
      <sheetName val="부대표지_x0000__x0000__x0005__x0000_腰"/>
      <sheetName val="VENT"/>
      <sheetName val="준검_내逃ᚹ欃"/>
      <sheetName val="토공 total"/>
      <sheetName val="설계내역2"/>
      <sheetName val="HW일위"/>
      <sheetName val="3BL공동구"/>
      <sheetName val="사리부설"/>
      <sheetName val="보강현황"/>
      <sheetName val="총공사Ԁ쭭㠯"/>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부대표지츀 _x0000__x0000_얈"/>
      <sheetName val="부대표지츀 _x0000__x0000_篐"/>
      <sheetName val="월별계획"/>
      <sheetName val="벽체면적˱ጐɈី"/>
      <sheetName val="수벽설치(효자)"/>
      <sheetName val="사유서제출현황-2"/>
      <sheetName val="내역(전력)"/>
      <sheetName val="FANDBS"/>
      <sheetName val="GRDATA"/>
      <sheetName val="SHAFTDBSE"/>
      <sheetName val="간이연락"/>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중기쥰종사 단위단가"/>
      <sheetName val="PTVT (MAU)"/>
      <sheetName val="기초목"/>
      <sheetName val="125x125"/>
      <sheetName val="TOSHIBA-Structure"/>
      <sheetName val="발주현황"/>
      <sheetName val="콘크리트"/>
      <sheetName val="본실행경비"/>
      <sheetName val="GRD⍠も"/>
      <sheetName val="인력터파기품"/>
      <sheetName val="표  지"/>
      <sheetName val="갑"/>
      <sheetName val="Sikje_inĴ¾_x0000_"/>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하도내역_(철콘)2"/>
      <sheetName val="조건표_(2)2"/>
      <sheetName val="목차_2"/>
      <sheetName val="7__현장관리비_2"/>
      <sheetName val="노무비_근거2"/>
      <sheetName val="임율_Data2"/>
      <sheetName val="1_설계기준2"/>
      <sheetName val="2차전체변경예정_(2)2"/>
      <sheetName val="단면_(2)2"/>
      <sheetName val="8_PILE__(돌출)2"/>
      <sheetName val="토공유동표(전체_당초)2"/>
      <sheetName val="b_balju_(2)2"/>
      <sheetName val="4_LINE1"/>
      <sheetName val="7_th1"/>
      <sheetName val="_갑지1"/>
      <sheetName val="A_LINE1"/>
      <sheetName val="5__현장관리비_new__1"/>
      <sheetName val="Temporary_Mooring1"/>
      <sheetName val="중기조종사_단위단가2"/>
      <sheetName val="총_원가계산1"/>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MP_MOB"/>
      <sheetName val="중기쥰종사_단위단가"/>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한성교회_신축공사(050713)_CheckList"/>
      <sheetName val="PTVT_(MAU)"/>
      <sheetName val="GiaVT"/>
      <sheetName val="Q'ty"/>
      <sheetName val="chi tiet"/>
      <sheetName val="PPC Summary"/>
      <sheetName val="Worshop"/>
      <sheetName val="ac"/>
      <sheetName val="LPG"/>
      <sheetName val="기존단가 (2)"/>
      <sheetName val="슬래브수량산출"/>
      <sheetName val="D.B"/>
      <sheetName val="도시정비"/>
      <sheetName val="개발"/>
      <sheetName val="도시정비 "/>
      <sheetName val="민간"/>
      <sheetName val="8설7발"/>
      <sheetName val="합천내역"/>
      <sheetName val="외주대비x_x0000_Ԁ_x0000_"/>
      <sheetName val="변경내역서"/>
      <sheetName val="수지예산"/>
      <sheetName val="K2 site Total 내역서"/>
      <sheetName val="䣐"/>
      <sheetName val="전압강하"/>
      <sheetName val="LD"/>
      <sheetName val="적용단가"/>
      <sheetName val="콘크리트포장"/>
      <sheetName val="암거난간벽집계(2)"/>
      <sheetName val="설계예시"/>
      <sheetName val="양배수장"/>
      <sheetName val="맨홀토공"/>
      <sheetName val="전기일목(조사가)"/>
      <sheetName val="공사내역"/>
      <sheetName val="수목데이타"/>
      <sheetName val="J"/>
      <sheetName val="설계카드"/>
      <sheetName val="공사설명서"/>
      <sheetName val="공사계획서"/>
      <sheetName val="예산조서"/>
      <sheetName val="주요재료비(원본)"/>
      <sheetName val="실행내역서(DCU)"/>
      <sheetName val="일위대가단가표"/>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근로자명단2013"/>
      <sheetName val="단위중량표"/>
      <sheetName val="Div26 - Elect"/>
      <sheetName val="SITE-E"/>
      <sheetName val="NOTE"/>
      <sheetName val="1차_내역서"/>
      <sheetName val="Khoi luong"/>
      <sheetName val="LEGEND"/>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DonGia chetao"/>
      <sheetName val="DonGia VatTuLK"/>
      <sheetName val="Level-DATA"/>
      <sheetName val="Fr Revit"/>
      <sheetName val="NSA Summary"/>
      <sheetName val="FitOutConfCentre"/>
      <sheetName val="YES-T"/>
      <sheetName val="제잡비(주공종)"/>
      <sheetName val="동력부하계산"/>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토량산출서"/>
      <sheetName val="20관리비율"/>
      <sheetName val="GAEYO"/>
      <sheetName val="1.1"/>
      <sheetName val="0217상가미분양자산"/>
      <sheetName val="기계실냉༛彬"/>
      <sheetName val="자판실행"/>
      <sheetName val="총괄표 "/>
      <sheetName val="타설"/>
      <sheetName val="2_1"/>
      <sheetName val="사__업__비__수__지__예__산__서"/>
      <sheetName val="기계_도급내역서"/>
      <sheetName val="10_경제성분석"/>
      <sheetName val="1차설계逷≙≙"/>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일위대가Ȓ_x0000_"/>
      <sheetName val="일위대가顔-"/>
      <sheetName val="가정급수관"/>
      <sheetName val="06 일위대가목록"/>
      <sheetName val="chiettinh"/>
      <sheetName val="Parem"/>
      <sheetName val="THVT"/>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2_대외공문5"/>
      <sheetName val="6PILE__(돌출)5"/>
      <sheetName val="AS포장복구_5"/>
      <sheetName val="설_계5"/>
      <sheetName val="내역(최종본4_5)5"/>
      <sheetName val="0_0ControlSheet5"/>
      <sheetName val="0_1keyAssumption5"/>
      <sheetName val="Sheet1_(2)4"/>
      <sheetName val="입출재고현황_(2)4"/>
      <sheetName val="전차선로_물량표4"/>
      <sheetName val="노원열병합__건축공사기성내역서4"/>
      <sheetName val="1_취수장4"/>
      <sheetName val="_총괄표4"/>
      <sheetName val="96보완계획7_124"/>
      <sheetName val="BSD_(2)4"/>
      <sheetName val="4_내진설계4"/>
      <sheetName val="3BL공동구_수량4"/>
      <sheetName val="실행내역서_4"/>
      <sheetName val="부대입찰_내역서4"/>
      <sheetName val="1__설계조건_2_단면가정_3__하중계산4"/>
      <sheetName val="DATA_입력란4"/>
      <sheetName val="1_설계조건4"/>
      <sheetName val="2_고용보험료산출근거4"/>
      <sheetName val="제잡비_xls4"/>
      <sheetName val="인건비_4"/>
      <sheetName val="콤보박스와_리스트박스의_연결4"/>
      <sheetName val="4_경비_5_영업외수지2"/>
      <sheetName val="_견적서2"/>
      <sheetName val="현장별계약현황('98_10_31)4"/>
      <sheetName val="토공(우물통,기타)_4"/>
      <sheetName val="플랜트_설치4"/>
      <sheetName val="원가계산_(2)4"/>
      <sheetName val="Eq__Mobilization4"/>
      <sheetName val="장비당단가_(1)3"/>
      <sheetName val="Sheet2_(2)3"/>
      <sheetName val="97년_추정4"/>
      <sheetName val="현장관리비_산출내역4"/>
      <sheetName val="2000년_공정표2"/>
      <sheetName val="수_량_명_세_서_-_13"/>
      <sheetName val="광통신_견적내역서12"/>
      <sheetName val="할증_2"/>
      <sheetName val="unit_42"/>
      <sheetName val="1_설계기준3"/>
      <sheetName val="별표_3"/>
      <sheetName val="2_건축3"/>
      <sheetName val="공정표_3"/>
      <sheetName val="설내역서_3"/>
      <sheetName val="프라임_강변역(4,236)2"/>
      <sheetName val="내___역2"/>
      <sheetName val="집_계_표2"/>
      <sheetName val="8_PILE__(돌출)3"/>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단가_1"/>
      <sheetName val="108_수선비1"/>
      <sheetName val="1차_내역서1"/>
      <sheetName val="중기쥰종사_단위단가1"/>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STEEL_BOX_단면설계(SEC_8)1"/>
      <sheetName val="6_이토처리시간1"/>
      <sheetName val="울진항공등화_내역서1"/>
      <sheetName val="영흥TL(UP,DOWN)_1"/>
      <sheetName val="일_위_대_가_표1"/>
      <sheetName val="설계기준_및_하중계산1"/>
      <sheetName val="5호광장_(만점)2"/>
      <sheetName val="인천국제_(만점)_(2)2"/>
      <sheetName val="전선_및_전선관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PTVT_(MAU)1"/>
      <sheetName val="kimre_scrubber1"/>
      <sheetName val="내역서_(2)1"/>
      <sheetName val="strut_type1"/>
      <sheetName val="한성교회_신축공사(050713)_CheckList1"/>
      <sheetName val="FRP_PIPING_일위대가1"/>
      <sheetName val="총괄집계_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단가_및_재료비1"/>
      <sheetName val="-15_0"/>
      <sheetName val="고객사_관리_코드1"/>
      <sheetName val="Div26_-_Elect"/>
      <sheetName val="2_1외주1"/>
      <sheetName val="2_3노무1"/>
      <sheetName val="2_4자재1"/>
      <sheetName val="2_2장비1"/>
      <sheetName val="2_5경비1"/>
      <sheetName val="2_6수목대1"/>
      <sheetName val="3련_BOX1"/>
      <sheetName val="모선자재_집계표"/>
      <sheetName val="재료의_할증"/>
      <sheetName val="내역서_"/>
      <sheetName val="공내역_및_견적조건"/>
      <sheetName val="Bảng_mã_VT"/>
      <sheetName val="Khoi_luong"/>
      <sheetName val="DonGia_chetao"/>
      <sheetName val="DonGia_VatTuLK"/>
      <sheetName val="표__지"/>
      <sheetName val="D1_2_COF모듈자재_입출재고_(B급)"/>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CF_DT"/>
      <sheetName val="Quantity"/>
      <sheetName val="Prelims"/>
      <sheetName val="Rate"/>
      <sheetName val="cong thuc tinh chi tiet"/>
      <sheetName val="00000000"/>
      <sheetName val="cong_thuc_tinh_chi_tiet"/>
      <sheetName val="cong_thuc_tinh_chi_tiet1"/>
      <sheetName val="Kiem-Toan"/>
      <sheetName val="gVL"/>
      <sheetName val="부대공사비"/>
      <sheetName val="공종코드"/>
      <sheetName val="⑻동원인원산출서⑧"/>
      <sheetName val="기초입력ԯ_x0000_缀_x0000__x0000_"/>
      <sheetName val="횡배수관 토공량 산출"/>
      <sheetName val="1공구_건정토건_토_x0000__x0000_"/>
      <sheetName val="자재단가표"/>
      <sheetName val="부도어음"/>
      <sheetName val="총공사_x0000__x0000_Ԁ"/>
      <sheetName val="기초데이타"/>
      <sheetName val="Lumen"/>
      <sheetName val="계약대비내역서 (부경)"/>
      <sheetName val="집행대비내역서 (부경)"/>
      <sheetName val="계약그라우팅.포장"/>
      <sheetName val="계약사무실조경 "/>
      <sheetName val="구조ఀ덀_x0000_"/>
      <sheetName val="구조怀ྋĀ"/>
      <sheetName val="연평잔"/>
      <sheetName val="Efficiency"/>
      <sheetName val="1.청구서"/>
      <sheetName val="2.내역서"/>
      <sheetName val="기성지급예정"/>
      <sheetName val="실지급내역"/>
      <sheetName val="노무비지급"/>
      <sheetName val="표"/>
      <sheetName val="2013년상반기"/>
      <sheetName val="foxz"/>
      <sheetName val="Tong hop"/>
      <sheetName val="Phan lap dat"/>
      <sheetName val="Lắp Ráp"/>
      <sheetName val="평가내역"/>
      <sheetName val="구조물터파기ꗤNˠ"/>
      <sheetName val="해외교육"/>
      <sheetName val="3.1.6 전산처리결과"/>
      <sheetName val="인부신상헾⼳"/>
      <sheetName val="호곡중학교"/>
      <sheetName val="Bab泅啢堀㭔*"/>
      <sheetName val="갑漅⿊"/>
      <sheetName val="수로BOX"/>
      <sheetName val="토공계산서(부체도로)"/>
      <sheetName val="건_′近丂"/>
      <sheetName val="건_ê_x0000_Ԁ"/>
      <sheetName val="18.궤도재료"/>
      <sheetName val="직접공사비"/>
      <sheetName val="조ꌀ"/>
      <sheetName val="조Ꝣ"/>
      <sheetName val="97_사업추정(WEKI)"/>
      <sheetName val="7_전산해석결과"/>
      <sheetName val="4_하중"/>
      <sheetName val="청_구"/>
      <sheetName val="_ｹ-ﾌﾞﾙ"/>
      <sheetName val="신평리_권리자명부"/>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_"/>
      <sheetName val="여흥"/>
      <sheetName val="본장"/>
      <sheetName val="PIPING"/>
      <sheetName val="수량산출서_x0000__x0000__x0005_"/>
      <sheetName val="수량산출서_x0010__x0000_"/>
      <sheetName val="중사"/>
      <sheetName val="교각怀"/>
      <sheetName val="용산1(해보)"/>
      <sheetName val="수정_x0000__x0000_"/>
      <sheetName val="Config"/>
      <sheetName val="경비_원본"/>
      <sheetName val="급수공사"/>
      <sheetName val="chi_tiet"/>
      <sheetName val="PPC_Summar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01. DATA"/>
      <sheetName val="계산내역(설비)"/>
      <sheetName val="오억미만"/>
      <sheetName val="매입"/>
      <sheetName val="1-׃⼿"/>
      <sheetName val="1-닑⽋"/>
      <sheetName val="1-_x0005__x0000_"/>
      <sheetName val="BD운반거리"/>
      <sheetName val="템플릿"/>
      <sheetName val="A-100전제"/>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철근׃"/>
      <sheetName val="아파트급수지하PIT층평면도(평면도)"/>
      <sheetName val="출장㺎Ă"/>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재무가정"/>
      <sheetName val="사전공사"/>
      <sheetName val="현장´_x0000_Ԁ_x0000_"/>
      <sheetName val="CԀ"/>
      <sheetName val="NOM³"/>
      <sheetName val="NOMֳ"/>
      <sheetName val="견적_x0005_"/>
      <sheetName val="기초입력ԯ"/>
      <sheetName val="외주대비x"/>
      <sheetName val="연령현황"/>
      <sheetName val="1차설계逷≙?≙"/>
      <sheetName val="수량산출서_x0010_"/>
      <sheetName val="총공사"/>
      <sheetName val="부대표지츀 "/>
      <sheetName val="건_ê"/>
      <sheetName val="서울대규장각(가시설흙막이)"/>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Rect. 10"/>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제품목록"/>
      <sheetName val="가시설흙막이"/>
      <sheetName val="외Å_x0000_怀"/>
      <sheetName val="2.입력sheet"/>
      <sheetName val="코드일람표"/>
      <sheetName val="bang TH"/>
      <sheetName val="[회다내역,X켊楳켎攳嶪剃嶮布쵌섌)"/>
      <sheetName val="SIL98"/>
      <sheetName val="변경갑지"/>
      <sheetName val="증감(갑지)"/>
      <sheetName val="Sikje_in_x0005_"/>
      <sheetName val="현장´"/>
      <sheetName val="간접비 총괄표"/>
      <sheetName val="원가 (2)"/>
      <sheetName val="1차3회-개소별명세서-빨간색-인쇄용(2187_x0000__x0000_"/>
      <sheetName val="전_x0000_"/>
      <sheetName val="BREAKDOW_x0000__x0000_Ԁ_x0000_瀀㄂ᗖ"/>
      <sheetName val="BREAKDOW_x0000__x0000_Ԁ_x0000_　柳ᤍ"/>
      <sheetName val="BREAKDOW頀ᵛ瀞囏_x001c__x0000_攀"/>
      <sheetName val="BREAKDOW_x0000__x0000_Ԁ_x0000_ 횱_xd9c1_"/>
      <sheetName val="기본데이타입력"/>
      <sheetName val="동업계매출속보"/>
      <sheetName val="목창호"/>
      <sheetName val="일위(열차무선)"/>
      <sheetName val="GI-LIST"/>
      <sheetName val="중기사용료 (2)"/>
      <sheetName val="유통간부"/>
      <sheetName val="장기"/>
      <sheetName val="(A)내역서"/>
      <sheetName val="분뇨"/>
      <sheetName val="구의동공내역서"/>
      <sheetName val="운동장 (2)"/>
      <sheetName val="일대목록표"/>
      <sheetName val="99년원가"/>
      <sheetName val="산출(1~20)"/>
      <sheetName val="신고조서"/>
      <sheetName val="판정1교토공"/>
      <sheetName val="특별땅고르기"/>
      <sheetName val="수정계획3"/>
      <sheetName val="조인트"/>
      <sheetName val="데리네И̏䨸ɟ"/>
      <sheetName val="주공 갑지"/>
      <sheetName val="마스터02"/>
      <sheetName val="Summary"/>
      <sheetName val="H. MECHANICAL"/>
      <sheetName val="J. FIRE FIGHTING"/>
      <sheetName val="MECHANICAL"/>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Tai khoan"/>
      <sheetName val="Index"/>
      <sheetName val="3BL공동구__x0000__x0000_"/>
      <sheetName val="DI-ESTI"/>
      <sheetName val="Bang gia 2011.10.12"/>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샌딩_에폭시_도장1"/>
      <sheetName val="외주대비_ᨀ晙ԯ1"/>
      <sheetName val="[후다___"/>
      <sheetName val="Thống_kê"/>
      <sheetName val="3_단가산출서"/>
      <sheetName val="4_단가산출기초"/>
      <sheetName val="H__MECHANICAL"/>
      <sheetName val="J__FIRE_FIGHTING"/>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Shelves"/>
      <sheetName val="0"/>
      <sheetName val="Cọc nhồi"/>
      <sheetName val="MTL(AG)"/>
      <sheetName val="Notes"/>
      <sheetName val="5.NKTC"/>
      <sheetName val="4.BBNT-LĐ"/>
      <sheetName val="01__DATA"/>
      <sheetName val="Tai_khoan"/>
      <sheetName val="중기사용료_(2)"/>
      <sheetName val="BTRA"/>
      <sheetName val="[후다_x0001_ _x0010_"/>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_후다_x0001_ _x0010__x0000__x0003"/>
      <sheetName val="5.6 NTKL ĐHKK "/>
      <sheetName val="5.12 NTKL PCCC"/>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新规"/>
      <sheetName val="D &amp; W sizes"/>
      <sheetName val="Package1"/>
      <sheetName val="tra_vat_lieu"/>
      <sheetName val="ptvt"/>
      <sheetName val="_후다_x0001_ _x0010_"/>
      <sheetName val="Goc CC"/>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
      <sheetName val="내역서변⢳쨁"/>
      <sheetName val="내역서변⢳쉨쨁"/>
      <sheetName val="내역서변⢳쨁"/>
      <sheetName val="내역서변ꙭ _x0000_"/>
      <sheetName val="단가(강재운_x0000__x0000_"/>
      <sheetName val="시멘혷_xdf67__x0000__x0000_"/>
      <sheetName val="시멘혾_xdf67__x0000__x0000_"/>
      <sheetName val="표지 ¬_x0000__x0000_"/>
      <sheetName val="본댐설계"/>
      <sheetName val="공사비대비표(을지)"/>
      <sheetName val="위생䲀æ"/>
      <sheetName val="측구_x0000_"/>
      <sheetName val="Pag_hal"/>
      <sheetName val="THMAVT"/>
      <sheetName val="electrical"/>
      <sheetName val="Gia"/>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 LG"/>
      <sheetName val="3.1"/>
      <sheetName val="3.10"/>
      <sheetName val="3.2"/>
      <sheetName val="3.3"/>
      <sheetName val="3.4"/>
      <sheetName val="3.5"/>
      <sheetName val="3.6"/>
      <sheetName val="3.7"/>
      <sheetName val="3.8"/>
      <sheetName val="3.9"/>
      <sheetName val="Ref"/>
      <sheetName val="8월차잔"/>
      <sheetName val="시설이용권명세서"/>
      <sheetName val="전기일위목록"/>
      <sheetName val="운동장_(2)"/>
      <sheetName val="외주대비_-석É"/>
      <sheetName val="ESTI."/>
      <sheetName val="1.Requisition(E)"/>
      <sheetName val="dtct cong"/>
      <sheetName val="単価表"/>
      <sheetName val="SLCONG"/>
      <sheetName val="SLGA"/>
      <sheetName val="手动计画"/>
      <sheetName val="DTCT"/>
      <sheetName val="TL rieng"/>
      <sheetName val="Kihon-Jiko"/>
      <sheetName val="電気設備表"/>
      <sheetName val="DI_ESTI"/>
      <sheetName val="Doi so"/>
      <sheetName val="홈용접표"/>
      <sheetName val="표지 (3_x0005_"/>
      <sheetName val="_x0000__x0008__x0000__x0005__x0000_"/>
      <sheetName val="_x0000__x0004__x0000__x0004__x0000_"/>
      <sheetName val="_x0000__x0003__x0000__x0004__x0000__x0000__x0000__x0000_"/>
      <sheetName val="단가산출서(토공사)"/>
      <sheetName val="HVAC"/>
      <sheetName val="DG"/>
      <sheetName val="NHÀ NHẬP LIỆU"/>
      <sheetName val="MÓNG SILO"/>
      <sheetName val="위생悱"/>
      <sheetName val="피벗테이블데이터분석"/>
      <sheetName val="변경요청내역"/>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A1내역_총괄표"/>
      <sheetName val="제작계획"/>
      <sheetName val="신축이음"/>
      <sheetName val="업무량"/>
      <sheetName val="2_대외ɡ_x0000_က"/>
      <sheetName val="2_대외ⱔⰀ"/>
      <sheetName val="인원계획-미화"/>
      <sheetName val="3차토목ꊆ"/>
      <sheetName val="외Å_x0000_"/>
      <sheetName val="외Å_x0000_退"/>
      <sheetName val="PMT"/>
      <sheetName val="건_裪选"/>
      <sheetName val="건_䃪氼᠝"/>
      <sheetName val="견적(._x0000__x0000_"/>
      <sheetName val="근생APT-신마감"/>
      <sheetName val="복지관_FIART"/>
      <sheetName val="근생APT-FIART"/>
      <sheetName val="근생-FIART"/>
      <sheetName val="조명율ၒ"/>
      <sheetName val="Assumptions"/>
      <sheetName val="PL Vua"/>
      <sheetName val="조선용암면"/>
      <sheetName val="CODE-LIST"/>
      <sheetName val="Basic Wage"/>
      <sheetName val="Menber List"/>
      <sheetName val="보도내 "/>
      <sheetName val="Measure 1306"/>
      <sheetName val="DAF-2"/>
      <sheetName val="DM.ChiPhi"/>
      <sheetName val="GIAVLIEU"/>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4ⶌ쌈"/>
      <sheetName val="4_x0000__x0000_Ԁ"/>
      <sheetName val="전도금청구서"/>
      <sheetName val="2월"/>
      <sheetName val="Cable임피던스"/>
      <sheetName val="산출내력"/>
      <sheetName val="4.수량산출서"/>
      <sheetName val="단가多〒_x0005_"/>
      <sheetName val="외주정비"/>
      <sheetName val="전문품의"/>
      <sheetName val="견적대비"/>
      <sheetName val="const."/>
      <sheetName val="특기시방서"/>
      <sheetName val="인력소운반"/>
      <sheetName val="1.관로"/>
      <sheetName val="일위수량"/>
      <sheetName val="흥양2교토_x0000_h曘ʹ"/>
      <sheetName val="흥양2교토_x0000__x0000__x0005__x0000_"/>
      <sheetName val="인부노임"/>
      <sheetName val="입찰품_x0005__x0000_"/>
      <sheetName val="입찰품誀걜"/>
      <sheetName val="입찰품紴"/>
      <sheetName val="안양동교 1안"/>
      <sheetName val="건축일"/>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주공_갑지"/>
      <sheetName val="5_2_6~7공사요율"/>
      <sheetName val="04_12월건강보험(일용직)"/>
      <sheetName val="보도내_䪾"/>
      <sheetName val="2_원가집계"/>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교각¾_x0000_"/>
      <sheetName val="수량산출서"/>
      <sheetName val="Rect__10"/>
      <sheetName val="1-"/>
      <sheetName val="내"/>
      <sheetName val="부대표지츀_얈"/>
      <sheetName val="부대표지츀_篐"/>
      <sheetName val="장비명"/>
      <sheetName val="4_내진_x0005__x0000_"/>
      <sheetName val="Parameters"/>
      <sheetName val="02_EqptCost"/>
      <sheetName val="[후다내역.XLS]__H1775_c_ESTI96____2"/>
      <sheetName val="노임,재료비"/>
      <sheetName val="부대표지__x0000__x0000_Ԁ_x0000_"/>
      <sheetName val="5_단가대비표"/>
      <sheetName val="T13(P68~72,78)"/>
      <sheetName val="1공구_건정토건_䘂꫼"/>
      <sheetName val="1공구_건정토건__x0000__x0000__x0000_"/>
      <sheetName val="1공구_건정토건__x0000__x0000_Ԁ"/>
      <sheetName val="MCC제원"/>
      <sheetName val="한전납입금"/>
      <sheetName val="02자재"/>
      <sheetName val="인부신상ĺ"/>
      <sheetName val=" 토목 처리장도급내역서 "/>
      <sheetName val="포설list원働"/>
      <sheetName val="2.교_x0000__x0000__xdd08_̚벝"/>
      <sheetName val="벽체면적당일위Á_x0000_"/>
      <sheetName val="식재鱸þ"/>
      <sheetName val="식재雨ē"/>
      <sheetName val="수⋜Ɇ녈"/>
      <sheetName val="수정시산표"/>
      <sheetName val="청산공사"/>
      <sheetName val="5-8공구"/>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교각토ꙭ"/>
      <sheetName val="옥외 전력간선공사"/>
      <sheetName val="토목내역서 (도급단가) (2)"/>
      <sheetName val="1공구_건정토건_철_x0000__x0000_"/>
      <sheetName val="escon"/>
      <sheetName val="NS"/>
      <sheetName val="NKC6"/>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TAIKHOAN"/>
      <sheetName val="Pipe"/>
      <sheetName val="TEMP"/>
      <sheetName val="9-1❬ǻ_xdbf8_ἐ"/>
      <sheetName val="_________x005f_x0000__x005f_x0000__x005f_x0000__2"/>
      <sheetName val="NOM³_x005f_x0000_Ԁ"/>
      <sheetName val="NOMֳ_x005f_x0000_缀"/>
      <sheetName val="CԀ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1_내역(청_하역장전등)"/>
      <sheetName val="05_유류비자금청구(완)"/>
      <sheetName val="19_07월_세_계"/>
      <sheetName val="19_07항목별(시트복사금지100번쓰기)"/>
      <sheetName val="19_05월"/>
      <sheetName val="grid_(1)"/>
      <sheetName val="경율산정_XLS"/>
      <sheetName val="PAD_TR보호대기초"/>
      <sheetName val="보도내_"/>
      <sheetName val="1공구_건정토건_철槜〩"/>
      <sheetName val="1공구_건정토건_철㑸4"/>
      <sheetName val="구조물타공濐̉"/>
      <sheetName val="가설재손료"/>
      <sheetName val="C.MECHANICAL"/>
      <sheetName val="NX01"/>
      <sheetName val="Du thau"/>
      <sheetName val="Sikje_in_x005f_x0005__x005f_x0000_"/>
      <sheetName val="TỔNG HỢ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일위대가 "/>
      <sheetName val="_x0015__x0000_"/>
      <sheetName val="정보매체A동"/>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보안등"/>
      <sheetName val="말고개터널조명전¬_x0000_Ԁ"/>
      <sheetName val="BH-1 (2)"/>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내역서_x0000__x0000_Ԁ_x0000_"/>
      <sheetName val="건축2"/>
      <sheetName val="[후다내역.XLS]__H1775_c_ESTI96____3"/>
      <sheetName val="내역서(부대공사)"/>
      <sheetName val="0_0Control렌㟳䠓䒆_x0013__x0000_"/>
      <sheetName val="0_0Control뀌欨砓﹮_x0012__x0000_"/>
      <sheetName val="0_0Control㠌ᅝ逜㓿_x001c__x0000_"/>
      <sheetName val="0_0Control㠌ᅝ퀜㔋_x001c__x0000_"/>
      <sheetName val="용역비내역-진짜"/>
      <sheetName val="자재가격"/>
      <sheetName val="폐기물"/>
      <sheetName val="간지1"/>
      <sheetName val="1.사유서"/>
      <sheetName val="간지2"/>
      <sheetName val="간지3"/>
      <sheetName val="부재별집계표"/>
      <sheetName val="도면"/>
      <sheetName val="간접경_x0000_薔"/>
      <sheetName val="우,숤수"/>
      <sheetName val="외Å"/>
      <sheetName val="BREAKDOW"/>
      <sheetName val="BREAKDOW頀ᵛ瀞囏_x001c_"/>
      <sheetName val="수지"/>
      <sheetName val="일위대가목׃"/>
      <sheetName val="기본"/>
      <sheetName val="공사투입계획(변경결의)19.9"/>
      <sheetName val="노무비 월별지급현황19.9"/>
      <sheetName val="갑지(외주기성)19.9"/>
      <sheetName val="J형측구단위수량"/>
      <sheetName val="금융비×"/>
      <sheetName val="식재_x0002_"/>
      <sheetName val="ARCH"/>
      <sheetName val="PPS2"/>
      <sheetName val="영업점별목표산출"/>
      <sheetName val="손익분기점 데이터"/>
      <sheetName val="매각대상자산 청산가치"/>
      <sheetName val="데이터"/>
      <sheetName val="부대공(집계)"/>
      <sheetName val="2000년 임금추정"/>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토목집계(1)"/>
      <sheetName val="CTEၒ_x0000__x0000__x0000__x0000_"/>
      <sheetName val="生产量"/>
      <sheetName val="计划原单位"/>
      <sheetName val="명부"/>
      <sheetName val="배부전원가표"/>
      <sheetName val="전년대비"/>
      <sheetName val="판매목표"/>
      <sheetName val="공사내용"/>
      <sheetName val="머릿글,로고양식"/>
      <sheetName val="보도내역_x0000__x0000_Ԁ_x0000_က"/>
      <sheetName val="현장별미수"/>
      <sheetName val="편입조서"/>
      <sheetName val="외주대비-က辏_xda68__x0000_Ԁ耙"/>
      <sheetName val="[후다내역.XLS]__H1775_c_ESTI96____4"/>
      <sheetName val="시설_x0000__x0000__x0005_"/>
      <sheetName val="대ꮸ"/>
      <sheetName val="직공_x0000_"/>
      <sheetName val="1공구_건정토건_철槜〽"/>
      <sheetName val=" 견적Ⴗ"/>
      <sheetName val="견적내역서"/>
      <sheetName val="실행단가철(ems코드적용)"/>
      <sheetName val="말고개터널조명전@_x0000_Ԁ"/>
      <sheetName val="말고개터널조명전㵀"/>
      <sheetName val="말고개터널조명전㵀렀"/>
      <sheetName val="양식3"/>
      <sheetName val="1Month+Sheet2!"/>
      <sheetName val="내역서변_x0000__x0000_鷐"/>
      <sheetName val="환산표"/>
      <sheetName val="Bab泅啢堀㭔_"/>
      <sheetName val="장비종합부표"/>
      <sheetName val="집계표_식재"/>
      <sheetName val="부표"/>
      <sheetName val="시멘ౘ潭ힶ"/>
      <sheetName val="지점별강우량"/>
      <sheetName val="BOX-1510"/>
      <sheetName val="수량산출서 (2)"/>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H__MECHANICAL2"/>
      <sheetName val="J__FIRE_FIGHTING2"/>
      <sheetName val="Sàn_T12"/>
      <sheetName val="Lỗ_thông_gió2"/>
      <sheetName val="Thống_kê2"/>
      <sheetName val="Tai_khoan2"/>
      <sheetName val="Bang_gia_2011_10_121"/>
      <sheetName val="중기사용료_(2)2"/>
      <sheetName val="投标材料清单_1"/>
      <sheetName val="ጊ후다내역_XLS]0_0ControlSheet31"/>
      <sheetName val="Dầm_11"/>
      <sheetName val="Unit_Rate(non_print)1"/>
      <sheetName val="Cọc_nhồi1"/>
      <sheetName val="5_6_NTKL_ĐHKK_1"/>
      <sheetName val="5_12_NTKL_PCCC1"/>
      <sheetName val="5_NKTC1"/>
      <sheetName val="4_BBNT-LĐ1"/>
      <sheetName val="외주대비_-석축???_x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운동장_(2)1"/>
      <sheetName val="외주대비_-석É1"/>
      <sheetName val="IMF_Code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출입구총집계"/>
      <sheetName val="1공구산晭Ó뇠ᬵ"/>
      <sheetName val="1공구산옘蔘:"/>
      <sheetName val="1공구산느㉐_x0000__x0000_"/>
      <sheetName val="철근_x0000_"/>
      <sheetName val="부관맨홀조서"/>
      <sheetName val="할빙수"/>
      <sheetName val="적심사표"/>
      <sheetName val="대莈"/>
      <sheetName val="대耨"/>
      <sheetName val="견적의뢰"/>
      <sheetName val="파일의이용"/>
      <sheetName val="도급표지__x0003__x0000_鲠͕糑"/>
      <sheetName val="DFA"/>
      <sheetName val="T.KE CP1"/>
      <sheetName val="PTdam"/>
      <sheetName val="Loose"/>
      <sheetName val="Tinhtoan"/>
      <sheetName val="Land Dev't. Ph-1"/>
      <sheetName val="CHITIET VL-NC-TT1p"/>
      <sheetName val="발주수량표"/>
      <sheetName val="단가_x0000__x0000__x0005_"/>
      <sheetName val="C_MECHANICAL"/>
      <sheetName val="삼홍테크"/>
      <sheetName val="proj"/>
      <sheetName val="Buy vs. Lease Car"/>
      <sheetName val="Cash2"/>
      <sheetName val="Z"/>
      <sheetName val="Ton Kho"/>
      <sheetName val="Đầu tư"/>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5. MATERIAL LIST"/>
      <sheetName val="7.공정표"/>
      <sheetName val="B9_MEP"/>
      <sheetName val="PRD투입장비계획"/>
      <sheetName val="Sum ELE  CAP S1-4  "/>
      <sheetName val="Bang_TH1"/>
      <sheetName val="주공_갑지1"/>
      <sheetName val="5_2_6~7공사요율1"/>
      <sheetName val="04_12월건강보험(일용직)1"/>
      <sheetName val="1_내역(청_하역장전등)1"/>
      <sheetName val="2_원가집계1"/>
      <sheetName val="외주대비_-석축_x005f_x0000__x005f_x0000__x005f_x0000__x"/>
      <sheetName val="Measure_1306"/>
      <sheetName val="DM_ChiPhi"/>
      <sheetName val="보도내_1"/>
      <sheetName val="05_유류비자금청구(완)1"/>
      <sheetName val="19_07월_세_계1"/>
      <sheetName val="19_07항목별(시트복사금지100번쓰기)1"/>
      <sheetName val="19_05월1"/>
      <sheetName val="grid_(1)1"/>
      <sheetName val="경율산정_XLS1"/>
      <sheetName val="PAD_TR보호대기초1"/>
      <sheetName val="TỔNG_HỢP"/>
      <sheetName val="Basic_Wage"/>
      <sheetName val="Menber_List"/>
      <sheetName val="PL_Vua"/>
      <sheetName val="3__CNT"/>
      <sheetName val="unit_price_list(M)"/>
      <sheetName val="Breakdown_(B)"/>
      <sheetName val="thông_tin"/>
      <sheetName val="Du_thau"/>
      <sheetName val="1_관로"/>
      <sheetName val="입찰품"/>
      <sheetName val="PRECAST_lightconc-II"/>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ጊ후다내역_XLS_0_0ControlSheet31"/>
      <sheetName val="외주대비_-석축____x1"/>
      <sheetName val="_후다_x005f_x0001___x005f_x0010__x005f_x0000__x0003"/>
      <sheetName val="Budget_Code"/>
      <sheetName val="Phu_cap"/>
      <sheetName val="Danh muc"/>
      <sheetName val="SGC RATE"/>
      <sheetName val="TinhGiaNC"/>
      <sheetName val="THONG KE CAU KIEN"/>
      <sheetName val="Thuc thanh"/>
      <sheetName val="STR"/>
      <sheetName val="사용현황"/>
      <sheetName val="차량별점검"/>
      <sheetName val="RAB_AR&amp;STR"/>
      <sheetName val="Nhan_cong"/>
      <sheetName val="Thiet_bi"/>
      <sheetName val="Vat_tu"/>
      <sheetName val="May_TC"/>
      <sheetName val="Bang_KL"/>
      <sheetName val="TH_Kinh_phi"/>
      <sheetName val="cataloge_moi"/>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0_0ControlSheet10"/>
      <sheetName val="0_1keyAssumption10"/>
      <sheetName val="4_내진설계9"/>
      <sheetName val="Sheet1_(2)9"/>
      <sheetName val="1_취수장9"/>
      <sheetName val="BSD_(2)9"/>
      <sheetName val="4_경비_5_영업외수지7"/>
      <sheetName val="_견적서7"/>
      <sheetName val="1__설계조건_2_단면가정_3__하중계산9"/>
      <sheetName val="DATA_입력란9"/>
      <sheetName val="실행내역서_9"/>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토공(우물통,기타)_9"/>
      <sheetName val="현장관리비_산출내역9"/>
      <sheetName val="현장별계약현황('98_10_31)9"/>
      <sheetName val="97년_추정9"/>
      <sheetName val="Eq__Mobilization9"/>
      <sheetName val="원가계산_(2)9"/>
      <sheetName val="1_설계조건9"/>
      <sheetName val="광통신_견적내역서17"/>
      <sheetName val="할증_7"/>
      <sheetName val="노원열병합__건축공사기성내역서9"/>
      <sheetName val="unit_47"/>
      <sheetName val="플랜트_설치9"/>
      <sheetName val="1_설계기준8"/>
      <sheetName val="콤보박스와_리스트박스의_연결9"/>
      <sheetName val="별표_8"/>
      <sheetName val="수_량_명_세_서_-_18"/>
      <sheetName val="2_건축8"/>
      <sheetName val="공정표_8"/>
      <sheetName val="설내역서_8"/>
      <sheetName val="프라임_강변역(4,236)7"/>
      <sheetName val="내___역7"/>
      <sheetName val="집_계_표7"/>
      <sheetName val="8_PILE__(돌출)8"/>
      <sheetName val="2000년_공정표7"/>
      <sheetName val="5_2코핑7"/>
      <sheetName val="배수공_시멘트_및_골재량_산출7"/>
      <sheetName val="7_PILE__(돌출)7"/>
      <sheetName val="P_M_별7"/>
      <sheetName val="CIP_공사8"/>
      <sheetName val="표지_(2)9"/>
      <sheetName val="수량산출서_갑지7"/>
      <sheetName val="DATA_입력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6__안전관리비16"/>
      <sheetName val="HRSG_SMALL072209"/>
      <sheetName val="교각토공__2_9"/>
      <sheetName val="3_공통공사대비9"/>
      <sheetName val="8_현장관리비8"/>
      <sheetName val="7_안전관리비8"/>
      <sheetName val="하도내역_(철콘)8"/>
      <sheetName val="조건표_(2)8"/>
      <sheetName val="목차_8"/>
      <sheetName val="7__현장관리비_8"/>
      <sheetName val="노무비_근거8"/>
      <sheetName val="임율_Data8"/>
      <sheetName val="2차전체변경예정_(2)8"/>
      <sheetName val="단면_(2)8"/>
      <sheetName val="토공유동표(전체_당초)8"/>
      <sheetName val="구조______7"/>
      <sheetName val="b_balju_(2)8"/>
      <sheetName val="노무비_7"/>
      <sheetName val="화재_탐지_설비7"/>
      <sheetName val="Customer_Databas7"/>
      <sheetName val="4_LINE7"/>
      <sheetName val="7_th7"/>
      <sheetName val="_갑지7"/>
      <sheetName val="4_일위대가집계7"/>
      <sheetName val="내역서_제출7"/>
      <sheetName val="A_LINE7"/>
      <sheetName val="5__현장관리비(new)_7"/>
      <sheetName val="방배동내역_(총괄)7"/>
      <sheetName val="간_지17"/>
      <sheetName val="5__현장관리비_new__7"/>
      <sheetName val="Temporary_Mooring7"/>
      <sheetName val="중기조종사_단위단가8"/>
      <sheetName val="총_원가계산7"/>
      <sheetName val="2_교량(신설)7"/>
      <sheetName val="EQUIP_LIST7"/>
      <sheetName val="일위대가_(PM)6"/>
      <sheetName val="2000_057"/>
      <sheetName val="원내역서_그대로6"/>
      <sheetName val="1_3_1절점좌표7"/>
      <sheetName val="1_1설계기준7"/>
      <sheetName val="1_본부별7"/>
      <sheetName val="기초입력_DATA7"/>
      <sheetName val="재활용_악취_먼지DUCT산출7"/>
      <sheetName val="남양시작동자105노65기1_3화1_26"/>
      <sheetName val="관음목장(제출용)자105인97_56"/>
      <sheetName val="전체내역_(2)6"/>
      <sheetName val="Hyundai_Unit_cost_xls6"/>
      <sheetName val="제출내역_(2)7"/>
      <sheetName val="TABLE_DB6"/>
      <sheetName val="쌍용_data_base6"/>
      <sheetName val="969910(_R)6"/>
      <sheetName val="1062-X방향_6"/>
      <sheetName val="5_정산서7"/>
      <sheetName val="PROJECT_BRIEF6"/>
      <sheetName val="4_장비손료7"/>
      <sheetName val="단가_6"/>
      <sheetName val="108_수선비6"/>
      <sheetName val="①idea_pipeline6"/>
      <sheetName val="IMP_통일양식6"/>
      <sheetName val="LYS_통일양식6"/>
      <sheetName val="Xunit_(단위환산)6"/>
      <sheetName val="유통기한_프로그램6"/>
      <sheetName val="단양_00_아파트-세부내역7"/>
      <sheetName val="2_2_오피스텔(12~32F)7"/>
      <sheetName val="일위대가_집계표7"/>
      <sheetName val="6__안전관리비17"/>
      <sheetName val="자__재7"/>
      <sheetName val="개인별_순위표7"/>
      <sheetName val="CM_17"/>
      <sheetName val="기술부_VENDOR_LIST7"/>
      <sheetName val="단계별내역_(2)7"/>
      <sheetName val="2_2_띠장의_설계7"/>
      <sheetName val="경비_(1)6"/>
      <sheetName val="2F_회의실견적(5_14_일대)6"/>
      <sheetName val="VENDOR_LIST6"/>
      <sheetName val="설계기준_및_하중계산6"/>
      <sheetName val="5호광장_(만점)7"/>
      <sheetName val="인천국제_(만점)_(2)7"/>
      <sheetName val="전선_및_전선관6"/>
      <sheetName val="Sight_n_M_H6"/>
      <sheetName val="매출요약(월별)_-년간6"/>
      <sheetName val="Piping_Design_Data6"/>
      <sheetName val="4_&amp;_10-inch,_CO2_Combo_&amp;_Sweep6"/>
      <sheetName val="1_䷨수장6"/>
      <sheetName val="4_뀴진설Ⳅ6"/>
      <sheetName val="전䰨선로_물량표6"/>
      <sheetName val="㶀대입찰_내역서6"/>
      <sheetName val="수목데이타_6"/>
      <sheetName val="내역서_(2)6"/>
      <sheetName val="총괄집계_6"/>
      <sheetName val="kimre_scrubber6"/>
      <sheetName val="strut_type6"/>
      <sheetName val="한성교회_신축공사(050713)_CheckList6"/>
      <sheetName val="FRP_PIPING_일위대가6"/>
      <sheetName val="9_1지하2층하부보7"/>
      <sheetName val="4_일위대가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4_2_1_마루높이_검토6"/>
      <sheetName val="BOX_본체6"/>
      <sheetName val="MP_MOB6"/>
      <sheetName val="명일작업계획_(3)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세골재__T2_변경_현황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용선_C_L6"/>
      <sheetName val="전_체6"/>
      <sheetName val="STEEL_BOX_단면설계(SEC_8)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함열량_db5"/>
      <sheetName val="10_경제성분석5"/>
      <sheetName val="단가_및_재료비6"/>
      <sheetName val="기계_도급내역서5"/>
      <sheetName val="-15_05"/>
      <sheetName val="6_이토처리시간6"/>
      <sheetName val="울진항공등화_내역서6"/>
      <sheetName val="영흥TL(UP,DOWN)_6"/>
      <sheetName val="일_위_대_가_표6"/>
      <sheetName val="고객사_관리_코드6"/>
      <sheetName val="2_1외주6"/>
      <sheetName val="2_3노무6"/>
      <sheetName val="2_4자재6"/>
      <sheetName val="2_2장비6"/>
      <sheetName val="2_5경비6"/>
      <sheetName val="2_6수목대6"/>
      <sheetName val="3련_BOX6"/>
      <sheetName val="중기쥰종사_단위단가6"/>
      <sheetName val="1차_내역서6"/>
      <sheetName val="PTVT_(MAU)6"/>
      <sheetName val="사__업__비__수__지__예__산__서5"/>
      <sheetName val="Phieu_trinh_ky_cấu_tháp3"/>
      <sheetName val="Phieu_trinh_ky_VTP3"/>
      <sheetName val="KS-VL_rời3"/>
      <sheetName val="Tai_san3"/>
      <sheetName val="Check_dong_tien3"/>
      <sheetName val="Chi_phí_SDTS3"/>
      <sheetName val="Check_COST3"/>
      <sheetName val="DATA_HD3"/>
      <sheetName val="Tong_hop_1TM3"/>
      <sheetName val="Tong_hop3"/>
      <sheetName val="NS_Lán_trại3"/>
      <sheetName val="Check_cong_no_NC3"/>
      <sheetName val="Div26_-_Elect5"/>
      <sheetName val="Fr_Revit5"/>
      <sheetName val="NSA_Summary5"/>
      <sheetName val="DonGia_chetao5"/>
      <sheetName val="DonGia_VatTuLK5"/>
      <sheetName val="모선자재_집계표5"/>
      <sheetName val="재료의_할증5"/>
      <sheetName val="내역서_5"/>
      <sheetName val="공내역_및_견적조건5"/>
      <sheetName val="2_15"/>
      <sheetName val="Bảng_mã_VT5"/>
      <sheetName val="Khoi_luong5"/>
      <sheetName val="청_구4"/>
      <sheetName val="7_전산해석결과4"/>
      <sheetName val="4_하중4"/>
      <sheetName val="표__지5"/>
      <sheetName val="D1_2_COF모듈자재_입출재고_(B급)5"/>
      <sheetName val="기존단가_(2)4"/>
      <sheetName val="chi_tiet4"/>
      <sheetName val="PPC_Summary4"/>
      <sheetName val="Phan_lap_dat3"/>
      <sheetName val="Lắp_Ráp3"/>
      <sheetName val="97_사업추정(WEKI)3"/>
      <sheetName val="cong_thuc_tinh_chi_tiet5"/>
      <sheetName val="Gia_VLNCMTC3"/>
      <sheetName val="샌딩_에폭시_도장4"/>
      <sheetName val="Summary_VO_No_33"/>
      <sheetName val="VO_No_3_13"/>
      <sheetName val="VO_No_3_23"/>
      <sheetName val="VO_No_3_33"/>
      <sheetName val="VO_No_3_43"/>
      <sheetName val="VO_No_3_53"/>
      <sheetName val="VO_No_3_63"/>
      <sheetName val="VO_No_3_73"/>
      <sheetName val="VO_No_3_83"/>
      <sheetName val="_IL-3_XLSY갑지7"/>
      <sheetName val="KET_CAU-_MJV23"/>
      <sheetName val="Ví_dụ3"/>
      <sheetName val="SCOPE_OF_WORK3"/>
      <sheetName val="대3류_3"/>
      <sheetName val="외주대비_ᨀ晙ԯ4"/>
      <sheetName val="3_단가산출서3"/>
      <sheetName val="4_단가산출기초3"/>
      <sheetName val="BEND_LOSS3"/>
      <sheetName val="신평리_권리자명부3"/>
      <sheetName val="_ｹ-ﾌﾞﾙ3"/>
      <sheetName val="01__DATA3"/>
      <sheetName val="H__MECHANICAL3"/>
      <sheetName val="J__FIRE_FIGHTING3"/>
      <sheetName val="토공_total3"/>
      <sheetName val="TRAY_헹거산출3"/>
      <sheetName val="Sàn_T13"/>
      <sheetName val="Lỗ_thông_gió3"/>
      <sheetName val="Thống_kê3"/>
      <sheetName val="Tai_khoan3"/>
      <sheetName val="Bang_gia_2011_10_122"/>
      <sheetName val="중기사용료_(2)3"/>
      <sheetName val="99_조정금액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교각傹"/>
      <sheetName val="코드정의서"/>
      <sheetName val="계약"/>
      <sheetName val="일  위  대  가 "/>
      <sheetName val="VS P-Q"/>
      <sheetName val="CTEMCÇ_x0000_Ԁ"/>
      <sheetName val="간접경_x0002__x0000_"/>
      <sheetName val="간접경尠ヮ"/>
      <sheetName val="간접경Ơワ"/>
      <sheetName val="간접경쾨㧘"/>
      <sheetName val="간접경푨㧘"/>
      <sheetName val="간접경ロ"/>
      <sheetName val="간접경쿐⾐"/>
      <sheetName val="부대표지_"/>
      <sheetName val="2.교"/>
      <sheetName val="천서간선"/>
      <sheetName val="제경비(전체)"/>
      <sheetName val="공통ꊐ͉"/>
      <sheetName val="기계내역서"/>
      <sheetName val="변수표"/>
      <sheetName val="주차"/>
      <sheetName val="말고개터널조명전¬"/>
      <sheetName val="2_대외栀⥘턀"/>
      <sheetName val="2_대외⢚❗턀"/>
      <sheetName val="2_대외゚/"/>
      <sheetName val="하도급내역"/>
      <sheetName val="220_(2)3"/>
      <sheetName val="토__공3"/>
      <sheetName val="태화42_3"/>
      <sheetName val="3_관로전환기3"/>
      <sheetName val="외주현황_wq13"/>
      <sheetName val="_3"/>
      <sheetName val="1차3회-개 "/>
      <sheetName val="K2_site_Total_내역서3"/>
      <sheetName val="F_월별기성수금현황_3"/>
      <sheetName val="내역서1999_8최종3"/>
      <sheetName val="3_전기산출기초3"/>
      <sheetName val="D_B3"/>
      <sheetName val="1_13"/>
      <sheetName val="일위대가56-1_3"/>
      <sheetName val="일위대가71-1_3"/>
      <sheetName val="일위대가74-1_3"/>
      <sheetName val="일위대가76-1_3"/>
      <sheetName val="일위대가77-1_3"/>
      <sheetName val="일위대가78-1_3"/>
      <sheetName val="금회_청구사항(기계)3"/>
      <sheetName val="기성갑지_(소방)3"/>
      <sheetName val="금회_청구사항(소방)3"/>
      <sheetName val="1_청구서3"/>
      <sheetName val="2_내역서3"/>
      <sheetName val="동강_배관3"/>
      <sheetName val="WCR_외주3"/>
      <sheetName val="ANILINE_-_OPTION3"/>
      <sheetName val="MDI_-_OPTION3"/>
      <sheetName val="06_일위대가목록3"/>
      <sheetName val="총괄표_3"/>
      <sheetName val="계약대비내역서_(부경)3"/>
      <sheetName val="집행대비내역서_(부경)3"/>
      <sheetName val="계약그라우팅_포장3"/>
      <sheetName val="계약사무실조경_3"/>
      <sheetName val="횡배수관_토공량_산출3"/>
      <sheetName val="1차3회-개_"/>
      <sheetName val="내역_"/>
      <sheetName val="3_1_6_전산처리결과2"/>
      <sheetName val="도시정비_2"/>
      <sheetName val="1차설계변경瀀"/>
      <sheetName val="부대표지츀_"/>
      <sheetName val="표지_¬"/>
      <sheetName val="2_입력sheet"/>
      <sheetName val="원가_(2)"/>
      <sheetName val="내역서변ꙭ_"/>
      <sheetName val="BREAKDOW頀ᵛ瀞囏攀"/>
      <sheetName val="표지_(3"/>
      <sheetName val="18_궤도재료"/>
      <sheetName val="간접비_총괄표"/>
      <sheetName val="말고개터널조명전압_x0000__x0000_"/>
      <sheetName val="9-1俔ȭ胠෣"/>
      <sheetName val="9-1❬w镘Ώ"/>
      <sheetName val="시멘혷?"/>
      <sheetName val="시멘혾?"/>
      <sheetName val="1차설계변경瀀?"/>
      <sheetName val="단위세대물량"/>
      <sheetName val="구분표"/>
      <sheetName val="제원입력"/>
      <sheetName val="ELEC"/>
      <sheetName val="11월가격"/>
      <sheetName val="민감도"/>
      <sheetName val="산출서"/>
      <sheetName val="lam-moi"/>
      <sheetName val="thao-go"/>
      <sheetName val="TH XL"/>
      <sheetName val="t-h HA THE"/>
      <sheetName val="code_intools"/>
      <sheetName val="code_magics"/>
      <sheetName val="CondPol"/>
      <sheetName val="지역별"/>
      <sheetName val="49"/>
      <sheetName val="BEAM"/>
      <sheetName val="DG3285"/>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중"/>
      <sheetName val="시멘혷"/>
      <sheetName val="시멘혾"/>
      <sheetName val="9-1❬ǻἐ"/>
      <sheetName val="BH-1_(2)"/>
      <sheetName val="토목내역서_(도급단가)_(2)"/>
      <sheetName val="간접경_x0000_發"/>
      <sheetName val="간접경̆"/>
      <sheetName val="간접경_x0000_ㇶ"/>
      <sheetName val="협조전"/>
      <sheetName val="7.PILE  ꆭᶩ萀ᘲ"/>
      <sheetName val="자금청구(건축)"/>
      <sheetName val="월별인건비현황"/>
      <sheetName val="2차보상토지"/>
      <sheetName val="이름표"/>
      <sheetName val="***********************00"/>
      <sheetName val="시멘_xd800_㜷頀"/>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일위대가_"/>
      <sheetName val="견적(_"/>
      <sheetName val="[후다내역_XLS]__H1775_c_ESTI96____2"/>
      <sheetName val="옥외_전력간선공사"/>
      <sheetName val="ጊ후다내역_XLS_0_0ControlSheet33"/>
      <sheetName val="외주대비_-석축____x3"/>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2_교̚벝"/>
      <sheetName val="0_0Control렌㟳䠓䒆"/>
      <sheetName val="0_0Control뀌欨砓﹮"/>
      <sheetName val="0_0Control㠌ᅝ逜㓿"/>
      <sheetName val="0_0Control㠌ᅝ퀜㔋"/>
      <sheetName val="손익분기점_데이터"/>
      <sheetName val="매각대상자산_청산가치"/>
      <sheetName val="const_"/>
      <sheetName val="자재기성_신청서_xlsx"/>
      <sheetName val="SP-ኬ"/>
      <sheetName val="입찰내역_발주처_양식"/>
      <sheetName val="[후다내역_XLS]__H1775_c_ESTI96____3"/>
      <sheetName val="BREAKDOW頀ᵛ瀞囏"/>
      <sheetName val="2000년_임금추정"/>
      <sheetName val="1_사유서"/>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MAIN_GATE_HOUSE"/>
      <sheetName val="견적?"/>
      <sheetName val="수량산출서??"/>
      <sheetName val="수량산출서?"/>
      <sheetName val="부대표지???腰"/>
      <sheetName val="부대표지???䥀"/>
      <sheetName val="부대표지???⽠"/>
      <sheetName val="일__위__대__가_ư"/>
      <sheetName val="일__위__대__가_፠"/>
      <sheetName val="일__위__대__가_"/>
      <sheetName val="일__위__대__가_팠"/>
      <sheetName val="일__위__대__가_⡰"/>
      <sheetName val="일__위__대__가_㜰"/>
      <sheetName val="일__위__대__가_븰"/>
      <sheetName val="T_KE_CP1"/>
      <sheetName val="4_내진"/>
      <sheetName val="시설"/>
      <sheetName val="_견적Ⴗ"/>
      <sheetName val="[후다내역_XLS]__H1775_c_ESTI96____4"/>
      <sheetName val="2_교"/>
      <sheetName val="NaBisulfit, hol fl ph 5,5&amp;7,5"/>
      <sheetName val="2021"/>
      <sheetName val="Simulasi "/>
      <sheetName val="Plan 4620 Ton"/>
      <sheetName val="총원가Simul(v1월)"/>
      <sheetName val="월선택"/>
      <sheetName val="가설공사비"/>
      <sheetName val="외주대비-က辏_xda68_"/>
      <sheetName val="포장복구집계"/>
      <sheetName val="일일보고"/>
      <sheetName val="PACKING을지(5)"/>
      <sheetName val="bqmp"/>
      <sheetName val="화산경계"/>
      <sheetName val="MONTH FROM START INSTALL_06_22"/>
      <sheetName val="배수내역 (2)"/>
      <sheetName val="기둥(胔Ẩ_x0018_"/>
      <sheetName val="기둥(˔_x0000_ꠀ"/>
      <sheetName val="기둥(㷔₼ "/>
      <sheetName val="기둥(㷔嚼"/>
      <sheetName val="시설_x0005__x0000_"/>
      <sheetName val="토적계산서"/>
      <sheetName val="단가(동_x0000__x0000__x0005_"/>
      <sheetName val="단가(동_x0005__x0000_"/>
      <sheetName val="4_x0000__x0000__x0005_"/>
      <sheetName val="Bab品Ṹ頀Ṻ픀"/>
      <sheetName val="환율199911"/>
      <sheetName val="원안"/>
      <sheetName val="기별용지"/>
      <sheetName val="서∼군(2寅"/>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공사비내역"/>
      <sheetName val="방송(체육·脀"/>
      <sheetName val="04고객별 담당자"/>
      <sheetName val="수량산출표"/>
      <sheetName val="12cgou"/>
      <sheetName val="C-노_x0000__x0000__x0005_"/>
      <sheetName val="0_0Control_x000c__x0000__x0000__x0001_Ԁ_x0000_"/>
      <sheetName val="견적표지 (3"/>
      <sheetName val="0_0ControlSheet31"/>
      <sheetName val="0_0ControlSheet32"/>
      <sheetName val="__H1775_c_ESTI96____2"/>
      <sheetName val="PUMP"/>
      <sheetName val="토공(완충)"/>
      <sheetName val="시산표"/>
      <sheetName val="7.경제성결과"/>
      <sheetName val="4.경비 5.영0_x0000__x0000__x0000_"/>
      <sheetName val="설계변_x0000__x0000__x0005__x0000_"/>
      <sheetName val="전선"/>
      <sheetName val="2_대외ɡ"/>
      <sheetName val="간접경"/>
      <sheetName val="보도내역"/>
      <sheetName val="9-1❬ǻ?"/>
      <sheetName val="외주대비-က辏?Ԁ耙"/>
      <sheetName val="재료집계(분수관)"/>
      <sheetName val="총괄BOQ"/>
      <sheetName val="단가최종"/>
      <sheetName val="계정과목"/>
      <sheetName val="현금및현금등가물"/>
      <sheetName val="IntercompanyAROct2001"/>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1차3회-개소별명세서-빨_x0000__x0000__x0005__x0000_䢀ඌȜ_x0000__x0000__x0000__x0001__x0000_ㅰ"/>
      <sheetName val="1차3회-개소별명세서-빨_x0000__x0000__x0005__x0000_腠ਫ਼Ȝ_x0000__x0000__x0000__x0001__x0000_ㅰ"/>
      <sheetName val="1È"/>
      <sheetName val="구조물터파기_x0003__x0000_蠀_xd8c9_"/>
      <sheetName val="자재테이블"/>
      <sheetName val="공통가_x0000_쫨_x0000_"/>
      <sheetName val="문10"/>
      <sheetName val="폐기물운반"/>
      <sheetName val="선수금"/>
      <sheetName val="설계변경(변경분)"/>
      <sheetName val="노무비메뉴"/>
      <sheetName val="근로자 기초입력"/>
      <sheetName val="토적계산"/>
      <sheetName val="BREAKDOWN(철거Þ_x0000_Ԁ"/>
      <sheetName val="CIP_x0000__x0000_Ā"/>
      <sheetName val="9-1차이碏꾂"/>
      <sheetName val="9-1차이ﺏ動"/>
      <sheetName val="9-1차이梏鎃"/>
      <sheetName val="E총15"/>
      <sheetName val="말고개터널조명전@"/>
      <sheetName val="내역서변"/>
      <sheetName val="시멘Ç_x0000_Ԁ_x0000_"/>
      <sheetName val="샤워실위생"/>
      <sheetName val="1-1.경비산출내역"/>
      <sheetName val="일위대가-1"/>
      <sheetName val="단가(동濐Ȫ"/>
      <sheetName val="SONIC"/>
      <sheetName val="견적(助_x0010__x0000_"/>
      <sheetName val="견적(©_x0000__x0000_"/>
      <sheetName val="공조기"/>
      <sheetName val="내역서(기계)"/>
      <sheetName val="5.경비"/>
      <sheetName val="형틀"/>
      <sheetName val="현장인원¬_x0000_"/>
      <sheetName val="자재집계"/>
      <sheetName val="CTEMCÇ"/>
      <sheetName val="내역서_x0000__x0000_㠀_x0000_"/>
      <sheetName val="MP"/>
      <sheetName val="CMQS"/>
      <sheetName val="월간보고자료FORM2"/>
      <sheetName val="OUTPUT"/>
      <sheetName val="도급표지__x0003_"/>
      <sheetName val="구Ⴚ_x0000_"/>
      <sheetName val="호표(수)"/>
      <sheetName val="단가(동"/>
      <sheetName val="TH-Dien"/>
      <sheetName val="Earthwork"/>
      <sheetName val="Chiet tinh dz35"/>
      <sheetName val="식재수䏈轐"/>
      <sheetName val="2002공임"/>
      <sheetName val="2002자재가격"/>
      <sheetName val="현금예금"/>
      <sheetName val="4월계획"/>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원가&amp;하도급원가"/>
      <sheetName val="항목(데이타삭제금지)"/>
      <sheetName val="매매"/>
      <sheetName val="골재및자재집계표"/>
      <sheetName val="공통가_x0000_欥_x0000_"/>
      <sheetName val="공통가_x0000_ׂ_x0000_"/>
      <sheetName val="공통가_x0000_⟕_x0000_"/>
      <sheetName val="공통가_x0000_﷽_x0000_"/>
      <sheetName val="공통가_x0000_㌂_x0000_"/>
      <sheetName val="공통가_x0000_䠉_x0000_"/>
      <sheetName val="4.경비 5.영업외수_x0000_"/>
      <sheetName val="[후다내역.XLS]__H1775_c_ESTI96____6"/>
      <sheetName val="[후다내역.XLS]__H1775_c_ESTI96____5"/>
      <sheetName val="남양시작동010313_x0000__x0000__x0005__x0000_"/>
      <sheetName val="단가(강재운_x0005__x0000_"/>
      <sheetName val="단가(강재운⩿⾔"/>
      <sheetName val="철거수량(전송)"/>
      <sheetName val="수량산출1"/>
      <sheetName val="산근1(인건비)"/>
      <sheetName val="계장 품셈표"/>
      <sheetName val="CIP 공헾"/>
      <sheetName val="도급예_x0000__x0000_Ԁ_x0000_䀀"/>
      <sheetName val="도급예_x0000__x0000_Ԁ_x0000_"/>
      <sheetName val="단가(강재운반_x0000_"/>
      <sheetName val="EQT-ESTN"/>
      <sheetName val="插座"/>
      <sheetName val="변전실재분리"/>
      <sheetName val="주요물량"/>
      <sheetName val="토목공사일반"/>
      <sheetName val="개별직종노임단가(2005.1)"/>
      <sheetName val="내역»_x0000__x0000_"/>
      <sheetName val="VXXX"/>
      <sheetName val="TOWER 10TON"/>
      <sheetName val="B2"/>
      <sheetName val="INPၒ_x0000_"/>
      <sheetName val="요약&amp;결과"/>
      <sheetName val="POURING"/>
      <sheetName val="PAC"/>
      <sheetName val="전기BOX내역서"/>
      <sheetName val="삼성전기"/>
      <sheetName val="改加胶玻璃、室外栏杆"/>
      <sheetName val="1#量统计"/>
      <sheetName val="外気負荷"/>
      <sheetName val="he so"/>
      <sheetName val="Tiêu chuẩn cốt thép"/>
      <sheetName val="DG "/>
      <sheetName val="갑ૐȗ"/>
      <sheetName val="갑柖ç"/>
      <sheetName val="갑弌᪌"/>
      <sheetName val="갑弌Ị"/>
      <sheetName val="갑彬ᴈ"/>
      <sheetName val="지하1층"/>
      <sheetName val="표지 ¬_x0000_Ԁ"/>
      <sheetName val="교각철근_x0000__x0000__x0005__x0000_"/>
      <sheetName val="아파트겐⒄귐"/>
      <sheetName val="아파트໨Ά톪"/>
      <sheetName val="Links"/>
      <sheetName val="Lead"/>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시설"/>
      <sheetName val="일__위__대__가_2"/>
      <sheetName val="도급표지_鲠͕糑"/>
      <sheetName val="_견적Ⴗ2"/>
      <sheetName val="VS_P-Q2"/>
      <sheetName val="1차3회-개_2"/>
      <sheetName val="VS_P-Q"/>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태화42_4"/>
      <sheetName val="_ｹ-ﾌﾞﾙ5"/>
      <sheetName val="토__공4"/>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220_(2)4"/>
      <sheetName val="_4"/>
      <sheetName val="외주현황_wq14"/>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내역서1999_8최종4"/>
      <sheetName val="토공_total5"/>
      <sheetName val="3_관로전환기4"/>
      <sheetName val="TRAY_헹거산출5"/>
      <sheetName val="함열량_db7"/>
      <sheetName val="고객사_관리_코드8"/>
      <sheetName val="중기쥰종사_단위단가8"/>
      <sheetName val="PTVT_(MAU)8"/>
      <sheetName val="1_14"/>
      <sheetName val="F_월별기성수금현황_4"/>
      <sheetName val="99_조정금액5"/>
      <sheetName val="표__지7"/>
      <sheetName val="3_전기산출기초4"/>
      <sheetName val="금회_청구사항(기계)4"/>
      <sheetName val="기성갑지_(소방)4"/>
      <sheetName val="금회_청구사항(소방)4"/>
      <sheetName val="D_B4"/>
      <sheetName val="Div26_-_Elect7"/>
      <sheetName val="Khoi_luong7"/>
      <sheetName val="Bảng_mã_VT7"/>
      <sheetName val="DonGia_chetao7"/>
      <sheetName val="DonGia_VatTuLK7"/>
      <sheetName val="Fr_Revit7"/>
      <sheetName val="NSA_Summary7"/>
      <sheetName val="동강_배관4"/>
      <sheetName val="WCR_외주4"/>
      <sheetName val="ANILINE_-_OPTION4"/>
      <sheetName val="MDI_-_OPTION4"/>
      <sheetName val="일위대가56-1_4"/>
      <sheetName val="일위대가71-1_4"/>
      <sheetName val="일위대가74-1_4"/>
      <sheetName val="일위대가76-1_4"/>
      <sheetName val="일위대가77-1_4"/>
      <sheetName val="일위대가78-1_4"/>
      <sheetName val="chi_tiet6"/>
      <sheetName val="PPC_Summary6"/>
      <sheetName val="06_일위대가목록4"/>
      <sheetName val="1_청구서4"/>
      <sheetName val="2_내역서4"/>
      <sheetName val="Tong_hop5"/>
      <sheetName val="Phan_lap_dat5"/>
      <sheetName val="Lắp_Ráp5"/>
      <sheetName val="총괄표_4"/>
      <sheetName val="계약대비내역서_(부경)4"/>
      <sheetName val="집행대비내역서_(부경)4"/>
      <sheetName val="계약그라우팅_포장4"/>
      <sheetName val="계약사무실조경_4"/>
      <sheetName val="횡배수관_토공량_산출4"/>
      <sheetName val="K2_site_Total_내역서4"/>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도시정비_3"/>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3_1_6_전산처리결과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원가_(2)1"/>
      <sheetName val="부대표지츀_1"/>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내역_1"/>
      <sheetName val="보도내_4"/>
      <sheetName val="18_궤도재료1"/>
      <sheetName val="Measure_13063"/>
      <sheetName val="DM_ChiPhi3"/>
      <sheetName val="Basic_Wage3"/>
      <sheetName val="Menber_List3"/>
      <sheetName val="외주대비_-석축_x005f_x0000__x005f_x0000__x005f_x0000__3"/>
      <sheetName val="2_입력sheet1"/>
      <sheetName val="PL_Vua3"/>
      <sheetName val="간접비_총괄표1"/>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Budget_Code1"/>
      <sheetName val="Phu_cap1"/>
      <sheetName val="토목내역서_(도급단가)_(2)1"/>
      <sheetName val="[후다내역_XLS]__H1775_c_ESTI96____1"/>
      <sheetName val="옥외_전력간선공사1"/>
      <sheetName val="BH-1_(2)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2__주요공지（主要公告）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1차3회-개_1"/>
      <sheetName val="주관사업"/>
      <sheetName val="전산품의"/>
      <sheetName val="CABLE SIZE-1"/>
      <sheetName val="한일시멘트(20100722정리)(원본)"/>
      <sheetName val="한일시멘트"/>
      <sheetName val="guard(_x0000__x0000_Ԁ_x0000_"/>
      <sheetName val="도급표지樠⎷櫈⎷"/>
      <sheetName val="SUBÀ_x0000_Ԁ_x0000_"/>
      <sheetName val="지중자재단Å"/>
      <sheetName val="교각G_x0000_"/>
      <sheetName val="일위CO_x0000__x0000_"/>
      <sheetName val="일위CO醘]"/>
    </sheetNames>
    <sheetDataSet>
      <sheetData sheetId="0"/>
      <sheetData sheetId="1"/>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row r="1">
          <cell r="A1" t="str">
            <v>PHIẾU XỬ LÝ HỒ SƠ THANH TOÁN VƯỢT THẨM QUYỀN PD</v>
          </cell>
        </row>
      </sheetData>
      <sheetData sheetId="6"/>
      <sheetData sheetId="7">
        <row r="1">
          <cell r="A1" t="str">
            <v>PHIẾU XỬ LÝ HỒ SƠ THANH TOÁN VƯỢT THẨM QUYỀN PD</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sheetData sheetId="2287">
        <row r="1">
          <cell r="A1" t="str">
            <v>PHIẾU XỬ LÝ HỒ SƠ THANH TOÁN VƯỢT THẨM QUYỀN PD</v>
          </cell>
        </row>
      </sheetData>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sheetData sheetId="2586"/>
      <sheetData sheetId="2587"/>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row r="1">
          <cell r="A1" t="str">
            <v>PHIẾU XỬ LÝ HỒ SƠ THANH TOÁN VƯỢT THẨM QUYỀN PD</v>
          </cell>
        </row>
      </sheetData>
      <sheetData sheetId="2615">
        <row r="1">
          <cell r="A1" t="str">
            <v>PHIẾU XỬ LÝ HỒ SƠ THANH TOÁN VƯỢT THẨM QUYỀN PD</v>
          </cell>
        </row>
      </sheetData>
      <sheetData sheetId="2616">
        <row r="1">
          <cell r="A1" t="str">
            <v>PHIẾU XỬ LÝ HỒ SƠ THANH TOÁN VƯỢT THẨM QUYỀN PD</v>
          </cell>
        </row>
      </sheetData>
      <sheetData sheetId="2617">
        <row r="1">
          <cell r="A1" t="str">
            <v>PHIẾU XỬ LÝ HỒ SƠ THANH TOÁN VƯỢT THẨM QUYỀN PD</v>
          </cell>
        </row>
      </sheetData>
      <sheetData sheetId="2618">
        <row r="1">
          <cell r="A1" t="str">
            <v>PHIẾU XỬ LÝ HỒ SƠ THANH TOÁN VƯỢT THẨM QUYỀN PD</v>
          </cell>
        </row>
      </sheetData>
      <sheetData sheetId="2619">
        <row r="1">
          <cell r="A1" t="str">
            <v>PHIẾU XỬ LÝ HỒ SƠ THANH TOÁN VƯỢT THẨM QUYỀN PD</v>
          </cell>
        </row>
      </sheetData>
      <sheetData sheetId="2620">
        <row r="1">
          <cell r="A1" t="str">
            <v>PHIẾU XỬ LÝ HỒ SƠ THANH TOÁN VƯỢT THẨM QUYỀN PD</v>
          </cell>
        </row>
      </sheetData>
      <sheetData sheetId="2621">
        <row r="1">
          <cell r="A1" t="str">
            <v>PHIẾU XỬ LÝ HỒ SƠ THANH TOÁN VƯỢT THẨM QUYỀN PD</v>
          </cell>
        </row>
      </sheetData>
      <sheetData sheetId="2622">
        <row r="1">
          <cell r="A1" t="str">
            <v>PHIẾU XỬ LÝ HỒ SƠ THANH TOÁN VƯỢT THẨM QUYỀN PD</v>
          </cell>
        </row>
      </sheetData>
      <sheetData sheetId="2623">
        <row r="1">
          <cell r="A1" t="str">
            <v>PHIẾU XỬ LÝ HỒ SƠ THANH TOÁN VƯỢT THẨM QUYỀN PD</v>
          </cell>
        </row>
      </sheetData>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ow r="1">
          <cell r="A1" t="str">
            <v>PHIẾU XỬ LÝ HỒ SƠ THANH TOÁN VƯỢT THẨM QUYỀN PD</v>
          </cell>
        </row>
      </sheetData>
      <sheetData sheetId="2663">
        <row r="1">
          <cell r="A1" t="str">
            <v>PHIẾU XỬ LÝ HỒ SƠ THANH TOÁN VƯỢT THẨM QUYỀN PD</v>
          </cell>
        </row>
      </sheetData>
      <sheetData sheetId="2664">
        <row r="1">
          <cell r="A1" t="str">
            <v>PHIẾU XỬ LÝ HỒ SƠ THANH TOÁN VƯỢT THẨM QUYỀN PD</v>
          </cell>
        </row>
      </sheetData>
      <sheetData sheetId="2665">
        <row r="1">
          <cell r="A1" t="str">
            <v>PHIẾU XỬ LÝ HỒ SƠ THANH TOÁN VƯỢT THẨM QUYỀN PD</v>
          </cell>
        </row>
      </sheetData>
      <sheetData sheetId="2666">
        <row r="1">
          <cell r="A1" t="str">
            <v>PHIẾU XỬ LÝ HỒ SƠ THANH TOÁN VƯỢT THẨM QUYỀN PD</v>
          </cell>
        </row>
      </sheetData>
      <sheetData sheetId="2667">
        <row r="1">
          <cell r="A1" t="str">
            <v>PHIẾU XỬ LÝ HỒ SƠ THANH TOÁN VƯỢT THẨM QUYỀN PD</v>
          </cell>
        </row>
      </sheetData>
      <sheetData sheetId="2668">
        <row r="1">
          <cell r="A1" t="str">
            <v>PHIẾU XỬ LÝ HỒ SƠ THANH TOÁN VƯỢT THẨM QUYỀN PD</v>
          </cell>
        </row>
      </sheetData>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ow r="1">
          <cell r="A1" t="str">
            <v>PHIẾU XỬ LÝ HỒ SƠ THANH TOÁN VƯỢT THẨM QUYỀN PD</v>
          </cell>
        </row>
      </sheetData>
      <sheetData sheetId="2741">
        <row r="1">
          <cell r="A1" t="str">
            <v>PHIẾU XỬ LÝ HỒ SƠ THANH TOÁN VƯỢT THẨM QUYỀN PD</v>
          </cell>
        </row>
      </sheetData>
      <sheetData sheetId="2742">
        <row r="1">
          <cell r="A1" t="str">
            <v>PHIẾU XỬ LÝ HỒ SƠ THANH TOÁN VƯỢT THẨM QUYỀN PD</v>
          </cell>
        </row>
      </sheetData>
      <sheetData sheetId="2743">
        <row r="1">
          <cell r="A1" t="str">
            <v>PHIẾU XỬ LÝ HỒ SƠ THANH TOÁN VƯỢT THẨM QUYỀN PD</v>
          </cell>
        </row>
      </sheetData>
      <sheetData sheetId="2744">
        <row r="1">
          <cell r="A1" t="str">
            <v>PHIẾU XỬ LÝ HỒ SƠ THANH TOÁN VƯỢT THẨM QUYỀN PD</v>
          </cell>
        </row>
      </sheetData>
      <sheetData sheetId="2745">
        <row r="1">
          <cell r="A1" t="str">
            <v>PHIẾU XỬ LÝ HỒ SƠ THANH TOÁN VƯỢT THẨM QUYỀN PD</v>
          </cell>
        </row>
      </sheetData>
      <sheetData sheetId="2746">
        <row r="1">
          <cell r="A1" t="str">
            <v>PHIẾU XỬ LÝ HỒ SƠ THANH TOÁN VƯỢT THẨM QUYỀN PD</v>
          </cell>
        </row>
      </sheetData>
      <sheetData sheetId="2747" refreshError="1"/>
      <sheetData sheetId="2748" refreshError="1"/>
      <sheetData sheetId="2749" refreshError="1"/>
      <sheetData sheetId="2750" refreshError="1"/>
      <sheetData sheetId="2751" refreshError="1"/>
      <sheetData sheetId="2752">
        <row r="1">
          <cell r="A1" t="str">
            <v>PHIẾU XỬ LÝ HỒ SƠ THANH TOÁN VƯỢT THẨM QUYỀN PD</v>
          </cell>
        </row>
      </sheetData>
      <sheetData sheetId="2753">
        <row r="1">
          <cell r="A1" t="str">
            <v>PHIẾU XỬ LÝ HỒ SƠ THANH TOÁN VƯỢT THẨM QUYỀN PD</v>
          </cell>
        </row>
      </sheetData>
      <sheetData sheetId="2754">
        <row r="1">
          <cell r="A1" t="str">
            <v>PHIẾU XỬ LÝ HỒ SƠ THANH TOÁN VƯỢT THẨM QUYỀN PD</v>
          </cell>
        </row>
      </sheetData>
      <sheetData sheetId="2755">
        <row r="1">
          <cell r="A1" t="str">
            <v>PHIẾU XỬ LÝ HỒ SƠ THANH TOÁN VƯỢT THẨM QUYỀN PD</v>
          </cell>
        </row>
      </sheetData>
      <sheetData sheetId="2756">
        <row r="1">
          <cell r="A1" t="str">
            <v>PHIẾU XỬ LÝ HỒ SƠ THANH TOÁN VƯỢT THẨM QUYỀN PD</v>
          </cell>
        </row>
      </sheetData>
      <sheetData sheetId="2757">
        <row r="1">
          <cell r="A1" t="str">
            <v>PHIẾU XỬ LÝ HỒ SƠ THANH TOÁN VƯỢT THẨM QUYỀN PD</v>
          </cell>
        </row>
      </sheetData>
      <sheetData sheetId="2758" refreshError="1"/>
      <sheetData sheetId="2759">
        <row r="1">
          <cell r="A1" t="str">
            <v>PHIẾU XỬ LÝ HỒ SƠ THANH TOÁN VƯỢT THẨM QUYỀN PD</v>
          </cell>
        </row>
      </sheetData>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ow r="1">
          <cell r="A1" t="str">
            <v>PHIẾU XỬ LÝ HỒ SƠ THANH TOÁN VƯỢT THẨM QUYỀN PD</v>
          </cell>
        </row>
      </sheetData>
      <sheetData sheetId="2771">
        <row r="1">
          <cell r="A1" t="str">
            <v>PHIẾU XỬ LÝ HỒ SƠ THANH TOÁN VƯỢT THẨM QUYỀN PD</v>
          </cell>
        </row>
      </sheetData>
      <sheetData sheetId="2772">
        <row r="1">
          <cell r="A1" t="str">
            <v>PHIẾU XỬ LÝ HỒ SƠ THANH TOÁN VƯỢT THẨM QUYỀN PD</v>
          </cell>
        </row>
      </sheetData>
      <sheetData sheetId="2773">
        <row r="1">
          <cell r="A1" t="str">
            <v>PHIẾU XỬ LÝ HỒ SƠ THANH TOÁN VƯỢT THẨM QUYỀN PD</v>
          </cell>
        </row>
      </sheetData>
      <sheetData sheetId="2774">
        <row r="1">
          <cell r="A1" t="str">
            <v>PHIẾU XỬ LÝ HỒ SƠ THANH TOÁN VƯỢT THẨM QUYỀN PD</v>
          </cell>
        </row>
      </sheetData>
      <sheetData sheetId="2775">
        <row r="1">
          <cell r="A1" t="str">
            <v>PHIẾU XỬ LÝ HỒ SƠ THANH TOÁN VƯỢT THẨM QUYỀN PD</v>
          </cell>
        </row>
      </sheetData>
      <sheetData sheetId="2776">
        <row r="1">
          <cell r="A1" t="str">
            <v>PHIẾU XỬ LÝ HỒ SƠ THANH TOÁN VƯỢT THẨM QUYỀN PD</v>
          </cell>
        </row>
      </sheetData>
      <sheetData sheetId="2777">
        <row r="1">
          <cell r="A1" t="str">
            <v>PHIẾU XỬ LÝ HỒ SƠ THANH TOÁN VƯỢT THẨM QUYỀN PD</v>
          </cell>
        </row>
      </sheetData>
      <sheetData sheetId="2778">
        <row r="1">
          <cell r="A1" t="str">
            <v>PHIẾU XỬ LÝ HỒ SƠ THANH TOÁN VƯỢT THẨM QUYỀN PD</v>
          </cell>
        </row>
      </sheetData>
      <sheetData sheetId="2779">
        <row r="1">
          <cell r="A1" t="str">
            <v>PHIẾU XỬ LÝ HỒ SƠ THANH TOÁN VƯỢT THẨM QUYỀN PD</v>
          </cell>
        </row>
      </sheetData>
      <sheetData sheetId="2780">
        <row r="1">
          <cell r="A1" t="str">
            <v>PHIẾU XỬ LÝ HỒ SƠ THANH TOÁN VƯỢT THẨM QUYỀN PD</v>
          </cell>
        </row>
      </sheetData>
      <sheetData sheetId="2781" refreshError="1"/>
      <sheetData sheetId="2782">
        <row r="1">
          <cell r="A1" t="str">
            <v>PHIẾU XỬ LÝ HỒ SƠ THANH TOÁN VƯỢT THẨM QUYỀN PD</v>
          </cell>
        </row>
      </sheetData>
      <sheetData sheetId="2783" refreshError="1"/>
      <sheetData sheetId="2784">
        <row r="1">
          <cell r="A1" t="str">
            <v>PHIẾU XỬ LÝ HỒ SƠ THANH TOÁN VƯỢT THẨM QUYỀN PD</v>
          </cell>
        </row>
      </sheetData>
      <sheetData sheetId="2785" refreshError="1"/>
      <sheetData sheetId="2786">
        <row r="1">
          <cell r="A1" t="str">
            <v>PHIẾU XỬ LÝ HỒ SƠ THANH TOÁN VƯỢT THẨM QUYỀN PD</v>
          </cell>
        </row>
      </sheetData>
      <sheetData sheetId="2787">
        <row r="1">
          <cell r="A1" t="str">
            <v>PHIẾU XỬ LÝ HỒ SƠ THANH TOÁN VƯỢT THẨM QUYỀN PD</v>
          </cell>
        </row>
      </sheetData>
      <sheetData sheetId="2788">
        <row r="1">
          <cell r="A1" t="str">
            <v>PHIẾU XỬ LÝ HỒ SƠ THANH TOÁN VƯỢT THẨM QUYỀN PD</v>
          </cell>
        </row>
      </sheetData>
      <sheetData sheetId="2789">
        <row r="1">
          <cell r="A1" t="str">
            <v>PHIẾU XỬ LÝ HỒ SƠ THANH TOÁN VƯỢT THẨM QUYỀN PD</v>
          </cell>
        </row>
      </sheetData>
      <sheetData sheetId="2790" refreshError="1"/>
      <sheetData sheetId="2791" refreshError="1"/>
      <sheetData sheetId="2792">
        <row r="1">
          <cell r="A1" t="str">
            <v>PHIẾU XỬ LÝ HỒ SƠ THANH TOÁN VƯỢT THẨM QUYỀN PD</v>
          </cell>
        </row>
      </sheetData>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refreshError="1"/>
      <sheetData sheetId="2896" refreshError="1"/>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efreshError="1"/>
      <sheetData sheetId="2902" refreshError="1"/>
      <sheetData sheetId="2903" refreshError="1"/>
      <sheetData sheetId="2904" refreshError="1"/>
      <sheetData sheetId="2905"/>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row r="1">
          <cell r="A1" t="str">
            <v>PHIẾU XỬ LÝ HỒ SƠ THANH TOÁN VƯỢT THẨM QUYỀN PD</v>
          </cell>
        </row>
      </sheetData>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efreshError="1"/>
      <sheetData sheetId="3063" refreshError="1"/>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efreshError="1"/>
      <sheetData sheetId="3070" refreshError="1"/>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efreshError="1"/>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efreshError="1"/>
      <sheetData sheetId="3092" refreshError="1"/>
      <sheetData sheetId="3093" refreshError="1"/>
      <sheetData sheetId="3094">
        <row r="1">
          <cell r="A1" t="str">
            <v>PHIẾU XỬ LÝ HỒ SƠ THANH TOÁN VƯỢT THẨM QUYỀN PD</v>
          </cell>
        </row>
      </sheetData>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ow r="1">
          <cell r="A1" t="str">
            <v>PHIẾU XỬ LÝ HỒ SƠ THANH TOÁN VƯỢT THẨM QUYỀN PD</v>
          </cell>
        </row>
      </sheetData>
      <sheetData sheetId="3139" refreshError="1"/>
      <sheetData sheetId="3140">
        <row r="1">
          <cell r="A1" t="str">
            <v>PHIẾU XỬ LÝ HỒ SƠ THANH TOÁN VƯỢT THẨM QUYỀN PD</v>
          </cell>
        </row>
      </sheetData>
      <sheetData sheetId="3141" refreshError="1"/>
      <sheetData sheetId="3142" refreshError="1"/>
      <sheetData sheetId="3143" refreshError="1"/>
      <sheetData sheetId="3144">
        <row r="1">
          <cell r="A1" t="str">
            <v>PHIẾU XỬ LÝ HỒ SƠ THANH TOÁN VƯỢT THẨM QUYỀN PD</v>
          </cell>
        </row>
      </sheetData>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ow r="1">
          <cell r="A1" t="str">
            <v>PHIẾU XỬ LÝ HỒ SƠ THANH TOÁN VƯỢT THẨM QUYỀN PD</v>
          </cell>
        </row>
      </sheetData>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ow r="1">
          <cell r="A1" t="str">
            <v>PHIẾU XỬ LÝ HỒ SƠ THANH TOÁN VƯỢT THẨM QUYỀN PD</v>
          </cell>
        </row>
      </sheetData>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ow r="1">
          <cell r="A1" t="str">
            <v>PHIẾU XỬ LÝ HỒ SƠ THANH TOÁN VƯỢT THẨM QUYỀN PD</v>
          </cell>
        </row>
      </sheetData>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efreshError="1"/>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ow r="1">
          <cell r="A1" t="str">
            <v>PHIẾU XỬ LÝ HỒ SƠ THANH TOÁN VƯỢT THẨM QUYỀN PD</v>
          </cell>
        </row>
      </sheetData>
      <sheetData sheetId="3727" refreshError="1"/>
      <sheetData sheetId="3728" refreshError="1"/>
      <sheetData sheetId="3729" refreshError="1"/>
      <sheetData sheetId="3730" refreshError="1"/>
      <sheetData sheetId="3731" refreshError="1"/>
      <sheetData sheetId="3732" refreshError="1"/>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sheetData sheetId="3804"/>
      <sheetData sheetId="3805" refreshError="1"/>
      <sheetData sheetId="3806">
        <row r="1">
          <cell r="A1" t="str">
            <v>PHIẾU XỬ LÝ HỒ SƠ THANH TOÁN VƯỢT THẨM QUYỀN PD</v>
          </cell>
        </row>
      </sheetData>
      <sheetData sheetId="3807" refreshError="1"/>
      <sheetData sheetId="3808" refreshError="1"/>
      <sheetData sheetId="3809" refreshError="1"/>
      <sheetData sheetId="3810"/>
      <sheetData sheetId="3811" refreshError="1"/>
      <sheetData sheetId="3812" refreshError="1"/>
      <sheetData sheetId="3813" refreshError="1"/>
      <sheetData sheetId="3814" refreshError="1"/>
      <sheetData sheetId="3815" refreshError="1"/>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efreshError="1"/>
      <sheetData sheetId="3858" refreshError="1"/>
      <sheetData sheetId="3859" refreshError="1"/>
      <sheetData sheetId="3860" refreshError="1"/>
      <sheetData sheetId="3861" refreshError="1"/>
      <sheetData sheetId="3862" refreshError="1"/>
      <sheetData sheetId="3863"/>
      <sheetData sheetId="3864"/>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ow r="1">
          <cell r="A1" t="str">
            <v>PHIẾU XỬ LÝ HỒ SƠ THANH TOÁN VƯỢT THẨM QUYỀN PD</v>
          </cell>
        </row>
      </sheetData>
      <sheetData sheetId="3880"/>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efreshError="1"/>
      <sheetData sheetId="3884">
        <row r="1">
          <cell r="A1" t="str">
            <v>PHIẾU XỬ LÝ HỒ SƠ THANH TOÁN VƯỢT THẨM QUYỀN PD</v>
          </cell>
        </row>
      </sheetData>
      <sheetData sheetId="3885">
        <row r="1">
          <cell r="A1" t="str">
            <v>PHIẾU XỬ LÝ HỒ SƠ THANH TOÁN VƯỢT THẨM QUYỀN PD</v>
          </cell>
        </row>
      </sheetData>
      <sheetData sheetId="3886"/>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ow r="1">
          <cell r="A1" t="str">
            <v>PHIẾU XỬ LÝ HỒ SƠ THANH TOÁN VƯỢT THẨM QUYỀN PD</v>
          </cell>
        </row>
      </sheetData>
      <sheetData sheetId="3944">
        <row r="1">
          <cell r="A1" t="str">
            <v>PHIẾU XỬ LÝ HỒ SƠ THANH TOÁN VƯỢT THẨM QUYỀN PD</v>
          </cell>
        </row>
      </sheetData>
      <sheetData sheetId="3945">
        <row r="1">
          <cell r="A1" t="str">
            <v>PHIẾU XỬ LÝ HỒ SƠ THANH TOÁN VƯỢT THẨM QUYỀN PD</v>
          </cell>
        </row>
      </sheetData>
      <sheetData sheetId="3946">
        <row r="1">
          <cell r="A1" t="str">
            <v>PHIẾU XỬ LÝ HỒ SƠ THANH TOÁN VƯỢT THẨM QUYỀN PD</v>
          </cell>
        </row>
      </sheetData>
      <sheetData sheetId="3947">
        <row r="1">
          <cell r="A1" t="str">
            <v>PHIẾU XỬ LÝ HỒ SƠ THANH TOÁN VƯỢT THẨM QUYỀN PD</v>
          </cell>
        </row>
      </sheetData>
      <sheetData sheetId="3948">
        <row r="1">
          <cell r="A1" t="str">
            <v>PHIẾU XỬ LÝ HỒ SƠ THANH TOÁN VƯỢT THẨM QUYỀN PD</v>
          </cell>
        </row>
      </sheetData>
      <sheetData sheetId="3949">
        <row r="1">
          <cell r="A1" t="str">
            <v>PHIẾU XỬ LÝ HỒ SƠ THANH TOÁN VƯỢT THẨM QUYỀN PD</v>
          </cell>
        </row>
      </sheetData>
      <sheetData sheetId="3950">
        <row r="1">
          <cell r="A1" t="str">
            <v>PHIẾU XỬ LÝ HỒ SƠ THANH TOÁN VƯỢT THẨM QUYỀN PD</v>
          </cell>
        </row>
      </sheetData>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row r="1">
          <cell r="A1" t="str">
            <v>PHIẾU XỬ LÝ HỒ SƠ THANH TOÁN VƯỢT THẨM QUYỀN PD</v>
          </cell>
        </row>
      </sheetData>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row r="1">
          <cell r="A1" t="str">
            <v>PHIẾU XỬ LÝ HỒ SƠ THANH TOÁN VƯỢT THẨM QUYỀN PD</v>
          </cell>
        </row>
      </sheetData>
      <sheetData sheetId="3961">
        <row r="1">
          <cell r="A1" t="str">
            <v>PHIẾU XỬ LÝ HỒ SƠ THANH TOÁN VƯỢT THẨM QUYỀN PD</v>
          </cell>
        </row>
      </sheetData>
      <sheetData sheetId="3962">
        <row r="1">
          <cell r="A1" t="str">
            <v>PHIẾU XỬ LÝ HỒ SƠ THANH TOÁN VƯỢT THẨM QUYỀN PD</v>
          </cell>
        </row>
      </sheetData>
      <sheetData sheetId="3963">
        <row r="1">
          <cell r="A1" t="str">
            <v>PHIẾU XỬ LÝ HỒ SƠ THANH TOÁN VƯỢT THẨM QUYỀN PD</v>
          </cell>
        </row>
      </sheetData>
      <sheetData sheetId="3964">
        <row r="1">
          <cell r="A1" t="str">
            <v>PHIẾU XỬ LÝ HỒ SƠ THANH TOÁN VƯỢT THẨM QUYỀN PD</v>
          </cell>
        </row>
      </sheetData>
      <sheetData sheetId="3965">
        <row r="1">
          <cell r="A1" t="str">
            <v>PHIẾU XỬ LÝ HỒ SƠ THANH TOÁN VƯỢT THẨM QUYỀN PD</v>
          </cell>
        </row>
      </sheetData>
      <sheetData sheetId="3966">
        <row r="1">
          <cell r="A1" t="str">
            <v>PHIẾU XỬ LÝ HỒ SƠ THANH TOÁN VƯỢT THẨM QUYỀN PD</v>
          </cell>
        </row>
      </sheetData>
      <sheetData sheetId="3967">
        <row r="1">
          <cell r="A1" t="str">
            <v>PHIẾU XỬ LÝ HỒ SƠ THANH TOÁN VƯỢT THẨM QUYỀN PD</v>
          </cell>
        </row>
      </sheetData>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ow r="1">
          <cell r="A1" t="str">
            <v>PHIẾU XỬ LÝ HỒ SƠ THANH TOÁN VƯỢT THẨM QUYỀN PD</v>
          </cell>
        </row>
      </sheetData>
      <sheetData sheetId="3972">
        <row r="1">
          <cell r="A1" t="str">
            <v>PHIẾU XỬ LÝ HỒ SƠ THANH TOÁN VƯỢT THẨM QUYỀN PD</v>
          </cell>
        </row>
      </sheetData>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ow r="1">
          <cell r="A1" t="str">
            <v>PHIẾU XỬ LÝ HỒ SƠ THANH TOÁN VƯỢT THẨM QUYỀN PD</v>
          </cell>
        </row>
      </sheetData>
      <sheetData sheetId="3977">
        <row r="1">
          <cell r="A1" t="str">
            <v>PHIẾU XỬ LÝ HỒ SƠ THANH TOÁN VƯỢT THẨM QUYỀN PD</v>
          </cell>
        </row>
      </sheetData>
      <sheetData sheetId="3978">
        <row r="1">
          <cell r="A1" t="str">
            <v>PHIẾU XỬ LÝ HỒ SƠ THANH TOÁN VƯỢT THẨM QUYỀN PD</v>
          </cell>
        </row>
      </sheetData>
      <sheetData sheetId="3979">
        <row r="1">
          <cell r="A1" t="str">
            <v>PHIẾU XỬ LÝ HỒ SƠ THANH TOÁN VƯỢT THẨM QUYỀN PD</v>
          </cell>
        </row>
      </sheetData>
      <sheetData sheetId="3980">
        <row r="1">
          <cell r="A1" t="str">
            <v>PHIẾU XỬ LÝ HỒ SƠ THANH TOÁN VƯỢT THẨM QUYỀN PD</v>
          </cell>
        </row>
      </sheetData>
      <sheetData sheetId="3981">
        <row r="1">
          <cell r="A1" t="str">
            <v>PHIẾU XỬ LÝ HỒ SƠ THANH TOÁN VƯỢT THẨM QUYỀN PD</v>
          </cell>
        </row>
      </sheetData>
      <sheetData sheetId="3982">
        <row r="1">
          <cell r="A1" t="str">
            <v>PHIẾU XỬ LÝ HỒ SƠ THANH TOÁN VƯỢT THẨM QUYỀN PD</v>
          </cell>
        </row>
      </sheetData>
      <sheetData sheetId="3983">
        <row r="1">
          <cell r="A1" t="str">
            <v>PHIẾU XỬ LÝ HỒ SƠ THANH TOÁN VƯỢT THẨM QUYỀN PD</v>
          </cell>
        </row>
      </sheetData>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ow r="1">
          <cell r="A1" t="str">
            <v>PHIẾU XỬ LÝ HỒ SƠ THANH TOÁN VƯỢT THẨM QUYỀN PD</v>
          </cell>
        </row>
      </sheetData>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ow r="1">
          <cell r="A1" t="str">
            <v>PHIẾU XỬ LÝ HỒ SƠ THANH TOÁN VƯỢT THẨM QUYỀN PD</v>
          </cell>
        </row>
      </sheetData>
      <sheetData sheetId="4052">
        <row r="1">
          <cell r="A1" t="str">
            <v>PHIẾU XỬ LÝ HỒ SƠ THANH TOÁN VƯỢT THẨM QUYỀN PD</v>
          </cell>
        </row>
      </sheetData>
      <sheetData sheetId="4053">
        <row r="1">
          <cell r="A1" t="str">
            <v>PHIẾU XỬ LÝ HỒ SƠ THANH TOÁN VƯỢT THẨM QUYỀN PD</v>
          </cell>
        </row>
      </sheetData>
      <sheetData sheetId="4054">
        <row r="1">
          <cell r="A1" t="str">
            <v>PHIẾU XỬ LÝ HỒ SƠ THANH TOÁN VƯỢT THẨM QUYỀN PD</v>
          </cell>
        </row>
      </sheetData>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ow r="1">
          <cell r="A1" t="str">
            <v>PHIẾU XỬ LÝ HỒ SƠ THANH TOÁN VƯỢT THẨM QUYỀN PD</v>
          </cell>
        </row>
      </sheetData>
      <sheetData sheetId="4059">
        <row r="1">
          <cell r="A1" t="str">
            <v>PHIẾU XỬ LÝ HỒ SƠ THANH TOÁN VƯỢT THẨM QUYỀN PD</v>
          </cell>
        </row>
      </sheetData>
      <sheetData sheetId="4060">
        <row r="1">
          <cell r="A1" t="str">
            <v>PHIẾU XỬ LÝ HỒ SƠ THANH TOÁN VƯỢT THẨM QUYỀN PD</v>
          </cell>
        </row>
      </sheetData>
      <sheetData sheetId="4061">
        <row r="1">
          <cell r="A1" t="str">
            <v>PHIẾU XỬ LÝ HỒ SƠ THANH TOÁN VƯỢT THẨM QUYỀN PD</v>
          </cell>
        </row>
      </sheetData>
      <sheetData sheetId="4062">
        <row r="1">
          <cell r="A1" t="str">
            <v>PHIẾU XỬ LÝ HỒ SƠ THANH TOÁN VƯỢT THẨM QUYỀN PD</v>
          </cell>
        </row>
      </sheetData>
      <sheetData sheetId="4063">
        <row r="1">
          <cell r="A1" t="str">
            <v>PHIẾU XỬ LÝ HỒ SƠ THANH TOÁN VƯỢT THẨM QUYỀN PD</v>
          </cell>
        </row>
      </sheetData>
      <sheetData sheetId="4064">
        <row r="1">
          <cell r="A1" t="str">
            <v>PHIẾU XỬ LÝ HỒ SƠ THANH TOÁN VƯỢT THẨM QUYỀN PD</v>
          </cell>
        </row>
      </sheetData>
      <sheetData sheetId="4065">
        <row r="1">
          <cell r="A1" t="str">
            <v>PHIẾU XỬ LÝ HỒ SƠ THANH TOÁN VƯỢT THẨM QUYỀN PD</v>
          </cell>
        </row>
      </sheetData>
      <sheetData sheetId="4066">
        <row r="1">
          <cell r="A1" t="str">
            <v>PHIẾU XỬ LÝ HỒ SƠ THANH TOÁN VƯỢT THẨM QUYỀN PD</v>
          </cell>
        </row>
      </sheetData>
      <sheetData sheetId="4067">
        <row r="1">
          <cell r="A1" t="str">
            <v>PHIẾU XỬ LÝ HỒ SƠ THANH TOÁN VƯỢT THẨM QUYỀN PD</v>
          </cell>
        </row>
      </sheetData>
      <sheetData sheetId="4068">
        <row r="1">
          <cell r="A1" t="str">
            <v>PHIẾU XỬ LÝ HỒ SƠ THANH TOÁN VƯỢT THẨM QUYỀN PD</v>
          </cell>
        </row>
      </sheetData>
      <sheetData sheetId="4069">
        <row r="1">
          <cell r="A1" t="str">
            <v>PHIẾU XỬ LÝ HỒ SƠ THANH TOÁN VƯỢT THẨM QUYỀN PD</v>
          </cell>
        </row>
      </sheetData>
      <sheetData sheetId="4070">
        <row r="1">
          <cell r="A1" t="str">
            <v>PHIẾU XỬ LÝ HỒ SƠ THANH TOÁN VƯỢT THẨM QUYỀN PD</v>
          </cell>
        </row>
      </sheetData>
      <sheetData sheetId="4071">
        <row r="1">
          <cell r="A1" t="str">
            <v>PHIẾU XỬ LÝ HỒ SƠ THANH TOÁN VƯỢT THẨM QUYỀN PD</v>
          </cell>
        </row>
      </sheetData>
      <sheetData sheetId="4072">
        <row r="1">
          <cell r="A1" t="str">
            <v>PHIẾU XỬ LÝ HỒ SƠ THANH TOÁN VƯỢT THẨM QUYỀN PD</v>
          </cell>
        </row>
      </sheetData>
      <sheetData sheetId="4073">
        <row r="1">
          <cell r="A1" t="str">
            <v>PHIẾU XỬ LÝ HỒ SƠ THANH TOÁN VƯỢT THẨM QUYỀN PD</v>
          </cell>
        </row>
      </sheetData>
      <sheetData sheetId="4074">
        <row r="1">
          <cell r="A1" t="str">
            <v>PHIẾU XỬ LÝ HỒ SƠ THANH TOÁN VƯỢT THẨM QUYỀN PD</v>
          </cell>
        </row>
      </sheetData>
      <sheetData sheetId="4075">
        <row r="1">
          <cell r="A1" t="str">
            <v>PHIẾU XỬ LÝ HỒ SƠ THANH TOÁN VƯỢT THẨM QUYỀN PD</v>
          </cell>
        </row>
      </sheetData>
      <sheetData sheetId="4076">
        <row r="1">
          <cell r="A1" t="str">
            <v>PHIẾU XỬ LÝ HỒ SƠ THANH TOÁN VƯỢT THẨM QUYỀN PD</v>
          </cell>
        </row>
      </sheetData>
      <sheetData sheetId="4077">
        <row r="1">
          <cell r="A1" t="str">
            <v>PHIẾU XỬ LÝ HỒ SƠ THANH TOÁN VƯỢT THẨM QUYỀN PD</v>
          </cell>
        </row>
      </sheetData>
      <sheetData sheetId="4078">
        <row r="1">
          <cell r="A1" t="str">
            <v>PHIẾU XỬ LÝ HỒ SƠ THANH TOÁN VƯỢT THẨM QUYỀN PD</v>
          </cell>
        </row>
      </sheetData>
      <sheetData sheetId="4079">
        <row r="1">
          <cell r="A1" t="str">
            <v>PHIẾU XỬ LÝ HỒ SƠ THANH TOÁN VƯỢT THẨM QUYỀN PD</v>
          </cell>
        </row>
      </sheetData>
      <sheetData sheetId="4080">
        <row r="1">
          <cell r="A1" t="str">
            <v>PHIẾU XỬ LÝ HỒ SƠ THANH TOÁN VƯỢT THẨM QUYỀN PD</v>
          </cell>
        </row>
      </sheetData>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ow r="1">
          <cell r="A1" t="str">
            <v>PHIẾU XỬ LÝ HỒ SƠ THANH TOÁN VƯỢT THẨM QUYỀN PD</v>
          </cell>
        </row>
      </sheetData>
      <sheetData sheetId="4093">
        <row r="1">
          <cell r="A1" t="str">
            <v>PHIẾU XỬ LÝ HỒ SƠ THANH TOÁN VƯỢT THẨM QUYỀN PD</v>
          </cell>
        </row>
      </sheetData>
      <sheetData sheetId="4094">
        <row r="1">
          <cell r="A1" t="str">
            <v>PHIẾU XỬ LÝ HỒ SƠ THANH TOÁN VƯỢT THẨM QUYỀN PD</v>
          </cell>
        </row>
      </sheetData>
      <sheetData sheetId="4095">
        <row r="1">
          <cell r="A1" t="str">
            <v>PHIẾU XỬ LÝ HỒ SƠ THANH TOÁN VƯỢT THẨM QUYỀN PD</v>
          </cell>
        </row>
      </sheetData>
      <sheetData sheetId="4096">
        <row r="1">
          <cell r="A1" t="str">
            <v>PHIẾU XỬ LÝ HỒ SƠ THANH TOÁN VƯỢT THẨM QUYỀN PD</v>
          </cell>
        </row>
      </sheetData>
      <sheetData sheetId="4097">
        <row r="1">
          <cell r="A1" t="str">
            <v>PHIẾU XỬ LÝ HỒ SƠ THANH TOÁN VƯỢT THẨM QUYỀN PD</v>
          </cell>
        </row>
      </sheetData>
      <sheetData sheetId="4098">
        <row r="1">
          <cell r="A1" t="str">
            <v>PHIẾU XỬ LÝ HỒ SƠ THANH TOÁN VƯỢT THẨM QUYỀN PD</v>
          </cell>
        </row>
      </sheetData>
      <sheetData sheetId="4099">
        <row r="1">
          <cell r="A1" t="str">
            <v>PHIẾU XỬ LÝ HỒ SƠ THANH TOÁN VƯỢT THẨM QUYỀN PD</v>
          </cell>
        </row>
      </sheetData>
      <sheetData sheetId="4100">
        <row r="1">
          <cell r="A1" t="str">
            <v>PHIẾU XỬ LÝ HỒ SƠ THANH TOÁN VƯỢT THẨM QUYỀN PD</v>
          </cell>
        </row>
      </sheetData>
      <sheetData sheetId="4101">
        <row r="1">
          <cell r="A1" t="str">
            <v>PHIẾU XỬ LÝ HỒ SƠ THANH TOÁN VƯỢT THẨM QUYỀN PD</v>
          </cell>
        </row>
      </sheetData>
      <sheetData sheetId="4102">
        <row r="1">
          <cell r="A1" t="str">
            <v>PHIẾU XỬ LÝ HỒ SƠ THANH TOÁN VƯỢT THẨM QUYỀN PD</v>
          </cell>
        </row>
      </sheetData>
      <sheetData sheetId="4103">
        <row r="1">
          <cell r="A1" t="str">
            <v>PHIẾU XỬ LÝ HỒ SƠ THANH TOÁN VƯỢT THẨM QUYỀN PD</v>
          </cell>
        </row>
      </sheetData>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ow r="1">
          <cell r="A1" t="str">
            <v>PHIẾU XỬ LÝ HỒ SƠ THANH TOÁN VƯỢT THẨM QUYỀN PD</v>
          </cell>
        </row>
      </sheetData>
      <sheetData sheetId="4165">
        <row r="1">
          <cell r="A1" t="str">
            <v>PHIẾU XỬ LÝ HỒ SƠ THANH TOÁN VƯỢT THẨM QUYỀN PD</v>
          </cell>
        </row>
      </sheetData>
      <sheetData sheetId="4166">
        <row r="1">
          <cell r="A1" t="str">
            <v>PHIẾU XỬ LÝ HỒ SƠ THANH TOÁN VƯỢT THẨM QUYỀN PD</v>
          </cell>
        </row>
      </sheetData>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ow r="1">
          <cell r="A1" t="str">
            <v>PHIẾU XỬ LÝ HỒ SƠ THANH TOÁN VƯỢT THẨM QUYỀN PD</v>
          </cell>
        </row>
      </sheetData>
      <sheetData sheetId="4172" refreshError="1"/>
      <sheetData sheetId="4173" refreshError="1"/>
      <sheetData sheetId="4174" refreshError="1"/>
      <sheetData sheetId="4175"/>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ow r="1">
          <cell r="A1" t="str">
            <v>PHIẾU XỬ LÝ HỒ SƠ THANH TOÁN VƯỢT THẨM QUYỀN PD</v>
          </cell>
        </row>
      </sheetData>
      <sheetData sheetId="5388" refreshError="1"/>
      <sheetData sheetId="5389" refreshError="1"/>
      <sheetData sheetId="5390" refreshError="1"/>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ow r="1">
          <cell r="A1" t="str">
            <v>PHIẾU XỬ LÝ HỒ SƠ THANH TOÁN VƯỢT THẨM QUYỀN PD</v>
          </cell>
        </row>
      </sheetData>
      <sheetData sheetId="5415">
        <row r="1">
          <cell r="A1" t="str">
            <v>PHIẾU XỬ LÝ HỒ SƠ THANH TOÁN VƯỢT THẨM QUYỀN PD</v>
          </cell>
        </row>
      </sheetData>
      <sheetData sheetId="5416">
        <row r="1">
          <cell r="A1" t="str">
            <v>PHIẾU XỬ LÝ HỒ SƠ THANH TOÁN VƯỢT THẨM QUYỀN PD</v>
          </cell>
        </row>
      </sheetData>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ow r="1">
          <cell r="A1" t="str">
            <v>PHIẾU XỬ LÝ HỒ SƠ THANH TOÁN VƯỢT THẨM QUYỀN PD</v>
          </cell>
        </row>
      </sheetData>
      <sheetData sheetId="5428">
        <row r="1">
          <cell r="A1" t="str">
            <v>PHIẾU XỬ LÝ HỒ SƠ THANH TOÁN VƯỢT THẨM QUYỀN PD</v>
          </cell>
        </row>
      </sheetData>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ow r="1">
          <cell r="A1" t="str">
            <v>PHIẾU XỬ LÝ HỒ SƠ THANH TOÁN VƯỢT THẨM QUYỀN PD</v>
          </cell>
        </row>
      </sheetData>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ow r="1">
          <cell r="A1" t="str">
            <v>PHIẾU XỬ LÝ HỒ SƠ THANH TOÁN VƯỢT THẨM QUYỀN PD</v>
          </cell>
        </row>
      </sheetData>
      <sheetData sheetId="5813">
        <row r="1">
          <cell r="A1" t="str">
            <v>PHIẾU XỬ LÝ HỒ SƠ THANH TOÁN VƯỢT THẨM QUYỀN PD</v>
          </cell>
        </row>
      </sheetData>
      <sheetData sheetId="5814">
        <row r="1">
          <cell r="A1" t="str">
            <v>PHIẾU XỬ LÝ HỒ SƠ THANH TOÁN VƯỢT THẨM QUYỀN PD</v>
          </cell>
        </row>
      </sheetData>
      <sheetData sheetId="5815">
        <row r="1">
          <cell r="A1" t="str">
            <v>PHIẾU XỬ LÝ HỒ SƠ THANH TOÁN VƯỢT THẨM QUYỀN PD</v>
          </cell>
        </row>
      </sheetData>
      <sheetData sheetId="5816">
        <row r="1">
          <cell r="A1" t="str">
            <v>PHIẾU XỬ LÝ HỒ SƠ THANH TOÁN VƯỢT THẨM QUYỀN PD</v>
          </cell>
        </row>
      </sheetData>
      <sheetData sheetId="5817">
        <row r="1">
          <cell r="A1" t="str">
            <v>PHIẾU XỬ LÝ HỒ SƠ THANH TOÁN VƯỢT THẨM QUYỀN PD</v>
          </cell>
        </row>
      </sheetData>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ow r="1">
          <cell r="A1" t="str">
            <v>PHIẾU XỬ LÝ HỒ SƠ THANH TOÁN VƯỢT THẨM QUYỀN PD</v>
          </cell>
        </row>
      </sheetData>
      <sheetData sheetId="5853">
        <row r="1">
          <cell r="A1" t="str">
            <v>PHIẾU XỬ LÝ HỒ SƠ THANH TOÁN VƯỢT THẨM QUYỀN PD</v>
          </cell>
        </row>
      </sheetData>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1">
          <cell r="A1" t="str">
            <v>PHIẾU XỬ LÝ HỒ SƠ THANH TOÁN VƯỢT THẨM QUYỀN PD</v>
          </cell>
        </row>
      </sheetData>
      <sheetData sheetId="5881">
        <row r="1">
          <cell r="A1" t="str">
            <v>PHIẾU XỬ LÝ HỒ SƠ THANH TOÁN VƯỢT THẨM QUYỀN PD</v>
          </cell>
        </row>
      </sheetData>
      <sheetData sheetId="5882">
        <row r="1">
          <cell r="A1" t="str">
            <v>PHIẾU XỬ LÝ HỒ SƠ THANH TOÁN VƯỢT THẨM QUYỀN PD</v>
          </cell>
        </row>
      </sheetData>
      <sheetData sheetId="5883">
        <row r="1">
          <cell r="A1" t="str">
            <v>PHIẾU XỬ LÝ HỒ SƠ THANH TOÁN VƯỢT THẨM QUYỀN PD</v>
          </cell>
        </row>
      </sheetData>
      <sheetData sheetId="5884">
        <row r="1">
          <cell r="A1" t="str">
            <v>PHIẾU XỬ LÝ HỒ SƠ THANH TOÁN VƯỢT THẨM QUYỀN PD</v>
          </cell>
        </row>
      </sheetData>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ow r="1">
          <cell r="A1" t="str">
            <v>PHIẾU XỬ LÝ HỒ SƠ THANH TOÁN VƯỢT THẨM QUYỀN PD</v>
          </cell>
        </row>
      </sheetData>
      <sheetData sheetId="5905">
        <row r="1">
          <cell r="A1" t="str">
            <v>PHIẾU XỬ LÝ HỒ SƠ THANH TOÁN VƯỢT THẨM QUYỀN PD</v>
          </cell>
        </row>
      </sheetData>
      <sheetData sheetId="5906">
        <row r="1">
          <cell r="A1" t="str">
            <v>PHIẾU XỬ LÝ HỒ SƠ THANH TOÁN VƯỢT THẨM QUYỀN PD</v>
          </cell>
        </row>
      </sheetData>
      <sheetData sheetId="5907">
        <row r="1">
          <cell r="A1" t="str">
            <v>PHIẾU XỬ LÝ HỒ SƠ THANH TOÁN VƯỢT THẨM QUYỀN PD</v>
          </cell>
        </row>
      </sheetData>
      <sheetData sheetId="5908" refreshError="1"/>
      <sheetData sheetId="5909" refreshError="1"/>
      <sheetData sheetId="5910" refreshError="1"/>
      <sheetData sheetId="5911" refreshError="1"/>
      <sheetData sheetId="5912">
        <row r="1">
          <cell r="A1" t="str">
            <v>PHIẾU XỬ LÝ HỒ SƠ THANH TOÁN VƯỢT THẨM QUYỀN PD</v>
          </cell>
        </row>
      </sheetData>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ow r="1">
          <cell r="A1" t="str">
            <v>PHIẾU XỬ LÝ HỒ SƠ THANH TOÁN VƯỢT THẨM QUYỀN PD</v>
          </cell>
        </row>
      </sheetData>
      <sheetData sheetId="5996">
        <row r="1">
          <cell r="A1" t="str">
            <v>PHIẾU XỬ LÝ HỒ SƠ THANH TOÁN VƯỢT THẨM QUYỀN PD</v>
          </cell>
        </row>
      </sheetData>
      <sheetData sheetId="5997">
        <row r="1">
          <cell r="A1" t="str">
            <v>PHIẾU XỬ LÝ HỒ SƠ THANH TOÁN VƯỢT THẨM QUYỀN PD</v>
          </cell>
        </row>
      </sheetData>
      <sheetData sheetId="5998" refreshError="1"/>
      <sheetData sheetId="5999" refreshError="1"/>
      <sheetData sheetId="6000" refreshError="1"/>
      <sheetData sheetId="6001" refreshError="1"/>
      <sheetData sheetId="6002">
        <row r="1">
          <cell r="A1" t="str">
            <v>PHIẾU XỬ LÝ HỒ SƠ THANH TOÁN VƯỢT THẨM QUYỀN PD</v>
          </cell>
        </row>
      </sheetData>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sheetData sheetId="6127"/>
      <sheetData sheetId="6128"/>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ow r="1">
          <cell r="A1" t="str">
            <v>PHIẾU XỬ LÝ HỒ SƠ THANH TOÁN VƯỢT THẨM QUYỀN PD</v>
          </cell>
        </row>
      </sheetData>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sheetData sheetId="6158"/>
      <sheetData sheetId="6159"/>
      <sheetData sheetId="6160"/>
      <sheetData sheetId="6161"/>
      <sheetData sheetId="6162"/>
      <sheetData sheetId="6163" refreshError="1"/>
      <sheetData sheetId="6164">
        <row r="1">
          <cell r="A1" t="str">
            <v>PHIẾU XỬ LÝ HỒ SƠ THANH TOÁN VƯỢT THẨM QUYỀN PD</v>
          </cell>
        </row>
      </sheetData>
      <sheetData sheetId="6165" refreshError="1"/>
      <sheetData sheetId="6166" refreshError="1"/>
      <sheetData sheetId="6167" refreshError="1"/>
      <sheetData sheetId="6168" refreshError="1"/>
      <sheetData sheetId="6169">
        <row r="1">
          <cell r="A1" t="str">
            <v>PHIẾU XỬ LÝ HỒ SƠ THANH TOÁN VƯỢT THẨM QUYỀN PD</v>
          </cell>
        </row>
      </sheetData>
      <sheetData sheetId="6170" refreshError="1"/>
      <sheetData sheetId="6171">
        <row r="1">
          <cell r="A1" t="str">
            <v>PHIẾU XỬ LÝ HỒ SƠ THANH TOÁN VƯỢT THẨM QUYỀN PD</v>
          </cell>
        </row>
      </sheetData>
      <sheetData sheetId="6172">
        <row r="1">
          <cell r="A1" t="str">
            <v>PHIẾU XỬ LÝ HỒ SƠ THANH TOÁN VƯỢT THẨM QUYỀN PD</v>
          </cell>
        </row>
      </sheetData>
      <sheetData sheetId="6173">
        <row r="1">
          <cell r="A1" t="str">
            <v>PHIẾU XỬ LÝ HỒ SƠ THANH TOÁN VƯỢT THẨM QUYỀN PD</v>
          </cell>
        </row>
      </sheetData>
      <sheetData sheetId="6174" refreshError="1"/>
      <sheetData sheetId="6175" refreshError="1"/>
      <sheetData sheetId="6176" refreshError="1"/>
      <sheetData sheetId="6177" refreshError="1"/>
      <sheetData sheetId="6178"/>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ow r="1">
          <cell r="A1" t="str">
            <v>PHIẾU XỬ LÝ HỒ SƠ THANH TOÁN VƯỢT THẨM QUYỀN PD</v>
          </cell>
        </row>
      </sheetData>
      <sheetData sheetId="6201" refreshError="1"/>
      <sheetData sheetId="6202" refreshError="1"/>
      <sheetData sheetId="6203">
        <row r="1">
          <cell r="A1" t="str">
            <v>PHIẾU XỬ LÝ HỒ SƠ THANH TOÁN VƯỢT THẨM QUYỀN PD</v>
          </cell>
        </row>
      </sheetData>
      <sheetData sheetId="6204">
        <row r="1">
          <cell r="A1" t="str">
            <v>PHIẾU XỬ LÝ HỒ SƠ THANH TOÁN VƯỢT THẨM QUYỀN PD</v>
          </cell>
        </row>
      </sheetData>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row r="1">
          <cell r="A1" t="str">
            <v>PHIẾU XỬ LÝ HỒ SƠ THANH TOÁN VƯỢT THẨM QUYỀN PD</v>
          </cell>
        </row>
      </sheetData>
      <sheetData sheetId="6317">
        <row r="1">
          <cell r="A1" t="str">
            <v>PHIẾU XỬ LÝ HỒ SƠ THANH TOÁN VƯỢT THẨM QUYỀN PD</v>
          </cell>
        </row>
      </sheetData>
      <sheetData sheetId="6318">
        <row r="1">
          <cell r="A1" t="str">
            <v>PHIẾU XỬ LÝ HỒ SƠ THANH TOÁN VƯỢT THẨM QUYỀN PD</v>
          </cell>
        </row>
      </sheetData>
      <sheetData sheetId="6319">
        <row r="1">
          <cell r="A1" t="str">
            <v>PHIẾU XỬ LÝ HỒ SƠ THANH TOÁN VƯỢT THẨM QUYỀN PD</v>
          </cell>
        </row>
      </sheetData>
      <sheetData sheetId="6320">
        <row r="1">
          <cell r="A1" t="str">
            <v>PHIẾU XỬ LÝ HỒ SƠ THANH TOÁN VƯỢT THẨM QUYỀN PD</v>
          </cell>
        </row>
      </sheetData>
      <sheetData sheetId="6321">
        <row r="1">
          <cell r="A1" t="str">
            <v>PHIẾU XỬ LÝ HỒ SƠ THANH TOÁN VƯỢT THẨM QUYỀN PD</v>
          </cell>
        </row>
      </sheetData>
      <sheetData sheetId="6322">
        <row r="1">
          <cell r="A1" t="str">
            <v>PHIẾU XỬ LÝ HỒ SƠ THANH TOÁN VƯỢT THẨM QUYỀN PD</v>
          </cell>
        </row>
      </sheetData>
      <sheetData sheetId="6323">
        <row r="1">
          <cell r="A1" t="str">
            <v>PHIẾU XỬ LÝ HỒ SƠ THANH TOÁN VƯỢT THẨM QUYỀN PD</v>
          </cell>
        </row>
      </sheetData>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ow r="1">
          <cell r="A1" t="str">
            <v>PHIẾU XỬ LÝ HỒ SƠ THANH TOÁN VƯỢT THẨM QUYỀN PD</v>
          </cell>
        </row>
      </sheetData>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ow r="1">
          <cell r="A1" t="str">
            <v>PHIẾU XỬ LÝ HỒ SƠ THANH TOÁN VƯỢT THẨM QUYỀN PD</v>
          </cell>
        </row>
      </sheetData>
      <sheetData sheetId="6367" refreshError="1"/>
      <sheetData sheetId="6368" refreshError="1"/>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ow r="1">
          <cell r="A1" t="str">
            <v>PHIẾU XỬ LÝ HỒ SƠ THANH TOÁN VƯỢT THẨM QUYỀN PD</v>
          </cell>
        </row>
      </sheetData>
      <sheetData sheetId="6474">
        <row r="1">
          <cell r="A1" t="str">
            <v>PHIẾU XỬ LÝ HỒ SƠ THANH TOÁN VƯỢT THẨM QUYỀN PD</v>
          </cell>
        </row>
      </sheetData>
      <sheetData sheetId="6475">
        <row r="1">
          <cell r="A1" t="str">
            <v>PHIẾU XỬ LÝ HỒ SƠ THANH TOÁN VƯỢT THẨM QUYỀN PD</v>
          </cell>
        </row>
      </sheetData>
      <sheetData sheetId="6476">
        <row r="1">
          <cell r="A1" t="str">
            <v>PHIẾU XỬ LÝ HỒ SƠ THANH TOÁN VƯỢT THẨM QUYỀN PD</v>
          </cell>
        </row>
      </sheetData>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ow r="1">
          <cell r="A1" t="str">
            <v>PHIẾU XỬ LÝ HỒ SƠ THANH TOÁN VƯỢT THẨM QUYỀN PD</v>
          </cell>
        </row>
      </sheetData>
      <sheetData sheetId="6483">
        <row r="1">
          <cell r="A1" t="str">
            <v>PHIẾU XỬ LÝ HỒ SƠ THANH TOÁN VƯỢT THẨM QUYỀN PD</v>
          </cell>
        </row>
      </sheetData>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ow r="1">
          <cell r="A1" t="str">
            <v>PHIẾU XỬ LÝ HỒ SƠ THANH TOÁN VƯỢT THẨM QUYỀN PD</v>
          </cell>
        </row>
      </sheetData>
      <sheetData sheetId="6489">
        <row r="1">
          <cell r="A1" t="str">
            <v>PHIẾU XỬ LÝ HỒ SƠ THANH TOÁN VƯỢT THẨM QUYỀN PD</v>
          </cell>
        </row>
      </sheetData>
      <sheetData sheetId="6490">
        <row r="1">
          <cell r="A1" t="str">
            <v>PHIẾU XỬ LÝ HỒ SƠ THANH TOÁN VƯỢT THẨM QUYỀN PD</v>
          </cell>
        </row>
      </sheetData>
      <sheetData sheetId="6491">
        <row r="1">
          <cell r="A1" t="str">
            <v>PHIẾU XỬ LÝ HỒ SƠ THANH TOÁN VƯỢT THẨM QUYỀN PD</v>
          </cell>
        </row>
      </sheetData>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ow r="1">
          <cell r="A1" t="str">
            <v>PHIẾU XỬ LÝ HỒ SƠ THANH TOÁN VƯỢT THẨM QUYỀN PD</v>
          </cell>
        </row>
      </sheetData>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ow r="1">
          <cell r="A1" t="str">
            <v>PHIẾU XỬ LÝ HỒ SƠ THANH TOÁN VƯỢT THẨM QUYỀN PD</v>
          </cell>
        </row>
      </sheetData>
      <sheetData sheetId="6976">
        <row r="1">
          <cell r="A1" t="str">
            <v>PHIẾU XỬ LÝ HỒ SƠ THANH TOÁN VƯỢT THẨM QUYỀN PD</v>
          </cell>
        </row>
      </sheetData>
      <sheetData sheetId="6977">
        <row r="1">
          <cell r="A1" t="str">
            <v>PHIẾU XỬ LÝ HỒ SƠ THANH TOÁN VƯỢT THẨM QUYỀN PD</v>
          </cell>
        </row>
      </sheetData>
      <sheetData sheetId="6978">
        <row r="1">
          <cell r="A1" t="str">
            <v>PHIẾU XỬ LÝ HỒ SƠ THANH TOÁN VƯỢT THẨM QUYỀN PD</v>
          </cell>
        </row>
      </sheetData>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ow r="1">
          <cell r="A1" t="str">
            <v>PHIẾU XỬ LÝ HỒ SƠ THANH TOÁN VƯỢT THẨM QUYỀN PD</v>
          </cell>
        </row>
      </sheetData>
      <sheetData sheetId="7053">
        <row r="1">
          <cell r="A1" t="str">
            <v>PHIẾU XỬ LÝ HỒ SƠ THANH TOÁN VƯỢT THẨM QUYỀN PD</v>
          </cell>
        </row>
      </sheetData>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row r="1">
          <cell r="A1" t="str">
            <v>PHIẾU XỬ LÝ HỒ SƠ THANH TOÁN VƯỢT THẨM QUYỀN PD</v>
          </cell>
        </row>
      </sheetData>
      <sheetData sheetId="7062">
        <row r="1">
          <cell r="A1" t="str">
            <v>PHIẾU XỬ LÝ HỒ SƠ THANH TOÁN VƯỢT THẨM QUYỀN PD</v>
          </cell>
        </row>
      </sheetData>
      <sheetData sheetId="7063">
        <row r="1">
          <cell r="A1" t="str">
            <v>PHIẾU XỬ LÝ HỒ SƠ THANH TOÁN VƯỢT THẨM QUYỀN PD</v>
          </cell>
        </row>
      </sheetData>
      <sheetData sheetId="7064">
        <row r="1">
          <cell r="A1" t="str">
            <v>PHIẾU XỬ LÝ HỒ SƠ THANH TOÁN VƯỢT THẨM QUYỀN PD</v>
          </cell>
        </row>
      </sheetData>
      <sheetData sheetId="7065">
        <row r="1">
          <cell r="A1" t="str">
            <v>PHIẾU XỬ LÝ HỒ SƠ THANH TOÁN VƯỢT THẨM QUYỀN PD</v>
          </cell>
        </row>
      </sheetData>
      <sheetData sheetId="7066">
        <row r="1">
          <cell r="A1" t="str">
            <v>PHIẾU XỬ LÝ HỒ SƠ THANH TOÁN VƯỢT THẨM QUYỀN PD</v>
          </cell>
        </row>
      </sheetData>
      <sheetData sheetId="7067">
        <row r="1">
          <cell r="A1" t="str">
            <v>PHIẾU XỬ LÝ HỒ SƠ THANH TOÁN VƯỢT THẨM QUYỀN PD</v>
          </cell>
        </row>
      </sheetData>
      <sheetData sheetId="7068">
        <row r="1">
          <cell r="A1" t="str">
            <v>PHIẾU XỬ LÝ HỒ SƠ THANH TOÁN VƯỢT THẨM QUYỀN PD</v>
          </cell>
        </row>
      </sheetData>
      <sheetData sheetId="7069">
        <row r="1">
          <cell r="A1" t="str">
            <v>PHIẾU XỬ LÝ HỒ SƠ THANH TOÁN VƯỢT THẨM QUYỀN PD</v>
          </cell>
        </row>
      </sheetData>
      <sheetData sheetId="7070">
        <row r="1">
          <cell r="A1" t="str">
            <v>PHIẾU XỬ LÝ HỒ SƠ THANH TOÁN VƯỢT THẨM QUYỀN PD</v>
          </cell>
        </row>
      </sheetData>
      <sheetData sheetId="7071">
        <row r="1">
          <cell r="A1" t="str">
            <v>PHIẾU XỬ LÝ HỒ SƠ THANH TOÁN VƯỢT THẨM QUYỀN PD</v>
          </cell>
        </row>
      </sheetData>
      <sheetData sheetId="7072">
        <row r="1">
          <cell r="A1" t="str">
            <v>PHIẾU XỬ LÝ HỒ SƠ THANH TOÁN VƯỢT THẨM QUYỀN PD</v>
          </cell>
        </row>
      </sheetData>
      <sheetData sheetId="7073">
        <row r="1">
          <cell r="A1" t="str">
            <v>PHIẾU XỬ LÝ HỒ SƠ THANH TOÁN VƯỢT THẨM QUYỀN PD</v>
          </cell>
        </row>
      </sheetData>
      <sheetData sheetId="7074">
        <row r="1">
          <cell r="A1" t="str">
            <v>PHIẾU XỬ LÝ HỒ SƠ THANH TOÁN VƯỢT THẨM QUYỀN PD</v>
          </cell>
        </row>
      </sheetData>
      <sheetData sheetId="7075">
        <row r="1">
          <cell r="A1" t="str">
            <v>PHIẾU XỬ LÝ HỒ SƠ THANH TOÁN VƯỢT THẨM QUYỀN PD</v>
          </cell>
        </row>
      </sheetData>
      <sheetData sheetId="7076">
        <row r="1">
          <cell r="A1" t="str">
            <v>PHIẾU XỬ LÝ HỒ SƠ THANH TOÁN VƯỢT THẨM QUYỀN PD</v>
          </cell>
        </row>
      </sheetData>
      <sheetData sheetId="7077">
        <row r="1">
          <cell r="A1" t="str">
            <v>PHIẾU XỬ LÝ HỒ SƠ THANH TOÁN VƯỢT THẨM QUYỀN PD</v>
          </cell>
        </row>
      </sheetData>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row r="1">
          <cell r="A1" t="str">
            <v>PHIẾU XỬ LÝ HỒ SƠ THANH TOÁN VƯỢT THẨM QUYỀN PD</v>
          </cell>
        </row>
      </sheetData>
      <sheetData sheetId="7084">
        <row r="1">
          <cell r="A1" t="str">
            <v>PHIẾU XỬ LÝ HỒ SƠ THANH TOÁN VƯỢT THẨM QUYỀN PD</v>
          </cell>
        </row>
      </sheetData>
      <sheetData sheetId="7085">
        <row r="1">
          <cell r="A1" t="str">
            <v>PHIẾU XỬ LÝ HỒ SƠ THANH TOÁN VƯỢT THẨM QUYỀN PD</v>
          </cell>
        </row>
      </sheetData>
      <sheetData sheetId="7086">
        <row r="1">
          <cell r="A1" t="str">
            <v>PHIẾU XỬ LÝ HỒ SƠ THANH TOÁN VƯỢT THẨM QUYỀN PD</v>
          </cell>
        </row>
      </sheetData>
      <sheetData sheetId="7087">
        <row r="1">
          <cell r="A1" t="str">
            <v>PHIẾU XỬ LÝ HỒ SƠ THANH TOÁN VƯỢT THẨM QUYỀN PD</v>
          </cell>
        </row>
      </sheetData>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row r="1">
          <cell r="A1" t="str">
            <v>PHIẾU XỬ LÝ HỒ SƠ THANH TOÁN VƯỢT THẨM QUYỀN PD</v>
          </cell>
        </row>
      </sheetData>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ow r="1">
          <cell r="A1" t="str">
            <v>PHIẾU XỬ LÝ HỒ SƠ THANH TOÁN VƯỢT THẨM QUYỀN PD</v>
          </cell>
        </row>
      </sheetData>
      <sheetData sheetId="7141">
        <row r="1">
          <cell r="A1" t="str">
            <v>PHIẾU XỬ LÝ HỒ SƠ THANH TOÁN VƯỢT THẨM QUYỀN PD</v>
          </cell>
        </row>
      </sheetData>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ow r="1">
          <cell r="A1" t="str">
            <v>PHIẾU XỬ LÝ HỒ SƠ THANH TOÁN VƯỢT THẨM QUYỀN PD</v>
          </cell>
        </row>
      </sheetData>
      <sheetData sheetId="7157">
        <row r="1">
          <cell r="A1" t="str">
            <v>PHIẾU XỬ LÝ HỒ SƠ THANH TOÁN VƯỢT THẨM QUYỀN PD</v>
          </cell>
        </row>
      </sheetData>
      <sheetData sheetId="7158">
        <row r="1">
          <cell r="A1" t="str">
            <v>PHIẾU XỬ LÝ HỒ SƠ THANH TOÁN VƯỢT THẨM QUYỀN PD</v>
          </cell>
        </row>
      </sheetData>
      <sheetData sheetId="7159">
        <row r="1">
          <cell r="A1" t="str">
            <v>PHIẾU XỬ LÝ HỒ SƠ THANH TOÁN VƯỢT THẨM QUYỀN PD</v>
          </cell>
        </row>
      </sheetData>
      <sheetData sheetId="7160">
        <row r="1">
          <cell r="A1" t="str">
            <v>PHIẾU XỬ LÝ HỒ SƠ THANH TOÁN VƯỢT THẨM QUYỀN PD</v>
          </cell>
        </row>
      </sheetData>
      <sheetData sheetId="7161">
        <row r="1">
          <cell r="A1" t="str">
            <v>PHIẾU XỬ LÝ HỒ SƠ THANH TOÁN VƯỢT THẨM QUYỀN PD</v>
          </cell>
        </row>
      </sheetData>
      <sheetData sheetId="7162">
        <row r="1">
          <cell r="A1" t="str">
            <v>PHIẾU XỬ LÝ HỒ SƠ THANH TOÁN VƯỢT THẨM QUYỀN PD</v>
          </cell>
        </row>
      </sheetData>
      <sheetData sheetId="7163">
        <row r="1">
          <cell r="A1" t="str">
            <v>PHIẾU XỬ LÝ HỒ SƠ THANH TOÁN VƯỢT THẨM QUYỀN PD</v>
          </cell>
        </row>
      </sheetData>
      <sheetData sheetId="7164">
        <row r="1">
          <cell r="A1" t="str">
            <v>PHIẾU XỬ LÝ HỒ SƠ THANH TOÁN VƯỢT THẨM QUYỀN PD</v>
          </cell>
        </row>
      </sheetData>
      <sheetData sheetId="7165">
        <row r="1">
          <cell r="A1" t="str">
            <v>PHIẾU XỬ LÝ HỒ SƠ THANH TOÁN VƯỢT THẨM QUYỀN PD</v>
          </cell>
        </row>
      </sheetData>
      <sheetData sheetId="7166">
        <row r="1">
          <cell r="A1" t="str">
            <v>PHIẾU XỬ LÝ HỒ SƠ THANH TOÁN VƯỢT THẨM QUYỀN PD</v>
          </cell>
        </row>
      </sheetData>
      <sheetData sheetId="7167">
        <row r="1">
          <cell r="A1" t="str">
            <v>PHIẾU XỬ LÝ HỒ SƠ THANH TOÁN VƯỢT THẨM QUYỀN PD</v>
          </cell>
        </row>
      </sheetData>
      <sheetData sheetId="7168">
        <row r="1">
          <cell r="A1" t="str">
            <v>PHIẾU XỬ LÝ HỒ SƠ THANH TOÁN VƯỢT THẨM QUYỀN PD</v>
          </cell>
        </row>
      </sheetData>
      <sheetData sheetId="7169">
        <row r="1">
          <cell r="A1" t="str">
            <v>PHIẾU XỬ LÝ HỒ SƠ THANH TOÁN VƯỢT THẨM QUYỀN PD</v>
          </cell>
        </row>
      </sheetData>
      <sheetData sheetId="7170">
        <row r="1">
          <cell r="A1" t="str">
            <v>PHIẾU XỬ LÝ HỒ SƠ THANH TOÁN VƯỢT THẨM QUYỀN PD</v>
          </cell>
        </row>
      </sheetData>
      <sheetData sheetId="7171">
        <row r="1">
          <cell r="A1" t="str">
            <v>PHIẾU XỬ LÝ HỒ SƠ THANH TOÁN VƯỢT THẨM QUYỀN PD</v>
          </cell>
        </row>
      </sheetData>
      <sheetData sheetId="7172">
        <row r="1">
          <cell r="A1" t="str">
            <v>PHIẾU XỬ LÝ HỒ SƠ THANH TOÁN VƯỢT THẨM QUYỀN PD</v>
          </cell>
        </row>
      </sheetData>
      <sheetData sheetId="7173">
        <row r="1">
          <cell r="A1" t="str">
            <v>PHIẾU XỬ LÝ HỒ SƠ THANH TOÁN VƯỢT THẨM QUYỀN PD</v>
          </cell>
        </row>
      </sheetData>
      <sheetData sheetId="7174">
        <row r="1">
          <cell r="A1" t="str">
            <v>PHIẾU XỬ LÝ HỒ SƠ THANH TOÁN VƯỢT THẨM QUYỀN PD</v>
          </cell>
        </row>
      </sheetData>
      <sheetData sheetId="7175">
        <row r="1">
          <cell r="A1" t="str">
            <v>PHIẾU XỬ LÝ HỒ SƠ THANH TOÁN VƯỢT THẨM QUYỀN PD</v>
          </cell>
        </row>
      </sheetData>
      <sheetData sheetId="7176">
        <row r="1">
          <cell r="A1" t="str">
            <v>PHIẾU XỬ LÝ HỒ SƠ THANH TOÁN VƯỢT THẨM QUYỀN PD</v>
          </cell>
        </row>
      </sheetData>
      <sheetData sheetId="7177">
        <row r="1">
          <cell r="A1" t="str">
            <v>PHIẾU XỬ LÝ HỒ SƠ THANH TOÁN VƯỢT THẨM QUYỀN PD</v>
          </cell>
        </row>
      </sheetData>
      <sheetData sheetId="7178">
        <row r="1">
          <cell r="A1" t="str">
            <v>PHIẾU XỬ LÝ HỒ SƠ THANH TOÁN VƯỢT THẨM QUYỀN PD</v>
          </cell>
        </row>
      </sheetData>
      <sheetData sheetId="7179">
        <row r="1">
          <cell r="A1" t="str">
            <v>PHIẾU XỬ LÝ HỒ SƠ THANH TOÁN VƯỢT THẨM QUYỀN PD</v>
          </cell>
        </row>
      </sheetData>
      <sheetData sheetId="7180">
        <row r="1">
          <cell r="A1" t="str">
            <v>PHIẾU XỬ LÝ HỒ SƠ THANH TOÁN VƯỢT THẨM QUYỀN PD</v>
          </cell>
        </row>
      </sheetData>
      <sheetData sheetId="7181">
        <row r="1">
          <cell r="A1" t="str">
            <v>PHIẾU XỬ LÝ HỒ SƠ THANH TOÁN VƯỢT THẨM QUYỀN PD</v>
          </cell>
        </row>
      </sheetData>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row r="1">
          <cell r="A1" t="str">
            <v>PHIẾU XỬ LÝ HỒ SƠ THANH TOÁN VƯỢT THẨM QUYỀN PD</v>
          </cell>
        </row>
      </sheetData>
      <sheetData sheetId="7186">
        <row r="1">
          <cell r="A1" t="str">
            <v>PHIẾU XỬ LÝ HỒ SƠ THANH TOÁN VƯỢT THẨM QUYỀN PD</v>
          </cell>
        </row>
      </sheetData>
      <sheetData sheetId="7187">
        <row r="1">
          <cell r="A1" t="str">
            <v>PHIẾU XỬ LÝ HỒ SƠ THANH TOÁN VƯỢT THẨM QUYỀN PD</v>
          </cell>
        </row>
      </sheetData>
      <sheetData sheetId="7188">
        <row r="1">
          <cell r="A1" t="str">
            <v>PHIẾU XỬ LÝ HỒ SƠ THANH TOÁN VƯỢT THẨM QUYỀN PD</v>
          </cell>
        </row>
      </sheetData>
      <sheetData sheetId="7189">
        <row r="1">
          <cell r="A1" t="str">
            <v>PHIẾU XỬ LÝ HỒ SƠ THANH TOÁN VƯỢT THẨM QUYỀN PD</v>
          </cell>
        </row>
      </sheetData>
      <sheetData sheetId="7190">
        <row r="1">
          <cell r="A1" t="str">
            <v>PHIẾU XỬ LÝ HỒ SƠ THANH TOÁN VƯỢT THẨM QUYỀN PD</v>
          </cell>
        </row>
      </sheetData>
      <sheetData sheetId="7191">
        <row r="1">
          <cell r="A1" t="str">
            <v>PHIẾU XỬ LÝ HỒ SƠ THANH TOÁN VƯỢT THẨM QUYỀN PD</v>
          </cell>
        </row>
      </sheetData>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ow r="1">
          <cell r="A1" t="str">
            <v>PHIẾU XỬ LÝ HỒ SƠ THANH TOÁN VƯỢT THẨM QUYỀN PD</v>
          </cell>
        </row>
      </sheetData>
      <sheetData sheetId="7198">
        <row r="1">
          <cell r="A1" t="str">
            <v>PHIẾU XỬ LÝ HỒ SƠ THANH TOÁN VƯỢT THẨM QUYỀN PD</v>
          </cell>
        </row>
      </sheetData>
      <sheetData sheetId="7199">
        <row r="1">
          <cell r="A1" t="str">
            <v>PHIẾU XỬ LÝ HỒ SƠ THANH TOÁN VƯỢT THẨM QUYỀN PD</v>
          </cell>
        </row>
      </sheetData>
      <sheetData sheetId="7200">
        <row r="1">
          <cell r="A1" t="str">
            <v>PHIẾU XỬ LÝ HỒ SƠ THANH TOÁN VƯỢT THẨM QUYỀN PD</v>
          </cell>
        </row>
      </sheetData>
      <sheetData sheetId="7201">
        <row r="1">
          <cell r="A1" t="str">
            <v>PHIẾU XỬ LÝ HỒ SƠ THANH TOÁN VƯỢT THẨM QUYỀN PD</v>
          </cell>
        </row>
      </sheetData>
      <sheetData sheetId="7202" refreshError="1"/>
      <sheetData sheetId="7203" refreshError="1"/>
      <sheetData sheetId="7204" refreshError="1"/>
      <sheetData sheetId="7205" refreshError="1"/>
      <sheetData sheetId="7206" refreshError="1"/>
      <sheetData sheetId="7207">
        <row r="1">
          <cell r="A1" t="str">
            <v>PHIẾU XỬ LÝ HỒ SƠ THANH TOÁN VƯỢT THẨM QUYỀN PD</v>
          </cell>
        </row>
      </sheetData>
      <sheetData sheetId="7208" refreshError="1"/>
      <sheetData sheetId="7209" refreshError="1"/>
      <sheetData sheetId="7210" refreshError="1"/>
      <sheetData sheetId="7211" refreshError="1"/>
      <sheetData sheetId="7212" refreshError="1"/>
      <sheetData sheetId="7213" refreshError="1"/>
      <sheetData sheetId="7214" refreshError="1"/>
      <sheetData sheetId="7215">
        <row r="1">
          <cell r="A1" t="str">
            <v>PHIẾU XỬ LÝ HỒ SƠ THANH TOÁN VƯỢT THẨM QUYỀN PD</v>
          </cell>
        </row>
      </sheetData>
      <sheetData sheetId="7216">
        <row r="1">
          <cell r="A1" t="str">
            <v>PHIẾU XỬ LÝ HỒ SƠ THANH TOÁN VƯỢT THẨM QUYỀN PD</v>
          </cell>
        </row>
      </sheetData>
      <sheetData sheetId="7217">
        <row r="1">
          <cell r="A1" t="str">
            <v>PHIẾU XỬ LÝ HỒ SƠ THANH TOÁN VƯỢT THẨM QUYỀN PD</v>
          </cell>
        </row>
      </sheetData>
      <sheetData sheetId="7218">
        <row r="1">
          <cell r="A1" t="str">
            <v>PHIẾU XỬ LÝ HỒ SƠ THANH TOÁN VƯỢT THẨM QUYỀN PD</v>
          </cell>
        </row>
      </sheetData>
      <sheetData sheetId="7219" refreshError="1"/>
      <sheetData sheetId="7220" refreshError="1"/>
      <sheetData sheetId="7221" refreshError="1"/>
      <sheetData sheetId="7222" refreshError="1"/>
      <sheetData sheetId="7223" refreshError="1"/>
      <sheetData sheetId="7224" refreshError="1"/>
      <sheetData sheetId="7225" refreshError="1"/>
      <sheetData sheetId="7226">
        <row r="1">
          <cell r="A1" t="str">
            <v>PHIẾU XỬ LÝ HỒ SƠ THANH TOÁN VƯỢT THẨM QUYỀN PD</v>
          </cell>
        </row>
      </sheetData>
      <sheetData sheetId="7227">
        <row r="1">
          <cell r="A1" t="str">
            <v>PHIẾU XỬ LÝ HỒ SƠ THANH TOÁN VƯỢT THẨM QUYỀN PD</v>
          </cell>
        </row>
      </sheetData>
      <sheetData sheetId="7228">
        <row r="1">
          <cell r="A1" t="str">
            <v>PHIẾU XỬ LÝ HỒ SƠ THANH TOÁN VƯỢT THẨM QUYỀN PD</v>
          </cell>
        </row>
      </sheetData>
      <sheetData sheetId="7229">
        <row r="1">
          <cell r="A1" t="str">
            <v>PHIẾU XỬ LÝ HỒ SƠ THANH TOÁN VƯỢT THẨM QUYỀN PD</v>
          </cell>
        </row>
      </sheetData>
      <sheetData sheetId="7230">
        <row r="1">
          <cell r="A1" t="str">
            <v>PHIẾU XỬ LÝ HỒ SƠ THANH TOÁN VƯỢT THẨM QUYỀN PD</v>
          </cell>
        </row>
      </sheetData>
      <sheetData sheetId="7231">
        <row r="1">
          <cell r="A1" t="str">
            <v>PHIẾU XỬ LÝ HỒ SƠ THANH TOÁN VƯỢT THẨM QUYỀN PD</v>
          </cell>
        </row>
      </sheetData>
      <sheetData sheetId="7232">
        <row r="1">
          <cell r="A1" t="str">
            <v>PHIẾU XỬ LÝ HỒ SƠ THANH TOÁN VƯỢT THẨM QUYỀN PD</v>
          </cell>
        </row>
      </sheetData>
      <sheetData sheetId="7233">
        <row r="1">
          <cell r="A1" t="str">
            <v>PHIẾU XỬ LÝ HỒ SƠ THANH TOÁN VƯỢT THẨM QUYỀN PD</v>
          </cell>
        </row>
      </sheetData>
      <sheetData sheetId="7234">
        <row r="1">
          <cell r="A1" t="str">
            <v>PHIẾU XỬ LÝ HỒ SƠ THANH TOÁN VƯỢT THẨM QUYỀN PD</v>
          </cell>
        </row>
      </sheetData>
      <sheetData sheetId="7235">
        <row r="1">
          <cell r="A1" t="str">
            <v>PHIẾU XỬ LÝ HỒ SƠ THANH TOÁN VƯỢT THẨM QUYỀN PD</v>
          </cell>
        </row>
      </sheetData>
      <sheetData sheetId="7236" refreshError="1"/>
      <sheetData sheetId="7237" refreshError="1"/>
      <sheetData sheetId="7238" refreshError="1"/>
      <sheetData sheetId="7239">
        <row r="1">
          <cell r="A1" t="str">
            <v>PHIẾU XỬ LÝ HỒ SƠ THANH TOÁN VƯỢT THẨM QUYỀN PD</v>
          </cell>
        </row>
      </sheetData>
      <sheetData sheetId="7240">
        <row r="1">
          <cell r="A1" t="str">
            <v>PHIẾU XỬ LÝ HỒ SƠ THANH TOÁN VƯỢT THẨM QUYỀN PD</v>
          </cell>
        </row>
      </sheetData>
      <sheetData sheetId="7241">
        <row r="1">
          <cell r="A1" t="str">
            <v>PHIẾU XỬ LÝ HỒ SƠ THANH TOÁN VƯỢT THẨM QUYỀN PD</v>
          </cell>
        </row>
      </sheetData>
      <sheetData sheetId="7242" refreshError="1"/>
      <sheetData sheetId="7243">
        <row r="1">
          <cell r="A1" t="str">
            <v>PHIẾU XỬ LÝ HỒ SƠ THANH TOÁN VƯỢT THẨM QUYỀN PD</v>
          </cell>
        </row>
      </sheetData>
      <sheetData sheetId="7244">
        <row r="1">
          <cell r="A1" t="str">
            <v>PHIẾU XỬ LÝ HỒ SƠ THANH TOÁN VƯỢT THẨM QUYỀN PD</v>
          </cell>
        </row>
      </sheetData>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ow r="1">
          <cell r="A1" t="str">
            <v>PHIẾU XỬ LÝ HỒ SƠ THANH TOÁN VƯỢT THẨM QUYỀN PD</v>
          </cell>
        </row>
      </sheetData>
      <sheetData sheetId="7257">
        <row r="1">
          <cell r="A1" t="str">
            <v>PHIẾU XỬ LÝ HỒ SƠ THANH TOÁN VƯỢT THẨM QUYỀN PD</v>
          </cell>
        </row>
      </sheetData>
      <sheetData sheetId="7258">
        <row r="1">
          <cell r="A1" t="str">
            <v>PHIẾU XỬ LÝ HỒ SƠ THANH TOÁN VƯỢT THẨM QUYỀN PD</v>
          </cell>
        </row>
      </sheetData>
      <sheetData sheetId="7259">
        <row r="1">
          <cell r="A1" t="str">
            <v>PHIẾU XỬ LÝ HỒ SƠ THANH TOÁN VƯỢT THẨM QUYỀN PD</v>
          </cell>
        </row>
      </sheetData>
      <sheetData sheetId="7260">
        <row r="1">
          <cell r="A1" t="str">
            <v>PHIẾU XỬ LÝ HỒ SƠ THANH TOÁN VƯỢT THẨM QUYỀN PD</v>
          </cell>
        </row>
      </sheetData>
      <sheetData sheetId="7261">
        <row r="1">
          <cell r="A1" t="str">
            <v>PHIẾU XỬ LÝ HỒ SƠ THANH TOÁN VƯỢT THẨM QUYỀN PD</v>
          </cell>
        </row>
      </sheetData>
      <sheetData sheetId="7262">
        <row r="1">
          <cell r="A1" t="str">
            <v>PHIẾU XỬ LÝ HỒ SƠ THANH TOÁN VƯỢT THẨM QUYỀN PD</v>
          </cell>
        </row>
      </sheetData>
      <sheetData sheetId="7263">
        <row r="1">
          <cell r="A1" t="str">
            <v>PHIẾU XỬ LÝ HỒ SƠ THANH TOÁN VƯỢT THẨM QUYỀN PD</v>
          </cell>
        </row>
      </sheetData>
      <sheetData sheetId="7264">
        <row r="1">
          <cell r="A1" t="str">
            <v>PHIẾU XỬ LÝ HỒ SƠ THANH TOÁN VƯỢT THẨM QUYỀN PD</v>
          </cell>
        </row>
      </sheetData>
      <sheetData sheetId="7265">
        <row r="1">
          <cell r="A1" t="str">
            <v>PHIẾU XỬ LÝ HỒ SƠ THANH TOÁN VƯỢT THẨM QUYỀN PD</v>
          </cell>
        </row>
      </sheetData>
      <sheetData sheetId="7266">
        <row r="1">
          <cell r="A1" t="str">
            <v>PHIẾU XỬ LÝ HỒ SƠ THANH TOÁN VƯỢT THẨM QUYỀN PD</v>
          </cell>
        </row>
      </sheetData>
      <sheetData sheetId="7267">
        <row r="1">
          <cell r="A1" t="str">
            <v>PHIẾU XỬ LÝ HỒ SƠ THANH TOÁN VƯỢT THẨM QUYỀN PD</v>
          </cell>
        </row>
      </sheetData>
      <sheetData sheetId="7268">
        <row r="1">
          <cell r="A1" t="str">
            <v>PHIẾU XỬ LÝ HỒ SƠ THANH TOÁN VƯỢT THẨM QUYỀN PD</v>
          </cell>
        </row>
      </sheetData>
      <sheetData sheetId="7269">
        <row r="1">
          <cell r="A1" t="str">
            <v>PHIẾU XỬ LÝ HỒ SƠ THANH TOÁN VƯỢT THẨM QUYỀN PD</v>
          </cell>
        </row>
      </sheetData>
      <sheetData sheetId="7270">
        <row r="1">
          <cell r="A1" t="str">
            <v>PHIẾU XỬ LÝ HỒ SƠ THANH TOÁN VƯỢT THẨM QUYỀN PD</v>
          </cell>
        </row>
      </sheetData>
      <sheetData sheetId="7271">
        <row r="1">
          <cell r="A1" t="str">
            <v>PHIẾU XỬ LÝ HỒ SƠ THANH TOÁN VƯỢT THẨM QUYỀN PD</v>
          </cell>
        </row>
      </sheetData>
      <sheetData sheetId="7272">
        <row r="1">
          <cell r="A1" t="str">
            <v>PHIẾU XỬ LÝ HỒ SƠ THANH TOÁN VƯỢT THẨM QUYỀN PD</v>
          </cell>
        </row>
      </sheetData>
      <sheetData sheetId="7273">
        <row r="1">
          <cell r="A1" t="str">
            <v>PHIẾU XỬ LÝ HỒ SƠ THANH TOÁN VƯỢT THẨM QUYỀN PD</v>
          </cell>
        </row>
      </sheetData>
      <sheetData sheetId="7274">
        <row r="1">
          <cell r="A1" t="str">
            <v>PHIẾU XỬ LÝ HỒ SƠ THANH TOÁN VƯỢT THẨM QUYỀN PD</v>
          </cell>
        </row>
      </sheetData>
      <sheetData sheetId="7275">
        <row r="1">
          <cell r="A1" t="str">
            <v>PHIẾU XỬ LÝ HỒ SƠ THANH TOÁN VƯỢT THẨM QUYỀN PD</v>
          </cell>
        </row>
      </sheetData>
      <sheetData sheetId="7276">
        <row r="1">
          <cell r="A1" t="str">
            <v>PHIẾU XỬ LÝ HỒ SƠ THANH TOÁN VƯỢT THẨM QUYỀN PD</v>
          </cell>
        </row>
      </sheetData>
      <sheetData sheetId="7277">
        <row r="1">
          <cell r="A1" t="str">
            <v>PHIẾU XỬ LÝ HỒ SƠ THANH TOÁN VƯỢT THẨM QUYỀN PD</v>
          </cell>
        </row>
      </sheetData>
      <sheetData sheetId="7278">
        <row r="1">
          <cell r="A1" t="str">
            <v>PHIẾU XỬ LÝ HỒ SƠ THANH TOÁN VƯỢT THẨM QUYỀN PD</v>
          </cell>
        </row>
      </sheetData>
      <sheetData sheetId="7279">
        <row r="1">
          <cell r="A1" t="str">
            <v>PHIẾU XỬ LÝ HỒ SƠ THANH TOÁN VƯỢT THẨM QUYỀN PD</v>
          </cell>
        </row>
      </sheetData>
      <sheetData sheetId="7280">
        <row r="1">
          <cell r="A1" t="str">
            <v>PHIẾU XỬ LÝ HỒ SƠ THANH TOÁN VƯỢT THẨM QUYỀN PD</v>
          </cell>
        </row>
      </sheetData>
      <sheetData sheetId="7281">
        <row r="1">
          <cell r="A1" t="str">
            <v>PHIẾU XỬ LÝ HỒ SƠ THANH TOÁN VƯỢT THẨM QUYỀN PD</v>
          </cell>
        </row>
      </sheetData>
      <sheetData sheetId="7282">
        <row r="1">
          <cell r="A1" t="str">
            <v>PHIẾU XỬ LÝ HỒ SƠ THANH TOÁN VƯỢT THẨM QUYỀN PD</v>
          </cell>
        </row>
      </sheetData>
      <sheetData sheetId="7283">
        <row r="1">
          <cell r="A1" t="str">
            <v>PHIẾU XỬ LÝ HỒ SƠ THANH TOÁN VƯỢT THẨM QUYỀN PD</v>
          </cell>
        </row>
      </sheetData>
      <sheetData sheetId="7284">
        <row r="1">
          <cell r="A1" t="str">
            <v>PHIẾU XỬ LÝ HỒ SƠ THANH TOÁN VƯỢT THẨM QUYỀN PD</v>
          </cell>
        </row>
      </sheetData>
      <sheetData sheetId="7285">
        <row r="1">
          <cell r="A1" t="str">
            <v>PHIẾU XỬ LÝ HỒ SƠ THANH TOÁN VƯỢT THẨM QUYỀN PD</v>
          </cell>
        </row>
      </sheetData>
      <sheetData sheetId="7286">
        <row r="1">
          <cell r="A1" t="str">
            <v>PHIẾU XỬ LÝ HỒ SƠ THANH TOÁN VƯỢT THẨM QUYỀN PD</v>
          </cell>
        </row>
      </sheetData>
      <sheetData sheetId="7287">
        <row r="1">
          <cell r="A1" t="str">
            <v>PHIẾU XỬ LÝ HỒ SƠ THANH TOÁN VƯỢT THẨM QUYỀN PD</v>
          </cell>
        </row>
      </sheetData>
      <sheetData sheetId="7288">
        <row r="1">
          <cell r="A1" t="str">
            <v>PHIẾU XỬ LÝ HỒ SƠ THANH TOÁN VƯỢT THẨM QUYỀN PD</v>
          </cell>
        </row>
      </sheetData>
      <sheetData sheetId="7289">
        <row r="1">
          <cell r="A1" t="str">
            <v>PHIẾU XỬ LÝ HỒ SƠ THANH TOÁN VƯỢT THẨM QUYỀN PD</v>
          </cell>
        </row>
      </sheetData>
      <sheetData sheetId="7290">
        <row r="1">
          <cell r="A1" t="str">
            <v>PHIẾU XỬ LÝ HỒ SƠ THANH TOÁN VƯỢT THẨM QUYỀN PD</v>
          </cell>
        </row>
      </sheetData>
      <sheetData sheetId="7291">
        <row r="1">
          <cell r="A1" t="str">
            <v>PHIẾU XỬ LÝ HỒ SƠ THANH TOÁN VƯỢT THẨM QUYỀN PD</v>
          </cell>
        </row>
      </sheetData>
      <sheetData sheetId="7292">
        <row r="1">
          <cell r="A1" t="str">
            <v>PHIẾU XỬ LÝ HỒ SƠ THANH TOÁN VƯỢT THẨM QUYỀN PD</v>
          </cell>
        </row>
      </sheetData>
      <sheetData sheetId="7293">
        <row r="1">
          <cell r="A1" t="str">
            <v>PHIẾU XỬ LÝ HỒ SƠ THANH TOÁN VƯỢT THẨM QUYỀN PD</v>
          </cell>
        </row>
      </sheetData>
      <sheetData sheetId="7294">
        <row r="1">
          <cell r="A1" t="str">
            <v>PHIẾU XỬ LÝ HỒ SƠ THANH TOÁN VƯỢT THẨM QUYỀN PD</v>
          </cell>
        </row>
      </sheetData>
      <sheetData sheetId="7295">
        <row r="1">
          <cell r="A1" t="str">
            <v>PHIẾU XỬ LÝ HỒ SƠ THANH TOÁN VƯỢT THẨM QUYỀN PD</v>
          </cell>
        </row>
      </sheetData>
      <sheetData sheetId="7296">
        <row r="1">
          <cell r="A1" t="str">
            <v>PHIẾU XỬ LÝ HỒ SƠ THANH TOÁN VƯỢT THẨM QUYỀN PD</v>
          </cell>
        </row>
      </sheetData>
      <sheetData sheetId="7297">
        <row r="1">
          <cell r="A1" t="str">
            <v>PHIẾU XỬ LÝ HỒ SƠ THANH TOÁN VƯỢT THẨM QUYỀN PD</v>
          </cell>
        </row>
      </sheetData>
      <sheetData sheetId="7298">
        <row r="1">
          <cell r="A1" t="str">
            <v>PHIẾU XỬ LÝ HỒ SƠ THANH TOÁN VƯỢT THẨM QUYỀN PD</v>
          </cell>
        </row>
      </sheetData>
      <sheetData sheetId="7299">
        <row r="1">
          <cell r="A1" t="str">
            <v>PHIẾU XỬ LÝ HỒ SƠ THANH TOÁN VƯỢT THẨM QUYỀN PD</v>
          </cell>
        </row>
      </sheetData>
      <sheetData sheetId="7300">
        <row r="1">
          <cell r="A1" t="str">
            <v>PHIẾU XỬ LÝ HỒ SƠ THANH TOÁN VƯỢT THẨM QUYỀN PD</v>
          </cell>
        </row>
      </sheetData>
      <sheetData sheetId="7301">
        <row r="1">
          <cell r="A1" t="str">
            <v>PHIẾU XỬ LÝ HỒ SƠ THANH TOÁN VƯỢT THẨM QUYỀN PD</v>
          </cell>
        </row>
      </sheetData>
      <sheetData sheetId="7302">
        <row r="1">
          <cell r="A1" t="str">
            <v>PHIẾU XỬ LÝ HỒ SƠ THANH TOÁN VƯỢT THẨM QUYỀN PD</v>
          </cell>
        </row>
      </sheetData>
      <sheetData sheetId="7303">
        <row r="1">
          <cell r="A1" t="str">
            <v>PHIẾU XỬ LÝ HỒ SƠ THANH TOÁN VƯỢT THẨM QUYỀN PD</v>
          </cell>
        </row>
      </sheetData>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ow r="1">
          <cell r="A1" t="str">
            <v>PHIẾU XỬ LÝ HỒ SƠ THANH TOÁN VƯỢT THẨM QUYỀN PD</v>
          </cell>
        </row>
      </sheetData>
      <sheetData sheetId="7311">
        <row r="1">
          <cell r="A1" t="str">
            <v>PHIẾU XỬ LÝ HỒ SƠ THANH TOÁN VƯỢT THẨM QUYỀN PD</v>
          </cell>
        </row>
      </sheetData>
      <sheetData sheetId="7312">
        <row r="1">
          <cell r="A1" t="str">
            <v>PHIẾU XỬ LÝ HỒ SƠ THANH TOÁN VƯỢT THẨM QUYỀN PD</v>
          </cell>
        </row>
      </sheetData>
      <sheetData sheetId="7313">
        <row r="1">
          <cell r="A1" t="str">
            <v>PHIẾU XỬ LÝ HỒ SƠ THANH TOÁN VƯỢT THẨM QUYỀN PD</v>
          </cell>
        </row>
      </sheetData>
      <sheetData sheetId="7314">
        <row r="1">
          <cell r="A1" t="str">
            <v>PHIẾU XỬ LÝ HỒ SƠ THANH TOÁN VƯỢT THẨM QUYỀN PD</v>
          </cell>
        </row>
      </sheetData>
      <sheetData sheetId="7315">
        <row r="1">
          <cell r="A1" t="str">
            <v>PHIẾU XỬ LÝ HỒ SƠ THANH TOÁN VƯỢT THẨM QUYỀN PD</v>
          </cell>
        </row>
      </sheetData>
      <sheetData sheetId="7316">
        <row r="1">
          <cell r="A1" t="str">
            <v>PHIẾU XỬ LÝ HỒ SƠ THANH TOÁN VƯỢT THẨM QUYỀN PD</v>
          </cell>
        </row>
      </sheetData>
      <sheetData sheetId="7317">
        <row r="1">
          <cell r="A1" t="str">
            <v>PHIẾU XỬ LÝ HỒ SƠ THANH TOÁN VƯỢT THẨM QUYỀN PD</v>
          </cell>
        </row>
      </sheetData>
      <sheetData sheetId="7318">
        <row r="1">
          <cell r="A1" t="str">
            <v>PHIẾU XỬ LÝ HỒ SƠ THANH TOÁN VƯỢT THẨM QUYỀN PD</v>
          </cell>
        </row>
      </sheetData>
      <sheetData sheetId="7319">
        <row r="1">
          <cell r="A1" t="str">
            <v>PHIẾU XỬ LÝ HỒ SƠ THANH TOÁN VƯỢT THẨM QUYỀN PD</v>
          </cell>
        </row>
      </sheetData>
      <sheetData sheetId="7320">
        <row r="1">
          <cell r="A1" t="str">
            <v>PHIẾU XỬ LÝ HỒ SƠ THANH TOÁN VƯỢT THẨM QUYỀN PD</v>
          </cell>
        </row>
      </sheetData>
      <sheetData sheetId="7321">
        <row r="1">
          <cell r="A1" t="str">
            <v>PHIẾU XỬ LÝ HỒ SƠ THANH TOÁN VƯỢT THẨM QUYỀN PD</v>
          </cell>
        </row>
      </sheetData>
      <sheetData sheetId="7322">
        <row r="1">
          <cell r="A1" t="str">
            <v>PHIẾU XỬ LÝ HỒ SƠ THANH TOÁN VƯỢT THẨM QUYỀN PD</v>
          </cell>
        </row>
      </sheetData>
      <sheetData sheetId="7323">
        <row r="1">
          <cell r="A1" t="str">
            <v>PHIẾU XỬ LÝ HỒ SƠ THANH TOÁN VƯỢT THẨM QUYỀN PD</v>
          </cell>
        </row>
      </sheetData>
      <sheetData sheetId="7324">
        <row r="1">
          <cell r="A1" t="str">
            <v>PHIẾU XỬ LÝ HỒ SƠ THANH TOÁN VƯỢT THẨM QUYỀN PD</v>
          </cell>
        </row>
      </sheetData>
      <sheetData sheetId="7325">
        <row r="1">
          <cell r="A1" t="str">
            <v>PHIẾU XỬ LÝ HỒ SƠ THANH TOÁN VƯỢT THẨM QUYỀN PD</v>
          </cell>
        </row>
      </sheetData>
      <sheetData sheetId="7326">
        <row r="1">
          <cell r="A1" t="str">
            <v>PHIẾU XỬ LÝ HỒ SƠ THANH TOÁN VƯỢT THẨM QUYỀN PD</v>
          </cell>
        </row>
      </sheetData>
      <sheetData sheetId="7327">
        <row r="1">
          <cell r="A1" t="str">
            <v>PHIẾU XỬ LÝ HỒ SƠ THANH TOÁN VƯỢT THẨM QUYỀN PD</v>
          </cell>
        </row>
      </sheetData>
      <sheetData sheetId="7328">
        <row r="1">
          <cell r="A1" t="str">
            <v>PHIẾU XỬ LÝ HỒ SƠ THANH TOÁN VƯỢT THẨM QUYỀN PD</v>
          </cell>
        </row>
      </sheetData>
      <sheetData sheetId="7329">
        <row r="1">
          <cell r="A1" t="str">
            <v>PHIẾU XỬ LÝ HỒ SƠ THANH TOÁN VƯỢT THẨM QUYỀN PD</v>
          </cell>
        </row>
      </sheetData>
      <sheetData sheetId="7330">
        <row r="1">
          <cell r="A1" t="str">
            <v>PHIẾU XỬ LÝ HỒ SƠ THANH TOÁN VƯỢT THẨM QUYỀN PD</v>
          </cell>
        </row>
      </sheetData>
      <sheetData sheetId="7331">
        <row r="1">
          <cell r="A1" t="str">
            <v>PHIẾU XỬ LÝ HỒ SƠ THANH TOÁN VƯỢT THẨM QUYỀN PD</v>
          </cell>
        </row>
      </sheetData>
      <sheetData sheetId="7332">
        <row r="1">
          <cell r="A1" t="str">
            <v>PHIẾU XỬ LÝ HỒ SƠ THANH TOÁN VƯỢT THẨM QUYỀN PD</v>
          </cell>
        </row>
      </sheetData>
      <sheetData sheetId="7333">
        <row r="1">
          <cell r="A1" t="str">
            <v>PHIẾU XỬ LÝ HỒ SƠ THANH TOÁN VƯỢT THẨM QUYỀN PD</v>
          </cell>
        </row>
      </sheetData>
      <sheetData sheetId="7334">
        <row r="1">
          <cell r="A1" t="str">
            <v>PHIẾU XỬ LÝ HỒ SƠ THANH TOÁN VƯỢT THẨM QUYỀN PD</v>
          </cell>
        </row>
      </sheetData>
      <sheetData sheetId="7335">
        <row r="1">
          <cell r="A1" t="str">
            <v>PHIẾU XỬ LÝ HỒ SƠ THANH TOÁN VƯỢT THẨM QUYỀN PD</v>
          </cell>
        </row>
      </sheetData>
      <sheetData sheetId="7336">
        <row r="1">
          <cell r="A1" t="str">
            <v>PHIẾU XỬ LÝ HỒ SƠ THANH TOÁN VƯỢT THẨM QUYỀN PD</v>
          </cell>
        </row>
      </sheetData>
      <sheetData sheetId="7337">
        <row r="1">
          <cell r="A1" t="str">
            <v>PHIẾU XỬ LÝ HỒ SƠ THANH TOÁN VƯỢT THẨM QUYỀN PD</v>
          </cell>
        </row>
      </sheetData>
      <sheetData sheetId="7338">
        <row r="1">
          <cell r="A1" t="str">
            <v>PHIẾU XỬ LÝ HỒ SƠ THANH TOÁN VƯỢT THẨM QUYỀN PD</v>
          </cell>
        </row>
      </sheetData>
      <sheetData sheetId="7339">
        <row r="1">
          <cell r="A1" t="str">
            <v>PHIẾU XỬ LÝ HỒ SƠ THANH TOÁN VƯỢT THẨM QUYỀN PD</v>
          </cell>
        </row>
      </sheetData>
      <sheetData sheetId="7340">
        <row r="1">
          <cell r="A1" t="str">
            <v>PHIẾU XỬ LÝ HỒ SƠ THANH TOÁN VƯỢT THẨM QUYỀN PD</v>
          </cell>
        </row>
      </sheetData>
      <sheetData sheetId="7341">
        <row r="1">
          <cell r="A1" t="str">
            <v>PHIẾU XỬ LÝ HỒ SƠ THANH TOÁN VƯỢT THẨM QUYỀN PD</v>
          </cell>
        </row>
      </sheetData>
      <sheetData sheetId="7342">
        <row r="1">
          <cell r="A1" t="str">
            <v>PHIẾU XỬ LÝ HỒ SƠ THANH TOÁN VƯỢT THẨM QUYỀN PD</v>
          </cell>
        </row>
      </sheetData>
      <sheetData sheetId="7343">
        <row r="1">
          <cell r="A1" t="str">
            <v>PHIẾU XỬ LÝ HỒ SƠ THANH TOÁN VƯỢT THẨM QUYỀN PD</v>
          </cell>
        </row>
      </sheetData>
      <sheetData sheetId="7344">
        <row r="1">
          <cell r="A1" t="str">
            <v>PHIẾU XỬ LÝ HỒ SƠ THANH TOÁN VƯỢT THẨM QUYỀN PD</v>
          </cell>
        </row>
      </sheetData>
      <sheetData sheetId="7345">
        <row r="1">
          <cell r="A1" t="str">
            <v>PHIẾU XỬ LÝ HỒ SƠ THANH TOÁN VƯỢT THẨM QUYỀN PD</v>
          </cell>
        </row>
      </sheetData>
      <sheetData sheetId="7346">
        <row r="1">
          <cell r="A1" t="str">
            <v>PHIẾU XỬ LÝ HỒ SƠ THANH TOÁN VƯỢT THẨM QUYỀN PD</v>
          </cell>
        </row>
      </sheetData>
      <sheetData sheetId="7347">
        <row r="1">
          <cell r="A1" t="str">
            <v>PHIẾU XỬ LÝ HỒ SƠ THANH TOÁN VƯỢT THẨM QUYỀN PD</v>
          </cell>
        </row>
      </sheetData>
      <sheetData sheetId="7348">
        <row r="1">
          <cell r="A1" t="str">
            <v>PHIẾU XỬ LÝ HỒ SƠ THANH TOÁN VƯỢT THẨM QUYỀN PD</v>
          </cell>
        </row>
      </sheetData>
      <sheetData sheetId="7349">
        <row r="1">
          <cell r="A1" t="str">
            <v>PHIẾU XỬ LÝ HỒ SƠ THANH TOÁN VƯỢT THẨM QUYỀN PD</v>
          </cell>
        </row>
      </sheetData>
      <sheetData sheetId="7350">
        <row r="1">
          <cell r="A1" t="str">
            <v>PHIẾU XỬ LÝ HỒ SƠ THANH TOÁN VƯỢT THẨM QUYỀN PD</v>
          </cell>
        </row>
      </sheetData>
      <sheetData sheetId="7351">
        <row r="1">
          <cell r="A1" t="str">
            <v>PHIẾU XỬ LÝ HỒ SƠ THANH TOÁN VƯỢT THẨM QUYỀN PD</v>
          </cell>
        </row>
      </sheetData>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sheetData sheetId="7820"/>
      <sheetData sheetId="7821"/>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sheetData sheetId="7869">
        <row r="1">
          <cell r="A1" t="str">
            <v>PHIẾU XỬ LÝ HỒ SƠ THANH TOÁN VƯỢT THẨM QUYỀN PD</v>
          </cell>
        </row>
      </sheetData>
      <sheetData sheetId="7870"/>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ow r="1">
          <cell r="A1" t="str">
            <v>PHIẾU XỬ LÝ HỒ SƠ THANH TOÁN VƯỢT THẨM QUYỀN PD</v>
          </cell>
        </row>
      </sheetData>
      <sheetData sheetId="7914"/>
      <sheetData sheetId="7915"/>
      <sheetData sheetId="7916"/>
      <sheetData sheetId="7917"/>
      <sheetData sheetId="7918"/>
      <sheetData sheetId="7919"/>
      <sheetData sheetId="7920"/>
      <sheetData sheetId="7921"/>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ow r="1">
          <cell r="A1" t="str">
            <v>PHIẾU XỬ LÝ HỒ SƠ THANH TOÁN VƯỢT THẨM QUYỀN PD</v>
          </cell>
        </row>
      </sheetData>
      <sheetData sheetId="7930">
        <row r="1">
          <cell r="A1" t="str">
            <v>PHIẾU XỬ LÝ HỒ SƠ THANH TOÁN VƯỢT THẨM QUYỀN PD</v>
          </cell>
        </row>
      </sheetData>
      <sheetData sheetId="7931">
        <row r="1">
          <cell r="A1" t="str">
            <v>PHIẾU XỬ LÝ HỒ SƠ THANH TOÁN VƯỢT THẨM QUYỀN PD</v>
          </cell>
        </row>
      </sheetData>
      <sheetData sheetId="7932">
        <row r="1">
          <cell r="A1" t="str">
            <v>PHIẾU XỬ LÝ HỒ SƠ THANH TOÁN VƯỢT THẨM QUYỀN PD</v>
          </cell>
        </row>
      </sheetData>
      <sheetData sheetId="7933"/>
      <sheetData sheetId="7934"/>
      <sheetData sheetId="7935"/>
      <sheetData sheetId="7936"/>
      <sheetData sheetId="7937"/>
      <sheetData sheetId="7938">
        <row r="1">
          <cell r="A1" t="str">
            <v>PHIẾU XỬ LÝ HỒ SƠ THANH TOÁN VƯỢT THẨM QUYỀN PD</v>
          </cell>
        </row>
      </sheetData>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ow r="1">
          <cell r="A1" t="str">
            <v>PHIẾU XỬ LÝ HỒ SƠ THANH TOÁN VƯỢT THẨM QUYỀN PD</v>
          </cell>
        </row>
      </sheetData>
      <sheetData sheetId="7962"/>
      <sheetData sheetId="7963"/>
      <sheetData sheetId="7964"/>
      <sheetData sheetId="7965"/>
      <sheetData sheetId="7966"/>
      <sheetData sheetId="7967">
        <row r="1">
          <cell r="A1" t="str">
            <v>PHIẾU XỬ LÝ HỒ SƠ THANH TOÁN VƯỢT THẨM QUYỀN PD</v>
          </cell>
        </row>
      </sheetData>
      <sheetData sheetId="7968"/>
      <sheetData sheetId="7969"/>
      <sheetData sheetId="7970"/>
      <sheetData sheetId="7971" refreshError="1"/>
      <sheetData sheetId="7972" refreshError="1"/>
      <sheetData sheetId="7973" refreshError="1"/>
      <sheetData sheetId="7974" refreshError="1"/>
      <sheetData sheetId="7975" refreshError="1"/>
      <sheetData sheetId="7976" refreshError="1"/>
      <sheetData sheetId="7977" refreshError="1"/>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efreshError="1"/>
      <sheetData sheetId="7983" refreshError="1"/>
      <sheetData sheetId="7984" refreshError="1"/>
      <sheetData sheetId="7985" refreshError="1"/>
      <sheetData sheetId="7986" refreshError="1"/>
      <sheetData sheetId="7987" refreshError="1"/>
      <sheetData sheetId="7988" refreshError="1"/>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ow r="1">
          <cell r="A1" t="str">
            <v>PHIẾU XỬ LÝ HỒ SƠ THANH TOÁN VƯỢT THẨM QUYỀN PD</v>
          </cell>
        </row>
      </sheetData>
      <sheetData sheetId="7992">
        <row r="1">
          <cell r="A1" t="str">
            <v>PHIẾU XỬ LÝ HỒ SƠ THANH TOÁN VƯỢT THẨM QUYỀN PD</v>
          </cell>
        </row>
      </sheetData>
      <sheetData sheetId="7993">
        <row r="1">
          <cell r="A1" t="str">
            <v>PHIẾU XỬ LÝ HỒ SƠ THANH TOÁN VƯỢT THẨM QUYỀN PD</v>
          </cell>
        </row>
      </sheetData>
      <sheetData sheetId="7994" refreshError="1"/>
      <sheetData sheetId="7995" refreshError="1"/>
      <sheetData sheetId="7996" refreshError="1"/>
      <sheetData sheetId="7997" refreshError="1"/>
      <sheetData sheetId="7998" refreshError="1"/>
      <sheetData sheetId="7999" refreshError="1"/>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ow r="1">
          <cell r="A1" t="str">
            <v>PHIẾU XỬ LÝ HỒ SƠ THANH TOÁN VƯỢT THẨM QUYỀN PD</v>
          </cell>
        </row>
      </sheetData>
      <sheetData sheetId="8033">
        <row r="1">
          <cell r="A1" t="str">
            <v>PHIẾU XỬ LÝ HỒ SƠ THANH TOÁN VƯỢT THẨM QUYỀN PD</v>
          </cell>
        </row>
      </sheetData>
      <sheetData sheetId="8034">
        <row r="1">
          <cell r="A1" t="str">
            <v>PHIẾU XỬ LÝ HỒ SƠ THANH TOÁN VƯỢT THẨM QUYỀN PD</v>
          </cell>
        </row>
      </sheetData>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ow r="1">
          <cell r="A1" t="str">
            <v>PHIẾU XỬ LÝ HỒ SƠ THANH TOÁN VƯỢT THẨM QUYỀN PD</v>
          </cell>
        </row>
      </sheetData>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sheetData sheetId="8134" refreshError="1"/>
      <sheetData sheetId="8135" refreshError="1"/>
      <sheetData sheetId="8136" refreshError="1"/>
      <sheetData sheetId="8137" refreshError="1"/>
      <sheetData sheetId="8138" refreshError="1"/>
      <sheetData sheetId="8139" refreshError="1"/>
      <sheetData sheetId="8140"/>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sheetData sheetId="8853" refreshError="1"/>
      <sheetData sheetId="8854"/>
      <sheetData sheetId="8855" refreshError="1"/>
      <sheetData sheetId="8856" refreshError="1"/>
      <sheetData sheetId="8857" refreshError="1"/>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row r="1">
          <cell r="A1" t="str">
            <v>PHIẾU XỬ LÝ HỒ SƠ THANH TOÁN VƯỢT THẨM QUYỀN PD</v>
          </cell>
        </row>
      </sheetData>
      <sheetData sheetId="9198">
        <row r="1">
          <cell r="A1" t="str">
            <v>PHIẾU XỬ LÝ HỒ SƠ THANH TOÁN VƯỢT THẨM QUYỀN PD</v>
          </cell>
        </row>
      </sheetData>
      <sheetData sheetId="9199">
        <row r="1">
          <cell r="A1" t="str">
            <v>PHIẾU XỬ LÝ HỒ SƠ THANH TOÁN VƯỢT THẨM QUYỀN PD</v>
          </cell>
        </row>
      </sheetData>
      <sheetData sheetId="9200">
        <row r="1">
          <cell r="A1" t="str">
            <v>PHIẾU XỬ LÝ HỒ SƠ THANH TOÁN VƯỢT THẨM QUYỀN PD</v>
          </cell>
        </row>
      </sheetData>
      <sheetData sheetId="9201"/>
      <sheetData sheetId="9202"/>
      <sheetData sheetId="9203"/>
      <sheetData sheetId="9204"/>
      <sheetData sheetId="9205"/>
      <sheetData sheetId="9206"/>
      <sheetData sheetId="9207"/>
      <sheetData sheetId="9208"/>
      <sheetData sheetId="9209"/>
      <sheetData sheetId="9210">
        <row r="1">
          <cell r="A1" t="str">
            <v>PHIẾU XỬ LÝ HỒ SƠ THANH TOÁN VƯỢT THẨM QUYỀN PD</v>
          </cell>
        </row>
      </sheetData>
      <sheetData sheetId="9211">
        <row r="1">
          <cell r="A1" t="str">
            <v>PHIẾU XỬ LÝ HỒ SƠ THANH TOÁN VƯỢT THẨM QUYỀN PD</v>
          </cell>
        </row>
      </sheetData>
      <sheetData sheetId="9212">
        <row r="1">
          <cell r="A1" t="str">
            <v>PHIẾU XỬ LÝ HỒ SƠ THANH TOÁN VƯỢT THẨM QUYỀN PD</v>
          </cell>
        </row>
      </sheetData>
      <sheetData sheetId="9213">
        <row r="1">
          <cell r="A1" t="str">
            <v>PHIẾU XỬ LÝ HỒ SƠ THANH TOÁN VƯỢT THẨM QUYỀN PD</v>
          </cell>
        </row>
      </sheetData>
      <sheetData sheetId="9214">
        <row r="1">
          <cell r="A1" t="str">
            <v>PHIẾU XỬ LÝ HỒ SƠ THANH TOÁN VƯỢT THẨM QUYỀN PD</v>
          </cell>
        </row>
      </sheetData>
      <sheetData sheetId="9215"/>
      <sheetData sheetId="9216"/>
      <sheetData sheetId="9217"/>
      <sheetData sheetId="9218"/>
      <sheetData sheetId="9219"/>
      <sheetData sheetId="9220"/>
      <sheetData sheetId="9221"/>
      <sheetData sheetId="9222">
        <row r="1">
          <cell r="A1" t="str">
            <v>PHIẾU XỬ LÝ HỒ SƠ THANH TOÁN VƯỢT THẨM QUYỀN PD</v>
          </cell>
        </row>
      </sheetData>
      <sheetData sheetId="9223"/>
      <sheetData sheetId="9224"/>
      <sheetData sheetId="9225"/>
      <sheetData sheetId="9226"/>
      <sheetData sheetId="9227"/>
      <sheetData sheetId="9228"/>
      <sheetData sheetId="9229"/>
      <sheetData sheetId="9230">
        <row r="1">
          <cell r="A1" t="str">
            <v>PHIẾU XỬ LÝ HỒ SƠ THANH TOÁN VƯỢT THẨM QUYỀN PD</v>
          </cell>
        </row>
      </sheetData>
      <sheetData sheetId="9231">
        <row r="1">
          <cell r="A1" t="str">
            <v>PHIẾU XỬ LÝ HỒ SƠ THANH TOÁN VƯỢT THẨM QUYỀN PD</v>
          </cell>
        </row>
      </sheetData>
      <sheetData sheetId="9232">
        <row r="1">
          <cell r="A1" t="str">
            <v>PHIẾU XỬ LÝ HỒ SƠ THANH TOÁN VƯỢT THẨM QUYỀN PD</v>
          </cell>
        </row>
      </sheetData>
      <sheetData sheetId="9233">
        <row r="1">
          <cell r="A1" t="str">
            <v>PHIẾU XỬ LÝ HỒ SƠ THANH TOÁN VƯỢT THẨM QUYỀN PD</v>
          </cell>
        </row>
      </sheetData>
      <sheetData sheetId="9234"/>
      <sheetData sheetId="9235"/>
      <sheetData sheetId="9236">
        <row r="1">
          <cell r="A1" t="str">
            <v>PHIẾU XỬ LÝ HỒ SƠ THANH TOÁN VƯỢT THẨM QUYỀN PD</v>
          </cell>
        </row>
      </sheetData>
      <sheetData sheetId="9237">
        <row r="1">
          <cell r="A1" t="str">
            <v>PHIẾU XỬ LÝ HỒ SƠ THANH TOÁN VƯỢT THẨM QUYỀN PD</v>
          </cell>
        </row>
      </sheetData>
      <sheetData sheetId="9238"/>
      <sheetData sheetId="9239"/>
      <sheetData sheetId="9240"/>
      <sheetData sheetId="9241">
        <row r="1">
          <cell r="A1" t="str">
            <v>PHIẾU XỬ LÝ HỒ SƠ THANH TOÁN VƯỢT THẨM QUYỀN PD</v>
          </cell>
        </row>
      </sheetData>
      <sheetData sheetId="9242">
        <row r="1">
          <cell r="A1" t="str">
            <v>PHIẾU XỬ LÝ HỒ SƠ THANH TOÁN VƯỢT THẨM QUYỀN PD</v>
          </cell>
        </row>
      </sheetData>
      <sheetData sheetId="9243">
        <row r="1">
          <cell r="A1" t="str">
            <v>PHIẾU XỬ LÝ HỒ SƠ THANH TOÁN VƯỢT THẨM QUYỀN PD</v>
          </cell>
        </row>
      </sheetData>
      <sheetData sheetId="9244">
        <row r="1">
          <cell r="A1" t="str">
            <v>PHIẾU XỬ LÝ HỒ SƠ THANH TOÁN VƯỢT THẨM QUYỀN PD</v>
          </cell>
        </row>
      </sheetData>
      <sheetData sheetId="9245">
        <row r="1">
          <cell r="A1" t="str">
            <v>PHIẾU XỬ LÝ HỒ SƠ THANH TOÁN VƯỢT THẨM QUYỀN PD</v>
          </cell>
        </row>
      </sheetData>
      <sheetData sheetId="9246">
        <row r="1">
          <cell r="A1" t="str">
            <v>PHIẾU XỬ LÝ HỒ SƠ THANH TOÁN VƯỢT THẨM QUYỀN PD</v>
          </cell>
        </row>
      </sheetData>
      <sheetData sheetId="9247">
        <row r="1">
          <cell r="A1" t="str">
            <v>PHIẾU XỬ LÝ HỒ SƠ THANH TOÁN VƯỢT THẨM QUYỀN PD</v>
          </cell>
        </row>
      </sheetData>
      <sheetData sheetId="9248">
        <row r="1">
          <cell r="A1" t="str">
            <v>PHIẾU XỬ LÝ HỒ SƠ THANH TOÁN VƯỢT THẨM QUYỀN PD</v>
          </cell>
        </row>
      </sheetData>
      <sheetData sheetId="9249">
        <row r="1">
          <cell r="A1" t="str">
            <v>PHIẾU XỬ LÝ HỒ SƠ THANH TOÁN VƯỢT THẨM QUYỀN PD</v>
          </cell>
        </row>
      </sheetData>
      <sheetData sheetId="9250"/>
      <sheetData sheetId="9251">
        <row r="1">
          <cell r="A1" t="str">
            <v>PHIẾU XỬ LÝ HỒ SƠ THANH TOÁN VƯỢT THẨM QUYỀN PD</v>
          </cell>
        </row>
      </sheetData>
      <sheetData sheetId="9252"/>
      <sheetData sheetId="9253">
        <row r="1">
          <cell r="A1" t="str">
            <v>PHIẾU XỬ LÝ HỒ SƠ THANH TOÁN VƯỢT THẨM QUYỀN PD</v>
          </cell>
        </row>
      </sheetData>
      <sheetData sheetId="9254">
        <row r="1">
          <cell r="A1" t="str">
            <v>PHIẾU XỬ LÝ HỒ SƠ THANH TOÁN VƯỢT THẨM QUYỀN PD</v>
          </cell>
        </row>
      </sheetData>
      <sheetData sheetId="9255"/>
      <sheetData sheetId="9256">
        <row r="1">
          <cell r="A1" t="str">
            <v>PHIẾU XỬ LÝ HỒ SƠ THANH TOÁN VƯỢT THẨM QUYỀN PD</v>
          </cell>
        </row>
      </sheetData>
      <sheetData sheetId="9257"/>
      <sheetData sheetId="9258"/>
      <sheetData sheetId="9259"/>
      <sheetData sheetId="9260"/>
      <sheetData sheetId="9261"/>
      <sheetData sheetId="9262"/>
      <sheetData sheetId="9263"/>
      <sheetData sheetId="9264"/>
      <sheetData sheetId="9265"/>
      <sheetData sheetId="9266"/>
      <sheetData sheetId="9267"/>
      <sheetData sheetId="9268">
        <row r="1">
          <cell r="A1" t="str">
            <v>PHIẾU XỬ LÝ HỒ SƠ THANH TOÁN VƯỢT THẨM QUYỀN PD</v>
          </cell>
        </row>
      </sheetData>
      <sheetData sheetId="9269"/>
      <sheetData sheetId="9270"/>
      <sheetData sheetId="9271"/>
      <sheetData sheetId="9272">
        <row r="1">
          <cell r="A1" t="str">
            <v>PHIẾU XỬ LÝ HỒ SƠ THANH TOÁN VƯỢT THẨM QUYỀN PD</v>
          </cell>
        </row>
      </sheetData>
      <sheetData sheetId="9273"/>
      <sheetData sheetId="9274"/>
      <sheetData sheetId="9275"/>
      <sheetData sheetId="9276"/>
      <sheetData sheetId="9277">
        <row r="1">
          <cell r="A1" t="str">
            <v>PHIẾU XỬ LÝ HỒ SƠ THANH TOÁN VƯỢT THẨM QUYỀN PD</v>
          </cell>
        </row>
      </sheetData>
      <sheetData sheetId="9278">
        <row r="1">
          <cell r="A1" t="str">
            <v>PHIẾU XỬ LÝ HỒ SƠ THANH TOÁN VƯỢT THẨM QUYỀN PD</v>
          </cell>
        </row>
      </sheetData>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row r="1">
          <cell r="A1" t="str">
            <v>PHIẾU XỬ LÝ HỒ SƠ THANH TOÁN VƯỢT THẨM QUYỀN PD</v>
          </cell>
        </row>
      </sheetData>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row r="1">
          <cell r="A1" t="str">
            <v>PHIẾU XỬ LÝ HỒ SƠ THANH TOÁN VƯỢT THẨM QUYỀN PD</v>
          </cell>
        </row>
      </sheetData>
      <sheetData sheetId="9331">
        <row r="1">
          <cell r="A1" t="str">
            <v>PHIẾU XỬ LÝ HỒ SƠ THANH TOÁN VƯỢT THẨM QUYỀN PD</v>
          </cell>
        </row>
      </sheetData>
      <sheetData sheetId="9332">
        <row r="1">
          <cell r="A1" t="str">
            <v>PHIẾU XỬ LÝ HỒ SƠ THANH TOÁN VƯỢT THẨM QUYỀN PD</v>
          </cell>
        </row>
      </sheetData>
      <sheetData sheetId="9333">
        <row r="1">
          <cell r="A1" t="str">
            <v>PHIẾU XỬ LÝ HỒ SƠ THANH TOÁN VƯỢT THẨM QUYỀN PD</v>
          </cell>
        </row>
      </sheetData>
      <sheetData sheetId="9334">
        <row r="1">
          <cell r="A1" t="str">
            <v>PHIẾU XỬ LÝ HỒ SƠ THANH TOÁN VƯỢT THẨM QUYỀN PD</v>
          </cell>
        </row>
      </sheetData>
      <sheetData sheetId="9335">
        <row r="1">
          <cell r="A1" t="str">
            <v>PHIẾU XỬ LÝ HỒ SƠ THANH TOÁN VƯỢT THẨM QUYỀN PD</v>
          </cell>
        </row>
      </sheetData>
      <sheetData sheetId="9336">
        <row r="1">
          <cell r="A1" t="str">
            <v>PHIẾU XỬ LÝ HỒ SƠ THANH TOÁN VƯỢT THẨM QUYỀN PD</v>
          </cell>
        </row>
      </sheetData>
      <sheetData sheetId="9337">
        <row r="1">
          <cell r="A1" t="str">
            <v>PHIẾU XỬ LÝ HỒ SƠ THANH TOÁN VƯỢT THẨM QUYỀN PD</v>
          </cell>
        </row>
      </sheetData>
      <sheetData sheetId="9338">
        <row r="1">
          <cell r="A1" t="str">
            <v>PHIẾU XỬ LÝ HỒ SƠ THANH TOÁN VƯỢT THẨM QUYỀN PD</v>
          </cell>
        </row>
      </sheetData>
      <sheetData sheetId="9339">
        <row r="1">
          <cell r="A1" t="str">
            <v>PHIẾU XỬ LÝ HỒ SƠ THANH TOÁN VƯỢT THẨM QUYỀN PD</v>
          </cell>
        </row>
      </sheetData>
      <sheetData sheetId="9340">
        <row r="1">
          <cell r="A1" t="str">
            <v>PHIẾU XỬ LÝ HỒ SƠ THANH TOÁN VƯỢT THẨM QUYỀN PD</v>
          </cell>
        </row>
      </sheetData>
      <sheetData sheetId="9341">
        <row r="1">
          <cell r="A1" t="str">
            <v>PHIẾU XỬ LÝ HỒ SƠ THANH TOÁN VƯỢT THẨM QUYỀN PD</v>
          </cell>
        </row>
      </sheetData>
      <sheetData sheetId="9342">
        <row r="1">
          <cell r="A1" t="str">
            <v>PHIẾU XỬ LÝ HỒ SƠ THANH TOÁN VƯỢT THẨM QUYỀN PD</v>
          </cell>
        </row>
      </sheetData>
      <sheetData sheetId="9343">
        <row r="1">
          <cell r="A1" t="str">
            <v>PHIẾU XỬ LÝ HỒ SƠ THANH TOÁN VƯỢT THẨM QUYỀN PD</v>
          </cell>
        </row>
      </sheetData>
      <sheetData sheetId="9344">
        <row r="1">
          <cell r="A1" t="str">
            <v>PHIẾU XỬ LÝ HỒ SƠ THANH TOÁN VƯỢT THẨM QUYỀN PD</v>
          </cell>
        </row>
      </sheetData>
      <sheetData sheetId="9345">
        <row r="1">
          <cell r="A1" t="str">
            <v>PHIẾU XỬ LÝ HỒ SƠ THANH TOÁN VƯỢT THẨM QUYỀN PD</v>
          </cell>
        </row>
      </sheetData>
      <sheetData sheetId="9346">
        <row r="1">
          <cell r="A1" t="str">
            <v>PHIẾU XỬ LÝ HỒ SƠ THANH TOÁN VƯỢT THẨM QUYỀN PD</v>
          </cell>
        </row>
      </sheetData>
      <sheetData sheetId="9347">
        <row r="1">
          <cell r="A1" t="str">
            <v>PHIẾU XỬ LÝ HỒ SƠ THANH TOÁN VƯỢT THẨM QUYỀN PD</v>
          </cell>
        </row>
      </sheetData>
      <sheetData sheetId="9348">
        <row r="1">
          <cell r="A1" t="str">
            <v>PHIẾU XỬ LÝ HỒ SƠ THANH TOÁN VƯỢT THẨM QUYỀN PD</v>
          </cell>
        </row>
      </sheetData>
      <sheetData sheetId="9349">
        <row r="1">
          <cell r="A1" t="str">
            <v>PHIẾU XỬ LÝ HỒ SƠ THANH TOÁN VƯỢT THẨM QUYỀN PD</v>
          </cell>
        </row>
      </sheetData>
      <sheetData sheetId="9350">
        <row r="1">
          <cell r="A1" t="str">
            <v>PHIẾU XỬ LÝ HỒ SƠ THANH TOÁN VƯỢT THẨM QUYỀN PD</v>
          </cell>
        </row>
      </sheetData>
      <sheetData sheetId="9351">
        <row r="1">
          <cell r="A1" t="str">
            <v>PHIẾU XỬ LÝ HỒ SƠ THANH TOÁN VƯỢT THẨM QUYỀN PD</v>
          </cell>
        </row>
      </sheetData>
      <sheetData sheetId="9352">
        <row r="1">
          <cell r="A1" t="str">
            <v>PHIẾU XỬ LÝ HỒ SƠ THANH TOÁN VƯỢT THẨM QUYỀN PD</v>
          </cell>
        </row>
      </sheetData>
      <sheetData sheetId="9353">
        <row r="1">
          <cell r="A1" t="str">
            <v>PHIẾU XỬ LÝ HỒ SƠ THANH TOÁN VƯỢT THẨM QUYỀN PD</v>
          </cell>
        </row>
      </sheetData>
      <sheetData sheetId="9354">
        <row r="1">
          <cell r="A1" t="str">
            <v>PHIẾU XỬ LÝ HỒ SƠ THANH TOÁN VƯỢT THẨM QUYỀN PD</v>
          </cell>
        </row>
      </sheetData>
      <sheetData sheetId="9355">
        <row r="1">
          <cell r="A1" t="str">
            <v>PHIẾU XỬ LÝ HỒ SƠ THANH TOÁN VƯỢT THẨM QUYỀN PD</v>
          </cell>
        </row>
      </sheetData>
      <sheetData sheetId="9356">
        <row r="1">
          <cell r="A1" t="str">
            <v>PHIẾU XỬ LÝ HỒ SƠ THANH TOÁN VƯỢT THẨM QUYỀN PD</v>
          </cell>
        </row>
      </sheetData>
      <sheetData sheetId="9357">
        <row r="1">
          <cell r="A1" t="str">
            <v>PHIẾU XỬ LÝ HỒ SƠ THANH TOÁN VƯỢT THẨM QUYỀN PD</v>
          </cell>
        </row>
      </sheetData>
      <sheetData sheetId="9358">
        <row r="1">
          <cell r="A1" t="str">
            <v>PHIẾU XỬ LÝ HỒ SƠ THANH TOÁN VƯỢT THẨM QUYỀN PD</v>
          </cell>
        </row>
      </sheetData>
      <sheetData sheetId="9359">
        <row r="1">
          <cell r="A1" t="str">
            <v>PHIẾU XỬ LÝ HỒ SƠ THANH TOÁN VƯỢT THẨM QUYỀN PD</v>
          </cell>
        </row>
      </sheetData>
      <sheetData sheetId="9360">
        <row r="1">
          <cell r="A1" t="str">
            <v>PHIẾU XỬ LÝ HỒ SƠ THANH TOÁN VƯỢT THẨM QUYỀN PD</v>
          </cell>
        </row>
      </sheetData>
      <sheetData sheetId="9361">
        <row r="1">
          <cell r="A1" t="str">
            <v>PHIẾU XỬ LÝ HỒ SƠ THANH TOÁN VƯỢT THẨM QUYỀN PD</v>
          </cell>
        </row>
      </sheetData>
      <sheetData sheetId="9362">
        <row r="1">
          <cell r="A1" t="str">
            <v>PHIẾU XỬ LÝ HỒ SƠ THANH TOÁN VƯỢT THẨM QUYỀN PD</v>
          </cell>
        </row>
      </sheetData>
      <sheetData sheetId="9363">
        <row r="1">
          <cell r="A1" t="str">
            <v>PHIẾU XỬ LÝ HỒ SƠ THANH TOÁN VƯỢT THẨM QUYỀN PD</v>
          </cell>
        </row>
      </sheetData>
      <sheetData sheetId="9364"/>
      <sheetData sheetId="9365">
        <row r="1">
          <cell r="A1" t="str">
            <v>PHIẾU XỬ LÝ HỒ SƠ THANH TOÁN VƯỢT THẨM QUYỀN PD</v>
          </cell>
        </row>
      </sheetData>
      <sheetData sheetId="9366">
        <row r="1">
          <cell r="A1" t="str">
            <v>PHIẾU XỬ LÝ HỒ SƠ THANH TOÁN VƯỢT THẨM QUYỀN PD</v>
          </cell>
        </row>
      </sheetData>
      <sheetData sheetId="9367">
        <row r="1">
          <cell r="A1" t="str">
            <v>PHIẾU XỬ LÝ HỒ SƠ THANH TOÁN VƯỢT THẨM QUYỀN PD</v>
          </cell>
        </row>
      </sheetData>
      <sheetData sheetId="9368">
        <row r="1">
          <cell r="A1" t="str">
            <v>PHIẾU XỬ LÝ HỒ SƠ THANH TOÁN VƯỢT THẨM QUYỀN PD</v>
          </cell>
        </row>
      </sheetData>
      <sheetData sheetId="9369">
        <row r="1">
          <cell r="A1" t="str">
            <v>PHIẾU XỬ LÝ HỒ SƠ THANH TOÁN VƯỢT THẨM QUYỀN PD</v>
          </cell>
        </row>
      </sheetData>
      <sheetData sheetId="9370">
        <row r="1">
          <cell r="A1" t="str">
            <v>PHIẾU XỬ LÝ HỒ SƠ THANH TOÁN VƯỢT THẨM QUYỀN PD</v>
          </cell>
        </row>
      </sheetData>
      <sheetData sheetId="9371">
        <row r="1">
          <cell r="A1" t="str">
            <v>PHIẾU XỬ LÝ HỒ SƠ THANH TOÁN VƯỢT THẨM QUYỀN PD</v>
          </cell>
        </row>
      </sheetData>
      <sheetData sheetId="9372">
        <row r="1">
          <cell r="A1" t="str">
            <v>PHIẾU XỬ LÝ HỒ SƠ THANH TOÁN VƯỢT THẨM QUYỀN PD</v>
          </cell>
        </row>
      </sheetData>
      <sheetData sheetId="9373">
        <row r="1">
          <cell r="A1" t="str">
            <v>PHIẾU XỬ LÝ HỒ SƠ THANH TOÁN VƯỢT THẨM QUYỀN PD</v>
          </cell>
        </row>
      </sheetData>
      <sheetData sheetId="9374">
        <row r="1">
          <cell r="A1" t="str">
            <v>PHIẾU XỬ LÝ HỒ SƠ THANH TOÁN VƯỢT THẨM QUYỀN PD</v>
          </cell>
        </row>
      </sheetData>
      <sheetData sheetId="9375">
        <row r="1">
          <cell r="A1" t="str">
            <v>PHIẾU XỬ LÝ HỒ SƠ THANH TOÁN VƯỢT THẨM QUYỀN PD</v>
          </cell>
        </row>
      </sheetData>
      <sheetData sheetId="9376">
        <row r="1">
          <cell r="A1" t="str">
            <v>PHIẾU XỬ LÝ HỒ SƠ THANH TOÁN VƯỢT THẨM QUYỀN PD</v>
          </cell>
        </row>
      </sheetData>
      <sheetData sheetId="9377">
        <row r="1">
          <cell r="A1" t="str">
            <v>PHIẾU XỬ LÝ HỒ SƠ THANH TOÁN VƯỢT THẨM QUYỀN PD</v>
          </cell>
        </row>
      </sheetData>
      <sheetData sheetId="9378">
        <row r="1">
          <cell r="A1" t="str">
            <v>PHIẾU XỬ LÝ HỒ SƠ THANH TOÁN VƯỢT THẨM QUYỀN PD</v>
          </cell>
        </row>
      </sheetData>
      <sheetData sheetId="9379">
        <row r="1">
          <cell r="A1" t="str">
            <v>PHIẾU XỬ LÝ HỒ SƠ THANH TOÁN VƯỢT THẨM QUYỀN PD</v>
          </cell>
        </row>
      </sheetData>
      <sheetData sheetId="9380">
        <row r="1">
          <cell r="A1" t="str">
            <v>PHIẾU XỬ LÝ HỒ SƠ THANH TOÁN VƯỢT THẨM QUYỀN PD</v>
          </cell>
        </row>
      </sheetData>
      <sheetData sheetId="9381">
        <row r="1">
          <cell r="A1" t="str">
            <v>PHIẾU XỬ LÝ HỒ SƠ THANH TOÁN VƯỢT THẨM QUYỀN PD</v>
          </cell>
        </row>
      </sheetData>
      <sheetData sheetId="9382">
        <row r="1">
          <cell r="A1" t="str">
            <v>PHIẾU XỬ LÝ HỒ SƠ THANH TOÁN VƯỢT THẨM QUYỀN PD</v>
          </cell>
        </row>
      </sheetData>
      <sheetData sheetId="9383">
        <row r="1">
          <cell r="A1" t="str">
            <v>PHIẾU XỬ LÝ HỒ SƠ THANH TOÁN VƯỢT THẨM QUYỀN PD</v>
          </cell>
        </row>
      </sheetData>
      <sheetData sheetId="9384">
        <row r="1">
          <cell r="A1" t="str">
            <v>PHIẾU XỬ LÝ HỒ SƠ THANH TOÁN VƯỢT THẨM QUYỀN PD</v>
          </cell>
        </row>
      </sheetData>
      <sheetData sheetId="9385">
        <row r="1">
          <cell r="A1" t="str">
            <v>PHIẾU XỬ LÝ HỒ SƠ THANH TOÁN VƯỢT THẨM QUYỀN PD</v>
          </cell>
        </row>
      </sheetData>
      <sheetData sheetId="9386">
        <row r="1">
          <cell r="A1" t="str">
            <v>PHIẾU XỬ LÝ HỒ SƠ THANH TOÁN VƯỢT THẨM QUYỀN PD</v>
          </cell>
        </row>
      </sheetData>
      <sheetData sheetId="9387">
        <row r="1">
          <cell r="A1" t="str">
            <v>PHIẾU XỬ LÝ HỒ SƠ THANH TOÁN VƯỢT THẨM QUYỀN PD</v>
          </cell>
        </row>
      </sheetData>
      <sheetData sheetId="9388">
        <row r="1">
          <cell r="A1" t="str">
            <v>PHIẾU XỬ LÝ HỒ SƠ THANH TOÁN VƯỢT THẨM QUYỀN PD</v>
          </cell>
        </row>
      </sheetData>
      <sheetData sheetId="9389">
        <row r="1">
          <cell r="A1" t="str">
            <v>PHIẾU XỬ LÝ HỒ SƠ THANH TOÁN VƯỢT THẨM QUYỀN PD</v>
          </cell>
        </row>
      </sheetData>
      <sheetData sheetId="9390">
        <row r="1">
          <cell r="A1" t="str">
            <v>PHIẾU XỬ LÝ HỒ SƠ THANH TOÁN VƯỢT THẨM QUYỀN PD</v>
          </cell>
        </row>
      </sheetData>
      <sheetData sheetId="9391">
        <row r="1">
          <cell r="A1" t="str">
            <v>PHIẾU XỬ LÝ HỒ SƠ THANH TOÁN VƯỢT THẨM QUYỀN PD</v>
          </cell>
        </row>
      </sheetData>
      <sheetData sheetId="9392">
        <row r="1">
          <cell r="A1" t="str">
            <v>PHIẾU XỬ LÝ HỒ SƠ THANH TOÁN VƯỢT THẨM QUYỀN PD</v>
          </cell>
        </row>
      </sheetData>
      <sheetData sheetId="9393">
        <row r="1">
          <cell r="A1" t="str">
            <v>PHIẾU XỬ LÝ HỒ SƠ THANH TOÁN VƯỢT THẨM QUYỀN PD</v>
          </cell>
        </row>
      </sheetData>
      <sheetData sheetId="9394">
        <row r="1">
          <cell r="A1" t="str">
            <v>PHIẾU XỬ LÝ HỒ SƠ THANH TOÁN VƯỢT THẨM QUYỀN PD</v>
          </cell>
        </row>
      </sheetData>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row r="1">
          <cell r="A1" t="str">
            <v>PHIẾU XỬ LÝ HỒ SƠ THANH TOÁN VƯỢT THẨM QUYỀN PD</v>
          </cell>
        </row>
      </sheetData>
      <sheetData sheetId="9414">
        <row r="1">
          <cell r="A1" t="str">
            <v>PHIẾU XỬ LÝ HỒ SƠ THANH TOÁN VƯỢT THẨM QUYỀN PD</v>
          </cell>
        </row>
      </sheetData>
      <sheetData sheetId="9415">
        <row r="1">
          <cell r="A1" t="str">
            <v>PHIẾU XỬ LÝ HỒ SƠ THANH TOÁN VƯỢT THẨM QUYỀN PD</v>
          </cell>
        </row>
      </sheetData>
      <sheetData sheetId="9416">
        <row r="1">
          <cell r="A1" t="str">
            <v>PHIẾU XỬ LÝ HỒ SƠ THANH TOÁN VƯỢT THẨM QUYỀN PD</v>
          </cell>
        </row>
      </sheetData>
      <sheetData sheetId="9417">
        <row r="1">
          <cell r="A1" t="str">
            <v>PHIẾU XỬ LÝ HỒ SƠ THANH TOÁN VƯỢT THẨM QUYỀN PD</v>
          </cell>
        </row>
      </sheetData>
      <sheetData sheetId="9418">
        <row r="1">
          <cell r="A1" t="str">
            <v>PHIẾU XỬ LÝ HỒ SƠ THANH TOÁN VƯỢT THẨM QUYỀN PD</v>
          </cell>
        </row>
      </sheetData>
      <sheetData sheetId="9419">
        <row r="1">
          <cell r="A1" t="str">
            <v>PHIẾU XỬ LÝ HỒ SƠ THANH TOÁN VƯỢT THẨM QUYỀN PD</v>
          </cell>
        </row>
      </sheetData>
      <sheetData sheetId="9420">
        <row r="1">
          <cell r="A1" t="str">
            <v>PHIẾU XỬ LÝ HỒ SƠ THANH TOÁN VƯỢT THẨM QUYỀN PD</v>
          </cell>
        </row>
      </sheetData>
      <sheetData sheetId="9421">
        <row r="1">
          <cell r="A1" t="str">
            <v>PHIẾU XỬ LÝ HỒ SƠ THANH TOÁN VƯỢT THẨM QUYỀN PD</v>
          </cell>
        </row>
      </sheetData>
      <sheetData sheetId="9422">
        <row r="1">
          <cell r="A1" t="str">
            <v>PHIẾU XỬ LÝ HỒ SƠ THANH TOÁN VƯỢT THẨM QUYỀN PD</v>
          </cell>
        </row>
      </sheetData>
      <sheetData sheetId="9423">
        <row r="1">
          <cell r="A1" t="str">
            <v>PHIẾU XỬ LÝ HỒ SƠ THANH TOÁN VƯỢT THẨM QUYỀN PD</v>
          </cell>
        </row>
      </sheetData>
      <sheetData sheetId="9424">
        <row r="1">
          <cell r="A1" t="str">
            <v>PHIẾU XỬ LÝ HỒ SƠ THANH TOÁN VƯỢT THẨM QUYỀN PD</v>
          </cell>
        </row>
      </sheetData>
      <sheetData sheetId="9425">
        <row r="1">
          <cell r="A1" t="str">
            <v>PHIẾU XỬ LÝ HỒ SƠ THANH TOÁN VƯỢT THẨM QUYỀN PD</v>
          </cell>
        </row>
      </sheetData>
      <sheetData sheetId="9426">
        <row r="1">
          <cell r="A1" t="str">
            <v>PHIẾU XỬ LÝ HỒ SƠ THANH TOÁN VƯỢT THẨM QUYỀN PD</v>
          </cell>
        </row>
      </sheetData>
      <sheetData sheetId="9427">
        <row r="1">
          <cell r="A1" t="str">
            <v>PHIẾU XỬ LÝ HỒ SƠ THANH TOÁN VƯỢT THẨM QUYỀN PD</v>
          </cell>
        </row>
      </sheetData>
      <sheetData sheetId="9428">
        <row r="1">
          <cell r="A1" t="str">
            <v>PHIẾU XỬ LÝ HỒ SƠ THANH TOÁN VƯỢT THẨM QUYỀN PD</v>
          </cell>
        </row>
      </sheetData>
      <sheetData sheetId="9429">
        <row r="1">
          <cell r="A1" t="str">
            <v>PHIẾU XỬ LÝ HỒ SƠ THANH TOÁN VƯỢT THẨM QUYỀN PD</v>
          </cell>
        </row>
      </sheetData>
      <sheetData sheetId="9430">
        <row r="1">
          <cell r="A1" t="str">
            <v>PHIẾU XỬ LÝ HỒ SƠ THANH TOÁN VƯỢT THẨM QUYỀN PD</v>
          </cell>
        </row>
      </sheetData>
      <sheetData sheetId="9431">
        <row r="1">
          <cell r="A1" t="str">
            <v>PHIẾU XỬ LÝ HỒ SƠ THANH TOÁN VƯỢT THẨM QUYỀN PD</v>
          </cell>
        </row>
      </sheetData>
      <sheetData sheetId="9432">
        <row r="1">
          <cell r="A1" t="str">
            <v>PHIẾU XỬ LÝ HỒ SƠ THANH TOÁN VƯỢT THẨM QUYỀN PD</v>
          </cell>
        </row>
      </sheetData>
      <sheetData sheetId="9433">
        <row r="1">
          <cell r="A1" t="str">
            <v>PHIẾU XỬ LÝ HỒ SƠ THANH TOÁN VƯỢT THẨM QUYỀN PD</v>
          </cell>
        </row>
      </sheetData>
      <sheetData sheetId="9434">
        <row r="1">
          <cell r="A1" t="str">
            <v>PHIẾU XỬ LÝ HỒ SƠ THANH TOÁN VƯỢT THẨM QUYỀN PD</v>
          </cell>
        </row>
      </sheetData>
      <sheetData sheetId="9435">
        <row r="1">
          <cell r="A1" t="str">
            <v>PHIẾU XỬ LÝ HỒ SƠ THANH TOÁN VƯỢT THẨM QUYỀN PD</v>
          </cell>
        </row>
      </sheetData>
      <sheetData sheetId="9436">
        <row r="1">
          <cell r="A1" t="str">
            <v>PHIẾU XỬ LÝ HỒ SƠ THANH TOÁN VƯỢT THẨM QUYỀN PD</v>
          </cell>
        </row>
      </sheetData>
      <sheetData sheetId="9437">
        <row r="1">
          <cell r="A1" t="str">
            <v>PHIẾU XỬ LÝ HỒ SƠ THANH TOÁN VƯỢT THẨM QUYỀN PD</v>
          </cell>
        </row>
      </sheetData>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행후면적"/>
    </sheetNames>
    <sheetDataSet>
      <sheetData sheetId="0" refreshError="1">
        <row r="59">
          <cell r="O59">
            <v>82</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한전납입금"/>
      <sheetName val="3.내역서"/>
      <sheetName val="총괄표"/>
      <sheetName val="집계표"/>
    </sheetNames>
    <sheetDataSet>
      <sheetData sheetId="0"/>
      <sheetData sheetId="1" refreshError="1"/>
      <sheetData sheetId="2"/>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임진보충양수장(업자내역)"/>
      <sheetName val="임진기계집계(업자내역)"/>
      <sheetName val="임진보충양수장"/>
      <sheetName val="임진전기집계"/>
      <sheetName val="임진기계집계"/>
      <sheetName val="임진노임산출"/>
      <sheetName val="한전납입금"/>
      <sheetName val="03노임"/>
      <sheetName val="동력계산"/>
      <sheetName val="임진기계집계 (2)"/>
      <sheetName val="교각계산"/>
      <sheetName val="1. 설계조건 2.단면가정 3. 하중계산"/>
      <sheetName val="DATA 입력란"/>
      <sheetName val="일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임진보충양수장(업자내역)"/>
      <sheetName val="임진기계집계(업자내역)"/>
      <sheetName val="임진보충양수장"/>
      <sheetName val="임진전기집계"/>
      <sheetName val="임진기계집계"/>
      <sheetName val="임진노임산출"/>
      <sheetName val="한전납입금"/>
      <sheetName val="03노임"/>
      <sheetName val="동력계산"/>
      <sheetName val="임진기계집계 (2)"/>
      <sheetName val="교각계산"/>
      <sheetName val="1. 설계조건 2.단면가정 3. 하중계산"/>
      <sheetName val="DATA 입력란"/>
      <sheetName val="일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임진보충양수장(업자내역)"/>
      <sheetName val="임진기계집계(업자내역)"/>
      <sheetName val="임진보충양수장"/>
      <sheetName val="임진전기집계"/>
      <sheetName val="임진기계집계"/>
      <sheetName val="임진노임산출"/>
      <sheetName val="한전납입금"/>
      <sheetName val="03노임"/>
      <sheetName val="동력계산"/>
      <sheetName val="임진기계집계 (2)"/>
      <sheetName val="교각계산"/>
      <sheetName val="1. 설계조건 2.단면가정 3. 하중계산"/>
      <sheetName val="DATA 입력란"/>
      <sheetName val="일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REF"/>
      <sheetName val="을"/>
      <sheetName val="총괄표"/>
      <sheetName val="구학초내"/>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적용"/>
      <sheetName val="재료총괄"/>
      <sheetName val="옹벽철근"/>
      <sheetName val="수량집계"/>
      <sheetName val="역T형"/>
      <sheetName val="역T형(key)"/>
      <sheetName val="L형"/>
      <sheetName val="L형(key)"/>
      <sheetName val="반중력식(KEY)"/>
      <sheetName val="반중력식"/>
      <sheetName val="단위수량(출력X)"/>
      <sheetName val="DATE"/>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X본체(2연이상)"/>
      <sheetName val="단부(2연이상) 수량계산"/>
      <sheetName val="Blockout"/>
      <sheetName val="BOX유출구"/>
      <sheetName val="유입구 흉벽"/>
      <sheetName val="유출구 흉벽"/>
      <sheetName val="조작대(2연이상)"/>
      <sheetName val="제2배수문유출공제"/>
      <sheetName val="제2배수문유입공제"/>
      <sheetName val="단가산출"/>
      <sheetName val="옹벽철근"/>
      <sheetName val="단위수량(출력X)"/>
      <sheetName val="수량집계"/>
      <sheetName val="SORCE1"/>
      <sheetName val="9811"/>
      <sheetName val="관급"/>
      <sheetName val="내역서"/>
      <sheetName val="토적표"/>
      <sheetName val="배수공수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2000년1차"/>
      <sheetName val="옹벽철근"/>
      <sheetName val="양수장내역"/>
      <sheetName val="양수장"/>
      <sheetName val="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표지"/>
      <sheetName val="설계설명서"/>
      <sheetName val="결재란"/>
      <sheetName val="총괄표"/>
      <sheetName val="설계내역서"/>
      <sheetName val="제경비계산"/>
      <sheetName val="원가계산"/>
      <sheetName val="토적계산서"/>
      <sheetName val="수량산출"/>
      <sheetName val="포장수량"/>
      <sheetName val="부대공"/>
      <sheetName val="Sheet15"/>
      <sheetName val="Sheet16"/>
      <sheetName val="실행철강하도"/>
      <sheetName val="ABUT수량-A1"/>
      <sheetName val="노임단가"/>
      <sheetName val="인건비"/>
      <sheetName val="INPUT"/>
      <sheetName val="예산총괄표"/>
      <sheetName val="EQUIPMENT -2"/>
      <sheetName val="input (2)"/>
      <sheetName val="기초계산 (2)"/>
      <sheetName val="2.단면가정"/>
      <sheetName val="#REF"/>
      <sheetName val="원가계산서구조조정"/>
      <sheetName val="옹벽철근"/>
      <sheetName val="입찰안"/>
      <sheetName val="한전납입금"/>
      <sheetName val="DATE"/>
      <sheetName val="1호맨홀토공"/>
      <sheetName val="Sheet17"/>
      <sheetName val="조명시설"/>
      <sheetName val="데리네이타현황"/>
      <sheetName val="수원공"/>
      <sheetName val="2000년1차"/>
      <sheetName val="국공유지및사유지"/>
      <sheetName val="자료"/>
      <sheetName val="IMPEADENCE MAP 취수장"/>
      <sheetName val="화전입력"/>
      <sheetName val="재료집계"/>
      <sheetName val="단위가격"/>
      <sheetName val="장위수로(군수포괄)"/>
      <sheetName val="설계개요"/>
      <sheetName val="집행예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환지불가"/>
      <sheetName val="사업개요"/>
      <sheetName val="공사갑지"/>
      <sheetName val="부대집계 (2)"/>
      <sheetName val="사업개요 (2)"/>
      <sheetName val="사업개요2"/>
      <sheetName val="사업수지"/>
      <sheetName val="여건변동설명"/>
      <sheetName val="변경설명서"/>
      <sheetName val="증감대비표(보완)"/>
      <sheetName val="보조금"/>
      <sheetName val="공사비"/>
      <sheetName val="자재산출"/>
      <sheetName val="토공집계"/>
      <sheetName val="암 물량 산출집계표(영산)"/>
      <sheetName val="암산출(영산)"/>
      <sheetName val="콘크리트포장"/>
      <sheetName val="시험비"/>
      <sheetName val="중기대수"/>
      <sheetName val="폐석부설"/>
      <sheetName val="토장복구"/>
      <sheetName val="구조물집계표(총)"/>
      <sheetName val="구조물집계표"/>
      <sheetName val="구조물수량"/>
      <sheetName val="용수재료"/>
      <sheetName val="배수재료"/>
      <sheetName val="맹암거조서"/>
      <sheetName val="덮개조서"/>
      <sheetName val="급배수관"/>
      <sheetName val="수로관수량"/>
      <sheetName val="논두렁"/>
      <sheetName val="면고르기"/>
      <sheetName val="건설기계단가"/>
      <sheetName val="시간당사용료목록표"/>
      <sheetName val="시간당사용료"/>
      <sheetName val="도쟈거리 (2)"/>
      <sheetName val="장단변 (2)"/>
      <sheetName val="운반자료"/>
      <sheetName val="운반비"/>
      <sheetName val="조건적용"/>
      <sheetName val="노임단가"/>
      <sheetName val="자재단가"/>
      <sheetName val="도쟈거리"/>
      <sheetName val="장단변"/>
      <sheetName val="단가집계표"/>
      <sheetName val="영산"/>
      <sheetName val="Sheet1"/>
      <sheetName val="단가산출 (2)"/>
      <sheetName val="운반단가산출 (2)"/>
      <sheetName val="시간당사용료 (2)"/>
      <sheetName val="운반비(복토)"/>
      <sheetName val="단가산출"/>
      <sheetName val="운반단가산출"/>
      <sheetName val="간지서식"/>
      <sheetName val="표지서식"/>
      <sheetName val="시행후노선"/>
      <sheetName val="중기대수 (2)"/>
      <sheetName val="구조물집계(총)"/>
      <sheetName val="설계내역서"/>
      <sheetName val="ABUT수량-A1"/>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표"/>
      <sheetName val="Sheet2"/>
      <sheetName val="Sheet3"/>
      <sheetName val="#REF"/>
      <sheetName val="전도"/>
      <sheetName val="단면 (2)"/>
      <sheetName val="수로교총재료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내역서"/>
      <sheetName val="1호맨홀토공"/>
      <sheetName val="산출내역서집계표"/>
      <sheetName val="INPUT"/>
      <sheetName val="좌측"/>
      <sheetName val="노임단가"/>
      <sheetName val="4)유동표"/>
      <sheetName val="품셈TABLE"/>
      <sheetName val="국도접속 차도부수량"/>
      <sheetName val="옹벽철근"/>
      <sheetName val="9902"/>
      <sheetName val="중산교"/>
      <sheetName val="수량산출"/>
      <sheetName val="산출근거"/>
      <sheetName val="자재단가"/>
      <sheetName val="입찰안"/>
      <sheetName val="데리네이타현황"/>
      <sheetName val="DATE"/>
      <sheetName val="일위"/>
      <sheetName val="갑지"/>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북천교-교각-하나하나"/>
      <sheetName val="#REF"/>
      <sheetName val="교각1"/>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INPUT"/>
      <sheetName val="실행철강하도"/>
      <sheetName val="건축공사"/>
      <sheetName val="내역서"/>
      <sheetName val="인건-측정"/>
      <sheetName val="설계내역서"/>
      <sheetName val="tggwan(mac)"/>
      <sheetName val="옹벽공"/>
      <sheetName val="3.바닥판설계"/>
      <sheetName val="일위"/>
      <sheetName val="원형1호맨홀토공수량"/>
      <sheetName val="기둥(원형)"/>
      <sheetName val="DATE"/>
      <sheetName val="Sheet1 (2)"/>
      <sheetName val="Sheet1"/>
      <sheetName val="포장공"/>
      <sheetName val="토사(PE)"/>
      <sheetName val="중산교"/>
      <sheetName val="공사비명세서"/>
      <sheetName val="T형( 파일기초) 공현1교"/>
      <sheetName val="Macro(차단기)"/>
      <sheetName val="노임"/>
      <sheetName val="2수량"/>
      <sheetName val="물량산출"/>
      <sheetName val="플랜트 설치"/>
      <sheetName val="工완성공사율"/>
      <sheetName val="工관리비율"/>
      <sheetName val="우각부보강"/>
      <sheetName val="POWER"/>
      <sheetName val="Civil"/>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ABUT수량-A1"/>
      <sheetName val="INPUT"/>
      <sheetName val="노무비"/>
      <sheetName val="이토변실"/>
      <sheetName val="노임"/>
      <sheetName val="I一般比"/>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N賃率-職"/>
      <sheetName val="직노"/>
      <sheetName val="MOTOR"/>
      <sheetName val="J直材4"/>
      <sheetName val="내역서"/>
      <sheetName val="기본DATA"/>
      <sheetName val="포장복구집계"/>
      <sheetName val="CAT_5"/>
      <sheetName val="적현로"/>
      <sheetName val="전차선로 물량표"/>
      <sheetName val="지급자재"/>
      <sheetName val="총괄표"/>
      <sheetName val="설계요율"/>
      <sheetName val="집계표"/>
      <sheetName val="3"/>
      <sheetName val="수량산출1"/>
      <sheetName val="자재단가표"/>
      <sheetName val="정화조동내역"/>
      <sheetName val="9GNG운반"/>
      <sheetName val="갑지1"/>
      <sheetName val="guard(mac)"/>
      <sheetName val="노임단가표"/>
      <sheetName val="Curves"/>
      <sheetName val="Tables"/>
      <sheetName val="EACT10"/>
      <sheetName val="원가계산서"/>
      <sheetName val="계획"/>
      <sheetName val="계획세부"/>
      <sheetName val="사용내역서"/>
      <sheetName val="항목별내역서"/>
      <sheetName val="안전담당자"/>
      <sheetName val="유도원"/>
      <sheetName val="안전사진"/>
      <sheetName val="산출내역서"/>
      <sheetName val="전선"/>
      <sheetName val="역T형"/>
      <sheetName val="내역서(당초변경)"/>
      <sheetName val="포장공"/>
      <sheetName val="신우"/>
      <sheetName val="A-4"/>
      <sheetName val="인건비"/>
      <sheetName val="DAN"/>
      <sheetName val="MCC제원"/>
      <sheetName val="DATA"/>
      <sheetName val="CABdata"/>
      <sheetName val="도장수량(하1)"/>
      <sheetName val="주형"/>
      <sheetName val="식재총괄"/>
      <sheetName val="VENT"/>
      <sheetName val="BQ"/>
      <sheetName val="정부노임단가"/>
      <sheetName val="산출근거"/>
      <sheetName val="TR_조건"/>
      <sheetName val="복구량산정_및_전용회선_사용"/>
      <sheetName val="단가표"/>
      <sheetName val="SP-B1"/>
      <sheetName val="백암비스타내역"/>
      <sheetName val="일위대가(계측기설치)"/>
      <sheetName val="단가조사"/>
      <sheetName val="ETC"/>
      <sheetName val="내역"/>
      <sheetName val="Y-WORK"/>
      <sheetName val="낙찰표"/>
      <sheetName val="Sheet1"/>
      <sheetName val="입찰안"/>
      <sheetName val="집행예산"/>
      <sheetName val="BOQ"/>
      <sheetName val="진주방향"/>
      <sheetName val="마산방향"/>
      <sheetName val="Sheet4"/>
      <sheetName val="일위대가목록"/>
      <sheetName val="Sheet6"/>
      <sheetName val="반중력식옹벽"/>
      <sheetName val="wall"/>
      <sheetName val="Front"/>
      <sheetName val="소각장스케줄"/>
      <sheetName val="증감대비"/>
      <sheetName val="참조"/>
      <sheetName val="일위목록"/>
      <sheetName val="요율"/>
      <sheetName val="단위단가"/>
      <sheetName val="일위대가"/>
      <sheetName val="계림(함평)"/>
      <sheetName val="계림(장성)"/>
      <sheetName val="SLAB근거-1"/>
      <sheetName val="내역서-CCTV"/>
      <sheetName val="2F 회의실견적(5_14 일대)"/>
      <sheetName val="환율"/>
      <sheetName val="Sheet5"/>
      <sheetName val="목차"/>
      <sheetName val="견적사양비교표"/>
      <sheetName val="GAEYO"/>
      <sheetName val="방호벽"/>
      <sheetName val="#REF"/>
      <sheetName val="내역서2안"/>
      <sheetName val="입출재고현황 (2)"/>
      <sheetName val="자료"/>
      <sheetName val="품셈TABLE"/>
      <sheetName val="조명율표"/>
      <sheetName val="좌측"/>
      <sheetName val="차수"/>
      <sheetName val="단중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내역서"/>
      <sheetName val="포장수량집계"/>
      <sheetName val="내역서"/>
      <sheetName val="INPUT"/>
      <sheetName val="3BL공동구 수량"/>
      <sheetName val="상수도토공집계표"/>
      <sheetName val="설계조건"/>
      <sheetName val="guard(mac)"/>
      <sheetName val="MYUN(MAC)"/>
      <sheetName val="자재단가비교표"/>
      <sheetName val="인건비"/>
      <sheetName val="DATE"/>
      <sheetName val="중기(목록)"/>
      <sheetName val="일위대가(목록)"/>
      <sheetName val="산근(목록)"/>
      <sheetName val="노무비"/>
      <sheetName val="재료비"/>
      <sheetName val="경비"/>
      <sheetName val="터파기및재료"/>
      <sheetName val="반중력식옹벽"/>
      <sheetName val="9GNG운반"/>
      <sheetName val="DATA"/>
      <sheetName val="제수"/>
      <sheetName val="공기"/>
      <sheetName val="음료실행"/>
      <sheetName val="개발계획수립"/>
      <sheetName val="98수문일위"/>
      <sheetName val="평균터파기고(1-2,ASP)"/>
      <sheetName val="Sheet17"/>
      <sheetName val="수량산출"/>
      <sheetName val="우각부보강"/>
      <sheetName val="노임"/>
      <sheetName val="우배수"/>
      <sheetName val="건축공사"/>
      <sheetName val="중산교"/>
      <sheetName val="전기혼잡제경비(45)"/>
      <sheetName val="가도공"/>
      <sheetName val="단위수량"/>
      <sheetName val="기본DATA"/>
      <sheetName val="수량산출1"/>
      <sheetName val="일위대가"/>
      <sheetName val="자재단가표"/>
      <sheetName val="도장수량(하1)"/>
      <sheetName val="주형"/>
      <sheetName val="원형1호맨홀토공수량"/>
      <sheetName val="단위중량표"/>
      <sheetName val="ASP포장"/>
      <sheetName val="물량집계"/>
      <sheetName val="입찰안"/>
      <sheetName val="옹벽철근"/>
      <sheetName val="설계내역"/>
      <sheetName val="차액보증"/>
      <sheetName val="하나모듈옥외소화전이설"/>
      <sheetName val="#REF"/>
      <sheetName val="제수변실산출근거"/>
      <sheetName val="말뚝지지력산정"/>
      <sheetName val="맨홀수량산출"/>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INPUT"/>
      <sheetName val="A1(d)"/>
      <sheetName val="A2(d) "/>
      <sheetName val="수량"/>
      <sheetName val="manual"/>
      <sheetName val="간선계산"/>
      <sheetName val="ABUT수량-A1"/>
      <sheetName val="횡배수관"/>
      <sheetName val="포장재료집계표"/>
      <sheetName val="포장면적산출"/>
      <sheetName val="포장수량집계"/>
    </sheetNames>
    <sheetDataSet>
      <sheetData sheetId="0"/>
      <sheetData sheetId="1">
        <row r="26">
          <cell r="F26">
            <v>10.881</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 val="INPUT"/>
      <sheetName val="간선계산"/>
      <sheetName val="암거공"/>
      <sheetName val="박기사-면벽"/>
      <sheetName val="내역"/>
      <sheetName val="Sheet1"/>
      <sheetName val="#REF"/>
      <sheetName val="단가"/>
      <sheetName val="교각1"/>
    </sheetNames>
    <sheetDataSet>
      <sheetData sheetId="0">
        <row r="1">
          <cell r="A1" t="str">
            <v>bs_chekjum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로교총재료집계"/>
      <sheetName val="1호수로교 "/>
      <sheetName val="2호수로교"/>
      <sheetName val="3호수로교 "/>
      <sheetName val="비계,동바리 (교각)"/>
      <sheetName val="비계,동바리"/>
      <sheetName val="교대"/>
      <sheetName val="방수제"/>
      <sheetName val="교각"/>
      <sheetName val="PE2-2"/>
      <sheetName val="PE2-3"/>
      <sheetName val="PE2-4"/>
      <sheetName val="PC1-4"/>
      <sheetName val="PC1-5"/>
      <sheetName val="교대터파기"/>
      <sheetName val="교각터파기"/>
      <sheetName val="재료집계"/>
      <sheetName val="수로교"/>
      <sheetName val="상부수로교(입력용)"/>
      <sheetName val="교대(입력용)"/>
      <sheetName val="교각(입력용)"/>
      <sheetName val="호형일람표"/>
      <sheetName val="재료출력"/>
      <sheetName val="취수탑"/>
      <sheetName val="내역"/>
      <sheetName val="입찰안"/>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일반구간"/>
      <sheetName val="DATA"/>
      <sheetName val="조명율표"/>
      <sheetName val="Sheet2"/>
      <sheetName val="체감식 "/>
      <sheetName val="교각1"/>
      <sheetName val="일위목록"/>
      <sheetName val="데이타"/>
      <sheetName val="간접1"/>
      <sheetName val="1,2공구원가계산서"/>
      <sheetName val="1공구산출내역서"/>
      <sheetName val="N賃率-職"/>
      <sheetName val="횡배수관"/>
      <sheetName val="INPUT"/>
      <sheetName val="단가일람"/>
      <sheetName val="조경일람"/>
      <sheetName val="EQ-R1"/>
      <sheetName val="7단가"/>
      <sheetName val="수목표준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guard(mac)"/>
      <sheetName val="INPUT"/>
      <sheetName val="Y-WORK"/>
      <sheetName val="ITEM"/>
      <sheetName val="전선"/>
      <sheetName val="포장복구집계"/>
      <sheetName val="터널조도"/>
      <sheetName val="COPING"/>
      <sheetName val="전기"/>
      <sheetName val="일위대가(계측기설치)"/>
      <sheetName val="Macro(전선)"/>
      <sheetName val="기별(종합)"/>
      <sheetName val="설계조건"/>
      <sheetName val="조도계산서"/>
      <sheetName val="공사비예산서(토목분)"/>
      <sheetName val="손익분석"/>
      <sheetName val="공통가설"/>
      <sheetName val="정부노임단가"/>
      <sheetName val="단가비교표"/>
      <sheetName val="SLAB&quot;1&quot;"/>
      <sheetName val="MOTOR"/>
      <sheetName val="기둥(원형)"/>
      <sheetName val="교각1"/>
      <sheetName val="단면가정"/>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관리비적용비율산출표(A"/>
      <sheetName val="급여집계표"/>
      <sheetName val="경비발생액조종명세표"/>
      <sheetName val="설치비비목별요율표"/>
      <sheetName val="산재보험료요율표"/>
      <sheetName val="간접노무비발생비율산출표"/>
      <sheetName val="일반관리비발생비율산출표 (3)"/>
      <sheetName val="경비비율적용율계산표"/>
      <sheetName val="#REF"/>
      <sheetName val="1.1서버도입"/>
      <sheetName val="단가"/>
      <sheetName val="공통단가"/>
      <sheetName val="운반비"/>
      <sheetName val="사통"/>
      <sheetName val="토공개요"/>
      <sheetName val="토공(1)"/>
      <sheetName val="9.설치품셈"/>
      <sheetName val="품셈총괄"/>
      <sheetName val="기본DATA Sheet"/>
      <sheetName val="수량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조물총"/>
      <sheetName val="암거총"/>
      <sheetName val="암거공"/>
      <sheetName val="날개벽"/>
      <sheetName val="신축이음집계"/>
      <sheetName val="신축이음1"/>
      <sheetName val="신축이음2"/>
      <sheetName val="#REF"/>
      <sheetName val="1.1서버도입"/>
      <sheetName val="조건표"/>
      <sheetName val="계화배수"/>
      <sheetName val="하중"/>
      <sheetName val="단면 (2)"/>
      <sheetName val="B부대공"/>
      <sheetName val="VXXXXX"/>
      <sheetName val="일위합"/>
      <sheetName val="일위"/>
      <sheetName val="토공"/>
      <sheetName val="포장공"/>
      <sheetName val="부대공"/>
      <sheetName val="운반공"/>
      <sheetName val="배수공"/>
      <sheetName val="중기사"/>
      <sheetName val="기계경"/>
      <sheetName val="노임단"/>
      <sheetName val="장비단"/>
      <sheetName val="자재단"/>
      <sheetName val="기계합"/>
      <sheetName val="교각계산"/>
      <sheetName val="기둥(원형)"/>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데이타"/>
      <sheetName val="조도"/>
      <sheetName val="DATA"/>
      <sheetName val="Sheet1"/>
      <sheetName val="Sheet2"/>
      <sheetName val="횡배수관"/>
      <sheetName val="수목표준대가"/>
      <sheetName val="단 box"/>
      <sheetName val="노임"/>
      <sheetName val="노임단가"/>
      <sheetName val="일위목록"/>
      <sheetName val="요율"/>
      <sheetName val="경산"/>
      <sheetName val="G.R300경비"/>
      <sheetName val="ILLU"/>
      <sheetName val="터널조도"/>
      <sheetName val="단가조사"/>
      <sheetName val="코드표"/>
      <sheetName val="증감대비"/>
      <sheetName val="일위대가"/>
      <sheetName val="7단가"/>
      <sheetName val="COVER"/>
      <sheetName val="NEGO"/>
      <sheetName val="DATE"/>
      <sheetName val="BID"/>
      <sheetName val="A갑지"/>
      <sheetName val="내역서"/>
      <sheetName val="비탈면보호공수량산출"/>
      <sheetName val="건축"/>
      <sheetName val="식재가격"/>
      <sheetName val="식재총괄"/>
      <sheetName val="#REF"/>
      <sheetName val="9509"/>
      <sheetName val="4-7.중앙전기실(노임단가)"/>
      <sheetName val="단위일위"/>
      <sheetName val="경비_원본"/>
      <sheetName val="전기일위대가"/>
      <sheetName val="수량-가로등"/>
      <sheetName val="guard(mac)"/>
      <sheetName val="암거공"/>
      <sheetName val="토사(PE)"/>
      <sheetName val="내역"/>
      <sheetName val="기성내역서표지"/>
      <sheetName val="input"/>
      <sheetName val="I一般比"/>
      <sheetName val="N賃率-職"/>
      <sheetName val="???"/>
      <sheetName val="종배수관면벽신"/>
      <sheetName val="적용단위길이"/>
      <sheetName val="Y-WORK"/>
      <sheetName val="Customer Databas"/>
      <sheetName val="일위목차"/>
      <sheetName val="노무비"/>
      <sheetName val="점수계산1-2"/>
      <sheetName val="전기"/>
      <sheetName val="단락전류-A"/>
      <sheetName val="COST"/>
      <sheetName val="건축내역"/>
      <sheetName val="9811"/>
      <sheetName val="담장산출"/>
      <sheetName val="전산망"/>
      <sheetName val="가격조사"/>
      <sheetName val="일위총괄표"/>
      <sheetName val="설비"/>
      <sheetName val="조도계산"/>
      <sheetName val="COPING"/>
      <sheetName val="포장복구집계"/>
      <sheetName val="인건비 "/>
      <sheetName val="BQ(실행)"/>
      <sheetName val="TEL"/>
      <sheetName val="입찰안"/>
      <sheetName val="기계경비(시간당)"/>
      <sheetName val="램머"/>
      <sheetName val="Sheet3"/>
      <sheetName val="대비"/>
      <sheetName val="직노"/>
      <sheetName val="MOTOR"/>
      <sheetName val="CABdata"/>
      <sheetName val="설계명세서"/>
      <sheetName val="EQ-R1"/>
      <sheetName val="냉천부속동"/>
      <sheetName val="자재단가"/>
      <sheetName val="토목"/>
      <sheetName val="공종구간"/>
      <sheetName val="날개벽"/>
      <sheetName val="설계조건"/>
      <sheetName val="노임9월"/>
      <sheetName val="무산소조"/>
      <sheetName val="단가산출"/>
      <sheetName val="1단계"/>
      <sheetName val="을"/>
      <sheetName val="ⴭⴭⴭⴭⴭ"/>
      <sheetName val="토공계산서(부체도로)"/>
      <sheetName val="자재"/>
      <sheetName val="File_관급"/>
      <sheetName val="공정집계"/>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변압기 및 발전기 용량"/>
      <sheetName val="단가비교"/>
      <sheetName val="b_balju_cho"/>
      <sheetName val="옹벽"/>
      <sheetName val="01상노임"/>
      <sheetName val="6호기"/>
      <sheetName val="2000년1차"/>
      <sheetName val="6공구(당초)"/>
      <sheetName val="개요"/>
      <sheetName val="수안보-MBR1"/>
      <sheetName val="자료"/>
      <sheetName val="안정계산"/>
      <sheetName val="단면검토"/>
      <sheetName val="11.1 단면hwp"/>
      <sheetName val="기계경비"/>
      <sheetName val="일반자재"/>
      <sheetName val="배수공"/>
      <sheetName val="진주방향"/>
      <sheetName val="데리네이타현황"/>
      <sheetName val="공주-교대(A1)"/>
      <sheetName val="소비자가"/>
      <sheetName val="단가 "/>
      <sheetName val="NEYOK"/>
      <sheetName val="일위대가목차"/>
      <sheetName val="°æ»ê"/>
      <sheetName val="비교1"/>
      <sheetName val="첨부1"/>
      <sheetName val="단가"/>
      <sheetName val="제품"/>
      <sheetName val="맨홀수량산출"/>
      <sheetName val="터파기및재료"/>
      <sheetName val="DATA 입력부"/>
      <sheetName val="일위집계(기존)"/>
      <sheetName val="기둥(원형)"/>
      <sheetName val="단면 (2)"/>
      <sheetName val="교각1"/>
      <sheetName val="손익분석"/>
      <sheetName val="calculation"/>
      <sheetName val="공통가설"/>
      <sheetName val="AS복구"/>
      <sheetName val="중기터파기"/>
      <sheetName val="변수값"/>
      <sheetName val="중기상차"/>
      <sheetName val="wall"/>
      <sheetName val="Front"/>
      <sheetName val="인건비"/>
      <sheetName val="EACT10"/>
      <sheetName val="사급자재"/>
      <sheetName val="LIST"/>
      <sheetName val="WORK"/>
      <sheetName val="단가산출2"/>
      <sheetName val="단가 및 재료비"/>
      <sheetName val="단가산출1"/>
      <sheetName val="도급"/>
      <sheetName val="물가"/>
      <sheetName val="수량산출서"/>
      <sheetName val="TRE TABLE"/>
      <sheetName val="ASEM내역"/>
      <sheetName val="1-1"/>
      <sheetName val="예산명세서"/>
      <sheetName val="자료입력"/>
      <sheetName val="시중노임(공사)"/>
      <sheetName val="산수배수"/>
      <sheetName val="내역서(기계)"/>
      <sheetName val="노단"/>
      <sheetName val="수량인공"/>
      <sheetName val="CATCH BASIN"/>
      <sheetName val="SLAB&quot;1&quot;"/>
      <sheetName val="인부노임"/>
      <sheetName val="1차 내역서"/>
      <sheetName val="MATERIAL"/>
      <sheetName val="원가계산서"/>
      <sheetName val="하수급견적대비"/>
      <sheetName val="남양주부대"/>
      <sheetName val="집계표"/>
      <sheetName val="설비내역서"/>
      <sheetName val="건축내역서"/>
      <sheetName val="전기내역서"/>
      <sheetName val="건축집계표"/>
      <sheetName val="산업"/>
      <sheetName val="노무"/>
      <sheetName val="b_balju"/>
      <sheetName val="전기산출"/>
      <sheetName val="주공기준"/>
      <sheetName val="원형1호맨홀토공수량"/>
      <sheetName val="노원열병합  건축공사기성내역서"/>
      <sheetName val="2.가정단면"/>
      <sheetName val="장비"/>
      <sheetName val="사용성검토"/>
      <sheetName val="실행내역"/>
      <sheetName val="자동차폐수처리장"/>
      <sheetName val="출력-내역서"/>
      <sheetName val="견적서세부내용"/>
      <sheetName val="견적내용입력"/>
      <sheetName val="발신정보"/>
      <sheetName val="토 적 표"/>
      <sheetName val="2009노임(공사)"/>
      <sheetName val="공문"/>
      <sheetName val="(A)내역서"/>
      <sheetName val="유류사용"/>
      <sheetName val="1.설계조건"/>
      <sheetName val="제잡비 산출내역(실적공사비)"/>
      <sheetName val="내역서(총)"/>
      <sheetName val="일위대가(가설)"/>
      <sheetName val="INFO"/>
      <sheetName val="2.냉난방설비공사"/>
      <sheetName val="7.자동제어공사"/>
      <sheetName val="제잡비1"/>
      <sheetName val="산출근거"/>
      <sheetName val="CODE"/>
      <sheetName val="조명율표"/>
      <sheetName val="대로근거"/>
      <sheetName val="내역서(갑)"/>
      <sheetName val="단위중량"/>
      <sheetName val="중간부"/>
      <sheetName val="Sheet1 (2)"/>
      <sheetName val="노임이"/>
      <sheetName val="부표총괄"/>
      <sheetName val="단가코드"/>
      <sheetName val="교통대책내역"/>
      <sheetName val="내역분기"/>
      <sheetName val="견적서"/>
      <sheetName val="CIVIL"/>
      <sheetName val="실행대비"/>
      <sheetName val="조건표"/>
      <sheetName val="DESIGN CRITERIA"/>
      <sheetName val="2001년 건설노임"/>
      <sheetName val="상반기손익차2총괄"/>
      <sheetName val="Sheet5"/>
      <sheetName val="설변물량"/>
      <sheetName val="일위집계"/>
      <sheetName val="공통가설비"/>
      <sheetName val="본부소개"/>
      <sheetName val="수목데이타 "/>
      <sheetName val="배선DATA"/>
      <sheetName val="전동기DATA"/>
      <sheetName val="갑지"/>
      <sheetName val="기본일위"/>
      <sheetName val="수량산출"/>
      <sheetName val="Macro(전선)"/>
      <sheetName val="부대대비"/>
      <sheetName val="냉연집계"/>
      <sheetName val="세부내역"/>
      <sheetName val="일위대가 (100%)"/>
      <sheetName val="2경간"/>
      <sheetName val="3.하중산정4.지지력"/>
      <sheetName val="내부부하"/>
      <sheetName val="부하계산서"/>
      <sheetName val="실적원가"/>
      <sheetName val="공종목록표"/>
      <sheetName val="1.1서버도입"/>
      <sheetName val="노무비 "/>
      <sheetName val="부하계산"/>
      <sheetName val="중기"/>
      <sheetName val="시설물"/>
      <sheetName val="식재출력용"/>
      <sheetName val="식재"/>
      <sheetName val="유지관리"/>
      <sheetName val="말뚝지지력산정"/>
      <sheetName val="갑지(추정)"/>
      <sheetName val="방송일위대가"/>
      <sheetName val="현장관리비"/>
      <sheetName val="기초일위"/>
      <sheetName val="시설일위"/>
      <sheetName val="조명일위"/>
      <sheetName val="간선계산"/>
      <sheetName val="금융비용"/>
      <sheetName val="관기성공.내"/>
      <sheetName val="수량명세서"/>
      <sheetName val="토공수량산출"/>
      <sheetName val="토적계산서"/>
      <sheetName val="전선 및 전선관"/>
      <sheetName val="관리비"/>
      <sheetName val="토공1"/>
      <sheetName val="재집"/>
      <sheetName val="직재"/>
      <sheetName val="sheets"/>
      <sheetName val="TB-내역서"/>
      <sheetName val="중기조종사 단위단가"/>
      <sheetName val="관로내역원"/>
      <sheetName val="우수토적(진입도로)"/>
      <sheetName val="정부노임단가"/>
      <sheetName val="플랜트 설치"/>
      <sheetName val="건축내역(도급)"/>
      <sheetName val="일위노임단가"/>
      <sheetName val="Mc1"/>
      <sheetName val="도급정산"/>
      <sheetName val="Manual Valve List"/>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재료비"/>
      <sheetName val="4동급수"/>
      <sheetName val="차수"/>
      <sheetName val="96노임기준"/>
      <sheetName val="신규 수주분(사용자 정의)"/>
      <sheetName val="비용"/>
      <sheetName val="3련 BOX"/>
      <sheetName val="남대문빌딩"/>
      <sheetName val="자재단가-1"/>
      <sheetName val="2. 공원조도(전통공원)"/>
      <sheetName val="본사업"/>
      <sheetName val="SG"/>
      <sheetName val="중기사용료산출근거"/>
      <sheetName val="수량집계"/>
      <sheetName val="총괄집계표"/>
      <sheetName val="DATA(광속)"/>
      <sheetName val="단가비교표"/>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일위"/>
      <sheetName val="원가계산서 "/>
      <sheetName val="실행내역 "/>
      <sheetName val="관급"/>
      <sheetName val="Sheet15"/>
      <sheetName val="기자재대비표"/>
      <sheetName val="성곽내역서"/>
      <sheetName val="개소별수량산출"/>
      <sheetName val="공내역"/>
      <sheetName val="전장품(관리용)"/>
      <sheetName val="건축(충일분)"/>
      <sheetName val="예산변경사항"/>
      <sheetName val="XL4Poppy"/>
      <sheetName val="자재단가표"/>
      <sheetName val="NEWDRAW"/>
      <sheetName val="각종장비전압강하계산"/>
      <sheetName val="노임단가표"/>
      <sheetName val="단가조사서"/>
      <sheetName val="예정(3)"/>
      <sheetName val="동원(3)"/>
      <sheetName val="일위대가(건축)"/>
      <sheetName val="Imp-Data"/>
      <sheetName val="과천MAIN"/>
      <sheetName val="2004,상노임"/>
      <sheetName val="자단"/>
      <sheetName val="을지"/>
      <sheetName val="금액집계"/>
      <sheetName val="1"/>
      <sheetName val="102역사"/>
      <sheetName val="전체현황"/>
      <sheetName val="고창터널(고창방향)"/>
      <sheetName val="G_R300경비"/>
      <sheetName val="4-7_중앙전기실(노임단가)"/>
      <sheetName val="인건비_"/>
      <sheetName val="11_1_단면hwp"/>
      <sheetName val="G_R300°æºñ"/>
      <sheetName val="Customer_Databas"/>
      <sheetName val="계수시트"/>
      <sheetName val="옹벽기초자료"/>
      <sheetName val="현황산출서"/>
      <sheetName val="대운반(신설-관급)"/>
      <sheetName val="예산M12A"/>
      <sheetName val="공조기"/>
      <sheetName val="차도조도계산"/>
      <sheetName val="AC포장수량"/>
      <sheetName val="난간벽단위"/>
      <sheetName val="교각별수량"/>
      <sheetName val="신우"/>
      <sheetName val="Macro1"/>
      <sheetName val="단가대비"/>
      <sheetName val="견적업체"/>
      <sheetName val="공통가설공사"/>
      <sheetName val="소총괄표1"/>
      <sheetName val="월별손익"/>
      <sheetName val="제출내역 (2)"/>
      <sheetName val="교대시점"/>
      <sheetName val="h-013211-2"/>
      <sheetName val="Total"/>
      <sheetName val="2000,9월 일위"/>
      <sheetName val="실행내역서 "/>
      <sheetName val="2_냉난방설비공사"/>
      <sheetName val="기초자료"/>
      <sheetName val="견적집계표"/>
      <sheetName val="직접경비호표"/>
      <sheetName val="약품공급2"/>
      <sheetName val="진접"/>
      <sheetName val="6. 직접경비"/>
      <sheetName val="WEIGHT LIST"/>
      <sheetName val="POL6차-PIPING"/>
      <sheetName val="산#2-1 (2)"/>
      <sheetName val="산#3-1"/>
      <sheetName val="TOTAL3"/>
      <sheetName val="공사원가계산서"/>
      <sheetName val="일위대가표(무)"/>
      <sheetName val="일위대가산출기초"/>
      <sheetName val="지급자재"/>
      <sheetName val="내역(2000년)"/>
      <sheetName val="TYPE-A"/>
      <sheetName val="가시설단위수량"/>
      <sheetName val="INPUT(덕도방향-시점)"/>
      <sheetName val="협조전"/>
      <sheetName val="투찰(하수)"/>
      <sheetName val="DATA1"/>
      <sheetName val="비목군단가비교표"/>
      <sheetName val="시설물일위"/>
      <sheetName val="교각계산"/>
      <sheetName val="6PILE  (돌출)"/>
      <sheetName val="단가_"/>
      <sheetName val="안정검토"/>
      <sheetName val="아스.노면절삭"/>
      <sheetName val="평가데이터"/>
      <sheetName val="토공유동표"/>
      <sheetName val="발주설계서(당초)"/>
      <sheetName val="type-F"/>
      <sheetName val="문산방향-교대(A2)"/>
      <sheetName val="연결임시"/>
      <sheetName val="비용display"/>
      <sheetName val="쌍송교"/>
      <sheetName val="일위대가표"/>
      <sheetName val="첨부파일"/>
      <sheetName val="960318-1"/>
      <sheetName val="참조"/>
      <sheetName val="입력"/>
      <sheetName val="danga"/>
      <sheetName val="ilch"/>
      <sheetName val="table"/>
      <sheetName val="횡배수관재료-"/>
      <sheetName val="계산서(직선부)"/>
      <sheetName val="포장재료집계표"/>
      <sheetName val="콘크리트측구연장"/>
      <sheetName val="포장공"/>
      <sheetName val="-몰탈콘크리트"/>
      <sheetName val="-배수구조물공토공"/>
      <sheetName val="ABUT수량-A1"/>
      <sheetName val="10.공통-노임단가"/>
      <sheetName val="노무단가"/>
      <sheetName val="공사설명서"/>
      <sheetName val="공사계획서"/>
      <sheetName val="기계내역"/>
      <sheetName val="총2000실2000연"/>
      <sheetName val="내2"/>
      <sheetName val="상부공"/>
      <sheetName val="원가"/>
      <sheetName val="내역표지"/>
      <sheetName val="공내역서"/>
      <sheetName val="견"/>
      <sheetName val="8.2TON"/>
      <sheetName val="돈암사업"/>
      <sheetName val="자재단가비교표"/>
      <sheetName val="Noname 1"/>
      <sheetName val="통합"/>
      <sheetName val="9902"/>
      <sheetName val="배수장토목공사비"/>
      <sheetName val="목록1"/>
      <sheetName val="목록2"/>
      <sheetName val="총괄내역서"/>
      <sheetName val="관접합및부설"/>
      <sheetName val="일위_파일"/>
      <sheetName val="적용률"/>
      <sheetName val="SIL98"/>
      <sheetName val="JUCKEYK"/>
      <sheetName val="소업1교"/>
      <sheetName val="품셈표"/>
      <sheetName val="경비2내역"/>
      <sheetName val="WO"/>
      <sheetName val="95WBS"/>
      <sheetName val="지주토목내역서"/>
      <sheetName val="철콘공사"/>
      <sheetName val="계산근거"/>
      <sheetName val="ITEM"/>
      <sheetName val="토공"/>
      <sheetName val="토목주소"/>
      <sheetName val="노임단"/>
      <sheetName val="부대공"/>
      <sheetName val="운반공"/>
      <sheetName val="자재단"/>
      <sheetName val="장비단"/>
      <sheetName val="dt0301"/>
      <sheetName val="dtt0301"/>
      <sheetName val="ZONE.1"/>
      <sheetName val="기둥(하중)"/>
      <sheetName val="노임표"/>
      <sheetName val="CAT_5"/>
      <sheetName val="BSD (2)"/>
      <sheetName val="순공사비"/>
      <sheetName val="간접비내역-1"/>
      <sheetName val="기본"/>
      <sheetName val="남양구조시험동"/>
      <sheetName val="납부서"/>
      <sheetName val="금광1터널"/>
      <sheetName val="총괄"/>
      <sheetName val="효성CB 1P기초"/>
      <sheetName val="현장경비"/>
      <sheetName val="내역1"/>
      <sheetName val="SP"/>
      <sheetName val="예산서"/>
      <sheetName val="TOTAL_BOQ"/>
      <sheetName val="공종"/>
      <sheetName val="견적990322"/>
      <sheetName val="발전기"/>
      <sheetName val="간선"/>
      <sheetName val="부하"/>
      <sheetName val="Sheet10"/>
      <sheetName val="I.설계조건"/>
      <sheetName val="경비"/>
      <sheetName val="ECOD10"/>
      <sheetName val="기계경비산출기준"/>
      <sheetName val="배수장공사비명세서"/>
      <sheetName val="단"/>
      <sheetName val="G_R300경비1"/>
      <sheetName val="4-7_중앙전기실(노임단가)1"/>
      <sheetName val="토공2"/>
      <sheetName val="구조물토공1"/>
      <sheetName val="토공3"/>
      <sheetName val="SUMMARYMCA"/>
      <sheetName val="견적내역"/>
      <sheetName val="견적을지"/>
      <sheetName val="참고자료"/>
      <sheetName val="공사내역"/>
      <sheetName val="목차"/>
      <sheetName val="첨부1-1"/>
      <sheetName val="IN"/>
      <sheetName val="22-2M단"/>
      <sheetName val="22-1소단"/>
      <sheetName val="철거산출근거"/>
      <sheetName val="총투입계"/>
      <sheetName val="Macro(차단기)"/>
      <sheetName val="KMT물량"/>
      <sheetName val="예산M2"/>
      <sheetName val="공량산출서"/>
      <sheetName val="일위산출"/>
      <sheetName val="eq_data"/>
      <sheetName val="기둥"/>
      <sheetName val="저판(버림100)"/>
      <sheetName val="기초자료입력"/>
      <sheetName val="견적"/>
      <sheetName val="__MAIN"/>
      <sheetName val="2010노임(공사)"/>
      <sheetName val="산출"/>
      <sheetName val="시추주상도"/>
      <sheetName val="00000"/>
      <sheetName val="도급전체"/>
      <sheetName val="내역서2안"/>
      <sheetName val="1.설계기준"/>
      <sheetName val="대치판정"/>
      <sheetName val="4)유동표"/>
      <sheetName val="VXXXXXXX"/>
      <sheetName val="건축원가"/>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G2설비도급"/>
      <sheetName val="일위대가목록"/>
      <sheetName val="C3"/>
      <sheetName val="건축원가계산서"/>
      <sheetName val="동해title"/>
      <sheetName val="archi(본사)"/>
      <sheetName val="여과지동"/>
      <sheetName val="기초공"/>
      <sheetName val="총 괄 표"/>
      <sheetName val="산근1"/>
      <sheetName val="참고 1"/>
      <sheetName val="일위대가(1)"/>
      <sheetName val="정산노무"/>
      <sheetName val="정산재료"/>
      <sheetName val="변경현황"/>
      <sheetName val="품셈집계표"/>
      <sheetName val="1련박스"/>
      <sheetName val="부안일위"/>
      <sheetName val="공사비명세서"/>
      <sheetName val="Macro3"/>
      <sheetName val="Macro2"/>
      <sheetName val="Inputs"/>
      <sheetName val="Cost Inputs"/>
      <sheetName val="가감수량"/>
      <sheetName val="36단가"/>
      <sheetName val="36수량"/>
      <sheetName val="Sheet9"/>
      <sheetName val="설계내역(2001)"/>
      <sheetName val="콘크리트타설입력"/>
      <sheetName val="레미콘입고현황"/>
      <sheetName val="기타경비"/>
      <sheetName val="단가표"/>
      <sheetName val="복구경비"/>
      <sheetName val="CRUDE RE-bar"/>
      <sheetName val="송라터널총괄"/>
      <sheetName val="1.동력공사"/>
      <sheetName val="조명시설"/>
      <sheetName val="36신설수량"/>
      <sheetName val="11.자재단가"/>
      <sheetName val="11"/>
      <sheetName val="백암비스타내역"/>
      <sheetName val="철근단면적"/>
      <sheetName val="말뚝기초"/>
      <sheetName val="22수량"/>
      <sheetName val="48신설수량"/>
      <sheetName val="예산M5A"/>
      <sheetName val="당초"/>
      <sheetName val="감액총괄표"/>
      <sheetName val="전직종(노임단가)"/>
      <sheetName val="가도공"/>
      <sheetName val="단가조건(02년)"/>
      <sheetName val="실행철강하도"/>
      <sheetName val="기준액"/>
      <sheetName val="품셈(기초)"/>
      <sheetName val="물가대비표"/>
      <sheetName val="소일위대가코드표"/>
      <sheetName val="노임단가(2006하)"/>
      <sheetName val="금액내역서"/>
      <sheetName val="노임목록"/>
      <sheetName val="자재목록"/>
      <sheetName val="중기목록"/>
      <sheetName val="중로근거"/>
      <sheetName val="다심-cable"/>
      <sheetName val="1C-cable"/>
      <sheetName val="식재인부"/>
      <sheetName val="산출내역서집계표"/>
      <sheetName val="공조기휀"/>
      <sheetName val="AHU집계"/>
      <sheetName val="7.단가조사서"/>
      <sheetName val="5.일위대가목록"/>
      <sheetName val="시설C"/>
      <sheetName val="sub"/>
      <sheetName val="수도일위대가"/>
      <sheetName val="건축2"/>
      <sheetName val="000000"/>
      <sheetName val="남양시작동자105노65기1.3화1.2"/>
      <sheetName val="제경비적용기준"/>
      <sheetName val="재무가정"/>
      <sheetName val="바닥판"/>
      <sheetName val="입력DATA"/>
      <sheetName val="제수"/>
      <sheetName val="01_ 원가계산서"/>
      <sheetName val="노임데이터"/>
      <sheetName val="방음벽 기초 일반수량"/>
      <sheetName val="소방"/>
      <sheetName val="도"/>
      <sheetName val="집계장(대목_실행)"/>
      <sheetName val="가로등기초"/>
      <sheetName val="토공(완충)"/>
      <sheetName val="___"/>
      <sheetName val="2"/>
      <sheetName val="배관"/>
      <sheetName val="전등"/>
      <sheetName val="공정코드"/>
      <sheetName val="전체"/>
      <sheetName val="XXXXXX"/>
      <sheetName val="전기자료"/>
      <sheetName val="Sheet14"/>
      <sheetName val="Sheet13"/>
      <sheetName val="주방동력"/>
      <sheetName val="공량예산"/>
      <sheetName val="재료단가"/>
      <sheetName val="총괄갑 "/>
      <sheetName val="70%"/>
      <sheetName val="YM-IL1"/>
      <sheetName val="단면가정"/>
      <sheetName val="제경비율"/>
      <sheetName val="철콘-부대"/>
      <sheetName val="원형맨홀수량"/>
      <sheetName val="작성"/>
      <sheetName val="갈현동"/>
      <sheetName val="토공(우물통,기타) "/>
      <sheetName val="토공사"/>
      <sheetName val="역T형옹벽단위수량"/>
      <sheetName val="부하LOAD"/>
      <sheetName val="1호인버트수량"/>
      <sheetName val="9GNG운반"/>
      <sheetName val="파일의이용"/>
      <sheetName val="plan&amp;section of foundation"/>
      <sheetName val="pile bearing capa &amp; arrenge"/>
      <sheetName val="design load"/>
      <sheetName val="working load at the btm ft."/>
      <sheetName val="stability check"/>
      <sheetName val="NAI"/>
      <sheetName val="02하반기노임"/>
      <sheetName val="工완성공사율"/>
      <sheetName val="5지구단위"/>
      <sheetName val="견적조건"/>
      <sheetName val="골조시행"/>
      <sheetName val="원가계산서(공사)"/>
      <sheetName val="준공사진"/>
      <sheetName val="PAD TR보호대기초"/>
      <sheetName val="단가표 (2)"/>
      <sheetName val="1안"/>
      <sheetName val="7.노임단가"/>
      <sheetName val="CON'C"/>
      <sheetName val="2000전체분"/>
      <sheetName val="기존단가 (2)"/>
      <sheetName val="유림골조"/>
      <sheetName val="_x0000_pY&lt;u_x0000__x0000__x0000__x0000__x0000__x0000__x0000__x0000_ô+_x001f__x0000_I}0_x0012__x0004__x0000__x0000__x0001_"/>
      <sheetName val="공기"/>
      <sheetName val="견적대비"/>
      <sheetName val="설계서을"/>
      <sheetName val="국별인원"/>
      <sheetName val="sw1"/>
      <sheetName val="NOMUBI"/>
      <sheetName val="Main"/>
      <sheetName val="계약내력"/>
      <sheetName val="구조물공"/>
      <sheetName val="중갑지"/>
      <sheetName val="빌딩 안내"/>
      <sheetName val="예산작성기준(전기)"/>
      <sheetName val="BUS제원1"/>
      <sheetName val="신리"/>
      <sheetName val="T6-6(2)"/>
      <sheetName val="차액보증"/>
      <sheetName val="견적서-골조공사"/>
      <sheetName val="전기집계표"/>
      <sheetName val="산출서"/>
      <sheetName val="2008년상반기"/>
      <sheetName val="GAEYO"/>
      <sheetName val="단 부"/>
      <sheetName val="양산물금"/>
      <sheetName val="내역서(교량)전체"/>
      <sheetName val="내역서을지"/>
      <sheetName val="성남여성복지내역"/>
      <sheetName val="8.PILE  (돌출)"/>
      <sheetName val="설변내역서"/>
      <sheetName val="소운반"/>
      <sheetName val="1.우편집중내역서"/>
      <sheetName val="외주가공"/>
      <sheetName val="기본단가"/>
      <sheetName val="말뚝물량"/>
      <sheetName val="수원역(전체분)설계서"/>
      <sheetName val="11.우각부 보강"/>
      <sheetName val="Config"/>
      <sheetName val="패널"/>
      <sheetName val="단가일람"/>
      <sheetName val="조경일람"/>
      <sheetName val="Tables"/>
      <sheetName val="기본사항"/>
      <sheetName val="암거단위-1련"/>
      <sheetName val="암거단위"/>
      <sheetName val="횡 연장"/>
      <sheetName val="옹벽1"/>
      <sheetName val="회로내역(승인)"/>
      <sheetName val="부대tu"/>
      <sheetName val="crude.SLAB RE-bar"/>
      <sheetName val="SORCE1"/>
      <sheetName val="단위수량"/>
      <sheetName val="MOTOR3"/>
      <sheetName val="대전21토목내역서"/>
      <sheetName val="구역화물"/>
      <sheetName val="토공집계"/>
      <sheetName val="IMPEADENCE MAP 취수장"/>
      <sheetName val="재료"/>
      <sheetName val="건축공사 집계표"/>
      <sheetName val="골조"/>
      <sheetName val="Summary Sheets"/>
      <sheetName val="2공구산출내역"/>
      <sheetName val="공사비증감"/>
      <sheetName val="VXXXXX"/>
      <sheetName val="기준단가"/>
      <sheetName val="산출단가"/>
      <sheetName val="2호맨홀공제수량"/>
      <sheetName val="hvac(제어동)"/>
      <sheetName val="측량노임단가"/>
      <sheetName val="네고율"/>
      <sheetName val="배수내역"/>
      <sheetName val="보도공제면적"/>
      <sheetName val="TEST1"/>
      <sheetName val="전기설계변경"/>
      <sheetName val="ELECTRIC"/>
      <sheetName val="SHEET PILE단가"/>
      <sheetName val="최종총괄"/>
      <sheetName val="세부산출내역서"/>
      <sheetName val="횡배수관토공수량"/>
      <sheetName val="기계실냉난방"/>
      <sheetName val="표지 (2)"/>
      <sheetName val="수로단위수량"/>
      <sheetName val="공사요율"/>
      <sheetName val="RAHMEN"/>
      <sheetName val="장비비"/>
      <sheetName val="MCC제원"/>
      <sheetName val="허용전류-IEC DATA"/>
      <sheetName val="E01-02(EV-1-LBS)"/>
      <sheetName val="산출2-기기동력"/>
      <sheetName val="gr_val"/>
      <sheetName val="gr_sum"/>
      <sheetName val="인건-측정"/>
      <sheetName val="표지"/>
      <sheetName val="이토변실(A3-LINE)"/>
      <sheetName val="하부철근수량"/>
      <sheetName val="154TW"/>
      <sheetName val="산출기준자료"/>
      <sheetName val="출력표"/>
      <sheetName val="예산내역서"/>
      <sheetName val="FD"/>
      <sheetName val="LD"/>
      <sheetName val="단면치수"/>
      <sheetName val="FACTOR"/>
      <sheetName val="물가시세"/>
      <sheetName val="표준차도부연장집계-ASP"/>
      <sheetName val="보도포장연장조서-표준차도부"/>
      <sheetName val="표준차도부연장조서-ASP"/>
      <sheetName val="배수통관(좌)"/>
      <sheetName val=" 냉각수펌프"/>
      <sheetName val="단위단가"/>
      <sheetName val="교대(A1)"/>
      <sheetName val="인구"/>
      <sheetName val="SLAB"/>
      <sheetName val="계장 집계"/>
      <sheetName val="금액결정"/>
      <sheetName val="TB_내역서"/>
      <sheetName val="가설공사내역"/>
      <sheetName val="401"/>
      <sheetName val="철탑"/>
      <sheetName val="제철"/>
      <sheetName val="갑지1"/>
      <sheetName val="연부97-1"/>
      <sheetName val="삼성전기"/>
      <sheetName val="기술자료 (광화문)"/>
      <sheetName val="DATA (2)"/>
      <sheetName val="품의서"/>
      <sheetName val="소상 &quot;1&quot;"/>
      <sheetName val="총요약서"/>
      <sheetName val="tggwan(mac)"/>
      <sheetName val="노무비단가"/>
      <sheetName val="기별명세"/>
      <sheetName val="가압장구체수량산출서"/>
      <sheetName val="관급자재"/>
      <sheetName val="변경관급자재"/>
      <sheetName val="단가_1"/>
      <sheetName val="단_box"/>
      <sheetName val="1차_내역서"/>
      <sheetName val="단면_(2)"/>
      <sheetName val="2000,9월_일위"/>
      <sheetName val="실행내역서_"/>
      <sheetName val="CATCH_BASIN"/>
      <sheetName val="관기성공_내"/>
      <sheetName val="3_하중산정4_지지력"/>
      <sheetName val="2_가정단면"/>
      <sheetName val="2001년_건설노임"/>
      <sheetName val="플랜트_설치"/>
      <sheetName val="4-7_Áß¾ÓÀü±â½Ç(³ëÀÓ´Ü°¡)"/>
      <sheetName val="11_1_´Ü¸éhwp"/>
      <sheetName val="ÀÎ°Çºñ_"/>
      <sheetName val="1Â÷_³»¿ª¼­"/>
      <sheetName val="´Ü°¡_"/>
      <sheetName val="경__비_"/>
      <sheetName val="신규_수주분(사용자_정의)"/>
      <sheetName val="6PILE__(돌출)"/>
      <sheetName val="3련_BOX"/>
      <sheetName val="BSD_(2)"/>
      <sheetName val="노무비_"/>
      <sheetName val="아스_노면절삭"/>
      <sheetName val="전선_및_전선관"/>
      <sheetName val="2__공원조도(전통공원)"/>
      <sheetName val="DESIGN_CRITERIA"/>
      <sheetName val="실행내역_"/>
      <sheetName val="WEIGHT_LIST"/>
      <sheetName val="산#2-1_(2)"/>
      <sheetName val="G_R300경비2"/>
      <sheetName val="4-7_중앙전기실(노임단가)2"/>
      <sheetName val="단가_2"/>
      <sheetName val="인건비_1"/>
      <sheetName val="G_R300°æºñ1"/>
      <sheetName val="11_1_단면hwp1"/>
      <sheetName val="단가_및_재료비1"/>
      <sheetName val="Customer_Databas1"/>
      <sheetName val="2_냉난방설비공사1"/>
      <sheetName val="7_자동제어공사1"/>
      <sheetName val="DATA_입력부1"/>
      <sheetName val="1_설계조건1"/>
      <sheetName val="제잡비_산출내역(실적공사비)1"/>
      <sheetName val="변압기_및_발전기_용량1"/>
      <sheetName val="단_box1"/>
      <sheetName val="1차_내역서1"/>
      <sheetName val="TRE_TABLE1"/>
      <sheetName val="단면_(2)1"/>
      <sheetName val="2000,9월_일위1"/>
      <sheetName val="실행내역서_1"/>
      <sheetName val="CATCH_BASIN1"/>
      <sheetName val="Sheet1_(2)1"/>
      <sheetName val="관기성공_내1"/>
      <sheetName val="토_적_표1"/>
      <sheetName val="3_하중산정4_지지력1"/>
      <sheetName val="노원열병합__건축공사기성내역서1"/>
      <sheetName val="2_가정단면1"/>
      <sheetName val="2001년_건설노임1"/>
      <sheetName val="플랜트_설치1"/>
      <sheetName val="4-7_Áß¾ÓÀü±â½Ç(³ëÀÓ´Ü°¡)1"/>
      <sheetName val="11_1_´Ü¸éhwp1"/>
      <sheetName val="ÀÎ°Çºñ_1"/>
      <sheetName val="1Â÷_³»¿ª¼­1"/>
      <sheetName val="´Ü°¡_1"/>
      <sheetName val="경__비_1"/>
      <sheetName val="신규_수주분(사용자_정의)1"/>
      <sheetName val="6PILE__(돌출)1"/>
      <sheetName val="3련_BOX1"/>
      <sheetName val="BSD_(2)1"/>
      <sheetName val="노무비_1"/>
      <sheetName val="아스_노면절삭1"/>
      <sheetName val="전선_및_전선관1"/>
      <sheetName val="2__공원조도(전통공원)1"/>
      <sheetName val="DESIGN_CRITERIA1"/>
      <sheetName val="실행내역_1"/>
      <sheetName val="WEIGHT_LIST1"/>
      <sheetName val="산#2-1_(2)1"/>
      <sheetName val="Sheet6"/>
      <sheetName val="LOPCALC"/>
      <sheetName val="연습"/>
      <sheetName val="구의33고"/>
      <sheetName val="설계예산서"/>
      <sheetName val="2002상반기노임기준"/>
      <sheetName val="슬래브(유곡)"/>
      <sheetName val="90.03실행 "/>
      <sheetName val="ET2TOT"/>
      <sheetName val="내역(전체)"/>
      <sheetName val="물량산출근거"/>
      <sheetName val="FANDBS"/>
      <sheetName val="GRDATA"/>
      <sheetName val="SHAFTDBSE"/>
      <sheetName val="참조(X)"/>
      <sheetName val="단면설계"/>
      <sheetName val="목록"/>
      <sheetName val="ITB COST"/>
      <sheetName val="스포회원매출"/>
      <sheetName val="UNIT"/>
      <sheetName val="밸브설치"/>
      <sheetName val="LEGEND"/>
      <sheetName val="기기리스트"/>
      <sheetName val="장부(05상)"/>
      <sheetName val="원가기준정보"/>
      <sheetName val="원가배부작업시간"/>
      <sheetName val="기본단가표"/>
      <sheetName val="화전내"/>
      <sheetName val="총공사내역서"/>
      <sheetName val="열린교실"/>
      <sheetName val="우수공"/>
      <sheetName val="R&amp;D"/>
      <sheetName val="전체공사"/>
      <sheetName val="98수문일위"/>
      <sheetName val="DHEQSUPT"/>
      <sheetName val="품셈1-17"/>
      <sheetName val="감가상각"/>
      <sheetName val="일집"/>
      <sheetName val="자판실행"/>
      <sheetName val="AV시스템"/>
      <sheetName val="전차선로 물량표"/>
      <sheetName val="정렬"/>
      <sheetName val="가정조건"/>
      <sheetName val="기술자료 (연수)"/>
      <sheetName val="토목공종세부집계"/>
      <sheetName val="S0"/>
      <sheetName val="원가계산서(남측)"/>
      <sheetName val="기자재단가조사서"/>
      <sheetName val="동원인원"/>
      <sheetName val="Eq. Mobilization"/>
      <sheetName val="공무2과"/>
      <sheetName val="나뚜루"/>
      <sheetName val="9,10월신제품 (2)"/>
      <sheetName val="장비집계"/>
      <sheetName val="VENDOR LIST"/>
      <sheetName val="공통비"/>
      <sheetName val="자 110% &amp; 노 70%"/>
      <sheetName val="LANGUAGE"/>
      <sheetName val="공통단가"/>
      <sheetName val="운반비"/>
      <sheetName val="5차설계"/>
      <sheetName val="설계가"/>
      <sheetName val="원가 계산서"/>
      <sheetName val="기초단가"/>
      <sheetName val="기계경비일람"/>
      <sheetName val="도장수량(하1)"/>
      <sheetName val="주형"/>
      <sheetName val="노임조서"/>
      <sheetName val="노임기준"/>
      <sheetName val="예산M11A"/>
      <sheetName val="마감"/>
      <sheetName val="단가대비표"/>
      <sheetName val="H-PILE수량집계"/>
      <sheetName val="평당원가"/>
      <sheetName val="21301동"/>
      <sheetName val="제잡비(본선)"/>
      <sheetName val="wing"/>
      <sheetName val="매크로"/>
      <sheetName val="버스운행안내"/>
      <sheetName val="예방접종계획"/>
      <sheetName val="근태계획서"/>
      <sheetName val="FAB별"/>
      <sheetName val="집계"/>
      <sheetName val="허용전류-IEC"/>
      <sheetName val="선로정수"/>
      <sheetName val="BLOCK(1)"/>
      <sheetName val="품셈TABLE"/>
      <sheetName val="산출내역서"/>
      <sheetName val="계정"/>
      <sheetName val="가로등내역서"/>
      <sheetName val="수리계산(2016)"/>
      <sheetName val="용량(1-2)"/>
      <sheetName val="시행예산"/>
      <sheetName val="7.단가비교표"/>
      <sheetName val="낙찰표"/>
      <sheetName val="2. 공원조도"/>
      <sheetName val="각종양식"/>
      <sheetName val="산출근거1"/>
      <sheetName val="총괄변경내역서"/>
      <sheetName val="투찰판"/>
      <sheetName val="5"/>
      <sheetName val="KPI sheet"/>
      <sheetName val="FREIGHT DE COPACKERS"/>
      <sheetName val="DVS-1"/>
      <sheetName val="Sch7a (토요일)"/>
      <sheetName val="stdd costBPCS"/>
      <sheetName val="Movement of TB"/>
      <sheetName val="BS Export"/>
      <sheetName val=" new Codes used"/>
      <sheetName val="Code Tables"/>
      <sheetName val="출입구총집계"/>
      <sheetName val="원가계산서_"/>
      <sheetName val="일위대가_(100%)"/>
      <sheetName val="제출내역_(2)"/>
      <sheetName val="중기조종사_단위단가"/>
      <sheetName val="8_2TON"/>
      <sheetName val="수목데이타_"/>
      <sheetName val="효성CB_1P기초"/>
      <sheetName val="토공(우물통,기타)_"/>
      <sheetName val="10_공통-노임단가"/>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내역(입찰)"/>
      <sheetName val="설계내역2"/>
      <sheetName val="bearing"/>
      <sheetName val="설계서"/>
      <sheetName val="99노임기준"/>
      <sheetName val="공사비집계"/>
      <sheetName val="산출근거 (세도)"/>
      <sheetName val="대비2"/>
      <sheetName val="기본입력"/>
      <sheetName val="단가현황"/>
      <sheetName val="CTEMCOST"/>
      <sheetName val="준검 내역서"/>
      <sheetName val="FCU (2)"/>
      <sheetName val="03년상반기장비부표"/>
      <sheetName val="FRP배관단가(만수)"/>
      <sheetName val="만수배관단가"/>
      <sheetName val="일일근태현황"/>
      <sheetName val="계약내역서"/>
      <sheetName val="BOX규격및 설계조건입력"/>
      <sheetName val="내촌육교방음벽수량집계표"/>
      <sheetName val="설계명세"/>
      <sheetName val="견적대비 견적서"/>
      <sheetName val="2010공임"/>
      <sheetName val="기중"/>
      <sheetName val="전제"/>
      <sheetName val="단가(1)"/>
      <sheetName val="용수량(생활용수)"/>
      <sheetName val="2@ BOX"/>
      <sheetName val="3.현장배치"/>
      <sheetName val="단가_및__x0000__x0000_Ԁ"/>
      <sheetName val="FOB발"/>
      <sheetName val="통신물량"/>
      <sheetName val="CPM챠트"/>
      <sheetName val="조작대(1연)"/>
      <sheetName val="3CHBDC"/>
      <sheetName val="1. 설계조건 2.단면가정 3. 하중계산"/>
      <sheetName val="DATA 입력란"/>
      <sheetName val="제경비"/>
      <sheetName val="기계경비_시간당_"/>
      <sheetName val="출력X"/>
      <sheetName val="민감도"/>
      <sheetName val="발전嚰"/>
      <sheetName val="발전多"/>
      <sheetName val="발전멫"/>
      <sheetName val="전기내역"/>
      <sheetName val="방음벽기초"/>
      <sheetName val="명곡교 강교"/>
      <sheetName val="날개벽(시점좌측)"/>
      <sheetName val="현북"/>
      <sheetName val="공사비 증감 내역서"/>
      <sheetName val="1.2.1 마루높이결정"/>
      <sheetName val="역T형"/>
      <sheetName val="HVAC"/>
      <sheetName val="SCHEDULE"/>
      <sheetName val=" 내역"/>
      <sheetName val="FxExchangeRatesBudget"/>
      <sheetName val="설계"/>
      <sheetName val="COA-17"/>
      <sheetName val="C-18"/>
      <sheetName val="기본DATA"/>
      <sheetName val="Paint,Fire-Proof,Insul(48)"/>
      <sheetName val="시중노임단가"/>
      <sheetName val="대가호표"/>
      <sheetName val="법면"/>
      <sheetName val="중기일위대가"/>
      <sheetName val="배수공1"/>
      <sheetName val="단가산출서(기계)"/>
      <sheetName val="공문(신)"/>
      <sheetName val="부하(반월)"/>
      <sheetName val="제경비율조정계수"/>
      <sheetName val="6.콘덴서"/>
      <sheetName val="포장_x0000_"/>
      <sheetName val="PumpSpec"/>
      <sheetName val="시공계획"/>
      <sheetName val="견적정보"/>
      <sheetName val="10월장비가동월보"/>
      <sheetName val="제직재"/>
      <sheetName val="공사비 내역 (가)"/>
      <sheetName val="총괄내역단가"/>
      <sheetName val="001"/>
      <sheetName val="자  재"/>
      <sheetName val="건축외주"/>
      <sheetName val="재료비노무비"/>
      <sheetName val="CAB_OD"/>
      <sheetName val="Tender Summary"/>
      <sheetName val="심사계산"/>
      <sheetName val="심사물량"/>
      <sheetName val="건축공사"/>
      <sheetName val="인원"/>
      <sheetName val="c_balju"/>
      <sheetName val="PART_DISCOUNT"/>
      <sheetName val="총괄집계(2차)"/>
      <sheetName val="자재대"/>
      <sheetName val="측량요율"/>
      <sheetName val="자재테이블"/>
      <sheetName val="가BM"/>
      <sheetName val="CAL(1)."/>
      <sheetName val="APT내역"/>
      <sheetName val="부표총괄표"/>
      <sheetName val="Macro(전기)"/>
      <sheetName val="2.대외공문"/>
      <sheetName val="PANEL가격"/>
      <sheetName val="청주(철골발주의뢰서)"/>
      <sheetName val="원가입력"/>
      <sheetName val="EQUIP-H"/>
      <sheetName val="98태백"/>
      <sheetName val="8.수량산출 (2)"/>
      <sheetName val="품목"/>
      <sheetName val="견적 세부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장▶"/>
      <sheetName val="사업수지예산서"/>
      <sheetName val="측량설계비 "/>
      <sheetName val="공사감독비"/>
      <sheetName val="관리비"/>
      <sheetName val="7장▶"/>
      <sheetName val="지급자재대"/>
      <sheetName val="지급자재원가"/>
      <sheetName val="지급자재대수량"/>
      <sheetName val="8장▶"/>
      <sheetName val="공사비총괄표"/>
      <sheetName val="토목갑지"/>
      <sheetName val="토목원가-1"/>
      <sheetName val="사급대-1"/>
      <sheetName val="관급대-1"/>
      <sheetName val="토목공사-1"/>
      <sheetName val="토목원가-2"/>
      <sheetName val="사급대-2"/>
      <sheetName val="관급대-2"/>
      <sheetName val="토목공사-2"/>
      <sheetName val="기계갑지"/>
      <sheetName val="기계원가"/>
      <sheetName val="기계공사비"/>
      <sheetName val="기계내역"/>
      <sheetName val="전기갑지"/>
      <sheetName val="전기원가 "/>
      <sheetName val="전기공사비"/>
      <sheetName val="공종별내역서"/>
      <sheetName val="단가대비표"/>
      <sheetName val="공량산출근거서"/>
      <sheetName val="지하수갑지"/>
      <sheetName val="공사비명세"/>
      <sheetName val="내역1"/>
      <sheetName val="내역2"/>
      <sheetName val="작업일수"/>
      <sheetName val="단가표"/>
      <sheetName val="주상도"/>
      <sheetName val="모식도"/>
      <sheetName val="입력표"/>
      <sheetName val="일률"/>
      <sheetName val="9장~13장▶"/>
      <sheetName val="code"/>
      <sheetName val="직공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PING"/>
      <sheetName val="Sheet1"/>
      <sheetName val="교각1"/>
      <sheetName val="내역서"/>
      <sheetName val="#REF"/>
      <sheetName val="단면 (2)"/>
      <sheetName val="98수문일위"/>
      <sheetName val="실행철강하도"/>
      <sheetName val="건축내역"/>
      <sheetName val="관급"/>
      <sheetName val="간선계산"/>
      <sheetName val="DATE"/>
      <sheetName val="간접비"/>
      <sheetName val="단가목록"/>
      <sheetName val="DATA"/>
      <sheetName val="요율"/>
      <sheetName val="공문"/>
      <sheetName val="기초자료입력"/>
      <sheetName val="반중력식옹벽"/>
      <sheetName val="IGI-SU"/>
      <sheetName val="정산변경"/>
      <sheetName val="단가비교표(전기)"/>
      <sheetName val="AA3000"/>
      <sheetName val="AA3100"/>
      <sheetName val="비계"/>
      <sheetName val="AA3200"/>
      <sheetName val="동바리"/>
      <sheetName val="AA3300"/>
      <sheetName val="특수거푸집"/>
      <sheetName val="AA3400"/>
      <sheetName val="1,2공구원가계산서"/>
      <sheetName val="2공구산출내역"/>
      <sheetName val="1공구산출내역서"/>
      <sheetName val="상-교대(A1-A2)"/>
      <sheetName val="심사공종"/>
      <sheetName val="봉양~조차장간고하개명(신설)"/>
      <sheetName val="도담구내 개소별 명세"/>
      <sheetName val="실행(1)"/>
      <sheetName val="진주방향"/>
      <sheetName val="횡배수관"/>
      <sheetName val="전기일위목록"/>
      <sheetName val="ABUT수량-A1"/>
      <sheetName val="자재단가비교표"/>
      <sheetName val="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공수량집계 "/>
      <sheetName val="배수공내역적용수량"/>
      <sheetName val="배수구조물위치연장조서 "/>
      <sheetName val="LU형측구집계"/>
      <sheetName val="LU형표준"/>
      <sheetName val="LU형뚜껑"/>
      <sheetName val="U형측구집계"/>
      <sheetName val="U형측구단위수량"/>
      <sheetName val="U형측구토공"/>
      <sheetName val="L형측구집계"/>
      <sheetName val="L형측구"/>
      <sheetName val="기둥(원형)"/>
      <sheetName val="DATA"/>
      <sheetName val="guard(mac)"/>
      <sheetName val="설계조건"/>
      <sheetName val="3련 BOX"/>
      <sheetName val="내역"/>
      <sheetName val="Sheet1"/>
    </sheetNames>
    <sheetDataSet>
      <sheetData sheetId="0" refreshError="1"/>
      <sheetData sheetId="1" refreshError="1"/>
      <sheetData sheetId="2"/>
      <sheetData sheetId="3" refreshError="1"/>
      <sheetData sheetId="4"/>
      <sheetData sheetId="5"/>
      <sheetData sheetId="6" refreshError="1"/>
      <sheetData sheetId="7"/>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기둥(원형)"/>
      <sheetName val="DATA"/>
      <sheetName val="단면가정"/>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결과보고"/>
      <sheetName val="변경개요"/>
      <sheetName val="변경수량"/>
      <sheetName val="내역서"/>
      <sheetName val="제경비 "/>
      <sheetName val="제경비 (2)"/>
      <sheetName val="설계단가"/>
      <sheetName val="변경총괄 "/>
      <sheetName val="표지"/>
      <sheetName val="사진대지"/>
      <sheetName val="내역률노무비"/>
      <sheetName val="Sheet3"/>
      <sheetName val="흥양2교토공집계표"/>
      <sheetName val="Baby일위대가"/>
      <sheetName val="수량산출"/>
      <sheetName val="조작대(1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수량산출"/>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공정표"/>
      <sheetName val="총괄표"/>
      <sheetName val="토목내역"/>
      <sheetName val="토목구분"/>
      <sheetName val="기계총괄표"/>
      <sheetName val="기계내역"/>
      <sheetName val="xxxxxx"/>
      <sheetName val="복토조서 (2)"/>
      <sheetName val="표토처리 (2)"/>
      <sheetName val="석력제거 (2)"/>
      <sheetName val="기본정지 (2)"/>
      <sheetName val="경제분석개요"/>
      <sheetName val="년차사업비"/>
      <sheetName val="보조금"/>
      <sheetName val="부대비"/>
      <sheetName val="공사비"/>
      <sheetName val="긴결과"/>
      <sheetName val="자재단가"/>
      <sheetName val="사업개요"/>
      <sheetName val="사업수지"/>
      <sheetName val="운반자료1"/>
      <sheetName val="토장복구"/>
      <sheetName val="부대공사"/>
      <sheetName val="급배수관"/>
      <sheetName val="로선면적총괄"/>
      <sheetName val="기본정지"/>
      <sheetName val="감보율"/>
      <sheetName val="노선토공"/>
      <sheetName val="노선면적"/>
      <sheetName val="특별지균"/>
      <sheetName val="구조물"/>
      <sheetName val="단가집계표"/>
      <sheetName val="정지집계"/>
      <sheetName val="단가산출"/>
      <sheetName val="운반단가산출"/>
      <sheetName val="논두렁"/>
      <sheetName val="복토조서"/>
      <sheetName val="석력제거"/>
      <sheetName val="표토처리"/>
      <sheetName val="표지서식"/>
      <sheetName val="운반도"/>
      <sheetName val="자재산출"/>
      <sheetName val="시험비"/>
      <sheetName val="수로관"/>
      <sheetName val="건설기계단가"/>
      <sheetName val="시간당사용료"/>
      <sheetName val="도쟈거리"/>
      <sheetName val="운반비"/>
      <sheetName val="노임단가"/>
      <sheetName val="조건적용2"/>
      <sheetName val="Y-WORK"/>
      <sheetName val="교각계산"/>
      <sheetName val="을"/>
      <sheetName val="횡배수관"/>
      <sheetName val="정부노임단가"/>
      <sheetName val="직공비"/>
      <sheetName val="#REF"/>
      <sheetName val="일위대가"/>
      <sheetName val="내역서"/>
      <sheetName val="연결임시"/>
      <sheetName val="000000"/>
      <sheetName val="BID9697"/>
      <sheetName val="배수장공사비명세서"/>
      <sheetName val="내역서 "/>
      <sheetName val="수문일1"/>
      <sheetName val="DATA"/>
      <sheetName val="총괄"/>
      <sheetName val="기둥(원형)"/>
      <sheetName val="WORK"/>
      <sheetName val="DATE"/>
      <sheetName val="11.자재단가"/>
      <sheetName val="SLAB&quot;1&quot;"/>
      <sheetName val="공사추진현황"/>
      <sheetName val="ABUT수량-A1"/>
      <sheetName val="일위대가표"/>
      <sheetName val="danga"/>
      <sheetName val="ilch"/>
      <sheetName val="단면가정"/>
      <sheetName val="전기"/>
      <sheetName val="공내역"/>
      <sheetName val="CODE"/>
      <sheetName val="판"/>
      <sheetName val="기계시공"/>
      <sheetName val="Sheet2"/>
      <sheetName val="대우단가(풍산)"/>
      <sheetName val="단면 (2)"/>
      <sheetName val="CABLE SIZE-3"/>
      <sheetName val="input"/>
      <sheetName val="공작물조직표(용배수)"/>
      <sheetName val="Sheet3"/>
      <sheetName val="하수실행"/>
      <sheetName val="일반부표"/>
      <sheetName val="8.PILE  (돌출)"/>
      <sheetName val="200"/>
      <sheetName val="별표집계"/>
      <sheetName val="내역"/>
      <sheetName val="단가"/>
      <sheetName val="송학동"/>
      <sheetName val="공사비총괄표"/>
      <sheetName val="EKOG10건축"/>
      <sheetName val="복토조서_(2)"/>
      <sheetName val="표토처리_(2)"/>
      <sheetName val="석력제거_(2)"/>
      <sheetName val="기본정지_(2)"/>
      <sheetName val="내역서_"/>
      <sheetName val="단면_(2)"/>
      <sheetName val="내역및총괄"/>
      <sheetName val="입찰안"/>
      <sheetName val="6호기"/>
      <sheetName val="부속동"/>
      <sheetName val="날개벽"/>
      <sheetName val="말뚝지지력산정"/>
      <sheetName val="산출근거"/>
      <sheetName val="업무량"/>
      <sheetName val="VXXXXX"/>
      <sheetName val="10.25"/>
      <sheetName val="단위수량"/>
      <sheetName val="1호맨홀토공"/>
      <sheetName val="토사(PE)"/>
      <sheetName val="Sheet1"/>
      <sheetName val="요율"/>
      <sheetName val="교각1"/>
      <sheetName val="계화배수"/>
      <sheetName val="작성"/>
      <sheetName val="4.장비손료"/>
      <sheetName val="guard(mac)"/>
      <sheetName val="지장물C"/>
      <sheetName val="조경"/>
      <sheetName val="건설성적"/>
      <sheetName val="수로교총재료집계"/>
      <sheetName val="원형맨홀수량"/>
      <sheetName val="마산방향철근집계"/>
      <sheetName val="진주방향"/>
      <sheetName val="마산방향"/>
      <sheetName val="사통공사비"/>
    </sheetNames>
    <sheetDataSet>
      <sheetData sheetId="0"/>
      <sheetData sheetId="1"/>
      <sheetData sheetId="2" refreshError="1">
        <row r="24">
          <cell r="J24">
            <v>0.84982999999999997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천"/>
      <sheetName val="군남내역서"/>
      <sheetName val="DATE"/>
      <sheetName val="평가데이터"/>
      <sheetName val="Y-WORK"/>
      <sheetName val="총괄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BID"/>
      <sheetName val="총괄표"/>
      <sheetName val="DATE"/>
      <sheetName val="구천"/>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제경비"/>
      <sheetName val="Sheet3"/>
      <sheetName val="포장재료집계표"/>
      <sheetName val="포장면적산출"/>
      <sheetName val="포장수량집계"/>
      <sheetName val="DATE"/>
      <sheetName val="구천"/>
      <sheetName val="수량산출"/>
      <sheetName val="NEAYUK"/>
      <sheetName val="양수장내역"/>
      <sheetName val="양수장"/>
      <sheetName val="SORCE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말뚝지지력산정"/>
      <sheetName val="ABUT수량-A1"/>
      <sheetName val="SORCE1"/>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설계기준"/>
      <sheetName val="S"/>
      <sheetName val="유효폭"/>
      <sheetName val="단면특성치"/>
      <sheetName val="주형"/>
      <sheetName val="단면력,SHOE"/>
      <sheetName val="주형검토"/>
      <sheetName val="2차응력검토"/>
      <sheetName val="SPLICE검토"/>
      <sheetName val="보강재검토"/>
      <sheetName val="DIAPHRAGM"/>
      <sheetName val="전단연결재"/>
      <sheetName val="STR.CRO설계"/>
      <sheetName val="피로"/>
      <sheetName val="신축이음"/>
      <sheetName val="솟음량"/>
      <sheetName val="처짐검토"/>
      <sheetName val="2차응력모멘트"/>
      <sheetName val="SHOE받침"/>
      <sheetName val="SPLICE검토 (2)"/>
      <sheetName val="Sheet12"/>
      <sheetName val="Sheet13"/>
      <sheetName val="Sheet14"/>
      <sheetName val="Sheet15"/>
      <sheetName val="Sheet16"/>
      <sheetName val="SLAB"/>
      <sheetName val="단위수량"/>
      <sheetName val="1.설계기준"/>
      <sheetName val="교대(A1-A2)"/>
      <sheetName val="말뚝지지력산정"/>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설계조건"/>
      <sheetName val="2. DECK"/>
      <sheetName val="3. 횡분배"/>
      <sheetName val="3. 횡분배-1"/>
      <sheetName val="7.슬래브유효폭"/>
      <sheetName val="1.설계기준"/>
      <sheetName val="AB(가설공사2)"/>
      <sheetName val="AB1000"/>
      <sheetName val="AB1001"/>
    </sheetNames>
    <sheetDataSet>
      <sheetData sheetId="0"/>
      <sheetData sheetId="1">
        <row r="33">
          <cell r="F33">
            <v>230000</v>
          </cell>
        </row>
      </sheetData>
      <sheetData sheetId="2"/>
      <sheetData sheetId="3"/>
      <sheetData sheetId="4"/>
      <sheetData sheetId="5"/>
      <sheetData sheetId="6" refreshError="1"/>
      <sheetData sheetId="7"/>
      <sheetData sheetId="8"/>
      <sheetData sheetId="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1.설계조건"/>
      <sheetName val="2. 단면형상"/>
      <sheetName val="2. 단면형상 (2)"/>
      <sheetName val="3. 바닥판"/>
      <sheetName val="3. 바닥판 (2)"/>
      <sheetName val="3. 바닥판 (3)"/>
      <sheetName val="5.작용하중"/>
      <sheetName val="9.슬래브유효폭-typ"/>
      <sheetName val="9.슬래브유효폭-ext-g1"/>
      <sheetName val="9.슬래브유효폭-ext-g2"/>
      <sheetName val="I.설계조건"/>
      <sheetName val="ABUT수량-A1"/>
      <sheetName val="1.설계기준"/>
      <sheetName val="집계표"/>
      <sheetName val="AB3400"/>
      <sheetName val="AB3401"/>
      <sheetName val="감독차량비"/>
      <sheetName val="AB3402"/>
      <sheetName val="AB3403"/>
      <sheetName val="터널차량비"/>
      <sheetName val="AB3500"/>
      <sheetName val="부지임대료"/>
      <sheetName val="DATE"/>
      <sheetName val="좌표단면SPRING"/>
      <sheetName val="우각부보강"/>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오수area"/>
      <sheetName val="우수(분류)area"/>
      <sheetName val="우수(합류)area"/>
      <sheetName val="WORK"/>
      <sheetName val="일위대가"/>
      <sheetName val="I.설계조건"/>
      <sheetName val="전기"/>
      <sheetName val="수로교총재료집계"/>
      <sheetName val="정부노임"/>
      <sheetName val="960318-1"/>
      <sheetName val="단가(1)"/>
      <sheetName val="차집시설수량집계"/>
      <sheetName val="1.3.삽도(#3)"/>
      <sheetName val="차집시설#3 "/>
      <sheetName val="1.5.삽도(#5)"/>
      <sheetName val="차집시설#5 "/>
      <sheetName val="B-TYPE"/>
      <sheetName val="Sheet1"/>
      <sheetName val="암거단위-1련"/>
      <sheetName val="연결관암거"/>
      <sheetName val="표지"/>
      <sheetName val="Y-WORK"/>
      <sheetName val="ITEM"/>
      <sheetName val="Sheet2"/>
      <sheetName val="Sheet3"/>
      <sheetName val="boq"/>
      <sheetName val="sum"/>
      <sheetName val="날개벽수량집계"/>
      <sheetName val="list"/>
      <sheetName val="S1"/>
      <sheetName val="S2"/>
      <sheetName val="S3"/>
      <sheetName val="S4"/>
      <sheetName val="S5"/>
      <sheetName val="S6"/>
      <sheetName val="S7"/>
      <sheetName val="배수관기초"/>
      <sheetName val="날개벽토공"/>
      <sheetName val="배수관날개벽공제수량"/>
      <sheetName val="단면가정"/>
      <sheetName val="dike도수로"/>
      <sheetName val="날개벽(시점좌측)"/>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겊표지"/>
      <sheetName val="토공집계"/>
      <sheetName val="콘크리트집계"/>
      <sheetName val="철근집계"/>
      <sheetName val="ABUT수량-A1"/>
      <sheetName val="실행철강하도"/>
      <sheetName val="제경비"/>
      <sheetName val="내역서"/>
      <sheetName val="Sheet3"/>
      <sheetName val="일위대가"/>
      <sheetName val="수량산출"/>
      <sheetName val="I.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BID"/>
      <sheetName val="총괄표"/>
      <sheetName val="Sheet3"/>
      <sheetName val="제경비"/>
      <sheetName val="우각부보강"/>
      <sheetName val="3련 BOX"/>
      <sheetName val="원남울진낙찰내역(99.4.13 부산청)"/>
      <sheetName val="집계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4030H1.65"/>
      <sheetName val="우각부보강"/>
      <sheetName val="Sheet7"/>
      <sheetName val="Sheet8"/>
      <sheetName val="Sheet9"/>
      <sheetName val="Sheet10"/>
      <sheetName val="Sheet11"/>
      <sheetName val="Sheet12"/>
      <sheetName val="Sheet13"/>
      <sheetName val="Sheet14"/>
      <sheetName val="Sheet15"/>
      <sheetName val="Sheet16"/>
      <sheetName val="COPING"/>
      <sheetName val="1.설계기준"/>
      <sheetName val="일반공사"/>
      <sheetName val="B3@4030h2"/>
      <sheetName val="관급자재"/>
      <sheetName val="3BL공동구 수량"/>
      <sheetName val="말뚝지지력산정"/>
      <sheetName val="원형맨홀수량"/>
      <sheetName val="I.설계조건"/>
      <sheetName val="BID"/>
      <sheetName val="Sheet3"/>
      <sheetName val="제경비"/>
      <sheetName val="3련 BOX"/>
      <sheetName val="진주방향"/>
      <sheetName val="가도공"/>
      <sheetName val="DATE"/>
      <sheetName val="Y-WORK"/>
      <sheetName val="을"/>
      <sheetName val="투입대비"/>
      <sheetName val="input"/>
      <sheetName val="8.PILE  (돌출)"/>
      <sheetName val="일위대가"/>
      <sheetName val="전기일위대가"/>
      <sheetName val="교각계산"/>
      <sheetName val="보차도경계석"/>
      <sheetName val="간지"/>
      <sheetName val="설계조건"/>
      <sheetName val="안정계산"/>
      <sheetName val="단면검토"/>
      <sheetName val="DIAPHRAGM"/>
      <sheetName val="내역서"/>
      <sheetName val="AV시스템"/>
      <sheetName val="차액보증"/>
      <sheetName val="TEL"/>
      <sheetName val="1.설계조건"/>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heetName val="신안설계"/>
      <sheetName val="업체선정"/>
      <sheetName val="원가계산"/>
      <sheetName val="실행집계장"/>
      <sheetName val="투찰집계장"/>
      <sheetName val="투찰내역"/>
      <sheetName val="토목총괄내역서"/>
      <sheetName val="표지"/>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s>
    <sheetDataSet>
      <sheetData sheetId="0">
        <row r="1">
          <cell r="A1" t="str">
            <v>F_SEQ</v>
          </cell>
          <cell r="B1" t="str">
            <v>F_LVL</v>
          </cell>
          <cell r="C1" t="str">
            <v>F_DES</v>
          </cell>
          <cell r="D1" t="str">
            <v>F_SIZE</v>
          </cell>
          <cell r="E1" t="str">
            <v>F_QQTY</v>
          </cell>
          <cell r="F1" t="str">
            <v>F_TQTY</v>
          </cell>
          <cell r="G1" t="str">
            <v>F_QUNIT</v>
          </cell>
          <cell r="H1" t="str">
            <v>F_PRIC</v>
          </cell>
          <cell r="I1" t="str">
            <v>F_COST</v>
          </cell>
          <cell r="J1" t="str">
            <v>F_BIGO</v>
          </cell>
          <cell r="K1" t="str">
            <v>F_REMK</v>
          </cell>
          <cell r="L1" t="str">
            <v>F_CODE</v>
          </cell>
          <cell r="M1" t="str">
            <v>F_PART</v>
          </cell>
        </row>
        <row r="2">
          <cell r="A2">
            <v>100</v>
          </cell>
          <cell r="B2" t="str">
            <v>1</v>
          </cell>
          <cell r="C2" t="str">
            <v>김해국제공항 2단계 확장공사</v>
          </cell>
          <cell r="D2" t="str">
            <v>(임시여객터미널지역:토목,건축,기계)</v>
          </cell>
          <cell r="E2">
            <v>0</v>
          </cell>
          <cell r="I2">
            <v>0</v>
          </cell>
          <cell r="K2" t="str">
            <v>*</v>
          </cell>
          <cell r="L2" t="str">
            <v>A000001</v>
          </cell>
          <cell r="M2" t="str">
            <v>U</v>
          </cell>
        </row>
        <row r="3">
          <cell r="A3">
            <v>150</v>
          </cell>
          <cell r="B3" t="str">
            <v>2</v>
          </cell>
          <cell r="C3" t="str">
            <v>(1)토 목 공 사</v>
          </cell>
          <cell r="E3">
            <v>0</v>
          </cell>
          <cell r="I3">
            <v>0</v>
          </cell>
          <cell r="K3" t="str">
            <v>A0001      *</v>
          </cell>
          <cell r="L3" t="str">
            <v>A000001</v>
          </cell>
          <cell r="M3" t="str">
            <v>U</v>
          </cell>
        </row>
        <row r="4">
          <cell r="A4">
            <v>200</v>
          </cell>
          <cell r="B4" t="str">
            <v>3</v>
          </cell>
          <cell r="C4" t="str">
            <v>(가)토  공</v>
          </cell>
          <cell r="E4">
            <v>0</v>
          </cell>
          <cell r="I4">
            <v>0</v>
          </cell>
          <cell r="K4" t="str">
            <v>A001</v>
          </cell>
          <cell r="L4" t="str">
            <v>A0001</v>
          </cell>
          <cell r="M4" t="str">
            <v>U</v>
          </cell>
        </row>
        <row r="5">
          <cell r="A5">
            <v>250</v>
          </cell>
          <cell r="B5" t="str">
            <v>4</v>
          </cell>
          <cell r="C5" t="str">
            <v>1)토공사</v>
          </cell>
          <cell r="E5">
            <v>0</v>
          </cell>
          <cell r="I5">
            <v>0</v>
          </cell>
          <cell r="L5" t="str">
            <v>A001</v>
          </cell>
          <cell r="M5" t="str">
            <v>U</v>
          </cell>
        </row>
        <row r="6">
          <cell r="A6">
            <v>300</v>
          </cell>
          <cell r="B6" t="str">
            <v>5</v>
          </cell>
          <cell r="C6" t="str">
            <v>철근콘크리트깨기</v>
          </cell>
          <cell r="D6" t="str">
            <v>t=30㎝이상</v>
          </cell>
          <cell r="E6">
            <v>13316</v>
          </cell>
          <cell r="G6" t="str">
            <v>M3</v>
          </cell>
          <cell r="I6">
            <v>0</v>
          </cell>
          <cell r="K6" t="str">
            <v>HP00010</v>
          </cell>
          <cell r="L6" t="str">
            <v>A001</v>
          </cell>
          <cell r="M6" t="str">
            <v>U</v>
          </cell>
        </row>
        <row r="7">
          <cell r="A7">
            <v>350</v>
          </cell>
          <cell r="B7" t="str">
            <v>5</v>
          </cell>
          <cell r="C7" t="str">
            <v>무근콘크리트깨기</v>
          </cell>
          <cell r="D7" t="str">
            <v>t=30㎝이하</v>
          </cell>
          <cell r="E7">
            <v>955</v>
          </cell>
          <cell r="G7" t="str">
            <v>M3</v>
          </cell>
          <cell r="I7">
            <v>0</v>
          </cell>
          <cell r="K7" t="str">
            <v>HP00020</v>
          </cell>
          <cell r="L7" t="str">
            <v>A001</v>
          </cell>
          <cell r="M7" t="str">
            <v>U</v>
          </cell>
        </row>
        <row r="8">
          <cell r="A8">
            <v>400</v>
          </cell>
          <cell r="B8" t="str">
            <v>5</v>
          </cell>
          <cell r="C8" t="str">
            <v>기존포장깨기</v>
          </cell>
          <cell r="D8" t="str">
            <v>아스콘</v>
          </cell>
          <cell r="E8">
            <v>8137</v>
          </cell>
          <cell r="G8" t="str">
            <v>M3</v>
          </cell>
          <cell r="I8">
            <v>0</v>
          </cell>
          <cell r="K8" t="str">
            <v>HD00030</v>
          </cell>
          <cell r="L8" t="str">
            <v>A001</v>
          </cell>
          <cell r="M8" t="str">
            <v>U</v>
          </cell>
        </row>
        <row r="9">
          <cell r="A9">
            <v>450</v>
          </cell>
          <cell r="B9" t="str">
            <v>5</v>
          </cell>
          <cell r="C9" t="str">
            <v>포장 절단공</v>
          </cell>
          <cell r="D9" t="str">
            <v>시멘트 콘크리트포장</v>
          </cell>
          <cell r="E9">
            <v>78</v>
          </cell>
          <cell r="G9" t="str">
            <v>M</v>
          </cell>
          <cell r="I9">
            <v>0</v>
          </cell>
          <cell r="K9" t="str">
            <v>J02080010</v>
          </cell>
          <cell r="L9" t="str">
            <v>A001</v>
          </cell>
          <cell r="M9" t="str">
            <v>U</v>
          </cell>
        </row>
        <row r="10">
          <cell r="A10">
            <v>500</v>
          </cell>
          <cell r="B10" t="str">
            <v>5</v>
          </cell>
          <cell r="C10" t="str">
            <v>포장 절단공</v>
          </cell>
          <cell r="D10" t="str">
            <v>아스팔트콘크리트포장</v>
          </cell>
          <cell r="E10">
            <v>3103</v>
          </cell>
          <cell r="G10" t="str">
            <v>M</v>
          </cell>
          <cell r="I10">
            <v>0</v>
          </cell>
          <cell r="K10" t="str">
            <v>J02080020</v>
          </cell>
          <cell r="L10" t="str">
            <v>A001</v>
          </cell>
          <cell r="M10" t="str">
            <v>U</v>
          </cell>
        </row>
        <row r="11">
          <cell r="A11">
            <v>550</v>
          </cell>
          <cell r="B11" t="str">
            <v>5</v>
          </cell>
          <cell r="C11" t="str">
            <v>표토제거(T=15CM,답구간:절토부)</v>
          </cell>
          <cell r="D11" t="str">
            <v>도쟈 19TON</v>
          </cell>
          <cell r="E11">
            <v>463</v>
          </cell>
          <cell r="G11" t="str">
            <v>M2</v>
          </cell>
          <cell r="I11">
            <v>0</v>
          </cell>
          <cell r="K11" t="str">
            <v>HP00734</v>
          </cell>
          <cell r="L11" t="str">
            <v>A001</v>
          </cell>
          <cell r="M11" t="str">
            <v>U</v>
          </cell>
        </row>
        <row r="12">
          <cell r="A12">
            <v>600</v>
          </cell>
          <cell r="B12" t="str">
            <v>5</v>
          </cell>
          <cell r="C12" t="str">
            <v>표토제거(T=20CM,답구간:성토부)</v>
          </cell>
          <cell r="D12" t="str">
            <v>도쟈 19TON</v>
          </cell>
          <cell r="E12">
            <v>215949</v>
          </cell>
          <cell r="G12" t="str">
            <v>M2</v>
          </cell>
          <cell r="I12">
            <v>0</v>
          </cell>
          <cell r="K12" t="str">
            <v>HP00735</v>
          </cell>
          <cell r="L12" t="str">
            <v>A001</v>
          </cell>
          <cell r="M12" t="str">
            <v>U</v>
          </cell>
        </row>
        <row r="13">
          <cell r="A13">
            <v>650</v>
          </cell>
          <cell r="B13" t="str">
            <v>5</v>
          </cell>
          <cell r="C13" t="str">
            <v>표토제거(T=15CM,답외구간:절토부)</v>
          </cell>
          <cell r="D13" t="str">
            <v>도쟈 32TON</v>
          </cell>
          <cell r="E13">
            <v>58264</v>
          </cell>
          <cell r="G13" t="str">
            <v>M2</v>
          </cell>
          <cell r="I13">
            <v>0</v>
          </cell>
          <cell r="K13" t="str">
            <v>HP00736</v>
          </cell>
          <cell r="L13" t="str">
            <v>A001</v>
          </cell>
          <cell r="M13" t="str">
            <v>U</v>
          </cell>
        </row>
        <row r="14">
          <cell r="A14">
            <v>700</v>
          </cell>
          <cell r="B14" t="str">
            <v>5</v>
          </cell>
          <cell r="C14" t="str">
            <v>표토제거(T=20CM,답외구간:성토부)</v>
          </cell>
          <cell r="D14" t="str">
            <v>도쟈 32TON</v>
          </cell>
          <cell r="E14">
            <v>3801</v>
          </cell>
          <cell r="G14" t="str">
            <v>M2</v>
          </cell>
          <cell r="I14">
            <v>0</v>
          </cell>
          <cell r="K14" t="str">
            <v>HP00737</v>
          </cell>
          <cell r="L14" t="str">
            <v>A001</v>
          </cell>
          <cell r="M14" t="str">
            <v>U</v>
          </cell>
        </row>
        <row r="15">
          <cell r="A15">
            <v>750</v>
          </cell>
          <cell r="B15" t="str">
            <v>5</v>
          </cell>
          <cell r="C15" t="str">
            <v>터파기(토사)</v>
          </cell>
          <cell r="D15" t="str">
            <v>백호우1.0M3</v>
          </cell>
          <cell r="E15">
            <v>5316</v>
          </cell>
          <cell r="G15" t="str">
            <v>M3</v>
          </cell>
          <cell r="I15">
            <v>0</v>
          </cell>
          <cell r="K15" t="str">
            <v>HP00390</v>
          </cell>
          <cell r="L15" t="str">
            <v>A001</v>
          </cell>
          <cell r="M15" t="str">
            <v>U</v>
          </cell>
        </row>
        <row r="16">
          <cell r="A16">
            <v>800</v>
          </cell>
          <cell r="B16" t="str">
            <v>5</v>
          </cell>
          <cell r="C16" t="str">
            <v>토사깍기</v>
          </cell>
          <cell r="D16" t="str">
            <v>도쟈 32TON</v>
          </cell>
          <cell r="E16">
            <v>555377</v>
          </cell>
          <cell r="G16" t="str">
            <v>M3</v>
          </cell>
          <cell r="I16">
            <v>0</v>
          </cell>
          <cell r="K16" t="str">
            <v>HP10050</v>
          </cell>
          <cell r="L16" t="str">
            <v>A001</v>
          </cell>
          <cell r="M16" t="str">
            <v>U</v>
          </cell>
        </row>
        <row r="17">
          <cell r="A17">
            <v>850</v>
          </cell>
          <cell r="B17" t="str">
            <v>5</v>
          </cell>
          <cell r="C17" t="str">
            <v>토사운반</v>
          </cell>
          <cell r="D17" t="str">
            <v>무대</v>
          </cell>
          <cell r="E17">
            <v>131873</v>
          </cell>
          <cell r="G17" t="str">
            <v>M3</v>
          </cell>
          <cell r="I17">
            <v>0</v>
          </cell>
          <cell r="L17" t="str">
            <v>A001</v>
          </cell>
          <cell r="M17" t="str">
            <v>U</v>
          </cell>
        </row>
        <row r="18">
          <cell r="A18">
            <v>900</v>
          </cell>
          <cell r="B18" t="str">
            <v>5</v>
          </cell>
          <cell r="C18" t="str">
            <v>토사 운반</v>
          </cell>
          <cell r="D18" t="str">
            <v>(L=60M,도쟈 32TON)</v>
          </cell>
          <cell r="E18">
            <v>172370</v>
          </cell>
          <cell r="G18" t="str">
            <v>M3</v>
          </cell>
          <cell r="I18">
            <v>0</v>
          </cell>
          <cell r="K18" t="str">
            <v>HP10100</v>
          </cell>
          <cell r="L18" t="str">
            <v>A001</v>
          </cell>
          <cell r="M18" t="str">
            <v>U</v>
          </cell>
        </row>
        <row r="19">
          <cell r="A19">
            <v>950</v>
          </cell>
          <cell r="B19" t="str">
            <v>5</v>
          </cell>
          <cell r="C19" t="str">
            <v>토사 운반</v>
          </cell>
          <cell r="D19" t="str">
            <v>(L=319M,덤프15TON)</v>
          </cell>
          <cell r="E19">
            <v>182712</v>
          </cell>
          <cell r="G19" t="str">
            <v>M3</v>
          </cell>
          <cell r="I19">
            <v>0</v>
          </cell>
          <cell r="K19" t="str">
            <v>HP10110</v>
          </cell>
          <cell r="L19" t="str">
            <v>A001</v>
          </cell>
          <cell r="M19" t="str">
            <v>U</v>
          </cell>
        </row>
        <row r="20">
          <cell r="A20">
            <v>1000</v>
          </cell>
          <cell r="B20" t="str">
            <v>5</v>
          </cell>
          <cell r="C20" t="str">
            <v>순성토</v>
          </cell>
          <cell r="D20" t="str">
            <v>(L=33.3KM,덤프15TON)</v>
          </cell>
          <cell r="E20">
            <v>472171</v>
          </cell>
          <cell r="G20" t="str">
            <v>M3</v>
          </cell>
          <cell r="I20">
            <v>0</v>
          </cell>
          <cell r="K20" t="str">
            <v>HP10115</v>
          </cell>
          <cell r="L20" t="str">
            <v>A001</v>
          </cell>
          <cell r="M20" t="str">
            <v>U</v>
          </cell>
        </row>
        <row r="21">
          <cell r="A21">
            <v>1050</v>
          </cell>
          <cell r="B21" t="str">
            <v>5</v>
          </cell>
          <cell r="C21" t="str">
            <v>사토</v>
          </cell>
          <cell r="D21" t="str">
            <v>(L=17.5KM,덤프15TON)</v>
          </cell>
          <cell r="E21">
            <v>98230</v>
          </cell>
          <cell r="G21" t="str">
            <v>M3</v>
          </cell>
          <cell r="I21">
            <v>0</v>
          </cell>
          <cell r="K21" t="str">
            <v>HP10120</v>
          </cell>
          <cell r="L21" t="str">
            <v>A001</v>
          </cell>
          <cell r="M21" t="str">
            <v>U</v>
          </cell>
        </row>
        <row r="22">
          <cell r="A22">
            <v>1100</v>
          </cell>
          <cell r="B22" t="str">
            <v>5</v>
          </cell>
          <cell r="C22" t="str">
            <v>노체 (90%다짐)</v>
          </cell>
          <cell r="D22" t="str">
            <v>토사</v>
          </cell>
          <cell r="E22">
            <v>111819</v>
          </cell>
          <cell r="G22" t="str">
            <v>M3</v>
          </cell>
          <cell r="I22">
            <v>0</v>
          </cell>
          <cell r="K22" t="str">
            <v>HP10200</v>
          </cell>
          <cell r="L22" t="str">
            <v>A001</v>
          </cell>
          <cell r="M22" t="str">
            <v>U</v>
          </cell>
        </row>
        <row r="23">
          <cell r="A23">
            <v>1150</v>
          </cell>
          <cell r="B23" t="str">
            <v>5</v>
          </cell>
          <cell r="C23" t="str">
            <v>상부노상(100%)</v>
          </cell>
          <cell r="D23" t="str">
            <v>15CM</v>
          </cell>
          <cell r="E23">
            <v>18572</v>
          </cell>
          <cell r="G23" t="str">
            <v>M3</v>
          </cell>
          <cell r="I23">
            <v>0</v>
          </cell>
          <cell r="K23" t="str">
            <v>HP10180</v>
          </cell>
          <cell r="L23" t="str">
            <v>A001</v>
          </cell>
          <cell r="M23" t="str">
            <v>U</v>
          </cell>
        </row>
        <row r="24">
          <cell r="A24">
            <v>1200</v>
          </cell>
          <cell r="B24" t="str">
            <v>5</v>
          </cell>
          <cell r="C24" t="str">
            <v>하부노상(95%)</v>
          </cell>
          <cell r="D24" t="str">
            <v>20CM</v>
          </cell>
          <cell r="E24">
            <v>168561</v>
          </cell>
          <cell r="G24" t="str">
            <v>M3</v>
          </cell>
          <cell r="I24">
            <v>0</v>
          </cell>
          <cell r="K24" t="str">
            <v>HP10190</v>
          </cell>
          <cell r="L24" t="str">
            <v>A001</v>
          </cell>
          <cell r="M24" t="str">
            <v>U</v>
          </cell>
        </row>
        <row r="25">
          <cell r="A25">
            <v>1250</v>
          </cell>
          <cell r="B25" t="str">
            <v>5</v>
          </cell>
          <cell r="C25" t="str">
            <v>비다짐</v>
          </cell>
          <cell r="D25" t="str">
            <v>도쟈32TON</v>
          </cell>
          <cell r="E25">
            <v>636098</v>
          </cell>
          <cell r="G25" t="str">
            <v>M3</v>
          </cell>
          <cell r="I25">
            <v>0</v>
          </cell>
          <cell r="K25" t="str">
            <v>HP10170</v>
          </cell>
          <cell r="L25" t="str">
            <v>A001</v>
          </cell>
          <cell r="M25" t="str">
            <v>U</v>
          </cell>
        </row>
        <row r="26">
          <cell r="A26">
            <v>1300</v>
          </cell>
          <cell r="B26" t="str">
            <v>5</v>
          </cell>
          <cell r="C26" t="str">
            <v>줄떼</v>
          </cell>
          <cell r="D26" t="str">
            <v>(들떼)</v>
          </cell>
          <cell r="E26">
            <v>135</v>
          </cell>
          <cell r="G26" t="str">
            <v>M2</v>
          </cell>
          <cell r="I26">
            <v>0</v>
          </cell>
          <cell r="K26" t="str">
            <v>IL01520</v>
          </cell>
          <cell r="L26" t="str">
            <v>A001</v>
          </cell>
          <cell r="M26" t="str">
            <v>U</v>
          </cell>
        </row>
        <row r="27">
          <cell r="A27">
            <v>1350</v>
          </cell>
          <cell r="B27" t="str">
            <v>5</v>
          </cell>
          <cell r="C27" t="str">
            <v>씨앗뿜어붙이기</v>
          </cell>
          <cell r="E27">
            <v>66948</v>
          </cell>
          <cell r="G27" t="str">
            <v>M2</v>
          </cell>
          <cell r="I27">
            <v>0</v>
          </cell>
          <cell r="K27" t="str">
            <v>IL11010</v>
          </cell>
          <cell r="L27" t="str">
            <v>A001</v>
          </cell>
          <cell r="M27" t="str">
            <v>U</v>
          </cell>
        </row>
        <row r="28">
          <cell r="A28">
            <v>1400</v>
          </cell>
          <cell r="B28" t="str">
            <v>5</v>
          </cell>
          <cell r="C28" t="str">
            <v>토공 규준틀</v>
          </cell>
          <cell r="D28" t="str">
            <v>수평</v>
          </cell>
          <cell r="E28">
            <v>118</v>
          </cell>
          <cell r="G28" t="str">
            <v>개소</v>
          </cell>
          <cell r="I28">
            <v>0</v>
          </cell>
          <cell r="K28" t="str">
            <v>J00130010</v>
          </cell>
          <cell r="L28" t="str">
            <v>A001</v>
          </cell>
          <cell r="M28" t="str">
            <v>U</v>
          </cell>
        </row>
        <row r="29">
          <cell r="A29">
            <v>1450</v>
          </cell>
          <cell r="B29" t="str">
            <v>5</v>
          </cell>
          <cell r="C29" t="str">
            <v>침하토</v>
          </cell>
          <cell r="D29" t="str">
            <v>토공유용처리</v>
          </cell>
          <cell r="E29">
            <v>214640</v>
          </cell>
          <cell r="G29" t="str">
            <v>M3</v>
          </cell>
          <cell r="I29">
            <v>0</v>
          </cell>
          <cell r="L29" t="str">
            <v>A001</v>
          </cell>
          <cell r="M29" t="str">
            <v>U</v>
          </cell>
        </row>
        <row r="30">
          <cell r="A30">
            <v>1500</v>
          </cell>
          <cell r="B30" t="str">
            <v>5</v>
          </cell>
          <cell r="C30" t="str">
            <v>SAND MAT</v>
          </cell>
          <cell r="E30">
            <v>187637</v>
          </cell>
          <cell r="G30" t="str">
            <v>M3</v>
          </cell>
          <cell r="I30">
            <v>0</v>
          </cell>
          <cell r="K30" t="str">
            <v>HP01110</v>
          </cell>
          <cell r="L30" t="str">
            <v>A001</v>
          </cell>
          <cell r="M30" t="str">
            <v>U</v>
          </cell>
        </row>
        <row r="31">
          <cell r="A31">
            <v>1550</v>
          </cell>
          <cell r="B31" t="str">
            <v>5</v>
          </cell>
          <cell r="C31" t="str">
            <v>과재성토</v>
          </cell>
          <cell r="D31" t="str">
            <v>토공유용처리</v>
          </cell>
          <cell r="E31">
            <v>472685</v>
          </cell>
          <cell r="G31" t="str">
            <v>M3</v>
          </cell>
          <cell r="I31">
            <v>0</v>
          </cell>
          <cell r="L31" t="str">
            <v>A001</v>
          </cell>
          <cell r="M31" t="str">
            <v>U</v>
          </cell>
        </row>
        <row r="32">
          <cell r="A32">
            <v>1600</v>
          </cell>
          <cell r="B32" t="str">
            <v>5</v>
          </cell>
          <cell r="C32" t="str">
            <v>과재성토제거</v>
          </cell>
          <cell r="D32" t="str">
            <v>토공유용처리</v>
          </cell>
          <cell r="E32">
            <v>472685</v>
          </cell>
          <cell r="G32" t="str">
            <v>M3</v>
          </cell>
          <cell r="I32">
            <v>0</v>
          </cell>
          <cell r="L32" t="str">
            <v>A001</v>
          </cell>
          <cell r="M32" t="str">
            <v>U</v>
          </cell>
        </row>
        <row r="33">
          <cell r="A33">
            <v>1650</v>
          </cell>
          <cell r="B33" t="str">
            <v>5</v>
          </cell>
          <cell r="C33" t="str">
            <v>PE매트부설</v>
          </cell>
          <cell r="D33" t="str">
            <v>10TON</v>
          </cell>
          <cell r="E33">
            <v>239195</v>
          </cell>
          <cell r="G33" t="str">
            <v>M2</v>
          </cell>
          <cell r="I33">
            <v>0</v>
          </cell>
          <cell r="K33" t="str">
            <v>WQ30080</v>
          </cell>
          <cell r="L33" t="str">
            <v>A001</v>
          </cell>
          <cell r="M33" t="str">
            <v>U</v>
          </cell>
        </row>
        <row r="34">
          <cell r="A34">
            <v>1700</v>
          </cell>
          <cell r="B34" t="str">
            <v>5</v>
          </cell>
          <cell r="C34" t="str">
            <v>드레인보드타입(P.B.D)</v>
          </cell>
          <cell r="D34" t="str">
            <v>진동식 항타</v>
          </cell>
          <cell r="E34">
            <v>2838891</v>
          </cell>
          <cell r="G34" t="str">
            <v>M</v>
          </cell>
          <cell r="I34">
            <v>0</v>
          </cell>
          <cell r="K34" t="str">
            <v>HP01120</v>
          </cell>
          <cell r="L34" t="str">
            <v>A001</v>
          </cell>
          <cell r="M34" t="str">
            <v>U</v>
          </cell>
        </row>
        <row r="35">
          <cell r="A35">
            <v>1750</v>
          </cell>
          <cell r="B35" t="str">
            <v>5</v>
          </cell>
          <cell r="C35" t="str">
            <v>침하판(1"PIPE 부착)</v>
          </cell>
          <cell r="E35">
            <v>28</v>
          </cell>
          <cell r="G35" t="str">
            <v>EA</v>
          </cell>
          <cell r="I35">
            <v>0</v>
          </cell>
          <cell r="K35" t="str">
            <v>HP01130</v>
          </cell>
          <cell r="L35" t="str">
            <v>A001</v>
          </cell>
          <cell r="M35" t="str">
            <v>U</v>
          </cell>
        </row>
        <row r="36">
          <cell r="A36">
            <v>1800</v>
          </cell>
          <cell r="B36" t="str">
            <v>5</v>
          </cell>
          <cell r="C36" t="str">
            <v>침하봉 보호관(R=150M/M)</v>
          </cell>
          <cell r="E36">
            <v>140</v>
          </cell>
          <cell r="G36" t="str">
            <v>M</v>
          </cell>
          <cell r="I36">
            <v>0</v>
          </cell>
          <cell r="K36" t="str">
            <v>HP01140</v>
          </cell>
          <cell r="L36" t="str">
            <v>A001</v>
          </cell>
          <cell r="M36" t="str">
            <v>U</v>
          </cell>
        </row>
        <row r="37">
          <cell r="A37">
            <v>1850</v>
          </cell>
          <cell r="B37" t="str">
            <v>5</v>
          </cell>
          <cell r="C37" t="str">
            <v>설치비(경사계)</v>
          </cell>
          <cell r="E37">
            <v>6</v>
          </cell>
          <cell r="G37" t="str">
            <v>개</v>
          </cell>
          <cell r="I37">
            <v>0</v>
          </cell>
          <cell r="K37" t="str">
            <v>WQ30100</v>
          </cell>
          <cell r="L37" t="str">
            <v>A001</v>
          </cell>
          <cell r="M37" t="str">
            <v>U</v>
          </cell>
        </row>
        <row r="38">
          <cell r="A38">
            <v>1900</v>
          </cell>
          <cell r="B38" t="str">
            <v>5</v>
          </cell>
          <cell r="C38" t="str">
            <v>설치비(간극수압계)</v>
          </cell>
          <cell r="E38">
            <v>44</v>
          </cell>
          <cell r="G38" t="str">
            <v>개</v>
          </cell>
          <cell r="I38">
            <v>0</v>
          </cell>
          <cell r="K38" t="str">
            <v>WQ30150</v>
          </cell>
          <cell r="L38" t="str">
            <v>A001</v>
          </cell>
          <cell r="M38" t="str">
            <v>U</v>
          </cell>
        </row>
        <row r="39">
          <cell r="A39">
            <v>1950</v>
          </cell>
          <cell r="B39" t="str">
            <v>5</v>
          </cell>
          <cell r="C39" t="str">
            <v>설치비(층별침하계)</v>
          </cell>
          <cell r="E39">
            <v>20</v>
          </cell>
          <cell r="G39" t="str">
            <v>개</v>
          </cell>
          <cell r="I39">
            <v>0</v>
          </cell>
          <cell r="K39" t="str">
            <v>WQ30090</v>
          </cell>
          <cell r="L39" t="str">
            <v>A001</v>
          </cell>
          <cell r="M39" t="str">
            <v>U</v>
          </cell>
        </row>
        <row r="40">
          <cell r="A40">
            <v>2000</v>
          </cell>
          <cell r="B40" t="str">
            <v>5</v>
          </cell>
          <cell r="C40" t="str">
            <v>설치비(수위계)</v>
          </cell>
          <cell r="E40">
            <v>12</v>
          </cell>
          <cell r="G40" t="str">
            <v>개</v>
          </cell>
          <cell r="I40">
            <v>0</v>
          </cell>
          <cell r="K40" t="str">
            <v>WQ30101</v>
          </cell>
          <cell r="L40" t="str">
            <v>A001</v>
          </cell>
          <cell r="M40" t="str">
            <v>U</v>
          </cell>
        </row>
        <row r="41">
          <cell r="A41">
            <v>2050</v>
          </cell>
          <cell r="B41" t="str">
            <v>5</v>
          </cell>
          <cell r="C41" t="str">
            <v>유공관설치</v>
          </cell>
          <cell r="D41" t="str">
            <v>D150MM</v>
          </cell>
          <cell r="E41">
            <v>12467</v>
          </cell>
          <cell r="G41" t="str">
            <v>M</v>
          </cell>
          <cell r="I41">
            <v>0</v>
          </cell>
          <cell r="K41" t="str">
            <v>IL37100</v>
          </cell>
          <cell r="L41" t="str">
            <v>A001</v>
          </cell>
          <cell r="M41" t="str">
            <v>U</v>
          </cell>
        </row>
        <row r="42">
          <cell r="A42">
            <v>2100</v>
          </cell>
          <cell r="B42" t="str">
            <v>5</v>
          </cell>
          <cell r="C42" t="str">
            <v>집수정 설치</v>
          </cell>
          <cell r="D42" t="str">
            <v>D600MM</v>
          </cell>
          <cell r="E42">
            <v>162</v>
          </cell>
          <cell r="G42" t="str">
            <v>M</v>
          </cell>
          <cell r="I42">
            <v>0</v>
          </cell>
          <cell r="K42" t="str">
            <v>IL37080</v>
          </cell>
          <cell r="L42" t="str">
            <v>A001</v>
          </cell>
          <cell r="M42" t="str">
            <v>U</v>
          </cell>
        </row>
        <row r="43">
          <cell r="A43">
            <v>2150</v>
          </cell>
          <cell r="B43" t="str">
            <v>5</v>
          </cell>
          <cell r="C43" t="str">
            <v>배출호스</v>
          </cell>
          <cell r="D43" t="str">
            <v>50㎜</v>
          </cell>
          <cell r="E43">
            <v>1620</v>
          </cell>
          <cell r="G43" t="str">
            <v>M</v>
          </cell>
          <cell r="I43">
            <v>0</v>
          </cell>
          <cell r="K43" t="str">
            <v>M5369817</v>
          </cell>
          <cell r="L43" t="str">
            <v>A001</v>
          </cell>
          <cell r="M43" t="str">
            <v>U</v>
          </cell>
        </row>
        <row r="44">
          <cell r="A44">
            <v>2200</v>
          </cell>
          <cell r="B44" t="str">
            <v>5</v>
          </cell>
          <cell r="C44" t="str">
            <v>수중펌프</v>
          </cell>
          <cell r="E44">
            <v>27</v>
          </cell>
          <cell r="G44" t="str">
            <v>개소</v>
          </cell>
          <cell r="I44">
            <v>0</v>
          </cell>
          <cell r="K44" t="str">
            <v>IL37090</v>
          </cell>
          <cell r="L44" t="str">
            <v>A001</v>
          </cell>
          <cell r="M44" t="str">
            <v>U</v>
          </cell>
        </row>
        <row r="45">
          <cell r="A45">
            <v>2250</v>
          </cell>
          <cell r="B45" t="str">
            <v>5</v>
          </cell>
          <cell r="C45" t="str">
            <v>지표면침하판 계측및분석</v>
          </cell>
          <cell r="E45">
            <v>1680</v>
          </cell>
          <cell r="G45" t="str">
            <v>회</v>
          </cell>
          <cell r="I45">
            <v>0</v>
          </cell>
          <cell r="K45" t="str">
            <v>WQ30200</v>
          </cell>
          <cell r="L45" t="str">
            <v>A001</v>
          </cell>
          <cell r="M45" t="str">
            <v>U</v>
          </cell>
        </row>
        <row r="46">
          <cell r="A46">
            <v>2300</v>
          </cell>
          <cell r="B46" t="str">
            <v>5</v>
          </cell>
          <cell r="C46" t="str">
            <v>경사계 계측및분석</v>
          </cell>
          <cell r="E46">
            <v>180</v>
          </cell>
          <cell r="G46" t="str">
            <v>회</v>
          </cell>
          <cell r="I46">
            <v>0</v>
          </cell>
          <cell r="K46" t="str">
            <v>WQ30180</v>
          </cell>
          <cell r="L46" t="str">
            <v>A001</v>
          </cell>
          <cell r="M46" t="str">
            <v>U</v>
          </cell>
        </row>
        <row r="47">
          <cell r="A47">
            <v>2350</v>
          </cell>
          <cell r="B47" t="str">
            <v>5</v>
          </cell>
          <cell r="C47" t="str">
            <v>간극수압계 계측및분석</v>
          </cell>
          <cell r="E47">
            <v>2640</v>
          </cell>
          <cell r="G47" t="str">
            <v>회</v>
          </cell>
          <cell r="I47">
            <v>0</v>
          </cell>
          <cell r="K47" t="str">
            <v>WQ30160</v>
          </cell>
          <cell r="L47" t="str">
            <v>A001</v>
          </cell>
          <cell r="M47" t="str">
            <v>U</v>
          </cell>
        </row>
        <row r="48">
          <cell r="A48">
            <v>2400</v>
          </cell>
          <cell r="B48" t="str">
            <v>5</v>
          </cell>
          <cell r="C48" t="str">
            <v>층별침하계 계측및분석</v>
          </cell>
          <cell r="E48">
            <v>1200</v>
          </cell>
          <cell r="G48" t="str">
            <v>회</v>
          </cell>
          <cell r="I48">
            <v>0</v>
          </cell>
          <cell r="K48" t="str">
            <v>WQ30170</v>
          </cell>
          <cell r="L48" t="str">
            <v>A001</v>
          </cell>
          <cell r="M48" t="str">
            <v>U</v>
          </cell>
        </row>
        <row r="49">
          <cell r="A49">
            <v>2450</v>
          </cell>
          <cell r="B49" t="str">
            <v>5</v>
          </cell>
          <cell r="C49" t="str">
            <v>지하수위계 계측및분석</v>
          </cell>
          <cell r="E49">
            <v>720</v>
          </cell>
          <cell r="G49" t="str">
            <v>회</v>
          </cell>
          <cell r="I49">
            <v>0</v>
          </cell>
          <cell r="K49" t="str">
            <v>WQ30190</v>
          </cell>
          <cell r="L49" t="str">
            <v>A001</v>
          </cell>
          <cell r="M49" t="str">
            <v>U</v>
          </cell>
        </row>
        <row r="50">
          <cell r="A50">
            <v>2500</v>
          </cell>
          <cell r="B50" t="str">
            <v>5</v>
          </cell>
          <cell r="C50" t="str">
            <v>개량전 확인조사</v>
          </cell>
          <cell r="E50">
            <v>1</v>
          </cell>
          <cell r="G50" t="str">
            <v>식</v>
          </cell>
          <cell r="I50">
            <v>0</v>
          </cell>
          <cell r="K50" t="str">
            <v>HP50260</v>
          </cell>
          <cell r="L50" t="str">
            <v>A001</v>
          </cell>
          <cell r="M50" t="str">
            <v>U</v>
          </cell>
        </row>
        <row r="51">
          <cell r="A51">
            <v>2550</v>
          </cell>
          <cell r="B51" t="str">
            <v>5</v>
          </cell>
          <cell r="C51" t="str">
            <v>개량후 확인조사</v>
          </cell>
          <cell r="E51">
            <v>1</v>
          </cell>
          <cell r="G51" t="str">
            <v>식</v>
          </cell>
          <cell r="I51">
            <v>0</v>
          </cell>
          <cell r="K51" t="str">
            <v>HP50270</v>
          </cell>
          <cell r="L51" t="str">
            <v>A001</v>
          </cell>
          <cell r="M51" t="str">
            <v>U</v>
          </cell>
        </row>
        <row r="52">
          <cell r="A52">
            <v>2600</v>
          </cell>
          <cell r="B52" t="str">
            <v>5</v>
          </cell>
          <cell r="C52" t="str">
            <v>시추조사</v>
          </cell>
          <cell r="E52">
            <v>1</v>
          </cell>
          <cell r="G52" t="str">
            <v>식</v>
          </cell>
          <cell r="I52">
            <v>0</v>
          </cell>
          <cell r="K52" t="str">
            <v>HP50280</v>
          </cell>
          <cell r="L52" t="str">
            <v>A001</v>
          </cell>
          <cell r="M52" t="str">
            <v>U</v>
          </cell>
        </row>
        <row r="53">
          <cell r="A53">
            <v>2650</v>
          </cell>
          <cell r="B53" t="str">
            <v>5</v>
          </cell>
          <cell r="C53" t="str">
            <v>PIEZOCONE 관입시험</v>
          </cell>
          <cell r="E53">
            <v>40</v>
          </cell>
          <cell r="G53" t="str">
            <v>회</v>
          </cell>
          <cell r="I53">
            <v>0</v>
          </cell>
          <cell r="K53" t="str">
            <v>J02620240</v>
          </cell>
          <cell r="L53" t="str">
            <v>A001</v>
          </cell>
          <cell r="M53" t="str">
            <v>U</v>
          </cell>
        </row>
        <row r="54">
          <cell r="A54">
            <v>2700</v>
          </cell>
          <cell r="B54" t="str">
            <v>4</v>
          </cell>
          <cell r="C54" t="str">
            <v>2)골재대</v>
          </cell>
          <cell r="D54" t="str">
            <v>별산</v>
          </cell>
          <cell r="E54">
            <v>0</v>
          </cell>
          <cell r="I54">
            <v>0</v>
          </cell>
          <cell r="L54" t="str">
            <v>A001</v>
          </cell>
          <cell r="M54" t="str">
            <v>U</v>
          </cell>
        </row>
        <row r="55">
          <cell r="A55">
            <v>2750</v>
          </cell>
          <cell r="B55" t="str">
            <v>5</v>
          </cell>
          <cell r="C55" t="str">
            <v>모래</v>
          </cell>
          <cell r="D55" t="str">
            <v>세척사</v>
          </cell>
          <cell r="E55">
            <v>187637</v>
          </cell>
          <cell r="G55" t="str">
            <v>M3</v>
          </cell>
          <cell r="I55">
            <v>0</v>
          </cell>
          <cell r="K55" t="str">
            <v>IM00170</v>
          </cell>
          <cell r="L55" t="str">
            <v>A001</v>
          </cell>
          <cell r="M55" t="str">
            <v>U</v>
          </cell>
        </row>
        <row r="56">
          <cell r="A56">
            <v>2800</v>
          </cell>
          <cell r="B56" t="str">
            <v>3</v>
          </cell>
          <cell r="C56" t="str">
            <v>(나)배수공</v>
          </cell>
          <cell r="E56">
            <v>0</v>
          </cell>
          <cell r="I56">
            <v>0</v>
          </cell>
          <cell r="K56" t="str">
            <v>A002</v>
          </cell>
          <cell r="L56" t="str">
            <v>A0001</v>
          </cell>
          <cell r="M56" t="str">
            <v>U</v>
          </cell>
        </row>
        <row r="57">
          <cell r="A57">
            <v>2850</v>
          </cell>
          <cell r="B57" t="str">
            <v>4</v>
          </cell>
          <cell r="C57" t="str">
            <v>1)측구</v>
          </cell>
          <cell r="E57">
            <v>0</v>
          </cell>
          <cell r="I57">
            <v>0</v>
          </cell>
          <cell r="L57" t="str">
            <v>A002</v>
          </cell>
          <cell r="M57" t="str">
            <v>U</v>
          </cell>
        </row>
        <row r="58">
          <cell r="A58">
            <v>2900</v>
          </cell>
          <cell r="B58" t="str">
            <v>5</v>
          </cell>
          <cell r="C58" t="str">
            <v>제형배수로</v>
          </cell>
          <cell r="E58">
            <v>727</v>
          </cell>
          <cell r="G58" t="str">
            <v>M</v>
          </cell>
          <cell r="I58">
            <v>0</v>
          </cell>
          <cell r="K58" t="str">
            <v>IL30150</v>
          </cell>
          <cell r="L58" t="str">
            <v>A002</v>
          </cell>
          <cell r="M58" t="str">
            <v>U</v>
          </cell>
        </row>
        <row r="59">
          <cell r="A59">
            <v>2950</v>
          </cell>
          <cell r="B59" t="str">
            <v>5</v>
          </cell>
          <cell r="C59" t="str">
            <v>U형측구(0.35W X 0.35∼0.7H)</v>
          </cell>
          <cell r="D59" t="str">
            <v>TYPE-1</v>
          </cell>
          <cell r="E59">
            <v>164</v>
          </cell>
          <cell r="G59" t="str">
            <v>M</v>
          </cell>
          <cell r="I59">
            <v>0</v>
          </cell>
          <cell r="K59" t="str">
            <v>IL30410</v>
          </cell>
          <cell r="L59" t="str">
            <v>A002</v>
          </cell>
          <cell r="M59" t="str">
            <v>U</v>
          </cell>
        </row>
        <row r="60">
          <cell r="A60">
            <v>3000</v>
          </cell>
          <cell r="B60" t="str">
            <v>5</v>
          </cell>
          <cell r="C60" t="str">
            <v>U형측구(0.5W X 0.5H)</v>
          </cell>
          <cell r="D60" t="str">
            <v>TYPE-2</v>
          </cell>
          <cell r="E60">
            <v>588</v>
          </cell>
          <cell r="G60" t="str">
            <v>M</v>
          </cell>
          <cell r="I60">
            <v>0</v>
          </cell>
          <cell r="K60" t="str">
            <v>IL30420</v>
          </cell>
          <cell r="L60" t="str">
            <v>A002</v>
          </cell>
          <cell r="M60" t="str">
            <v>U</v>
          </cell>
        </row>
        <row r="61">
          <cell r="A61">
            <v>3050</v>
          </cell>
          <cell r="B61" t="str">
            <v>5</v>
          </cell>
          <cell r="C61" t="str">
            <v>U형측구(0.5W X 0.7H)</v>
          </cell>
          <cell r="D61" t="str">
            <v>TYPE-3</v>
          </cell>
          <cell r="E61">
            <v>50</v>
          </cell>
          <cell r="G61" t="str">
            <v>M</v>
          </cell>
          <cell r="I61">
            <v>0</v>
          </cell>
          <cell r="K61" t="str">
            <v>IL30430</v>
          </cell>
          <cell r="L61" t="str">
            <v>A002</v>
          </cell>
          <cell r="M61" t="str">
            <v>U</v>
          </cell>
        </row>
        <row r="62">
          <cell r="A62">
            <v>3100</v>
          </cell>
          <cell r="B62" t="str">
            <v>5</v>
          </cell>
          <cell r="C62" t="str">
            <v>U형측구(0.7W X 0.7H)</v>
          </cell>
          <cell r="D62" t="str">
            <v>TYPE-4</v>
          </cell>
          <cell r="E62">
            <v>50</v>
          </cell>
          <cell r="G62" t="str">
            <v>M</v>
          </cell>
          <cell r="I62">
            <v>0</v>
          </cell>
          <cell r="K62" t="str">
            <v>IL30440</v>
          </cell>
          <cell r="L62" t="str">
            <v>A002</v>
          </cell>
          <cell r="M62" t="str">
            <v>U</v>
          </cell>
        </row>
        <row r="63">
          <cell r="A63">
            <v>3150</v>
          </cell>
          <cell r="B63" t="str">
            <v>5</v>
          </cell>
          <cell r="C63" t="str">
            <v>U형측구(0.7W X 0.8H)</v>
          </cell>
          <cell r="D63" t="str">
            <v>TYPE-5</v>
          </cell>
          <cell r="E63">
            <v>50</v>
          </cell>
          <cell r="G63" t="str">
            <v>M</v>
          </cell>
          <cell r="I63">
            <v>0</v>
          </cell>
          <cell r="K63" t="str">
            <v>IL30442</v>
          </cell>
          <cell r="L63" t="str">
            <v>A002</v>
          </cell>
          <cell r="M63" t="str">
            <v>U</v>
          </cell>
        </row>
        <row r="64">
          <cell r="A64">
            <v>3200</v>
          </cell>
          <cell r="B64" t="str">
            <v>5</v>
          </cell>
          <cell r="C64" t="str">
            <v>U형측구(0.9W X 0.9H)</v>
          </cell>
          <cell r="D64" t="str">
            <v>TYPE-6</v>
          </cell>
          <cell r="E64">
            <v>97</v>
          </cell>
          <cell r="G64" t="str">
            <v>M</v>
          </cell>
          <cell r="I64">
            <v>0</v>
          </cell>
          <cell r="K64" t="str">
            <v>IL30444</v>
          </cell>
          <cell r="L64" t="str">
            <v>A002</v>
          </cell>
          <cell r="M64" t="str">
            <v>U</v>
          </cell>
        </row>
        <row r="65">
          <cell r="A65">
            <v>3250</v>
          </cell>
          <cell r="B65" t="str">
            <v>5</v>
          </cell>
          <cell r="C65" t="str">
            <v>U형측구(0.9W X 1.0 ∼1.1H)</v>
          </cell>
          <cell r="D65" t="str">
            <v>TYPE-7</v>
          </cell>
          <cell r="E65">
            <v>77</v>
          </cell>
          <cell r="G65" t="str">
            <v>M</v>
          </cell>
          <cell r="I65">
            <v>0</v>
          </cell>
          <cell r="K65" t="str">
            <v>IL30446</v>
          </cell>
          <cell r="L65" t="str">
            <v>A002</v>
          </cell>
          <cell r="M65" t="str">
            <v>U</v>
          </cell>
        </row>
        <row r="66">
          <cell r="A66">
            <v>3300</v>
          </cell>
          <cell r="B66" t="str">
            <v>5</v>
          </cell>
          <cell r="C66" t="str">
            <v>U형플륨관부설</v>
          </cell>
          <cell r="D66" t="str">
            <v>#300</v>
          </cell>
          <cell r="E66">
            <v>110</v>
          </cell>
          <cell r="G66" t="str">
            <v>M</v>
          </cell>
          <cell r="I66">
            <v>0</v>
          </cell>
          <cell r="K66" t="str">
            <v>IL30450</v>
          </cell>
          <cell r="L66" t="str">
            <v>A002</v>
          </cell>
          <cell r="M66" t="str">
            <v>U</v>
          </cell>
        </row>
        <row r="67">
          <cell r="A67">
            <v>3350</v>
          </cell>
          <cell r="B67" t="str">
            <v>5</v>
          </cell>
          <cell r="C67" t="str">
            <v>물푸기</v>
          </cell>
          <cell r="E67">
            <v>63</v>
          </cell>
          <cell r="G67" t="str">
            <v>HR</v>
          </cell>
          <cell r="I67">
            <v>0</v>
          </cell>
          <cell r="K67" t="str">
            <v>SD30010</v>
          </cell>
          <cell r="L67" t="str">
            <v>A002</v>
          </cell>
          <cell r="M67" t="str">
            <v>U</v>
          </cell>
        </row>
        <row r="68">
          <cell r="A68">
            <v>3400</v>
          </cell>
          <cell r="B68" t="str">
            <v>4</v>
          </cell>
          <cell r="C68" t="str">
            <v>2)배수관로공</v>
          </cell>
          <cell r="E68">
            <v>0</v>
          </cell>
          <cell r="I68">
            <v>0</v>
          </cell>
          <cell r="L68" t="str">
            <v>A002</v>
          </cell>
          <cell r="M68" t="str">
            <v>U</v>
          </cell>
        </row>
        <row r="69">
          <cell r="A69">
            <v>3450</v>
          </cell>
          <cell r="B69" t="str">
            <v>5</v>
          </cell>
          <cell r="C69" t="str">
            <v>가) 우수관로</v>
          </cell>
          <cell r="E69">
            <v>0</v>
          </cell>
          <cell r="I69">
            <v>0</v>
          </cell>
          <cell r="L69" t="str">
            <v>A002</v>
          </cell>
          <cell r="M69" t="str">
            <v>U</v>
          </cell>
        </row>
        <row r="70">
          <cell r="A70">
            <v>3500</v>
          </cell>
          <cell r="B70" t="str">
            <v>6</v>
          </cell>
          <cell r="C70" t="str">
            <v>터파기(토사,0-6m)</v>
          </cell>
          <cell r="D70" t="str">
            <v>백호우 0.7M3</v>
          </cell>
          <cell r="E70">
            <v>9203</v>
          </cell>
          <cell r="G70" t="str">
            <v>M3</v>
          </cell>
          <cell r="I70">
            <v>0</v>
          </cell>
          <cell r="K70" t="str">
            <v>IL00580</v>
          </cell>
          <cell r="L70" t="str">
            <v>A002</v>
          </cell>
          <cell r="M70" t="str">
            <v>U</v>
          </cell>
        </row>
        <row r="71">
          <cell r="A71">
            <v>3550</v>
          </cell>
          <cell r="B71" t="str">
            <v>6</v>
          </cell>
          <cell r="C71" t="str">
            <v>수중터파기(토사,0-6M)</v>
          </cell>
          <cell r="D71" t="str">
            <v>백호우 0.7M3</v>
          </cell>
          <cell r="E71">
            <v>664</v>
          </cell>
          <cell r="G71" t="str">
            <v>M3</v>
          </cell>
          <cell r="I71">
            <v>0</v>
          </cell>
          <cell r="K71" t="str">
            <v>IL00450</v>
          </cell>
          <cell r="L71" t="str">
            <v>A002</v>
          </cell>
          <cell r="M71" t="str">
            <v>U</v>
          </cell>
        </row>
        <row r="72">
          <cell r="A72">
            <v>3600</v>
          </cell>
          <cell r="B72" t="str">
            <v>6</v>
          </cell>
          <cell r="C72" t="str">
            <v>되메우기</v>
          </cell>
          <cell r="D72" t="str">
            <v>기계,B/H+RAMMER</v>
          </cell>
          <cell r="E72">
            <v>4933</v>
          </cell>
          <cell r="G72" t="str">
            <v>M3</v>
          </cell>
          <cell r="I72">
            <v>0</v>
          </cell>
          <cell r="K72" t="str">
            <v>I00590</v>
          </cell>
          <cell r="L72" t="str">
            <v>A002</v>
          </cell>
          <cell r="M72" t="str">
            <v>U</v>
          </cell>
        </row>
        <row r="73">
          <cell r="A73">
            <v>3650</v>
          </cell>
          <cell r="B73" t="str">
            <v>6</v>
          </cell>
          <cell r="C73" t="str">
            <v>되메우기</v>
          </cell>
          <cell r="D73" t="str">
            <v>인력</v>
          </cell>
          <cell r="E73">
            <v>3478</v>
          </cell>
          <cell r="G73" t="str">
            <v>M3</v>
          </cell>
          <cell r="I73">
            <v>0</v>
          </cell>
          <cell r="K73" t="str">
            <v>I00360</v>
          </cell>
          <cell r="L73" t="str">
            <v>A002</v>
          </cell>
          <cell r="M73" t="str">
            <v>U</v>
          </cell>
        </row>
        <row r="74">
          <cell r="A74">
            <v>3700</v>
          </cell>
          <cell r="B74" t="str">
            <v>6</v>
          </cell>
          <cell r="C74" t="str">
            <v>레미콘 타설</v>
          </cell>
          <cell r="D74" t="str">
            <v>인력, 무근</v>
          </cell>
          <cell r="E74">
            <v>3</v>
          </cell>
          <cell r="G74" t="str">
            <v>M3</v>
          </cell>
          <cell r="I74">
            <v>0</v>
          </cell>
          <cell r="K74" t="str">
            <v>I00820</v>
          </cell>
          <cell r="L74" t="str">
            <v>A002</v>
          </cell>
          <cell r="M74" t="str">
            <v>U</v>
          </cell>
        </row>
        <row r="75">
          <cell r="A75">
            <v>3750</v>
          </cell>
          <cell r="B75" t="str">
            <v>6</v>
          </cell>
          <cell r="C75" t="str">
            <v>레미콘 타설</v>
          </cell>
          <cell r="D75" t="str">
            <v>인력, 무근</v>
          </cell>
          <cell r="E75">
            <v>391</v>
          </cell>
          <cell r="G75" t="str">
            <v>M3</v>
          </cell>
          <cell r="I75">
            <v>0</v>
          </cell>
          <cell r="K75" t="str">
            <v>I00820</v>
          </cell>
          <cell r="L75" t="str">
            <v>A002</v>
          </cell>
          <cell r="M75" t="str">
            <v>U</v>
          </cell>
        </row>
        <row r="76">
          <cell r="A76">
            <v>3800</v>
          </cell>
          <cell r="B76" t="str">
            <v>6</v>
          </cell>
          <cell r="C76" t="str">
            <v>합판 거푸집</v>
          </cell>
          <cell r="D76" t="str">
            <v>6 회</v>
          </cell>
          <cell r="E76">
            <v>944</v>
          </cell>
          <cell r="G76" t="str">
            <v>M2</v>
          </cell>
          <cell r="I76">
            <v>0</v>
          </cell>
          <cell r="K76" t="str">
            <v>I00940</v>
          </cell>
          <cell r="L76" t="str">
            <v>A002</v>
          </cell>
          <cell r="M76" t="str">
            <v>U</v>
          </cell>
        </row>
        <row r="77">
          <cell r="A77">
            <v>3850</v>
          </cell>
          <cell r="B77" t="str">
            <v>6</v>
          </cell>
          <cell r="C77" t="str">
            <v>모 르 터</v>
          </cell>
          <cell r="D77" t="str">
            <v>1 : 2</v>
          </cell>
          <cell r="E77">
            <v>2.9</v>
          </cell>
          <cell r="G77" t="str">
            <v>M3</v>
          </cell>
          <cell r="I77">
            <v>0</v>
          </cell>
          <cell r="K77" t="str">
            <v>I00870</v>
          </cell>
          <cell r="L77" t="str">
            <v>A002</v>
          </cell>
          <cell r="M77" t="str">
            <v>U</v>
          </cell>
        </row>
        <row r="78">
          <cell r="A78">
            <v>3900</v>
          </cell>
          <cell r="B78" t="str">
            <v>6</v>
          </cell>
          <cell r="C78" t="str">
            <v>흄관접합및부설(소켓접합)</v>
          </cell>
          <cell r="D78" t="str">
            <v>D450, 기계</v>
          </cell>
          <cell r="E78">
            <v>1003</v>
          </cell>
          <cell r="G78" t="str">
            <v>M</v>
          </cell>
          <cell r="I78">
            <v>0</v>
          </cell>
          <cell r="K78" t="str">
            <v>IL33610</v>
          </cell>
          <cell r="L78" t="str">
            <v>A002</v>
          </cell>
          <cell r="M78" t="str">
            <v>U</v>
          </cell>
        </row>
        <row r="79">
          <cell r="A79">
            <v>3950</v>
          </cell>
          <cell r="B79" t="str">
            <v>6</v>
          </cell>
          <cell r="C79" t="str">
            <v>흄관접합및부설(소켓접합)</v>
          </cell>
          <cell r="D79" t="str">
            <v>D600, 기계</v>
          </cell>
          <cell r="E79">
            <v>136</v>
          </cell>
          <cell r="G79" t="str">
            <v>M</v>
          </cell>
          <cell r="I79">
            <v>0</v>
          </cell>
          <cell r="K79" t="str">
            <v>IL33430</v>
          </cell>
          <cell r="L79" t="str">
            <v>A002</v>
          </cell>
          <cell r="M79" t="str">
            <v>U</v>
          </cell>
        </row>
        <row r="80">
          <cell r="A80">
            <v>4000</v>
          </cell>
          <cell r="B80" t="str">
            <v>6</v>
          </cell>
          <cell r="C80" t="str">
            <v>흄관접합및부설(소켓접합)</v>
          </cell>
          <cell r="D80" t="str">
            <v>D800, 기계</v>
          </cell>
          <cell r="E80">
            <v>277</v>
          </cell>
          <cell r="G80" t="str">
            <v>M</v>
          </cell>
          <cell r="I80">
            <v>0</v>
          </cell>
          <cell r="K80" t="str">
            <v>IL33450</v>
          </cell>
          <cell r="L80" t="str">
            <v>A002</v>
          </cell>
          <cell r="M80" t="str">
            <v>U</v>
          </cell>
        </row>
        <row r="81">
          <cell r="A81">
            <v>4050</v>
          </cell>
          <cell r="B81" t="str">
            <v>6</v>
          </cell>
          <cell r="C81" t="str">
            <v>흄관접합및부설(소켓접합)</v>
          </cell>
          <cell r="D81" t="str">
            <v>D1000, 기계</v>
          </cell>
          <cell r="E81">
            <v>16</v>
          </cell>
          <cell r="G81" t="str">
            <v>M</v>
          </cell>
          <cell r="I81">
            <v>0</v>
          </cell>
          <cell r="K81" t="str">
            <v>IL33470</v>
          </cell>
          <cell r="L81" t="str">
            <v>A002</v>
          </cell>
          <cell r="M81" t="str">
            <v>U</v>
          </cell>
        </row>
        <row r="82">
          <cell r="A82">
            <v>4100</v>
          </cell>
          <cell r="B82" t="str">
            <v>6</v>
          </cell>
          <cell r="C82" t="str">
            <v>흄관접합및부설(소켓접합)</v>
          </cell>
          <cell r="D82" t="str">
            <v>D1200, 기계</v>
          </cell>
          <cell r="E82">
            <v>323</v>
          </cell>
          <cell r="G82" t="str">
            <v>M</v>
          </cell>
          <cell r="I82">
            <v>0</v>
          </cell>
          <cell r="K82" t="str">
            <v>IL33480</v>
          </cell>
          <cell r="L82" t="str">
            <v>A002</v>
          </cell>
          <cell r="M82" t="str">
            <v>U</v>
          </cell>
        </row>
        <row r="83">
          <cell r="A83">
            <v>4150</v>
          </cell>
          <cell r="B83" t="str">
            <v>6</v>
          </cell>
          <cell r="C83" t="str">
            <v>철근 가공 조립</v>
          </cell>
          <cell r="D83" t="str">
            <v>간  단</v>
          </cell>
          <cell r="E83">
            <v>8.1000000000000003E-2</v>
          </cell>
          <cell r="G83" t="str">
            <v>TON</v>
          </cell>
          <cell r="I83">
            <v>0</v>
          </cell>
          <cell r="K83" t="str">
            <v>I00950</v>
          </cell>
          <cell r="L83" t="str">
            <v>A002</v>
          </cell>
          <cell r="M83" t="str">
            <v>U</v>
          </cell>
        </row>
        <row r="84">
          <cell r="A84">
            <v>4200</v>
          </cell>
          <cell r="B84" t="str">
            <v>6</v>
          </cell>
          <cell r="C84" t="str">
            <v>물푸기</v>
          </cell>
          <cell r="E84">
            <v>100</v>
          </cell>
          <cell r="G84" t="str">
            <v>HR</v>
          </cell>
          <cell r="I84">
            <v>0</v>
          </cell>
          <cell r="K84" t="str">
            <v>SD30010</v>
          </cell>
          <cell r="L84" t="str">
            <v>A002</v>
          </cell>
          <cell r="M84" t="str">
            <v>U</v>
          </cell>
        </row>
        <row r="85">
          <cell r="A85">
            <v>4250</v>
          </cell>
          <cell r="B85" t="str">
            <v>5</v>
          </cell>
          <cell r="C85" t="str">
            <v>나) 횡배수관로</v>
          </cell>
          <cell r="E85">
            <v>0</v>
          </cell>
          <cell r="I85">
            <v>0</v>
          </cell>
          <cell r="L85" t="str">
            <v>A002</v>
          </cell>
          <cell r="M85" t="str">
            <v>U</v>
          </cell>
        </row>
        <row r="86">
          <cell r="A86">
            <v>4300</v>
          </cell>
          <cell r="B86" t="str">
            <v>6</v>
          </cell>
          <cell r="C86" t="str">
            <v>터파기(토사,0-6m)</v>
          </cell>
          <cell r="D86" t="str">
            <v>백호우 0.7M3</v>
          </cell>
          <cell r="E86">
            <v>192</v>
          </cell>
          <cell r="G86" t="str">
            <v>M3</v>
          </cell>
          <cell r="I86">
            <v>0</v>
          </cell>
          <cell r="K86" t="str">
            <v>IL00580</v>
          </cell>
          <cell r="L86" t="str">
            <v>A002</v>
          </cell>
          <cell r="M86" t="str">
            <v>U</v>
          </cell>
        </row>
        <row r="87">
          <cell r="A87">
            <v>4350</v>
          </cell>
          <cell r="B87" t="str">
            <v>6</v>
          </cell>
          <cell r="C87" t="str">
            <v>수중터파기(토사,0-6M)</v>
          </cell>
          <cell r="D87" t="str">
            <v>백호우 0.7M3</v>
          </cell>
          <cell r="E87">
            <v>89</v>
          </cell>
          <cell r="G87" t="str">
            <v>M3</v>
          </cell>
          <cell r="I87">
            <v>0</v>
          </cell>
          <cell r="K87" t="str">
            <v>IL00450</v>
          </cell>
          <cell r="L87" t="str">
            <v>A002</v>
          </cell>
          <cell r="M87" t="str">
            <v>U</v>
          </cell>
        </row>
        <row r="88">
          <cell r="A88">
            <v>4400</v>
          </cell>
          <cell r="B88" t="str">
            <v>6</v>
          </cell>
          <cell r="C88" t="str">
            <v>되메우기</v>
          </cell>
          <cell r="D88" t="str">
            <v>기계,B/H+RAMMER</v>
          </cell>
          <cell r="E88">
            <v>80</v>
          </cell>
          <cell r="G88" t="str">
            <v>M3</v>
          </cell>
          <cell r="I88">
            <v>0</v>
          </cell>
          <cell r="K88" t="str">
            <v>I00590</v>
          </cell>
          <cell r="L88" t="str">
            <v>A002</v>
          </cell>
          <cell r="M88" t="str">
            <v>U</v>
          </cell>
        </row>
        <row r="89">
          <cell r="A89">
            <v>4450</v>
          </cell>
          <cell r="B89" t="str">
            <v>6</v>
          </cell>
          <cell r="C89" t="str">
            <v>되메우기</v>
          </cell>
          <cell r="D89" t="str">
            <v>인력</v>
          </cell>
          <cell r="E89">
            <v>132</v>
          </cell>
          <cell r="G89" t="str">
            <v>M3</v>
          </cell>
          <cell r="I89">
            <v>0</v>
          </cell>
          <cell r="K89" t="str">
            <v>I00360</v>
          </cell>
          <cell r="L89" t="str">
            <v>A002</v>
          </cell>
          <cell r="M89" t="str">
            <v>U</v>
          </cell>
        </row>
        <row r="90">
          <cell r="A90">
            <v>4500</v>
          </cell>
          <cell r="B90" t="str">
            <v>6</v>
          </cell>
          <cell r="C90" t="str">
            <v>레미콘 타설</v>
          </cell>
          <cell r="D90" t="str">
            <v>인력, 무근</v>
          </cell>
          <cell r="E90">
            <v>17</v>
          </cell>
          <cell r="G90" t="str">
            <v>M3</v>
          </cell>
          <cell r="I90">
            <v>0</v>
          </cell>
          <cell r="K90" t="str">
            <v>I00820</v>
          </cell>
          <cell r="L90" t="str">
            <v>A002</v>
          </cell>
          <cell r="M90" t="str">
            <v>U</v>
          </cell>
        </row>
        <row r="91">
          <cell r="A91">
            <v>4550</v>
          </cell>
          <cell r="B91" t="str">
            <v>6</v>
          </cell>
          <cell r="C91" t="str">
            <v>합판 거푸집</v>
          </cell>
          <cell r="D91" t="str">
            <v>6 회</v>
          </cell>
          <cell r="E91">
            <v>46</v>
          </cell>
          <cell r="G91" t="str">
            <v>M2</v>
          </cell>
          <cell r="I91">
            <v>0</v>
          </cell>
          <cell r="K91" t="str">
            <v>I00940</v>
          </cell>
          <cell r="L91" t="str">
            <v>A002</v>
          </cell>
          <cell r="M91" t="str">
            <v>U</v>
          </cell>
        </row>
        <row r="92">
          <cell r="A92">
            <v>4600</v>
          </cell>
          <cell r="B92" t="str">
            <v>6</v>
          </cell>
          <cell r="C92" t="str">
            <v>모 르 터</v>
          </cell>
          <cell r="D92" t="str">
            <v>1 : 2</v>
          </cell>
          <cell r="E92">
            <v>0.1</v>
          </cell>
          <cell r="G92" t="str">
            <v>M3</v>
          </cell>
          <cell r="I92">
            <v>0</v>
          </cell>
          <cell r="K92" t="str">
            <v>I00870</v>
          </cell>
          <cell r="L92" t="str">
            <v>A002</v>
          </cell>
          <cell r="M92" t="str">
            <v>U</v>
          </cell>
        </row>
        <row r="93">
          <cell r="A93">
            <v>4650</v>
          </cell>
          <cell r="B93" t="str">
            <v>6</v>
          </cell>
          <cell r="C93" t="str">
            <v>흄관접합및부설(소켓접합)</v>
          </cell>
          <cell r="D93" t="str">
            <v>D600, 기계</v>
          </cell>
          <cell r="E93">
            <v>34</v>
          </cell>
          <cell r="G93" t="str">
            <v>M</v>
          </cell>
          <cell r="I93">
            <v>0</v>
          </cell>
          <cell r="K93" t="str">
            <v>IL33430</v>
          </cell>
          <cell r="L93" t="str">
            <v>A002</v>
          </cell>
          <cell r="M93" t="str">
            <v>U</v>
          </cell>
        </row>
        <row r="94">
          <cell r="A94">
            <v>4700</v>
          </cell>
          <cell r="B94" t="str">
            <v>6</v>
          </cell>
          <cell r="C94" t="str">
            <v>흄관접합및부설(소켓접합)</v>
          </cell>
          <cell r="D94" t="str">
            <v>D800, 기계</v>
          </cell>
          <cell r="E94">
            <v>30</v>
          </cell>
          <cell r="G94" t="str">
            <v>M</v>
          </cell>
          <cell r="I94">
            <v>0</v>
          </cell>
          <cell r="K94" t="str">
            <v>IL33450</v>
          </cell>
          <cell r="L94" t="str">
            <v>A002</v>
          </cell>
          <cell r="M94" t="str">
            <v>U</v>
          </cell>
        </row>
        <row r="95">
          <cell r="A95">
            <v>4750</v>
          </cell>
          <cell r="B95" t="str">
            <v>6</v>
          </cell>
          <cell r="C95" t="str">
            <v>흄관접합및부설(소켓접합)</v>
          </cell>
          <cell r="D95" t="str">
            <v>D1000, 기계</v>
          </cell>
          <cell r="E95">
            <v>11</v>
          </cell>
          <cell r="G95" t="str">
            <v>M</v>
          </cell>
          <cell r="I95">
            <v>0</v>
          </cell>
          <cell r="K95" t="str">
            <v>IL33470</v>
          </cell>
          <cell r="L95" t="str">
            <v>A002</v>
          </cell>
          <cell r="M95" t="str">
            <v>U</v>
          </cell>
        </row>
        <row r="96">
          <cell r="A96">
            <v>4800</v>
          </cell>
          <cell r="B96" t="str">
            <v>6</v>
          </cell>
          <cell r="C96" t="str">
            <v>물푸기</v>
          </cell>
          <cell r="E96">
            <v>51</v>
          </cell>
          <cell r="G96" t="str">
            <v>HR</v>
          </cell>
          <cell r="I96">
            <v>0</v>
          </cell>
          <cell r="K96" t="str">
            <v>SD30010</v>
          </cell>
          <cell r="L96" t="str">
            <v>A002</v>
          </cell>
          <cell r="M96" t="str">
            <v>U</v>
          </cell>
        </row>
        <row r="97">
          <cell r="A97">
            <v>4850</v>
          </cell>
          <cell r="B97" t="str">
            <v>5</v>
          </cell>
          <cell r="C97" t="str">
            <v>다) 우수연결관</v>
          </cell>
          <cell r="E97">
            <v>0</v>
          </cell>
          <cell r="I97">
            <v>0</v>
          </cell>
          <cell r="L97" t="str">
            <v>A002</v>
          </cell>
          <cell r="M97" t="str">
            <v>U</v>
          </cell>
        </row>
        <row r="98">
          <cell r="A98">
            <v>4900</v>
          </cell>
          <cell r="B98" t="str">
            <v>6</v>
          </cell>
          <cell r="C98" t="str">
            <v>터파기(토사,0-6m)</v>
          </cell>
          <cell r="D98" t="str">
            <v>백호우 0.7M3</v>
          </cell>
          <cell r="E98">
            <v>1921</v>
          </cell>
          <cell r="G98" t="str">
            <v>M3</v>
          </cell>
          <cell r="I98">
            <v>0</v>
          </cell>
          <cell r="K98" t="str">
            <v>IL00580</v>
          </cell>
          <cell r="L98" t="str">
            <v>A002</v>
          </cell>
          <cell r="M98" t="str">
            <v>U</v>
          </cell>
        </row>
        <row r="99">
          <cell r="A99">
            <v>4950</v>
          </cell>
          <cell r="B99" t="str">
            <v>6</v>
          </cell>
          <cell r="C99" t="str">
            <v>되메우고다지기</v>
          </cell>
          <cell r="D99" t="str">
            <v>기계,B/H+RAMMER</v>
          </cell>
          <cell r="E99">
            <v>1238</v>
          </cell>
          <cell r="G99" t="str">
            <v>M3</v>
          </cell>
          <cell r="I99">
            <v>0</v>
          </cell>
          <cell r="K99" t="str">
            <v>I00590</v>
          </cell>
          <cell r="L99" t="str">
            <v>A002</v>
          </cell>
          <cell r="M99" t="str">
            <v>U</v>
          </cell>
        </row>
        <row r="100">
          <cell r="A100">
            <v>5000</v>
          </cell>
          <cell r="B100" t="str">
            <v>6</v>
          </cell>
          <cell r="C100" t="str">
            <v>모래부설 및 다짐</v>
          </cell>
          <cell r="D100" t="str">
            <v>인력</v>
          </cell>
          <cell r="E100">
            <v>596</v>
          </cell>
          <cell r="G100" t="str">
            <v>M3</v>
          </cell>
          <cell r="I100">
            <v>0</v>
          </cell>
          <cell r="K100" t="str">
            <v>I02990</v>
          </cell>
          <cell r="L100" t="str">
            <v>A002</v>
          </cell>
          <cell r="M100" t="str">
            <v>U</v>
          </cell>
        </row>
        <row r="101">
          <cell r="A101">
            <v>5050</v>
          </cell>
          <cell r="B101" t="str">
            <v>6</v>
          </cell>
          <cell r="C101" t="str">
            <v>이중벽PE관 접합 및 부설</v>
          </cell>
          <cell r="D101" t="str">
            <v>Φ250MM</v>
          </cell>
          <cell r="E101">
            <v>134</v>
          </cell>
          <cell r="G101" t="str">
            <v>M</v>
          </cell>
          <cell r="I101">
            <v>0</v>
          </cell>
          <cell r="K101" t="str">
            <v>IL33360</v>
          </cell>
          <cell r="L101" t="str">
            <v>A002</v>
          </cell>
          <cell r="M101" t="str">
            <v>U</v>
          </cell>
        </row>
        <row r="102">
          <cell r="A102">
            <v>5100</v>
          </cell>
          <cell r="B102" t="str">
            <v>6</v>
          </cell>
          <cell r="C102" t="str">
            <v>이중벽PE관 접합 및 부설</v>
          </cell>
          <cell r="D102" t="str">
            <v>Φ300MM</v>
          </cell>
          <cell r="E102">
            <v>987</v>
          </cell>
          <cell r="G102" t="str">
            <v>M</v>
          </cell>
          <cell r="I102">
            <v>0</v>
          </cell>
          <cell r="K102" t="str">
            <v>IL33370</v>
          </cell>
          <cell r="L102" t="str">
            <v>A002</v>
          </cell>
          <cell r="M102" t="str">
            <v>U</v>
          </cell>
        </row>
        <row r="103">
          <cell r="A103">
            <v>5150</v>
          </cell>
          <cell r="B103" t="str">
            <v>6</v>
          </cell>
          <cell r="C103" t="str">
            <v>PE이음관(T형)</v>
          </cell>
          <cell r="D103" t="str">
            <v>Φ300MM</v>
          </cell>
          <cell r="E103">
            <v>2</v>
          </cell>
          <cell r="G103" t="str">
            <v>EA</v>
          </cell>
          <cell r="I103">
            <v>0</v>
          </cell>
          <cell r="K103" t="str">
            <v>M58860</v>
          </cell>
          <cell r="L103" t="str">
            <v>A002</v>
          </cell>
          <cell r="M103" t="str">
            <v>U</v>
          </cell>
        </row>
        <row r="104">
          <cell r="A104">
            <v>5200</v>
          </cell>
          <cell r="B104" t="str">
            <v>6</v>
          </cell>
          <cell r="C104" t="str">
            <v>PE이음관(엘보:90。)</v>
          </cell>
          <cell r="D104" t="str">
            <v>Φ300MM</v>
          </cell>
          <cell r="E104">
            <v>8</v>
          </cell>
          <cell r="G104" t="str">
            <v>EA</v>
          </cell>
          <cell r="I104">
            <v>0</v>
          </cell>
          <cell r="K104" t="str">
            <v>M58860</v>
          </cell>
          <cell r="L104" t="str">
            <v>A002</v>
          </cell>
          <cell r="M104" t="str">
            <v>U</v>
          </cell>
        </row>
        <row r="105">
          <cell r="A105">
            <v>5250</v>
          </cell>
          <cell r="B105" t="str">
            <v>4</v>
          </cell>
          <cell r="C105" t="str">
            <v>3)배수구조물</v>
          </cell>
          <cell r="E105">
            <v>0</v>
          </cell>
          <cell r="I105">
            <v>0</v>
          </cell>
          <cell r="L105" t="str">
            <v>A002</v>
          </cell>
          <cell r="M105" t="str">
            <v>U</v>
          </cell>
        </row>
        <row r="106">
          <cell r="A106">
            <v>5300</v>
          </cell>
          <cell r="B106" t="str">
            <v>5</v>
          </cell>
          <cell r="C106" t="str">
            <v>면벽</v>
          </cell>
          <cell r="D106" t="str">
            <v>Φ600MM</v>
          </cell>
          <cell r="E106">
            <v>2</v>
          </cell>
          <cell r="G106" t="str">
            <v>개소</v>
          </cell>
          <cell r="I106">
            <v>0</v>
          </cell>
          <cell r="K106" t="str">
            <v>IL34655</v>
          </cell>
          <cell r="L106" t="str">
            <v>A002</v>
          </cell>
          <cell r="M106" t="str">
            <v>U</v>
          </cell>
        </row>
        <row r="107">
          <cell r="A107">
            <v>5350</v>
          </cell>
          <cell r="B107" t="str">
            <v>5</v>
          </cell>
          <cell r="C107" t="str">
            <v>면벽</v>
          </cell>
          <cell r="D107" t="str">
            <v>Φ800MM</v>
          </cell>
          <cell r="E107">
            <v>3</v>
          </cell>
          <cell r="G107" t="str">
            <v>개소</v>
          </cell>
          <cell r="I107">
            <v>0</v>
          </cell>
          <cell r="K107" t="str">
            <v>IL34650</v>
          </cell>
          <cell r="L107" t="str">
            <v>A002</v>
          </cell>
          <cell r="M107" t="str">
            <v>U</v>
          </cell>
        </row>
        <row r="108">
          <cell r="A108">
            <v>5400</v>
          </cell>
          <cell r="B108" t="str">
            <v>5</v>
          </cell>
          <cell r="C108" t="str">
            <v>면벽</v>
          </cell>
          <cell r="D108" t="str">
            <v>Φ1000MM</v>
          </cell>
          <cell r="E108">
            <v>2</v>
          </cell>
          <cell r="G108" t="str">
            <v>개소</v>
          </cell>
          <cell r="I108">
            <v>0</v>
          </cell>
          <cell r="K108" t="str">
            <v>IL34660</v>
          </cell>
          <cell r="L108" t="str">
            <v>A002</v>
          </cell>
          <cell r="M108" t="str">
            <v>U</v>
          </cell>
        </row>
        <row r="109">
          <cell r="A109">
            <v>5450</v>
          </cell>
          <cell r="B109" t="str">
            <v>5</v>
          </cell>
          <cell r="C109" t="str">
            <v>암거 날개벽</v>
          </cell>
          <cell r="D109" t="str">
            <v>TYPE-1</v>
          </cell>
          <cell r="E109">
            <v>1</v>
          </cell>
          <cell r="G109" t="str">
            <v>개</v>
          </cell>
          <cell r="I109">
            <v>0</v>
          </cell>
          <cell r="K109" t="str">
            <v>IL34710</v>
          </cell>
          <cell r="L109" t="str">
            <v>A002</v>
          </cell>
          <cell r="M109" t="str">
            <v>U</v>
          </cell>
        </row>
        <row r="110">
          <cell r="A110">
            <v>5500</v>
          </cell>
          <cell r="B110" t="str">
            <v>5</v>
          </cell>
          <cell r="C110" t="str">
            <v>암거 날개벽</v>
          </cell>
          <cell r="D110" t="str">
            <v>TYPE-2</v>
          </cell>
          <cell r="E110">
            <v>1</v>
          </cell>
          <cell r="G110" t="str">
            <v>개</v>
          </cell>
          <cell r="I110">
            <v>0</v>
          </cell>
          <cell r="K110" t="str">
            <v>IL34720</v>
          </cell>
          <cell r="L110" t="str">
            <v>A002</v>
          </cell>
          <cell r="M110" t="str">
            <v>U</v>
          </cell>
        </row>
        <row r="111">
          <cell r="A111">
            <v>5550</v>
          </cell>
          <cell r="B111" t="str">
            <v>5</v>
          </cell>
          <cell r="C111" t="str">
            <v>암거 날개벽</v>
          </cell>
          <cell r="D111" t="str">
            <v>TYPE-3</v>
          </cell>
          <cell r="E111">
            <v>1</v>
          </cell>
          <cell r="G111" t="str">
            <v>개</v>
          </cell>
          <cell r="I111">
            <v>0</v>
          </cell>
          <cell r="K111" t="str">
            <v>IL34730</v>
          </cell>
          <cell r="L111" t="str">
            <v>A002</v>
          </cell>
          <cell r="M111" t="str">
            <v>U</v>
          </cell>
        </row>
        <row r="112">
          <cell r="A112">
            <v>5600</v>
          </cell>
          <cell r="B112" t="str">
            <v>5</v>
          </cell>
          <cell r="C112" t="str">
            <v>흄관 날개벽</v>
          </cell>
          <cell r="D112" t="str">
            <v>Φ600MM</v>
          </cell>
          <cell r="E112">
            <v>3</v>
          </cell>
          <cell r="G112" t="str">
            <v>개</v>
          </cell>
          <cell r="I112">
            <v>0</v>
          </cell>
          <cell r="K112" t="str">
            <v>IL34810</v>
          </cell>
          <cell r="L112" t="str">
            <v>A002</v>
          </cell>
          <cell r="M112" t="str">
            <v>U</v>
          </cell>
        </row>
        <row r="113">
          <cell r="A113">
            <v>5650</v>
          </cell>
          <cell r="B113" t="str">
            <v>5</v>
          </cell>
          <cell r="C113" t="str">
            <v>흄관 날개벽</v>
          </cell>
          <cell r="D113" t="str">
            <v>Φ800MM</v>
          </cell>
          <cell r="E113">
            <v>2</v>
          </cell>
          <cell r="G113" t="str">
            <v>개</v>
          </cell>
          <cell r="I113">
            <v>0</v>
          </cell>
          <cell r="K113" t="str">
            <v>IL34820</v>
          </cell>
          <cell r="L113" t="str">
            <v>A002</v>
          </cell>
          <cell r="M113" t="str">
            <v>U</v>
          </cell>
        </row>
        <row r="114">
          <cell r="A114">
            <v>5700</v>
          </cell>
          <cell r="B114" t="str">
            <v>5</v>
          </cell>
          <cell r="C114" t="str">
            <v>도수로설치</v>
          </cell>
          <cell r="D114" t="str">
            <v>Φ600MM</v>
          </cell>
          <cell r="E114">
            <v>1</v>
          </cell>
          <cell r="G114" t="str">
            <v>개소</v>
          </cell>
          <cell r="I114">
            <v>0</v>
          </cell>
          <cell r="K114" t="str">
            <v>IL35100</v>
          </cell>
          <cell r="L114" t="str">
            <v>A002</v>
          </cell>
          <cell r="M114" t="str">
            <v>U</v>
          </cell>
        </row>
        <row r="115">
          <cell r="A115">
            <v>5750</v>
          </cell>
          <cell r="B115" t="str">
            <v>5</v>
          </cell>
          <cell r="C115" t="str">
            <v>도수로설치</v>
          </cell>
          <cell r="D115" t="str">
            <v>Φ800MM</v>
          </cell>
          <cell r="E115">
            <v>1</v>
          </cell>
          <cell r="G115" t="str">
            <v>개소</v>
          </cell>
          <cell r="I115">
            <v>0</v>
          </cell>
          <cell r="K115" t="str">
            <v>IL35110</v>
          </cell>
          <cell r="L115" t="str">
            <v>A002</v>
          </cell>
          <cell r="M115" t="str">
            <v>U</v>
          </cell>
        </row>
        <row r="116">
          <cell r="A116">
            <v>5800</v>
          </cell>
          <cell r="B116" t="str">
            <v>5</v>
          </cell>
          <cell r="C116" t="str">
            <v>도수로설치</v>
          </cell>
          <cell r="D116" t="str">
            <v>Φ1000MM</v>
          </cell>
          <cell r="E116">
            <v>1</v>
          </cell>
          <cell r="G116" t="str">
            <v>개소</v>
          </cell>
          <cell r="I116">
            <v>0</v>
          </cell>
          <cell r="K116" t="str">
            <v>IL35120</v>
          </cell>
          <cell r="L116" t="str">
            <v>A002</v>
          </cell>
          <cell r="M116" t="str">
            <v>U</v>
          </cell>
        </row>
        <row r="117">
          <cell r="A117">
            <v>5850</v>
          </cell>
          <cell r="B117" t="str">
            <v>5</v>
          </cell>
          <cell r="C117" t="str">
            <v>물푸기</v>
          </cell>
          <cell r="E117">
            <v>99</v>
          </cell>
          <cell r="G117" t="str">
            <v>HR</v>
          </cell>
          <cell r="I117">
            <v>0</v>
          </cell>
          <cell r="K117" t="str">
            <v>SD30010</v>
          </cell>
          <cell r="L117" t="str">
            <v>A002</v>
          </cell>
          <cell r="M117" t="str">
            <v>U</v>
          </cell>
        </row>
        <row r="118">
          <cell r="A118">
            <v>5900</v>
          </cell>
          <cell r="B118" t="str">
            <v>4</v>
          </cell>
          <cell r="C118" t="str">
            <v>4)집수정</v>
          </cell>
          <cell r="E118">
            <v>0</v>
          </cell>
          <cell r="I118">
            <v>0</v>
          </cell>
          <cell r="L118" t="str">
            <v>A002</v>
          </cell>
          <cell r="M118" t="str">
            <v>U</v>
          </cell>
        </row>
        <row r="119">
          <cell r="A119">
            <v>5950</v>
          </cell>
          <cell r="B119" t="str">
            <v>5</v>
          </cell>
          <cell r="C119" t="str">
            <v>빗물받이</v>
          </cell>
          <cell r="E119">
            <v>121</v>
          </cell>
          <cell r="G119" t="str">
            <v>개소</v>
          </cell>
          <cell r="I119">
            <v>0</v>
          </cell>
          <cell r="K119" t="str">
            <v>IL35630</v>
          </cell>
          <cell r="L119" t="str">
            <v>A002</v>
          </cell>
          <cell r="M119" t="str">
            <v>U</v>
          </cell>
        </row>
        <row r="120">
          <cell r="A120">
            <v>6000</v>
          </cell>
          <cell r="B120" t="str">
            <v>5</v>
          </cell>
          <cell r="C120" t="str">
            <v>집수정</v>
          </cell>
          <cell r="D120" t="str">
            <v>TYPE-2</v>
          </cell>
          <cell r="E120">
            <v>7</v>
          </cell>
          <cell r="G120" t="str">
            <v>개소</v>
          </cell>
          <cell r="I120">
            <v>0</v>
          </cell>
          <cell r="K120" t="str">
            <v>IL35640</v>
          </cell>
          <cell r="L120" t="str">
            <v>A002</v>
          </cell>
          <cell r="M120" t="str">
            <v>U</v>
          </cell>
        </row>
        <row r="121">
          <cell r="A121">
            <v>6050</v>
          </cell>
          <cell r="B121" t="str">
            <v>5</v>
          </cell>
          <cell r="C121" t="str">
            <v>집수정</v>
          </cell>
          <cell r="D121" t="str">
            <v>TYPE-3</v>
          </cell>
          <cell r="E121">
            <v>1</v>
          </cell>
          <cell r="G121" t="str">
            <v>개소</v>
          </cell>
          <cell r="I121">
            <v>0</v>
          </cell>
          <cell r="K121" t="str">
            <v>IL35650</v>
          </cell>
          <cell r="L121" t="str">
            <v>A002</v>
          </cell>
          <cell r="M121" t="str">
            <v>U</v>
          </cell>
        </row>
        <row r="122">
          <cell r="A122">
            <v>6100</v>
          </cell>
          <cell r="B122" t="str">
            <v>5</v>
          </cell>
          <cell r="C122" t="str">
            <v>집수정</v>
          </cell>
          <cell r="D122" t="str">
            <v>TYPE-4</v>
          </cell>
          <cell r="E122">
            <v>1</v>
          </cell>
          <cell r="G122" t="str">
            <v>개소</v>
          </cell>
          <cell r="I122">
            <v>0</v>
          </cell>
          <cell r="K122" t="str">
            <v>IL35660</v>
          </cell>
          <cell r="L122" t="str">
            <v>A002</v>
          </cell>
          <cell r="M122" t="str">
            <v>U</v>
          </cell>
        </row>
        <row r="123">
          <cell r="A123">
            <v>6150</v>
          </cell>
          <cell r="B123" t="str">
            <v>5</v>
          </cell>
          <cell r="C123" t="str">
            <v>집수정</v>
          </cell>
          <cell r="D123" t="str">
            <v>TYPE-5</v>
          </cell>
          <cell r="E123">
            <v>2</v>
          </cell>
          <cell r="G123" t="str">
            <v>개소</v>
          </cell>
          <cell r="I123">
            <v>0</v>
          </cell>
          <cell r="K123" t="str">
            <v>IL35665</v>
          </cell>
          <cell r="L123" t="str">
            <v>A002</v>
          </cell>
          <cell r="M123" t="str">
            <v>U</v>
          </cell>
        </row>
        <row r="124">
          <cell r="A124">
            <v>6200</v>
          </cell>
          <cell r="B124" t="str">
            <v>5</v>
          </cell>
          <cell r="C124" t="str">
            <v>집수정</v>
          </cell>
          <cell r="D124" t="str">
            <v>TYPE-6</v>
          </cell>
          <cell r="E124">
            <v>2</v>
          </cell>
          <cell r="G124" t="str">
            <v>개소</v>
          </cell>
          <cell r="I124">
            <v>0</v>
          </cell>
          <cell r="K124" t="str">
            <v>IL35670</v>
          </cell>
          <cell r="L124" t="str">
            <v>A002</v>
          </cell>
          <cell r="M124" t="str">
            <v>U</v>
          </cell>
        </row>
        <row r="125">
          <cell r="A125">
            <v>6250</v>
          </cell>
          <cell r="B125" t="str">
            <v>5</v>
          </cell>
          <cell r="C125" t="str">
            <v>집수정</v>
          </cell>
          <cell r="D125" t="str">
            <v>TYPE-7</v>
          </cell>
          <cell r="E125">
            <v>3</v>
          </cell>
          <cell r="G125" t="str">
            <v>개소</v>
          </cell>
          <cell r="I125">
            <v>0</v>
          </cell>
          <cell r="K125" t="str">
            <v>IL35672</v>
          </cell>
          <cell r="L125" t="str">
            <v>A002</v>
          </cell>
          <cell r="M125" t="str">
            <v>U</v>
          </cell>
        </row>
        <row r="126">
          <cell r="A126">
            <v>6300</v>
          </cell>
          <cell r="B126" t="str">
            <v>5</v>
          </cell>
          <cell r="C126" t="str">
            <v>집수정</v>
          </cell>
          <cell r="D126" t="str">
            <v>TYPE-8</v>
          </cell>
          <cell r="E126">
            <v>1</v>
          </cell>
          <cell r="G126" t="str">
            <v>개소</v>
          </cell>
          <cell r="I126">
            <v>0</v>
          </cell>
          <cell r="K126" t="str">
            <v>IL35674</v>
          </cell>
          <cell r="L126" t="str">
            <v>A002</v>
          </cell>
          <cell r="M126" t="str">
            <v>U</v>
          </cell>
        </row>
        <row r="127">
          <cell r="A127">
            <v>6350</v>
          </cell>
          <cell r="B127" t="str">
            <v>5</v>
          </cell>
          <cell r="C127" t="str">
            <v>집수정(항공기용)</v>
          </cell>
          <cell r="D127" t="str">
            <v>TYPE-9</v>
          </cell>
          <cell r="E127">
            <v>1</v>
          </cell>
          <cell r="G127" t="str">
            <v>개소</v>
          </cell>
          <cell r="I127">
            <v>0</v>
          </cell>
          <cell r="K127" t="str">
            <v>IL35675</v>
          </cell>
          <cell r="L127" t="str">
            <v>A002</v>
          </cell>
          <cell r="M127" t="str">
            <v>U</v>
          </cell>
        </row>
        <row r="128">
          <cell r="A128">
            <v>6400</v>
          </cell>
          <cell r="B128" t="str">
            <v>5</v>
          </cell>
          <cell r="C128" t="str">
            <v>홈통받이</v>
          </cell>
          <cell r="E128">
            <v>17</v>
          </cell>
          <cell r="G128" t="str">
            <v>개소</v>
          </cell>
          <cell r="I128">
            <v>0</v>
          </cell>
          <cell r="K128" t="str">
            <v>IL35690</v>
          </cell>
          <cell r="L128" t="str">
            <v>A002</v>
          </cell>
          <cell r="M128" t="str">
            <v>U</v>
          </cell>
        </row>
        <row r="129">
          <cell r="A129">
            <v>6450</v>
          </cell>
          <cell r="B129" t="str">
            <v>5</v>
          </cell>
          <cell r="C129" t="str">
            <v>물푸기</v>
          </cell>
          <cell r="E129">
            <v>16</v>
          </cell>
          <cell r="G129" t="str">
            <v>HR</v>
          </cell>
          <cell r="I129">
            <v>0</v>
          </cell>
          <cell r="K129" t="str">
            <v>SD30010</v>
          </cell>
          <cell r="L129" t="str">
            <v>A002</v>
          </cell>
          <cell r="M129" t="str">
            <v>U</v>
          </cell>
        </row>
        <row r="130">
          <cell r="A130">
            <v>6500</v>
          </cell>
          <cell r="B130" t="str">
            <v>4</v>
          </cell>
          <cell r="C130" t="str">
            <v>5) 배수BOX</v>
          </cell>
          <cell r="E130">
            <v>0</v>
          </cell>
          <cell r="I130">
            <v>0</v>
          </cell>
          <cell r="L130" t="str">
            <v>A002</v>
          </cell>
          <cell r="M130" t="str">
            <v>U</v>
          </cell>
        </row>
        <row r="131">
          <cell r="A131">
            <v>6550</v>
          </cell>
          <cell r="B131" t="str">
            <v>5</v>
          </cell>
          <cell r="C131" t="str">
            <v>가) 암거 BOX</v>
          </cell>
          <cell r="E131">
            <v>0</v>
          </cell>
          <cell r="I131">
            <v>0</v>
          </cell>
          <cell r="L131" t="str">
            <v>A002</v>
          </cell>
          <cell r="M131" t="str">
            <v>U</v>
          </cell>
        </row>
        <row r="132">
          <cell r="A132">
            <v>6600</v>
          </cell>
          <cell r="B132" t="str">
            <v>6</v>
          </cell>
          <cell r="C132" t="str">
            <v>암거(주차장지역)</v>
          </cell>
          <cell r="D132" t="str">
            <v>1＠1.0×1.0</v>
          </cell>
          <cell r="E132">
            <v>64</v>
          </cell>
          <cell r="G132" t="str">
            <v>M</v>
          </cell>
          <cell r="I132">
            <v>0</v>
          </cell>
          <cell r="K132" t="str">
            <v>IL36500</v>
          </cell>
          <cell r="L132" t="str">
            <v>A002</v>
          </cell>
          <cell r="M132" t="str">
            <v>U</v>
          </cell>
        </row>
        <row r="133">
          <cell r="A133">
            <v>6650</v>
          </cell>
          <cell r="B133" t="str">
            <v>6</v>
          </cell>
          <cell r="C133" t="str">
            <v>암거(계류장지역)</v>
          </cell>
          <cell r="D133" t="str">
            <v>1＠0.7×0.5</v>
          </cell>
          <cell r="E133">
            <v>9</v>
          </cell>
          <cell r="G133" t="str">
            <v>M</v>
          </cell>
          <cell r="I133">
            <v>0</v>
          </cell>
          <cell r="K133" t="str">
            <v>IL36550</v>
          </cell>
          <cell r="L133" t="str">
            <v>A002</v>
          </cell>
          <cell r="M133" t="str">
            <v>U</v>
          </cell>
        </row>
        <row r="134">
          <cell r="A134">
            <v>6700</v>
          </cell>
          <cell r="B134" t="str">
            <v>6</v>
          </cell>
          <cell r="C134" t="str">
            <v>암거(계류장지역)</v>
          </cell>
          <cell r="D134" t="str">
            <v>1＠1.0×1.0</v>
          </cell>
          <cell r="E134">
            <v>46</v>
          </cell>
          <cell r="G134" t="str">
            <v>M</v>
          </cell>
          <cell r="I134">
            <v>0</v>
          </cell>
          <cell r="K134" t="str">
            <v>IL36600</v>
          </cell>
          <cell r="L134" t="str">
            <v>A002</v>
          </cell>
          <cell r="M134" t="str">
            <v>U</v>
          </cell>
        </row>
        <row r="135">
          <cell r="A135">
            <v>6750</v>
          </cell>
          <cell r="B135" t="str">
            <v>6</v>
          </cell>
          <cell r="C135" t="str">
            <v>암거(계류장지역)</v>
          </cell>
          <cell r="D135" t="str">
            <v>1＠1.5×1.0</v>
          </cell>
          <cell r="E135">
            <v>46</v>
          </cell>
          <cell r="G135" t="str">
            <v>M</v>
          </cell>
          <cell r="I135">
            <v>0</v>
          </cell>
          <cell r="K135" t="str">
            <v>IL36650</v>
          </cell>
          <cell r="L135" t="str">
            <v>A002</v>
          </cell>
          <cell r="M135" t="str">
            <v>U</v>
          </cell>
        </row>
        <row r="136">
          <cell r="A136">
            <v>6800</v>
          </cell>
          <cell r="B136" t="str">
            <v>6</v>
          </cell>
          <cell r="C136" t="str">
            <v>암거(계류장지역,TYPE-1)</v>
          </cell>
          <cell r="D136" t="str">
            <v>3＠2.6×2.0</v>
          </cell>
          <cell r="E136">
            <v>269</v>
          </cell>
          <cell r="G136" t="str">
            <v>M</v>
          </cell>
          <cell r="I136">
            <v>0</v>
          </cell>
          <cell r="K136" t="str">
            <v>IL36700</v>
          </cell>
          <cell r="L136" t="str">
            <v>A002</v>
          </cell>
          <cell r="M136" t="str">
            <v>U</v>
          </cell>
        </row>
        <row r="137">
          <cell r="A137">
            <v>6850</v>
          </cell>
          <cell r="B137" t="str">
            <v>6</v>
          </cell>
          <cell r="C137" t="str">
            <v>암거(계류장지역,TYPE-2)</v>
          </cell>
          <cell r="D137" t="str">
            <v>3＠2.6×2.0</v>
          </cell>
          <cell r="E137">
            <v>617</v>
          </cell>
          <cell r="G137" t="str">
            <v>M</v>
          </cell>
          <cell r="I137">
            <v>0</v>
          </cell>
          <cell r="K137" t="str">
            <v>IL36710</v>
          </cell>
          <cell r="L137" t="str">
            <v>A002</v>
          </cell>
          <cell r="M137" t="str">
            <v>U</v>
          </cell>
        </row>
        <row r="138">
          <cell r="A138">
            <v>6900</v>
          </cell>
          <cell r="B138" t="str">
            <v>6</v>
          </cell>
          <cell r="C138" t="str">
            <v>암거(계류장지역)</v>
          </cell>
          <cell r="D138" t="str">
            <v>6＠1.3×1.3</v>
          </cell>
          <cell r="E138">
            <v>33</v>
          </cell>
          <cell r="G138" t="str">
            <v>M</v>
          </cell>
          <cell r="I138">
            <v>0</v>
          </cell>
          <cell r="K138" t="str">
            <v>IL36750</v>
          </cell>
          <cell r="L138" t="str">
            <v>A002</v>
          </cell>
          <cell r="M138" t="str">
            <v>U</v>
          </cell>
        </row>
        <row r="139">
          <cell r="A139">
            <v>6950</v>
          </cell>
          <cell r="B139" t="str">
            <v>6</v>
          </cell>
          <cell r="C139" t="str">
            <v>암거난간벽</v>
          </cell>
          <cell r="D139" t="str">
            <v>1＠1.5×1.0</v>
          </cell>
          <cell r="E139">
            <v>1</v>
          </cell>
          <cell r="G139" t="str">
            <v>개소</v>
          </cell>
          <cell r="I139">
            <v>0</v>
          </cell>
          <cell r="K139" t="str">
            <v>IL36810</v>
          </cell>
          <cell r="L139" t="str">
            <v>A002</v>
          </cell>
          <cell r="M139" t="str">
            <v>U</v>
          </cell>
        </row>
        <row r="140">
          <cell r="A140">
            <v>7000</v>
          </cell>
          <cell r="B140" t="str">
            <v>6</v>
          </cell>
          <cell r="C140" t="str">
            <v>암거난간벽</v>
          </cell>
          <cell r="D140" t="str">
            <v>6＠1.3×1.3</v>
          </cell>
          <cell r="E140">
            <v>1</v>
          </cell>
          <cell r="G140" t="str">
            <v>개소</v>
          </cell>
          <cell r="I140">
            <v>0</v>
          </cell>
          <cell r="K140" t="str">
            <v>IL36820</v>
          </cell>
          <cell r="L140" t="str">
            <v>A002</v>
          </cell>
          <cell r="M140" t="str">
            <v>U</v>
          </cell>
        </row>
        <row r="141">
          <cell r="A141">
            <v>7050</v>
          </cell>
          <cell r="B141" t="str">
            <v>6</v>
          </cell>
          <cell r="C141" t="str">
            <v>신축이음</v>
          </cell>
          <cell r="D141" t="str">
            <v>TYPE-1</v>
          </cell>
          <cell r="E141">
            <v>1</v>
          </cell>
          <cell r="G141" t="str">
            <v>개소</v>
          </cell>
          <cell r="I141">
            <v>0</v>
          </cell>
          <cell r="K141" t="str">
            <v>SI30710</v>
          </cell>
          <cell r="L141" t="str">
            <v>A002</v>
          </cell>
          <cell r="M141" t="str">
            <v>U</v>
          </cell>
        </row>
        <row r="142">
          <cell r="A142">
            <v>7100</v>
          </cell>
          <cell r="B142" t="str">
            <v>6</v>
          </cell>
          <cell r="C142" t="str">
            <v>신축이음</v>
          </cell>
          <cell r="D142" t="str">
            <v>TYPE-2</v>
          </cell>
          <cell r="E142">
            <v>1</v>
          </cell>
          <cell r="G142" t="str">
            <v>개소</v>
          </cell>
          <cell r="I142">
            <v>0</v>
          </cell>
          <cell r="K142" t="str">
            <v>SI30720</v>
          </cell>
          <cell r="L142" t="str">
            <v>A002</v>
          </cell>
          <cell r="M142" t="str">
            <v>U</v>
          </cell>
        </row>
        <row r="143">
          <cell r="A143">
            <v>7150</v>
          </cell>
          <cell r="B143" t="str">
            <v>6</v>
          </cell>
          <cell r="C143" t="str">
            <v>물푸기</v>
          </cell>
          <cell r="E143">
            <v>1347</v>
          </cell>
          <cell r="G143" t="str">
            <v>HR</v>
          </cell>
          <cell r="I143">
            <v>0</v>
          </cell>
          <cell r="K143" t="str">
            <v>SD30010</v>
          </cell>
          <cell r="L143" t="str">
            <v>A002</v>
          </cell>
          <cell r="M143" t="str">
            <v>U</v>
          </cell>
        </row>
        <row r="144">
          <cell r="A144">
            <v>7200</v>
          </cell>
          <cell r="B144" t="str">
            <v>5</v>
          </cell>
          <cell r="C144" t="str">
            <v>나) 유입구 BOX</v>
          </cell>
          <cell r="E144">
            <v>0</v>
          </cell>
          <cell r="I144">
            <v>0</v>
          </cell>
          <cell r="L144" t="str">
            <v>A002</v>
          </cell>
          <cell r="M144" t="str">
            <v>U</v>
          </cell>
        </row>
        <row r="145">
          <cell r="A145">
            <v>7250</v>
          </cell>
          <cell r="B145" t="str">
            <v>6</v>
          </cell>
          <cell r="C145" t="str">
            <v>유입구 BOX</v>
          </cell>
          <cell r="D145" t="str">
            <v>0.7W X 0.5H</v>
          </cell>
          <cell r="E145">
            <v>90</v>
          </cell>
          <cell r="G145" t="str">
            <v>M</v>
          </cell>
          <cell r="I145">
            <v>0</v>
          </cell>
          <cell r="K145" t="str">
            <v>IL36110</v>
          </cell>
          <cell r="L145" t="str">
            <v>A002</v>
          </cell>
          <cell r="M145" t="str">
            <v>U</v>
          </cell>
        </row>
        <row r="146">
          <cell r="A146">
            <v>7300</v>
          </cell>
          <cell r="B146" t="str">
            <v>5</v>
          </cell>
          <cell r="C146" t="str">
            <v>다)접속슬래브</v>
          </cell>
          <cell r="E146">
            <v>0</v>
          </cell>
          <cell r="I146">
            <v>0</v>
          </cell>
          <cell r="L146" t="str">
            <v>A002</v>
          </cell>
          <cell r="M146" t="str">
            <v>U</v>
          </cell>
        </row>
        <row r="147">
          <cell r="A147">
            <v>7350</v>
          </cell>
          <cell r="B147" t="str">
            <v>6</v>
          </cell>
          <cell r="C147" t="str">
            <v>암거 접속 슬래브</v>
          </cell>
          <cell r="D147" t="str">
            <v>TYPE-A</v>
          </cell>
          <cell r="E147">
            <v>1771</v>
          </cell>
          <cell r="G147" t="str">
            <v>M</v>
          </cell>
          <cell r="I147">
            <v>0</v>
          </cell>
          <cell r="K147" t="str">
            <v>IL36400</v>
          </cell>
          <cell r="L147" t="str">
            <v>A002</v>
          </cell>
          <cell r="M147" t="str">
            <v>U</v>
          </cell>
        </row>
        <row r="148">
          <cell r="A148">
            <v>7400</v>
          </cell>
          <cell r="B148" t="str">
            <v>6</v>
          </cell>
          <cell r="C148" t="str">
            <v>암거 접속 슬래브</v>
          </cell>
          <cell r="D148" t="str">
            <v>TYPE-B</v>
          </cell>
          <cell r="E148">
            <v>267</v>
          </cell>
          <cell r="G148" t="str">
            <v>M</v>
          </cell>
          <cell r="I148">
            <v>0</v>
          </cell>
          <cell r="K148" t="str">
            <v>IL36450</v>
          </cell>
          <cell r="L148" t="str">
            <v>A002</v>
          </cell>
          <cell r="M148" t="str">
            <v>U</v>
          </cell>
        </row>
        <row r="149">
          <cell r="A149">
            <v>7450</v>
          </cell>
          <cell r="B149" t="str">
            <v>4</v>
          </cell>
          <cell r="C149" t="str">
            <v>6)우수맨홀</v>
          </cell>
          <cell r="E149">
            <v>0</v>
          </cell>
          <cell r="I149">
            <v>0</v>
          </cell>
          <cell r="L149" t="str">
            <v>A002</v>
          </cell>
          <cell r="M149" t="str">
            <v>U</v>
          </cell>
        </row>
        <row r="150">
          <cell r="A150">
            <v>7500</v>
          </cell>
          <cell r="B150" t="str">
            <v>5</v>
          </cell>
          <cell r="C150" t="str">
            <v>가)우수원형맨홀</v>
          </cell>
          <cell r="E150">
            <v>0</v>
          </cell>
          <cell r="I150">
            <v>0</v>
          </cell>
          <cell r="L150" t="str">
            <v>A002</v>
          </cell>
          <cell r="M150" t="str">
            <v>U</v>
          </cell>
        </row>
        <row r="151">
          <cell r="A151">
            <v>7550</v>
          </cell>
          <cell r="B151" t="str">
            <v>6</v>
          </cell>
          <cell r="C151" t="str">
            <v>터파기(토사,0-6m)</v>
          </cell>
          <cell r="D151" t="str">
            <v>백호우 0.7M3</v>
          </cell>
          <cell r="E151">
            <v>1145</v>
          </cell>
          <cell r="G151" t="str">
            <v>M3</v>
          </cell>
          <cell r="I151">
            <v>0</v>
          </cell>
          <cell r="K151" t="str">
            <v>IL00580</v>
          </cell>
          <cell r="L151" t="str">
            <v>A002</v>
          </cell>
          <cell r="M151" t="str">
            <v>U</v>
          </cell>
        </row>
        <row r="152">
          <cell r="A152">
            <v>7600</v>
          </cell>
          <cell r="B152" t="str">
            <v>6</v>
          </cell>
          <cell r="C152" t="str">
            <v>터파기(토사):수중(0-4M)</v>
          </cell>
          <cell r="D152" t="str">
            <v>기계(B/H0.7M3)80%+인력20%</v>
          </cell>
          <cell r="E152">
            <v>148</v>
          </cell>
          <cell r="G152" t="str">
            <v>M3</v>
          </cell>
          <cell r="I152">
            <v>0</v>
          </cell>
          <cell r="K152" t="str">
            <v>IL00450</v>
          </cell>
          <cell r="L152" t="str">
            <v>A002</v>
          </cell>
          <cell r="M152" t="str">
            <v>U</v>
          </cell>
        </row>
        <row r="153">
          <cell r="A153">
            <v>7650</v>
          </cell>
          <cell r="B153" t="str">
            <v>6</v>
          </cell>
          <cell r="C153" t="str">
            <v>되메우기</v>
          </cell>
          <cell r="D153" t="str">
            <v>기계,B/H+RAMMER</v>
          </cell>
          <cell r="E153">
            <v>1122</v>
          </cell>
          <cell r="G153" t="str">
            <v>M3</v>
          </cell>
          <cell r="I153">
            <v>0</v>
          </cell>
          <cell r="K153" t="str">
            <v>I00590</v>
          </cell>
          <cell r="L153" t="str">
            <v>A002</v>
          </cell>
          <cell r="M153" t="str">
            <v>U</v>
          </cell>
        </row>
        <row r="154">
          <cell r="A154">
            <v>7700</v>
          </cell>
          <cell r="B154" t="str">
            <v>6</v>
          </cell>
          <cell r="C154" t="str">
            <v>연결관링거푸집</v>
          </cell>
          <cell r="D154" t="str">
            <v>PE 10회용 흄관φ450  (A형)</v>
          </cell>
          <cell r="E154">
            <v>44</v>
          </cell>
          <cell r="G154" t="str">
            <v>EA</v>
          </cell>
          <cell r="I154">
            <v>0</v>
          </cell>
          <cell r="K154" t="str">
            <v>M1065060</v>
          </cell>
          <cell r="L154" t="str">
            <v>A002</v>
          </cell>
          <cell r="M154" t="str">
            <v>U</v>
          </cell>
        </row>
        <row r="155">
          <cell r="A155">
            <v>7750</v>
          </cell>
          <cell r="B155" t="str">
            <v>6</v>
          </cell>
          <cell r="C155" t="str">
            <v>연결관링거푸집</v>
          </cell>
          <cell r="D155" t="str">
            <v>PE 10회용 흄관φ600  (A형)</v>
          </cell>
          <cell r="E155">
            <v>12</v>
          </cell>
          <cell r="G155" t="str">
            <v>EA</v>
          </cell>
          <cell r="I155">
            <v>0</v>
          </cell>
          <cell r="K155" t="str">
            <v>M1065063</v>
          </cell>
          <cell r="L155" t="str">
            <v>A002</v>
          </cell>
          <cell r="M155" t="str">
            <v>U</v>
          </cell>
        </row>
        <row r="156">
          <cell r="A156">
            <v>7800</v>
          </cell>
          <cell r="B156" t="str">
            <v>6</v>
          </cell>
          <cell r="C156" t="str">
            <v>연결관링거푸집</v>
          </cell>
          <cell r="D156" t="str">
            <v>PE 10회용 흄관φ800  (A형)</v>
          </cell>
          <cell r="E156">
            <v>11</v>
          </cell>
          <cell r="G156" t="str">
            <v>EA</v>
          </cell>
          <cell r="I156">
            <v>0</v>
          </cell>
          <cell r="K156" t="str">
            <v>M1065066</v>
          </cell>
          <cell r="L156" t="str">
            <v>A002</v>
          </cell>
          <cell r="M156" t="str">
            <v>U</v>
          </cell>
        </row>
        <row r="157">
          <cell r="A157">
            <v>7850</v>
          </cell>
          <cell r="B157" t="str">
            <v>6</v>
          </cell>
          <cell r="C157" t="str">
            <v>연결관링거푸집</v>
          </cell>
          <cell r="D157" t="str">
            <v>PE 10회용 흄관φ1200  (A형)</v>
          </cell>
          <cell r="E157">
            <v>7</v>
          </cell>
          <cell r="G157" t="str">
            <v>EA</v>
          </cell>
          <cell r="I157">
            <v>0</v>
          </cell>
          <cell r="K157" t="str">
            <v>M1065067</v>
          </cell>
          <cell r="L157" t="str">
            <v>A002</v>
          </cell>
          <cell r="M157" t="str">
            <v>U</v>
          </cell>
        </row>
        <row r="158">
          <cell r="A158">
            <v>7900</v>
          </cell>
          <cell r="B158" t="str">
            <v>6</v>
          </cell>
          <cell r="C158" t="str">
            <v>원형1호맨홀(차도측)</v>
          </cell>
          <cell r="D158" t="str">
            <v>Φ900MM</v>
          </cell>
          <cell r="E158">
            <v>8</v>
          </cell>
          <cell r="G158" t="str">
            <v>개소</v>
          </cell>
          <cell r="I158">
            <v>0</v>
          </cell>
          <cell r="K158" t="str">
            <v>IL37045</v>
          </cell>
          <cell r="L158" t="str">
            <v>A002</v>
          </cell>
          <cell r="M158" t="str">
            <v>U</v>
          </cell>
        </row>
        <row r="159">
          <cell r="A159">
            <v>7950</v>
          </cell>
          <cell r="B159" t="str">
            <v>6</v>
          </cell>
          <cell r="C159" t="str">
            <v>원형1호맨홀(보도및조경측)</v>
          </cell>
          <cell r="D159" t="str">
            <v>Φ900MM</v>
          </cell>
          <cell r="E159">
            <v>18</v>
          </cell>
          <cell r="G159" t="str">
            <v>개소</v>
          </cell>
          <cell r="I159">
            <v>0</v>
          </cell>
          <cell r="K159" t="str">
            <v>IL37050</v>
          </cell>
          <cell r="L159" t="str">
            <v>A002</v>
          </cell>
          <cell r="M159" t="str">
            <v>U</v>
          </cell>
        </row>
        <row r="160">
          <cell r="A160">
            <v>8000</v>
          </cell>
          <cell r="B160" t="str">
            <v>6</v>
          </cell>
          <cell r="C160" t="str">
            <v>원형2호맨홀(보도및조경측)</v>
          </cell>
          <cell r="D160" t="str">
            <v>Φ1200MM</v>
          </cell>
          <cell r="E160">
            <v>9</v>
          </cell>
          <cell r="G160" t="str">
            <v>개소</v>
          </cell>
          <cell r="I160">
            <v>0</v>
          </cell>
          <cell r="K160" t="str">
            <v>IL37055</v>
          </cell>
          <cell r="L160" t="str">
            <v>A002</v>
          </cell>
          <cell r="M160" t="str">
            <v>U</v>
          </cell>
        </row>
        <row r="161">
          <cell r="A161">
            <v>8050</v>
          </cell>
          <cell r="B161" t="str">
            <v>6</v>
          </cell>
          <cell r="C161" t="str">
            <v>원형3호맨홀(보도및조경측)</v>
          </cell>
          <cell r="D161" t="str">
            <v>Φ1500MM</v>
          </cell>
          <cell r="E161">
            <v>4</v>
          </cell>
          <cell r="G161" t="str">
            <v>개소</v>
          </cell>
          <cell r="I161">
            <v>0</v>
          </cell>
          <cell r="K161" t="str">
            <v>IL37065</v>
          </cell>
          <cell r="L161" t="str">
            <v>A002</v>
          </cell>
          <cell r="M161" t="str">
            <v>U</v>
          </cell>
        </row>
        <row r="162">
          <cell r="A162">
            <v>8100</v>
          </cell>
          <cell r="B162" t="str">
            <v>6</v>
          </cell>
          <cell r="C162" t="str">
            <v>물푸기</v>
          </cell>
          <cell r="E162">
            <v>53</v>
          </cell>
          <cell r="G162" t="str">
            <v>HR</v>
          </cell>
          <cell r="I162">
            <v>0</v>
          </cell>
          <cell r="K162" t="str">
            <v>SD30010</v>
          </cell>
          <cell r="L162" t="str">
            <v>A002</v>
          </cell>
          <cell r="M162" t="str">
            <v>U</v>
          </cell>
        </row>
        <row r="163">
          <cell r="A163">
            <v>8150</v>
          </cell>
          <cell r="B163" t="str">
            <v>5</v>
          </cell>
          <cell r="C163" t="str">
            <v>나)우수각형맨홀</v>
          </cell>
          <cell r="E163">
            <v>0</v>
          </cell>
          <cell r="I163">
            <v>0</v>
          </cell>
          <cell r="L163" t="str">
            <v>A002</v>
          </cell>
          <cell r="M163" t="str">
            <v>U</v>
          </cell>
        </row>
        <row r="164">
          <cell r="A164">
            <v>8200</v>
          </cell>
          <cell r="B164" t="str">
            <v>6</v>
          </cell>
          <cell r="C164" t="str">
            <v>터파기(토사,0-6m)</v>
          </cell>
          <cell r="D164" t="str">
            <v>백호우 0.7M3</v>
          </cell>
          <cell r="E164">
            <v>83</v>
          </cell>
          <cell r="G164" t="str">
            <v>M3</v>
          </cell>
          <cell r="I164">
            <v>0</v>
          </cell>
          <cell r="K164" t="str">
            <v>IL00580</v>
          </cell>
          <cell r="L164" t="str">
            <v>A002</v>
          </cell>
          <cell r="M164" t="str">
            <v>U</v>
          </cell>
        </row>
        <row r="165">
          <cell r="A165">
            <v>8250</v>
          </cell>
          <cell r="B165" t="str">
            <v>6</v>
          </cell>
          <cell r="C165" t="str">
            <v>수중터파기(토사,0-6M)</v>
          </cell>
          <cell r="D165" t="str">
            <v>백호우 0.7M3</v>
          </cell>
          <cell r="E165">
            <v>56</v>
          </cell>
          <cell r="G165" t="str">
            <v>M3</v>
          </cell>
          <cell r="I165">
            <v>0</v>
          </cell>
          <cell r="K165" t="str">
            <v>IL00450</v>
          </cell>
          <cell r="L165" t="str">
            <v>A002</v>
          </cell>
          <cell r="M165" t="str">
            <v>U</v>
          </cell>
        </row>
        <row r="166">
          <cell r="A166">
            <v>8300</v>
          </cell>
          <cell r="B166" t="str">
            <v>6</v>
          </cell>
          <cell r="C166" t="str">
            <v>되메우기</v>
          </cell>
          <cell r="D166" t="str">
            <v>기계,B/H+RAMMER</v>
          </cell>
          <cell r="E166">
            <v>112</v>
          </cell>
          <cell r="G166" t="str">
            <v>M3</v>
          </cell>
          <cell r="I166">
            <v>0</v>
          </cell>
          <cell r="K166" t="str">
            <v>I00590</v>
          </cell>
          <cell r="L166" t="str">
            <v>A002</v>
          </cell>
          <cell r="M166" t="str">
            <v>U</v>
          </cell>
        </row>
        <row r="167">
          <cell r="A167">
            <v>8350</v>
          </cell>
          <cell r="B167" t="str">
            <v>6</v>
          </cell>
          <cell r="C167" t="str">
            <v>각형1호맨홀(보도및조경측)</v>
          </cell>
          <cell r="E167">
            <v>1</v>
          </cell>
          <cell r="G167" t="str">
            <v>개소</v>
          </cell>
          <cell r="I167">
            <v>0</v>
          </cell>
          <cell r="K167" t="str">
            <v>IL37070</v>
          </cell>
          <cell r="L167" t="str">
            <v>A002</v>
          </cell>
          <cell r="M167" t="str">
            <v>U</v>
          </cell>
        </row>
        <row r="168">
          <cell r="A168">
            <v>8400</v>
          </cell>
          <cell r="B168" t="str">
            <v>6</v>
          </cell>
          <cell r="C168" t="str">
            <v>각형3호맨홀(계류장지역)</v>
          </cell>
          <cell r="E168">
            <v>1</v>
          </cell>
          <cell r="G168" t="str">
            <v>개소</v>
          </cell>
          <cell r="I168">
            <v>0</v>
          </cell>
          <cell r="K168" t="str">
            <v>IL37072</v>
          </cell>
          <cell r="L168" t="str">
            <v>A002</v>
          </cell>
          <cell r="M168" t="str">
            <v>U</v>
          </cell>
        </row>
        <row r="169">
          <cell r="A169">
            <v>8450</v>
          </cell>
          <cell r="B169" t="str">
            <v>6</v>
          </cell>
          <cell r="C169" t="str">
            <v>각형4호맨홀(계류장지역)</v>
          </cell>
          <cell r="E169">
            <v>1</v>
          </cell>
          <cell r="G169" t="str">
            <v>개소</v>
          </cell>
          <cell r="I169">
            <v>0</v>
          </cell>
          <cell r="K169" t="str">
            <v>IL37074</v>
          </cell>
          <cell r="L169" t="str">
            <v>A002</v>
          </cell>
          <cell r="M169" t="str">
            <v>U</v>
          </cell>
        </row>
        <row r="170">
          <cell r="A170">
            <v>8500</v>
          </cell>
          <cell r="B170" t="str">
            <v>6</v>
          </cell>
          <cell r="C170" t="str">
            <v>물푸기</v>
          </cell>
          <cell r="E170">
            <v>50</v>
          </cell>
          <cell r="G170" t="str">
            <v>HR</v>
          </cell>
          <cell r="I170">
            <v>0</v>
          </cell>
          <cell r="K170" t="str">
            <v>SD30010</v>
          </cell>
          <cell r="L170" t="str">
            <v>A002</v>
          </cell>
          <cell r="M170" t="str">
            <v>U</v>
          </cell>
        </row>
        <row r="171">
          <cell r="A171">
            <v>8550</v>
          </cell>
          <cell r="B171" t="str">
            <v>4</v>
          </cell>
          <cell r="C171" t="str">
            <v>7)집속 맹암거</v>
          </cell>
          <cell r="E171">
            <v>0</v>
          </cell>
          <cell r="I171">
            <v>0</v>
          </cell>
          <cell r="L171" t="str">
            <v>A002</v>
          </cell>
          <cell r="M171" t="str">
            <v>U</v>
          </cell>
        </row>
        <row r="172">
          <cell r="A172">
            <v>8600</v>
          </cell>
          <cell r="B172" t="str">
            <v>5</v>
          </cell>
          <cell r="C172" t="str">
            <v>맹암거부설(TYPE-A)</v>
          </cell>
          <cell r="D172" t="str">
            <v>D200MM</v>
          </cell>
          <cell r="E172">
            <v>704</v>
          </cell>
          <cell r="G172" t="str">
            <v>M</v>
          </cell>
          <cell r="I172">
            <v>0</v>
          </cell>
          <cell r="K172" t="str">
            <v>IL37130</v>
          </cell>
          <cell r="L172" t="str">
            <v>A002</v>
          </cell>
          <cell r="M172" t="str">
            <v>U</v>
          </cell>
        </row>
        <row r="173">
          <cell r="A173">
            <v>8650</v>
          </cell>
          <cell r="B173" t="str">
            <v>5</v>
          </cell>
          <cell r="C173" t="str">
            <v>맹암거부설(TYPE-B)</v>
          </cell>
          <cell r="D173" t="str">
            <v>D100MM</v>
          </cell>
          <cell r="E173">
            <v>1325</v>
          </cell>
          <cell r="G173" t="str">
            <v>M</v>
          </cell>
          <cell r="I173">
            <v>0</v>
          </cell>
          <cell r="K173" t="str">
            <v>IL37110</v>
          </cell>
          <cell r="L173" t="str">
            <v>A002</v>
          </cell>
          <cell r="M173" t="str">
            <v>U</v>
          </cell>
        </row>
        <row r="174">
          <cell r="A174">
            <v>8700</v>
          </cell>
          <cell r="B174" t="str">
            <v>5</v>
          </cell>
          <cell r="C174" t="str">
            <v>맹암거부설(TYPE-B)</v>
          </cell>
          <cell r="D174" t="str">
            <v>D200MM</v>
          </cell>
          <cell r="E174">
            <v>391</v>
          </cell>
          <cell r="G174" t="str">
            <v>M</v>
          </cell>
          <cell r="I174">
            <v>0</v>
          </cell>
          <cell r="K174" t="str">
            <v>IL37120</v>
          </cell>
          <cell r="L174" t="str">
            <v>A002</v>
          </cell>
          <cell r="M174" t="str">
            <v>U</v>
          </cell>
        </row>
        <row r="175">
          <cell r="A175">
            <v>8750</v>
          </cell>
          <cell r="B175" t="str">
            <v>5</v>
          </cell>
          <cell r="C175" t="str">
            <v>PVC파이프(일반용VG1)</v>
          </cell>
          <cell r="D175" t="str">
            <v>100㎜ x 6.6T x 4ｍ</v>
          </cell>
          <cell r="E175">
            <v>290</v>
          </cell>
          <cell r="G175" t="str">
            <v>EA</v>
          </cell>
          <cell r="I175">
            <v>0</v>
          </cell>
          <cell r="K175" t="str">
            <v>M5369823</v>
          </cell>
          <cell r="L175" t="str">
            <v>A002</v>
          </cell>
          <cell r="M175" t="str">
            <v>U</v>
          </cell>
        </row>
        <row r="176">
          <cell r="A176">
            <v>8800</v>
          </cell>
          <cell r="B176" t="str">
            <v>5</v>
          </cell>
          <cell r="C176" t="str">
            <v>PVC파이프(일반용VG1)</v>
          </cell>
          <cell r="D176" t="str">
            <v>200㎜ x10.3T x 4ｍ</v>
          </cell>
          <cell r="E176">
            <v>227</v>
          </cell>
          <cell r="G176" t="str">
            <v>EA</v>
          </cell>
          <cell r="I176">
            <v>0</v>
          </cell>
          <cell r="K176" t="str">
            <v>M5369829</v>
          </cell>
          <cell r="L176" t="str">
            <v>A002</v>
          </cell>
          <cell r="M176" t="str">
            <v>U</v>
          </cell>
        </row>
        <row r="177">
          <cell r="A177">
            <v>8850</v>
          </cell>
          <cell r="B177" t="str">
            <v>5</v>
          </cell>
          <cell r="C177" t="str">
            <v>PVC파이프이음관(티)</v>
          </cell>
          <cell r="D177" t="str">
            <v>Φ200MM</v>
          </cell>
          <cell r="E177">
            <v>7</v>
          </cell>
          <cell r="G177" t="str">
            <v>EA</v>
          </cell>
          <cell r="I177">
            <v>0</v>
          </cell>
          <cell r="K177" t="str">
            <v>M53620</v>
          </cell>
          <cell r="L177" t="str">
            <v>A002</v>
          </cell>
          <cell r="M177" t="str">
            <v>U</v>
          </cell>
        </row>
        <row r="178">
          <cell r="A178">
            <v>8900</v>
          </cell>
          <cell r="B178" t="str">
            <v>5</v>
          </cell>
          <cell r="C178" t="str">
            <v>PVC파이프이음관(90。곡관)</v>
          </cell>
          <cell r="D178" t="str">
            <v>Φ100MM</v>
          </cell>
          <cell r="E178">
            <v>2</v>
          </cell>
          <cell r="G178" t="str">
            <v>EA</v>
          </cell>
          <cell r="I178">
            <v>0</v>
          </cell>
          <cell r="K178" t="str">
            <v>M53630</v>
          </cell>
          <cell r="L178" t="str">
            <v>A002</v>
          </cell>
          <cell r="M178" t="str">
            <v>U</v>
          </cell>
        </row>
        <row r="179">
          <cell r="A179">
            <v>8950</v>
          </cell>
          <cell r="B179" t="str">
            <v>5</v>
          </cell>
          <cell r="C179" t="str">
            <v>PVC파이프이음관(90。곡관)</v>
          </cell>
          <cell r="D179" t="str">
            <v>Φ200MM</v>
          </cell>
          <cell r="E179">
            <v>6</v>
          </cell>
          <cell r="G179" t="str">
            <v>EA</v>
          </cell>
          <cell r="I179">
            <v>0</v>
          </cell>
          <cell r="K179" t="str">
            <v>M53640</v>
          </cell>
          <cell r="L179" t="str">
            <v>A002</v>
          </cell>
          <cell r="M179" t="str">
            <v>U</v>
          </cell>
        </row>
        <row r="180">
          <cell r="A180">
            <v>9000</v>
          </cell>
          <cell r="B180" t="str">
            <v>4</v>
          </cell>
          <cell r="C180" t="str">
            <v>8)기타</v>
          </cell>
          <cell r="E180">
            <v>0</v>
          </cell>
          <cell r="I180">
            <v>0</v>
          </cell>
          <cell r="L180" t="str">
            <v>A002</v>
          </cell>
          <cell r="M180" t="str">
            <v>U</v>
          </cell>
        </row>
        <row r="181">
          <cell r="A181">
            <v>9050</v>
          </cell>
          <cell r="B181" t="str">
            <v>5</v>
          </cell>
          <cell r="C181" t="str">
            <v>수로횡단보도교</v>
          </cell>
          <cell r="E181">
            <v>5</v>
          </cell>
          <cell r="G181" t="str">
            <v>EA</v>
          </cell>
          <cell r="I181">
            <v>0</v>
          </cell>
          <cell r="K181" t="str">
            <v>IL36010</v>
          </cell>
          <cell r="L181" t="str">
            <v>A002</v>
          </cell>
          <cell r="M181" t="str">
            <v>U</v>
          </cell>
        </row>
        <row r="182">
          <cell r="A182">
            <v>9100</v>
          </cell>
          <cell r="B182" t="str">
            <v>5</v>
          </cell>
          <cell r="C182" t="str">
            <v>우수유출부 철근보강</v>
          </cell>
          <cell r="E182">
            <v>1</v>
          </cell>
          <cell r="G182" t="str">
            <v>식</v>
          </cell>
          <cell r="I182">
            <v>0</v>
          </cell>
          <cell r="K182" t="str">
            <v>IL36020</v>
          </cell>
          <cell r="L182" t="str">
            <v>A002</v>
          </cell>
          <cell r="M182" t="str">
            <v>U</v>
          </cell>
        </row>
        <row r="183">
          <cell r="A183">
            <v>9150</v>
          </cell>
          <cell r="B183" t="str">
            <v>4</v>
          </cell>
          <cell r="C183" t="str">
            <v>9)사급자재대</v>
          </cell>
          <cell r="D183" t="str">
            <v>별산</v>
          </cell>
          <cell r="E183">
            <v>0</v>
          </cell>
          <cell r="I183">
            <v>0</v>
          </cell>
          <cell r="L183" t="str">
            <v>A002</v>
          </cell>
          <cell r="M183" t="str">
            <v>U</v>
          </cell>
        </row>
        <row r="184">
          <cell r="A184">
            <v>9200</v>
          </cell>
          <cell r="B184" t="str">
            <v>5</v>
          </cell>
          <cell r="C184" t="str">
            <v>시멘트</v>
          </cell>
          <cell r="D184" t="str">
            <v>40kg/대(포장품)</v>
          </cell>
          <cell r="E184">
            <v>112</v>
          </cell>
          <cell r="G184" t="str">
            <v>대</v>
          </cell>
          <cell r="I184">
            <v>0</v>
          </cell>
          <cell r="K184" t="str">
            <v>IM00095</v>
          </cell>
          <cell r="L184" t="str">
            <v>A002</v>
          </cell>
          <cell r="M184" t="str">
            <v>U</v>
          </cell>
        </row>
        <row r="185">
          <cell r="A185">
            <v>9250</v>
          </cell>
          <cell r="B185" t="str">
            <v>5</v>
          </cell>
          <cell r="C185" t="str">
            <v>레미콘</v>
          </cell>
          <cell r="D185" t="str">
            <v>40-150-8</v>
          </cell>
          <cell r="E185">
            <v>3851</v>
          </cell>
          <cell r="G185" t="str">
            <v>M3</v>
          </cell>
          <cell r="I185">
            <v>0</v>
          </cell>
          <cell r="K185" t="str">
            <v>IM00075</v>
          </cell>
          <cell r="L185" t="str">
            <v>A002</v>
          </cell>
          <cell r="M185" t="str">
            <v>U</v>
          </cell>
        </row>
        <row r="186">
          <cell r="A186">
            <v>9300</v>
          </cell>
          <cell r="B186" t="str">
            <v>5</v>
          </cell>
          <cell r="C186" t="str">
            <v>레미콘</v>
          </cell>
          <cell r="D186" t="str">
            <v>40-210-8</v>
          </cell>
          <cell r="E186">
            <v>565</v>
          </cell>
          <cell r="G186" t="str">
            <v>M3</v>
          </cell>
          <cell r="I186">
            <v>0</v>
          </cell>
          <cell r="K186" t="str">
            <v>IM00080</v>
          </cell>
          <cell r="L186" t="str">
            <v>A002</v>
          </cell>
          <cell r="M186" t="str">
            <v>U</v>
          </cell>
        </row>
        <row r="187">
          <cell r="A187">
            <v>9350</v>
          </cell>
          <cell r="B187" t="str">
            <v>5</v>
          </cell>
          <cell r="C187" t="str">
            <v>레미콘</v>
          </cell>
          <cell r="D187" t="str">
            <v>25-210-8</v>
          </cell>
          <cell r="E187">
            <v>4223</v>
          </cell>
          <cell r="G187" t="str">
            <v>M3</v>
          </cell>
          <cell r="I187">
            <v>0</v>
          </cell>
          <cell r="K187" t="str">
            <v>IM00085</v>
          </cell>
          <cell r="L187" t="str">
            <v>A002</v>
          </cell>
          <cell r="M187" t="str">
            <v>U</v>
          </cell>
        </row>
        <row r="188">
          <cell r="A188">
            <v>9400</v>
          </cell>
          <cell r="B188" t="str">
            <v>5</v>
          </cell>
          <cell r="C188" t="str">
            <v>레미콘</v>
          </cell>
          <cell r="D188" t="str">
            <v>25-240-15</v>
          </cell>
          <cell r="E188">
            <v>16442</v>
          </cell>
          <cell r="G188" t="str">
            <v>M3</v>
          </cell>
          <cell r="I188">
            <v>0</v>
          </cell>
          <cell r="K188" t="str">
            <v>IM00090</v>
          </cell>
          <cell r="L188" t="str">
            <v>A002</v>
          </cell>
          <cell r="M188" t="str">
            <v>U</v>
          </cell>
        </row>
        <row r="189">
          <cell r="A189">
            <v>9450</v>
          </cell>
          <cell r="B189" t="str">
            <v>5</v>
          </cell>
          <cell r="C189" t="str">
            <v>이형철근</v>
          </cell>
          <cell r="D189" t="str">
            <v>13M/M 0.995KG/M</v>
          </cell>
          <cell r="E189">
            <v>422.01400000000001</v>
          </cell>
          <cell r="G189" t="str">
            <v>TON</v>
          </cell>
          <cell r="I189">
            <v>0</v>
          </cell>
          <cell r="K189" t="str">
            <v>IM00040</v>
          </cell>
          <cell r="L189" t="str">
            <v>A002</v>
          </cell>
          <cell r="M189" t="str">
            <v>U</v>
          </cell>
        </row>
        <row r="190">
          <cell r="A190">
            <v>9500</v>
          </cell>
          <cell r="B190" t="str">
            <v>5</v>
          </cell>
          <cell r="C190" t="str">
            <v>이형철근</v>
          </cell>
          <cell r="D190" t="str">
            <v>16M/M 1.560KG/M</v>
          </cell>
          <cell r="E190">
            <v>1156.8920000000001</v>
          </cell>
          <cell r="G190" t="str">
            <v>TON</v>
          </cell>
          <cell r="I190">
            <v>0</v>
          </cell>
          <cell r="K190" t="str">
            <v>IM00045</v>
          </cell>
          <cell r="L190" t="str">
            <v>A002</v>
          </cell>
          <cell r="M190" t="str">
            <v>U</v>
          </cell>
        </row>
        <row r="191">
          <cell r="A191">
            <v>9550</v>
          </cell>
          <cell r="B191" t="str">
            <v>5</v>
          </cell>
          <cell r="C191" t="str">
            <v>이형철근</v>
          </cell>
          <cell r="D191" t="str">
            <v>19M/M 2.250KG/M</v>
          </cell>
          <cell r="E191">
            <v>108.664</v>
          </cell>
          <cell r="G191" t="str">
            <v>TON</v>
          </cell>
          <cell r="I191">
            <v>0</v>
          </cell>
          <cell r="K191" t="str">
            <v>IM00050</v>
          </cell>
          <cell r="L191" t="str">
            <v>A002</v>
          </cell>
          <cell r="M191" t="str">
            <v>U</v>
          </cell>
        </row>
        <row r="192">
          <cell r="A192">
            <v>9600</v>
          </cell>
          <cell r="B192" t="str">
            <v>5</v>
          </cell>
          <cell r="C192" t="str">
            <v>이형철근</v>
          </cell>
          <cell r="D192" t="str">
            <v>22M/M 3.040KG/M</v>
          </cell>
          <cell r="E192">
            <v>1223.9110000000001</v>
          </cell>
          <cell r="G192" t="str">
            <v>TON</v>
          </cell>
          <cell r="I192">
            <v>0</v>
          </cell>
          <cell r="K192" t="str">
            <v>IM00055</v>
          </cell>
          <cell r="L192" t="str">
            <v>A002</v>
          </cell>
          <cell r="M192" t="str">
            <v>U</v>
          </cell>
        </row>
        <row r="193">
          <cell r="A193">
            <v>9650</v>
          </cell>
          <cell r="B193" t="str">
            <v>5</v>
          </cell>
          <cell r="C193" t="str">
            <v>이형철근</v>
          </cell>
          <cell r="D193" t="str">
            <v>25M/M 3.980KG/M</v>
          </cell>
          <cell r="E193">
            <v>460.91399999999999</v>
          </cell>
          <cell r="G193" t="str">
            <v>TON</v>
          </cell>
          <cell r="I193">
            <v>0</v>
          </cell>
          <cell r="K193" t="str">
            <v>IM00060</v>
          </cell>
          <cell r="L193" t="str">
            <v>A002</v>
          </cell>
          <cell r="M193" t="str">
            <v>U</v>
          </cell>
        </row>
        <row r="194">
          <cell r="A194">
            <v>9700</v>
          </cell>
          <cell r="B194" t="str">
            <v>5</v>
          </cell>
          <cell r="C194" t="str">
            <v>이형철근</v>
          </cell>
          <cell r="D194" t="str">
            <v>29M/M 5.040KG/M</v>
          </cell>
          <cell r="E194">
            <v>2.944</v>
          </cell>
          <cell r="G194" t="str">
            <v>TON</v>
          </cell>
          <cell r="I194">
            <v>0</v>
          </cell>
          <cell r="K194" t="str">
            <v>IM00065</v>
          </cell>
          <cell r="L194" t="str">
            <v>A002</v>
          </cell>
          <cell r="M194" t="str">
            <v>U</v>
          </cell>
        </row>
        <row r="195">
          <cell r="A195">
            <v>9750</v>
          </cell>
          <cell r="B195" t="str">
            <v>5</v>
          </cell>
          <cell r="C195" t="str">
            <v>원형철근</v>
          </cell>
          <cell r="D195" t="str">
            <v>22M/M 2.980KG/M</v>
          </cell>
          <cell r="E195">
            <v>0.40699999999999997</v>
          </cell>
          <cell r="G195" t="str">
            <v>TON</v>
          </cell>
          <cell r="I195">
            <v>0</v>
          </cell>
          <cell r="K195" t="str">
            <v>IM00025</v>
          </cell>
          <cell r="L195" t="str">
            <v>A002</v>
          </cell>
          <cell r="M195" t="str">
            <v>U</v>
          </cell>
        </row>
        <row r="196">
          <cell r="A196">
            <v>9800</v>
          </cell>
          <cell r="B196" t="str">
            <v>5</v>
          </cell>
          <cell r="C196" t="str">
            <v>원형철근</v>
          </cell>
          <cell r="D196" t="str">
            <v>32M/M 6.310KG/M</v>
          </cell>
          <cell r="E196">
            <v>6.6319999999999997</v>
          </cell>
          <cell r="G196" t="str">
            <v>TON</v>
          </cell>
          <cell r="I196">
            <v>0</v>
          </cell>
          <cell r="K196" t="str">
            <v>IM00027</v>
          </cell>
          <cell r="L196" t="str">
            <v>A002</v>
          </cell>
          <cell r="M196" t="str">
            <v>U</v>
          </cell>
        </row>
        <row r="197">
          <cell r="A197">
            <v>9850</v>
          </cell>
          <cell r="B197" t="str">
            <v>5</v>
          </cell>
          <cell r="C197" t="str">
            <v>흄관</v>
          </cell>
          <cell r="D197" t="str">
            <v>D450MM</v>
          </cell>
          <cell r="E197">
            <v>1034</v>
          </cell>
          <cell r="G197" t="str">
            <v>M</v>
          </cell>
          <cell r="I197">
            <v>0</v>
          </cell>
          <cell r="K197" t="str">
            <v>IM00130</v>
          </cell>
          <cell r="L197" t="str">
            <v>A002</v>
          </cell>
          <cell r="M197" t="str">
            <v>U</v>
          </cell>
        </row>
        <row r="198">
          <cell r="A198">
            <v>9900</v>
          </cell>
          <cell r="B198" t="str">
            <v>5</v>
          </cell>
          <cell r="C198" t="str">
            <v>흄관</v>
          </cell>
          <cell r="D198" t="str">
            <v>D600MM</v>
          </cell>
          <cell r="E198">
            <v>175</v>
          </cell>
          <cell r="G198" t="str">
            <v>M</v>
          </cell>
          <cell r="I198">
            <v>0</v>
          </cell>
          <cell r="K198" t="str">
            <v>IM00135</v>
          </cell>
          <cell r="L198" t="str">
            <v>A002</v>
          </cell>
          <cell r="M198" t="str">
            <v>U</v>
          </cell>
        </row>
        <row r="199">
          <cell r="A199">
            <v>9950</v>
          </cell>
          <cell r="B199" t="str">
            <v>5</v>
          </cell>
          <cell r="C199" t="str">
            <v>흄관</v>
          </cell>
          <cell r="D199" t="str">
            <v>D800MM</v>
          </cell>
          <cell r="E199">
            <v>317</v>
          </cell>
          <cell r="G199" t="str">
            <v>M</v>
          </cell>
          <cell r="I199">
            <v>0</v>
          </cell>
          <cell r="K199" t="str">
            <v>IM00140</v>
          </cell>
          <cell r="L199" t="str">
            <v>A002</v>
          </cell>
          <cell r="M199" t="str">
            <v>U</v>
          </cell>
        </row>
        <row r="200">
          <cell r="A200">
            <v>10000</v>
          </cell>
          <cell r="B200" t="str">
            <v>5</v>
          </cell>
          <cell r="C200" t="str">
            <v>흄관</v>
          </cell>
          <cell r="D200" t="str">
            <v>D1000MM</v>
          </cell>
          <cell r="E200">
            <v>28</v>
          </cell>
          <cell r="G200" t="str">
            <v>M</v>
          </cell>
          <cell r="I200">
            <v>0</v>
          </cell>
          <cell r="K200" t="str">
            <v>IM00145</v>
          </cell>
          <cell r="L200" t="str">
            <v>A002</v>
          </cell>
          <cell r="M200" t="str">
            <v>U</v>
          </cell>
        </row>
        <row r="201">
          <cell r="A201">
            <v>10050</v>
          </cell>
          <cell r="B201" t="str">
            <v>5</v>
          </cell>
          <cell r="C201" t="str">
            <v>흄관</v>
          </cell>
          <cell r="D201" t="str">
            <v>D1200MM</v>
          </cell>
          <cell r="E201">
            <v>332</v>
          </cell>
          <cell r="G201" t="str">
            <v>M</v>
          </cell>
          <cell r="I201">
            <v>0</v>
          </cell>
          <cell r="K201" t="str">
            <v>IM00150</v>
          </cell>
          <cell r="L201" t="str">
            <v>A002</v>
          </cell>
          <cell r="M201" t="str">
            <v>U</v>
          </cell>
        </row>
        <row r="202">
          <cell r="A202">
            <v>10100</v>
          </cell>
          <cell r="B202" t="str">
            <v>4</v>
          </cell>
          <cell r="C202" t="str">
            <v>10)골재대</v>
          </cell>
          <cell r="D202" t="str">
            <v>별산</v>
          </cell>
          <cell r="E202">
            <v>0</v>
          </cell>
          <cell r="I202">
            <v>0</v>
          </cell>
          <cell r="L202" t="str">
            <v>A002</v>
          </cell>
          <cell r="M202" t="str">
            <v>U</v>
          </cell>
        </row>
        <row r="203">
          <cell r="A203">
            <v>10150</v>
          </cell>
          <cell r="B203" t="str">
            <v>5</v>
          </cell>
          <cell r="C203" t="str">
            <v>세골재(모래)</v>
          </cell>
          <cell r="D203" t="str">
            <v>강모래</v>
          </cell>
          <cell r="E203">
            <v>297</v>
          </cell>
          <cell r="G203" t="str">
            <v>M3</v>
          </cell>
          <cell r="I203">
            <v>0</v>
          </cell>
          <cell r="K203" t="str">
            <v>IM00160</v>
          </cell>
          <cell r="L203" t="str">
            <v>A002</v>
          </cell>
          <cell r="M203" t="str">
            <v>U</v>
          </cell>
        </row>
        <row r="204">
          <cell r="A204">
            <v>10200</v>
          </cell>
          <cell r="B204" t="str">
            <v>5</v>
          </cell>
          <cell r="C204" t="str">
            <v>조골재(쇄석)</v>
          </cell>
          <cell r="D204" t="str">
            <v>Φ40</v>
          </cell>
          <cell r="E204">
            <v>355</v>
          </cell>
          <cell r="G204" t="str">
            <v>M3</v>
          </cell>
          <cell r="I204">
            <v>0</v>
          </cell>
          <cell r="K204" t="str">
            <v>IM00200</v>
          </cell>
          <cell r="L204" t="str">
            <v>A002</v>
          </cell>
          <cell r="M204" t="str">
            <v>U</v>
          </cell>
        </row>
        <row r="205">
          <cell r="A205">
            <v>10250</v>
          </cell>
          <cell r="B205" t="str">
            <v>5</v>
          </cell>
          <cell r="C205" t="str">
            <v>혼합골재(기초잡석)</v>
          </cell>
          <cell r="D205" t="str">
            <v>Φ75</v>
          </cell>
          <cell r="E205">
            <v>3408</v>
          </cell>
          <cell r="G205" t="str">
            <v>M3</v>
          </cell>
          <cell r="I205">
            <v>0</v>
          </cell>
          <cell r="K205" t="str">
            <v>IM00210</v>
          </cell>
          <cell r="L205" t="str">
            <v>A002</v>
          </cell>
          <cell r="M205" t="str">
            <v>U</v>
          </cell>
        </row>
        <row r="206">
          <cell r="A206">
            <v>10300</v>
          </cell>
          <cell r="B206" t="str">
            <v>5</v>
          </cell>
          <cell r="C206" t="str">
            <v>혼합골재(뒷채움)</v>
          </cell>
          <cell r="D206" t="str">
            <v>Φ40</v>
          </cell>
          <cell r="E206">
            <v>8631</v>
          </cell>
          <cell r="G206" t="str">
            <v>M3</v>
          </cell>
          <cell r="I206">
            <v>0</v>
          </cell>
          <cell r="K206" t="str">
            <v>IM00180</v>
          </cell>
          <cell r="L206" t="str">
            <v>A002</v>
          </cell>
          <cell r="M206" t="str">
            <v>U</v>
          </cell>
        </row>
        <row r="207">
          <cell r="A207">
            <v>10350</v>
          </cell>
          <cell r="B207" t="str">
            <v>3</v>
          </cell>
          <cell r="C207" t="str">
            <v>(다)상수,오수공</v>
          </cell>
          <cell r="E207">
            <v>0</v>
          </cell>
          <cell r="I207">
            <v>0</v>
          </cell>
          <cell r="K207" t="str">
            <v>A003</v>
          </cell>
          <cell r="L207" t="str">
            <v>A0001</v>
          </cell>
          <cell r="M207" t="str">
            <v>U</v>
          </cell>
        </row>
        <row r="208">
          <cell r="A208">
            <v>10400</v>
          </cell>
          <cell r="B208" t="str">
            <v>4</v>
          </cell>
          <cell r="C208" t="str">
            <v>1)상수도공</v>
          </cell>
          <cell r="E208">
            <v>0</v>
          </cell>
          <cell r="I208">
            <v>0</v>
          </cell>
          <cell r="L208" t="str">
            <v>A003</v>
          </cell>
          <cell r="M208" t="str">
            <v>U</v>
          </cell>
        </row>
        <row r="209">
          <cell r="A209">
            <v>10450</v>
          </cell>
          <cell r="B209" t="str">
            <v>5</v>
          </cell>
          <cell r="C209" t="str">
            <v>가)토   공</v>
          </cell>
          <cell r="E209">
            <v>0</v>
          </cell>
          <cell r="I209">
            <v>0</v>
          </cell>
          <cell r="L209" t="str">
            <v>A003</v>
          </cell>
          <cell r="M209" t="str">
            <v>U</v>
          </cell>
        </row>
        <row r="210">
          <cell r="A210">
            <v>10500</v>
          </cell>
          <cell r="B210" t="str">
            <v>6</v>
          </cell>
          <cell r="C210" t="str">
            <v>터파기(토사,0-6m)</v>
          </cell>
          <cell r="D210" t="str">
            <v>백호우 0.7M3</v>
          </cell>
          <cell r="E210">
            <v>688</v>
          </cell>
          <cell r="G210" t="str">
            <v>M3</v>
          </cell>
          <cell r="I210">
            <v>0</v>
          </cell>
          <cell r="K210" t="str">
            <v>IL00580</v>
          </cell>
          <cell r="L210" t="str">
            <v>A003</v>
          </cell>
          <cell r="M210" t="str">
            <v>U</v>
          </cell>
        </row>
        <row r="211">
          <cell r="A211">
            <v>10550</v>
          </cell>
          <cell r="B211" t="str">
            <v>6</v>
          </cell>
          <cell r="C211" t="str">
            <v>잔토처리</v>
          </cell>
          <cell r="D211" t="str">
            <v>8톤덤프트럭</v>
          </cell>
          <cell r="E211">
            <v>76</v>
          </cell>
          <cell r="G211" t="str">
            <v>M3</v>
          </cell>
          <cell r="I211">
            <v>0</v>
          </cell>
          <cell r="K211" t="str">
            <v>I00600</v>
          </cell>
          <cell r="L211" t="str">
            <v>A003</v>
          </cell>
          <cell r="M211" t="str">
            <v>U</v>
          </cell>
        </row>
        <row r="212">
          <cell r="A212">
            <v>10600</v>
          </cell>
          <cell r="B212" t="str">
            <v>6</v>
          </cell>
          <cell r="C212" t="str">
            <v>되메우고다지기</v>
          </cell>
          <cell r="D212" t="str">
            <v>인력</v>
          </cell>
          <cell r="E212">
            <v>79</v>
          </cell>
          <cell r="G212" t="str">
            <v>M3</v>
          </cell>
          <cell r="I212">
            <v>0</v>
          </cell>
          <cell r="K212" t="str">
            <v>I00360</v>
          </cell>
          <cell r="L212" t="str">
            <v>A003</v>
          </cell>
          <cell r="M212" t="str">
            <v>U</v>
          </cell>
        </row>
        <row r="213">
          <cell r="A213">
            <v>10650</v>
          </cell>
          <cell r="B213" t="str">
            <v>6</v>
          </cell>
          <cell r="C213" t="str">
            <v>되메우고다지기</v>
          </cell>
          <cell r="D213" t="str">
            <v>기계,B/H+RAMMER</v>
          </cell>
          <cell r="E213">
            <v>533</v>
          </cell>
          <cell r="G213" t="str">
            <v>M3</v>
          </cell>
          <cell r="I213">
            <v>0</v>
          </cell>
          <cell r="K213" t="str">
            <v>I00590</v>
          </cell>
          <cell r="L213" t="str">
            <v>A003</v>
          </cell>
          <cell r="M213" t="str">
            <v>U</v>
          </cell>
        </row>
        <row r="214">
          <cell r="A214">
            <v>10700</v>
          </cell>
          <cell r="B214" t="str">
            <v>5</v>
          </cell>
          <cell r="C214" t="str">
            <v>나)구조물공</v>
          </cell>
          <cell r="E214">
            <v>0</v>
          </cell>
          <cell r="I214">
            <v>0</v>
          </cell>
          <cell r="L214" t="str">
            <v>A003</v>
          </cell>
          <cell r="M214" t="str">
            <v>U</v>
          </cell>
        </row>
        <row r="215">
          <cell r="A215">
            <v>10750</v>
          </cell>
          <cell r="B215" t="str">
            <v>6</v>
          </cell>
          <cell r="C215" t="str">
            <v>레미콘 타설(기계)</v>
          </cell>
          <cell r="D215" t="str">
            <v>붐타설, 철근</v>
          </cell>
          <cell r="E215">
            <v>11</v>
          </cell>
          <cell r="G215" t="str">
            <v>M3</v>
          </cell>
          <cell r="I215">
            <v>0</v>
          </cell>
          <cell r="K215" t="str">
            <v>I00816</v>
          </cell>
          <cell r="L215" t="str">
            <v>A003</v>
          </cell>
          <cell r="M215" t="str">
            <v>U</v>
          </cell>
        </row>
        <row r="216">
          <cell r="A216">
            <v>10800</v>
          </cell>
          <cell r="B216" t="str">
            <v>6</v>
          </cell>
          <cell r="C216" t="str">
            <v>레미콘 타설(기계)</v>
          </cell>
          <cell r="D216" t="str">
            <v>붐타설, 무근</v>
          </cell>
          <cell r="E216">
            <v>19</v>
          </cell>
          <cell r="G216" t="str">
            <v>M3</v>
          </cell>
          <cell r="I216">
            <v>0</v>
          </cell>
          <cell r="K216" t="str">
            <v>I00813</v>
          </cell>
          <cell r="L216" t="str">
            <v>A003</v>
          </cell>
          <cell r="M216" t="str">
            <v>U</v>
          </cell>
        </row>
        <row r="217">
          <cell r="A217">
            <v>10850</v>
          </cell>
          <cell r="B217" t="str">
            <v>6</v>
          </cell>
          <cell r="C217" t="str">
            <v>잡 석 부 설</v>
          </cell>
          <cell r="E217">
            <v>4</v>
          </cell>
          <cell r="G217" t="str">
            <v>M3</v>
          </cell>
          <cell r="I217">
            <v>0</v>
          </cell>
          <cell r="K217" t="str">
            <v>S1030</v>
          </cell>
          <cell r="L217" t="str">
            <v>A003</v>
          </cell>
          <cell r="M217" t="str">
            <v>U</v>
          </cell>
        </row>
        <row r="218">
          <cell r="A218">
            <v>10900</v>
          </cell>
          <cell r="B218" t="str">
            <v>6</v>
          </cell>
          <cell r="C218" t="str">
            <v>합판 거푸집</v>
          </cell>
          <cell r="D218" t="str">
            <v>4 회</v>
          </cell>
          <cell r="E218">
            <v>51</v>
          </cell>
          <cell r="G218" t="str">
            <v>M2</v>
          </cell>
          <cell r="I218">
            <v>0</v>
          </cell>
          <cell r="K218" t="str">
            <v>I00920</v>
          </cell>
          <cell r="L218" t="str">
            <v>A003</v>
          </cell>
          <cell r="M218" t="str">
            <v>U</v>
          </cell>
        </row>
        <row r="219">
          <cell r="A219">
            <v>10950</v>
          </cell>
          <cell r="B219" t="str">
            <v>6</v>
          </cell>
          <cell r="C219" t="str">
            <v>합판 거푸집</v>
          </cell>
          <cell r="D219" t="str">
            <v>6 회</v>
          </cell>
          <cell r="E219">
            <v>252</v>
          </cell>
          <cell r="G219" t="str">
            <v>M2</v>
          </cell>
          <cell r="I219">
            <v>0</v>
          </cell>
          <cell r="K219" t="str">
            <v>I00940</v>
          </cell>
          <cell r="L219" t="str">
            <v>A003</v>
          </cell>
          <cell r="M219" t="str">
            <v>U</v>
          </cell>
        </row>
        <row r="220">
          <cell r="A220">
            <v>11000</v>
          </cell>
          <cell r="B220" t="str">
            <v>6</v>
          </cell>
          <cell r="C220" t="str">
            <v>원형거푸집</v>
          </cell>
          <cell r="D220" t="str">
            <v>3회,0~7M</v>
          </cell>
          <cell r="E220">
            <v>3</v>
          </cell>
          <cell r="G220" t="str">
            <v>㎡</v>
          </cell>
          <cell r="I220">
            <v>0</v>
          </cell>
          <cell r="K220" t="str">
            <v>H027</v>
          </cell>
          <cell r="L220" t="str">
            <v>A003</v>
          </cell>
          <cell r="M220" t="str">
            <v>U</v>
          </cell>
        </row>
        <row r="221">
          <cell r="A221">
            <v>11050</v>
          </cell>
          <cell r="B221" t="str">
            <v>6</v>
          </cell>
          <cell r="C221" t="str">
            <v>모 르 터</v>
          </cell>
          <cell r="D221" t="str">
            <v>1 : 2</v>
          </cell>
          <cell r="E221">
            <v>0.2</v>
          </cell>
          <cell r="G221" t="str">
            <v>M3</v>
          </cell>
          <cell r="I221">
            <v>0</v>
          </cell>
          <cell r="K221" t="str">
            <v>I00870</v>
          </cell>
          <cell r="L221" t="str">
            <v>A003</v>
          </cell>
          <cell r="M221" t="str">
            <v>U</v>
          </cell>
        </row>
        <row r="222">
          <cell r="A222">
            <v>11100</v>
          </cell>
          <cell r="B222" t="str">
            <v>6</v>
          </cell>
          <cell r="C222" t="str">
            <v>PVC지수판설치</v>
          </cell>
          <cell r="D222" t="str">
            <v>150x5t</v>
          </cell>
          <cell r="E222">
            <v>18</v>
          </cell>
          <cell r="G222" t="str">
            <v>m</v>
          </cell>
          <cell r="I222">
            <v>0</v>
          </cell>
          <cell r="K222" t="str">
            <v>H745</v>
          </cell>
          <cell r="L222" t="str">
            <v>A003</v>
          </cell>
          <cell r="M222" t="str">
            <v>U</v>
          </cell>
        </row>
        <row r="223">
          <cell r="A223">
            <v>11150</v>
          </cell>
          <cell r="B223" t="str">
            <v>6</v>
          </cell>
          <cell r="C223" t="str">
            <v>슬리브설치</v>
          </cell>
          <cell r="D223" t="str">
            <v>D200</v>
          </cell>
          <cell r="E223">
            <v>6</v>
          </cell>
          <cell r="G223" t="str">
            <v>개소</v>
          </cell>
          <cell r="I223">
            <v>0</v>
          </cell>
          <cell r="K223" t="str">
            <v>H820</v>
          </cell>
          <cell r="L223" t="str">
            <v>A003</v>
          </cell>
          <cell r="M223" t="str">
            <v>U</v>
          </cell>
        </row>
        <row r="224">
          <cell r="A224">
            <v>11200</v>
          </cell>
          <cell r="B224" t="str">
            <v>6</v>
          </cell>
          <cell r="C224" t="str">
            <v>맨홀뚜껑설치</v>
          </cell>
          <cell r="D224" t="str">
            <v>(주철재)</v>
          </cell>
          <cell r="E224">
            <v>3</v>
          </cell>
          <cell r="G224" t="str">
            <v>조</v>
          </cell>
          <cell r="I224">
            <v>0</v>
          </cell>
          <cell r="K224" t="str">
            <v>H0140</v>
          </cell>
          <cell r="L224" t="str">
            <v>A003</v>
          </cell>
          <cell r="M224" t="str">
            <v>U</v>
          </cell>
        </row>
        <row r="225">
          <cell r="A225">
            <v>11250</v>
          </cell>
          <cell r="B225" t="str">
            <v>6</v>
          </cell>
          <cell r="C225" t="str">
            <v>LADDER(사다리)</v>
          </cell>
          <cell r="D225" t="str">
            <v>STS봉,ø19x1,000</v>
          </cell>
          <cell r="E225">
            <v>9</v>
          </cell>
          <cell r="G225" t="str">
            <v>개</v>
          </cell>
          <cell r="I225">
            <v>0</v>
          </cell>
          <cell r="K225" t="str">
            <v>H730</v>
          </cell>
          <cell r="L225" t="str">
            <v>A003</v>
          </cell>
          <cell r="M225" t="str">
            <v>U</v>
          </cell>
        </row>
        <row r="226">
          <cell r="A226">
            <v>11300</v>
          </cell>
          <cell r="B226" t="str">
            <v>6</v>
          </cell>
          <cell r="C226" t="str">
            <v>철근 가공 조립</v>
          </cell>
          <cell r="D226" t="str">
            <v>보  통</v>
          </cell>
          <cell r="E226">
            <v>1.359</v>
          </cell>
          <cell r="G226" t="str">
            <v>TON</v>
          </cell>
          <cell r="I226">
            <v>0</v>
          </cell>
          <cell r="K226" t="str">
            <v>I00960</v>
          </cell>
          <cell r="L226" t="str">
            <v>A003</v>
          </cell>
          <cell r="M226" t="str">
            <v>U</v>
          </cell>
        </row>
        <row r="227">
          <cell r="A227">
            <v>11350</v>
          </cell>
          <cell r="B227" t="str">
            <v>5</v>
          </cell>
          <cell r="C227" t="str">
            <v>다)관부설공</v>
          </cell>
          <cell r="E227">
            <v>0</v>
          </cell>
          <cell r="I227">
            <v>0</v>
          </cell>
          <cell r="L227" t="str">
            <v>A003</v>
          </cell>
          <cell r="M227" t="str">
            <v>U</v>
          </cell>
        </row>
        <row r="228">
          <cell r="A228">
            <v>11400</v>
          </cell>
          <cell r="B228" t="str">
            <v>6</v>
          </cell>
          <cell r="C228" t="str">
            <v>KP접합및부설(주철관)</v>
          </cell>
          <cell r="D228" t="str">
            <v>(φ200㎜)</v>
          </cell>
          <cell r="E228">
            <v>102</v>
          </cell>
          <cell r="G228" t="str">
            <v>개소</v>
          </cell>
          <cell r="I228">
            <v>0</v>
          </cell>
          <cell r="K228" t="str">
            <v>H220</v>
          </cell>
          <cell r="L228" t="str">
            <v>A003</v>
          </cell>
          <cell r="M228" t="str">
            <v>U</v>
          </cell>
        </row>
        <row r="229">
          <cell r="A229">
            <v>11450</v>
          </cell>
          <cell r="B229" t="str">
            <v>6</v>
          </cell>
          <cell r="C229" t="str">
            <v>플랜지접합 및 부설공</v>
          </cell>
          <cell r="D229" t="str">
            <v>D200</v>
          </cell>
          <cell r="E229">
            <v>6</v>
          </cell>
          <cell r="G229" t="str">
            <v>개소</v>
          </cell>
          <cell r="I229">
            <v>0</v>
          </cell>
          <cell r="K229" t="str">
            <v>H466</v>
          </cell>
          <cell r="L229" t="str">
            <v>A003</v>
          </cell>
          <cell r="M229" t="str">
            <v>U</v>
          </cell>
        </row>
        <row r="230">
          <cell r="A230">
            <v>11500</v>
          </cell>
          <cell r="B230" t="str">
            <v>6</v>
          </cell>
          <cell r="C230" t="str">
            <v>주철관 절단</v>
          </cell>
          <cell r="D230" t="str">
            <v>D200</v>
          </cell>
          <cell r="E230">
            <v>4</v>
          </cell>
          <cell r="G230" t="str">
            <v>개소</v>
          </cell>
          <cell r="I230">
            <v>0</v>
          </cell>
          <cell r="K230" t="str">
            <v>H400</v>
          </cell>
          <cell r="L230" t="str">
            <v>A003</v>
          </cell>
          <cell r="M230" t="str">
            <v>U</v>
          </cell>
        </row>
        <row r="231">
          <cell r="A231">
            <v>11550</v>
          </cell>
          <cell r="B231" t="str">
            <v>6</v>
          </cell>
          <cell r="C231" t="str">
            <v>GATE V/V 접합공</v>
          </cell>
          <cell r="D231" t="str">
            <v>D200</v>
          </cell>
          <cell r="E231">
            <v>3</v>
          </cell>
          <cell r="G231" t="str">
            <v>개소</v>
          </cell>
          <cell r="I231">
            <v>0</v>
          </cell>
          <cell r="K231" t="str">
            <v>H362</v>
          </cell>
          <cell r="L231" t="str">
            <v>A003</v>
          </cell>
          <cell r="M231" t="str">
            <v>U</v>
          </cell>
        </row>
        <row r="232">
          <cell r="A232">
            <v>11600</v>
          </cell>
          <cell r="B232" t="str">
            <v>6</v>
          </cell>
          <cell r="C232" t="str">
            <v>주철관수압시험비</v>
          </cell>
          <cell r="D232" t="str">
            <v>φ200mm</v>
          </cell>
          <cell r="E232">
            <v>2</v>
          </cell>
          <cell r="G232" t="str">
            <v>회</v>
          </cell>
          <cell r="I232">
            <v>0</v>
          </cell>
          <cell r="K232" t="str">
            <v>H510</v>
          </cell>
          <cell r="L232" t="str">
            <v>A003</v>
          </cell>
          <cell r="M232" t="str">
            <v>U</v>
          </cell>
        </row>
        <row r="233">
          <cell r="A233">
            <v>11650</v>
          </cell>
          <cell r="B233" t="str">
            <v>5</v>
          </cell>
          <cell r="C233" t="str">
            <v>라)배관자재대</v>
          </cell>
          <cell r="E233">
            <v>0</v>
          </cell>
          <cell r="I233">
            <v>0</v>
          </cell>
          <cell r="L233" t="str">
            <v>A003</v>
          </cell>
          <cell r="M233" t="str">
            <v>U</v>
          </cell>
        </row>
        <row r="234">
          <cell r="A234">
            <v>11700</v>
          </cell>
          <cell r="B234" t="str">
            <v>6</v>
          </cell>
          <cell r="C234" t="str">
            <v>제수밸브(전동식)</v>
          </cell>
          <cell r="D234" t="str">
            <v>200㎜</v>
          </cell>
          <cell r="E234">
            <v>3</v>
          </cell>
          <cell r="G234" t="str">
            <v>EA</v>
          </cell>
          <cell r="I234">
            <v>0</v>
          </cell>
          <cell r="K234" t="str">
            <v>M5180200</v>
          </cell>
          <cell r="L234" t="str">
            <v>A003</v>
          </cell>
          <cell r="M234" t="str">
            <v>U</v>
          </cell>
        </row>
        <row r="235">
          <cell r="A235">
            <v>11750</v>
          </cell>
          <cell r="B235" t="str">
            <v>6</v>
          </cell>
          <cell r="C235" t="str">
            <v>수도용닥타일주철관(직관)</v>
          </cell>
          <cell r="D235" t="str">
            <v>200㎜ x 6ｍ(2종)</v>
          </cell>
          <cell r="E235">
            <v>70</v>
          </cell>
          <cell r="G235" t="str">
            <v>본</v>
          </cell>
          <cell r="I235">
            <v>0</v>
          </cell>
          <cell r="K235" t="str">
            <v>M5187011</v>
          </cell>
          <cell r="L235" t="str">
            <v>A003</v>
          </cell>
          <cell r="M235" t="str">
            <v>U</v>
          </cell>
        </row>
        <row r="236">
          <cell r="A236">
            <v>11800</v>
          </cell>
          <cell r="B236" t="str">
            <v>6</v>
          </cell>
          <cell r="C236" t="str">
            <v>플랜지T형관(A형)</v>
          </cell>
          <cell r="D236" t="str">
            <v>200 x 200㎜</v>
          </cell>
          <cell r="E236">
            <v>2</v>
          </cell>
          <cell r="G236" t="str">
            <v>EA</v>
          </cell>
          <cell r="I236">
            <v>0</v>
          </cell>
          <cell r="K236" t="str">
            <v>M5242423</v>
          </cell>
          <cell r="L236" t="str">
            <v>A003</v>
          </cell>
          <cell r="M236" t="str">
            <v>U</v>
          </cell>
        </row>
        <row r="237">
          <cell r="A237">
            <v>11850</v>
          </cell>
          <cell r="B237" t="str">
            <v>6</v>
          </cell>
          <cell r="C237" t="str">
            <v>소켓T형관(B형)</v>
          </cell>
          <cell r="D237" t="str">
            <v>200 x 200㎜</v>
          </cell>
          <cell r="E237">
            <v>1</v>
          </cell>
          <cell r="G237" t="str">
            <v>EA</v>
          </cell>
          <cell r="I237">
            <v>0</v>
          </cell>
          <cell r="K237" t="str">
            <v>M5243423</v>
          </cell>
          <cell r="L237" t="str">
            <v>A003</v>
          </cell>
          <cell r="M237" t="str">
            <v>U</v>
          </cell>
        </row>
        <row r="238">
          <cell r="A238">
            <v>11900</v>
          </cell>
          <cell r="B238" t="str">
            <v>6</v>
          </cell>
          <cell r="C238" t="str">
            <v>플랜지소켓관</v>
          </cell>
          <cell r="D238" t="str">
            <v>200㎜</v>
          </cell>
          <cell r="E238">
            <v>3</v>
          </cell>
          <cell r="G238" t="str">
            <v>EA</v>
          </cell>
          <cell r="I238">
            <v>0</v>
          </cell>
          <cell r="K238" t="str">
            <v>M5217011</v>
          </cell>
          <cell r="L238" t="str">
            <v>A003</v>
          </cell>
          <cell r="M238" t="str">
            <v>U</v>
          </cell>
        </row>
        <row r="239">
          <cell r="A239">
            <v>11950</v>
          </cell>
          <cell r="B239" t="str">
            <v>6</v>
          </cell>
          <cell r="C239" t="str">
            <v>플랜지관</v>
          </cell>
          <cell r="D239" t="str">
            <v>200㎜</v>
          </cell>
          <cell r="E239">
            <v>3</v>
          </cell>
          <cell r="G239" t="str">
            <v>EA</v>
          </cell>
          <cell r="I239">
            <v>0</v>
          </cell>
          <cell r="K239" t="str">
            <v>M5220011</v>
          </cell>
          <cell r="L239" t="str">
            <v>A003</v>
          </cell>
          <cell r="M239" t="str">
            <v>U</v>
          </cell>
        </row>
        <row r="240">
          <cell r="A240">
            <v>12000</v>
          </cell>
          <cell r="B240" t="str">
            <v>6</v>
          </cell>
          <cell r="C240" t="str">
            <v>소켓곡관(90도)</v>
          </cell>
          <cell r="D240" t="str">
            <v>200㎜ A형</v>
          </cell>
          <cell r="E240">
            <v>2</v>
          </cell>
          <cell r="G240" t="str">
            <v>EA</v>
          </cell>
          <cell r="I240">
            <v>0</v>
          </cell>
          <cell r="K240" t="str">
            <v>M5232011</v>
          </cell>
          <cell r="L240" t="str">
            <v>A003</v>
          </cell>
          <cell r="M240" t="str">
            <v>U</v>
          </cell>
        </row>
        <row r="241">
          <cell r="A241">
            <v>12050</v>
          </cell>
          <cell r="B241" t="str">
            <v>6</v>
          </cell>
          <cell r="C241" t="str">
            <v>소켓곡관(90도)</v>
          </cell>
          <cell r="D241" t="str">
            <v>200㎜ B형</v>
          </cell>
          <cell r="E241">
            <v>9</v>
          </cell>
          <cell r="G241" t="str">
            <v>EA</v>
          </cell>
          <cell r="I241">
            <v>0</v>
          </cell>
          <cell r="K241" t="str">
            <v>M5232059</v>
          </cell>
          <cell r="L241" t="str">
            <v>A003</v>
          </cell>
          <cell r="M241" t="str">
            <v>U</v>
          </cell>
        </row>
        <row r="242">
          <cell r="A242">
            <v>12100</v>
          </cell>
          <cell r="B242" t="str">
            <v>6</v>
          </cell>
          <cell r="C242" t="str">
            <v>45°KP소켓곡관(B형)</v>
          </cell>
          <cell r="D242" t="str">
            <v>200㎜</v>
          </cell>
          <cell r="E242">
            <v>1</v>
          </cell>
          <cell r="G242" t="str">
            <v>EA</v>
          </cell>
          <cell r="I242">
            <v>0</v>
          </cell>
          <cell r="K242" t="str">
            <v>M5232159</v>
          </cell>
          <cell r="L242" t="str">
            <v>A003</v>
          </cell>
          <cell r="M242" t="str">
            <v>U</v>
          </cell>
        </row>
        <row r="243">
          <cell r="A243">
            <v>12150</v>
          </cell>
          <cell r="B243" t="str">
            <v>6</v>
          </cell>
          <cell r="C243" t="str">
            <v>22½°KP소켓곡관(B형)</v>
          </cell>
          <cell r="D243" t="str">
            <v>200㎜</v>
          </cell>
          <cell r="E243">
            <v>1</v>
          </cell>
          <cell r="G243" t="str">
            <v>EA</v>
          </cell>
          <cell r="I243">
            <v>0</v>
          </cell>
          <cell r="K243" t="str">
            <v>M5232259</v>
          </cell>
          <cell r="L243" t="str">
            <v>A003</v>
          </cell>
          <cell r="M243" t="str">
            <v>U</v>
          </cell>
        </row>
        <row r="244">
          <cell r="A244">
            <v>12200</v>
          </cell>
          <cell r="B244" t="str">
            <v>6</v>
          </cell>
          <cell r="C244" t="str">
            <v>소켓단관(주철관)</v>
          </cell>
          <cell r="D244" t="str">
            <v>200㎜x3.0ｍ</v>
          </cell>
          <cell r="E244">
            <v>2</v>
          </cell>
          <cell r="G244" t="str">
            <v>EA</v>
          </cell>
          <cell r="I244">
            <v>0</v>
          </cell>
          <cell r="K244" t="str">
            <v>M5187100</v>
          </cell>
          <cell r="L244" t="str">
            <v>A003</v>
          </cell>
          <cell r="M244" t="str">
            <v>U</v>
          </cell>
        </row>
        <row r="245">
          <cell r="A245">
            <v>12250</v>
          </cell>
          <cell r="B245" t="str">
            <v>6</v>
          </cell>
          <cell r="C245" t="str">
            <v>소켓단관(주철관)</v>
          </cell>
          <cell r="D245" t="str">
            <v>200㎜x1.5ｍ</v>
          </cell>
          <cell r="E245">
            <v>2</v>
          </cell>
          <cell r="G245" t="str">
            <v>EA</v>
          </cell>
          <cell r="I245">
            <v>0</v>
          </cell>
          <cell r="K245" t="str">
            <v>M5187110</v>
          </cell>
          <cell r="L245" t="str">
            <v>A003</v>
          </cell>
          <cell r="M245" t="str">
            <v>U</v>
          </cell>
        </row>
        <row r="246">
          <cell r="A246">
            <v>12300</v>
          </cell>
          <cell r="B246" t="str">
            <v>6</v>
          </cell>
          <cell r="C246" t="str">
            <v>단관(주철관)</v>
          </cell>
          <cell r="D246" t="str">
            <v>200㎜x0.5ｍ</v>
          </cell>
          <cell r="E246">
            <v>2</v>
          </cell>
          <cell r="G246" t="str">
            <v>EA</v>
          </cell>
          <cell r="I246">
            <v>0</v>
          </cell>
          <cell r="K246" t="str">
            <v>M5187200</v>
          </cell>
          <cell r="L246" t="str">
            <v>A003</v>
          </cell>
          <cell r="M246" t="str">
            <v>U</v>
          </cell>
        </row>
        <row r="247">
          <cell r="A247">
            <v>12350</v>
          </cell>
          <cell r="B247" t="str">
            <v>6</v>
          </cell>
          <cell r="C247" t="str">
            <v>KP조인트이탈방지압륜</v>
          </cell>
          <cell r="D247" t="str">
            <v>200A (신설관용)</v>
          </cell>
          <cell r="E247">
            <v>102</v>
          </cell>
          <cell r="G247" t="str">
            <v>EA</v>
          </cell>
          <cell r="I247">
            <v>0</v>
          </cell>
          <cell r="K247" t="str">
            <v>M6609012</v>
          </cell>
          <cell r="L247" t="str">
            <v>A003</v>
          </cell>
          <cell r="M247" t="str">
            <v>U</v>
          </cell>
        </row>
        <row r="248">
          <cell r="A248">
            <v>12400</v>
          </cell>
          <cell r="B248" t="str">
            <v>6</v>
          </cell>
          <cell r="C248" t="str">
            <v>주철관운반</v>
          </cell>
          <cell r="E248">
            <v>19.899999999999999</v>
          </cell>
          <cell r="G248" t="str">
            <v>TON</v>
          </cell>
          <cell r="I248">
            <v>0</v>
          </cell>
          <cell r="K248" t="str">
            <v>S0150</v>
          </cell>
          <cell r="L248" t="str">
            <v>A003</v>
          </cell>
          <cell r="M248" t="str">
            <v>U</v>
          </cell>
        </row>
        <row r="249">
          <cell r="A249">
            <v>12450</v>
          </cell>
          <cell r="B249" t="str">
            <v>5</v>
          </cell>
          <cell r="C249" t="str">
            <v>마)사급자재대</v>
          </cell>
          <cell r="D249" t="str">
            <v>별산</v>
          </cell>
          <cell r="E249">
            <v>0</v>
          </cell>
          <cell r="I249">
            <v>0</v>
          </cell>
          <cell r="L249" t="str">
            <v>A003</v>
          </cell>
          <cell r="M249" t="str">
            <v>U</v>
          </cell>
        </row>
        <row r="250">
          <cell r="A250">
            <v>12500</v>
          </cell>
          <cell r="B250" t="str">
            <v>6</v>
          </cell>
          <cell r="C250" t="str">
            <v>레미콘</v>
          </cell>
          <cell r="D250" t="str">
            <v>25-210-8</v>
          </cell>
          <cell r="E250">
            <v>18</v>
          </cell>
          <cell r="G250" t="str">
            <v>M3</v>
          </cell>
          <cell r="I250">
            <v>0</v>
          </cell>
          <cell r="K250" t="str">
            <v>IM00085</v>
          </cell>
          <cell r="L250" t="str">
            <v>A003</v>
          </cell>
          <cell r="M250" t="str">
            <v>U</v>
          </cell>
        </row>
        <row r="251">
          <cell r="A251">
            <v>12550</v>
          </cell>
          <cell r="B251" t="str">
            <v>6</v>
          </cell>
          <cell r="C251" t="str">
            <v>레미콘</v>
          </cell>
          <cell r="D251" t="str">
            <v>40-210-8</v>
          </cell>
          <cell r="E251">
            <v>2</v>
          </cell>
          <cell r="G251" t="str">
            <v>M3</v>
          </cell>
          <cell r="I251">
            <v>0</v>
          </cell>
          <cell r="K251" t="str">
            <v>IM00080</v>
          </cell>
          <cell r="L251" t="str">
            <v>A003</v>
          </cell>
          <cell r="M251" t="str">
            <v>U</v>
          </cell>
        </row>
        <row r="252">
          <cell r="A252">
            <v>12600</v>
          </cell>
          <cell r="B252" t="str">
            <v>6</v>
          </cell>
          <cell r="C252" t="str">
            <v>레미콘</v>
          </cell>
          <cell r="D252" t="str">
            <v>40-150-8</v>
          </cell>
          <cell r="E252">
            <v>4</v>
          </cell>
          <cell r="G252" t="str">
            <v>M3</v>
          </cell>
          <cell r="I252">
            <v>0</v>
          </cell>
          <cell r="K252" t="str">
            <v>IM00075</v>
          </cell>
          <cell r="L252" t="str">
            <v>A003</v>
          </cell>
          <cell r="M252" t="str">
            <v>U</v>
          </cell>
        </row>
        <row r="253">
          <cell r="A253">
            <v>12650</v>
          </cell>
          <cell r="B253" t="str">
            <v>6</v>
          </cell>
          <cell r="C253" t="str">
            <v>이형철근</v>
          </cell>
          <cell r="D253" t="str">
            <v>16M/M 1.560KG/M</v>
          </cell>
          <cell r="E253">
            <v>0.216</v>
          </cell>
          <cell r="G253" t="str">
            <v>M/T</v>
          </cell>
          <cell r="I253">
            <v>0</v>
          </cell>
          <cell r="K253" t="str">
            <v>IM00045</v>
          </cell>
          <cell r="L253" t="str">
            <v>A003</v>
          </cell>
          <cell r="M253" t="str">
            <v>U</v>
          </cell>
        </row>
        <row r="254">
          <cell r="A254">
            <v>12700</v>
          </cell>
          <cell r="B254" t="str">
            <v>6</v>
          </cell>
          <cell r="C254" t="str">
            <v>이형철근</v>
          </cell>
          <cell r="D254" t="str">
            <v>13M/M 0.995KG/M</v>
          </cell>
          <cell r="E254">
            <v>1.1830000000000001</v>
          </cell>
          <cell r="G254" t="str">
            <v>M/T</v>
          </cell>
          <cell r="I254">
            <v>0</v>
          </cell>
          <cell r="K254" t="str">
            <v>IM00040</v>
          </cell>
          <cell r="L254" t="str">
            <v>A003</v>
          </cell>
          <cell r="M254" t="str">
            <v>U</v>
          </cell>
        </row>
        <row r="255">
          <cell r="A255">
            <v>12750</v>
          </cell>
          <cell r="B255" t="str">
            <v>6</v>
          </cell>
          <cell r="C255" t="str">
            <v>시멘트</v>
          </cell>
          <cell r="D255" t="str">
            <v>40kg/대(포장품)</v>
          </cell>
          <cell r="E255">
            <v>4</v>
          </cell>
          <cell r="G255" t="str">
            <v>대</v>
          </cell>
          <cell r="I255">
            <v>0</v>
          </cell>
          <cell r="K255" t="str">
            <v>IM00095</v>
          </cell>
          <cell r="L255" t="str">
            <v>A003</v>
          </cell>
          <cell r="M255" t="str">
            <v>U</v>
          </cell>
        </row>
        <row r="256">
          <cell r="A256">
            <v>12800</v>
          </cell>
          <cell r="B256" t="str">
            <v>5</v>
          </cell>
          <cell r="C256" t="str">
            <v>바)골재대</v>
          </cell>
          <cell r="D256" t="str">
            <v>별산</v>
          </cell>
          <cell r="E256">
            <v>0</v>
          </cell>
          <cell r="I256">
            <v>0</v>
          </cell>
          <cell r="L256" t="str">
            <v>A003</v>
          </cell>
          <cell r="M256" t="str">
            <v>U</v>
          </cell>
        </row>
        <row r="257">
          <cell r="A257">
            <v>12850</v>
          </cell>
          <cell r="B257" t="str">
            <v>6</v>
          </cell>
          <cell r="C257" t="str">
            <v>모래</v>
          </cell>
          <cell r="D257" t="str">
            <v>강모래</v>
          </cell>
          <cell r="E257">
            <v>0.2</v>
          </cell>
          <cell r="G257" t="str">
            <v>M3</v>
          </cell>
          <cell r="I257">
            <v>0</v>
          </cell>
          <cell r="K257" t="str">
            <v>IM00160</v>
          </cell>
          <cell r="L257" t="str">
            <v>A003</v>
          </cell>
          <cell r="M257" t="str">
            <v>U</v>
          </cell>
        </row>
        <row r="258">
          <cell r="A258">
            <v>12900</v>
          </cell>
          <cell r="B258" t="str">
            <v>6</v>
          </cell>
          <cell r="C258" t="str">
            <v>쇄석자갈</v>
          </cell>
          <cell r="D258" t="str">
            <v>Φ75</v>
          </cell>
          <cell r="E258">
            <v>4</v>
          </cell>
          <cell r="G258" t="str">
            <v>M3</v>
          </cell>
          <cell r="I258">
            <v>0</v>
          </cell>
          <cell r="K258" t="str">
            <v>IM00210</v>
          </cell>
          <cell r="L258" t="str">
            <v>A003</v>
          </cell>
          <cell r="M258" t="str">
            <v>U</v>
          </cell>
        </row>
        <row r="259">
          <cell r="A259">
            <v>12950</v>
          </cell>
          <cell r="B259" t="str">
            <v>4</v>
          </cell>
          <cell r="C259" t="str">
            <v>2)오수공</v>
          </cell>
          <cell r="E259">
            <v>0</v>
          </cell>
          <cell r="I259">
            <v>0</v>
          </cell>
          <cell r="L259" t="str">
            <v>A003</v>
          </cell>
          <cell r="M259" t="str">
            <v>U</v>
          </cell>
        </row>
        <row r="260">
          <cell r="A260">
            <v>13000</v>
          </cell>
          <cell r="B260" t="str">
            <v>5</v>
          </cell>
          <cell r="C260" t="str">
            <v>가)토   공</v>
          </cell>
          <cell r="E260">
            <v>0</v>
          </cell>
          <cell r="I260">
            <v>0</v>
          </cell>
          <cell r="L260" t="str">
            <v>A003</v>
          </cell>
          <cell r="M260" t="str">
            <v>U</v>
          </cell>
        </row>
        <row r="261">
          <cell r="A261">
            <v>13050</v>
          </cell>
          <cell r="B261" t="str">
            <v>6</v>
          </cell>
          <cell r="C261" t="str">
            <v>터파기(토사,0-6m)</v>
          </cell>
          <cell r="D261" t="str">
            <v>백호우 0.7M3</v>
          </cell>
          <cell r="E261">
            <v>2550</v>
          </cell>
          <cell r="G261" t="str">
            <v>M3</v>
          </cell>
          <cell r="I261">
            <v>0</v>
          </cell>
          <cell r="K261" t="str">
            <v>IL00580</v>
          </cell>
          <cell r="L261" t="str">
            <v>A003</v>
          </cell>
          <cell r="M261" t="str">
            <v>U</v>
          </cell>
        </row>
        <row r="262">
          <cell r="A262">
            <v>13100</v>
          </cell>
          <cell r="B262" t="str">
            <v>6</v>
          </cell>
          <cell r="C262" t="str">
            <v>수중터파기(토사,0-6M)</v>
          </cell>
          <cell r="D262" t="str">
            <v>백호우 0.7M3</v>
          </cell>
          <cell r="E262">
            <v>304</v>
          </cell>
          <cell r="G262" t="str">
            <v>M3</v>
          </cell>
          <cell r="I262">
            <v>0</v>
          </cell>
          <cell r="K262" t="str">
            <v>IL00450</v>
          </cell>
          <cell r="L262" t="str">
            <v>A003</v>
          </cell>
          <cell r="M262" t="str">
            <v>U</v>
          </cell>
        </row>
        <row r="263">
          <cell r="A263">
            <v>13150</v>
          </cell>
          <cell r="B263" t="str">
            <v>6</v>
          </cell>
          <cell r="C263" t="str">
            <v>잔토처리</v>
          </cell>
          <cell r="D263" t="str">
            <v>8톤덤프트럭</v>
          </cell>
          <cell r="E263">
            <v>245</v>
          </cell>
          <cell r="G263" t="str">
            <v>M3</v>
          </cell>
          <cell r="I263">
            <v>0</v>
          </cell>
          <cell r="K263" t="str">
            <v>I00600</v>
          </cell>
          <cell r="L263" t="str">
            <v>A003</v>
          </cell>
          <cell r="M263" t="str">
            <v>U</v>
          </cell>
        </row>
        <row r="264">
          <cell r="A264">
            <v>13200</v>
          </cell>
          <cell r="B264" t="str">
            <v>6</v>
          </cell>
          <cell r="C264" t="str">
            <v>되메우고다지기</v>
          </cell>
          <cell r="D264" t="str">
            <v>인력</v>
          </cell>
          <cell r="E264">
            <v>92</v>
          </cell>
          <cell r="G264" t="str">
            <v>M3</v>
          </cell>
          <cell r="I264">
            <v>0</v>
          </cell>
          <cell r="K264" t="str">
            <v>I00360</v>
          </cell>
          <cell r="L264" t="str">
            <v>A003</v>
          </cell>
          <cell r="M264" t="str">
            <v>U</v>
          </cell>
        </row>
        <row r="265">
          <cell r="A265">
            <v>13250</v>
          </cell>
          <cell r="B265" t="str">
            <v>6</v>
          </cell>
          <cell r="C265" t="str">
            <v>되메우고다지기</v>
          </cell>
          <cell r="D265" t="str">
            <v>기계,B/H+RAMMER</v>
          </cell>
          <cell r="E265">
            <v>2517</v>
          </cell>
          <cell r="G265" t="str">
            <v>M3</v>
          </cell>
          <cell r="I265">
            <v>0</v>
          </cell>
          <cell r="K265" t="str">
            <v>I00590</v>
          </cell>
          <cell r="L265" t="str">
            <v>A003</v>
          </cell>
          <cell r="M265" t="str">
            <v>U</v>
          </cell>
        </row>
        <row r="266">
          <cell r="A266">
            <v>13300</v>
          </cell>
          <cell r="B266" t="str">
            <v>5</v>
          </cell>
          <cell r="C266" t="str">
            <v>나)구조물공</v>
          </cell>
          <cell r="E266">
            <v>0</v>
          </cell>
          <cell r="I266">
            <v>0</v>
          </cell>
          <cell r="L266" t="str">
            <v>A003</v>
          </cell>
          <cell r="M266" t="str">
            <v>U</v>
          </cell>
        </row>
        <row r="267">
          <cell r="A267">
            <v>13350</v>
          </cell>
          <cell r="B267" t="str">
            <v>6</v>
          </cell>
          <cell r="C267" t="str">
            <v>레미콘 타설(기계)</v>
          </cell>
          <cell r="D267" t="str">
            <v>붐타설, 철근</v>
          </cell>
          <cell r="E267">
            <v>59</v>
          </cell>
          <cell r="G267" t="str">
            <v>M3</v>
          </cell>
          <cell r="I267">
            <v>0</v>
          </cell>
          <cell r="K267" t="str">
            <v>I00816</v>
          </cell>
          <cell r="L267" t="str">
            <v>A003</v>
          </cell>
          <cell r="M267" t="str">
            <v>U</v>
          </cell>
        </row>
        <row r="268">
          <cell r="A268">
            <v>13400</v>
          </cell>
          <cell r="B268" t="str">
            <v>6</v>
          </cell>
          <cell r="C268" t="str">
            <v>레미콘 타설(기계)</v>
          </cell>
          <cell r="D268" t="str">
            <v>붐타설, 무근</v>
          </cell>
          <cell r="E268">
            <v>72</v>
          </cell>
          <cell r="G268" t="str">
            <v>M3</v>
          </cell>
          <cell r="I268">
            <v>0</v>
          </cell>
          <cell r="K268" t="str">
            <v>I00813</v>
          </cell>
          <cell r="L268" t="str">
            <v>A003</v>
          </cell>
          <cell r="M268" t="str">
            <v>U</v>
          </cell>
        </row>
        <row r="269">
          <cell r="A269">
            <v>13450</v>
          </cell>
          <cell r="B269" t="str">
            <v>6</v>
          </cell>
          <cell r="C269" t="str">
            <v>잡 석 부 설</v>
          </cell>
          <cell r="E269">
            <v>10</v>
          </cell>
          <cell r="G269" t="str">
            <v>M3</v>
          </cell>
          <cell r="I269">
            <v>0</v>
          </cell>
          <cell r="K269" t="str">
            <v>S1030</v>
          </cell>
          <cell r="L269" t="str">
            <v>A003</v>
          </cell>
          <cell r="M269" t="str">
            <v>U</v>
          </cell>
        </row>
        <row r="270">
          <cell r="A270">
            <v>13500</v>
          </cell>
          <cell r="B270" t="str">
            <v>6</v>
          </cell>
          <cell r="C270" t="str">
            <v>합판 거푸집</v>
          </cell>
          <cell r="D270" t="str">
            <v>4 회</v>
          </cell>
          <cell r="E270">
            <v>258</v>
          </cell>
          <cell r="G270" t="str">
            <v>M2</v>
          </cell>
          <cell r="I270">
            <v>0</v>
          </cell>
          <cell r="K270" t="str">
            <v>I00920</v>
          </cell>
          <cell r="L270" t="str">
            <v>A003</v>
          </cell>
          <cell r="M270" t="str">
            <v>U</v>
          </cell>
        </row>
        <row r="271">
          <cell r="A271">
            <v>13550</v>
          </cell>
          <cell r="B271" t="str">
            <v>6</v>
          </cell>
          <cell r="C271" t="str">
            <v>합판 거푸집</v>
          </cell>
          <cell r="D271" t="str">
            <v>6 회</v>
          </cell>
          <cell r="E271">
            <v>411</v>
          </cell>
          <cell r="G271" t="str">
            <v>M2</v>
          </cell>
          <cell r="I271">
            <v>0</v>
          </cell>
          <cell r="K271" t="str">
            <v>I00940</v>
          </cell>
          <cell r="L271" t="str">
            <v>A003</v>
          </cell>
          <cell r="M271" t="str">
            <v>U</v>
          </cell>
        </row>
        <row r="272">
          <cell r="A272">
            <v>13600</v>
          </cell>
          <cell r="B272" t="str">
            <v>6</v>
          </cell>
          <cell r="C272" t="str">
            <v>원형거푸집</v>
          </cell>
          <cell r="D272" t="str">
            <v>3회,0~7M</v>
          </cell>
          <cell r="E272">
            <v>12</v>
          </cell>
          <cell r="G272" t="str">
            <v>㎡</v>
          </cell>
          <cell r="I272">
            <v>0</v>
          </cell>
          <cell r="K272" t="str">
            <v>H027</v>
          </cell>
          <cell r="L272" t="str">
            <v>A003</v>
          </cell>
          <cell r="M272" t="str">
            <v>U</v>
          </cell>
        </row>
        <row r="273">
          <cell r="A273">
            <v>13650</v>
          </cell>
          <cell r="B273" t="str">
            <v>6</v>
          </cell>
          <cell r="C273" t="str">
            <v>P.E 원형맨홀거푸집(Φ900)</v>
          </cell>
          <cell r="D273" t="str">
            <v>10회</v>
          </cell>
          <cell r="E273">
            <v>9</v>
          </cell>
          <cell r="G273" t="str">
            <v>개소</v>
          </cell>
          <cell r="I273">
            <v>0</v>
          </cell>
          <cell r="K273" t="str">
            <v>H028</v>
          </cell>
          <cell r="L273" t="str">
            <v>A003</v>
          </cell>
          <cell r="M273" t="str">
            <v>U</v>
          </cell>
        </row>
        <row r="274">
          <cell r="A274">
            <v>13700</v>
          </cell>
          <cell r="B274" t="str">
            <v>6</v>
          </cell>
          <cell r="C274" t="str">
            <v>모체침투성방수(2차)</v>
          </cell>
          <cell r="E274">
            <v>167</v>
          </cell>
          <cell r="G274" t="str">
            <v>M2</v>
          </cell>
          <cell r="I274">
            <v>0</v>
          </cell>
          <cell r="K274" t="str">
            <v>H900</v>
          </cell>
          <cell r="L274" t="str">
            <v>A003</v>
          </cell>
          <cell r="M274" t="str">
            <v>U</v>
          </cell>
        </row>
        <row r="275">
          <cell r="A275">
            <v>13750</v>
          </cell>
          <cell r="B275" t="str">
            <v>6</v>
          </cell>
          <cell r="C275" t="str">
            <v>강관비계</v>
          </cell>
          <cell r="D275" t="str">
            <v>3 개월</v>
          </cell>
          <cell r="E275">
            <v>183</v>
          </cell>
          <cell r="G275" t="str">
            <v>M2</v>
          </cell>
          <cell r="I275">
            <v>0</v>
          </cell>
          <cell r="K275" t="str">
            <v>HP40180</v>
          </cell>
          <cell r="L275" t="str">
            <v>A003</v>
          </cell>
          <cell r="M275" t="str">
            <v>U</v>
          </cell>
        </row>
        <row r="276">
          <cell r="A276">
            <v>13800</v>
          </cell>
          <cell r="B276" t="str">
            <v>6</v>
          </cell>
          <cell r="C276" t="str">
            <v>강관동바리 (암거 구조물)</v>
          </cell>
          <cell r="D276" t="str">
            <v>3 개월</v>
          </cell>
          <cell r="E276">
            <v>60</v>
          </cell>
          <cell r="G276" t="str">
            <v>공M3</v>
          </cell>
          <cell r="I276">
            <v>0</v>
          </cell>
          <cell r="K276" t="str">
            <v>J00190210</v>
          </cell>
          <cell r="L276" t="str">
            <v>A003</v>
          </cell>
          <cell r="M276" t="str">
            <v>U</v>
          </cell>
        </row>
        <row r="277">
          <cell r="A277">
            <v>13850</v>
          </cell>
          <cell r="B277" t="str">
            <v>6</v>
          </cell>
          <cell r="C277" t="str">
            <v>모 르 터</v>
          </cell>
          <cell r="D277" t="str">
            <v>1 : 2</v>
          </cell>
          <cell r="E277">
            <v>0.5</v>
          </cell>
          <cell r="G277" t="str">
            <v>M3</v>
          </cell>
          <cell r="I277">
            <v>0</v>
          </cell>
          <cell r="K277" t="str">
            <v>I00870</v>
          </cell>
          <cell r="L277" t="str">
            <v>A003</v>
          </cell>
          <cell r="M277" t="str">
            <v>U</v>
          </cell>
        </row>
        <row r="278">
          <cell r="A278">
            <v>13900</v>
          </cell>
          <cell r="B278" t="str">
            <v>6</v>
          </cell>
          <cell r="C278" t="str">
            <v>PVC지수판설치</v>
          </cell>
          <cell r="D278" t="str">
            <v>150x5t</v>
          </cell>
          <cell r="E278">
            <v>84</v>
          </cell>
          <cell r="G278" t="str">
            <v>m</v>
          </cell>
          <cell r="I278">
            <v>0</v>
          </cell>
          <cell r="K278" t="str">
            <v>H745</v>
          </cell>
          <cell r="L278" t="str">
            <v>A003</v>
          </cell>
          <cell r="M278" t="str">
            <v>U</v>
          </cell>
        </row>
        <row r="279">
          <cell r="A279">
            <v>13950</v>
          </cell>
          <cell r="B279" t="str">
            <v>6</v>
          </cell>
          <cell r="C279" t="str">
            <v>맨홀뚜껑설치</v>
          </cell>
          <cell r="D279" t="str">
            <v>(주철재)</v>
          </cell>
          <cell r="E279">
            <v>9</v>
          </cell>
          <cell r="G279" t="str">
            <v>조</v>
          </cell>
          <cell r="I279">
            <v>0</v>
          </cell>
          <cell r="K279" t="str">
            <v>H0140</v>
          </cell>
          <cell r="L279" t="str">
            <v>A003</v>
          </cell>
          <cell r="M279" t="str">
            <v>U</v>
          </cell>
        </row>
        <row r="280">
          <cell r="A280">
            <v>14000</v>
          </cell>
          <cell r="B280" t="str">
            <v>6</v>
          </cell>
          <cell r="C280" t="str">
            <v>뚜껑설치</v>
          </cell>
          <cell r="D280" t="str">
            <v>1,420x1,420</v>
          </cell>
          <cell r="E280">
            <v>2</v>
          </cell>
          <cell r="G280" t="str">
            <v>개소</v>
          </cell>
          <cell r="I280">
            <v>0</v>
          </cell>
          <cell r="K280" t="str">
            <v>H812</v>
          </cell>
          <cell r="L280" t="str">
            <v>A003</v>
          </cell>
          <cell r="M280" t="str">
            <v>U</v>
          </cell>
        </row>
        <row r="281">
          <cell r="A281">
            <v>14050</v>
          </cell>
          <cell r="B281" t="str">
            <v>6</v>
          </cell>
          <cell r="C281" t="str">
            <v>뚜껑설치</v>
          </cell>
          <cell r="D281" t="str">
            <v>1,600x1,100</v>
          </cell>
          <cell r="E281">
            <v>1</v>
          </cell>
          <cell r="G281" t="str">
            <v>개소</v>
          </cell>
          <cell r="I281">
            <v>0</v>
          </cell>
          <cell r="K281" t="str">
            <v>H810</v>
          </cell>
          <cell r="L281" t="str">
            <v>A003</v>
          </cell>
          <cell r="M281" t="str">
            <v>U</v>
          </cell>
        </row>
        <row r="282">
          <cell r="A282">
            <v>14100</v>
          </cell>
          <cell r="B282" t="str">
            <v>6</v>
          </cell>
          <cell r="C282" t="str">
            <v>스틸그레이팅설치</v>
          </cell>
          <cell r="D282" t="str">
            <v>960x960</v>
          </cell>
          <cell r="E282">
            <v>1</v>
          </cell>
          <cell r="G282" t="str">
            <v>개소</v>
          </cell>
          <cell r="I282">
            <v>0</v>
          </cell>
          <cell r="K282" t="str">
            <v>H803</v>
          </cell>
          <cell r="L282" t="str">
            <v>A003</v>
          </cell>
          <cell r="M282" t="str">
            <v>U</v>
          </cell>
        </row>
        <row r="283">
          <cell r="A283">
            <v>14150</v>
          </cell>
          <cell r="B283" t="str">
            <v>6</v>
          </cell>
          <cell r="C283" t="str">
            <v>LADDER(사다리)</v>
          </cell>
          <cell r="D283" t="str">
            <v>STS봉,ø19x1,000</v>
          </cell>
          <cell r="E283">
            <v>58</v>
          </cell>
          <cell r="G283" t="str">
            <v>개</v>
          </cell>
          <cell r="I283">
            <v>0</v>
          </cell>
          <cell r="K283" t="str">
            <v>H730</v>
          </cell>
          <cell r="L283" t="str">
            <v>A003</v>
          </cell>
          <cell r="M283" t="str">
            <v>U</v>
          </cell>
        </row>
        <row r="284">
          <cell r="A284">
            <v>14200</v>
          </cell>
          <cell r="B284" t="str">
            <v>6</v>
          </cell>
          <cell r="C284" t="str">
            <v>철근 가공 조립</v>
          </cell>
          <cell r="D284" t="str">
            <v>보  통</v>
          </cell>
          <cell r="E284">
            <v>0.26100000000000001</v>
          </cell>
          <cell r="G284" t="str">
            <v>TON</v>
          </cell>
          <cell r="I284">
            <v>0</v>
          </cell>
          <cell r="K284" t="str">
            <v>I00960</v>
          </cell>
          <cell r="L284" t="str">
            <v>A003</v>
          </cell>
          <cell r="M284" t="str">
            <v>U</v>
          </cell>
        </row>
        <row r="285">
          <cell r="A285">
            <v>14250</v>
          </cell>
          <cell r="B285" t="str">
            <v>6</v>
          </cell>
          <cell r="C285" t="str">
            <v>철근 가공 조립</v>
          </cell>
          <cell r="D285" t="str">
            <v>복  잡</v>
          </cell>
          <cell r="E285">
            <v>7.8170000000000002</v>
          </cell>
          <cell r="G285" t="str">
            <v>TON</v>
          </cell>
          <cell r="I285">
            <v>0</v>
          </cell>
          <cell r="K285" t="str">
            <v>I00970</v>
          </cell>
          <cell r="L285" t="str">
            <v>A003</v>
          </cell>
          <cell r="M285" t="str">
            <v>U</v>
          </cell>
        </row>
        <row r="286">
          <cell r="A286">
            <v>14300</v>
          </cell>
          <cell r="B286" t="str">
            <v>5</v>
          </cell>
          <cell r="C286" t="str">
            <v>다)관부설공</v>
          </cell>
          <cell r="E286">
            <v>0</v>
          </cell>
          <cell r="I286">
            <v>0</v>
          </cell>
          <cell r="L286" t="str">
            <v>A003</v>
          </cell>
          <cell r="M286" t="str">
            <v>U</v>
          </cell>
        </row>
        <row r="287">
          <cell r="A287">
            <v>14350</v>
          </cell>
          <cell r="B287" t="str">
            <v>6</v>
          </cell>
          <cell r="C287" t="str">
            <v>이중벽PE관 접합 및 부설</v>
          </cell>
          <cell r="D287" t="str">
            <v>Φ250MM</v>
          </cell>
          <cell r="E287">
            <v>455</v>
          </cell>
          <cell r="G287" t="str">
            <v>M</v>
          </cell>
          <cell r="I287">
            <v>0</v>
          </cell>
          <cell r="K287" t="str">
            <v>IL33360</v>
          </cell>
          <cell r="L287" t="str">
            <v>A003</v>
          </cell>
          <cell r="M287" t="str">
            <v>U</v>
          </cell>
        </row>
        <row r="288">
          <cell r="A288">
            <v>14400</v>
          </cell>
          <cell r="B288" t="str">
            <v>5</v>
          </cell>
          <cell r="C288" t="str">
            <v>라)부대공</v>
          </cell>
          <cell r="E288">
            <v>0</v>
          </cell>
          <cell r="I288">
            <v>0</v>
          </cell>
          <cell r="L288" t="str">
            <v>A003</v>
          </cell>
          <cell r="M288" t="str">
            <v>U</v>
          </cell>
        </row>
        <row r="289">
          <cell r="A289">
            <v>14450</v>
          </cell>
          <cell r="B289" t="str">
            <v>6</v>
          </cell>
          <cell r="C289" t="str">
            <v>물푸기</v>
          </cell>
          <cell r="E289">
            <v>25</v>
          </cell>
          <cell r="G289" t="str">
            <v>HR</v>
          </cell>
          <cell r="I289">
            <v>0</v>
          </cell>
          <cell r="K289" t="str">
            <v>SD30010</v>
          </cell>
          <cell r="L289" t="str">
            <v>A003</v>
          </cell>
          <cell r="M289" t="str">
            <v>U</v>
          </cell>
        </row>
        <row r="290">
          <cell r="A290">
            <v>14500</v>
          </cell>
          <cell r="B290" t="str">
            <v>6</v>
          </cell>
          <cell r="C290" t="str">
            <v>CCTV 조사및 보고</v>
          </cell>
          <cell r="E290">
            <v>455</v>
          </cell>
          <cell r="G290" t="str">
            <v>M</v>
          </cell>
          <cell r="I290">
            <v>0</v>
          </cell>
          <cell r="K290" t="str">
            <v>H210</v>
          </cell>
          <cell r="L290" t="str">
            <v>A003</v>
          </cell>
          <cell r="M290" t="str">
            <v>U</v>
          </cell>
        </row>
        <row r="291">
          <cell r="A291">
            <v>14550</v>
          </cell>
          <cell r="B291" t="str">
            <v>5</v>
          </cell>
          <cell r="C291" t="str">
            <v>마)배관자재대</v>
          </cell>
          <cell r="E291">
            <v>0</v>
          </cell>
          <cell r="I291">
            <v>0</v>
          </cell>
          <cell r="L291" t="str">
            <v>A003</v>
          </cell>
          <cell r="M291" t="str">
            <v>U</v>
          </cell>
        </row>
        <row r="292">
          <cell r="A292">
            <v>14600</v>
          </cell>
          <cell r="B292" t="str">
            <v>6</v>
          </cell>
          <cell r="C292" t="str">
            <v>이중벽폴리에틸렌관</v>
          </cell>
          <cell r="D292" t="str">
            <v>250mm(1종)</v>
          </cell>
          <cell r="E292">
            <v>455</v>
          </cell>
          <cell r="G292" t="str">
            <v>M</v>
          </cell>
          <cell r="I292">
            <v>0</v>
          </cell>
          <cell r="K292" t="str">
            <v>M5709033</v>
          </cell>
          <cell r="L292" t="str">
            <v>A003</v>
          </cell>
          <cell r="M292" t="str">
            <v>U</v>
          </cell>
        </row>
        <row r="293">
          <cell r="A293">
            <v>14650</v>
          </cell>
          <cell r="B293" t="str">
            <v>5</v>
          </cell>
          <cell r="C293" t="str">
            <v>바)사급자재대</v>
          </cell>
          <cell r="D293" t="str">
            <v>별산</v>
          </cell>
          <cell r="E293">
            <v>0</v>
          </cell>
          <cell r="I293">
            <v>0</v>
          </cell>
          <cell r="L293" t="str">
            <v>A003</v>
          </cell>
          <cell r="M293" t="str">
            <v>U</v>
          </cell>
        </row>
        <row r="294">
          <cell r="A294">
            <v>14700</v>
          </cell>
          <cell r="B294" t="str">
            <v>6</v>
          </cell>
          <cell r="C294" t="str">
            <v>레미콘</v>
          </cell>
          <cell r="D294" t="str">
            <v>25-240-8</v>
          </cell>
          <cell r="E294">
            <v>57</v>
          </cell>
          <cell r="G294" t="str">
            <v>M3</v>
          </cell>
          <cell r="I294">
            <v>0</v>
          </cell>
          <cell r="K294" t="str">
            <v>IM00087</v>
          </cell>
          <cell r="L294" t="str">
            <v>A003</v>
          </cell>
          <cell r="M294" t="str">
            <v>U</v>
          </cell>
        </row>
        <row r="295">
          <cell r="A295">
            <v>14750</v>
          </cell>
          <cell r="B295" t="str">
            <v>6</v>
          </cell>
          <cell r="C295" t="str">
            <v>레미콘</v>
          </cell>
          <cell r="D295" t="str">
            <v>25-210-8</v>
          </cell>
          <cell r="E295">
            <v>2</v>
          </cell>
          <cell r="G295" t="str">
            <v>M3</v>
          </cell>
          <cell r="I295">
            <v>0</v>
          </cell>
          <cell r="K295" t="str">
            <v>IM00085</v>
          </cell>
          <cell r="L295" t="str">
            <v>A003</v>
          </cell>
          <cell r="M295" t="str">
            <v>U</v>
          </cell>
        </row>
        <row r="296">
          <cell r="A296">
            <v>14800</v>
          </cell>
          <cell r="B296" t="str">
            <v>6</v>
          </cell>
          <cell r="C296" t="str">
            <v>레미콘</v>
          </cell>
          <cell r="D296" t="str">
            <v>40-210-8</v>
          </cell>
          <cell r="E296">
            <v>69</v>
          </cell>
          <cell r="G296" t="str">
            <v>M3</v>
          </cell>
          <cell r="I296">
            <v>0</v>
          </cell>
          <cell r="K296" t="str">
            <v>IM00080</v>
          </cell>
          <cell r="L296" t="str">
            <v>A003</v>
          </cell>
          <cell r="M296" t="str">
            <v>U</v>
          </cell>
        </row>
        <row r="297">
          <cell r="A297">
            <v>14850</v>
          </cell>
          <cell r="B297" t="str">
            <v>6</v>
          </cell>
          <cell r="C297" t="str">
            <v>레미콘</v>
          </cell>
          <cell r="D297" t="str">
            <v>40-150-8</v>
          </cell>
          <cell r="E297">
            <v>5</v>
          </cell>
          <cell r="G297" t="str">
            <v>M3</v>
          </cell>
          <cell r="I297">
            <v>0</v>
          </cell>
          <cell r="K297" t="str">
            <v>IM00075</v>
          </cell>
          <cell r="L297" t="str">
            <v>A003</v>
          </cell>
          <cell r="M297" t="str">
            <v>U</v>
          </cell>
        </row>
        <row r="298">
          <cell r="A298">
            <v>14900</v>
          </cell>
          <cell r="B298" t="str">
            <v>6</v>
          </cell>
          <cell r="C298" t="str">
            <v>이형철근</v>
          </cell>
          <cell r="D298" t="str">
            <v>19M/M 2.250KG/M</v>
          </cell>
          <cell r="E298">
            <v>4</v>
          </cell>
          <cell r="G298" t="str">
            <v>M/T</v>
          </cell>
          <cell r="I298">
            <v>0</v>
          </cell>
          <cell r="K298" t="str">
            <v>IM00050</v>
          </cell>
          <cell r="L298" t="str">
            <v>A003</v>
          </cell>
          <cell r="M298" t="str">
            <v>U</v>
          </cell>
        </row>
        <row r="299">
          <cell r="A299">
            <v>14950</v>
          </cell>
          <cell r="B299" t="str">
            <v>6</v>
          </cell>
          <cell r="C299" t="str">
            <v>이형철근</v>
          </cell>
          <cell r="D299" t="str">
            <v>16M/M 1.560KG/M</v>
          </cell>
          <cell r="E299">
            <v>4.4859999999999998</v>
          </cell>
          <cell r="G299" t="str">
            <v>M/T</v>
          </cell>
          <cell r="I299">
            <v>0</v>
          </cell>
          <cell r="K299" t="str">
            <v>IM00045</v>
          </cell>
          <cell r="L299" t="str">
            <v>A003</v>
          </cell>
          <cell r="M299" t="str">
            <v>U</v>
          </cell>
        </row>
        <row r="300">
          <cell r="A300">
            <v>15000</v>
          </cell>
          <cell r="B300" t="str">
            <v>6</v>
          </cell>
          <cell r="C300" t="str">
            <v>이형철근</v>
          </cell>
          <cell r="D300" t="str">
            <v>13M/M 0.995KG/M</v>
          </cell>
          <cell r="E300">
            <v>0.32400000000000001</v>
          </cell>
          <cell r="G300" t="str">
            <v>M/T</v>
          </cell>
          <cell r="I300">
            <v>0</v>
          </cell>
          <cell r="K300" t="str">
            <v>IM00040</v>
          </cell>
          <cell r="L300" t="str">
            <v>A003</v>
          </cell>
          <cell r="M300" t="str">
            <v>U</v>
          </cell>
        </row>
        <row r="301">
          <cell r="A301">
            <v>15050</v>
          </cell>
          <cell r="B301" t="str">
            <v>6</v>
          </cell>
          <cell r="C301" t="str">
            <v>시멘트</v>
          </cell>
          <cell r="D301" t="str">
            <v>40kg/대(포장품)</v>
          </cell>
          <cell r="E301">
            <v>8</v>
          </cell>
          <cell r="G301" t="str">
            <v>대</v>
          </cell>
          <cell r="I301">
            <v>0</v>
          </cell>
          <cell r="K301" t="str">
            <v>IM00095</v>
          </cell>
          <cell r="L301" t="str">
            <v>A003</v>
          </cell>
          <cell r="M301" t="str">
            <v>U</v>
          </cell>
        </row>
        <row r="302">
          <cell r="A302">
            <v>15100</v>
          </cell>
          <cell r="B302" t="str">
            <v>5</v>
          </cell>
          <cell r="C302" t="str">
            <v>사)골재대</v>
          </cell>
          <cell r="D302" t="str">
            <v>별산</v>
          </cell>
          <cell r="E302">
            <v>0</v>
          </cell>
          <cell r="I302">
            <v>0</v>
          </cell>
          <cell r="L302" t="str">
            <v>A003</v>
          </cell>
          <cell r="M302" t="str">
            <v>U</v>
          </cell>
        </row>
        <row r="303">
          <cell r="A303">
            <v>15150</v>
          </cell>
          <cell r="B303" t="str">
            <v>6</v>
          </cell>
          <cell r="C303" t="str">
            <v>모래</v>
          </cell>
          <cell r="D303" t="str">
            <v>강모래</v>
          </cell>
          <cell r="E303">
            <v>0.5</v>
          </cell>
          <cell r="G303" t="str">
            <v>M3</v>
          </cell>
          <cell r="I303">
            <v>0</v>
          </cell>
          <cell r="K303" t="str">
            <v>IM00160</v>
          </cell>
          <cell r="L303" t="str">
            <v>A003</v>
          </cell>
          <cell r="M303" t="str">
            <v>U</v>
          </cell>
        </row>
        <row r="304">
          <cell r="A304">
            <v>15200</v>
          </cell>
          <cell r="B304" t="str">
            <v>6</v>
          </cell>
          <cell r="C304" t="str">
            <v>쇄석자갈</v>
          </cell>
          <cell r="D304" t="str">
            <v>Φ75</v>
          </cell>
          <cell r="E304">
            <v>10</v>
          </cell>
          <cell r="G304" t="str">
            <v>M3</v>
          </cell>
          <cell r="I304">
            <v>0</v>
          </cell>
          <cell r="K304" t="str">
            <v>IM00210</v>
          </cell>
          <cell r="L304" t="str">
            <v>A003</v>
          </cell>
          <cell r="M304" t="str">
            <v>U</v>
          </cell>
        </row>
        <row r="305">
          <cell r="A305">
            <v>15250</v>
          </cell>
          <cell r="B305" t="str">
            <v>4</v>
          </cell>
          <cell r="C305" t="str">
            <v>3)유수분리시설</v>
          </cell>
          <cell r="E305">
            <v>0</v>
          </cell>
          <cell r="I305">
            <v>0</v>
          </cell>
          <cell r="L305" t="str">
            <v>A003</v>
          </cell>
          <cell r="M305" t="str">
            <v>U</v>
          </cell>
        </row>
        <row r="306">
          <cell r="A306">
            <v>15300</v>
          </cell>
          <cell r="B306" t="str">
            <v>5</v>
          </cell>
          <cell r="C306" t="str">
            <v>가)토   공</v>
          </cell>
          <cell r="E306">
            <v>0</v>
          </cell>
          <cell r="I306">
            <v>0</v>
          </cell>
          <cell r="L306" t="str">
            <v>A003</v>
          </cell>
          <cell r="M306" t="str">
            <v>U</v>
          </cell>
        </row>
        <row r="307">
          <cell r="A307">
            <v>15350</v>
          </cell>
          <cell r="B307" t="str">
            <v>6</v>
          </cell>
          <cell r="C307" t="str">
            <v>터파기(토사,0-6m)</v>
          </cell>
          <cell r="D307" t="str">
            <v>백호우 0.7M3</v>
          </cell>
          <cell r="E307">
            <v>877</v>
          </cell>
          <cell r="G307" t="str">
            <v>M3</v>
          </cell>
          <cell r="I307">
            <v>0</v>
          </cell>
          <cell r="K307" t="str">
            <v>IL00580</v>
          </cell>
          <cell r="L307" t="str">
            <v>A003</v>
          </cell>
          <cell r="M307" t="str">
            <v>U</v>
          </cell>
        </row>
        <row r="308">
          <cell r="A308">
            <v>15400</v>
          </cell>
          <cell r="B308" t="str">
            <v>6</v>
          </cell>
          <cell r="C308" t="str">
            <v>수중터파기(토사,0-6M)</v>
          </cell>
          <cell r="D308" t="str">
            <v>백호우 0.7M3</v>
          </cell>
          <cell r="E308">
            <v>295</v>
          </cell>
          <cell r="G308" t="str">
            <v>M3</v>
          </cell>
          <cell r="I308">
            <v>0</v>
          </cell>
          <cell r="K308" t="str">
            <v>IL00450</v>
          </cell>
          <cell r="L308" t="str">
            <v>A003</v>
          </cell>
          <cell r="M308" t="str">
            <v>U</v>
          </cell>
        </row>
        <row r="309">
          <cell r="A309">
            <v>15450</v>
          </cell>
          <cell r="B309" t="str">
            <v>6</v>
          </cell>
          <cell r="C309" t="str">
            <v>잔토처리</v>
          </cell>
          <cell r="D309" t="str">
            <v>8톤덤프트럭</v>
          </cell>
          <cell r="E309">
            <v>325</v>
          </cell>
          <cell r="G309" t="str">
            <v>M3</v>
          </cell>
          <cell r="I309">
            <v>0</v>
          </cell>
          <cell r="K309" t="str">
            <v>I00600</v>
          </cell>
          <cell r="L309" t="str">
            <v>A003</v>
          </cell>
          <cell r="M309" t="str">
            <v>U</v>
          </cell>
        </row>
        <row r="310">
          <cell r="A310">
            <v>15500</v>
          </cell>
          <cell r="B310" t="str">
            <v>6</v>
          </cell>
          <cell r="C310" t="str">
            <v>되메우고다지기</v>
          </cell>
          <cell r="D310" t="str">
            <v>인력</v>
          </cell>
          <cell r="E310">
            <v>40</v>
          </cell>
          <cell r="G310" t="str">
            <v>M3</v>
          </cell>
          <cell r="I310">
            <v>0</v>
          </cell>
          <cell r="K310" t="str">
            <v>I00360</v>
          </cell>
          <cell r="L310" t="str">
            <v>A003</v>
          </cell>
          <cell r="M310" t="str">
            <v>U</v>
          </cell>
        </row>
        <row r="311">
          <cell r="A311">
            <v>15550</v>
          </cell>
          <cell r="B311" t="str">
            <v>6</v>
          </cell>
          <cell r="C311" t="str">
            <v>되메우고다지기</v>
          </cell>
          <cell r="D311" t="str">
            <v>기계,B/H+RAMMER</v>
          </cell>
          <cell r="E311">
            <v>807</v>
          </cell>
          <cell r="G311" t="str">
            <v>M3</v>
          </cell>
          <cell r="I311">
            <v>0</v>
          </cell>
          <cell r="K311" t="str">
            <v>I00590</v>
          </cell>
          <cell r="L311" t="str">
            <v>A003</v>
          </cell>
          <cell r="M311" t="str">
            <v>U</v>
          </cell>
        </row>
        <row r="312">
          <cell r="A312">
            <v>15600</v>
          </cell>
          <cell r="B312" t="str">
            <v>6</v>
          </cell>
          <cell r="C312" t="str">
            <v>포장 절단공</v>
          </cell>
          <cell r="D312" t="str">
            <v>아스팔트콘크리트포장</v>
          </cell>
          <cell r="E312">
            <v>45</v>
          </cell>
          <cell r="G312" t="str">
            <v>M</v>
          </cell>
          <cell r="I312">
            <v>0</v>
          </cell>
          <cell r="K312" t="str">
            <v>J02080020</v>
          </cell>
          <cell r="L312" t="str">
            <v>A003</v>
          </cell>
          <cell r="M312" t="str">
            <v>U</v>
          </cell>
        </row>
        <row r="313">
          <cell r="A313">
            <v>15650</v>
          </cell>
          <cell r="B313" t="str">
            <v>6</v>
          </cell>
          <cell r="C313" t="str">
            <v>기존포장깨기</v>
          </cell>
          <cell r="D313" t="str">
            <v>아스콘</v>
          </cell>
          <cell r="E313">
            <v>6</v>
          </cell>
          <cell r="G313" t="str">
            <v>M3</v>
          </cell>
          <cell r="I313">
            <v>0</v>
          </cell>
          <cell r="K313" t="str">
            <v>HD00030</v>
          </cell>
          <cell r="L313" t="str">
            <v>A003</v>
          </cell>
          <cell r="M313" t="str">
            <v>U</v>
          </cell>
        </row>
        <row r="314">
          <cell r="A314">
            <v>15700</v>
          </cell>
          <cell r="B314" t="str">
            <v>6</v>
          </cell>
          <cell r="C314" t="str">
            <v>아스팔트포장</v>
          </cell>
          <cell r="E314">
            <v>0.56000000000000005</v>
          </cell>
          <cell r="G314" t="str">
            <v>a</v>
          </cell>
          <cell r="I314">
            <v>0</v>
          </cell>
          <cell r="K314" t="str">
            <v>H600</v>
          </cell>
          <cell r="L314" t="str">
            <v>A003</v>
          </cell>
          <cell r="M314" t="str">
            <v>U</v>
          </cell>
        </row>
        <row r="315">
          <cell r="A315">
            <v>15750</v>
          </cell>
          <cell r="B315" t="str">
            <v>5</v>
          </cell>
          <cell r="C315" t="str">
            <v>나)구조물공</v>
          </cell>
          <cell r="E315">
            <v>0</v>
          </cell>
          <cell r="I315">
            <v>0</v>
          </cell>
          <cell r="L315" t="str">
            <v>A003</v>
          </cell>
          <cell r="M315" t="str">
            <v>U</v>
          </cell>
        </row>
        <row r="316">
          <cell r="A316">
            <v>15800</v>
          </cell>
          <cell r="B316" t="str">
            <v>6</v>
          </cell>
          <cell r="C316" t="str">
            <v>레미콘 타설(기계)</v>
          </cell>
          <cell r="D316" t="str">
            <v>붐타설, 철근</v>
          </cell>
          <cell r="E316">
            <v>110</v>
          </cell>
          <cell r="G316" t="str">
            <v>M3</v>
          </cell>
          <cell r="I316">
            <v>0</v>
          </cell>
          <cell r="K316" t="str">
            <v>I00816</v>
          </cell>
          <cell r="L316" t="str">
            <v>A003</v>
          </cell>
          <cell r="M316" t="str">
            <v>U</v>
          </cell>
        </row>
        <row r="317">
          <cell r="A317">
            <v>15850</v>
          </cell>
          <cell r="B317" t="str">
            <v>6</v>
          </cell>
          <cell r="C317" t="str">
            <v>레미콘 타설(기계)</v>
          </cell>
          <cell r="D317" t="str">
            <v>붐타설, 무근</v>
          </cell>
          <cell r="E317">
            <v>36</v>
          </cell>
          <cell r="G317" t="str">
            <v>M3</v>
          </cell>
          <cell r="I317">
            <v>0</v>
          </cell>
          <cell r="K317" t="str">
            <v>I00813</v>
          </cell>
          <cell r="L317" t="str">
            <v>A003</v>
          </cell>
          <cell r="M317" t="str">
            <v>U</v>
          </cell>
        </row>
        <row r="318">
          <cell r="A318">
            <v>15900</v>
          </cell>
          <cell r="B318" t="str">
            <v>6</v>
          </cell>
          <cell r="C318" t="str">
            <v>잡 석 부 설</v>
          </cell>
          <cell r="E318">
            <v>13</v>
          </cell>
          <cell r="G318" t="str">
            <v>M3</v>
          </cell>
          <cell r="I318">
            <v>0</v>
          </cell>
          <cell r="K318" t="str">
            <v>S1030</v>
          </cell>
          <cell r="L318" t="str">
            <v>A003</v>
          </cell>
          <cell r="M318" t="str">
            <v>U</v>
          </cell>
        </row>
        <row r="319">
          <cell r="A319">
            <v>15950</v>
          </cell>
          <cell r="B319" t="str">
            <v>6</v>
          </cell>
          <cell r="C319" t="str">
            <v>합판 거푸집</v>
          </cell>
          <cell r="D319" t="str">
            <v>4 회</v>
          </cell>
          <cell r="E319">
            <v>415</v>
          </cell>
          <cell r="G319" t="str">
            <v>M2</v>
          </cell>
          <cell r="I319">
            <v>0</v>
          </cell>
          <cell r="K319" t="str">
            <v>I00920</v>
          </cell>
          <cell r="L319" t="str">
            <v>A003</v>
          </cell>
          <cell r="M319" t="str">
            <v>U</v>
          </cell>
        </row>
        <row r="320">
          <cell r="A320">
            <v>16000</v>
          </cell>
          <cell r="B320" t="str">
            <v>6</v>
          </cell>
          <cell r="C320" t="str">
            <v>합판 거푸집</v>
          </cell>
          <cell r="D320" t="str">
            <v>6 회</v>
          </cell>
          <cell r="E320">
            <v>74</v>
          </cell>
          <cell r="G320" t="str">
            <v>M2</v>
          </cell>
          <cell r="I320">
            <v>0</v>
          </cell>
          <cell r="K320" t="str">
            <v>I00940</v>
          </cell>
          <cell r="L320" t="str">
            <v>A003</v>
          </cell>
          <cell r="M320" t="str">
            <v>U</v>
          </cell>
        </row>
        <row r="321">
          <cell r="A321">
            <v>16050</v>
          </cell>
          <cell r="B321" t="str">
            <v>6</v>
          </cell>
          <cell r="C321" t="str">
            <v>모체침투성방수(2차)</v>
          </cell>
          <cell r="E321">
            <v>141</v>
          </cell>
          <cell r="G321" t="str">
            <v>M2</v>
          </cell>
          <cell r="I321">
            <v>0</v>
          </cell>
          <cell r="K321" t="str">
            <v>H900</v>
          </cell>
          <cell r="L321" t="str">
            <v>A003</v>
          </cell>
          <cell r="M321" t="str">
            <v>U</v>
          </cell>
        </row>
        <row r="322">
          <cell r="A322">
            <v>16100</v>
          </cell>
          <cell r="B322" t="str">
            <v>6</v>
          </cell>
          <cell r="C322" t="str">
            <v>강관비계</v>
          </cell>
          <cell r="D322" t="str">
            <v>3 개월</v>
          </cell>
          <cell r="E322">
            <v>281</v>
          </cell>
          <cell r="G322" t="str">
            <v>M2</v>
          </cell>
          <cell r="I322">
            <v>0</v>
          </cell>
          <cell r="K322" t="str">
            <v>HP40180</v>
          </cell>
          <cell r="L322" t="str">
            <v>A003</v>
          </cell>
          <cell r="M322" t="str">
            <v>U</v>
          </cell>
        </row>
        <row r="323">
          <cell r="A323">
            <v>16150</v>
          </cell>
          <cell r="B323" t="str">
            <v>6</v>
          </cell>
          <cell r="C323" t="str">
            <v>강관동바리 (암거 구조물)</v>
          </cell>
          <cell r="D323" t="str">
            <v>3 개월</v>
          </cell>
          <cell r="E323">
            <v>123</v>
          </cell>
          <cell r="G323" t="str">
            <v>공M3</v>
          </cell>
          <cell r="I323">
            <v>0</v>
          </cell>
          <cell r="K323" t="str">
            <v>J00190210</v>
          </cell>
          <cell r="L323" t="str">
            <v>A003</v>
          </cell>
          <cell r="M323" t="str">
            <v>U</v>
          </cell>
        </row>
        <row r="324">
          <cell r="A324">
            <v>16200</v>
          </cell>
          <cell r="B324" t="str">
            <v>6</v>
          </cell>
          <cell r="C324" t="str">
            <v>PVC지수판설치</v>
          </cell>
          <cell r="D324" t="str">
            <v>150x5t</v>
          </cell>
          <cell r="E324">
            <v>60</v>
          </cell>
          <cell r="G324" t="str">
            <v>m</v>
          </cell>
          <cell r="I324">
            <v>0</v>
          </cell>
          <cell r="K324" t="str">
            <v>H745</v>
          </cell>
          <cell r="L324" t="str">
            <v>A003</v>
          </cell>
          <cell r="M324" t="str">
            <v>U</v>
          </cell>
        </row>
        <row r="325">
          <cell r="A325">
            <v>16250</v>
          </cell>
          <cell r="B325" t="str">
            <v>6</v>
          </cell>
          <cell r="C325" t="str">
            <v>뚜껑설치</v>
          </cell>
          <cell r="D325" t="str">
            <v>2,800x860</v>
          </cell>
          <cell r="E325">
            <v>1</v>
          </cell>
          <cell r="G325" t="str">
            <v>개소</v>
          </cell>
          <cell r="I325">
            <v>0</v>
          </cell>
          <cell r="K325" t="str">
            <v>H811</v>
          </cell>
          <cell r="L325" t="str">
            <v>A003</v>
          </cell>
          <cell r="M325" t="str">
            <v>U</v>
          </cell>
        </row>
        <row r="326">
          <cell r="A326">
            <v>16300</v>
          </cell>
          <cell r="B326" t="str">
            <v>6</v>
          </cell>
          <cell r="C326" t="str">
            <v>뚜껑설치</v>
          </cell>
          <cell r="D326" t="str">
            <v>1,420x1,420</v>
          </cell>
          <cell r="E326">
            <v>1</v>
          </cell>
          <cell r="G326" t="str">
            <v>개소</v>
          </cell>
          <cell r="I326">
            <v>0</v>
          </cell>
          <cell r="K326" t="str">
            <v>H812</v>
          </cell>
          <cell r="L326" t="str">
            <v>A003</v>
          </cell>
          <cell r="M326" t="str">
            <v>U</v>
          </cell>
        </row>
        <row r="327">
          <cell r="A327">
            <v>16350</v>
          </cell>
          <cell r="B327" t="str">
            <v>6</v>
          </cell>
          <cell r="C327" t="str">
            <v>스틸그레이팅설치</v>
          </cell>
          <cell r="D327" t="str">
            <v>1,350x1,385</v>
          </cell>
          <cell r="E327">
            <v>1</v>
          </cell>
          <cell r="G327" t="str">
            <v>개소</v>
          </cell>
          <cell r="I327">
            <v>0</v>
          </cell>
          <cell r="K327" t="str">
            <v>H801</v>
          </cell>
          <cell r="L327" t="str">
            <v>A003</v>
          </cell>
          <cell r="M327" t="str">
            <v>U</v>
          </cell>
        </row>
        <row r="328">
          <cell r="A328">
            <v>16400</v>
          </cell>
          <cell r="B328" t="str">
            <v>6</v>
          </cell>
          <cell r="C328" t="str">
            <v>스틸그레이팅설치</v>
          </cell>
          <cell r="D328" t="str">
            <v>560x1,385</v>
          </cell>
          <cell r="E328">
            <v>1</v>
          </cell>
          <cell r="G328" t="str">
            <v>개소</v>
          </cell>
          <cell r="I328">
            <v>0</v>
          </cell>
          <cell r="K328" t="str">
            <v>H800</v>
          </cell>
          <cell r="L328" t="str">
            <v>A003</v>
          </cell>
          <cell r="M328" t="str">
            <v>U</v>
          </cell>
        </row>
        <row r="329">
          <cell r="A329">
            <v>16450</v>
          </cell>
          <cell r="B329" t="str">
            <v>6</v>
          </cell>
          <cell r="C329" t="str">
            <v>스틸그레이팅설치</v>
          </cell>
          <cell r="D329" t="str">
            <v>1,260x1,260</v>
          </cell>
          <cell r="E329">
            <v>1</v>
          </cell>
          <cell r="G329" t="str">
            <v>개소</v>
          </cell>
          <cell r="I329">
            <v>0</v>
          </cell>
          <cell r="K329" t="str">
            <v>H802</v>
          </cell>
          <cell r="L329" t="str">
            <v>A003</v>
          </cell>
          <cell r="M329" t="str">
            <v>U</v>
          </cell>
        </row>
        <row r="330">
          <cell r="A330">
            <v>16500</v>
          </cell>
          <cell r="B330" t="str">
            <v>6</v>
          </cell>
          <cell r="C330" t="str">
            <v>슬리브설치</v>
          </cell>
          <cell r="D330" t="str">
            <v>D300</v>
          </cell>
          <cell r="E330">
            <v>4</v>
          </cell>
          <cell r="G330" t="str">
            <v>개소</v>
          </cell>
          <cell r="I330">
            <v>0</v>
          </cell>
          <cell r="K330" t="str">
            <v>H821</v>
          </cell>
          <cell r="L330" t="str">
            <v>A003</v>
          </cell>
          <cell r="M330" t="str">
            <v>U</v>
          </cell>
        </row>
        <row r="331">
          <cell r="A331">
            <v>16550</v>
          </cell>
          <cell r="B331" t="str">
            <v>6</v>
          </cell>
          <cell r="C331" t="str">
            <v>슬리브설치</v>
          </cell>
          <cell r="D331" t="str">
            <v>D400</v>
          </cell>
          <cell r="E331">
            <v>1</v>
          </cell>
          <cell r="G331" t="str">
            <v>개소</v>
          </cell>
          <cell r="I331">
            <v>0</v>
          </cell>
          <cell r="K331" t="str">
            <v>H822</v>
          </cell>
          <cell r="L331" t="str">
            <v>A003</v>
          </cell>
          <cell r="M331" t="str">
            <v>U</v>
          </cell>
        </row>
        <row r="332">
          <cell r="A332">
            <v>16600</v>
          </cell>
          <cell r="B332" t="str">
            <v>6</v>
          </cell>
          <cell r="C332" t="str">
            <v>슬리브설치</v>
          </cell>
          <cell r="D332" t="str">
            <v>D900</v>
          </cell>
          <cell r="E332">
            <v>1</v>
          </cell>
          <cell r="G332" t="str">
            <v>개소</v>
          </cell>
          <cell r="I332">
            <v>0</v>
          </cell>
          <cell r="K332" t="str">
            <v>H823</v>
          </cell>
          <cell r="L332" t="str">
            <v>A003</v>
          </cell>
          <cell r="M332" t="str">
            <v>U</v>
          </cell>
        </row>
        <row r="333">
          <cell r="A333">
            <v>16650</v>
          </cell>
          <cell r="B333" t="str">
            <v>6</v>
          </cell>
          <cell r="C333" t="str">
            <v>슬리브설치</v>
          </cell>
          <cell r="D333" t="str">
            <v>D1100</v>
          </cell>
          <cell r="E333">
            <v>1</v>
          </cell>
          <cell r="G333" t="str">
            <v>개소</v>
          </cell>
          <cell r="I333">
            <v>0</v>
          </cell>
          <cell r="K333" t="str">
            <v>H824</v>
          </cell>
          <cell r="L333" t="str">
            <v>A003</v>
          </cell>
          <cell r="M333" t="str">
            <v>U</v>
          </cell>
        </row>
        <row r="334">
          <cell r="A334">
            <v>16700</v>
          </cell>
          <cell r="B334" t="str">
            <v>6</v>
          </cell>
          <cell r="C334" t="str">
            <v>LADDER(사다리)</v>
          </cell>
          <cell r="D334" t="str">
            <v>STS봉,ø19x1,000</v>
          </cell>
          <cell r="E334">
            <v>31</v>
          </cell>
          <cell r="G334" t="str">
            <v>개</v>
          </cell>
          <cell r="I334">
            <v>0</v>
          </cell>
          <cell r="K334" t="str">
            <v>H730</v>
          </cell>
          <cell r="L334" t="str">
            <v>A003</v>
          </cell>
          <cell r="M334" t="str">
            <v>U</v>
          </cell>
        </row>
        <row r="335">
          <cell r="A335">
            <v>16750</v>
          </cell>
          <cell r="B335" t="str">
            <v>6</v>
          </cell>
          <cell r="C335" t="str">
            <v>철근 가공 조립</v>
          </cell>
          <cell r="D335" t="str">
            <v>간  단</v>
          </cell>
          <cell r="E335">
            <v>0.40699999999999997</v>
          </cell>
          <cell r="G335" t="str">
            <v>TON</v>
          </cell>
          <cell r="I335">
            <v>0</v>
          </cell>
          <cell r="K335" t="str">
            <v>I00950</v>
          </cell>
          <cell r="L335" t="str">
            <v>A003</v>
          </cell>
          <cell r="M335" t="str">
            <v>U</v>
          </cell>
        </row>
        <row r="336">
          <cell r="A336">
            <v>16800</v>
          </cell>
          <cell r="B336" t="str">
            <v>6</v>
          </cell>
          <cell r="C336" t="str">
            <v>철근 가공 조립</v>
          </cell>
          <cell r="D336" t="str">
            <v>복  잡</v>
          </cell>
          <cell r="E336">
            <v>9.7089999999999996</v>
          </cell>
          <cell r="G336" t="str">
            <v>TON</v>
          </cell>
          <cell r="I336">
            <v>0</v>
          </cell>
          <cell r="K336" t="str">
            <v>I00970</v>
          </cell>
          <cell r="L336" t="str">
            <v>A003</v>
          </cell>
          <cell r="M336" t="str">
            <v>U</v>
          </cell>
        </row>
        <row r="337">
          <cell r="A337">
            <v>16850</v>
          </cell>
          <cell r="B337" t="str">
            <v>6</v>
          </cell>
          <cell r="C337" t="str">
            <v>수문설치</v>
          </cell>
          <cell r="E337">
            <v>1</v>
          </cell>
          <cell r="G337" t="str">
            <v>식</v>
          </cell>
          <cell r="I337">
            <v>0</v>
          </cell>
          <cell r="K337" t="str">
            <v>GS0330</v>
          </cell>
          <cell r="L337" t="str">
            <v>A003</v>
          </cell>
          <cell r="M337" t="str">
            <v>U</v>
          </cell>
        </row>
        <row r="338">
          <cell r="A338">
            <v>16900</v>
          </cell>
          <cell r="B338" t="str">
            <v>5</v>
          </cell>
          <cell r="C338" t="str">
            <v>다)관부설공</v>
          </cell>
          <cell r="E338">
            <v>0</v>
          </cell>
          <cell r="I338">
            <v>0</v>
          </cell>
          <cell r="L338" t="str">
            <v>A003</v>
          </cell>
          <cell r="M338" t="str">
            <v>U</v>
          </cell>
        </row>
        <row r="339">
          <cell r="A339">
            <v>16950</v>
          </cell>
          <cell r="B339" t="str">
            <v>6</v>
          </cell>
          <cell r="C339" t="str">
            <v>열수축 접합및부설</v>
          </cell>
          <cell r="D339" t="str">
            <v>(φ300㎜)</v>
          </cell>
          <cell r="E339">
            <v>10</v>
          </cell>
          <cell r="G339" t="str">
            <v>개소</v>
          </cell>
          <cell r="I339">
            <v>0</v>
          </cell>
          <cell r="K339" t="str">
            <v>H250</v>
          </cell>
          <cell r="L339" t="str">
            <v>A003</v>
          </cell>
          <cell r="M339" t="str">
            <v>U</v>
          </cell>
        </row>
        <row r="340">
          <cell r="A340">
            <v>17000</v>
          </cell>
          <cell r="B340" t="str">
            <v>6</v>
          </cell>
          <cell r="C340" t="str">
            <v>열수축 접합및부설</v>
          </cell>
          <cell r="D340" t="str">
            <v>(φ400㎜)</v>
          </cell>
          <cell r="E340">
            <v>3</v>
          </cell>
          <cell r="G340" t="str">
            <v>개소</v>
          </cell>
          <cell r="I340">
            <v>0</v>
          </cell>
          <cell r="K340" t="str">
            <v>H255</v>
          </cell>
          <cell r="L340" t="str">
            <v>A003</v>
          </cell>
          <cell r="M340" t="str">
            <v>U</v>
          </cell>
        </row>
        <row r="341">
          <cell r="A341">
            <v>17050</v>
          </cell>
          <cell r="B341" t="str">
            <v>6</v>
          </cell>
          <cell r="C341" t="str">
            <v>열수축 접합및부설</v>
          </cell>
          <cell r="D341" t="str">
            <v>(φ900㎜)</v>
          </cell>
          <cell r="E341">
            <v>4</v>
          </cell>
          <cell r="G341" t="str">
            <v>개소</v>
          </cell>
          <cell r="I341">
            <v>0</v>
          </cell>
          <cell r="K341" t="str">
            <v>H259</v>
          </cell>
          <cell r="L341" t="str">
            <v>A003</v>
          </cell>
          <cell r="M341" t="str">
            <v>U</v>
          </cell>
        </row>
        <row r="342">
          <cell r="A342">
            <v>17100</v>
          </cell>
          <cell r="B342" t="str">
            <v>6</v>
          </cell>
          <cell r="C342" t="str">
            <v>KP접합및부설(주철관)</v>
          </cell>
          <cell r="D342" t="str">
            <v>(φ1100㎜)</v>
          </cell>
          <cell r="E342">
            <v>4</v>
          </cell>
          <cell r="G342" t="str">
            <v>개소</v>
          </cell>
          <cell r="I342">
            <v>0</v>
          </cell>
          <cell r="K342" t="str">
            <v>H230</v>
          </cell>
          <cell r="L342" t="str">
            <v>A003</v>
          </cell>
          <cell r="M342" t="str">
            <v>U</v>
          </cell>
        </row>
        <row r="343">
          <cell r="A343">
            <v>17150</v>
          </cell>
          <cell r="B343" t="str">
            <v>5</v>
          </cell>
          <cell r="C343" t="str">
            <v>라)부대공</v>
          </cell>
          <cell r="E343">
            <v>0</v>
          </cell>
          <cell r="I343">
            <v>0</v>
          </cell>
          <cell r="L343" t="str">
            <v>A003</v>
          </cell>
          <cell r="M343" t="str">
            <v>U</v>
          </cell>
        </row>
        <row r="344">
          <cell r="A344">
            <v>17200</v>
          </cell>
          <cell r="B344" t="str">
            <v>6</v>
          </cell>
          <cell r="C344" t="str">
            <v>물푸기</v>
          </cell>
          <cell r="E344">
            <v>25</v>
          </cell>
          <cell r="G344" t="str">
            <v>HR</v>
          </cell>
          <cell r="I344">
            <v>0</v>
          </cell>
          <cell r="K344" t="str">
            <v>SD30010</v>
          </cell>
          <cell r="L344" t="str">
            <v>A003</v>
          </cell>
          <cell r="M344" t="str">
            <v>U</v>
          </cell>
        </row>
        <row r="345">
          <cell r="A345">
            <v>17250</v>
          </cell>
          <cell r="B345" t="str">
            <v>6</v>
          </cell>
          <cell r="C345" t="str">
            <v>CCTV 조사및 보고</v>
          </cell>
          <cell r="E345">
            <v>50</v>
          </cell>
          <cell r="G345" t="str">
            <v>M</v>
          </cell>
          <cell r="I345">
            <v>0</v>
          </cell>
          <cell r="K345" t="str">
            <v>H210</v>
          </cell>
          <cell r="L345" t="str">
            <v>A003</v>
          </cell>
          <cell r="M345" t="str">
            <v>U</v>
          </cell>
        </row>
        <row r="346">
          <cell r="A346">
            <v>17300</v>
          </cell>
          <cell r="B346" t="str">
            <v>6</v>
          </cell>
          <cell r="C346" t="str">
            <v>주철관운반</v>
          </cell>
          <cell r="E346">
            <v>4.1900000000000004</v>
          </cell>
          <cell r="G346" t="str">
            <v>TON</v>
          </cell>
          <cell r="I346">
            <v>0</v>
          </cell>
          <cell r="K346" t="str">
            <v>S0150</v>
          </cell>
          <cell r="L346" t="str">
            <v>A003</v>
          </cell>
          <cell r="M346" t="str">
            <v>U</v>
          </cell>
        </row>
        <row r="347">
          <cell r="A347">
            <v>17350</v>
          </cell>
          <cell r="B347" t="str">
            <v>5</v>
          </cell>
          <cell r="C347" t="str">
            <v>마)배관자재대</v>
          </cell>
          <cell r="E347">
            <v>0</v>
          </cell>
          <cell r="I347">
            <v>0</v>
          </cell>
          <cell r="L347" t="str">
            <v>A003</v>
          </cell>
          <cell r="M347" t="str">
            <v>U</v>
          </cell>
        </row>
        <row r="348">
          <cell r="A348">
            <v>17400</v>
          </cell>
          <cell r="B348" t="str">
            <v>6</v>
          </cell>
          <cell r="C348" t="str">
            <v>이중벽폴리에틸렌하수관</v>
          </cell>
          <cell r="D348" t="str">
            <v>300mm(1종)</v>
          </cell>
          <cell r="E348">
            <v>22</v>
          </cell>
          <cell r="G348" t="str">
            <v>M</v>
          </cell>
          <cell r="I348">
            <v>0</v>
          </cell>
          <cell r="K348" t="str">
            <v>M5709130</v>
          </cell>
          <cell r="L348" t="str">
            <v>A003</v>
          </cell>
          <cell r="M348" t="str">
            <v>U</v>
          </cell>
        </row>
        <row r="349">
          <cell r="A349">
            <v>17450</v>
          </cell>
          <cell r="B349" t="str">
            <v>6</v>
          </cell>
          <cell r="C349" t="str">
            <v>이중벽폴리에틸렌하수관</v>
          </cell>
          <cell r="D349" t="str">
            <v>400mm(1종)</v>
          </cell>
          <cell r="E349">
            <v>11</v>
          </cell>
          <cell r="G349" t="str">
            <v>M</v>
          </cell>
          <cell r="I349">
            <v>0</v>
          </cell>
          <cell r="K349" t="str">
            <v>M5709140</v>
          </cell>
          <cell r="L349" t="str">
            <v>A003</v>
          </cell>
          <cell r="M349" t="str">
            <v>U</v>
          </cell>
        </row>
        <row r="350">
          <cell r="A350">
            <v>17500</v>
          </cell>
          <cell r="B350" t="str">
            <v>6</v>
          </cell>
          <cell r="C350" t="str">
            <v>이중벽폴리에틸렌하수관</v>
          </cell>
          <cell r="D350" t="str">
            <v>900mm(1종)</v>
          </cell>
          <cell r="E350">
            <v>17</v>
          </cell>
          <cell r="G350" t="str">
            <v>M</v>
          </cell>
          <cell r="I350">
            <v>0</v>
          </cell>
          <cell r="K350" t="str">
            <v>M5709190</v>
          </cell>
          <cell r="L350" t="str">
            <v>A003</v>
          </cell>
          <cell r="M350" t="str">
            <v>U</v>
          </cell>
        </row>
        <row r="351">
          <cell r="A351">
            <v>17550</v>
          </cell>
          <cell r="B351" t="str">
            <v>6</v>
          </cell>
          <cell r="C351" t="str">
            <v>이중벽폴리에틸렌하수단관</v>
          </cell>
          <cell r="D351" t="str">
            <v>300mm*0.3M</v>
          </cell>
          <cell r="E351">
            <v>3</v>
          </cell>
          <cell r="G351" t="str">
            <v>EA</v>
          </cell>
          <cell r="I351">
            <v>0</v>
          </cell>
          <cell r="K351" t="str">
            <v>M5709233</v>
          </cell>
          <cell r="L351" t="str">
            <v>A003</v>
          </cell>
          <cell r="M351" t="str">
            <v>U</v>
          </cell>
        </row>
        <row r="352">
          <cell r="A352">
            <v>17600</v>
          </cell>
          <cell r="B352" t="str">
            <v>6</v>
          </cell>
          <cell r="C352" t="str">
            <v>이중벽폴리에틸렌하수단관</v>
          </cell>
          <cell r="D352" t="str">
            <v>300mm*0.7M</v>
          </cell>
          <cell r="E352">
            <v>3</v>
          </cell>
          <cell r="G352" t="str">
            <v>EA</v>
          </cell>
          <cell r="I352">
            <v>0</v>
          </cell>
          <cell r="K352" t="str">
            <v>M5709237</v>
          </cell>
          <cell r="L352" t="str">
            <v>A003</v>
          </cell>
          <cell r="M352" t="str">
            <v>U</v>
          </cell>
        </row>
        <row r="353">
          <cell r="A353">
            <v>17650</v>
          </cell>
          <cell r="B353" t="str">
            <v>6</v>
          </cell>
          <cell r="C353" t="str">
            <v>이중벽폴리에틸렌하수곡관</v>
          </cell>
          <cell r="D353" t="str">
            <v>300mm*90˚</v>
          </cell>
          <cell r="E353">
            <v>3</v>
          </cell>
          <cell r="G353" t="str">
            <v>EA</v>
          </cell>
          <cell r="I353">
            <v>0</v>
          </cell>
          <cell r="K353" t="str">
            <v>M5709330</v>
          </cell>
          <cell r="L353" t="str">
            <v>A003</v>
          </cell>
          <cell r="M353" t="str">
            <v>U</v>
          </cell>
        </row>
        <row r="354">
          <cell r="A354">
            <v>17700</v>
          </cell>
          <cell r="B354" t="str">
            <v>6</v>
          </cell>
          <cell r="C354" t="str">
            <v>단관(주철관)</v>
          </cell>
          <cell r="D354" t="str">
            <v>1100㎜x1.5ｍ</v>
          </cell>
          <cell r="E354">
            <v>2</v>
          </cell>
          <cell r="G354" t="str">
            <v>EA</v>
          </cell>
          <cell r="I354">
            <v>0</v>
          </cell>
          <cell r="K354" t="str">
            <v>M518711</v>
          </cell>
          <cell r="L354" t="str">
            <v>A003</v>
          </cell>
          <cell r="M354" t="str">
            <v>U</v>
          </cell>
        </row>
        <row r="355">
          <cell r="A355">
            <v>17750</v>
          </cell>
          <cell r="B355" t="str">
            <v>6</v>
          </cell>
          <cell r="C355" t="str">
            <v>단관(주철관)</v>
          </cell>
          <cell r="D355" t="str">
            <v>1100㎜x3.0ｍ</v>
          </cell>
          <cell r="E355">
            <v>1</v>
          </cell>
          <cell r="G355" t="str">
            <v>EA</v>
          </cell>
          <cell r="I355">
            <v>0</v>
          </cell>
          <cell r="K355" t="str">
            <v>M518715</v>
          </cell>
          <cell r="L355" t="str">
            <v>A003</v>
          </cell>
          <cell r="M355" t="str">
            <v>U</v>
          </cell>
        </row>
        <row r="356">
          <cell r="A356">
            <v>17800</v>
          </cell>
          <cell r="B356" t="str">
            <v>6</v>
          </cell>
          <cell r="C356" t="str">
            <v>22½°KP소켓곡관(A형)</v>
          </cell>
          <cell r="D356" t="str">
            <v>1100㎜</v>
          </cell>
          <cell r="E356">
            <v>2</v>
          </cell>
          <cell r="G356" t="str">
            <v>EA</v>
          </cell>
          <cell r="I356">
            <v>0</v>
          </cell>
          <cell r="K356" t="str">
            <v>M5232235</v>
          </cell>
          <cell r="L356" t="str">
            <v>A003</v>
          </cell>
          <cell r="M356" t="str">
            <v>U</v>
          </cell>
        </row>
        <row r="357">
          <cell r="A357">
            <v>17850</v>
          </cell>
          <cell r="B357" t="str">
            <v>6</v>
          </cell>
          <cell r="C357" t="str">
            <v>PK죠인트이탈방지압륜</v>
          </cell>
          <cell r="D357" t="str">
            <v>1100㎜</v>
          </cell>
          <cell r="E357">
            <v>4</v>
          </cell>
          <cell r="G357" t="str">
            <v>EA</v>
          </cell>
          <cell r="I357">
            <v>0</v>
          </cell>
          <cell r="K357" t="str">
            <v>M5196035</v>
          </cell>
          <cell r="L357" t="str">
            <v>A003</v>
          </cell>
          <cell r="M357" t="str">
            <v>U</v>
          </cell>
        </row>
        <row r="358">
          <cell r="A358">
            <v>17900</v>
          </cell>
          <cell r="B358" t="str">
            <v>5</v>
          </cell>
          <cell r="C358" t="str">
            <v>바)사급자재대</v>
          </cell>
          <cell r="D358" t="str">
            <v>별산</v>
          </cell>
          <cell r="E358">
            <v>0</v>
          </cell>
          <cell r="I358">
            <v>0</v>
          </cell>
          <cell r="L358" t="str">
            <v>A003</v>
          </cell>
          <cell r="M358" t="str">
            <v>U</v>
          </cell>
        </row>
        <row r="359">
          <cell r="A359">
            <v>17950</v>
          </cell>
          <cell r="B359" t="str">
            <v>6</v>
          </cell>
          <cell r="C359" t="str">
            <v>레미콘</v>
          </cell>
          <cell r="D359" t="str">
            <v>25-210-8</v>
          </cell>
          <cell r="E359">
            <v>111</v>
          </cell>
          <cell r="G359" t="str">
            <v>M3</v>
          </cell>
          <cell r="I359">
            <v>0</v>
          </cell>
          <cell r="K359" t="str">
            <v>IM00085</v>
          </cell>
          <cell r="L359" t="str">
            <v>A003</v>
          </cell>
          <cell r="M359" t="str">
            <v>U</v>
          </cell>
        </row>
        <row r="360">
          <cell r="A360">
            <v>18000</v>
          </cell>
          <cell r="B360" t="str">
            <v>6</v>
          </cell>
          <cell r="C360" t="str">
            <v>레미콘</v>
          </cell>
          <cell r="D360" t="str">
            <v>40-210-8</v>
          </cell>
          <cell r="E360">
            <v>29</v>
          </cell>
          <cell r="G360" t="str">
            <v>M3</v>
          </cell>
          <cell r="I360">
            <v>0</v>
          </cell>
          <cell r="K360" t="str">
            <v>IM00080</v>
          </cell>
          <cell r="L360" t="str">
            <v>A003</v>
          </cell>
          <cell r="M360" t="str">
            <v>U</v>
          </cell>
        </row>
        <row r="361">
          <cell r="A361">
            <v>18050</v>
          </cell>
          <cell r="B361" t="str">
            <v>6</v>
          </cell>
          <cell r="C361" t="str">
            <v>레미콘</v>
          </cell>
          <cell r="D361" t="str">
            <v>40-150-8</v>
          </cell>
          <cell r="E361">
            <v>7</v>
          </cell>
          <cell r="G361" t="str">
            <v>M3</v>
          </cell>
          <cell r="I361">
            <v>0</v>
          </cell>
          <cell r="K361" t="str">
            <v>IM00075</v>
          </cell>
          <cell r="L361" t="str">
            <v>A003</v>
          </cell>
          <cell r="M361" t="str">
            <v>U</v>
          </cell>
        </row>
        <row r="362">
          <cell r="A362">
            <v>18100</v>
          </cell>
          <cell r="B362" t="str">
            <v>6</v>
          </cell>
          <cell r="C362" t="str">
            <v>이형철근</v>
          </cell>
          <cell r="D362" t="str">
            <v>19M/M 2.250KG/M</v>
          </cell>
          <cell r="E362">
            <v>3.0169999999999999</v>
          </cell>
          <cell r="G362" t="str">
            <v>M/T</v>
          </cell>
          <cell r="I362">
            <v>0</v>
          </cell>
          <cell r="K362" t="str">
            <v>IM00050</v>
          </cell>
          <cell r="L362" t="str">
            <v>A003</v>
          </cell>
          <cell r="M362" t="str">
            <v>U</v>
          </cell>
        </row>
        <row r="363">
          <cell r="A363">
            <v>18150</v>
          </cell>
          <cell r="B363" t="str">
            <v>6</v>
          </cell>
          <cell r="C363" t="str">
            <v>이형철근</v>
          </cell>
          <cell r="D363" t="str">
            <v>16M/M 1.560KG/M</v>
          </cell>
          <cell r="E363">
            <v>5.8730000000000002</v>
          </cell>
          <cell r="G363" t="str">
            <v>M/T</v>
          </cell>
          <cell r="I363">
            <v>0</v>
          </cell>
          <cell r="K363" t="str">
            <v>IM00045</v>
          </cell>
          <cell r="L363" t="str">
            <v>A003</v>
          </cell>
          <cell r="M363" t="str">
            <v>U</v>
          </cell>
        </row>
        <row r="364">
          <cell r="A364">
            <v>18200</v>
          </cell>
          <cell r="B364" t="str">
            <v>6</v>
          </cell>
          <cell r="C364" t="str">
            <v>이형철근</v>
          </cell>
          <cell r="D364" t="str">
            <v>13M/M 0.995KG/M</v>
          </cell>
          <cell r="E364">
            <v>1.53</v>
          </cell>
          <cell r="G364" t="str">
            <v>M/T</v>
          </cell>
          <cell r="I364">
            <v>0</v>
          </cell>
          <cell r="K364" t="str">
            <v>IM00040</v>
          </cell>
          <cell r="L364" t="str">
            <v>A003</v>
          </cell>
          <cell r="M364" t="str">
            <v>U</v>
          </cell>
        </row>
        <row r="365">
          <cell r="A365">
            <v>18250</v>
          </cell>
          <cell r="B365" t="str">
            <v>5</v>
          </cell>
          <cell r="C365" t="str">
            <v>사)골재대</v>
          </cell>
          <cell r="D365" t="str">
            <v>별산</v>
          </cell>
          <cell r="E365">
            <v>0</v>
          </cell>
          <cell r="I365">
            <v>0</v>
          </cell>
          <cell r="L365" t="str">
            <v>A003</v>
          </cell>
          <cell r="M365" t="str">
            <v>U</v>
          </cell>
        </row>
        <row r="366">
          <cell r="A366">
            <v>18300</v>
          </cell>
          <cell r="B366" t="str">
            <v>6</v>
          </cell>
          <cell r="C366" t="str">
            <v>쇄석자갈</v>
          </cell>
          <cell r="D366" t="str">
            <v>Φ75</v>
          </cell>
          <cell r="E366">
            <v>14</v>
          </cell>
          <cell r="G366" t="str">
            <v>M3</v>
          </cell>
          <cell r="I366">
            <v>0</v>
          </cell>
          <cell r="K366" t="str">
            <v>IM00210</v>
          </cell>
          <cell r="L366" t="str">
            <v>A003</v>
          </cell>
          <cell r="M366" t="str">
            <v>U</v>
          </cell>
        </row>
        <row r="367">
          <cell r="A367">
            <v>18350</v>
          </cell>
          <cell r="B367" t="str">
            <v>3</v>
          </cell>
          <cell r="C367" t="str">
            <v>(라)포장공</v>
          </cell>
          <cell r="E367">
            <v>0</v>
          </cell>
          <cell r="I367">
            <v>0</v>
          </cell>
          <cell r="K367" t="str">
            <v>A004</v>
          </cell>
          <cell r="L367" t="str">
            <v>A0001</v>
          </cell>
          <cell r="M367" t="str">
            <v>U</v>
          </cell>
        </row>
        <row r="368">
          <cell r="A368">
            <v>18400</v>
          </cell>
          <cell r="B368" t="str">
            <v>4</v>
          </cell>
          <cell r="C368" t="str">
            <v>1)포장공사</v>
          </cell>
          <cell r="E368">
            <v>0</v>
          </cell>
          <cell r="I368">
            <v>0</v>
          </cell>
          <cell r="L368" t="str">
            <v>A004</v>
          </cell>
          <cell r="M368" t="str">
            <v>U</v>
          </cell>
        </row>
        <row r="369">
          <cell r="A369">
            <v>18450</v>
          </cell>
          <cell r="B369" t="str">
            <v>5</v>
          </cell>
          <cell r="C369" t="str">
            <v>동상방지층</v>
          </cell>
          <cell r="D369" t="str">
            <v>(T=47CM,D75MM)</v>
          </cell>
          <cell r="E369">
            <v>2604</v>
          </cell>
          <cell r="G369" t="str">
            <v>M3</v>
          </cell>
          <cell r="I369">
            <v>0</v>
          </cell>
          <cell r="K369" t="str">
            <v>IL20610</v>
          </cell>
          <cell r="L369" t="str">
            <v>A004</v>
          </cell>
          <cell r="M369" t="str">
            <v>U</v>
          </cell>
        </row>
        <row r="370">
          <cell r="A370">
            <v>18500</v>
          </cell>
          <cell r="B370" t="str">
            <v>5</v>
          </cell>
          <cell r="C370" t="str">
            <v>보조기층(보도포장)</v>
          </cell>
          <cell r="D370" t="str">
            <v>(T=15CM,D40MM)</v>
          </cell>
          <cell r="E370">
            <v>3991</v>
          </cell>
          <cell r="G370" t="str">
            <v>M3</v>
          </cell>
          <cell r="I370">
            <v>0</v>
          </cell>
          <cell r="K370" t="str">
            <v>IL20350</v>
          </cell>
          <cell r="L370" t="str">
            <v>A004</v>
          </cell>
          <cell r="M370" t="str">
            <v>U</v>
          </cell>
        </row>
        <row r="371">
          <cell r="A371">
            <v>18550</v>
          </cell>
          <cell r="B371" t="str">
            <v>5</v>
          </cell>
          <cell r="C371" t="str">
            <v>보조기층(주차장지역)</v>
          </cell>
          <cell r="D371" t="str">
            <v>(T=35CM,D75MM)</v>
          </cell>
          <cell r="E371">
            <v>3962</v>
          </cell>
          <cell r="G371" t="str">
            <v>M3</v>
          </cell>
          <cell r="I371">
            <v>0</v>
          </cell>
          <cell r="K371" t="str">
            <v>IL20450</v>
          </cell>
          <cell r="L371" t="str">
            <v>A004</v>
          </cell>
          <cell r="M371" t="str">
            <v>U</v>
          </cell>
        </row>
        <row r="372">
          <cell r="A372">
            <v>18600</v>
          </cell>
          <cell r="B372" t="str">
            <v>5</v>
          </cell>
          <cell r="C372" t="str">
            <v>보조기층(계류장지역)</v>
          </cell>
          <cell r="D372" t="str">
            <v>(T=35CM,D40MM)</v>
          </cell>
          <cell r="E372">
            <v>82786</v>
          </cell>
          <cell r="G372" t="str">
            <v>M3</v>
          </cell>
          <cell r="I372">
            <v>0</v>
          </cell>
          <cell r="K372" t="str">
            <v>IL20550</v>
          </cell>
          <cell r="L372" t="str">
            <v>A004</v>
          </cell>
          <cell r="M372" t="str">
            <v>U</v>
          </cell>
        </row>
        <row r="373">
          <cell r="A373">
            <v>18650</v>
          </cell>
          <cell r="B373" t="str">
            <v>5</v>
          </cell>
          <cell r="C373" t="str">
            <v>모래부설</v>
          </cell>
          <cell r="E373">
            <v>1219</v>
          </cell>
          <cell r="G373" t="str">
            <v>M3</v>
          </cell>
          <cell r="I373">
            <v>0</v>
          </cell>
          <cell r="K373" t="str">
            <v>S1040</v>
          </cell>
          <cell r="L373" t="str">
            <v>A004</v>
          </cell>
          <cell r="M373" t="str">
            <v>U</v>
          </cell>
        </row>
        <row r="374">
          <cell r="A374">
            <v>18700</v>
          </cell>
          <cell r="B374" t="str">
            <v>5</v>
          </cell>
          <cell r="C374" t="str">
            <v>안정처리기층 포설 및 다짐</v>
          </cell>
          <cell r="D374" t="str">
            <v>(#467,T=20CM)</v>
          </cell>
          <cell r="E374">
            <v>2153</v>
          </cell>
          <cell r="G374" t="str">
            <v>A</v>
          </cell>
          <cell r="I374">
            <v>0</v>
          </cell>
          <cell r="K374" t="str">
            <v>HP20155</v>
          </cell>
          <cell r="L374" t="str">
            <v>A004</v>
          </cell>
          <cell r="M374" t="str">
            <v>U</v>
          </cell>
        </row>
        <row r="375">
          <cell r="A375">
            <v>18750</v>
          </cell>
          <cell r="B375" t="str">
            <v>5</v>
          </cell>
          <cell r="C375" t="str">
            <v>합성섬유보강콘크리트포장(기계포설)</v>
          </cell>
          <cell r="D375" t="str">
            <v>T=42CM</v>
          </cell>
          <cell r="E375">
            <v>87115</v>
          </cell>
          <cell r="G375" t="str">
            <v>M3</v>
          </cell>
          <cell r="I375">
            <v>0</v>
          </cell>
          <cell r="K375" t="str">
            <v>IL20020</v>
          </cell>
          <cell r="L375" t="str">
            <v>A004</v>
          </cell>
          <cell r="M375" t="str">
            <v>U</v>
          </cell>
        </row>
        <row r="376">
          <cell r="A376">
            <v>18800</v>
          </cell>
          <cell r="B376" t="str">
            <v>5</v>
          </cell>
          <cell r="C376" t="str">
            <v>합성섬유보강콘크리트포장(인력포설)</v>
          </cell>
          <cell r="D376" t="str">
            <v>T=42CM</v>
          </cell>
          <cell r="E376">
            <v>2950</v>
          </cell>
          <cell r="G376" t="str">
            <v>M3</v>
          </cell>
          <cell r="I376">
            <v>0</v>
          </cell>
          <cell r="K376" t="str">
            <v>IL20540</v>
          </cell>
          <cell r="L376" t="str">
            <v>A004</v>
          </cell>
          <cell r="M376" t="str">
            <v>U</v>
          </cell>
        </row>
        <row r="377">
          <cell r="A377">
            <v>18850</v>
          </cell>
          <cell r="B377" t="str">
            <v>5</v>
          </cell>
          <cell r="C377" t="str">
            <v>빈배합콘크리트기층포설</v>
          </cell>
          <cell r="D377" t="str">
            <v>T=10CM</v>
          </cell>
          <cell r="E377">
            <v>173</v>
          </cell>
          <cell r="G377" t="str">
            <v>M3</v>
          </cell>
          <cell r="I377">
            <v>0</v>
          </cell>
          <cell r="K377" t="str">
            <v>IL20545</v>
          </cell>
          <cell r="L377" t="str">
            <v>A004</v>
          </cell>
          <cell r="M377" t="str">
            <v>U</v>
          </cell>
        </row>
        <row r="378">
          <cell r="A378">
            <v>18900</v>
          </cell>
          <cell r="B378" t="str">
            <v>5</v>
          </cell>
          <cell r="C378" t="str">
            <v>투수성콘크리트포장(기계포설)</v>
          </cell>
          <cell r="D378" t="str">
            <v>T=20CM</v>
          </cell>
          <cell r="E378">
            <v>190</v>
          </cell>
          <cell r="G378" t="str">
            <v>A</v>
          </cell>
          <cell r="I378">
            <v>0</v>
          </cell>
          <cell r="K378" t="str">
            <v>IL20150</v>
          </cell>
          <cell r="L378" t="str">
            <v>A004</v>
          </cell>
          <cell r="M378" t="str">
            <v>U</v>
          </cell>
        </row>
        <row r="379">
          <cell r="A379">
            <v>18950</v>
          </cell>
          <cell r="B379" t="str">
            <v>5</v>
          </cell>
          <cell r="C379" t="str">
            <v>보도포장</v>
          </cell>
          <cell r="D379" t="str">
            <v>점토블럭</v>
          </cell>
          <cell r="E379">
            <v>6184</v>
          </cell>
          <cell r="G379" t="str">
            <v>M2</v>
          </cell>
          <cell r="I379">
            <v>0</v>
          </cell>
          <cell r="K379" t="str">
            <v>I01190</v>
          </cell>
          <cell r="L379" t="str">
            <v>A004</v>
          </cell>
          <cell r="M379" t="str">
            <v>U</v>
          </cell>
        </row>
        <row r="380">
          <cell r="A380">
            <v>19000</v>
          </cell>
          <cell r="B380" t="str">
            <v>5</v>
          </cell>
          <cell r="C380" t="str">
            <v>PRIME COATING</v>
          </cell>
          <cell r="D380" t="str">
            <v>75 L/A</v>
          </cell>
          <cell r="E380">
            <v>2501</v>
          </cell>
          <cell r="G380" t="str">
            <v>A</v>
          </cell>
          <cell r="I380">
            <v>0</v>
          </cell>
          <cell r="K380" t="str">
            <v>IL01450</v>
          </cell>
          <cell r="L380" t="str">
            <v>A004</v>
          </cell>
          <cell r="M380" t="str">
            <v>U</v>
          </cell>
        </row>
        <row r="381">
          <cell r="A381">
            <v>19050</v>
          </cell>
          <cell r="B381" t="str">
            <v>5</v>
          </cell>
          <cell r="C381" t="str">
            <v>TACK COATING</v>
          </cell>
          <cell r="D381" t="str">
            <v>40 L/A</v>
          </cell>
          <cell r="E381">
            <v>3038</v>
          </cell>
          <cell r="G381" t="str">
            <v>A</v>
          </cell>
          <cell r="I381">
            <v>0</v>
          </cell>
          <cell r="K381" t="str">
            <v>IL01460</v>
          </cell>
          <cell r="L381" t="str">
            <v>A004</v>
          </cell>
          <cell r="M381" t="str">
            <v>U</v>
          </cell>
        </row>
        <row r="382">
          <cell r="A382">
            <v>19100</v>
          </cell>
          <cell r="B382" t="str">
            <v>5</v>
          </cell>
          <cell r="C382" t="str">
            <v>기층아스콘  포설 및 다짐</v>
          </cell>
          <cell r="D382" t="str">
            <v>(#467,T=10CM)</v>
          </cell>
          <cell r="E382">
            <v>195</v>
          </cell>
          <cell r="G382" t="str">
            <v>A</v>
          </cell>
          <cell r="I382">
            <v>0</v>
          </cell>
          <cell r="K382" t="str">
            <v>HP20160</v>
          </cell>
          <cell r="L382" t="str">
            <v>A004</v>
          </cell>
          <cell r="M382" t="str">
            <v>U</v>
          </cell>
        </row>
        <row r="383">
          <cell r="A383">
            <v>19150</v>
          </cell>
          <cell r="B383" t="str">
            <v>5</v>
          </cell>
          <cell r="C383" t="str">
            <v>기층아스콘 포설 및 다짐</v>
          </cell>
          <cell r="D383" t="str">
            <v>(#467,T=25CM)</v>
          </cell>
          <cell r="E383">
            <v>134</v>
          </cell>
          <cell r="G383" t="str">
            <v>A</v>
          </cell>
          <cell r="I383">
            <v>0</v>
          </cell>
          <cell r="K383" t="str">
            <v>HP20165</v>
          </cell>
          <cell r="L383" t="str">
            <v>A004</v>
          </cell>
          <cell r="M383" t="str">
            <v>U</v>
          </cell>
        </row>
        <row r="384">
          <cell r="A384">
            <v>19200</v>
          </cell>
          <cell r="B384" t="str">
            <v>5</v>
          </cell>
          <cell r="C384" t="str">
            <v>표층아스콘 포설 및 다짐</v>
          </cell>
          <cell r="D384" t="str">
            <v>(#78,T=5CM)</v>
          </cell>
          <cell r="E384">
            <v>209</v>
          </cell>
          <cell r="G384" t="str">
            <v>A</v>
          </cell>
          <cell r="I384">
            <v>0</v>
          </cell>
          <cell r="K384" t="str">
            <v>IL21400</v>
          </cell>
          <cell r="L384" t="str">
            <v>A004</v>
          </cell>
          <cell r="M384" t="str">
            <v>U</v>
          </cell>
        </row>
        <row r="385">
          <cell r="A385">
            <v>19250</v>
          </cell>
          <cell r="B385" t="str">
            <v>5</v>
          </cell>
          <cell r="C385" t="str">
            <v>표층아스콘 포설 및 다짐</v>
          </cell>
          <cell r="D385" t="str">
            <v>(#78,T=15CM)</v>
          </cell>
          <cell r="E385">
            <v>134</v>
          </cell>
          <cell r="G385" t="str">
            <v>A</v>
          </cell>
          <cell r="I385">
            <v>0</v>
          </cell>
          <cell r="K385" t="str">
            <v>HP20167</v>
          </cell>
          <cell r="L385" t="str">
            <v>A004</v>
          </cell>
          <cell r="M385" t="str">
            <v>U</v>
          </cell>
        </row>
        <row r="386">
          <cell r="A386">
            <v>19300</v>
          </cell>
          <cell r="B386" t="str">
            <v>5</v>
          </cell>
          <cell r="C386" t="str">
            <v>와이어매쉬부설</v>
          </cell>
          <cell r="E386">
            <v>4577</v>
          </cell>
          <cell r="G386" t="str">
            <v>M2</v>
          </cell>
          <cell r="I386">
            <v>0</v>
          </cell>
          <cell r="K386" t="str">
            <v>IL20340</v>
          </cell>
          <cell r="L386" t="str">
            <v>A004</v>
          </cell>
          <cell r="M386" t="str">
            <v>U</v>
          </cell>
        </row>
        <row r="387">
          <cell r="A387">
            <v>19350</v>
          </cell>
          <cell r="B387" t="str">
            <v>5</v>
          </cell>
          <cell r="C387" t="str">
            <v>L형측구</v>
          </cell>
          <cell r="D387" t="str">
            <v>화강암(200x250x1000)</v>
          </cell>
          <cell r="E387">
            <v>98</v>
          </cell>
          <cell r="G387" t="str">
            <v>M</v>
          </cell>
          <cell r="I387">
            <v>0</v>
          </cell>
          <cell r="K387" t="str">
            <v>IL21600</v>
          </cell>
          <cell r="L387" t="str">
            <v>A004</v>
          </cell>
          <cell r="M387" t="str">
            <v>U</v>
          </cell>
        </row>
        <row r="388">
          <cell r="A388">
            <v>19400</v>
          </cell>
          <cell r="B388" t="str">
            <v>5</v>
          </cell>
          <cell r="C388" t="str">
            <v>L형측구</v>
          </cell>
          <cell r="D388" t="str">
            <v>인조화강석(200x250x1000)</v>
          </cell>
          <cell r="E388">
            <v>2824</v>
          </cell>
          <cell r="G388" t="str">
            <v>M</v>
          </cell>
          <cell r="I388">
            <v>0</v>
          </cell>
          <cell r="K388" t="str">
            <v>IL21650</v>
          </cell>
          <cell r="L388" t="str">
            <v>A004</v>
          </cell>
          <cell r="M388" t="str">
            <v>U</v>
          </cell>
        </row>
        <row r="389">
          <cell r="A389">
            <v>19450</v>
          </cell>
          <cell r="B389" t="str">
            <v>5</v>
          </cell>
          <cell r="C389" t="str">
            <v>보차도 경계석</v>
          </cell>
          <cell r="D389" t="str">
            <v>화강암(200x250x1000)</v>
          </cell>
          <cell r="E389">
            <v>282</v>
          </cell>
          <cell r="G389" t="str">
            <v>M</v>
          </cell>
          <cell r="I389">
            <v>0</v>
          </cell>
          <cell r="K389" t="str">
            <v>IL21500</v>
          </cell>
          <cell r="L389" t="str">
            <v>A004</v>
          </cell>
          <cell r="M389" t="str">
            <v>U</v>
          </cell>
        </row>
        <row r="390">
          <cell r="A390">
            <v>19500</v>
          </cell>
          <cell r="B390" t="str">
            <v>5</v>
          </cell>
          <cell r="C390" t="str">
            <v>보차도 경계석</v>
          </cell>
          <cell r="D390" t="str">
            <v>인조화강석(200x300x1000)</v>
          </cell>
          <cell r="E390">
            <v>501</v>
          </cell>
          <cell r="G390" t="str">
            <v>M</v>
          </cell>
          <cell r="I390">
            <v>0</v>
          </cell>
          <cell r="K390" t="str">
            <v>IL21550</v>
          </cell>
          <cell r="L390" t="str">
            <v>A004</v>
          </cell>
          <cell r="M390" t="str">
            <v>U</v>
          </cell>
        </row>
        <row r="391">
          <cell r="A391">
            <v>19550</v>
          </cell>
          <cell r="B391" t="str">
            <v>5</v>
          </cell>
          <cell r="C391" t="str">
            <v>보도 경계석</v>
          </cell>
          <cell r="D391" t="str">
            <v>인조화강석(150x150x1000)</v>
          </cell>
          <cell r="E391">
            <v>1701</v>
          </cell>
          <cell r="G391" t="str">
            <v>M</v>
          </cell>
          <cell r="I391">
            <v>0</v>
          </cell>
          <cell r="K391" t="str">
            <v>IL21560</v>
          </cell>
          <cell r="L391" t="str">
            <v>A004</v>
          </cell>
          <cell r="M391" t="str">
            <v>U</v>
          </cell>
        </row>
        <row r="392">
          <cell r="A392">
            <v>19600</v>
          </cell>
          <cell r="B392" t="str">
            <v>5</v>
          </cell>
          <cell r="C392" t="str">
            <v>유도선설치</v>
          </cell>
          <cell r="E392">
            <v>202</v>
          </cell>
          <cell r="G392" t="str">
            <v>100M</v>
          </cell>
          <cell r="I392">
            <v>0</v>
          </cell>
          <cell r="K392" t="str">
            <v>IL21010</v>
          </cell>
          <cell r="L392" t="str">
            <v>A004</v>
          </cell>
          <cell r="M392" t="str">
            <v>U</v>
          </cell>
        </row>
        <row r="393">
          <cell r="A393">
            <v>19650</v>
          </cell>
          <cell r="B393" t="str">
            <v>5</v>
          </cell>
          <cell r="C393" t="str">
            <v>피막양생(1차)</v>
          </cell>
          <cell r="E393">
            <v>215138</v>
          </cell>
          <cell r="G393" t="str">
            <v>M2</v>
          </cell>
          <cell r="I393">
            <v>0</v>
          </cell>
          <cell r="K393" t="str">
            <v>HP20865</v>
          </cell>
          <cell r="L393" t="str">
            <v>A004</v>
          </cell>
          <cell r="M393" t="str">
            <v>U</v>
          </cell>
        </row>
        <row r="394">
          <cell r="A394">
            <v>19700</v>
          </cell>
          <cell r="B394" t="str">
            <v>5</v>
          </cell>
          <cell r="C394" t="str">
            <v>마대양생(2차)</v>
          </cell>
          <cell r="E394">
            <v>215138</v>
          </cell>
          <cell r="G394" t="str">
            <v>M2</v>
          </cell>
          <cell r="I394">
            <v>0</v>
          </cell>
          <cell r="K394" t="str">
            <v>HP20875</v>
          </cell>
          <cell r="L394" t="str">
            <v>A004</v>
          </cell>
          <cell r="M394" t="str">
            <v>U</v>
          </cell>
        </row>
        <row r="395">
          <cell r="A395">
            <v>19750</v>
          </cell>
          <cell r="B395" t="str">
            <v>5</v>
          </cell>
          <cell r="C395" t="str">
            <v>CON'C포장 STEEL FORM</v>
          </cell>
          <cell r="D395" t="str">
            <v>17"</v>
          </cell>
          <cell r="E395">
            <v>26</v>
          </cell>
          <cell r="G395" t="str">
            <v>100M</v>
          </cell>
          <cell r="I395">
            <v>0</v>
          </cell>
          <cell r="K395" t="str">
            <v>HP20990</v>
          </cell>
          <cell r="L395" t="str">
            <v>A004</v>
          </cell>
          <cell r="M395" t="str">
            <v>U</v>
          </cell>
        </row>
        <row r="396">
          <cell r="A396">
            <v>19800</v>
          </cell>
          <cell r="B396" t="str">
            <v>5</v>
          </cell>
          <cell r="C396" t="str">
            <v>횡단수축줄눈(T.C.J)</v>
          </cell>
          <cell r="D396" t="str">
            <v>13˝~ 17˝</v>
          </cell>
          <cell r="E396">
            <v>198</v>
          </cell>
          <cell r="G396" t="str">
            <v>100M</v>
          </cell>
          <cell r="I396">
            <v>0</v>
          </cell>
          <cell r="K396" t="str">
            <v>IL21070</v>
          </cell>
          <cell r="L396" t="str">
            <v>A004</v>
          </cell>
          <cell r="M396" t="str">
            <v>U</v>
          </cell>
        </row>
        <row r="397">
          <cell r="A397">
            <v>19850</v>
          </cell>
          <cell r="B397" t="str">
            <v>5</v>
          </cell>
          <cell r="C397" t="str">
            <v>횡단시공줄눈(T.C.J.D)</v>
          </cell>
          <cell r="D397" t="str">
            <v>13˝~ 17˝</v>
          </cell>
          <cell r="E397">
            <v>12</v>
          </cell>
          <cell r="G397" t="str">
            <v>100M</v>
          </cell>
          <cell r="I397">
            <v>0</v>
          </cell>
          <cell r="K397" t="str">
            <v>IL21100</v>
          </cell>
          <cell r="L397" t="str">
            <v>A004</v>
          </cell>
          <cell r="M397" t="str">
            <v>U</v>
          </cell>
        </row>
        <row r="398">
          <cell r="A398">
            <v>19900</v>
          </cell>
          <cell r="B398" t="str">
            <v>5</v>
          </cell>
          <cell r="C398" t="str">
            <v>종단시공줄눈(L.C.J)</v>
          </cell>
          <cell r="D398" t="str">
            <v>TYPE-1</v>
          </cell>
          <cell r="E398">
            <v>194</v>
          </cell>
          <cell r="G398" t="str">
            <v>100M</v>
          </cell>
          <cell r="I398">
            <v>0</v>
          </cell>
          <cell r="K398" t="str">
            <v>IL21115</v>
          </cell>
          <cell r="L398" t="str">
            <v>A004</v>
          </cell>
          <cell r="M398" t="str">
            <v>U</v>
          </cell>
        </row>
        <row r="399">
          <cell r="A399">
            <v>19950</v>
          </cell>
          <cell r="B399" t="str">
            <v>5</v>
          </cell>
          <cell r="C399" t="str">
            <v>종단시공줄눈(L.C.J.T)</v>
          </cell>
          <cell r="D399" t="str">
            <v>TYPE-2</v>
          </cell>
          <cell r="E399">
            <v>8</v>
          </cell>
          <cell r="G399" t="str">
            <v>100M</v>
          </cell>
          <cell r="I399">
            <v>0</v>
          </cell>
          <cell r="K399" t="str">
            <v>IL21110</v>
          </cell>
          <cell r="L399" t="str">
            <v>A004</v>
          </cell>
          <cell r="M399" t="str">
            <v>U</v>
          </cell>
        </row>
        <row r="400">
          <cell r="A400">
            <v>20000</v>
          </cell>
          <cell r="B400" t="str">
            <v>5</v>
          </cell>
          <cell r="C400" t="str">
            <v>횡단팽창줄눈(T.E.J.D)</v>
          </cell>
          <cell r="D400" t="str">
            <v>13˝~ 17˝</v>
          </cell>
          <cell r="E400">
            <v>2</v>
          </cell>
          <cell r="G400" t="str">
            <v>100M</v>
          </cell>
          <cell r="I400">
            <v>0</v>
          </cell>
          <cell r="K400" t="str">
            <v>IL21125</v>
          </cell>
          <cell r="L400" t="str">
            <v>A004</v>
          </cell>
          <cell r="M400" t="str">
            <v>U</v>
          </cell>
        </row>
        <row r="401">
          <cell r="A401">
            <v>20050</v>
          </cell>
          <cell r="B401" t="str">
            <v>5</v>
          </cell>
          <cell r="C401" t="str">
            <v>종단팽창줄눈(L.E.J)</v>
          </cell>
          <cell r="D401" t="str">
            <v>13˝~ 17˝</v>
          </cell>
          <cell r="E401">
            <v>3</v>
          </cell>
          <cell r="G401" t="str">
            <v>100M</v>
          </cell>
          <cell r="I401">
            <v>0</v>
          </cell>
          <cell r="K401" t="str">
            <v>IL21120</v>
          </cell>
          <cell r="L401" t="str">
            <v>A004</v>
          </cell>
          <cell r="M401" t="str">
            <v>U</v>
          </cell>
        </row>
        <row r="402">
          <cell r="A402">
            <v>20100</v>
          </cell>
          <cell r="B402" t="str">
            <v>5</v>
          </cell>
          <cell r="C402" t="str">
            <v>신구콘크리트포장접속줄눈(S.E.J)</v>
          </cell>
          <cell r="D402" t="str">
            <v>13˝~ 17˝</v>
          </cell>
          <cell r="E402">
            <v>2</v>
          </cell>
          <cell r="G402" t="str">
            <v>100M</v>
          </cell>
          <cell r="I402">
            <v>0</v>
          </cell>
          <cell r="K402" t="str">
            <v>IL21140</v>
          </cell>
          <cell r="L402" t="str">
            <v>A004</v>
          </cell>
          <cell r="M402" t="str">
            <v>U</v>
          </cell>
        </row>
        <row r="403">
          <cell r="A403">
            <v>20150</v>
          </cell>
          <cell r="B403" t="str">
            <v>5</v>
          </cell>
          <cell r="C403" t="str">
            <v>강연성포장접속줄눈</v>
          </cell>
          <cell r="E403">
            <v>10</v>
          </cell>
          <cell r="G403" t="str">
            <v>100M</v>
          </cell>
          <cell r="I403">
            <v>0</v>
          </cell>
          <cell r="K403" t="str">
            <v>IL21130</v>
          </cell>
          <cell r="L403" t="str">
            <v>A004</v>
          </cell>
          <cell r="M403" t="str">
            <v>U</v>
          </cell>
        </row>
        <row r="404">
          <cell r="A404">
            <v>20200</v>
          </cell>
          <cell r="B404" t="str">
            <v>4</v>
          </cell>
          <cell r="C404" t="str">
            <v>2)기타자재대</v>
          </cell>
          <cell r="E404">
            <v>0</v>
          </cell>
          <cell r="I404">
            <v>0</v>
          </cell>
          <cell r="L404" t="str">
            <v>A004</v>
          </cell>
          <cell r="M404" t="str">
            <v>U</v>
          </cell>
        </row>
        <row r="405">
          <cell r="A405">
            <v>20250</v>
          </cell>
          <cell r="B405" t="str">
            <v>5</v>
          </cell>
          <cell r="C405" t="str">
            <v>바닥점토벽돌</v>
          </cell>
          <cell r="D405" t="str">
            <v>232x115x43㎜ 안티그실버</v>
          </cell>
          <cell r="E405">
            <v>235665</v>
          </cell>
          <cell r="G405" t="str">
            <v>매</v>
          </cell>
          <cell r="I405">
            <v>0</v>
          </cell>
          <cell r="K405" t="str">
            <v>M2895004</v>
          </cell>
          <cell r="L405" t="str">
            <v>A004</v>
          </cell>
          <cell r="M405" t="str">
            <v>U</v>
          </cell>
        </row>
        <row r="406">
          <cell r="A406">
            <v>20300</v>
          </cell>
          <cell r="B406" t="str">
            <v>5</v>
          </cell>
          <cell r="C406" t="str">
            <v>보차도경계석(화강석)</v>
          </cell>
          <cell r="D406" t="str">
            <v>200x250x1000㎜ (직선)</v>
          </cell>
          <cell r="E406">
            <v>392</v>
          </cell>
          <cell r="G406" t="str">
            <v>EA</v>
          </cell>
          <cell r="I406">
            <v>0</v>
          </cell>
          <cell r="K406" t="str">
            <v>M1209009</v>
          </cell>
          <cell r="L406" t="str">
            <v>A004</v>
          </cell>
          <cell r="M406" t="str">
            <v>U</v>
          </cell>
        </row>
        <row r="407">
          <cell r="A407">
            <v>20350</v>
          </cell>
          <cell r="B407" t="str">
            <v>5</v>
          </cell>
          <cell r="C407" t="str">
            <v>보차도경계석(인조화강석)</v>
          </cell>
          <cell r="D407" t="str">
            <v>200x300x1000㎜ (직선)</v>
          </cell>
          <cell r="E407">
            <v>3425</v>
          </cell>
          <cell r="G407" t="str">
            <v>EA</v>
          </cell>
          <cell r="I407">
            <v>0</v>
          </cell>
          <cell r="K407" t="str">
            <v>M1209006</v>
          </cell>
          <cell r="L407" t="str">
            <v>A004</v>
          </cell>
          <cell r="M407" t="str">
            <v>U</v>
          </cell>
        </row>
        <row r="408">
          <cell r="A408">
            <v>20400</v>
          </cell>
          <cell r="B408" t="str">
            <v>5</v>
          </cell>
          <cell r="C408" t="str">
            <v>보도경계석(인조화강석)</v>
          </cell>
          <cell r="D408" t="str">
            <v>150x150x1000㎜ (직선)</v>
          </cell>
          <cell r="E408">
            <v>1752</v>
          </cell>
          <cell r="G408" t="str">
            <v>EA</v>
          </cell>
          <cell r="I408">
            <v>0</v>
          </cell>
          <cell r="K408" t="str">
            <v>M1212009</v>
          </cell>
          <cell r="L408" t="str">
            <v>A004</v>
          </cell>
          <cell r="M408" t="str">
            <v>U</v>
          </cell>
        </row>
        <row r="409">
          <cell r="A409">
            <v>20450</v>
          </cell>
          <cell r="B409" t="str">
            <v>4</v>
          </cell>
          <cell r="C409" t="str">
            <v>3)사급자재대</v>
          </cell>
          <cell r="D409" t="str">
            <v>별산</v>
          </cell>
          <cell r="E409">
            <v>0</v>
          </cell>
          <cell r="I409">
            <v>0</v>
          </cell>
          <cell r="L409" t="str">
            <v>A004</v>
          </cell>
          <cell r="M409" t="str">
            <v>U</v>
          </cell>
        </row>
        <row r="410">
          <cell r="A410">
            <v>20500</v>
          </cell>
          <cell r="B410" t="str">
            <v>5</v>
          </cell>
          <cell r="C410" t="str">
            <v>이형철근</v>
          </cell>
          <cell r="D410" t="str">
            <v>16M/M 1.560KG/M</v>
          </cell>
          <cell r="E410">
            <v>1.6850000000000001</v>
          </cell>
          <cell r="G410" t="str">
            <v>TON</v>
          </cell>
          <cell r="I410">
            <v>0</v>
          </cell>
          <cell r="K410" t="str">
            <v>IM00045</v>
          </cell>
          <cell r="L410" t="str">
            <v>A004</v>
          </cell>
          <cell r="M410" t="str">
            <v>U</v>
          </cell>
        </row>
        <row r="411">
          <cell r="A411">
            <v>20550</v>
          </cell>
          <cell r="B411" t="str">
            <v>5</v>
          </cell>
          <cell r="C411" t="str">
            <v>원형철근</v>
          </cell>
          <cell r="D411" t="str">
            <v>12M/M 0.888KG/M</v>
          </cell>
          <cell r="E411">
            <v>17.454999999999998</v>
          </cell>
          <cell r="G411" t="str">
            <v>TON</v>
          </cell>
          <cell r="I411">
            <v>0</v>
          </cell>
          <cell r="K411" t="str">
            <v>IM00010</v>
          </cell>
          <cell r="L411" t="str">
            <v>A004</v>
          </cell>
          <cell r="M411" t="str">
            <v>U</v>
          </cell>
        </row>
        <row r="412">
          <cell r="A412">
            <v>20600</v>
          </cell>
          <cell r="B412" t="str">
            <v>5</v>
          </cell>
          <cell r="C412" t="str">
            <v>원형철근</v>
          </cell>
          <cell r="D412" t="str">
            <v>38M/M 8.900KG/M</v>
          </cell>
          <cell r="E412">
            <v>24.507999999999999</v>
          </cell>
          <cell r="G412" t="str">
            <v>TON</v>
          </cell>
          <cell r="I412">
            <v>0</v>
          </cell>
          <cell r="K412" t="str">
            <v>IM00030</v>
          </cell>
          <cell r="L412" t="str">
            <v>A004</v>
          </cell>
          <cell r="M412" t="str">
            <v>U</v>
          </cell>
        </row>
        <row r="413">
          <cell r="A413">
            <v>20650</v>
          </cell>
          <cell r="B413" t="str">
            <v>5</v>
          </cell>
          <cell r="C413" t="str">
            <v>시멘트</v>
          </cell>
          <cell r="D413" t="str">
            <v>BULK</v>
          </cell>
          <cell r="E413">
            <v>31051</v>
          </cell>
          <cell r="G413" t="str">
            <v>TON</v>
          </cell>
          <cell r="I413">
            <v>0</v>
          </cell>
          <cell r="K413" t="str">
            <v>IM00100</v>
          </cell>
          <cell r="L413" t="str">
            <v>A004</v>
          </cell>
          <cell r="M413" t="str">
            <v>U</v>
          </cell>
        </row>
        <row r="414">
          <cell r="A414">
            <v>20700</v>
          </cell>
          <cell r="B414" t="str">
            <v>5</v>
          </cell>
          <cell r="C414" t="str">
            <v>시멘트</v>
          </cell>
          <cell r="D414" t="str">
            <v>40kg/대(포장품)</v>
          </cell>
          <cell r="E414">
            <v>33</v>
          </cell>
          <cell r="G414" t="str">
            <v>대</v>
          </cell>
          <cell r="I414">
            <v>0</v>
          </cell>
          <cell r="K414" t="str">
            <v>IM00095</v>
          </cell>
          <cell r="L414" t="str">
            <v>A004</v>
          </cell>
          <cell r="M414" t="str">
            <v>U</v>
          </cell>
        </row>
        <row r="415">
          <cell r="A415">
            <v>20750</v>
          </cell>
          <cell r="B415" t="str">
            <v>5</v>
          </cell>
          <cell r="C415" t="str">
            <v>레미콘</v>
          </cell>
          <cell r="D415" t="str">
            <v>40-150-8</v>
          </cell>
          <cell r="E415">
            <v>177</v>
          </cell>
          <cell r="G415" t="str">
            <v>M3</v>
          </cell>
          <cell r="I415">
            <v>0</v>
          </cell>
          <cell r="K415" t="str">
            <v>IM00075</v>
          </cell>
          <cell r="L415" t="str">
            <v>A004</v>
          </cell>
          <cell r="M415" t="str">
            <v>U</v>
          </cell>
        </row>
        <row r="416">
          <cell r="A416">
            <v>20800</v>
          </cell>
          <cell r="B416" t="str">
            <v>5</v>
          </cell>
          <cell r="C416" t="str">
            <v>레미콘</v>
          </cell>
          <cell r="D416" t="str">
            <v>40-210-8</v>
          </cell>
          <cell r="E416">
            <v>858</v>
          </cell>
          <cell r="G416" t="str">
            <v>M3</v>
          </cell>
          <cell r="I416">
            <v>0</v>
          </cell>
          <cell r="K416" t="str">
            <v>IM00080</v>
          </cell>
          <cell r="L416" t="str">
            <v>A004</v>
          </cell>
          <cell r="M416" t="str">
            <v>U</v>
          </cell>
        </row>
        <row r="417">
          <cell r="A417">
            <v>20850</v>
          </cell>
          <cell r="B417" t="str">
            <v>5</v>
          </cell>
          <cell r="C417" t="str">
            <v>투수성콘크리트</v>
          </cell>
          <cell r="E417">
            <v>3884</v>
          </cell>
          <cell r="G417" t="str">
            <v>M3</v>
          </cell>
          <cell r="I417">
            <v>0</v>
          </cell>
          <cell r="K417" t="str">
            <v>IM00103</v>
          </cell>
          <cell r="L417" t="str">
            <v>A004</v>
          </cell>
          <cell r="M417" t="str">
            <v>U</v>
          </cell>
        </row>
        <row r="418">
          <cell r="A418">
            <v>20900</v>
          </cell>
          <cell r="B418" t="str">
            <v>5</v>
          </cell>
          <cell r="C418" t="str">
            <v>아스팔트콘크리트</v>
          </cell>
          <cell r="D418" t="str">
            <v>#467  기층용(안정처리제)</v>
          </cell>
          <cell r="E418">
            <v>115467</v>
          </cell>
          <cell r="G418" t="str">
            <v>TON</v>
          </cell>
          <cell r="I418">
            <v>0</v>
          </cell>
          <cell r="K418" t="str">
            <v>IM00110</v>
          </cell>
          <cell r="L418" t="str">
            <v>A004</v>
          </cell>
          <cell r="M418" t="str">
            <v>U</v>
          </cell>
        </row>
        <row r="419">
          <cell r="A419">
            <v>20950</v>
          </cell>
          <cell r="B419" t="str">
            <v>5</v>
          </cell>
          <cell r="C419" t="str">
            <v>아스팔트콘크리트</v>
          </cell>
          <cell r="D419" t="str">
            <v>#78 표층용</v>
          </cell>
          <cell r="E419">
            <v>7245</v>
          </cell>
          <cell r="G419" t="str">
            <v>TON</v>
          </cell>
          <cell r="I419">
            <v>0</v>
          </cell>
          <cell r="K419" t="str">
            <v>IM00105</v>
          </cell>
          <cell r="L419" t="str">
            <v>A004</v>
          </cell>
          <cell r="M419" t="str">
            <v>U</v>
          </cell>
        </row>
        <row r="420">
          <cell r="A420">
            <v>21000</v>
          </cell>
          <cell r="B420" t="str">
            <v>5</v>
          </cell>
          <cell r="C420" t="str">
            <v>아스팔트(유제)</v>
          </cell>
          <cell r="D420" t="str">
            <v>RS(C)-3</v>
          </cell>
          <cell r="E420">
            <v>510</v>
          </cell>
          <cell r="G420" t="str">
            <v>D/R</v>
          </cell>
          <cell r="I420">
            <v>0</v>
          </cell>
          <cell r="K420" t="str">
            <v>IM00115</v>
          </cell>
          <cell r="L420" t="str">
            <v>A004</v>
          </cell>
          <cell r="M420" t="str">
            <v>U</v>
          </cell>
        </row>
        <row r="421">
          <cell r="A421">
            <v>21050</v>
          </cell>
          <cell r="B421" t="str">
            <v>5</v>
          </cell>
          <cell r="C421" t="str">
            <v>아스팔트(유제)</v>
          </cell>
          <cell r="D421" t="str">
            <v>RS(C)-4</v>
          </cell>
          <cell r="E421">
            <v>1162</v>
          </cell>
          <cell r="G421" t="str">
            <v>D/R</v>
          </cell>
          <cell r="I421">
            <v>0</v>
          </cell>
          <cell r="K421" t="str">
            <v>IM00120</v>
          </cell>
          <cell r="L421" t="str">
            <v>A004</v>
          </cell>
          <cell r="M421" t="str">
            <v>U</v>
          </cell>
        </row>
        <row r="422">
          <cell r="A422">
            <v>21100</v>
          </cell>
          <cell r="B422" t="str">
            <v>4</v>
          </cell>
          <cell r="C422" t="str">
            <v>4)골재대</v>
          </cell>
          <cell r="D422" t="str">
            <v>별산</v>
          </cell>
          <cell r="E422">
            <v>0</v>
          </cell>
          <cell r="I422">
            <v>0</v>
          </cell>
          <cell r="L422" t="str">
            <v>A004</v>
          </cell>
          <cell r="M422" t="str">
            <v>U</v>
          </cell>
        </row>
        <row r="423">
          <cell r="A423">
            <v>21150</v>
          </cell>
          <cell r="B423" t="str">
            <v>5</v>
          </cell>
          <cell r="C423" t="str">
            <v>쇄석자갈</v>
          </cell>
          <cell r="D423" t="str">
            <v>Φ40</v>
          </cell>
          <cell r="E423">
            <v>66286</v>
          </cell>
          <cell r="G423" t="str">
            <v>M3</v>
          </cell>
          <cell r="I423">
            <v>0</v>
          </cell>
          <cell r="K423" t="str">
            <v>IM00200</v>
          </cell>
          <cell r="L423" t="str">
            <v>A004</v>
          </cell>
          <cell r="M423" t="str">
            <v>U</v>
          </cell>
        </row>
        <row r="424">
          <cell r="A424">
            <v>21200</v>
          </cell>
          <cell r="B424" t="str">
            <v>5</v>
          </cell>
          <cell r="C424" t="str">
            <v>모래</v>
          </cell>
          <cell r="D424" t="str">
            <v>강모래</v>
          </cell>
          <cell r="E424">
            <v>49915</v>
          </cell>
          <cell r="G424" t="str">
            <v>M3</v>
          </cell>
          <cell r="I424">
            <v>0</v>
          </cell>
          <cell r="K424" t="str">
            <v>IM00160</v>
          </cell>
          <cell r="L424" t="str">
            <v>A004</v>
          </cell>
          <cell r="M424" t="str">
            <v>U</v>
          </cell>
        </row>
        <row r="425">
          <cell r="A425">
            <v>21250</v>
          </cell>
          <cell r="B425" t="str">
            <v>5</v>
          </cell>
          <cell r="C425" t="str">
            <v>보조기층</v>
          </cell>
          <cell r="D425" t="str">
            <v>Φ40</v>
          </cell>
          <cell r="E425">
            <v>106489</v>
          </cell>
          <cell r="G425" t="str">
            <v>M3</v>
          </cell>
          <cell r="I425">
            <v>0</v>
          </cell>
          <cell r="K425" t="str">
            <v>IM00180</v>
          </cell>
          <cell r="L425" t="str">
            <v>A004</v>
          </cell>
          <cell r="M425" t="str">
            <v>U</v>
          </cell>
        </row>
        <row r="426">
          <cell r="A426">
            <v>21300</v>
          </cell>
          <cell r="B426" t="str">
            <v>5</v>
          </cell>
          <cell r="C426" t="str">
            <v>보조기층</v>
          </cell>
          <cell r="D426" t="str">
            <v>Φ75</v>
          </cell>
          <cell r="E426">
            <v>10230</v>
          </cell>
          <cell r="G426" t="str">
            <v>M3</v>
          </cell>
          <cell r="I426">
            <v>0</v>
          </cell>
          <cell r="K426" t="str">
            <v>IM00190</v>
          </cell>
          <cell r="L426" t="str">
            <v>A004</v>
          </cell>
          <cell r="M426" t="str">
            <v>U</v>
          </cell>
        </row>
        <row r="427">
          <cell r="A427">
            <v>21350</v>
          </cell>
          <cell r="B427" t="str">
            <v>5</v>
          </cell>
          <cell r="C427" t="str">
            <v>동상방지층</v>
          </cell>
          <cell r="D427" t="str">
            <v>Φ75</v>
          </cell>
          <cell r="E427">
            <v>3349</v>
          </cell>
          <cell r="G427" t="str">
            <v>M3</v>
          </cell>
          <cell r="I427">
            <v>0</v>
          </cell>
          <cell r="K427" t="str">
            <v>IM00190</v>
          </cell>
          <cell r="L427" t="str">
            <v>A004</v>
          </cell>
          <cell r="M427" t="str">
            <v>U</v>
          </cell>
        </row>
        <row r="428">
          <cell r="A428">
            <v>21400</v>
          </cell>
          <cell r="B428" t="str">
            <v>3</v>
          </cell>
          <cell r="C428" t="str">
            <v>(마)부대공</v>
          </cell>
          <cell r="E428">
            <v>0</v>
          </cell>
          <cell r="I428">
            <v>0</v>
          </cell>
          <cell r="K428" t="str">
            <v>A005</v>
          </cell>
          <cell r="L428" t="str">
            <v>A0001</v>
          </cell>
          <cell r="M428" t="str">
            <v>U</v>
          </cell>
        </row>
        <row r="429">
          <cell r="A429">
            <v>21450</v>
          </cell>
          <cell r="B429" t="str">
            <v>4</v>
          </cell>
          <cell r="C429" t="str">
            <v>1)표지판</v>
          </cell>
          <cell r="E429">
            <v>0</v>
          </cell>
          <cell r="I429">
            <v>0</v>
          </cell>
          <cell r="L429" t="str">
            <v>A005</v>
          </cell>
          <cell r="M429" t="str">
            <v>U</v>
          </cell>
        </row>
        <row r="430">
          <cell r="A430">
            <v>21500</v>
          </cell>
          <cell r="B430" t="str">
            <v>5</v>
          </cell>
          <cell r="C430" t="str">
            <v>터파기(토사,0-6m)</v>
          </cell>
          <cell r="D430" t="str">
            <v>백호우 0.7M3</v>
          </cell>
          <cell r="E430">
            <v>184</v>
          </cell>
          <cell r="G430" t="str">
            <v>M3</v>
          </cell>
          <cell r="I430">
            <v>0</v>
          </cell>
          <cell r="K430" t="str">
            <v>IL00580</v>
          </cell>
          <cell r="L430" t="str">
            <v>A005</v>
          </cell>
          <cell r="M430" t="str">
            <v>U</v>
          </cell>
        </row>
        <row r="431">
          <cell r="A431">
            <v>21550</v>
          </cell>
          <cell r="B431" t="str">
            <v>5</v>
          </cell>
          <cell r="C431" t="str">
            <v>되메우기</v>
          </cell>
          <cell r="D431" t="str">
            <v>기계,B/H+RAMMER</v>
          </cell>
          <cell r="E431">
            <v>165</v>
          </cell>
          <cell r="G431" t="str">
            <v>M3</v>
          </cell>
          <cell r="I431">
            <v>0</v>
          </cell>
          <cell r="K431" t="str">
            <v>I00590</v>
          </cell>
          <cell r="L431" t="str">
            <v>A005</v>
          </cell>
          <cell r="M431" t="str">
            <v>U</v>
          </cell>
        </row>
        <row r="432">
          <cell r="A432">
            <v>21600</v>
          </cell>
          <cell r="B432" t="str">
            <v>5</v>
          </cell>
          <cell r="C432" t="str">
            <v>잡 석 부 설</v>
          </cell>
          <cell r="E432">
            <v>3</v>
          </cell>
          <cell r="G432" t="str">
            <v>M3</v>
          </cell>
          <cell r="I432">
            <v>0</v>
          </cell>
          <cell r="K432" t="str">
            <v>S1030</v>
          </cell>
          <cell r="L432" t="str">
            <v>A005</v>
          </cell>
          <cell r="M432" t="str">
            <v>U</v>
          </cell>
        </row>
        <row r="433">
          <cell r="A433">
            <v>21650</v>
          </cell>
          <cell r="B433" t="str">
            <v>5</v>
          </cell>
          <cell r="C433" t="str">
            <v>레미콘 타설</v>
          </cell>
          <cell r="D433" t="str">
            <v>인력, 소형 구조물</v>
          </cell>
          <cell r="E433">
            <v>2.4</v>
          </cell>
          <cell r="G433" t="str">
            <v>M3</v>
          </cell>
          <cell r="I433">
            <v>0</v>
          </cell>
          <cell r="K433" t="str">
            <v>I00840</v>
          </cell>
          <cell r="L433" t="str">
            <v>A005</v>
          </cell>
          <cell r="M433" t="str">
            <v>U</v>
          </cell>
        </row>
        <row r="434">
          <cell r="A434">
            <v>21700</v>
          </cell>
          <cell r="B434" t="str">
            <v>5</v>
          </cell>
          <cell r="C434" t="str">
            <v>레미콘 타설</v>
          </cell>
          <cell r="D434" t="str">
            <v>인력, 철근</v>
          </cell>
          <cell r="E434">
            <v>13.8</v>
          </cell>
          <cell r="G434" t="str">
            <v>M3</v>
          </cell>
          <cell r="I434">
            <v>0</v>
          </cell>
          <cell r="K434" t="str">
            <v>I00830</v>
          </cell>
          <cell r="L434" t="str">
            <v>A005</v>
          </cell>
          <cell r="M434" t="str">
            <v>U</v>
          </cell>
        </row>
        <row r="435">
          <cell r="A435">
            <v>21750</v>
          </cell>
          <cell r="B435" t="str">
            <v>5</v>
          </cell>
          <cell r="C435" t="str">
            <v>철근 가공 조립</v>
          </cell>
          <cell r="D435" t="str">
            <v>간  단</v>
          </cell>
          <cell r="E435">
            <v>0.71899999999999997</v>
          </cell>
          <cell r="G435" t="str">
            <v>TON</v>
          </cell>
          <cell r="I435">
            <v>0</v>
          </cell>
          <cell r="K435" t="str">
            <v>I00950</v>
          </cell>
          <cell r="L435" t="str">
            <v>A005</v>
          </cell>
          <cell r="M435" t="str">
            <v>U</v>
          </cell>
        </row>
        <row r="436">
          <cell r="A436">
            <v>21800</v>
          </cell>
          <cell r="B436" t="str">
            <v>5</v>
          </cell>
          <cell r="C436" t="str">
            <v>삼각표지판</v>
          </cell>
          <cell r="E436">
            <v>2</v>
          </cell>
          <cell r="G436" t="str">
            <v>개소</v>
          </cell>
          <cell r="I436">
            <v>0</v>
          </cell>
          <cell r="K436" t="str">
            <v>GS00480</v>
          </cell>
          <cell r="L436" t="str">
            <v>A005</v>
          </cell>
          <cell r="M436" t="str">
            <v>U</v>
          </cell>
        </row>
        <row r="437">
          <cell r="A437">
            <v>21850</v>
          </cell>
          <cell r="B437" t="str">
            <v>5</v>
          </cell>
          <cell r="C437" t="str">
            <v>안내표지판(사각:600X600)</v>
          </cell>
          <cell r="E437">
            <v>6</v>
          </cell>
          <cell r="G437" t="str">
            <v>개소</v>
          </cell>
          <cell r="I437">
            <v>0</v>
          </cell>
          <cell r="K437" t="str">
            <v>GS00490</v>
          </cell>
          <cell r="L437" t="str">
            <v>A005</v>
          </cell>
          <cell r="M437" t="str">
            <v>U</v>
          </cell>
        </row>
        <row r="438">
          <cell r="A438">
            <v>21900</v>
          </cell>
          <cell r="B438" t="str">
            <v>5</v>
          </cell>
          <cell r="C438" t="str">
            <v>안내표지판(내민식)</v>
          </cell>
          <cell r="E438">
            <v>1</v>
          </cell>
          <cell r="G438" t="str">
            <v>개소</v>
          </cell>
          <cell r="I438">
            <v>0</v>
          </cell>
          <cell r="K438" t="str">
            <v>GS00510</v>
          </cell>
          <cell r="L438" t="str">
            <v>A005</v>
          </cell>
          <cell r="M438" t="str">
            <v>U</v>
          </cell>
        </row>
        <row r="439">
          <cell r="A439">
            <v>21950</v>
          </cell>
          <cell r="B439" t="str">
            <v>5</v>
          </cell>
          <cell r="C439" t="str">
            <v>경보등</v>
          </cell>
          <cell r="E439">
            <v>1</v>
          </cell>
          <cell r="G439" t="str">
            <v>개소</v>
          </cell>
          <cell r="I439">
            <v>0</v>
          </cell>
          <cell r="K439" t="str">
            <v>GS00500</v>
          </cell>
          <cell r="L439" t="str">
            <v>A005</v>
          </cell>
          <cell r="M439" t="str">
            <v>U</v>
          </cell>
        </row>
        <row r="440">
          <cell r="A440">
            <v>22000</v>
          </cell>
          <cell r="B440" t="str">
            <v>4</v>
          </cell>
          <cell r="C440" t="str">
            <v>2)차선도색</v>
          </cell>
          <cell r="E440">
            <v>0</v>
          </cell>
          <cell r="I440">
            <v>0</v>
          </cell>
          <cell r="L440" t="str">
            <v>A005</v>
          </cell>
          <cell r="M440" t="str">
            <v>U</v>
          </cell>
        </row>
        <row r="441">
          <cell r="A441">
            <v>22050</v>
          </cell>
          <cell r="B441" t="str">
            <v>5</v>
          </cell>
          <cell r="C441" t="str">
            <v>차선도색(백색)</v>
          </cell>
          <cell r="D441" t="str">
            <v>기계식,가열형</v>
          </cell>
          <cell r="E441">
            <v>2234</v>
          </cell>
          <cell r="G441" t="str">
            <v>M2</v>
          </cell>
          <cell r="I441">
            <v>0</v>
          </cell>
          <cell r="K441" t="str">
            <v>IL42150</v>
          </cell>
          <cell r="L441" t="str">
            <v>A005</v>
          </cell>
          <cell r="M441" t="str">
            <v>U</v>
          </cell>
        </row>
        <row r="442">
          <cell r="A442">
            <v>22100</v>
          </cell>
          <cell r="B442" t="str">
            <v>5</v>
          </cell>
          <cell r="C442" t="str">
            <v>차선도색(백색)</v>
          </cell>
          <cell r="D442" t="str">
            <v>수동식,융착형</v>
          </cell>
          <cell r="E442">
            <v>367</v>
          </cell>
          <cell r="G442" t="str">
            <v>M2</v>
          </cell>
          <cell r="I442">
            <v>0</v>
          </cell>
          <cell r="K442" t="str">
            <v>IL42350</v>
          </cell>
          <cell r="L442" t="str">
            <v>A005</v>
          </cell>
          <cell r="M442" t="str">
            <v>U</v>
          </cell>
        </row>
        <row r="443">
          <cell r="A443">
            <v>22150</v>
          </cell>
          <cell r="B443" t="str">
            <v>5</v>
          </cell>
          <cell r="C443" t="str">
            <v>차선도색(황색)</v>
          </cell>
          <cell r="D443" t="str">
            <v>기계식,가열형</v>
          </cell>
          <cell r="E443">
            <v>739</v>
          </cell>
          <cell r="G443" t="str">
            <v>M2</v>
          </cell>
          <cell r="I443">
            <v>0</v>
          </cell>
          <cell r="K443" t="str">
            <v>IL42250</v>
          </cell>
          <cell r="L443" t="str">
            <v>A005</v>
          </cell>
          <cell r="M443" t="str">
            <v>U</v>
          </cell>
        </row>
        <row r="444">
          <cell r="A444">
            <v>22200</v>
          </cell>
          <cell r="B444" t="str">
            <v>5</v>
          </cell>
          <cell r="C444" t="str">
            <v>차선도색(황색)</v>
          </cell>
          <cell r="D444" t="str">
            <v>수동식,융착형</v>
          </cell>
          <cell r="E444">
            <v>300</v>
          </cell>
          <cell r="G444" t="str">
            <v>M2</v>
          </cell>
          <cell r="I444">
            <v>0</v>
          </cell>
          <cell r="K444" t="str">
            <v>IL42450</v>
          </cell>
          <cell r="L444" t="str">
            <v>A005</v>
          </cell>
          <cell r="M444" t="str">
            <v>U</v>
          </cell>
        </row>
        <row r="445">
          <cell r="A445">
            <v>22250</v>
          </cell>
          <cell r="B445" t="str">
            <v>5</v>
          </cell>
          <cell r="C445" t="str">
            <v>차선도색(검정색)</v>
          </cell>
          <cell r="D445" t="str">
            <v>수동식,융착형</v>
          </cell>
          <cell r="E445">
            <v>3</v>
          </cell>
          <cell r="G445" t="str">
            <v>M2</v>
          </cell>
          <cell r="I445">
            <v>0</v>
          </cell>
          <cell r="K445" t="str">
            <v>IL42550</v>
          </cell>
          <cell r="L445" t="str">
            <v>A005</v>
          </cell>
          <cell r="M445" t="str">
            <v>U</v>
          </cell>
        </row>
        <row r="446">
          <cell r="A446">
            <v>22300</v>
          </cell>
          <cell r="B446" t="str">
            <v>5</v>
          </cell>
          <cell r="C446" t="str">
            <v>도로 표지병</v>
          </cell>
          <cell r="E446">
            <v>221</v>
          </cell>
          <cell r="G446" t="str">
            <v>EA</v>
          </cell>
          <cell r="I446">
            <v>0</v>
          </cell>
          <cell r="K446" t="str">
            <v>IL41250</v>
          </cell>
          <cell r="L446" t="str">
            <v>A005</v>
          </cell>
          <cell r="M446" t="str">
            <v>U</v>
          </cell>
        </row>
        <row r="447">
          <cell r="A447">
            <v>22350</v>
          </cell>
          <cell r="B447" t="str">
            <v>4</v>
          </cell>
          <cell r="C447" t="str">
            <v>3)방음벽 및 방풍벽</v>
          </cell>
          <cell r="E447">
            <v>0</v>
          </cell>
          <cell r="I447">
            <v>0</v>
          </cell>
          <cell r="L447" t="str">
            <v>A005</v>
          </cell>
          <cell r="M447" t="str">
            <v>U</v>
          </cell>
        </row>
        <row r="448">
          <cell r="A448">
            <v>22400</v>
          </cell>
          <cell r="B448" t="str">
            <v>5</v>
          </cell>
          <cell r="C448" t="str">
            <v>방음벽</v>
          </cell>
          <cell r="E448">
            <v>790</v>
          </cell>
          <cell r="G448" t="str">
            <v>M</v>
          </cell>
          <cell r="I448">
            <v>0</v>
          </cell>
          <cell r="K448" t="str">
            <v>IL43250</v>
          </cell>
          <cell r="L448" t="str">
            <v>A005</v>
          </cell>
          <cell r="M448" t="str">
            <v>U</v>
          </cell>
        </row>
        <row r="449">
          <cell r="A449">
            <v>22450</v>
          </cell>
          <cell r="B449" t="str">
            <v>5</v>
          </cell>
          <cell r="C449" t="str">
            <v>방음판(흡음식)</v>
          </cell>
          <cell r="E449">
            <v>396</v>
          </cell>
          <cell r="G449" t="str">
            <v>SPAN</v>
          </cell>
          <cell r="I449">
            <v>0</v>
          </cell>
          <cell r="K449" t="str">
            <v>IL43260</v>
          </cell>
          <cell r="L449" t="str">
            <v>A005</v>
          </cell>
          <cell r="M449" t="str">
            <v>U</v>
          </cell>
        </row>
        <row r="450">
          <cell r="A450">
            <v>22500</v>
          </cell>
          <cell r="B450" t="str">
            <v>5</v>
          </cell>
          <cell r="C450" t="str">
            <v>방풍벽</v>
          </cell>
          <cell r="D450" t="str">
            <v>H=8.0M</v>
          </cell>
          <cell r="E450">
            <v>60</v>
          </cell>
          <cell r="G450" t="str">
            <v>M</v>
          </cell>
          <cell r="I450">
            <v>0</v>
          </cell>
          <cell r="K450" t="str">
            <v>IL43150</v>
          </cell>
          <cell r="L450" t="str">
            <v>A005</v>
          </cell>
          <cell r="M450" t="str">
            <v>U</v>
          </cell>
        </row>
        <row r="451">
          <cell r="A451">
            <v>22550</v>
          </cell>
          <cell r="B451" t="str">
            <v>4</v>
          </cell>
          <cell r="C451" t="str">
            <v>4)울타리 및 기타시설</v>
          </cell>
          <cell r="E451">
            <v>0</v>
          </cell>
          <cell r="I451">
            <v>0</v>
          </cell>
          <cell r="L451" t="str">
            <v>A005</v>
          </cell>
          <cell r="M451" t="str">
            <v>U</v>
          </cell>
        </row>
        <row r="452">
          <cell r="A452">
            <v>22600</v>
          </cell>
          <cell r="B452" t="str">
            <v>5</v>
          </cell>
          <cell r="C452" t="str">
            <v>벽돌담울타리(벽체)</v>
          </cell>
          <cell r="D452" t="str">
            <v>H=2.4M</v>
          </cell>
          <cell r="E452">
            <v>354</v>
          </cell>
          <cell r="G452" t="str">
            <v>M</v>
          </cell>
          <cell r="I452">
            <v>0</v>
          </cell>
          <cell r="K452" t="str">
            <v>IL43210</v>
          </cell>
          <cell r="L452" t="str">
            <v>A005</v>
          </cell>
          <cell r="M452" t="str">
            <v>U</v>
          </cell>
        </row>
        <row r="453">
          <cell r="A453">
            <v>22650</v>
          </cell>
          <cell r="B453" t="str">
            <v>5</v>
          </cell>
          <cell r="C453" t="str">
            <v>벽돌담울타리(기둥)</v>
          </cell>
          <cell r="D453" t="str">
            <v>H=2.4M</v>
          </cell>
          <cell r="E453">
            <v>125</v>
          </cell>
          <cell r="G453" t="str">
            <v>개소</v>
          </cell>
          <cell r="I453">
            <v>0</v>
          </cell>
          <cell r="K453" t="str">
            <v>IL43220</v>
          </cell>
          <cell r="L453" t="str">
            <v>A005</v>
          </cell>
          <cell r="M453" t="str">
            <v>U</v>
          </cell>
        </row>
        <row r="454">
          <cell r="A454">
            <v>22700</v>
          </cell>
          <cell r="B454" t="str">
            <v>5</v>
          </cell>
          <cell r="C454" t="str">
            <v>벽돌담울타리(울타리)</v>
          </cell>
          <cell r="D454" t="str">
            <v>H=2.4M</v>
          </cell>
          <cell r="E454">
            <v>379</v>
          </cell>
          <cell r="G454" t="str">
            <v>M</v>
          </cell>
          <cell r="I454">
            <v>0</v>
          </cell>
          <cell r="K454" t="str">
            <v>IL43225</v>
          </cell>
          <cell r="L454" t="str">
            <v>A005</v>
          </cell>
          <cell r="M454" t="str">
            <v>U</v>
          </cell>
        </row>
        <row r="455">
          <cell r="A455">
            <v>22750</v>
          </cell>
          <cell r="B455" t="str">
            <v>5</v>
          </cell>
          <cell r="C455" t="str">
            <v>벽돌담울타리(수로횡단구간)</v>
          </cell>
          <cell r="D455" t="str">
            <v>H=2.4M</v>
          </cell>
          <cell r="E455">
            <v>1</v>
          </cell>
          <cell r="G455" t="str">
            <v>개소</v>
          </cell>
          <cell r="I455">
            <v>0</v>
          </cell>
          <cell r="K455" t="str">
            <v>IL43230</v>
          </cell>
          <cell r="L455" t="str">
            <v>A005</v>
          </cell>
          <cell r="M455" t="str">
            <v>U</v>
          </cell>
        </row>
        <row r="456">
          <cell r="A456">
            <v>22800</v>
          </cell>
          <cell r="B456" t="str">
            <v>5</v>
          </cell>
          <cell r="C456" t="str">
            <v>슬라이딩 게이트</v>
          </cell>
          <cell r="D456" t="str">
            <v>L=7.2M</v>
          </cell>
          <cell r="E456">
            <v>1</v>
          </cell>
          <cell r="G456" t="str">
            <v>개소</v>
          </cell>
          <cell r="I456">
            <v>0</v>
          </cell>
          <cell r="K456" t="str">
            <v>IL43240</v>
          </cell>
          <cell r="L456" t="str">
            <v>A005</v>
          </cell>
          <cell r="M456" t="str">
            <v>U</v>
          </cell>
        </row>
        <row r="457">
          <cell r="A457">
            <v>22850</v>
          </cell>
          <cell r="B457" t="str">
            <v>5</v>
          </cell>
          <cell r="C457" t="str">
            <v>자전거보관소</v>
          </cell>
          <cell r="D457" t="str">
            <v>H=2.3M,W=3.0M</v>
          </cell>
          <cell r="E457">
            <v>1</v>
          </cell>
          <cell r="G457" t="str">
            <v>개소</v>
          </cell>
          <cell r="I457">
            <v>0</v>
          </cell>
          <cell r="K457" t="str">
            <v>IL43300</v>
          </cell>
          <cell r="L457" t="str">
            <v>A005</v>
          </cell>
          <cell r="M457" t="str">
            <v>U</v>
          </cell>
        </row>
        <row r="458">
          <cell r="A458">
            <v>22900</v>
          </cell>
          <cell r="B458" t="str">
            <v>5</v>
          </cell>
          <cell r="C458" t="str">
            <v>출하대</v>
          </cell>
          <cell r="E458">
            <v>1</v>
          </cell>
          <cell r="G458" t="str">
            <v>식</v>
          </cell>
          <cell r="I458">
            <v>0</v>
          </cell>
          <cell r="K458" t="str">
            <v>IL43350</v>
          </cell>
          <cell r="L458" t="str">
            <v>A005</v>
          </cell>
          <cell r="M458" t="str">
            <v>U</v>
          </cell>
        </row>
        <row r="459">
          <cell r="A459">
            <v>22950</v>
          </cell>
          <cell r="B459" t="str">
            <v>5</v>
          </cell>
          <cell r="C459" t="str">
            <v>HOLDING POINT</v>
          </cell>
          <cell r="D459" t="str">
            <v>Φ19X2400MM</v>
          </cell>
          <cell r="E459">
            <v>6</v>
          </cell>
          <cell r="G459" t="str">
            <v>EA</v>
          </cell>
          <cell r="I459">
            <v>0</v>
          </cell>
          <cell r="K459" t="str">
            <v>IL43360</v>
          </cell>
          <cell r="L459" t="str">
            <v>A005</v>
          </cell>
          <cell r="M459" t="str">
            <v>U</v>
          </cell>
        </row>
        <row r="460">
          <cell r="A460">
            <v>23000</v>
          </cell>
          <cell r="B460" t="str">
            <v>5</v>
          </cell>
          <cell r="C460" t="str">
            <v>PE 차량지지대</v>
          </cell>
          <cell r="D460" t="str">
            <v>150X120X750</v>
          </cell>
          <cell r="E460">
            <v>122</v>
          </cell>
          <cell r="G460" t="str">
            <v>EA</v>
          </cell>
          <cell r="I460">
            <v>0</v>
          </cell>
          <cell r="K460" t="str">
            <v>MB0110</v>
          </cell>
          <cell r="L460" t="str">
            <v>A005</v>
          </cell>
          <cell r="M460" t="str">
            <v>U</v>
          </cell>
        </row>
        <row r="461">
          <cell r="A461">
            <v>23050</v>
          </cell>
          <cell r="B461" t="str">
            <v>5</v>
          </cell>
          <cell r="C461" t="str">
            <v>헬리포트</v>
          </cell>
          <cell r="E461">
            <v>1</v>
          </cell>
          <cell r="G461" t="str">
            <v>식</v>
          </cell>
          <cell r="I461">
            <v>0</v>
          </cell>
          <cell r="K461" t="str">
            <v>IL43370</v>
          </cell>
          <cell r="L461" t="str">
            <v>A005</v>
          </cell>
          <cell r="M461" t="str">
            <v>U</v>
          </cell>
        </row>
        <row r="462">
          <cell r="A462">
            <v>23100</v>
          </cell>
          <cell r="B462" t="str">
            <v>4</v>
          </cell>
          <cell r="C462" t="str">
            <v>5)통신시설공</v>
          </cell>
          <cell r="E462">
            <v>0</v>
          </cell>
          <cell r="I462">
            <v>0</v>
          </cell>
          <cell r="L462" t="str">
            <v>A005</v>
          </cell>
          <cell r="M462" t="str">
            <v>U</v>
          </cell>
        </row>
        <row r="463">
          <cell r="A463">
            <v>23150</v>
          </cell>
          <cell r="B463" t="str">
            <v>5</v>
          </cell>
          <cell r="C463" t="str">
            <v>통신관로(조경구간)</v>
          </cell>
          <cell r="E463">
            <v>98</v>
          </cell>
          <cell r="G463" t="str">
            <v>M</v>
          </cell>
          <cell r="I463">
            <v>0</v>
          </cell>
          <cell r="K463" t="str">
            <v>IL43500</v>
          </cell>
          <cell r="L463" t="str">
            <v>A005</v>
          </cell>
          <cell r="M463" t="str">
            <v>U</v>
          </cell>
        </row>
        <row r="464">
          <cell r="A464">
            <v>23200</v>
          </cell>
          <cell r="B464" t="str">
            <v>5</v>
          </cell>
          <cell r="C464" t="str">
            <v>통신관로(포장구간)</v>
          </cell>
          <cell r="D464" t="str">
            <v>TYPE-A</v>
          </cell>
          <cell r="E464">
            <v>12</v>
          </cell>
          <cell r="G464" t="str">
            <v>M</v>
          </cell>
          <cell r="I464">
            <v>0</v>
          </cell>
          <cell r="K464" t="str">
            <v>IL43510</v>
          </cell>
          <cell r="L464" t="str">
            <v>A005</v>
          </cell>
          <cell r="M464" t="str">
            <v>U</v>
          </cell>
        </row>
        <row r="465">
          <cell r="A465">
            <v>23250</v>
          </cell>
          <cell r="B465" t="str">
            <v>5</v>
          </cell>
          <cell r="C465" t="str">
            <v>통신관로(포장구간)</v>
          </cell>
          <cell r="D465" t="str">
            <v>TYPE-B</v>
          </cell>
          <cell r="E465">
            <v>389</v>
          </cell>
          <cell r="G465" t="str">
            <v>M</v>
          </cell>
          <cell r="I465">
            <v>0</v>
          </cell>
          <cell r="K465" t="str">
            <v>IL43520</v>
          </cell>
          <cell r="L465" t="str">
            <v>A005</v>
          </cell>
          <cell r="M465" t="str">
            <v>U</v>
          </cell>
        </row>
        <row r="466">
          <cell r="A466">
            <v>23300</v>
          </cell>
          <cell r="B466" t="str">
            <v>5</v>
          </cell>
          <cell r="C466" t="str">
            <v>스틸파이프</v>
          </cell>
          <cell r="D466" t="str">
            <v>D100MM</v>
          </cell>
          <cell r="E466">
            <v>697</v>
          </cell>
          <cell r="G466" t="str">
            <v>M</v>
          </cell>
          <cell r="I466">
            <v>0</v>
          </cell>
          <cell r="K466" t="str">
            <v>M02400E3</v>
          </cell>
          <cell r="L466" t="str">
            <v>A005</v>
          </cell>
          <cell r="M466" t="str">
            <v>U</v>
          </cell>
        </row>
        <row r="467">
          <cell r="A467">
            <v>23350</v>
          </cell>
          <cell r="B467" t="str">
            <v>5</v>
          </cell>
          <cell r="C467" t="str">
            <v>분기T형3호맨홀(차량용)</v>
          </cell>
          <cell r="E467">
            <v>2</v>
          </cell>
          <cell r="G467" t="str">
            <v>개소</v>
          </cell>
          <cell r="I467">
            <v>0</v>
          </cell>
          <cell r="K467" t="str">
            <v>IL43540</v>
          </cell>
          <cell r="L467" t="str">
            <v>A005</v>
          </cell>
          <cell r="M467" t="str">
            <v>U</v>
          </cell>
        </row>
        <row r="468">
          <cell r="A468">
            <v>23400</v>
          </cell>
          <cell r="B468" t="str">
            <v>5</v>
          </cell>
          <cell r="C468" t="str">
            <v>직선2호맨홀</v>
          </cell>
          <cell r="E468">
            <v>2</v>
          </cell>
          <cell r="G468" t="str">
            <v>개소</v>
          </cell>
          <cell r="I468">
            <v>0</v>
          </cell>
          <cell r="K468" t="str">
            <v>IL43560</v>
          </cell>
          <cell r="L468" t="str">
            <v>A005</v>
          </cell>
          <cell r="M468" t="str">
            <v>U</v>
          </cell>
        </row>
        <row r="469">
          <cell r="A469">
            <v>23450</v>
          </cell>
          <cell r="B469" t="str">
            <v>5</v>
          </cell>
          <cell r="C469" t="str">
            <v>분기T형3호맨홀(항공기용)</v>
          </cell>
          <cell r="E469">
            <v>1</v>
          </cell>
          <cell r="G469" t="str">
            <v>개소</v>
          </cell>
          <cell r="I469">
            <v>0</v>
          </cell>
          <cell r="K469" t="str">
            <v>IL43550</v>
          </cell>
          <cell r="L469" t="str">
            <v>A005</v>
          </cell>
          <cell r="M469" t="str">
            <v>U</v>
          </cell>
        </row>
        <row r="470">
          <cell r="A470">
            <v>23500</v>
          </cell>
          <cell r="B470" t="str">
            <v>4</v>
          </cell>
          <cell r="C470" t="str">
            <v>6)가설공</v>
          </cell>
          <cell r="E470">
            <v>0</v>
          </cell>
          <cell r="I470">
            <v>0</v>
          </cell>
          <cell r="L470" t="str">
            <v>A005</v>
          </cell>
          <cell r="M470" t="str">
            <v>U</v>
          </cell>
        </row>
        <row r="471">
          <cell r="A471">
            <v>23550</v>
          </cell>
          <cell r="B471" t="str">
            <v>5</v>
          </cell>
          <cell r="C471" t="str">
            <v>터파기(토사,0-6m)</v>
          </cell>
          <cell r="D471" t="str">
            <v>백호우 0.7M3</v>
          </cell>
          <cell r="E471">
            <v>662</v>
          </cell>
          <cell r="G471" t="str">
            <v>M3</v>
          </cell>
          <cell r="I471">
            <v>0</v>
          </cell>
          <cell r="K471" t="str">
            <v>IL00580</v>
          </cell>
          <cell r="L471" t="str">
            <v>A005</v>
          </cell>
          <cell r="M471" t="str">
            <v>U</v>
          </cell>
        </row>
        <row r="472">
          <cell r="A472">
            <v>23600</v>
          </cell>
          <cell r="B472" t="str">
            <v>5</v>
          </cell>
          <cell r="C472" t="str">
            <v>되메우기</v>
          </cell>
          <cell r="D472" t="str">
            <v>기계,B/H+RAMMER</v>
          </cell>
          <cell r="E472">
            <v>533</v>
          </cell>
          <cell r="G472" t="str">
            <v>M3</v>
          </cell>
          <cell r="I472">
            <v>0</v>
          </cell>
          <cell r="K472" t="str">
            <v>I00590</v>
          </cell>
          <cell r="L472" t="str">
            <v>A005</v>
          </cell>
          <cell r="M472" t="str">
            <v>U</v>
          </cell>
        </row>
        <row r="473">
          <cell r="A473">
            <v>23650</v>
          </cell>
          <cell r="B473" t="str">
            <v>5</v>
          </cell>
          <cell r="C473" t="str">
            <v>버림 콘크리트 타설</v>
          </cell>
          <cell r="D473" t="str">
            <v>인력</v>
          </cell>
          <cell r="E473">
            <v>102</v>
          </cell>
          <cell r="G473" t="str">
            <v>M3</v>
          </cell>
          <cell r="I473">
            <v>0</v>
          </cell>
          <cell r="K473" t="str">
            <v>I00850</v>
          </cell>
          <cell r="L473" t="str">
            <v>A005</v>
          </cell>
          <cell r="M473" t="str">
            <v>U</v>
          </cell>
        </row>
        <row r="474">
          <cell r="A474">
            <v>23700</v>
          </cell>
          <cell r="B474" t="str">
            <v>5</v>
          </cell>
          <cell r="C474" t="str">
            <v>레미콘 타설</v>
          </cell>
          <cell r="D474" t="str">
            <v>인력, 철근</v>
          </cell>
          <cell r="E474">
            <v>179</v>
          </cell>
          <cell r="G474" t="str">
            <v>M3</v>
          </cell>
          <cell r="I474">
            <v>0</v>
          </cell>
          <cell r="K474" t="str">
            <v>I00830</v>
          </cell>
          <cell r="L474" t="str">
            <v>A005</v>
          </cell>
          <cell r="M474" t="str">
            <v>U</v>
          </cell>
        </row>
        <row r="475">
          <cell r="A475">
            <v>23750</v>
          </cell>
          <cell r="B475" t="str">
            <v>5</v>
          </cell>
          <cell r="C475" t="str">
            <v>합판 거푸집</v>
          </cell>
          <cell r="D475" t="str">
            <v>6 회</v>
          </cell>
          <cell r="E475">
            <v>329</v>
          </cell>
          <cell r="G475" t="str">
            <v>M2</v>
          </cell>
          <cell r="I475">
            <v>0</v>
          </cell>
          <cell r="K475" t="str">
            <v>I00940</v>
          </cell>
          <cell r="L475" t="str">
            <v>A005</v>
          </cell>
          <cell r="M475" t="str">
            <v>U</v>
          </cell>
        </row>
        <row r="476">
          <cell r="A476">
            <v>23800</v>
          </cell>
          <cell r="B476" t="str">
            <v>5</v>
          </cell>
          <cell r="C476" t="str">
            <v>잡 석 부 설</v>
          </cell>
          <cell r="E476">
            <v>49</v>
          </cell>
          <cell r="G476" t="str">
            <v>M3</v>
          </cell>
          <cell r="I476">
            <v>0</v>
          </cell>
          <cell r="K476" t="str">
            <v>S1030</v>
          </cell>
          <cell r="L476" t="str">
            <v>A005</v>
          </cell>
          <cell r="M476" t="str">
            <v>U</v>
          </cell>
        </row>
        <row r="477">
          <cell r="A477">
            <v>23850</v>
          </cell>
          <cell r="B477" t="str">
            <v>5</v>
          </cell>
          <cell r="C477" t="str">
            <v>철근 가공 조립</v>
          </cell>
          <cell r="D477" t="str">
            <v>간  단</v>
          </cell>
          <cell r="E477">
            <v>2.15</v>
          </cell>
          <cell r="G477" t="str">
            <v>TON</v>
          </cell>
          <cell r="I477">
            <v>0</v>
          </cell>
          <cell r="K477" t="str">
            <v>I00950</v>
          </cell>
          <cell r="L477" t="str">
            <v>A005</v>
          </cell>
          <cell r="M477" t="str">
            <v>U</v>
          </cell>
        </row>
        <row r="478">
          <cell r="A478">
            <v>23900</v>
          </cell>
          <cell r="B478" t="str">
            <v>5</v>
          </cell>
          <cell r="C478" t="str">
            <v>조립식 가설 사무소</v>
          </cell>
          <cell r="D478" t="str">
            <v>36개월</v>
          </cell>
          <cell r="E478">
            <v>240</v>
          </cell>
          <cell r="G478" t="str">
            <v>M2</v>
          </cell>
          <cell r="I478">
            <v>0</v>
          </cell>
          <cell r="K478" t="str">
            <v>J00020050</v>
          </cell>
          <cell r="L478" t="str">
            <v>A005</v>
          </cell>
          <cell r="M478" t="str">
            <v>U</v>
          </cell>
        </row>
        <row r="479">
          <cell r="A479">
            <v>23950</v>
          </cell>
          <cell r="B479" t="str">
            <v>5</v>
          </cell>
          <cell r="C479" t="str">
            <v>조립식 가설 창고</v>
          </cell>
          <cell r="D479" t="str">
            <v>36개월</v>
          </cell>
          <cell r="E479">
            <v>120</v>
          </cell>
          <cell r="G479" t="str">
            <v>M2</v>
          </cell>
          <cell r="I479">
            <v>0</v>
          </cell>
          <cell r="K479" t="str">
            <v>J00050040</v>
          </cell>
          <cell r="L479" t="str">
            <v>A005</v>
          </cell>
          <cell r="M479" t="str">
            <v>U</v>
          </cell>
        </row>
        <row r="480">
          <cell r="A480">
            <v>24000</v>
          </cell>
          <cell r="B480" t="str">
            <v>5</v>
          </cell>
          <cell r="C480" t="str">
            <v>작업소</v>
          </cell>
          <cell r="D480" t="str">
            <v>36개월</v>
          </cell>
          <cell r="E480">
            <v>240</v>
          </cell>
          <cell r="G480" t="str">
            <v>M2</v>
          </cell>
          <cell r="I480">
            <v>0</v>
          </cell>
          <cell r="K480" t="str">
            <v>J00050040</v>
          </cell>
          <cell r="L480" t="str">
            <v>A005</v>
          </cell>
          <cell r="M480" t="str">
            <v>U</v>
          </cell>
        </row>
        <row r="481">
          <cell r="A481">
            <v>24050</v>
          </cell>
          <cell r="B481" t="str">
            <v>5</v>
          </cell>
          <cell r="C481" t="str">
            <v>가설 숙소</v>
          </cell>
          <cell r="D481" t="str">
            <v>36개월</v>
          </cell>
          <cell r="E481">
            <v>240</v>
          </cell>
          <cell r="G481" t="str">
            <v>M2</v>
          </cell>
          <cell r="I481">
            <v>0</v>
          </cell>
          <cell r="K481" t="str">
            <v>J00070030</v>
          </cell>
          <cell r="L481" t="str">
            <v>A005</v>
          </cell>
          <cell r="M481" t="str">
            <v>U</v>
          </cell>
        </row>
        <row r="482">
          <cell r="A482">
            <v>24100</v>
          </cell>
          <cell r="B482" t="str">
            <v>5</v>
          </cell>
          <cell r="C482" t="str">
            <v>시험실</v>
          </cell>
          <cell r="D482" t="str">
            <v>36개월</v>
          </cell>
          <cell r="E482">
            <v>100</v>
          </cell>
          <cell r="G482" t="str">
            <v>M2</v>
          </cell>
          <cell r="I482">
            <v>0</v>
          </cell>
          <cell r="K482" t="str">
            <v>J00040030</v>
          </cell>
          <cell r="L482" t="str">
            <v>A005</v>
          </cell>
          <cell r="M482" t="str">
            <v>U</v>
          </cell>
        </row>
        <row r="483">
          <cell r="A483">
            <v>24150</v>
          </cell>
          <cell r="B483" t="str">
            <v>5</v>
          </cell>
          <cell r="C483" t="str">
            <v>가설전등</v>
          </cell>
          <cell r="E483">
            <v>1</v>
          </cell>
          <cell r="G483" t="str">
            <v>식</v>
          </cell>
          <cell r="I483">
            <v>0</v>
          </cell>
          <cell r="K483" t="str">
            <v>HP00005</v>
          </cell>
          <cell r="L483" t="str">
            <v>A005</v>
          </cell>
          <cell r="M483" t="str">
            <v>U</v>
          </cell>
        </row>
        <row r="484">
          <cell r="A484">
            <v>24200</v>
          </cell>
          <cell r="B484" t="str">
            <v>5</v>
          </cell>
          <cell r="C484" t="str">
            <v>가설도로</v>
          </cell>
          <cell r="E484">
            <v>389</v>
          </cell>
          <cell r="G484" t="str">
            <v>M</v>
          </cell>
          <cell r="I484">
            <v>0</v>
          </cell>
          <cell r="K484" t="str">
            <v>IL43400</v>
          </cell>
          <cell r="L484" t="str">
            <v>A005</v>
          </cell>
          <cell r="M484" t="str">
            <v>U</v>
          </cell>
        </row>
        <row r="485">
          <cell r="A485">
            <v>24250</v>
          </cell>
          <cell r="B485" t="str">
            <v>5</v>
          </cell>
          <cell r="C485" t="str">
            <v>가설방진망 E.G.I휀스</v>
          </cell>
          <cell r="D485" t="str">
            <v>견적</v>
          </cell>
          <cell r="E485">
            <v>173</v>
          </cell>
          <cell r="G485" t="str">
            <v>SPAN</v>
          </cell>
          <cell r="I485">
            <v>0</v>
          </cell>
          <cell r="K485" t="str">
            <v>GS00590</v>
          </cell>
          <cell r="L485" t="str">
            <v>A005</v>
          </cell>
          <cell r="M485" t="str">
            <v>U</v>
          </cell>
        </row>
        <row r="486">
          <cell r="A486">
            <v>24300</v>
          </cell>
          <cell r="B486" t="str">
            <v>5</v>
          </cell>
          <cell r="C486" t="str">
            <v>세륜기</v>
          </cell>
          <cell r="D486" t="str">
            <v>2200x5150x1000</v>
          </cell>
          <cell r="E486">
            <v>2</v>
          </cell>
          <cell r="G486" t="str">
            <v>대</v>
          </cell>
          <cell r="I486">
            <v>0</v>
          </cell>
          <cell r="K486" t="str">
            <v>M7245103</v>
          </cell>
          <cell r="L486" t="str">
            <v>A005</v>
          </cell>
          <cell r="M486" t="str">
            <v>U</v>
          </cell>
        </row>
        <row r="487">
          <cell r="A487">
            <v>24350</v>
          </cell>
          <cell r="B487" t="str">
            <v>5</v>
          </cell>
          <cell r="C487" t="str">
            <v>능형망울타리(평지)</v>
          </cell>
          <cell r="D487" t="str">
            <v>H=2.4M,W=3M</v>
          </cell>
          <cell r="E487">
            <v>97</v>
          </cell>
          <cell r="G487" t="str">
            <v>SPAN</v>
          </cell>
          <cell r="I487">
            <v>0</v>
          </cell>
          <cell r="K487" t="str">
            <v>I01731</v>
          </cell>
          <cell r="L487" t="str">
            <v>A005</v>
          </cell>
          <cell r="M487" t="str">
            <v>U</v>
          </cell>
        </row>
        <row r="488">
          <cell r="A488">
            <v>24400</v>
          </cell>
          <cell r="B488" t="str">
            <v>5</v>
          </cell>
          <cell r="C488" t="str">
            <v>대문</v>
          </cell>
          <cell r="D488" t="str">
            <v>H=2.4,W=6.0M</v>
          </cell>
          <cell r="E488">
            <v>2</v>
          </cell>
          <cell r="G488" t="str">
            <v>개소</v>
          </cell>
          <cell r="I488">
            <v>0</v>
          </cell>
          <cell r="K488" t="str">
            <v>I01795</v>
          </cell>
          <cell r="L488" t="str">
            <v>A005</v>
          </cell>
          <cell r="M488" t="str">
            <v>U</v>
          </cell>
        </row>
        <row r="489">
          <cell r="A489">
            <v>24450</v>
          </cell>
          <cell r="B489" t="str">
            <v>5</v>
          </cell>
          <cell r="C489" t="str">
            <v>P.P 마대쌓기 및 헐기</v>
          </cell>
          <cell r="E489">
            <v>94</v>
          </cell>
          <cell r="G489" t="str">
            <v>M3</v>
          </cell>
          <cell r="I489">
            <v>0</v>
          </cell>
          <cell r="K489" t="str">
            <v>J00640020</v>
          </cell>
          <cell r="L489" t="str">
            <v>A005</v>
          </cell>
          <cell r="M489" t="str">
            <v>U</v>
          </cell>
        </row>
        <row r="490">
          <cell r="A490">
            <v>24500</v>
          </cell>
          <cell r="B490" t="str">
            <v>5</v>
          </cell>
          <cell r="C490" t="str">
            <v>물푸기</v>
          </cell>
          <cell r="E490">
            <v>480</v>
          </cell>
          <cell r="G490" t="str">
            <v>HR</v>
          </cell>
          <cell r="I490">
            <v>0</v>
          </cell>
          <cell r="K490" t="str">
            <v>SD30010</v>
          </cell>
          <cell r="L490" t="str">
            <v>A005</v>
          </cell>
          <cell r="M490" t="str">
            <v>U</v>
          </cell>
        </row>
        <row r="491">
          <cell r="A491">
            <v>24550</v>
          </cell>
          <cell r="B491" t="str">
            <v>4</v>
          </cell>
          <cell r="C491" t="str">
            <v>7)기타</v>
          </cell>
          <cell r="E491">
            <v>0</v>
          </cell>
          <cell r="I491">
            <v>0</v>
          </cell>
          <cell r="L491" t="str">
            <v>A005</v>
          </cell>
          <cell r="M491" t="str">
            <v>U</v>
          </cell>
        </row>
        <row r="492">
          <cell r="A492">
            <v>24600</v>
          </cell>
          <cell r="B492" t="str">
            <v>5</v>
          </cell>
          <cell r="C492" t="str">
            <v>시 험 비</v>
          </cell>
          <cell r="E492">
            <v>1</v>
          </cell>
          <cell r="G492" t="str">
            <v>식</v>
          </cell>
          <cell r="I492">
            <v>0</v>
          </cell>
          <cell r="K492" t="str">
            <v>HP70710</v>
          </cell>
          <cell r="L492" t="str">
            <v>A005</v>
          </cell>
          <cell r="M492" t="str">
            <v>U</v>
          </cell>
        </row>
        <row r="493">
          <cell r="A493">
            <v>24650</v>
          </cell>
          <cell r="B493" t="str">
            <v>5</v>
          </cell>
          <cell r="C493" t="str">
            <v>중기운반비</v>
          </cell>
          <cell r="E493">
            <v>1</v>
          </cell>
          <cell r="G493" t="str">
            <v>식</v>
          </cell>
          <cell r="I493">
            <v>0</v>
          </cell>
          <cell r="K493" t="str">
            <v>HP70700</v>
          </cell>
          <cell r="L493" t="str">
            <v>A005</v>
          </cell>
          <cell r="M493" t="str">
            <v>U</v>
          </cell>
        </row>
        <row r="494">
          <cell r="A494">
            <v>24700</v>
          </cell>
          <cell r="B494" t="str">
            <v>5</v>
          </cell>
          <cell r="C494" t="str">
            <v>시공 상세도면 작성비</v>
          </cell>
          <cell r="E494">
            <v>118</v>
          </cell>
          <cell r="G494" t="str">
            <v>매</v>
          </cell>
          <cell r="I494">
            <v>0</v>
          </cell>
          <cell r="K494" t="str">
            <v>IL90600</v>
          </cell>
          <cell r="L494" t="str">
            <v>A005</v>
          </cell>
          <cell r="M494" t="str">
            <v>U</v>
          </cell>
        </row>
        <row r="495">
          <cell r="A495">
            <v>24750</v>
          </cell>
          <cell r="B495" t="str">
            <v>5</v>
          </cell>
          <cell r="C495" t="str">
            <v>콘크리트 배치 플랜트 설치 및 철거공</v>
          </cell>
          <cell r="D495" t="str">
            <v>(120 M3)</v>
          </cell>
          <cell r="E495">
            <v>2</v>
          </cell>
          <cell r="G495" t="str">
            <v>기</v>
          </cell>
          <cell r="I495">
            <v>0</v>
          </cell>
          <cell r="K495" t="str">
            <v>SD10510</v>
          </cell>
          <cell r="L495" t="str">
            <v>A005</v>
          </cell>
          <cell r="M495" t="str">
            <v>U</v>
          </cell>
        </row>
        <row r="496">
          <cell r="A496">
            <v>24800</v>
          </cell>
          <cell r="B496" t="str">
            <v>4</v>
          </cell>
          <cell r="C496" t="str">
            <v>8)가시설공</v>
          </cell>
          <cell r="E496">
            <v>0</v>
          </cell>
          <cell r="I496">
            <v>0</v>
          </cell>
          <cell r="L496" t="str">
            <v>A005</v>
          </cell>
          <cell r="M496" t="str">
            <v>U</v>
          </cell>
        </row>
        <row r="497">
          <cell r="A497">
            <v>24850</v>
          </cell>
          <cell r="B497" t="str">
            <v>5</v>
          </cell>
          <cell r="C497" t="str">
            <v>SHEET PILE 항타</v>
          </cell>
          <cell r="D497" t="str">
            <v>SP-Ⅲa(400X150X13)</v>
          </cell>
          <cell r="E497">
            <v>3146</v>
          </cell>
          <cell r="G497" t="str">
            <v>본</v>
          </cell>
          <cell r="I497">
            <v>0</v>
          </cell>
          <cell r="K497" t="str">
            <v>IS00100</v>
          </cell>
          <cell r="L497" t="str">
            <v>A005</v>
          </cell>
          <cell r="M497" t="str">
            <v>U</v>
          </cell>
        </row>
        <row r="498">
          <cell r="A498">
            <v>24900</v>
          </cell>
          <cell r="B498" t="str">
            <v>5</v>
          </cell>
          <cell r="C498" t="str">
            <v>SHEET PILE 인발</v>
          </cell>
          <cell r="D498" t="str">
            <v>SP-Ⅲa(400X150X13)</v>
          </cell>
          <cell r="E498">
            <v>3146</v>
          </cell>
          <cell r="G498" t="str">
            <v>본</v>
          </cell>
          <cell r="I498">
            <v>0</v>
          </cell>
          <cell r="K498" t="str">
            <v>IS00200</v>
          </cell>
          <cell r="L498" t="str">
            <v>A005</v>
          </cell>
          <cell r="M498" t="str">
            <v>U</v>
          </cell>
        </row>
        <row r="499">
          <cell r="A499">
            <v>24950</v>
          </cell>
          <cell r="B499" t="str">
            <v>5</v>
          </cell>
          <cell r="C499" t="str">
            <v>STRUT 제작</v>
          </cell>
          <cell r="D499" t="str">
            <v>H-300x300</v>
          </cell>
          <cell r="E499">
            <v>616</v>
          </cell>
          <cell r="G499" t="str">
            <v>본</v>
          </cell>
          <cell r="I499">
            <v>0</v>
          </cell>
          <cell r="K499" t="str">
            <v>H-10001</v>
          </cell>
          <cell r="L499" t="str">
            <v>A005</v>
          </cell>
          <cell r="M499" t="str">
            <v>U</v>
          </cell>
        </row>
        <row r="500">
          <cell r="A500">
            <v>25000</v>
          </cell>
          <cell r="B500" t="str">
            <v>5</v>
          </cell>
          <cell r="C500" t="str">
            <v>STRUT 설치,철거</v>
          </cell>
          <cell r="D500" t="str">
            <v>H-300x300</v>
          </cell>
          <cell r="E500">
            <v>616</v>
          </cell>
          <cell r="G500" t="str">
            <v>개소</v>
          </cell>
          <cell r="I500">
            <v>0</v>
          </cell>
          <cell r="K500" t="str">
            <v>IS00300</v>
          </cell>
          <cell r="L500" t="str">
            <v>A005</v>
          </cell>
          <cell r="M500" t="str">
            <v>U</v>
          </cell>
        </row>
        <row r="501">
          <cell r="A501">
            <v>25050</v>
          </cell>
          <cell r="B501" t="str">
            <v>5</v>
          </cell>
          <cell r="C501" t="str">
            <v>WALE 설치,철거</v>
          </cell>
          <cell r="D501" t="str">
            <v>H-300x300</v>
          </cell>
          <cell r="E501">
            <v>3741</v>
          </cell>
          <cell r="G501" t="str">
            <v>M</v>
          </cell>
          <cell r="I501">
            <v>0</v>
          </cell>
          <cell r="K501" t="str">
            <v>IS00400</v>
          </cell>
          <cell r="L501" t="str">
            <v>A005</v>
          </cell>
          <cell r="M501" t="str">
            <v>U</v>
          </cell>
        </row>
        <row r="502">
          <cell r="A502">
            <v>25100</v>
          </cell>
          <cell r="B502" t="str">
            <v>5</v>
          </cell>
          <cell r="C502" t="str">
            <v>띠장연결 해체(H-300*305).</v>
          </cell>
          <cell r="E502">
            <v>364</v>
          </cell>
          <cell r="G502" t="str">
            <v>개소</v>
          </cell>
          <cell r="I502">
            <v>0</v>
          </cell>
          <cell r="K502" t="str">
            <v>S2461</v>
          </cell>
          <cell r="L502" t="str">
            <v>A005</v>
          </cell>
          <cell r="M502" t="str">
            <v>U</v>
          </cell>
        </row>
        <row r="503">
          <cell r="A503">
            <v>25150</v>
          </cell>
          <cell r="B503" t="str">
            <v>5</v>
          </cell>
          <cell r="C503" t="str">
            <v>우각부 띠장 접합.</v>
          </cell>
          <cell r="E503">
            <v>6</v>
          </cell>
          <cell r="G503" t="str">
            <v>개소</v>
          </cell>
          <cell r="I503">
            <v>0</v>
          </cell>
          <cell r="K503" t="str">
            <v>S252</v>
          </cell>
          <cell r="L503" t="str">
            <v>A005</v>
          </cell>
          <cell r="M503" t="str">
            <v>U</v>
          </cell>
        </row>
        <row r="504">
          <cell r="A504">
            <v>25200</v>
          </cell>
          <cell r="B504" t="str">
            <v>5</v>
          </cell>
          <cell r="C504" t="str">
            <v>사보강재  설치 및 철거</v>
          </cell>
          <cell r="D504" t="str">
            <v>(H-300X300)</v>
          </cell>
          <cell r="E504">
            <v>12</v>
          </cell>
          <cell r="G504" t="str">
            <v>개소</v>
          </cell>
          <cell r="I504">
            <v>0</v>
          </cell>
          <cell r="K504" t="str">
            <v>S247</v>
          </cell>
          <cell r="L504" t="str">
            <v>A005</v>
          </cell>
          <cell r="M504" t="str">
            <v>U</v>
          </cell>
        </row>
        <row r="505">
          <cell r="A505">
            <v>25250</v>
          </cell>
          <cell r="B505" t="str">
            <v>5</v>
          </cell>
          <cell r="C505" t="str">
            <v>화타쐐기 제작 및 설치,철거</v>
          </cell>
          <cell r="D505" t="str">
            <v>(H-300X300)</v>
          </cell>
          <cell r="E505">
            <v>24</v>
          </cell>
          <cell r="G505" t="str">
            <v>개소</v>
          </cell>
          <cell r="I505">
            <v>0</v>
          </cell>
          <cell r="K505" t="str">
            <v>IS00500</v>
          </cell>
          <cell r="L505" t="str">
            <v>A005</v>
          </cell>
          <cell r="M505" t="str">
            <v>U</v>
          </cell>
        </row>
        <row r="506">
          <cell r="A506">
            <v>25300</v>
          </cell>
          <cell r="B506" t="str">
            <v>5</v>
          </cell>
          <cell r="C506" t="str">
            <v>보걸이 설치 철거</v>
          </cell>
          <cell r="D506" t="str">
            <v>Φ22</v>
          </cell>
          <cell r="E506">
            <v>1256</v>
          </cell>
          <cell r="G506" t="str">
            <v>개소</v>
          </cell>
          <cell r="I506">
            <v>0</v>
          </cell>
          <cell r="K506" t="str">
            <v>S242</v>
          </cell>
          <cell r="L506" t="str">
            <v>A005</v>
          </cell>
          <cell r="M506" t="str">
            <v>U</v>
          </cell>
        </row>
        <row r="507">
          <cell r="A507">
            <v>25350</v>
          </cell>
          <cell r="B507" t="str">
            <v>5</v>
          </cell>
          <cell r="C507" t="str">
            <v>RAKER 연결부(손율30% 적용)</v>
          </cell>
          <cell r="E507">
            <v>1232</v>
          </cell>
          <cell r="G507" t="str">
            <v>개소</v>
          </cell>
          <cell r="I507">
            <v>0</v>
          </cell>
          <cell r="K507" t="str">
            <v>S2501</v>
          </cell>
          <cell r="L507" t="str">
            <v>A005</v>
          </cell>
          <cell r="M507" t="str">
            <v>U</v>
          </cell>
        </row>
        <row r="508">
          <cell r="A508">
            <v>25400</v>
          </cell>
          <cell r="B508" t="str">
            <v>5</v>
          </cell>
          <cell r="C508" t="str">
            <v>RAKER 설치,철거</v>
          </cell>
          <cell r="E508">
            <v>616</v>
          </cell>
          <cell r="G508" t="str">
            <v>개소</v>
          </cell>
          <cell r="I508">
            <v>0</v>
          </cell>
          <cell r="K508" t="str">
            <v>IS00600</v>
          </cell>
          <cell r="L508" t="str">
            <v>A005</v>
          </cell>
          <cell r="M508" t="str">
            <v>U</v>
          </cell>
        </row>
        <row r="509">
          <cell r="A509">
            <v>25450</v>
          </cell>
          <cell r="B509" t="str">
            <v>5</v>
          </cell>
          <cell r="C509" t="str">
            <v>H-PILE 항타 (Raker지지용)</v>
          </cell>
          <cell r="E509">
            <v>308</v>
          </cell>
          <cell r="G509" t="str">
            <v>본</v>
          </cell>
          <cell r="I509">
            <v>0</v>
          </cell>
          <cell r="K509" t="str">
            <v>H-90105</v>
          </cell>
          <cell r="L509" t="str">
            <v>A005</v>
          </cell>
          <cell r="M509" t="str">
            <v>U</v>
          </cell>
        </row>
        <row r="510">
          <cell r="A510">
            <v>25500</v>
          </cell>
          <cell r="B510" t="str">
            <v>5</v>
          </cell>
          <cell r="C510" t="str">
            <v>H-PILE 인발 (RAKER지지용)</v>
          </cell>
          <cell r="E510">
            <v>308</v>
          </cell>
          <cell r="G510" t="str">
            <v>본</v>
          </cell>
          <cell r="I510">
            <v>0</v>
          </cell>
          <cell r="K510" t="str">
            <v>H-90205</v>
          </cell>
          <cell r="L510" t="str">
            <v>A005</v>
          </cell>
          <cell r="M510" t="str">
            <v>U</v>
          </cell>
        </row>
        <row r="511">
          <cell r="A511">
            <v>25550</v>
          </cell>
          <cell r="B511" t="str">
            <v>5</v>
          </cell>
          <cell r="C511" t="str">
            <v>JACK 손료 (6개월미만)</v>
          </cell>
          <cell r="D511" t="str">
            <v>100 TON</v>
          </cell>
          <cell r="E511">
            <v>616</v>
          </cell>
          <cell r="G511" t="str">
            <v>EA</v>
          </cell>
          <cell r="I511">
            <v>0</v>
          </cell>
          <cell r="K511" t="str">
            <v>WC14002</v>
          </cell>
          <cell r="L511" t="str">
            <v>A005</v>
          </cell>
          <cell r="M511" t="str">
            <v>U</v>
          </cell>
        </row>
        <row r="512">
          <cell r="A512">
            <v>25600</v>
          </cell>
          <cell r="B512" t="str">
            <v>5</v>
          </cell>
          <cell r="C512" t="str">
            <v>SHEET PILE 방수</v>
          </cell>
          <cell r="E512">
            <v>1837</v>
          </cell>
          <cell r="G512" t="str">
            <v>M2</v>
          </cell>
          <cell r="I512">
            <v>0</v>
          </cell>
          <cell r="K512" t="str">
            <v>WQ31020</v>
          </cell>
          <cell r="L512" t="str">
            <v>A005</v>
          </cell>
          <cell r="M512" t="str">
            <v>U</v>
          </cell>
        </row>
        <row r="513">
          <cell r="A513">
            <v>25650</v>
          </cell>
          <cell r="B513" t="str">
            <v>5</v>
          </cell>
          <cell r="C513" t="str">
            <v>합판 거푸집</v>
          </cell>
          <cell r="D513" t="str">
            <v>6 회</v>
          </cell>
          <cell r="E513">
            <v>1235</v>
          </cell>
          <cell r="G513" t="str">
            <v>M2</v>
          </cell>
          <cell r="I513">
            <v>0</v>
          </cell>
          <cell r="K513" t="str">
            <v>I00940</v>
          </cell>
          <cell r="L513" t="str">
            <v>A005</v>
          </cell>
          <cell r="M513" t="str">
            <v>U</v>
          </cell>
        </row>
        <row r="514">
          <cell r="A514">
            <v>25700</v>
          </cell>
          <cell r="B514" t="str">
            <v>5</v>
          </cell>
          <cell r="C514" t="str">
            <v>버림 콘크리트 타설</v>
          </cell>
          <cell r="D514" t="str">
            <v>인력</v>
          </cell>
          <cell r="E514">
            <v>615</v>
          </cell>
          <cell r="G514" t="str">
            <v>M3</v>
          </cell>
          <cell r="I514">
            <v>0</v>
          </cell>
          <cell r="K514" t="str">
            <v>I00850</v>
          </cell>
          <cell r="L514" t="str">
            <v>A005</v>
          </cell>
          <cell r="M514" t="str">
            <v>U</v>
          </cell>
        </row>
        <row r="515">
          <cell r="A515">
            <v>25750</v>
          </cell>
          <cell r="B515" t="str">
            <v>4</v>
          </cell>
          <cell r="C515" t="str">
            <v>9)운반비</v>
          </cell>
          <cell r="E515">
            <v>0</v>
          </cell>
          <cell r="I515">
            <v>0</v>
          </cell>
          <cell r="L515" t="str">
            <v>A005</v>
          </cell>
          <cell r="M515" t="str">
            <v>U</v>
          </cell>
        </row>
        <row r="516">
          <cell r="A516">
            <v>25800</v>
          </cell>
          <cell r="B516" t="str">
            <v>5</v>
          </cell>
          <cell r="C516" t="str">
            <v>철근운반</v>
          </cell>
          <cell r="E516">
            <v>3681.2530000000002</v>
          </cell>
          <cell r="G516" t="str">
            <v>TON</v>
          </cell>
          <cell r="I516">
            <v>0</v>
          </cell>
          <cell r="K516" t="str">
            <v>S010</v>
          </cell>
          <cell r="L516" t="str">
            <v>A005</v>
          </cell>
          <cell r="M516" t="str">
            <v>U</v>
          </cell>
        </row>
        <row r="517">
          <cell r="A517">
            <v>25850</v>
          </cell>
          <cell r="B517" t="str">
            <v>5</v>
          </cell>
          <cell r="C517" t="str">
            <v>SHEET PILE 운반</v>
          </cell>
          <cell r="D517" t="str">
            <v>포항-현장</v>
          </cell>
          <cell r="E517">
            <v>1793.2</v>
          </cell>
          <cell r="G517" t="str">
            <v>TON</v>
          </cell>
          <cell r="I517">
            <v>0</v>
          </cell>
          <cell r="K517" t="str">
            <v>H-60001</v>
          </cell>
          <cell r="L517" t="str">
            <v>A005</v>
          </cell>
          <cell r="M517" t="str">
            <v>U</v>
          </cell>
        </row>
        <row r="518">
          <cell r="A518">
            <v>25900</v>
          </cell>
          <cell r="B518" t="str">
            <v>5</v>
          </cell>
          <cell r="C518" t="str">
            <v>강재(H-BEAM)운반</v>
          </cell>
          <cell r="D518" t="str">
            <v>포항-현장</v>
          </cell>
          <cell r="E518">
            <v>1168.23</v>
          </cell>
          <cell r="G518" t="str">
            <v>TON</v>
          </cell>
          <cell r="I518">
            <v>0</v>
          </cell>
          <cell r="K518" t="str">
            <v>H-60003</v>
          </cell>
          <cell r="L518" t="str">
            <v>A005</v>
          </cell>
          <cell r="M518" t="str">
            <v>U</v>
          </cell>
        </row>
        <row r="519">
          <cell r="A519">
            <v>25950</v>
          </cell>
          <cell r="B519" t="str">
            <v>5</v>
          </cell>
          <cell r="C519" t="str">
            <v>시멘트운반(40KG/포)</v>
          </cell>
          <cell r="E519">
            <v>6149</v>
          </cell>
          <cell r="G519" t="str">
            <v>TON</v>
          </cell>
          <cell r="I519">
            <v>0</v>
          </cell>
          <cell r="K519" t="str">
            <v>S006</v>
          </cell>
          <cell r="L519" t="str">
            <v>A005</v>
          </cell>
          <cell r="M519" t="str">
            <v>U</v>
          </cell>
        </row>
        <row r="520">
          <cell r="A520">
            <v>26000</v>
          </cell>
          <cell r="B520" t="str">
            <v>5</v>
          </cell>
          <cell r="C520" t="str">
            <v>시멘트운반</v>
          </cell>
          <cell r="D520" t="str">
            <v>bulk</v>
          </cell>
          <cell r="E520">
            <v>31051</v>
          </cell>
          <cell r="G520" t="str">
            <v>TON</v>
          </cell>
          <cell r="I520">
            <v>0</v>
          </cell>
          <cell r="K520" t="str">
            <v>S007</v>
          </cell>
          <cell r="L520" t="str">
            <v>A005</v>
          </cell>
          <cell r="M520" t="str">
            <v>U</v>
          </cell>
        </row>
        <row r="521">
          <cell r="A521">
            <v>26050</v>
          </cell>
          <cell r="B521" t="str">
            <v>5</v>
          </cell>
          <cell r="C521" t="str">
            <v>아스팔트운반</v>
          </cell>
          <cell r="D521" t="str">
            <v>RS(C)-3,4</v>
          </cell>
          <cell r="E521">
            <v>334</v>
          </cell>
          <cell r="G521" t="str">
            <v>TON</v>
          </cell>
          <cell r="I521">
            <v>0</v>
          </cell>
          <cell r="K521" t="str">
            <v>S008</v>
          </cell>
          <cell r="L521" t="str">
            <v>A005</v>
          </cell>
          <cell r="M521" t="str">
            <v>U</v>
          </cell>
        </row>
        <row r="522">
          <cell r="A522">
            <v>26100</v>
          </cell>
          <cell r="B522" t="str">
            <v>5</v>
          </cell>
          <cell r="C522" t="str">
            <v>흄관운반</v>
          </cell>
          <cell r="D522" t="str">
            <v>D=300M/M</v>
          </cell>
          <cell r="E522">
            <v>5</v>
          </cell>
          <cell r="G522" t="str">
            <v>M</v>
          </cell>
          <cell r="I522">
            <v>0</v>
          </cell>
          <cell r="K522" t="str">
            <v>S011</v>
          </cell>
          <cell r="L522" t="str">
            <v>A005</v>
          </cell>
          <cell r="M522" t="str">
            <v>U</v>
          </cell>
        </row>
        <row r="523">
          <cell r="A523">
            <v>26150</v>
          </cell>
          <cell r="B523" t="str">
            <v>5</v>
          </cell>
          <cell r="C523" t="str">
            <v>흄관운반</v>
          </cell>
          <cell r="D523" t="str">
            <v>D=450M/M</v>
          </cell>
          <cell r="E523">
            <v>1034</v>
          </cell>
          <cell r="G523" t="str">
            <v>M</v>
          </cell>
          <cell r="I523">
            <v>0</v>
          </cell>
          <cell r="K523" t="str">
            <v>S012</v>
          </cell>
          <cell r="L523" t="str">
            <v>A005</v>
          </cell>
          <cell r="M523" t="str">
            <v>U</v>
          </cell>
        </row>
        <row r="524">
          <cell r="A524">
            <v>26200</v>
          </cell>
          <cell r="B524" t="str">
            <v>5</v>
          </cell>
          <cell r="C524" t="str">
            <v>흄관운반</v>
          </cell>
          <cell r="D524" t="str">
            <v>D=600M/M</v>
          </cell>
          <cell r="E524">
            <v>175</v>
          </cell>
          <cell r="G524" t="str">
            <v>M</v>
          </cell>
          <cell r="I524">
            <v>0</v>
          </cell>
          <cell r="K524" t="str">
            <v>S014</v>
          </cell>
          <cell r="L524" t="str">
            <v>A005</v>
          </cell>
          <cell r="M524" t="str">
            <v>U</v>
          </cell>
        </row>
        <row r="525">
          <cell r="A525">
            <v>26250</v>
          </cell>
          <cell r="B525" t="str">
            <v>5</v>
          </cell>
          <cell r="C525" t="str">
            <v>흄관운반</v>
          </cell>
          <cell r="D525" t="str">
            <v>D=800M/M</v>
          </cell>
          <cell r="E525">
            <v>317</v>
          </cell>
          <cell r="G525" t="str">
            <v>M</v>
          </cell>
          <cell r="I525">
            <v>0</v>
          </cell>
          <cell r="K525" t="str">
            <v>S016</v>
          </cell>
          <cell r="L525" t="str">
            <v>A005</v>
          </cell>
          <cell r="M525" t="str">
            <v>U</v>
          </cell>
        </row>
        <row r="526">
          <cell r="A526">
            <v>26300</v>
          </cell>
          <cell r="B526" t="str">
            <v>5</v>
          </cell>
          <cell r="C526" t="str">
            <v>흄관운반</v>
          </cell>
          <cell r="D526" t="str">
            <v>D=1000M/M</v>
          </cell>
          <cell r="E526">
            <v>28</v>
          </cell>
          <cell r="G526" t="str">
            <v>M</v>
          </cell>
          <cell r="I526">
            <v>0</v>
          </cell>
          <cell r="K526" t="str">
            <v>S018</v>
          </cell>
          <cell r="L526" t="str">
            <v>A005</v>
          </cell>
          <cell r="M526" t="str">
            <v>U</v>
          </cell>
        </row>
        <row r="527">
          <cell r="A527">
            <v>26350</v>
          </cell>
          <cell r="B527" t="str">
            <v>5</v>
          </cell>
          <cell r="C527" t="str">
            <v>흄관운반</v>
          </cell>
          <cell r="D527" t="str">
            <v>D=1200M/M</v>
          </cell>
          <cell r="E527">
            <v>332</v>
          </cell>
          <cell r="G527" t="str">
            <v>M</v>
          </cell>
          <cell r="I527">
            <v>0</v>
          </cell>
          <cell r="K527" t="str">
            <v>S020</v>
          </cell>
          <cell r="L527" t="str">
            <v>A005</v>
          </cell>
          <cell r="M527" t="str">
            <v>U</v>
          </cell>
        </row>
        <row r="528">
          <cell r="A528">
            <v>26400</v>
          </cell>
          <cell r="B528" t="str">
            <v>4</v>
          </cell>
          <cell r="C528" t="str">
            <v>10)고재대</v>
          </cell>
          <cell r="E528">
            <v>0</v>
          </cell>
          <cell r="I528">
            <v>0</v>
          </cell>
          <cell r="L528" t="str">
            <v>A005</v>
          </cell>
          <cell r="M528" t="str">
            <v>U</v>
          </cell>
        </row>
        <row r="529">
          <cell r="A529">
            <v>26450</v>
          </cell>
          <cell r="B529" t="str">
            <v>5</v>
          </cell>
          <cell r="C529" t="str">
            <v>철근고재대</v>
          </cell>
          <cell r="D529" t="str">
            <v>부산지역</v>
          </cell>
          <cell r="E529">
            <v>96.474000000000004</v>
          </cell>
          <cell r="G529" t="str">
            <v>TON</v>
          </cell>
          <cell r="I529">
            <v>0</v>
          </cell>
          <cell r="K529" t="str">
            <v>GS0300</v>
          </cell>
          <cell r="L529" t="str">
            <v>A005</v>
          </cell>
          <cell r="M529" t="str">
            <v>U</v>
          </cell>
        </row>
        <row r="530">
          <cell r="A530">
            <v>26500</v>
          </cell>
          <cell r="B530" t="str">
            <v>5</v>
          </cell>
          <cell r="C530" t="str">
            <v>철골고재대</v>
          </cell>
          <cell r="D530" t="str">
            <v>부산지역</v>
          </cell>
          <cell r="E530">
            <v>58.564999999999998</v>
          </cell>
          <cell r="G530" t="str">
            <v>TON</v>
          </cell>
          <cell r="I530">
            <v>0</v>
          </cell>
          <cell r="K530" t="str">
            <v>GS0300</v>
          </cell>
          <cell r="L530" t="str">
            <v>A005</v>
          </cell>
          <cell r="M530" t="str">
            <v>U</v>
          </cell>
        </row>
        <row r="531">
          <cell r="A531">
            <v>26550</v>
          </cell>
          <cell r="B531" t="str">
            <v>4</v>
          </cell>
          <cell r="C531" t="str">
            <v>11)사급자재대</v>
          </cell>
          <cell r="D531" t="str">
            <v>별산</v>
          </cell>
          <cell r="E531">
            <v>0</v>
          </cell>
          <cell r="I531">
            <v>0</v>
          </cell>
          <cell r="L531" t="str">
            <v>A005</v>
          </cell>
          <cell r="M531" t="str">
            <v>U</v>
          </cell>
        </row>
        <row r="532">
          <cell r="A532">
            <v>26600</v>
          </cell>
          <cell r="B532" t="str">
            <v>5</v>
          </cell>
          <cell r="C532" t="str">
            <v>시멘트</v>
          </cell>
          <cell r="D532" t="str">
            <v>40kg/대(포장품)</v>
          </cell>
          <cell r="E532">
            <v>4980</v>
          </cell>
          <cell r="G532" t="str">
            <v>대</v>
          </cell>
          <cell r="I532">
            <v>0</v>
          </cell>
          <cell r="K532" t="str">
            <v>IM00095</v>
          </cell>
          <cell r="L532" t="str">
            <v>A005</v>
          </cell>
          <cell r="M532" t="str">
            <v>U</v>
          </cell>
        </row>
        <row r="533">
          <cell r="A533">
            <v>26650</v>
          </cell>
          <cell r="B533" t="str">
            <v>5</v>
          </cell>
          <cell r="C533" t="str">
            <v>이형철근</v>
          </cell>
          <cell r="D533" t="str">
            <v>10M/M 0.560KG/M</v>
          </cell>
          <cell r="E533">
            <v>0.90200000000000002</v>
          </cell>
          <cell r="G533" t="str">
            <v>TON</v>
          </cell>
          <cell r="I533">
            <v>0</v>
          </cell>
          <cell r="K533" t="str">
            <v>IM00035</v>
          </cell>
          <cell r="L533" t="str">
            <v>A005</v>
          </cell>
          <cell r="M533" t="str">
            <v>U</v>
          </cell>
        </row>
        <row r="534">
          <cell r="A534">
            <v>26700</v>
          </cell>
          <cell r="B534" t="str">
            <v>5</v>
          </cell>
          <cell r="C534" t="str">
            <v>이형철근</v>
          </cell>
          <cell r="D534" t="str">
            <v>13M/M 0.995KG/M</v>
          </cell>
          <cell r="E534">
            <v>68.998000000000005</v>
          </cell>
          <cell r="G534" t="str">
            <v>TON</v>
          </cell>
          <cell r="I534">
            <v>0</v>
          </cell>
          <cell r="K534" t="str">
            <v>IM00040</v>
          </cell>
          <cell r="L534" t="str">
            <v>A005</v>
          </cell>
          <cell r="M534" t="str">
            <v>U</v>
          </cell>
        </row>
        <row r="535">
          <cell r="A535">
            <v>26750</v>
          </cell>
          <cell r="B535" t="str">
            <v>5</v>
          </cell>
          <cell r="C535" t="str">
            <v>이형철근</v>
          </cell>
          <cell r="D535" t="str">
            <v>16M/M 1.560KG/M</v>
          </cell>
          <cell r="E535">
            <v>151.55199999999999</v>
          </cell>
          <cell r="G535" t="str">
            <v>TON</v>
          </cell>
          <cell r="I535">
            <v>0</v>
          </cell>
          <cell r="K535" t="str">
            <v>IM00045</v>
          </cell>
          <cell r="L535" t="str">
            <v>A005</v>
          </cell>
          <cell r="M535" t="str">
            <v>U</v>
          </cell>
        </row>
        <row r="536">
          <cell r="A536">
            <v>26800</v>
          </cell>
          <cell r="B536" t="str">
            <v>5</v>
          </cell>
          <cell r="C536" t="str">
            <v>이형철근</v>
          </cell>
          <cell r="D536" t="str">
            <v>19M/M 2.250KG/M</v>
          </cell>
          <cell r="E536">
            <v>2.431</v>
          </cell>
          <cell r="G536" t="str">
            <v>TON</v>
          </cell>
          <cell r="I536">
            <v>0</v>
          </cell>
          <cell r="K536" t="str">
            <v>IM00050</v>
          </cell>
          <cell r="L536" t="str">
            <v>A005</v>
          </cell>
          <cell r="M536" t="str">
            <v>U</v>
          </cell>
        </row>
        <row r="537">
          <cell r="A537">
            <v>26850</v>
          </cell>
          <cell r="B537" t="str">
            <v>5</v>
          </cell>
          <cell r="C537" t="str">
            <v>이형철근</v>
          </cell>
          <cell r="D537" t="str">
            <v>22M/M 3.040KG/M</v>
          </cell>
          <cell r="E537">
            <v>2.93</v>
          </cell>
          <cell r="G537" t="str">
            <v>TON</v>
          </cell>
          <cell r="I537">
            <v>0</v>
          </cell>
          <cell r="K537" t="str">
            <v>IM00055</v>
          </cell>
          <cell r="L537" t="str">
            <v>A005</v>
          </cell>
          <cell r="M537" t="str">
            <v>U</v>
          </cell>
        </row>
        <row r="538">
          <cell r="A538">
            <v>26900</v>
          </cell>
          <cell r="B538" t="str">
            <v>5</v>
          </cell>
          <cell r="C538" t="str">
            <v>이형철근</v>
          </cell>
          <cell r="D538" t="str">
            <v>29M/M 5.040KG/M</v>
          </cell>
          <cell r="E538">
            <v>0.995</v>
          </cell>
          <cell r="G538" t="str">
            <v>TON</v>
          </cell>
          <cell r="I538">
            <v>0</v>
          </cell>
          <cell r="K538" t="str">
            <v>IM00065</v>
          </cell>
          <cell r="L538" t="str">
            <v>A005</v>
          </cell>
          <cell r="M538" t="str">
            <v>U</v>
          </cell>
        </row>
        <row r="539">
          <cell r="A539">
            <v>26950</v>
          </cell>
          <cell r="B539" t="str">
            <v>5</v>
          </cell>
          <cell r="C539" t="str">
            <v>원형철근</v>
          </cell>
          <cell r="D539" t="str">
            <v>19M/M 6.310KG/M</v>
          </cell>
          <cell r="E539">
            <v>0.19600000000000001</v>
          </cell>
          <cell r="G539" t="str">
            <v>TON</v>
          </cell>
          <cell r="I539">
            <v>0</v>
          </cell>
          <cell r="K539" t="str">
            <v>IM00027</v>
          </cell>
          <cell r="L539" t="str">
            <v>A005</v>
          </cell>
          <cell r="M539" t="str">
            <v>U</v>
          </cell>
        </row>
        <row r="540">
          <cell r="A540">
            <v>27000</v>
          </cell>
          <cell r="B540" t="str">
            <v>5</v>
          </cell>
          <cell r="C540" t="str">
            <v>레미콘</v>
          </cell>
          <cell r="D540" t="str">
            <v>40-150-8</v>
          </cell>
          <cell r="E540">
            <v>979</v>
          </cell>
          <cell r="G540" t="str">
            <v>M3</v>
          </cell>
          <cell r="I540">
            <v>0</v>
          </cell>
          <cell r="K540" t="str">
            <v>IM00075</v>
          </cell>
          <cell r="L540" t="str">
            <v>A005</v>
          </cell>
          <cell r="M540" t="str">
            <v>U</v>
          </cell>
        </row>
        <row r="541">
          <cell r="A541">
            <v>27050</v>
          </cell>
          <cell r="B541" t="str">
            <v>5</v>
          </cell>
          <cell r="C541" t="str">
            <v>레미콘</v>
          </cell>
          <cell r="D541" t="str">
            <v>40-210-8</v>
          </cell>
          <cell r="E541">
            <v>300</v>
          </cell>
          <cell r="G541" t="str">
            <v>M3</v>
          </cell>
          <cell r="I541">
            <v>0</v>
          </cell>
          <cell r="K541" t="str">
            <v>IM00080</v>
          </cell>
          <cell r="L541" t="str">
            <v>A005</v>
          </cell>
          <cell r="M541" t="str">
            <v>U</v>
          </cell>
        </row>
        <row r="542">
          <cell r="A542">
            <v>27100</v>
          </cell>
          <cell r="B542" t="str">
            <v>5</v>
          </cell>
          <cell r="C542" t="str">
            <v>레미콘</v>
          </cell>
          <cell r="D542" t="str">
            <v>25-210-8</v>
          </cell>
          <cell r="E542">
            <v>204</v>
          </cell>
          <cell r="G542" t="str">
            <v>M3</v>
          </cell>
          <cell r="I542">
            <v>0</v>
          </cell>
          <cell r="K542" t="str">
            <v>IM00085</v>
          </cell>
          <cell r="L542" t="str">
            <v>A005</v>
          </cell>
          <cell r="M542" t="str">
            <v>U</v>
          </cell>
        </row>
        <row r="543">
          <cell r="A543">
            <v>27150</v>
          </cell>
          <cell r="B543" t="str">
            <v>5</v>
          </cell>
          <cell r="C543" t="str">
            <v>레미콘</v>
          </cell>
          <cell r="D543" t="str">
            <v>25-240-15</v>
          </cell>
          <cell r="E543">
            <v>2182</v>
          </cell>
          <cell r="G543" t="str">
            <v>M3</v>
          </cell>
          <cell r="I543">
            <v>0</v>
          </cell>
          <cell r="K543" t="str">
            <v>IM00090</v>
          </cell>
          <cell r="L543" t="str">
            <v>A005</v>
          </cell>
          <cell r="M543" t="str">
            <v>U</v>
          </cell>
        </row>
        <row r="544">
          <cell r="A544">
            <v>27200</v>
          </cell>
          <cell r="B544" t="str">
            <v>5</v>
          </cell>
          <cell r="C544" t="str">
            <v>SHEET PILE</v>
          </cell>
          <cell r="E544">
            <v>1793.41</v>
          </cell>
          <cell r="G544" t="str">
            <v>TON</v>
          </cell>
          <cell r="I544">
            <v>0</v>
          </cell>
          <cell r="K544" t="str">
            <v>IM00067</v>
          </cell>
          <cell r="L544" t="str">
            <v>A005</v>
          </cell>
          <cell r="M544" t="str">
            <v>U</v>
          </cell>
        </row>
        <row r="545">
          <cell r="A545">
            <v>27250</v>
          </cell>
          <cell r="B545" t="str">
            <v>5</v>
          </cell>
          <cell r="C545" t="str">
            <v>H-BEAM</v>
          </cell>
          <cell r="E545">
            <v>1168.42</v>
          </cell>
          <cell r="G545" t="str">
            <v>TON</v>
          </cell>
          <cell r="I545">
            <v>0</v>
          </cell>
          <cell r="K545" t="str">
            <v>IM00068</v>
          </cell>
          <cell r="L545" t="str">
            <v>A005</v>
          </cell>
          <cell r="M545" t="str">
            <v>U</v>
          </cell>
        </row>
        <row r="546">
          <cell r="A546">
            <v>27300</v>
          </cell>
          <cell r="B546" t="str">
            <v>5</v>
          </cell>
          <cell r="C546" t="str">
            <v>흄관</v>
          </cell>
          <cell r="D546" t="str">
            <v>D300MM</v>
          </cell>
          <cell r="E546">
            <v>5</v>
          </cell>
          <cell r="G546" t="str">
            <v>M</v>
          </cell>
          <cell r="I546">
            <v>0</v>
          </cell>
          <cell r="K546" t="str">
            <v>IM00125</v>
          </cell>
          <cell r="L546" t="str">
            <v>A005</v>
          </cell>
          <cell r="M546" t="str">
            <v>U</v>
          </cell>
        </row>
        <row r="547">
          <cell r="A547">
            <v>27350</v>
          </cell>
          <cell r="B547" t="str">
            <v>4</v>
          </cell>
          <cell r="C547" t="str">
            <v>12)골재대</v>
          </cell>
          <cell r="D547" t="str">
            <v>별산</v>
          </cell>
          <cell r="E547">
            <v>0</v>
          </cell>
          <cell r="I547">
            <v>0</v>
          </cell>
          <cell r="L547" t="str">
            <v>A005</v>
          </cell>
          <cell r="M547" t="str">
            <v>U</v>
          </cell>
        </row>
        <row r="548">
          <cell r="A548">
            <v>27400</v>
          </cell>
          <cell r="B548" t="str">
            <v>5</v>
          </cell>
          <cell r="C548" t="str">
            <v>모래</v>
          </cell>
          <cell r="D548" t="str">
            <v>강모래</v>
          </cell>
          <cell r="E548">
            <v>13580</v>
          </cell>
          <cell r="G548" t="str">
            <v>M3</v>
          </cell>
          <cell r="I548">
            <v>0</v>
          </cell>
          <cell r="K548" t="str">
            <v>IM00160</v>
          </cell>
          <cell r="L548" t="str">
            <v>A005</v>
          </cell>
          <cell r="M548" t="str">
            <v>U</v>
          </cell>
        </row>
        <row r="549">
          <cell r="A549">
            <v>27450</v>
          </cell>
          <cell r="B549" t="str">
            <v>5</v>
          </cell>
          <cell r="C549" t="str">
            <v>쇄석자갈</v>
          </cell>
          <cell r="D549" t="str">
            <v>Φ40</v>
          </cell>
          <cell r="E549">
            <v>85</v>
          </cell>
          <cell r="G549" t="str">
            <v>M3</v>
          </cell>
          <cell r="I549">
            <v>0</v>
          </cell>
          <cell r="K549" t="str">
            <v>IM00200</v>
          </cell>
          <cell r="L549" t="str">
            <v>A005</v>
          </cell>
          <cell r="M549" t="str">
            <v>U</v>
          </cell>
        </row>
        <row r="550">
          <cell r="A550">
            <v>27500</v>
          </cell>
          <cell r="B550" t="str">
            <v>5</v>
          </cell>
          <cell r="C550" t="str">
            <v>보조기층</v>
          </cell>
          <cell r="D550" t="str">
            <v>Φ40</v>
          </cell>
          <cell r="E550">
            <v>954</v>
          </cell>
          <cell r="G550" t="str">
            <v>M3</v>
          </cell>
          <cell r="I550">
            <v>0</v>
          </cell>
          <cell r="K550" t="str">
            <v>IM00180</v>
          </cell>
          <cell r="L550" t="str">
            <v>A005</v>
          </cell>
          <cell r="M550" t="str">
            <v>U</v>
          </cell>
        </row>
        <row r="551">
          <cell r="A551">
            <v>27550</v>
          </cell>
          <cell r="B551" t="str">
            <v>5</v>
          </cell>
          <cell r="C551" t="str">
            <v>보조기층</v>
          </cell>
          <cell r="D551" t="str">
            <v>Φ75</v>
          </cell>
          <cell r="E551">
            <v>864</v>
          </cell>
          <cell r="G551" t="str">
            <v>M3</v>
          </cell>
          <cell r="I551">
            <v>0</v>
          </cell>
          <cell r="K551" t="str">
            <v>IM00190</v>
          </cell>
          <cell r="L551" t="str">
            <v>A005</v>
          </cell>
          <cell r="M551" t="str">
            <v>U</v>
          </cell>
        </row>
        <row r="552">
          <cell r="A552">
            <v>27600</v>
          </cell>
          <cell r="B552" t="str">
            <v>3</v>
          </cell>
          <cell r="C552" t="str">
            <v>(바)조경공</v>
          </cell>
          <cell r="E552">
            <v>0</v>
          </cell>
          <cell r="I552">
            <v>0</v>
          </cell>
          <cell r="K552" t="str">
            <v>A006</v>
          </cell>
          <cell r="L552" t="str">
            <v>A0001</v>
          </cell>
          <cell r="M552" t="str">
            <v>U</v>
          </cell>
        </row>
        <row r="553">
          <cell r="A553">
            <v>27650</v>
          </cell>
          <cell r="B553" t="str">
            <v>4</v>
          </cell>
          <cell r="C553" t="str">
            <v>가시나무</v>
          </cell>
          <cell r="E553">
            <v>146</v>
          </cell>
          <cell r="G553" t="str">
            <v>주</v>
          </cell>
          <cell r="I553">
            <v>0</v>
          </cell>
          <cell r="K553" t="str">
            <v>IG00100</v>
          </cell>
          <cell r="L553" t="str">
            <v>A006</v>
          </cell>
          <cell r="M553" t="str">
            <v>U</v>
          </cell>
        </row>
        <row r="554">
          <cell r="A554">
            <v>27700</v>
          </cell>
          <cell r="B554" t="str">
            <v>4</v>
          </cell>
          <cell r="C554" t="str">
            <v>동백나무</v>
          </cell>
          <cell r="E554">
            <v>70</v>
          </cell>
          <cell r="G554" t="str">
            <v>주</v>
          </cell>
          <cell r="I554">
            <v>0</v>
          </cell>
          <cell r="K554" t="str">
            <v>IG00200</v>
          </cell>
          <cell r="L554" t="str">
            <v>A006</v>
          </cell>
          <cell r="M554" t="str">
            <v>U</v>
          </cell>
        </row>
        <row r="555">
          <cell r="A555">
            <v>27750</v>
          </cell>
          <cell r="B555" t="str">
            <v>4</v>
          </cell>
          <cell r="C555" t="str">
            <v>소나무(조형)</v>
          </cell>
          <cell r="E555">
            <v>5</v>
          </cell>
          <cell r="G555" t="str">
            <v>주당</v>
          </cell>
          <cell r="I555">
            <v>0</v>
          </cell>
          <cell r="K555" t="str">
            <v>IG00300</v>
          </cell>
          <cell r="L555" t="str">
            <v>A006</v>
          </cell>
          <cell r="M555" t="str">
            <v>U</v>
          </cell>
        </row>
        <row r="556">
          <cell r="A556">
            <v>27800</v>
          </cell>
          <cell r="B556" t="str">
            <v>4</v>
          </cell>
          <cell r="C556" t="str">
            <v>소나무(조형)</v>
          </cell>
          <cell r="E556">
            <v>9</v>
          </cell>
          <cell r="G556" t="str">
            <v>주당</v>
          </cell>
          <cell r="I556">
            <v>0</v>
          </cell>
          <cell r="K556" t="str">
            <v>IG00400</v>
          </cell>
          <cell r="L556" t="str">
            <v>A006</v>
          </cell>
          <cell r="M556" t="str">
            <v>U</v>
          </cell>
        </row>
        <row r="557">
          <cell r="A557">
            <v>27850</v>
          </cell>
          <cell r="B557" t="str">
            <v>4</v>
          </cell>
          <cell r="C557" t="str">
            <v>소나무(조형)</v>
          </cell>
          <cell r="E557">
            <v>14</v>
          </cell>
          <cell r="G557" t="str">
            <v>주당</v>
          </cell>
          <cell r="I557">
            <v>0</v>
          </cell>
          <cell r="K557" t="str">
            <v>IG00500</v>
          </cell>
          <cell r="L557" t="str">
            <v>A006</v>
          </cell>
          <cell r="M557" t="str">
            <v>U</v>
          </cell>
        </row>
        <row r="558">
          <cell r="A558">
            <v>27900</v>
          </cell>
          <cell r="B558" t="str">
            <v>4</v>
          </cell>
          <cell r="C558" t="str">
            <v>왕대</v>
          </cell>
          <cell r="E558">
            <v>3650</v>
          </cell>
          <cell r="G558" t="str">
            <v>주당</v>
          </cell>
          <cell r="I558">
            <v>0</v>
          </cell>
          <cell r="K558" t="str">
            <v>IG00600</v>
          </cell>
          <cell r="L558" t="str">
            <v>A006</v>
          </cell>
          <cell r="M558" t="str">
            <v>U</v>
          </cell>
        </row>
        <row r="559">
          <cell r="A559">
            <v>27950</v>
          </cell>
          <cell r="B559" t="str">
            <v>4</v>
          </cell>
          <cell r="C559" t="str">
            <v>후박나무</v>
          </cell>
          <cell r="E559">
            <v>48</v>
          </cell>
          <cell r="G559" t="str">
            <v>주당</v>
          </cell>
          <cell r="I559">
            <v>0</v>
          </cell>
          <cell r="K559" t="str">
            <v>IG00700</v>
          </cell>
          <cell r="L559" t="str">
            <v>A006</v>
          </cell>
          <cell r="M559" t="str">
            <v>U</v>
          </cell>
        </row>
        <row r="560">
          <cell r="A560">
            <v>28000</v>
          </cell>
          <cell r="B560" t="str">
            <v>4</v>
          </cell>
          <cell r="C560" t="str">
            <v>후박나무(가로수용)</v>
          </cell>
          <cell r="E560">
            <v>37</v>
          </cell>
          <cell r="G560" t="str">
            <v>주당</v>
          </cell>
          <cell r="I560">
            <v>0</v>
          </cell>
          <cell r="K560" t="str">
            <v>IG00800</v>
          </cell>
          <cell r="L560" t="str">
            <v>A006</v>
          </cell>
          <cell r="M560" t="str">
            <v>U</v>
          </cell>
        </row>
        <row r="561">
          <cell r="A561">
            <v>28050</v>
          </cell>
          <cell r="B561" t="str">
            <v>4</v>
          </cell>
          <cell r="C561" t="str">
            <v>모과나무</v>
          </cell>
          <cell r="E561">
            <v>3</v>
          </cell>
          <cell r="G561" t="str">
            <v>주당</v>
          </cell>
          <cell r="I561">
            <v>0</v>
          </cell>
          <cell r="K561" t="str">
            <v>IG00900</v>
          </cell>
          <cell r="L561" t="str">
            <v>A006</v>
          </cell>
          <cell r="M561" t="str">
            <v>U</v>
          </cell>
        </row>
        <row r="562">
          <cell r="A562">
            <v>28100</v>
          </cell>
          <cell r="B562" t="str">
            <v>4</v>
          </cell>
          <cell r="C562" t="str">
            <v>모과나무</v>
          </cell>
          <cell r="E562">
            <v>14</v>
          </cell>
          <cell r="G562" t="str">
            <v>주당</v>
          </cell>
          <cell r="I562">
            <v>0</v>
          </cell>
          <cell r="K562" t="str">
            <v>IG01000</v>
          </cell>
          <cell r="L562" t="str">
            <v>A006</v>
          </cell>
          <cell r="M562" t="str">
            <v>U</v>
          </cell>
        </row>
        <row r="563">
          <cell r="A563">
            <v>28150</v>
          </cell>
          <cell r="B563" t="str">
            <v>4</v>
          </cell>
          <cell r="C563" t="str">
            <v>매화나무</v>
          </cell>
          <cell r="E563">
            <v>43</v>
          </cell>
          <cell r="G563" t="str">
            <v>주당</v>
          </cell>
          <cell r="I563">
            <v>0</v>
          </cell>
          <cell r="K563" t="str">
            <v>IG01100</v>
          </cell>
          <cell r="L563" t="str">
            <v>A006</v>
          </cell>
          <cell r="M563" t="str">
            <v>U</v>
          </cell>
        </row>
        <row r="564">
          <cell r="A564">
            <v>28200</v>
          </cell>
          <cell r="B564" t="str">
            <v>4</v>
          </cell>
          <cell r="C564" t="str">
            <v>배롱나무</v>
          </cell>
          <cell r="E564">
            <v>12</v>
          </cell>
          <cell r="G564" t="str">
            <v>주당</v>
          </cell>
          <cell r="I564">
            <v>0</v>
          </cell>
          <cell r="K564" t="str">
            <v>IG01200</v>
          </cell>
          <cell r="L564" t="str">
            <v>A006</v>
          </cell>
          <cell r="M564" t="str">
            <v>U</v>
          </cell>
        </row>
        <row r="565">
          <cell r="A565">
            <v>28250</v>
          </cell>
          <cell r="B565" t="str">
            <v>4</v>
          </cell>
          <cell r="C565" t="str">
            <v>배롱나무</v>
          </cell>
          <cell r="E565">
            <v>11</v>
          </cell>
          <cell r="G565" t="str">
            <v>주당</v>
          </cell>
          <cell r="I565">
            <v>0</v>
          </cell>
          <cell r="K565" t="str">
            <v>IG01300</v>
          </cell>
          <cell r="L565" t="str">
            <v>A006</v>
          </cell>
          <cell r="M565" t="str">
            <v>U</v>
          </cell>
        </row>
        <row r="566">
          <cell r="A566">
            <v>28300</v>
          </cell>
          <cell r="B566" t="str">
            <v>4</v>
          </cell>
          <cell r="C566" t="str">
            <v>살구나무</v>
          </cell>
          <cell r="E566">
            <v>3</v>
          </cell>
          <cell r="G566" t="str">
            <v>주당</v>
          </cell>
          <cell r="I566">
            <v>0</v>
          </cell>
          <cell r="K566" t="str">
            <v>IG01400</v>
          </cell>
          <cell r="L566" t="str">
            <v>A006</v>
          </cell>
          <cell r="M566" t="str">
            <v>U</v>
          </cell>
        </row>
        <row r="567">
          <cell r="A567">
            <v>28350</v>
          </cell>
          <cell r="B567" t="str">
            <v>4</v>
          </cell>
          <cell r="C567" t="str">
            <v>살구나무</v>
          </cell>
          <cell r="E567">
            <v>39</v>
          </cell>
          <cell r="G567" t="str">
            <v>주당</v>
          </cell>
          <cell r="I567">
            <v>0</v>
          </cell>
          <cell r="K567" t="str">
            <v>IG01500</v>
          </cell>
          <cell r="L567" t="str">
            <v>A006</v>
          </cell>
          <cell r="M567" t="str">
            <v>U</v>
          </cell>
        </row>
        <row r="568">
          <cell r="A568">
            <v>28400</v>
          </cell>
          <cell r="B568" t="str">
            <v>4</v>
          </cell>
          <cell r="C568" t="str">
            <v>석류나무</v>
          </cell>
          <cell r="E568">
            <v>17</v>
          </cell>
          <cell r="G568" t="str">
            <v>주당</v>
          </cell>
          <cell r="I568">
            <v>0</v>
          </cell>
          <cell r="K568" t="str">
            <v>IG01600</v>
          </cell>
          <cell r="L568" t="str">
            <v>A006</v>
          </cell>
          <cell r="M568" t="str">
            <v>U</v>
          </cell>
        </row>
        <row r="569">
          <cell r="A569">
            <v>28450</v>
          </cell>
          <cell r="B569" t="str">
            <v>4</v>
          </cell>
          <cell r="C569" t="str">
            <v>왕벚나무</v>
          </cell>
          <cell r="E569">
            <v>91</v>
          </cell>
          <cell r="G569" t="str">
            <v>주당</v>
          </cell>
          <cell r="I569">
            <v>0</v>
          </cell>
          <cell r="K569" t="str">
            <v>IG01700</v>
          </cell>
          <cell r="L569" t="str">
            <v>A006</v>
          </cell>
          <cell r="M569" t="str">
            <v>U</v>
          </cell>
        </row>
        <row r="570">
          <cell r="A570">
            <v>28500</v>
          </cell>
          <cell r="B570" t="str">
            <v>4</v>
          </cell>
          <cell r="C570" t="str">
            <v>이팝나무</v>
          </cell>
          <cell r="E570">
            <v>51</v>
          </cell>
          <cell r="G570" t="str">
            <v>주당</v>
          </cell>
          <cell r="I570">
            <v>0</v>
          </cell>
          <cell r="K570" t="str">
            <v>IG01800</v>
          </cell>
          <cell r="L570" t="str">
            <v>A006</v>
          </cell>
          <cell r="M570" t="str">
            <v>U</v>
          </cell>
        </row>
        <row r="571">
          <cell r="A571">
            <v>28550</v>
          </cell>
          <cell r="B571" t="str">
            <v>4</v>
          </cell>
          <cell r="C571" t="str">
            <v>팽나무</v>
          </cell>
          <cell r="E571">
            <v>8</v>
          </cell>
          <cell r="G571" t="str">
            <v>주당</v>
          </cell>
          <cell r="I571">
            <v>0</v>
          </cell>
          <cell r="K571" t="str">
            <v>IG01900</v>
          </cell>
          <cell r="L571" t="str">
            <v>A006</v>
          </cell>
          <cell r="M571" t="str">
            <v>U</v>
          </cell>
        </row>
        <row r="572">
          <cell r="A572">
            <v>28600</v>
          </cell>
          <cell r="B572" t="str">
            <v>4</v>
          </cell>
          <cell r="C572" t="str">
            <v>호도나무</v>
          </cell>
          <cell r="E572">
            <v>82</v>
          </cell>
          <cell r="G572" t="str">
            <v>주당</v>
          </cell>
          <cell r="I572">
            <v>0</v>
          </cell>
          <cell r="K572" t="str">
            <v>IG02000</v>
          </cell>
          <cell r="L572" t="str">
            <v>A006</v>
          </cell>
          <cell r="M572" t="str">
            <v>U</v>
          </cell>
        </row>
        <row r="573">
          <cell r="A573">
            <v>28650</v>
          </cell>
          <cell r="B573" t="str">
            <v>4</v>
          </cell>
          <cell r="C573" t="str">
            <v>홍단풍</v>
          </cell>
          <cell r="E573">
            <v>14</v>
          </cell>
          <cell r="G573" t="str">
            <v>주당</v>
          </cell>
          <cell r="I573">
            <v>0</v>
          </cell>
          <cell r="K573" t="str">
            <v>IG02100</v>
          </cell>
          <cell r="L573" t="str">
            <v>A006</v>
          </cell>
          <cell r="M573" t="str">
            <v>U</v>
          </cell>
        </row>
        <row r="574">
          <cell r="A574">
            <v>28700</v>
          </cell>
          <cell r="B574" t="str">
            <v>4</v>
          </cell>
          <cell r="C574" t="str">
            <v>꽝꽝나무</v>
          </cell>
          <cell r="E574">
            <v>1200</v>
          </cell>
          <cell r="G574" t="str">
            <v>주당</v>
          </cell>
          <cell r="I574">
            <v>0</v>
          </cell>
          <cell r="K574" t="str">
            <v>IG02200</v>
          </cell>
          <cell r="L574" t="str">
            <v>A006</v>
          </cell>
          <cell r="M574" t="str">
            <v>U</v>
          </cell>
        </row>
        <row r="575">
          <cell r="A575">
            <v>28750</v>
          </cell>
          <cell r="B575" t="str">
            <v>4</v>
          </cell>
          <cell r="C575" t="str">
            <v>사철나무</v>
          </cell>
          <cell r="E575">
            <v>690</v>
          </cell>
          <cell r="G575" t="str">
            <v>주당</v>
          </cell>
          <cell r="I575">
            <v>0</v>
          </cell>
          <cell r="K575" t="str">
            <v>IG02300</v>
          </cell>
          <cell r="L575" t="str">
            <v>A006</v>
          </cell>
          <cell r="M575" t="str">
            <v>U</v>
          </cell>
        </row>
        <row r="576">
          <cell r="A576">
            <v>28800</v>
          </cell>
          <cell r="B576" t="str">
            <v>4</v>
          </cell>
          <cell r="C576" t="str">
            <v>옥향</v>
          </cell>
          <cell r="E576">
            <v>62</v>
          </cell>
          <cell r="G576" t="str">
            <v>주당</v>
          </cell>
          <cell r="I576">
            <v>0</v>
          </cell>
          <cell r="K576" t="str">
            <v>IG02400</v>
          </cell>
          <cell r="L576" t="str">
            <v>A006</v>
          </cell>
          <cell r="M576" t="str">
            <v>U</v>
          </cell>
        </row>
        <row r="577">
          <cell r="A577">
            <v>28850</v>
          </cell>
          <cell r="B577" t="str">
            <v>4</v>
          </cell>
          <cell r="C577" t="str">
            <v>팔손이나무</v>
          </cell>
          <cell r="E577">
            <v>230</v>
          </cell>
          <cell r="G577" t="str">
            <v>주당</v>
          </cell>
          <cell r="I577">
            <v>0</v>
          </cell>
          <cell r="K577" t="str">
            <v>IG02500</v>
          </cell>
          <cell r="L577" t="str">
            <v>A006</v>
          </cell>
          <cell r="M577" t="str">
            <v>U</v>
          </cell>
        </row>
        <row r="578">
          <cell r="A578">
            <v>28900</v>
          </cell>
          <cell r="B578" t="str">
            <v>4</v>
          </cell>
          <cell r="C578" t="str">
            <v>협죽도</v>
          </cell>
          <cell r="E578">
            <v>250</v>
          </cell>
          <cell r="G578" t="str">
            <v>주당</v>
          </cell>
          <cell r="I578">
            <v>0</v>
          </cell>
          <cell r="K578" t="str">
            <v>IG02600</v>
          </cell>
          <cell r="L578" t="str">
            <v>A006</v>
          </cell>
          <cell r="M578" t="str">
            <v>U</v>
          </cell>
        </row>
        <row r="579">
          <cell r="A579">
            <v>28950</v>
          </cell>
          <cell r="B579" t="str">
            <v>4</v>
          </cell>
          <cell r="C579" t="str">
            <v>영산홍</v>
          </cell>
          <cell r="E579">
            <v>1840</v>
          </cell>
          <cell r="G579" t="str">
            <v>주당</v>
          </cell>
          <cell r="I579">
            <v>0</v>
          </cell>
          <cell r="K579" t="str">
            <v>IG02700</v>
          </cell>
          <cell r="L579" t="str">
            <v>A006</v>
          </cell>
          <cell r="M579" t="str">
            <v>U</v>
          </cell>
        </row>
        <row r="580">
          <cell r="A580">
            <v>29000</v>
          </cell>
          <cell r="B580" t="str">
            <v>4</v>
          </cell>
          <cell r="C580" t="str">
            <v>자산홍</v>
          </cell>
          <cell r="E580">
            <v>2140</v>
          </cell>
          <cell r="G580" t="str">
            <v>주당</v>
          </cell>
          <cell r="I580">
            <v>0</v>
          </cell>
          <cell r="K580" t="str">
            <v>IG02800</v>
          </cell>
          <cell r="L580" t="str">
            <v>A006</v>
          </cell>
          <cell r="M580" t="str">
            <v>U</v>
          </cell>
        </row>
        <row r="581">
          <cell r="A581">
            <v>29050</v>
          </cell>
          <cell r="B581" t="str">
            <v>4</v>
          </cell>
          <cell r="C581" t="str">
            <v>치자나무</v>
          </cell>
          <cell r="E581">
            <v>810</v>
          </cell>
          <cell r="G581" t="str">
            <v>주당</v>
          </cell>
          <cell r="I581">
            <v>0</v>
          </cell>
          <cell r="K581" t="str">
            <v>IG02900</v>
          </cell>
          <cell r="L581" t="str">
            <v>A006</v>
          </cell>
          <cell r="M581" t="str">
            <v>U</v>
          </cell>
        </row>
        <row r="582">
          <cell r="A582">
            <v>29100</v>
          </cell>
          <cell r="B582" t="str">
            <v>4</v>
          </cell>
          <cell r="C582" t="str">
            <v>해당화</v>
          </cell>
          <cell r="E582">
            <v>1940</v>
          </cell>
          <cell r="G582" t="str">
            <v>주당</v>
          </cell>
          <cell r="I582">
            <v>0</v>
          </cell>
          <cell r="K582" t="str">
            <v>IG03000</v>
          </cell>
          <cell r="L582" t="str">
            <v>A006</v>
          </cell>
          <cell r="M582" t="str">
            <v>U</v>
          </cell>
        </row>
        <row r="583">
          <cell r="A583">
            <v>29150</v>
          </cell>
          <cell r="B583" t="str">
            <v>4</v>
          </cell>
          <cell r="C583" t="str">
            <v>황매화</v>
          </cell>
          <cell r="E583">
            <v>1480</v>
          </cell>
          <cell r="G583" t="str">
            <v>주당</v>
          </cell>
          <cell r="I583">
            <v>0</v>
          </cell>
          <cell r="K583" t="str">
            <v>IG03100</v>
          </cell>
          <cell r="L583" t="str">
            <v>A006</v>
          </cell>
          <cell r="M583" t="str">
            <v>U</v>
          </cell>
        </row>
        <row r="584">
          <cell r="A584">
            <v>29200</v>
          </cell>
          <cell r="B584" t="str">
            <v>4</v>
          </cell>
          <cell r="C584" t="str">
            <v>담쟁이덩쿨</v>
          </cell>
          <cell r="E584">
            <v>1600</v>
          </cell>
          <cell r="G584" t="str">
            <v>주당</v>
          </cell>
          <cell r="I584">
            <v>0</v>
          </cell>
          <cell r="K584" t="str">
            <v>IG03200</v>
          </cell>
          <cell r="L584" t="str">
            <v>A006</v>
          </cell>
          <cell r="M584" t="str">
            <v>U</v>
          </cell>
        </row>
        <row r="585">
          <cell r="A585">
            <v>29250</v>
          </cell>
          <cell r="B585" t="str">
            <v>4</v>
          </cell>
          <cell r="C585" t="str">
            <v>잔디</v>
          </cell>
          <cell r="E585">
            <v>39720</v>
          </cell>
          <cell r="G585" t="str">
            <v>M2</v>
          </cell>
          <cell r="I585">
            <v>0</v>
          </cell>
          <cell r="K585" t="str">
            <v>IG03300</v>
          </cell>
          <cell r="L585" t="str">
            <v>A006</v>
          </cell>
          <cell r="M585" t="str">
            <v>U</v>
          </cell>
        </row>
        <row r="586">
          <cell r="A586">
            <v>29300</v>
          </cell>
          <cell r="B586" t="str">
            <v>3</v>
          </cell>
          <cell r="C586" t="str">
            <v>(사)골재대</v>
          </cell>
          <cell r="E586">
            <v>0</v>
          </cell>
          <cell r="I586">
            <v>0</v>
          </cell>
          <cell r="K586" t="str">
            <v>A007</v>
          </cell>
          <cell r="L586" t="str">
            <v>A0001</v>
          </cell>
          <cell r="M586" t="str">
            <v>U</v>
          </cell>
        </row>
        <row r="587">
          <cell r="A587">
            <v>29350</v>
          </cell>
          <cell r="B587" t="str">
            <v>4</v>
          </cell>
          <cell r="C587" t="str">
            <v>모래(도착도)</v>
          </cell>
          <cell r="D587" t="str">
            <v>강모래</v>
          </cell>
          <cell r="E587">
            <v>63793</v>
          </cell>
          <cell r="G587" t="str">
            <v>M3</v>
          </cell>
          <cell r="I587">
            <v>0</v>
          </cell>
          <cell r="K587" t="str">
            <v>M00680</v>
          </cell>
          <cell r="L587" t="str">
            <v>A007</v>
          </cell>
          <cell r="M587" t="str">
            <v>U</v>
          </cell>
        </row>
        <row r="588">
          <cell r="A588">
            <v>29400</v>
          </cell>
          <cell r="B588" t="str">
            <v>4</v>
          </cell>
          <cell r="C588" t="str">
            <v>모래(도착도)</v>
          </cell>
          <cell r="D588" t="str">
            <v>세척사</v>
          </cell>
          <cell r="E588">
            <v>187687</v>
          </cell>
          <cell r="G588" t="str">
            <v>M3</v>
          </cell>
          <cell r="I588">
            <v>0</v>
          </cell>
          <cell r="K588" t="str">
            <v>M00690</v>
          </cell>
          <cell r="L588" t="str">
            <v>A007</v>
          </cell>
          <cell r="M588" t="str">
            <v>U</v>
          </cell>
        </row>
        <row r="589">
          <cell r="A589">
            <v>29450</v>
          </cell>
          <cell r="B589" t="str">
            <v>4</v>
          </cell>
          <cell r="C589" t="str">
            <v>쇄석자갈(현장도착도)</v>
          </cell>
          <cell r="D589" t="str">
            <v>40mm</v>
          </cell>
          <cell r="E589">
            <v>66726</v>
          </cell>
          <cell r="G589" t="str">
            <v>M3</v>
          </cell>
          <cell r="I589">
            <v>0</v>
          </cell>
          <cell r="K589" t="str">
            <v>M07290D9</v>
          </cell>
          <cell r="L589" t="str">
            <v>A007</v>
          </cell>
          <cell r="M589" t="str">
            <v>U</v>
          </cell>
        </row>
        <row r="590">
          <cell r="A590">
            <v>29500</v>
          </cell>
          <cell r="B590" t="str">
            <v>4</v>
          </cell>
          <cell r="C590" t="str">
            <v>보조기층재(현장도착도)</v>
          </cell>
          <cell r="D590" t="str">
            <v>D=40MM</v>
          </cell>
          <cell r="E590">
            <v>116074</v>
          </cell>
          <cell r="G590" t="str">
            <v>M3</v>
          </cell>
          <cell r="I590">
            <v>0</v>
          </cell>
          <cell r="K590" t="str">
            <v>M00740</v>
          </cell>
          <cell r="L590" t="str">
            <v>A007</v>
          </cell>
          <cell r="M590" t="str">
            <v>U</v>
          </cell>
        </row>
        <row r="591">
          <cell r="A591">
            <v>29550</v>
          </cell>
          <cell r="B591" t="str">
            <v>4</v>
          </cell>
          <cell r="C591" t="str">
            <v>보조기층재(현장도착도)</v>
          </cell>
          <cell r="D591" t="str">
            <v>D=75MM</v>
          </cell>
          <cell r="E591">
            <v>17875</v>
          </cell>
          <cell r="G591" t="str">
            <v>M3</v>
          </cell>
          <cell r="I591">
            <v>0</v>
          </cell>
          <cell r="K591" t="str">
            <v>M00741</v>
          </cell>
          <cell r="L591" t="str">
            <v>A007</v>
          </cell>
          <cell r="M591" t="str">
            <v>U</v>
          </cell>
        </row>
        <row r="592">
          <cell r="A592">
            <v>29600</v>
          </cell>
          <cell r="B592" t="str">
            <v>3</v>
          </cell>
          <cell r="C592" t="str">
            <v>(아)폐기물처리비</v>
          </cell>
          <cell r="E592">
            <v>0</v>
          </cell>
          <cell r="I592">
            <v>0</v>
          </cell>
          <cell r="K592" t="str">
            <v>A008</v>
          </cell>
          <cell r="L592" t="str">
            <v>A0001</v>
          </cell>
          <cell r="M592" t="str">
            <v>U</v>
          </cell>
        </row>
        <row r="593">
          <cell r="A593">
            <v>29650</v>
          </cell>
          <cell r="B593" t="str">
            <v>4</v>
          </cell>
          <cell r="C593" t="str">
            <v>폐콘크리트</v>
          </cell>
          <cell r="D593" t="str">
            <v>철근콘크리트</v>
          </cell>
          <cell r="E593">
            <v>13316</v>
          </cell>
          <cell r="G593" t="str">
            <v>M3</v>
          </cell>
          <cell r="I593">
            <v>0</v>
          </cell>
          <cell r="K593" t="str">
            <v>GS0310</v>
          </cell>
          <cell r="L593" t="str">
            <v>A008</v>
          </cell>
          <cell r="M593" t="str">
            <v>U</v>
          </cell>
        </row>
        <row r="594">
          <cell r="A594">
            <v>29700</v>
          </cell>
          <cell r="B594" t="str">
            <v>4</v>
          </cell>
          <cell r="C594" t="str">
            <v>폐아스콘</v>
          </cell>
          <cell r="E594">
            <v>8137</v>
          </cell>
          <cell r="G594" t="str">
            <v>M3</v>
          </cell>
          <cell r="I594">
            <v>0</v>
          </cell>
          <cell r="K594" t="str">
            <v>GS0320</v>
          </cell>
          <cell r="L594" t="str">
            <v>A008</v>
          </cell>
          <cell r="M594" t="str">
            <v>U</v>
          </cell>
        </row>
        <row r="595">
          <cell r="A595">
            <v>29750</v>
          </cell>
          <cell r="B595" t="str">
            <v>3</v>
          </cell>
          <cell r="C595" t="str">
            <v>(자)사급자재대</v>
          </cell>
          <cell r="E595">
            <v>0</v>
          </cell>
          <cell r="I595">
            <v>0</v>
          </cell>
          <cell r="K595" t="str">
            <v>A009</v>
          </cell>
          <cell r="L595" t="str">
            <v>A0001</v>
          </cell>
          <cell r="M595" t="str">
            <v>U</v>
          </cell>
        </row>
        <row r="596">
          <cell r="A596">
            <v>29800</v>
          </cell>
          <cell r="B596" t="str">
            <v>4</v>
          </cell>
          <cell r="C596" t="str">
            <v>시멘트</v>
          </cell>
          <cell r="D596" t="str">
            <v>BULK    (비포장품)</v>
          </cell>
          <cell r="E596">
            <v>31051</v>
          </cell>
          <cell r="G596" t="str">
            <v>TON</v>
          </cell>
          <cell r="I596">
            <v>0</v>
          </cell>
          <cell r="K596" t="str">
            <v>M0747006</v>
          </cell>
          <cell r="L596" t="str">
            <v>A009</v>
          </cell>
          <cell r="M596" t="str">
            <v>U</v>
          </cell>
        </row>
        <row r="597">
          <cell r="A597">
            <v>29850</v>
          </cell>
          <cell r="B597" t="str">
            <v>4</v>
          </cell>
          <cell r="C597" t="str">
            <v>보통시멘트</v>
          </cell>
          <cell r="D597" t="str">
            <v>40kg/대 (포장품)</v>
          </cell>
          <cell r="E597">
            <v>6149</v>
          </cell>
          <cell r="G597" t="str">
            <v>대</v>
          </cell>
          <cell r="I597">
            <v>0</v>
          </cell>
          <cell r="K597" t="str">
            <v>M0747074</v>
          </cell>
          <cell r="L597" t="str">
            <v>A009</v>
          </cell>
          <cell r="M597" t="str">
            <v>U</v>
          </cell>
        </row>
        <row r="598">
          <cell r="A598">
            <v>29900</v>
          </cell>
          <cell r="B598" t="str">
            <v>4</v>
          </cell>
          <cell r="C598" t="str">
            <v>레미콘</v>
          </cell>
          <cell r="D598" t="str">
            <v>40-150-8</v>
          </cell>
          <cell r="E598">
            <v>5023</v>
          </cell>
          <cell r="G598" t="str">
            <v>M3</v>
          </cell>
          <cell r="I598">
            <v>0</v>
          </cell>
          <cell r="K598" t="str">
            <v>M0768009</v>
          </cell>
          <cell r="L598" t="str">
            <v>A009</v>
          </cell>
          <cell r="M598" t="str">
            <v>U</v>
          </cell>
        </row>
        <row r="599">
          <cell r="A599">
            <v>29950</v>
          </cell>
          <cell r="B599" t="str">
            <v>4</v>
          </cell>
          <cell r="C599" t="str">
            <v>레미콘</v>
          </cell>
          <cell r="D599" t="str">
            <v>40-210-8</v>
          </cell>
          <cell r="E599">
            <v>1823</v>
          </cell>
          <cell r="G599" t="str">
            <v>M3</v>
          </cell>
          <cell r="I599">
            <v>0</v>
          </cell>
          <cell r="K599" t="str">
            <v>M0768051</v>
          </cell>
          <cell r="L599" t="str">
            <v>A009</v>
          </cell>
          <cell r="M599" t="str">
            <v>U</v>
          </cell>
        </row>
        <row r="600">
          <cell r="A600">
            <v>30000</v>
          </cell>
          <cell r="B600" t="str">
            <v>4</v>
          </cell>
          <cell r="C600" t="str">
            <v>레미콘</v>
          </cell>
          <cell r="D600" t="str">
            <v>25-210-8</v>
          </cell>
          <cell r="E600">
            <v>4557</v>
          </cell>
          <cell r="G600" t="str">
            <v>M3</v>
          </cell>
          <cell r="I600">
            <v>0</v>
          </cell>
          <cell r="K600" t="str">
            <v>M0765045</v>
          </cell>
          <cell r="L600" t="str">
            <v>A009</v>
          </cell>
          <cell r="M600" t="str">
            <v>U</v>
          </cell>
        </row>
        <row r="601">
          <cell r="A601">
            <v>30050</v>
          </cell>
          <cell r="B601" t="str">
            <v>4</v>
          </cell>
          <cell r="C601" t="str">
            <v>레미콘</v>
          </cell>
          <cell r="D601" t="str">
            <v>25-240-15</v>
          </cell>
          <cell r="E601">
            <v>18681</v>
          </cell>
          <cell r="G601" t="str">
            <v>M3</v>
          </cell>
          <cell r="I601">
            <v>0</v>
          </cell>
          <cell r="K601" t="str">
            <v>M0765066</v>
          </cell>
          <cell r="L601" t="str">
            <v>A009</v>
          </cell>
          <cell r="M601" t="str">
            <v>U</v>
          </cell>
        </row>
        <row r="602">
          <cell r="A602">
            <v>30100</v>
          </cell>
          <cell r="B602" t="str">
            <v>4</v>
          </cell>
          <cell r="C602" t="str">
            <v>투수성콘크리트</v>
          </cell>
          <cell r="D602" t="str">
            <v>13-180kg/㎠</v>
          </cell>
          <cell r="E602">
            <v>3884</v>
          </cell>
          <cell r="G602" t="str">
            <v>M3</v>
          </cell>
          <cell r="I602">
            <v>0</v>
          </cell>
          <cell r="K602" t="str">
            <v>M1173023</v>
          </cell>
          <cell r="L602" t="str">
            <v>A009</v>
          </cell>
          <cell r="M602" t="str">
            <v>U</v>
          </cell>
        </row>
        <row r="603">
          <cell r="A603">
            <v>30150</v>
          </cell>
          <cell r="B603" t="str">
            <v>4</v>
          </cell>
          <cell r="C603" t="str">
            <v>이형철근</v>
          </cell>
          <cell r="D603" t="str">
            <v>D10M/M   0.560KG/M  SD30A,30B</v>
          </cell>
          <cell r="E603">
            <v>0.90200000000000002</v>
          </cell>
          <cell r="G603" t="str">
            <v>TON</v>
          </cell>
          <cell r="I603">
            <v>0</v>
          </cell>
          <cell r="K603" t="str">
            <v>M0012003</v>
          </cell>
          <cell r="L603" t="str">
            <v>A009</v>
          </cell>
          <cell r="M603" t="str">
            <v>U</v>
          </cell>
        </row>
        <row r="604">
          <cell r="A604">
            <v>30200</v>
          </cell>
          <cell r="B604" t="str">
            <v>4</v>
          </cell>
          <cell r="C604" t="str">
            <v>이형철근</v>
          </cell>
          <cell r="D604" t="str">
            <v>D13M/M   0.995KG/M  SD30A,30B</v>
          </cell>
          <cell r="E604">
            <v>494.04899999999998</v>
          </cell>
          <cell r="G604" t="str">
            <v>TON</v>
          </cell>
          <cell r="I604">
            <v>0</v>
          </cell>
          <cell r="K604" t="str">
            <v>M0012006</v>
          </cell>
          <cell r="L604" t="str">
            <v>A009</v>
          </cell>
          <cell r="M604" t="str">
            <v>U</v>
          </cell>
        </row>
        <row r="605">
          <cell r="A605">
            <v>30250</v>
          </cell>
          <cell r="B605" t="str">
            <v>4</v>
          </cell>
          <cell r="C605" t="str">
            <v>이형철근</v>
          </cell>
          <cell r="D605" t="str">
            <v>D16M/M   1.560KG/M  SD30A,30B</v>
          </cell>
          <cell r="E605">
            <v>1320.704</v>
          </cell>
          <cell r="G605" t="str">
            <v>TON</v>
          </cell>
          <cell r="I605">
            <v>0</v>
          </cell>
          <cell r="K605" t="str">
            <v>M0012009</v>
          </cell>
          <cell r="L605" t="str">
            <v>A009</v>
          </cell>
          <cell r="M605" t="str">
            <v>U</v>
          </cell>
        </row>
        <row r="606">
          <cell r="A606">
            <v>30300</v>
          </cell>
          <cell r="B606" t="str">
            <v>4</v>
          </cell>
          <cell r="C606" t="str">
            <v>이형철근</v>
          </cell>
          <cell r="D606" t="str">
            <v>D19M/M   2.250KG/M  SD30A,30B</v>
          </cell>
          <cell r="E606">
            <v>124.706</v>
          </cell>
          <cell r="G606" t="str">
            <v>TON</v>
          </cell>
          <cell r="I606">
            <v>0</v>
          </cell>
          <cell r="K606" t="str">
            <v>M0012012</v>
          </cell>
          <cell r="L606" t="str">
            <v>A009</v>
          </cell>
          <cell r="M606" t="str">
            <v>U</v>
          </cell>
        </row>
        <row r="607">
          <cell r="A607">
            <v>30350</v>
          </cell>
          <cell r="B607" t="str">
            <v>4</v>
          </cell>
          <cell r="C607" t="str">
            <v>이형철근</v>
          </cell>
          <cell r="D607" t="str">
            <v>D22M/M   3.040KG/M  SD30A,30B</v>
          </cell>
          <cell r="E607">
            <v>1226.8409999999999</v>
          </cell>
          <cell r="G607" t="str">
            <v>TON</v>
          </cell>
          <cell r="I607">
            <v>0</v>
          </cell>
          <cell r="K607" t="str">
            <v>M0012015</v>
          </cell>
          <cell r="L607" t="str">
            <v>A009</v>
          </cell>
          <cell r="M607" t="str">
            <v>U</v>
          </cell>
        </row>
        <row r="608">
          <cell r="A608">
            <v>30400</v>
          </cell>
          <cell r="B608" t="str">
            <v>4</v>
          </cell>
          <cell r="C608" t="str">
            <v>이형철근</v>
          </cell>
          <cell r="D608" t="str">
            <v>D25M/M   3.980KG/M  SD30A,30B</v>
          </cell>
          <cell r="E608">
            <v>460.91399999999999</v>
          </cell>
          <cell r="G608" t="str">
            <v>TON</v>
          </cell>
          <cell r="I608">
            <v>0</v>
          </cell>
          <cell r="K608" t="str">
            <v>M0012018</v>
          </cell>
          <cell r="L608" t="str">
            <v>A009</v>
          </cell>
          <cell r="M608" t="str">
            <v>U</v>
          </cell>
        </row>
        <row r="609">
          <cell r="A609">
            <v>30450</v>
          </cell>
          <cell r="B609" t="str">
            <v>4</v>
          </cell>
          <cell r="C609" t="str">
            <v>이형철근</v>
          </cell>
          <cell r="D609" t="str">
            <v>D29M/M   5.040KG/M  SD30A,30B</v>
          </cell>
          <cell r="E609">
            <v>3.9390000000000001</v>
          </cell>
          <cell r="G609" t="str">
            <v>TON</v>
          </cell>
          <cell r="I609">
            <v>0</v>
          </cell>
          <cell r="K609" t="str">
            <v>M0012021</v>
          </cell>
          <cell r="L609" t="str">
            <v>A009</v>
          </cell>
          <cell r="M609" t="str">
            <v>U</v>
          </cell>
        </row>
        <row r="610">
          <cell r="A610">
            <v>30500</v>
          </cell>
          <cell r="B610" t="str">
            <v>4</v>
          </cell>
          <cell r="C610" t="str">
            <v>원형봉강</v>
          </cell>
          <cell r="D610" t="str">
            <v>12M/M    0.888KG/M  SS41</v>
          </cell>
          <cell r="E610">
            <v>17.454999999999998</v>
          </cell>
          <cell r="G610" t="str">
            <v>TON</v>
          </cell>
          <cell r="I610">
            <v>0</v>
          </cell>
          <cell r="K610" t="str">
            <v>M0003010</v>
          </cell>
          <cell r="L610" t="str">
            <v>A009</v>
          </cell>
          <cell r="M610" t="str">
            <v>U</v>
          </cell>
        </row>
        <row r="611">
          <cell r="A611">
            <v>30550</v>
          </cell>
          <cell r="B611" t="str">
            <v>4</v>
          </cell>
          <cell r="C611" t="str">
            <v>원형봉강</v>
          </cell>
          <cell r="D611" t="str">
            <v>22M/M    2.980KG/M  SS41</v>
          </cell>
          <cell r="E611">
            <v>0.60299999999999998</v>
          </cell>
          <cell r="G611" t="str">
            <v>TON</v>
          </cell>
          <cell r="I611">
            <v>0</v>
          </cell>
          <cell r="K611" t="str">
            <v>M0003022</v>
          </cell>
          <cell r="L611" t="str">
            <v>A009</v>
          </cell>
          <cell r="M611" t="str">
            <v>U</v>
          </cell>
        </row>
        <row r="612">
          <cell r="A612">
            <v>30600</v>
          </cell>
          <cell r="B612" t="str">
            <v>4</v>
          </cell>
          <cell r="C612" t="str">
            <v>원형봉강</v>
          </cell>
          <cell r="D612" t="str">
            <v>32M/M    6.310KG/M  SS41</v>
          </cell>
          <cell r="E612">
            <v>6.6319999999999997</v>
          </cell>
          <cell r="G612" t="str">
            <v>TON</v>
          </cell>
          <cell r="I612">
            <v>0</v>
          </cell>
          <cell r="K612" t="str">
            <v>M0003031</v>
          </cell>
          <cell r="L612" t="str">
            <v>A009</v>
          </cell>
          <cell r="M612" t="str">
            <v>U</v>
          </cell>
        </row>
        <row r="613">
          <cell r="A613">
            <v>30650</v>
          </cell>
          <cell r="B613" t="str">
            <v>4</v>
          </cell>
          <cell r="C613" t="str">
            <v>원형봉강</v>
          </cell>
          <cell r="D613" t="str">
            <v>38M/M    8.900KG/M  SS41</v>
          </cell>
          <cell r="E613">
            <v>24.507999999999999</v>
          </cell>
          <cell r="G613" t="str">
            <v>TON</v>
          </cell>
          <cell r="I613">
            <v>0</v>
          </cell>
          <cell r="K613" t="str">
            <v>M0003034</v>
          </cell>
          <cell r="L613" t="str">
            <v>A009</v>
          </cell>
          <cell r="M613" t="str">
            <v>U</v>
          </cell>
        </row>
        <row r="614">
          <cell r="A614">
            <v>30700</v>
          </cell>
          <cell r="B614" t="str">
            <v>4</v>
          </cell>
          <cell r="C614" t="str">
            <v>SHEET PILE 손료 (6개월미만)</v>
          </cell>
          <cell r="D614" t="str">
            <v>30%</v>
          </cell>
          <cell r="E614">
            <v>1793.2</v>
          </cell>
          <cell r="G614" t="str">
            <v>TON</v>
          </cell>
          <cell r="I614">
            <v>0</v>
          </cell>
          <cell r="K614" t="str">
            <v>J-91002</v>
          </cell>
          <cell r="L614" t="str">
            <v>A009</v>
          </cell>
          <cell r="M614" t="str">
            <v>U</v>
          </cell>
        </row>
        <row r="615">
          <cell r="A615">
            <v>30750</v>
          </cell>
          <cell r="B615" t="str">
            <v>4</v>
          </cell>
          <cell r="C615" t="str">
            <v>H-BEAM 손료 (6개월미만)</v>
          </cell>
          <cell r="D615" t="str">
            <v>H-300x300x10x15</v>
          </cell>
          <cell r="E615">
            <v>1168.23</v>
          </cell>
          <cell r="G615" t="str">
            <v>TON</v>
          </cell>
          <cell r="I615">
            <v>0</v>
          </cell>
          <cell r="K615" t="str">
            <v>J-92002</v>
          </cell>
          <cell r="L615" t="str">
            <v>A009</v>
          </cell>
          <cell r="M615" t="str">
            <v>U</v>
          </cell>
        </row>
        <row r="616">
          <cell r="A616">
            <v>30800</v>
          </cell>
          <cell r="B616" t="str">
            <v>4</v>
          </cell>
          <cell r="C616" t="str">
            <v>흄관</v>
          </cell>
          <cell r="D616" t="str">
            <v>300㎜</v>
          </cell>
          <cell r="E616">
            <v>5</v>
          </cell>
          <cell r="G616" t="str">
            <v>M</v>
          </cell>
          <cell r="I616">
            <v>0</v>
          </cell>
          <cell r="K616" t="str">
            <v>M1749009</v>
          </cell>
          <cell r="L616" t="str">
            <v>A009</v>
          </cell>
          <cell r="M616" t="str">
            <v>U</v>
          </cell>
        </row>
        <row r="617">
          <cell r="A617">
            <v>30850</v>
          </cell>
          <cell r="B617" t="str">
            <v>4</v>
          </cell>
          <cell r="C617" t="str">
            <v>흄관</v>
          </cell>
          <cell r="D617" t="str">
            <v>450㎜</v>
          </cell>
          <cell r="E617">
            <v>1034</v>
          </cell>
          <cell r="G617" t="str">
            <v>M</v>
          </cell>
          <cell r="I617">
            <v>0</v>
          </cell>
          <cell r="K617" t="str">
            <v>M1749018</v>
          </cell>
          <cell r="L617" t="str">
            <v>A009</v>
          </cell>
          <cell r="M617" t="str">
            <v>U</v>
          </cell>
        </row>
        <row r="618">
          <cell r="A618">
            <v>30900</v>
          </cell>
          <cell r="B618" t="str">
            <v>4</v>
          </cell>
          <cell r="C618" t="str">
            <v>흄관</v>
          </cell>
          <cell r="D618" t="str">
            <v>600㎜</v>
          </cell>
          <cell r="E618">
            <v>175</v>
          </cell>
          <cell r="G618" t="str">
            <v>M</v>
          </cell>
          <cell r="I618">
            <v>0</v>
          </cell>
          <cell r="K618" t="str">
            <v>M1749024</v>
          </cell>
          <cell r="L618" t="str">
            <v>A009</v>
          </cell>
          <cell r="M618" t="str">
            <v>U</v>
          </cell>
        </row>
        <row r="619">
          <cell r="A619">
            <v>30950</v>
          </cell>
          <cell r="B619" t="str">
            <v>4</v>
          </cell>
          <cell r="C619" t="str">
            <v>흄관</v>
          </cell>
          <cell r="D619" t="str">
            <v>800㎜</v>
          </cell>
          <cell r="E619">
            <v>317</v>
          </cell>
          <cell r="G619" t="str">
            <v>M</v>
          </cell>
          <cell r="I619">
            <v>0</v>
          </cell>
          <cell r="K619" t="str">
            <v>M1749030</v>
          </cell>
          <cell r="L619" t="str">
            <v>A009</v>
          </cell>
          <cell r="M619" t="str">
            <v>U</v>
          </cell>
        </row>
        <row r="620">
          <cell r="A620">
            <v>31000</v>
          </cell>
          <cell r="B620" t="str">
            <v>4</v>
          </cell>
          <cell r="C620" t="str">
            <v>흄관</v>
          </cell>
          <cell r="D620" t="str">
            <v>1000㎜</v>
          </cell>
          <cell r="E620">
            <v>28</v>
          </cell>
          <cell r="G620" t="str">
            <v>M</v>
          </cell>
          <cell r="I620">
            <v>0</v>
          </cell>
          <cell r="K620" t="str">
            <v>M1749036</v>
          </cell>
          <cell r="L620" t="str">
            <v>A009</v>
          </cell>
          <cell r="M620" t="str">
            <v>U</v>
          </cell>
        </row>
        <row r="621">
          <cell r="A621">
            <v>31050</v>
          </cell>
          <cell r="B621" t="str">
            <v>4</v>
          </cell>
          <cell r="C621" t="str">
            <v>흄관</v>
          </cell>
          <cell r="D621" t="str">
            <v>1200㎜</v>
          </cell>
          <cell r="E621">
            <v>332</v>
          </cell>
          <cell r="G621" t="str">
            <v>M</v>
          </cell>
          <cell r="I621">
            <v>0</v>
          </cell>
          <cell r="K621" t="str">
            <v>M1749042</v>
          </cell>
          <cell r="L621" t="str">
            <v>A009</v>
          </cell>
          <cell r="M621" t="str">
            <v>U</v>
          </cell>
        </row>
        <row r="622">
          <cell r="A622">
            <v>31100</v>
          </cell>
          <cell r="B622" t="str">
            <v>4</v>
          </cell>
          <cell r="C622" t="str">
            <v>아스팔트콘크리트</v>
          </cell>
          <cell r="D622" t="str">
            <v>#467 기층용(안정처리제)</v>
          </cell>
          <cell r="E622">
            <v>115467</v>
          </cell>
          <cell r="G622" t="str">
            <v>TON</v>
          </cell>
          <cell r="I622">
            <v>0</v>
          </cell>
          <cell r="K622" t="str">
            <v>M1158003</v>
          </cell>
          <cell r="L622" t="str">
            <v>A009</v>
          </cell>
          <cell r="M622" t="str">
            <v>U</v>
          </cell>
        </row>
        <row r="623">
          <cell r="A623">
            <v>31150</v>
          </cell>
          <cell r="B623" t="str">
            <v>4</v>
          </cell>
          <cell r="C623" t="str">
            <v>아스팔트콘크리트</v>
          </cell>
          <cell r="D623" t="str">
            <v>#78  표층용</v>
          </cell>
          <cell r="E623">
            <v>7245</v>
          </cell>
          <cell r="G623" t="str">
            <v>TON</v>
          </cell>
          <cell r="I623">
            <v>0</v>
          </cell>
          <cell r="K623" t="str">
            <v>M1155009</v>
          </cell>
          <cell r="L623" t="str">
            <v>A009</v>
          </cell>
          <cell r="M623" t="str">
            <v>U</v>
          </cell>
        </row>
        <row r="624">
          <cell r="A624">
            <v>31200</v>
          </cell>
          <cell r="B624" t="str">
            <v>4</v>
          </cell>
          <cell r="C624" t="str">
            <v>아스팔트(유제)</v>
          </cell>
          <cell r="D624" t="str">
            <v>RS(C)-3,4 P/K(200ℓ)</v>
          </cell>
          <cell r="E624">
            <v>1672</v>
          </cell>
          <cell r="G624" t="str">
            <v>D/R</v>
          </cell>
          <cell r="I624">
            <v>0</v>
          </cell>
          <cell r="K624" t="str">
            <v>M1152003</v>
          </cell>
          <cell r="L624" t="str">
            <v>A009</v>
          </cell>
          <cell r="M624" t="str">
            <v>U</v>
          </cell>
        </row>
        <row r="625">
          <cell r="A625">
            <v>31250</v>
          </cell>
          <cell r="B625" t="str">
            <v>0</v>
          </cell>
          <cell r="C625" t="str">
            <v>간 접 노 무 비</v>
          </cell>
          <cell r="E625">
            <v>1</v>
          </cell>
          <cell r="G625" t="str">
            <v>식</v>
          </cell>
          <cell r="I625">
            <v>0</v>
          </cell>
          <cell r="K625" t="str">
            <v>F          *</v>
          </cell>
          <cell r="M625" t="str">
            <v>U</v>
          </cell>
        </row>
        <row r="626">
          <cell r="A626">
            <v>31300</v>
          </cell>
          <cell r="B626" t="str">
            <v>0</v>
          </cell>
          <cell r="C626" t="str">
            <v>산 재 보 험 료</v>
          </cell>
          <cell r="E626">
            <v>1</v>
          </cell>
          <cell r="G626" t="str">
            <v>식</v>
          </cell>
          <cell r="I626">
            <v>0</v>
          </cell>
          <cell r="K626" t="str">
            <v>F          *</v>
          </cell>
          <cell r="M626" t="str">
            <v>U</v>
          </cell>
        </row>
        <row r="627">
          <cell r="A627">
            <v>31350</v>
          </cell>
          <cell r="B627" t="str">
            <v>0</v>
          </cell>
          <cell r="C627" t="str">
            <v>안 전 관 리 비</v>
          </cell>
          <cell r="E627">
            <v>1</v>
          </cell>
          <cell r="G627" t="str">
            <v>식</v>
          </cell>
          <cell r="I627">
            <v>0</v>
          </cell>
          <cell r="K627" t="str">
            <v>F          *</v>
          </cell>
          <cell r="M627" t="str">
            <v>U</v>
          </cell>
        </row>
        <row r="628">
          <cell r="A628">
            <v>31400</v>
          </cell>
          <cell r="B628" t="str">
            <v>0</v>
          </cell>
          <cell r="C628" t="str">
            <v>기  타  경  비</v>
          </cell>
          <cell r="E628">
            <v>1</v>
          </cell>
          <cell r="G628" t="str">
            <v>식</v>
          </cell>
          <cell r="I628">
            <v>0</v>
          </cell>
          <cell r="K628" t="str">
            <v>F          *</v>
          </cell>
          <cell r="M628" t="str">
            <v>U</v>
          </cell>
        </row>
        <row r="629">
          <cell r="A629">
            <v>31450</v>
          </cell>
          <cell r="B629" t="str">
            <v>0</v>
          </cell>
          <cell r="C629" t="str">
            <v>일 반 관 리 비</v>
          </cell>
          <cell r="E629">
            <v>1</v>
          </cell>
          <cell r="G629" t="str">
            <v>식</v>
          </cell>
          <cell r="I629">
            <v>0</v>
          </cell>
          <cell r="K629" t="str">
            <v>F          *</v>
          </cell>
          <cell r="M629" t="str">
            <v>U</v>
          </cell>
        </row>
        <row r="630">
          <cell r="A630">
            <v>31500</v>
          </cell>
          <cell r="B630" t="str">
            <v>0</v>
          </cell>
          <cell r="C630" t="str">
            <v>이          윤</v>
          </cell>
          <cell r="E630">
            <v>1</v>
          </cell>
          <cell r="G630" t="str">
            <v>식</v>
          </cell>
          <cell r="I630">
            <v>0</v>
          </cell>
          <cell r="K630" t="str">
            <v>F          *</v>
          </cell>
          <cell r="M630" t="str">
            <v>U</v>
          </cell>
        </row>
        <row r="631">
          <cell r="A631">
            <v>31550</v>
          </cell>
          <cell r="B631" t="str">
            <v>0</v>
          </cell>
          <cell r="C631" t="str">
            <v>부 가 가 치 세</v>
          </cell>
          <cell r="E631">
            <v>1</v>
          </cell>
          <cell r="G631" t="str">
            <v>식</v>
          </cell>
          <cell r="I631">
            <v>0</v>
          </cell>
          <cell r="K631" t="str">
            <v>F          *</v>
          </cell>
          <cell r="M631" t="str">
            <v>U</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heetName val="신안설계"/>
      <sheetName val="업체선정"/>
      <sheetName val="원가계산"/>
      <sheetName val="실행집계장"/>
      <sheetName val="투찰집계장"/>
      <sheetName val="투찰내역"/>
      <sheetName val="토목총괄내역서"/>
      <sheetName val="표지"/>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3련 BOX"/>
      <sheetName val="수량산출"/>
      <sheetName val="Sheet1 (2)"/>
      <sheetName val="COPING"/>
    </sheetNames>
    <sheetDataSet>
      <sheetData sheetId="0">
        <row r="1">
          <cell r="A1" t="str">
            <v>F_SEQ</v>
          </cell>
          <cell r="B1" t="str">
            <v>F_LVL</v>
          </cell>
          <cell r="C1" t="str">
            <v>F_DES</v>
          </cell>
          <cell r="D1" t="str">
            <v>F_SIZE</v>
          </cell>
          <cell r="E1" t="str">
            <v>F_QQTY</v>
          </cell>
          <cell r="F1" t="str">
            <v>F_TQTY</v>
          </cell>
          <cell r="G1" t="str">
            <v>F_QUNIT</v>
          </cell>
          <cell r="H1" t="str">
            <v>F_PRIC</v>
          </cell>
          <cell r="I1" t="str">
            <v>F_COST</v>
          </cell>
          <cell r="J1" t="str">
            <v>F_BIGO</v>
          </cell>
          <cell r="K1" t="str">
            <v>F_REMK</v>
          </cell>
          <cell r="L1" t="str">
            <v>F_CODE</v>
          </cell>
          <cell r="M1" t="str">
            <v>F_PART</v>
          </cell>
        </row>
        <row r="2">
          <cell r="A2">
            <v>100</v>
          </cell>
          <cell r="B2" t="str">
            <v>1</v>
          </cell>
          <cell r="C2" t="str">
            <v>김해국제공항 2단계 확장공사</v>
          </cell>
          <cell r="D2" t="str">
            <v>(임시여객터미널지역:토목,건축,기계)</v>
          </cell>
          <cell r="E2">
            <v>0</v>
          </cell>
          <cell r="I2">
            <v>0</v>
          </cell>
          <cell r="K2" t="str">
            <v>*</v>
          </cell>
          <cell r="L2" t="str">
            <v>A000001</v>
          </cell>
          <cell r="M2" t="str">
            <v>U</v>
          </cell>
        </row>
        <row r="3">
          <cell r="A3">
            <v>150</v>
          </cell>
          <cell r="B3" t="str">
            <v>2</v>
          </cell>
          <cell r="C3" t="str">
            <v>(1)토 목 공 사</v>
          </cell>
          <cell r="E3">
            <v>0</v>
          </cell>
          <cell r="I3">
            <v>0</v>
          </cell>
          <cell r="K3" t="str">
            <v>A0001      *</v>
          </cell>
          <cell r="L3" t="str">
            <v>A000001</v>
          </cell>
          <cell r="M3" t="str">
            <v>U</v>
          </cell>
        </row>
        <row r="4">
          <cell r="A4">
            <v>200</v>
          </cell>
          <cell r="B4" t="str">
            <v>3</v>
          </cell>
          <cell r="C4" t="str">
            <v>(가)토  공</v>
          </cell>
          <cell r="E4">
            <v>0</v>
          </cell>
          <cell r="I4">
            <v>0</v>
          </cell>
          <cell r="K4" t="str">
            <v>A001</v>
          </cell>
          <cell r="L4" t="str">
            <v>A0001</v>
          </cell>
          <cell r="M4" t="str">
            <v>U</v>
          </cell>
        </row>
        <row r="5">
          <cell r="A5">
            <v>250</v>
          </cell>
          <cell r="B5" t="str">
            <v>4</v>
          </cell>
          <cell r="C5" t="str">
            <v>1)토공사</v>
          </cell>
          <cell r="E5">
            <v>0</v>
          </cell>
          <cell r="I5">
            <v>0</v>
          </cell>
          <cell r="L5" t="str">
            <v>A001</v>
          </cell>
          <cell r="M5" t="str">
            <v>U</v>
          </cell>
        </row>
        <row r="6">
          <cell r="A6">
            <v>300</v>
          </cell>
          <cell r="B6" t="str">
            <v>5</v>
          </cell>
          <cell r="C6" t="str">
            <v>철근콘크리트깨기</v>
          </cell>
          <cell r="D6" t="str">
            <v>t=30㎝이상</v>
          </cell>
          <cell r="E6">
            <v>13316</v>
          </cell>
          <cell r="G6" t="str">
            <v>M3</v>
          </cell>
          <cell r="I6">
            <v>0</v>
          </cell>
          <cell r="K6" t="str">
            <v>HP00010</v>
          </cell>
          <cell r="L6" t="str">
            <v>A001</v>
          </cell>
          <cell r="M6" t="str">
            <v>U</v>
          </cell>
        </row>
        <row r="7">
          <cell r="A7">
            <v>350</v>
          </cell>
          <cell r="B7" t="str">
            <v>5</v>
          </cell>
          <cell r="C7" t="str">
            <v>무근콘크리트깨기</v>
          </cell>
          <cell r="D7" t="str">
            <v>t=30㎝이하</v>
          </cell>
          <cell r="E7">
            <v>955</v>
          </cell>
          <cell r="G7" t="str">
            <v>M3</v>
          </cell>
          <cell r="I7">
            <v>0</v>
          </cell>
          <cell r="K7" t="str">
            <v>HP00020</v>
          </cell>
          <cell r="L7" t="str">
            <v>A001</v>
          </cell>
          <cell r="M7" t="str">
            <v>U</v>
          </cell>
        </row>
        <row r="8">
          <cell r="A8">
            <v>400</v>
          </cell>
          <cell r="B8" t="str">
            <v>5</v>
          </cell>
          <cell r="C8" t="str">
            <v>기존포장깨기</v>
          </cell>
          <cell r="D8" t="str">
            <v>아스콘</v>
          </cell>
          <cell r="E8">
            <v>8137</v>
          </cell>
          <cell r="G8" t="str">
            <v>M3</v>
          </cell>
          <cell r="I8">
            <v>0</v>
          </cell>
          <cell r="K8" t="str">
            <v>HD00030</v>
          </cell>
          <cell r="L8" t="str">
            <v>A001</v>
          </cell>
          <cell r="M8" t="str">
            <v>U</v>
          </cell>
        </row>
        <row r="9">
          <cell r="A9">
            <v>450</v>
          </cell>
          <cell r="B9" t="str">
            <v>5</v>
          </cell>
          <cell r="C9" t="str">
            <v>포장 절단공</v>
          </cell>
          <cell r="D9" t="str">
            <v>시멘트 콘크리트포장</v>
          </cell>
          <cell r="E9">
            <v>78</v>
          </cell>
          <cell r="G9" t="str">
            <v>M</v>
          </cell>
          <cell r="I9">
            <v>0</v>
          </cell>
          <cell r="K9" t="str">
            <v>J02080010</v>
          </cell>
          <cell r="L9" t="str">
            <v>A001</v>
          </cell>
          <cell r="M9" t="str">
            <v>U</v>
          </cell>
        </row>
        <row r="10">
          <cell r="A10">
            <v>500</v>
          </cell>
          <cell r="B10" t="str">
            <v>5</v>
          </cell>
          <cell r="C10" t="str">
            <v>포장 절단공</v>
          </cell>
          <cell r="D10" t="str">
            <v>아스팔트콘크리트포장</v>
          </cell>
          <cell r="E10">
            <v>3103</v>
          </cell>
          <cell r="G10" t="str">
            <v>M</v>
          </cell>
          <cell r="I10">
            <v>0</v>
          </cell>
          <cell r="K10" t="str">
            <v>J02080020</v>
          </cell>
          <cell r="L10" t="str">
            <v>A001</v>
          </cell>
          <cell r="M10" t="str">
            <v>U</v>
          </cell>
        </row>
        <row r="11">
          <cell r="A11">
            <v>550</v>
          </cell>
          <cell r="B11" t="str">
            <v>5</v>
          </cell>
          <cell r="C11" t="str">
            <v>표토제거(T=15CM,답구간:절토부)</v>
          </cell>
          <cell r="D11" t="str">
            <v>도쟈 19TON</v>
          </cell>
          <cell r="E11">
            <v>463</v>
          </cell>
          <cell r="G11" t="str">
            <v>M2</v>
          </cell>
          <cell r="I11">
            <v>0</v>
          </cell>
          <cell r="K11" t="str">
            <v>HP00734</v>
          </cell>
          <cell r="L11" t="str">
            <v>A001</v>
          </cell>
          <cell r="M11" t="str">
            <v>U</v>
          </cell>
        </row>
        <row r="12">
          <cell r="A12">
            <v>600</v>
          </cell>
          <cell r="B12" t="str">
            <v>5</v>
          </cell>
          <cell r="C12" t="str">
            <v>표토제거(T=20CM,답구간:성토부)</v>
          </cell>
          <cell r="D12" t="str">
            <v>도쟈 19TON</v>
          </cell>
          <cell r="E12">
            <v>215949</v>
          </cell>
          <cell r="G12" t="str">
            <v>M2</v>
          </cell>
          <cell r="I12">
            <v>0</v>
          </cell>
          <cell r="K12" t="str">
            <v>HP00735</v>
          </cell>
          <cell r="L12" t="str">
            <v>A001</v>
          </cell>
          <cell r="M12" t="str">
            <v>U</v>
          </cell>
        </row>
        <row r="13">
          <cell r="A13">
            <v>650</v>
          </cell>
          <cell r="B13" t="str">
            <v>5</v>
          </cell>
          <cell r="C13" t="str">
            <v>표토제거(T=15CM,답외구간:절토부)</v>
          </cell>
          <cell r="D13" t="str">
            <v>도쟈 32TON</v>
          </cell>
          <cell r="E13">
            <v>58264</v>
          </cell>
          <cell r="G13" t="str">
            <v>M2</v>
          </cell>
          <cell r="I13">
            <v>0</v>
          </cell>
          <cell r="K13" t="str">
            <v>HP00736</v>
          </cell>
          <cell r="L13" t="str">
            <v>A001</v>
          </cell>
          <cell r="M13" t="str">
            <v>U</v>
          </cell>
        </row>
        <row r="14">
          <cell r="A14">
            <v>700</v>
          </cell>
          <cell r="B14" t="str">
            <v>5</v>
          </cell>
          <cell r="C14" t="str">
            <v>표토제거(T=20CM,답외구간:성토부)</v>
          </cell>
          <cell r="D14" t="str">
            <v>도쟈 32TON</v>
          </cell>
          <cell r="E14">
            <v>3801</v>
          </cell>
          <cell r="G14" t="str">
            <v>M2</v>
          </cell>
          <cell r="I14">
            <v>0</v>
          </cell>
          <cell r="K14" t="str">
            <v>HP00737</v>
          </cell>
          <cell r="L14" t="str">
            <v>A001</v>
          </cell>
          <cell r="M14" t="str">
            <v>U</v>
          </cell>
        </row>
        <row r="15">
          <cell r="A15">
            <v>750</v>
          </cell>
          <cell r="B15" t="str">
            <v>5</v>
          </cell>
          <cell r="C15" t="str">
            <v>터파기(토사)</v>
          </cell>
          <cell r="D15" t="str">
            <v>백호우1.0M3</v>
          </cell>
          <cell r="E15">
            <v>5316</v>
          </cell>
          <cell r="G15" t="str">
            <v>M3</v>
          </cell>
          <cell r="I15">
            <v>0</v>
          </cell>
          <cell r="K15" t="str">
            <v>HP00390</v>
          </cell>
          <cell r="L15" t="str">
            <v>A001</v>
          </cell>
          <cell r="M15" t="str">
            <v>U</v>
          </cell>
        </row>
        <row r="16">
          <cell r="A16">
            <v>800</v>
          </cell>
          <cell r="B16" t="str">
            <v>5</v>
          </cell>
          <cell r="C16" t="str">
            <v>토사깍기</v>
          </cell>
          <cell r="D16" t="str">
            <v>도쟈 32TON</v>
          </cell>
          <cell r="E16">
            <v>555377</v>
          </cell>
          <cell r="G16" t="str">
            <v>M3</v>
          </cell>
          <cell r="I16">
            <v>0</v>
          </cell>
          <cell r="K16" t="str">
            <v>HP10050</v>
          </cell>
          <cell r="L16" t="str">
            <v>A001</v>
          </cell>
          <cell r="M16" t="str">
            <v>U</v>
          </cell>
        </row>
        <row r="17">
          <cell r="A17">
            <v>850</v>
          </cell>
          <cell r="B17" t="str">
            <v>5</v>
          </cell>
          <cell r="C17" t="str">
            <v>토사운반</v>
          </cell>
          <cell r="D17" t="str">
            <v>무대</v>
          </cell>
          <cell r="E17">
            <v>131873</v>
          </cell>
          <cell r="G17" t="str">
            <v>M3</v>
          </cell>
          <cell r="I17">
            <v>0</v>
          </cell>
          <cell r="L17" t="str">
            <v>A001</v>
          </cell>
          <cell r="M17" t="str">
            <v>U</v>
          </cell>
        </row>
        <row r="18">
          <cell r="A18">
            <v>900</v>
          </cell>
          <cell r="B18" t="str">
            <v>5</v>
          </cell>
          <cell r="C18" t="str">
            <v>토사 운반</v>
          </cell>
          <cell r="D18" t="str">
            <v>(L=60M,도쟈 32TON)</v>
          </cell>
          <cell r="E18">
            <v>172370</v>
          </cell>
          <cell r="G18" t="str">
            <v>M3</v>
          </cell>
          <cell r="I18">
            <v>0</v>
          </cell>
          <cell r="K18" t="str">
            <v>HP10100</v>
          </cell>
          <cell r="L18" t="str">
            <v>A001</v>
          </cell>
          <cell r="M18" t="str">
            <v>U</v>
          </cell>
        </row>
        <row r="19">
          <cell r="A19">
            <v>950</v>
          </cell>
          <cell r="B19" t="str">
            <v>5</v>
          </cell>
          <cell r="C19" t="str">
            <v>토사 운반</v>
          </cell>
          <cell r="D19" t="str">
            <v>(L=319M,덤프15TON)</v>
          </cell>
          <cell r="E19">
            <v>182712</v>
          </cell>
          <cell r="G19" t="str">
            <v>M3</v>
          </cell>
          <cell r="I19">
            <v>0</v>
          </cell>
          <cell r="K19" t="str">
            <v>HP10110</v>
          </cell>
          <cell r="L19" t="str">
            <v>A001</v>
          </cell>
          <cell r="M19" t="str">
            <v>U</v>
          </cell>
        </row>
        <row r="20">
          <cell r="A20">
            <v>1000</v>
          </cell>
          <cell r="B20" t="str">
            <v>5</v>
          </cell>
          <cell r="C20" t="str">
            <v>순성토</v>
          </cell>
          <cell r="D20" t="str">
            <v>(L=33.3KM,덤프15TON)</v>
          </cell>
          <cell r="E20">
            <v>472171</v>
          </cell>
          <cell r="G20" t="str">
            <v>M3</v>
          </cell>
          <cell r="I20">
            <v>0</v>
          </cell>
          <cell r="K20" t="str">
            <v>HP10115</v>
          </cell>
          <cell r="L20" t="str">
            <v>A001</v>
          </cell>
          <cell r="M20" t="str">
            <v>U</v>
          </cell>
        </row>
        <row r="21">
          <cell r="A21">
            <v>1050</v>
          </cell>
          <cell r="B21" t="str">
            <v>5</v>
          </cell>
          <cell r="C21" t="str">
            <v>사토</v>
          </cell>
          <cell r="D21" t="str">
            <v>(L=17.5KM,덤프15TON)</v>
          </cell>
          <cell r="E21">
            <v>98230</v>
          </cell>
          <cell r="G21" t="str">
            <v>M3</v>
          </cell>
          <cell r="I21">
            <v>0</v>
          </cell>
          <cell r="K21" t="str">
            <v>HP10120</v>
          </cell>
          <cell r="L21" t="str">
            <v>A001</v>
          </cell>
          <cell r="M21" t="str">
            <v>U</v>
          </cell>
        </row>
        <row r="22">
          <cell r="A22">
            <v>1100</v>
          </cell>
          <cell r="B22" t="str">
            <v>5</v>
          </cell>
          <cell r="C22" t="str">
            <v>노체 (90%다짐)</v>
          </cell>
          <cell r="D22" t="str">
            <v>토사</v>
          </cell>
          <cell r="E22">
            <v>111819</v>
          </cell>
          <cell r="G22" t="str">
            <v>M3</v>
          </cell>
          <cell r="I22">
            <v>0</v>
          </cell>
          <cell r="K22" t="str">
            <v>HP10200</v>
          </cell>
          <cell r="L22" t="str">
            <v>A001</v>
          </cell>
          <cell r="M22" t="str">
            <v>U</v>
          </cell>
        </row>
        <row r="23">
          <cell r="A23">
            <v>1150</v>
          </cell>
          <cell r="B23" t="str">
            <v>5</v>
          </cell>
          <cell r="C23" t="str">
            <v>상부노상(100%)</v>
          </cell>
          <cell r="D23" t="str">
            <v>15CM</v>
          </cell>
          <cell r="E23">
            <v>18572</v>
          </cell>
          <cell r="G23" t="str">
            <v>M3</v>
          </cell>
          <cell r="I23">
            <v>0</v>
          </cell>
          <cell r="K23" t="str">
            <v>HP10180</v>
          </cell>
          <cell r="L23" t="str">
            <v>A001</v>
          </cell>
          <cell r="M23" t="str">
            <v>U</v>
          </cell>
        </row>
        <row r="24">
          <cell r="A24">
            <v>1200</v>
          </cell>
          <cell r="B24" t="str">
            <v>5</v>
          </cell>
          <cell r="C24" t="str">
            <v>하부노상(95%)</v>
          </cell>
          <cell r="D24" t="str">
            <v>20CM</v>
          </cell>
          <cell r="E24">
            <v>168561</v>
          </cell>
          <cell r="G24" t="str">
            <v>M3</v>
          </cell>
          <cell r="I24">
            <v>0</v>
          </cell>
          <cell r="K24" t="str">
            <v>HP10190</v>
          </cell>
          <cell r="L24" t="str">
            <v>A001</v>
          </cell>
          <cell r="M24" t="str">
            <v>U</v>
          </cell>
        </row>
        <row r="25">
          <cell r="A25">
            <v>1250</v>
          </cell>
          <cell r="B25" t="str">
            <v>5</v>
          </cell>
          <cell r="C25" t="str">
            <v>비다짐</v>
          </cell>
          <cell r="D25" t="str">
            <v>도쟈32TON</v>
          </cell>
          <cell r="E25">
            <v>636098</v>
          </cell>
          <cell r="G25" t="str">
            <v>M3</v>
          </cell>
          <cell r="I25">
            <v>0</v>
          </cell>
          <cell r="K25" t="str">
            <v>HP10170</v>
          </cell>
          <cell r="L25" t="str">
            <v>A001</v>
          </cell>
          <cell r="M25" t="str">
            <v>U</v>
          </cell>
        </row>
        <row r="26">
          <cell r="A26">
            <v>1300</v>
          </cell>
          <cell r="B26" t="str">
            <v>5</v>
          </cell>
          <cell r="C26" t="str">
            <v>줄떼</v>
          </cell>
          <cell r="D26" t="str">
            <v>(들떼)</v>
          </cell>
          <cell r="E26">
            <v>135</v>
          </cell>
          <cell r="G26" t="str">
            <v>M2</v>
          </cell>
          <cell r="I26">
            <v>0</v>
          </cell>
          <cell r="K26" t="str">
            <v>IL01520</v>
          </cell>
          <cell r="L26" t="str">
            <v>A001</v>
          </cell>
          <cell r="M26" t="str">
            <v>U</v>
          </cell>
        </row>
        <row r="27">
          <cell r="A27">
            <v>1350</v>
          </cell>
          <cell r="B27" t="str">
            <v>5</v>
          </cell>
          <cell r="C27" t="str">
            <v>씨앗뿜어붙이기</v>
          </cell>
          <cell r="E27">
            <v>66948</v>
          </cell>
          <cell r="G27" t="str">
            <v>M2</v>
          </cell>
          <cell r="I27">
            <v>0</v>
          </cell>
          <cell r="K27" t="str">
            <v>IL11010</v>
          </cell>
          <cell r="L27" t="str">
            <v>A001</v>
          </cell>
          <cell r="M27" t="str">
            <v>U</v>
          </cell>
        </row>
        <row r="28">
          <cell r="A28">
            <v>1400</v>
          </cell>
          <cell r="B28" t="str">
            <v>5</v>
          </cell>
          <cell r="C28" t="str">
            <v>토공 규준틀</v>
          </cell>
          <cell r="D28" t="str">
            <v>수평</v>
          </cell>
          <cell r="E28">
            <v>118</v>
          </cell>
          <cell r="G28" t="str">
            <v>개소</v>
          </cell>
          <cell r="I28">
            <v>0</v>
          </cell>
          <cell r="K28" t="str">
            <v>J00130010</v>
          </cell>
          <cell r="L28" t="str">
            <v>A001</v>
          </cell>
          <cell r="M28" t="str">
            <v>U</v>
          </cell>
        </row>
        <row r="29">
          <cell r="A29">
            <v>1450</v>
          </cell>
          <cell r="B29" t="str">
            <v>5</v>
          </cell>
          <cell r="C29" t="str">
            <v>침하토</v>
          </cell>
          <cell r="D29" t="str">
            <v>토공유용처리</v>
          </cell>
          <cell r="E29">
            <v>214640</v>
          </cell>
          <cell r="G29" t="str">
            <v>M3</v>
          </cell>
          <cell r="I29">
            <v>0</v>
          </cell>
          <cell r="L29" t="str">
            <v>A001</v>
          </cell>
          <cell r="M29" t="str">
            <v>U</v>
          </cell>
        </row>
        <row r="30">
          <cell r="A30">
            <v>1500</v>
          </cell>
          <cell r="B30" t="str">
            <v>5</v>
          </cell>
          <cell r="C30" t="str">
            <v>SAND MAT</v>
          </cell>
          <cell r="E30">
            <v>187637</v>
          </cell>
          <cell r="G30" t="str">
            <v>M3</v>
          </cell>
          <cell r="I30">
            <v>0</v>
          </cell>
          <cell r="K30" t="str">
            <v>HP01110</v>
          </cell>
          <cell r="L30" t="str">
            <v>A001</v>
          </cell>
          <cell r="M30" t="str">
            <v>U</v>
          </cell>
        </row>
        <row r="31">
          <cell r="A31">
            <v>1550</v>
          </cell>
          <cell r="B31" t="str">
            <v>5</v>
          </cell>
          <cell r="C31" t="str">
            <v>과재성토</v>
          </cell>
          <cell r="D31" t="str">
            <v>토공유용처리</v>
          </cell>
          <cell r="E31">
            <v>472685</v>
          </cell>
          <cell r="G31" t="str">
            <v>M3</v>
          </cell>
          <cell r="I31">
            <v>0</v>
          </cell>
          <cell r="L31" t="str">
            <v>A001</v>
          </cell>
          <cell r="M31" t="str">
            <v>U</v>
          </cell>
        </row>
        <row r="32">
          <cell r="A32">
            <v>1600</v>
          </cell>
          <cell r="B32" t="str">
            <v>5</v>
          </cell>
          <cell r="C32" t="str">
            <v>과재성토제거</v>
          </cell>
          <cell r="D32" t="str">
            <v>토공유용처리</v>
          </cell>
          <cell r="E32">
            <v>472685</v>
          </cell>
          <cell r="G32" t="str">
            <v>M3</v>
          </cell>
          <cell r="I32">
            <v>0</v>
          </cell>
          <cell r="L32" t="str">
            <v>A001</v>
          </cell>
          <cell r="M32" t="str">
            <v>U</v>
          </cell>
        </row>
        <row r="33">
          <cell r="A33">
            <v>1650</v>
          </cell>
          <cell r="B33" t="str">
            <v>5</v>
          </cell>
          <cell r="C33" t="str">
            <v>PE매트부설</v>
          </cell>
          <cell r="D33" t="str">
            <v>10TON</v>
          </cell>
          <cell r="E33">
            <v>239195</v>
          </cell>
          <cell r="G33" t="str">
            <v>M2</v>
          </cell>
          <cell r="I33">
            <v>0</v>
          </cell>
          <cell r="K33" t="str">
            <v>WQ30080</v>
          </cell>
          <cell r="L33" t="str">
            <v>A001</v>
          </cell>
          <cell r="M33" t="str">
            <v>U</v>
          </cell>
        </row>
        <row r="34">
          <cell r="A34">
            <v>1700</v>
          </cell>
          <cell r="B34" t="str">
            <v>5</v>
          </cell>
          <cell r="C34" t="str">
            <v>드레인보드타입(P.B.D)</v>
          </cell>
          <cell r="D34" t="str">
            <v>진동식 항타</v>
          </cell>
          <cell r="E34">
            <v>2838891</v>
          </cell>
          <cell r="G34" t="str">
            <v>M</v>
          </cell>
          <cell r="I34">
            <v>0</v>
          </cell>
          <cell r="K34" t="str">
            <v>HP01120</v>
          </cell>
          <cell r="L34" t="str">
            <v>A001</v>
          </cell>
          <cell r="M34" t="str">
            <v>U</v>
          </cell>
        </row>
        <row r="35">
          <cell r="A35">
            <v>1750</v>
          </cell>
          <cell r="B35" t="str">
            <v>5</v>
          </cell>
          <cell r="C35" t="str">
            <v>침하판(1"PIPE 부착)</v>
          </cell>
          <cell r="E35">
            <v>28</v>
          </cell>
          <cell r="G35" t="str">
            <v>EA</v>
          </cell>
          <cell r="I35">
            <v>0</v>
          </cell>
          <cell r="K35" t="str">
            <v>HP01130</v>
          </cell>
          <cell r="L35" t="str">
            <v>A001</v>
          </cell>
          <cell r="M35" t="str">
            <v>U</v>
          </cell>
        </row>
        <row r="36">
          <cell r="A36">
            <v>1800</v>
          </cell>
          <cell r="B36" t="str">
            <v>5</v>
          </cell>
          <cell r="C36" t="str">
            <v>침하봉 보호관(R=150M/M)</v>
          </cell>
          <cell r="E36">
            <v>140</v>
          </cell>
          <cell r="G36" t="str">
            <v>M</v>
          </cell>
          <cell r="I36">
            <v>0</v>
          </cell>
          <cell r="K36" t="str">
            <v>HP01140</v>
          </cell>
          <cell r="L36" t="str">
            <v>A001</v>
          </cell>
          <cell r="M36" t="str">
            <v>U</v>
          </cell>
        </row>
        <row r="37">
          <cell r="A37">
            <v>1850</v>
          </cell>
          <cell r="B37" t="str">
            <v>5</v>
          </cell>
          <cell r="C37" t="str">
            <v>설치비(경사계)</v>
          </cell>
          <cell r="E37">
            <v>6</v>
          </cell>
          <cell r="G37" t="str">
            <v>개</v>
          </cell>
          <cell r="I37">
            <v>0</v>
          </cell>
          <cell r="K37" t="str">
            <v>WQ30100</v>
          </cell>
          <cell r="L37" t="str">
            <v>A001</v>
          </cell>
          <cell r="M37" t="str">
            <v>U</v>
          </cell>
        </row>
        <row r="38">
          <cell r="A38">
            <v>1900</v>
          </cell>
          <cell r="B38" t="str">
            <v>5</v>
          </cell>
          <cell r="C38" t="str">
            <v>설치비(간극수압계)</v>
          </cell>
          <cell r="E38">
            <v>44</v>
          </cell>
          <cell r="G38" t="str">
            <v>개</v>
          </cell>
          <cell r="I38">
            <v>0</v>
          </cell>
          <cell r="K38" t="str">
            <v>WQ30150</v>
          </cell>
          <cell r="L38" t="str">
            <v>A001</v>
          </cell>
          <cell r="M38" t="str">
            <v>U</v>
          </cell>
        </row>
        <row r="39">
          <cell r="A39">
            <v>1950</v>
          </cell>
          <cell r="B39" t="str">
            <v>5</v>
          </cell>
          <cell r="C39" t="str">
            <v>설치비(층별침하계)</v>
          </cell>
          <cell r="E39">
            <v>20</v>
          </cell>
          <cell r="G39" t="str">
            <v>개</v>
          </cell>
          <cell r="I39">
            <v>0</v>
          </cell>
          <cell r="K39" t="str">
            <v>WQ30090</v>
          </cell>
          <cell r="L39" t="str">
            <v>A001</v>
          </cell>
          <cell r="M39" t="str">
            <v>U</v>
          </cell>
        </row>
        <row r="40">
          <cell r="A40">
            <v>2000</v>
          </cell>
          <cell r="B40" t="str">
            <v>5</v>
          </cell>
          <cell r="C40" t="str">
            <v>설치비(수위계)</v>
          </cell>
          <cell r="E40">
            <v>12</v>
          </cell>
          <cell r="G40" t="str">
            <v>개</v>
          </cell>
          <cell r="I40">
            <v>0</v>
          </cell>
          <cell r="K40" t="str">
            <v>WQ30101</v>
          </cell>
          <cell r="L40" t="str">
            <v>A001</v>
          </cell>
          <cell r="M40" t="str">
            <v>U</v>
          </cell>
        </row>
        <row r="41">
          <cell r="A41">
            <v>2050</v>
          </cell>
          <cell r="B41" t="str">
            <v>5</v>
          </cell>
          <cell r="C41" t="str">
            <v>유공관설치</v>
          </cell>
          <cell r="D41" t="str">
            <v>D150MM</v>
          </cell>
          <cell r="E41">
            <v>12467</v>
          </cell>
          <cell r="G41" t="str">
            <v>M</v>
          </cell>
          <cell r="I41">
            <v>0</v>
          </cell>
          <cell r="K41" t="str">
            <v>IL37100</v>
          </cell>
          <cell r="L41" t="str">
            <v>A001</v>
          </cell>
          <cell r="M41" t="str">
            <v>U</v>
          </cell>
        </row>
        <row r="42">
          <cell r="A42">
            <v>2100</v>
          </cell>
          <cell r="B42" t="str">
            <v>5</v>
          </cell>
          <cell r="C42" t="str">
            <v>집수정 설치</v>
          </cell>
          <cell r="D42" t="str">
            <v>D600MM</v>
          </cell>
          <cell r="E42">
            <v>162</v>
          </cell>
          <cell r="G42" t="str">
            <v>M</v>
          </cell>
          <cell r="I42">
            <v>0</v>
          </cell>
          <cell r="K42" t="str">
            <v>IL37080</v>
          </cell>
          <cell r="L42" t="str">
            <v>A001</v>
          </cell>
          <cell r="M42" t="str">
            <v>U</v>
          </cell>
        </row>
        <row r="43">
          <cell r="A43">
            <v>2150</v>
          </cell>
          <cell r="B43" t="str">
            <v>5</v>
          </cell>
          <cell r="C43" t="str">
            <v>배출호스</v>
          </cell>
          <cell r="D43" t="str">
            <v>50㎜</v>
          </cell>
          <cell r="E43">
            <v>1620</v>
          </cell>
          <cell r="G43" t="str">
            <v>M</v>
          </cell>
          <cell r="I43">
            <v>0</v>
          </cell>
          <cell r="K43" t="str">
            <v>M5369817</v>
          </cell>
          <cell r="L43" t="str">
            <v>A001</v>
          </cell>
          <cell r="M43" t="str">
            <v>U</v>
          </cell>
        </row>
        <row r="44">
          <cell r="A44">
            <v>2200</v>
          </cell>
          <cell r="B44" t="str">
            <v>5</v>
          </cell>
          <cell r="C44" t="str">
            <v>수중펌프</v>
          </cell>
          <cell r="E44">
            <v>27</v>
          </cell>
          <cell r="G44" t="str">
            <v>개소</v>
          </cell>
          <cell r="I44">
            <v>0</v>
          </cell>
          <cell r="K44" t="str">
            <v>IL37090</v>
          </cell>
          <cell r="L44" t="str">
            <v>A001</v>
          </cell>
          <cell r="M44" t="str">
            <v>U</v>
          </cell>
        </row>
        <row r="45">
          <cell r="A45">
            <v>2250</v>
          </cell>
          <cell r="B45" t="str">
            <v>5</v>
          </cell>
          <cell r="C45" t="str">
            <v>지표면침하판 계측및분석</v>
          </cell>
          <cell r="E45">
            <v>1680</v>
          </cell>
          <cell r="G45" t="str">
            <v>회</v>
          </cell>
          <cell r="I45">
            <v>0</v>
          </cell>
          <cell r="K45" t="str">
            <v>WQ30200</v>
          </cell>
          <cell r="L45" t="str">
            <v>A001</v>
          </cell>
          <cell r="M45" t="str">
            <v>U</v>
          </cell>
        </row>
        <row r="46">
          <cell r="A46">
            <v>2300</v>
          </cell>
          <cell r="B46" t="str">
            <v>5</v>
          </cell>
          <cell r="C46" t="str">
            <v>경사계 계측및분석</v>
          </cell>
          <cell r="E46">
            <v>180</v>
          </cell>
          <cell r="G46" t="str">
            <v>회</v>
          </cell>
          <cell r="I46">
            <v>0</v>
          </cell>
          <cell r="K46" t="str">
            <v>WQ30180</v>
          </cell>
          <cell r="L46" t="str">
            <v>A001</v>
          </cell>
          <cell r="M46" t="str">
            <v>U</v>
          </cell>
        </row>
        <row r="47">
          <cell r="A47">
            <v>2350</v>
          </cell>
          <cell r="B47" t="str">
            <v>5</v>
          </cell>
          <cell r="C47" t="str">
            <v>간극수압계 계측및분석</v>
          </cell>
          <cell r="E47">
            <v>2640</v>
          </cell>
          <cell r="G47" t="str">
            <v>회</v>
          </cell>
          <cell r="I47">
            <v>0</v>
          </cell>
          <cell r="K47" t="str">
            <v>WQ30160</v>
          </cell>
          <cell r="L47" t="str">
            <v>A001</v>
          </cell>
          <cell r="M47" t="str">
            <v>U</v>
          </cell>
        </row>
        <row r="48">
          <cell r="A48">
            <v>2400</v>
          </cell>
          <cell r="B48" t="str">
            <v>5</v>
          </cell>
          <cell r="C48" t="str">
            <v>층별침하계 계측및분석</v>
          </cell>
          <cell r="E48">
            <v>1200</v>
          </cell>
          <cell r="G48" t="str">
            <v>회</v>
          </cell>
          <cell r="I48">
            <v>0</v>
          </cell>
          <cell r="K48" t="str">
            <v>WQ30170</v>
          </cell>
          <cell r="L48" t="str">
            <v>A001</v>
          </cell>
          <cell r="M48" t="str">
            <v>U</v>
          </cell>
        </row>
        <row r="49">
          <cell r="A49">
            <v>2450</v>
          </cell>
          <cell r="B49" t="str">
            <v>5</v>
          </cell>
          <cell r="C49" t="str">
            <v>지하수위계 계측및분석</v>
          </cell>
          <cell r="E49">
            <v>720</v>
          </cell>
          <cell r="G49" t="str">
            <v>회</v>
          </cell>
          <cell r="I49">
            <v>0</v>
          </cell>
          <cell r="K49" t="str">
            <v>WQ30190</v>
          </cell>
          <cell r="L49" t="str">
            <v>A001</v>
          </cell>
          <cell r="M49" t="str">
            <v>U</v>
          </cell>
        </row>
        <row r="50">
          <cell r="A50">
            <v>2500</v>
          </cell>
          <cell r="B50" t="str">
            <v>5</v>
          </cell>
          <cell r="C50" t="str">
            <v>개량전 확인조사</v>
          </cell>
          <cell r="E50">
            <v>1</v>
          </cell>
          <cell r="G50" t="str">
            <v>식</v>
          </cell>
          <cell r="I50">
            <v>0</v>
          </cell>
          <cell r="K50" t="str">
            <v>HP50260</v>
          </cell>
          <cell r="L50" t="str">
            <v>A001</v>
          </cell>
          <cell r="M50" t="str">
            <v>U</v>
          </cell>
        </row>
        <row r="51">
          <cell r="A51">
            <v>2550</v>
          </cell>
          <cell r="B51" t="str">
            <v>5</v>
          </cell>
          <cell r="C51" t="str">
            <v>개량후 확인조사</v>
          </cell>
          <cell r="E51">
            <v>1</v>
          </cell>
          <cell r="G51" t="str">
            <v>식</v>
          </cell>
          <cell r="I51">
            <v>0</v>
          </cell>
          <cell r="K51" t="str">
            <v>HP50270</v>
          </cell>
          <cell r="L51" t="str">
            <v>A001</v>
          </cell>
          <cell r="M51" t="str">
            <v>U</v>
          </cell>
        </row>
        <row r="52">
          <cell r="A52">
            <v>2600</v>
          </cell>
          <cell r="B52" t="str">
            <v>5</v>
          </cell>
          <cell r="C52" t="str">
            <v>시추조사</v>
          </cell>
          <cell r="E52">
            <v>1</v>
          </cell>
          <cell r="G52" t="str">
            <v>식</v>
          </cell>
          <cell r="I52">
            <v>0</v>
          </cell>
          <cell r="K52" t="str">
            <v>HP50280</v>
          </cell>
          <cell r="L52" t="str">
            <v>A001</v>
          </cell>
          <cell r="M52" t="str">
            <v>U</v>
          </cell>
        </row>
        <row r="53">
          <cell r="A53">
            <v>2650</v>
          </cell>
          <cell r="B53" t="str">
            <v>5</v>
          </cell>
          <cell r="C53" t="str">
            <v>PIEZOCONE 관입시험</v>
          </cell>
          <cell r="E53">
            <v>40</v>
          </cell>
          <cell r="G53" t="str">
            <v>회</v>
          </cell>
          <cell r="I53">
            <v>0</v>
          </cell>
          <cell r="K53" t="str">
            <v>J02620240</v>
          </cell>
          <cell r="L53" t="str">
            <v>A001</v>
          </cell>
          <cell r="M53" t="str">
            <v>U</v>
          </cell>
        </row>
        <row r="54">
          <cell r="A54">
            <v>2700</v>
          </cell>
          <cell r="B54" t="str">
            <v>4</v>
          </cell>
          <cell r="C54" t="str">
            <v>2)골재대</v>
          </cell>
          <cell r="D54" t="str">
            <v>별산</v>
          </cell>
          <cell r="E54">
            <v>0</v>
          </cell>
          <cell r="I54">
            <v>0</v>
          </cell>
          <cell r="L54" t="str">
            <v>A001</v>
          </cell>
          <cell r="M54" t="str">
            <v>U</v>
          </cell>
        </row>
        <row r="55">
          <cell r="A55">
            <v>2750</v>
          </cell>
          <cell r="B55" t="str">
            <v>5</v>
          </cell>
          <cell r="C55" t="str">
            <v>모래</v>
          </cell>
          <cell r="D55" t="str">
            <v>세척사</v>
          </cell>
          <cell r="E55">
            <v>187637</v>
          </cell>
          <cell r="G55" t="str">
            <v>M3</v>
          </cell>
          <cell r="I55">
            <v>0</v>
          </cell>
          <cell r="K55" t="str">
            <v>IM00170</v>
          </cell>
          <cell r="L55" t="str">
            <v>A001</v>
          </cell>
          <cell r="M55" t="str">
            <v>U</v>
          </cell>
        </row>
        <row r="56">
          <cell r="A56">
            <v>2800</v>
          </cell>
          <cell r="B56" t="str">
            <v>3</v>
          </cell>
          <cell r="C56" t="str">
            <v>(나)배수공</v>
          </cell>
          <cell r="E56">
            <v>0</v>
          </cell>
          <cell r="I56">
            <v>0</v>
          </cell>
          <cell r="K56" t="str">
            <v>A002</v>
          </cell>
          <cell r="L56" t="str">
            <v>A0001</v>
          </cell>
          <cell r="M56" t="str">
            <v>U</v>
          </cell>
        </row>
        <row r="57">
          <cell r="A57">
            <v>2850</v>
          </cell>
          <cell r="B57" t="str">
            <v>4</v>
          </cell>
          <cell r="C57" t="str">
            <v>1)측구</v>
          </cell>
          <cell r="E57">
            <v>0</v>
          </cell>
          <cell r="I57">
            <v>0</v>
          </cell>
          <cell r="L57" t="str">
            <v>A002</v>
          </cell>
          <cell r="M57" t="str">
            <v>U</v>
          </cell>
        </row>
        <row r="58">
          <cell r="A58">
            <v>2900</v>
          </cell>
          <cell r="B58" t="str">
            <v>5</v>
          </cell>
          <cell r="C58" t="str">
            <v>제형배수로</v>
          </cell>
          <cell r="E58">
            <v>727</v>
          </cell>
          <cell r="G58" t="str">
            <v>M</v>
          </cell>
          <cell r="I58">
            <v>0</v>
          </cell>
          <cell r="K58" t="str">
            <v>IL30150</v>
          </cell>
          <cell r="L58" t="str">
            <v>A002</v>
          </cell>
          <cell r="M58" t="str">
            <v>U</v>
          </cell>
        </row>
        <row r="59">
          <cell r="A59">
            <v>2950</v>
          </cell>
          <cell r="B59" t="str">
            <v>5</v>
          </cell>
          <cell r="C59" t="str">
            <v>U형측구(0.35W X 0.35∼0.7H)</v>
          </cell>
          <cell r="D59" t="str">
            <v>TYPE-1</v>
          </cell>
          <cell r="E59">
            <v>164</v>
          </cell>
          <cell r="G59" t="str">
            <v>M</v>
          </cell>
          <cell r="I59">
            <v>0</v>
          </cell>
          <cell r="K59" t="str">
            <v>IL30410</v>
          </cell>
          <cell r="L59" t="str">
            <v>A002</v>
          </cell>
          <cell r="M59" t="str">
            <v>U</v>
          </cell>
        </row>
        <row r="60">
          <cell r="A60">
            <v>3000</v>
          </cell>
          <cell r="B60" t="str">
            <v>5</v>
          </cell>
          <cell r="C60" t="str">
            <v>U형측구(0.5W X 0.5H)</v>
          </cell>
          <cell r="D60" t="str">
            <v>TYPE-2</v>
          </cell>
          <cell r="E60">
            <v>588</v>
          </cell>
          <cell r="G60" t="str">
            <v>M</v>
          </cell>
          <cell r="I60">
            <v>0</v>
          </cell>
          <cell r="K60" t="str">
            <v>IL30420</v>
          </cell>
          <cell r="L60" t="str">
            <v>A002</v>
          </cell>
          <cell r="M60" t="str">
            <v>U</v>
          </cell>
        </row>
        <row r="61">
          <cell r="A61">
            <v>3050</v>
          </cell>
          <cell r="B61" t="str">
            <v>5</v>
          </cell>
          <cell r="C61" t="str">
            <v>U형측구(0.5W X 0.7H)</v>
          </cell>
          <cell r="D61" t="str">
            <v>TYPE-3</v>
          </cell>
          <cell r="E61">
            <v>50</v>
          </cell>
          <cell r="G61" t="str">
            <v>M</v>
          </cell>
          <cell r="I61">
            <v>0</v>
          </cell>
          <cell r="K61" t="str">
            <v>IL30430</v>
          </cell>
          <cell r="L61" t="str">
            <v>A002</v>
          </cell>
          <cell r="M61" t="str">
            <v>U</v>
          </cell>
        </row>
        <row r="62">
          <cell r="A62">
            <v>3100</v>
          </cell>
          <cell r="B62" t="str">
            <v>5</v>
          </cell>
          <cell r="C62" t="str">
            <v>U형측구(0.7W X 0.7H)</v>
          </cell>
          <cell r="D62" t="str">
            <v>TYPE-4</v>
          </cell>
          <cell r="E62">
            <v>50</v>
          </cell>
          <cell r="G62" t="str">
            <v>M</v>
          </cell>
          <cell r="I62">
            <v>0</v>
          </cell>
          <cell r="K62" t="str">
            <v>IL30440</v>
          </cell>
          <cell r="L62" t="str">
            <v>A002</v>
          </cell>
          <cell r="M62" t="str">
            <v>U</v>
          </cell>
        </row>
        <row r="63">
          <cell r="A63">
            <v>3150</v>
          </cell>
          <cell r="B63" t="str">
            <v>5</v>
          </cell>
          <cell r="C63" t="str">
            <v>U형측구(0.7W X 0.8H)</v>
          </cell>
          <cell r="D63" t="str">
            <v>TYPE-5</v>
          </cell>
          <cell r="E63">
            <v>50</v>
          </cell>
          <cell r="G63" t="str">
            <v>M</v>
          </cell>
          <cell r="I63">
            <v>0</v>
          </cell>
          <cell r="K63" t="str">
            <v>IL30442</v>
          </cell>
          <cell r="L63" t="str">
            <v>A002</v>
          </cell>
          <cell r="M63" t="str">
            <v>U</v>
          </cell>
        </row>
        <row r="64">
          <cell r="A64">
            <v>3200</v>
          </cell>
          <cell r="B64" t="str">
            <v>5</v>
          </cell>
          <cell r="C64" t="str">
            <v>U형측구(0.9W X 0.9H)</v>
          </cell>
          <cell r="D64" t="str">
            <v>TYPE-6</v>
          </cell>
          <cell r="E64">
            <v>97</v>
          </cell>
          <cell r="G64" t="str">
            <v>M</v>
          </cell>
          <cell r="I64">
            <v>0</v>
          </cell>
          <cell r="K64" t="str">
            <v>IL30444</v>
          </cell>
          <cell r="L64" t="str">
            <v>A002</v>
          </cell>
          <cell r="M64" t="str">
            <v>U</v>
          </cell>
        </row>
        <row r="65">
          <cell r="A65">
            <v>3250</v>
          </cell>
          <cell r="B65" t="str">
            <v>5</v>
          </cell>
          <cell r="C65" t="str">
            <v>U형측구(0.9W X 1.0 ∼1.1H)</v>
          </cell>
          <cell r="D65" t="str">
            <v>TYPE-7</v>
          </cell>
          <cell r="E65">
            <v>77</v>
          </cell>
          <cell r="G65" t="str">
            <v>M</v>
          </cell>
          <cell r="I65">
            <v>0</v>
          </cell>
          <cell r="K65" t="str">
            <v>IL30446</v>
          </cell>
          <cell r="L65" t="str">
            <v>A002</v>
          </cell>
          <cell r="M65" t="str">
            <v>U</v>
          </cell>
        </row>
        <row r="66">
          <cell r="A66">
            <v>3300</v>
          </cell>
          <cell r="B66" t="str">
            <v>5</v>
          </cell>
          <cell r="C66" t="str">
            <v>U형플륨관부설</v>
          </cell>
          <cell r="D66" t="str">
            <v>#300</v>
          </cell>
          <cell r="E66">
            <v>110</v>
          </cell>
          <cell r="G66" t="str">
            <v>M</v>
          </cell>
          <cell r="I66">
            <v>0</v>
          </cell>
          <cell r="K66" t="str">
            <v>IL30450</v>
          </cell>
          <cell r="L66" t="str">
            <v>A002</v>
          </cell>
          <cell r="M66" t="str">
            <v>U</v>
          </cell>
        </row>
        <row r="67">
          <cell r="A67">
            <v>3350</v>
          </cell>
          <cell r="B67" t="str">
            <v>5</v>
          </cell>
          <cell r="C67" t="str">
            <v>물푸기</v>
          </cell>
          <cell r="E67">
            <v>63</v>
          </cell>
          <cell r="G67" t="str">
            <v>HR</v>
          </cell>
          <cell r="I67">
            <v>0</v>
          </cell>
          <cell r="K67" t="str">
            <v>SD30010</v>
          </cell>
          <cell r="L67" t="str">
            <v>A002</v>
          </cell>
          <cell r="M67" t="str">
            <v>U</v>
          </cell>
        </row>
        <row r="68">
          <cell r="A68">
            <v>3400</v>
          </cell>
          <cell r="B68" t="str">
            <v>4</v>
          </cell>
          <cell r="C68" t="str">
            <v>2)배수관로공</v>
          </cell>
          <cell r="E68">
            <v>0</v>
          </cell>
          <cell r="I68">
            <v>0</v>
          </cell>
          <cell r="L68" t="str">
            <v>A002</v>
          </cell>
          <cell r="M68" t="str">
            <v>U</v>
          </cell>
        </row>
        <row r="69">
          <cell r="A69">
            <v>3450</v>
          </cell>
          <cell r="B69" t="str">
            <v>5</v>
          </cell>
          <cell r="C69" t="str">
            <v>가) 우수관로</v>
          </cell>
          <cell r="E69">
            <v>0</v>
          </cell>
          <cell r="I69">
            <v>0</v>
          </cell>
          <cell r="L69" t="str">
            <v>A002</v>
          </cell>
          <cell r="M69" t="str">
            <v>U</v>
          </cell>
        </row>
        <row r="70">
          <cell r="A70">
            <v>3500</v>
          </cell>
          <cell r="B70" t="str">
            <v>6</v>
          </cell>
          <cell r="C70" t="str">
            <v>터파기(토사,0-6m)</v>
          </cell>
          <cell r="D70" t="str">
            <v>백호우 0.7M3</v>
          </cell>
          <cell r="E70">
            <v>9203</v>
          </cell>
          <cell r="G70" t="str">
            <v>M3</v>
          </cell>
          <cell r="I70">
            <v>0</v>
          </cell>
          <cell r="K70" t="str">
            <v>IL00580</v>
          </cell>
          <cell r="L70" t="str">
            <v>A002</v>
          </cell>
          <cell r="M70" t="str">
            <v>U</v>
          </cell>
        </row>
        <row r="71">
          <cell r="A71">
            <v>3550</v>
          </cell>
          <cell r="B71" t="str">
            <v>6</v>
          </cell>
          <cell r="C71" t="str">
            <v>수중터파기(토사,0-6M)</v>
          </cell>
          <cell r="D71" t="str">
            <v>백호우 0.7M3</v>
          </cell>
          <cell r="E71">
            <v>664</v>
          </cell>
          <cell r="G71" t="str">
            <v>M3</v>
          </cell>
          <cell r="I71">
            <v>0</v>
          </cell>
          <cell r="K71" t="str">
            <v>IL00450</v>
          </cell>
          <cell r="L71" t="str">
            <v>A002</v>
          </cell>
          <cell r="M71" t="str">
            <v>U</v>
          </cell>
        </row>
        <row r="72">
          <cell r="A72">
            <v>3600</v>
          </cell>
          <cell r="B72" t="str">
            <v>6</v>
          </cell>
          <cell r="C72" t="str">
            <v>되메우기</v>
          </cell>
          <cell r="D72" t="str">
            <v>기계,B/H+RAMMER</v>
          </cell>
          <cell r="E72">
            <v>4933</v>
          </cell>
          <cell r="G72" t="str">
            <v>M3</v>
          </cell>
          <cell r="I72">
            <v>0</v>
          </cell>
          <cell r="K72" t="str">
            <v>I00590</v>
          </cell>
          <cell r="L72" t="str">
            <v>A002</v>
          </cell>
          <cell r="M72" t="str">
            <v>U</v>
          </cell>
        </row>
        <row r="73">
          <cell r="A73">
            <v>3650</v>
          </cell>
          <cell r="B73" t="str">
            <v>6</v>
          </cell>
          <cell r="C73" t="str">
            <v>되메우기</v>
          </cell>
          <cell r="D73" t="str">
            <v>인력</v>
          </cell>
          <cell r="E73">
            <v>3478</v>
          </cell>
          <cell r="G73" t="str">
            <v>M3</v>
          </cell>
          <cell r="I73">
            <v>0</v>
          </cell>
          <cell r="K73" t="str">
            <v>I00360</v>
          </cell>
          <cell r="L73" t="str">
            <v>A002</v>
          </cell>
          <cell r="M73" t="str">
            <v>U</v>
          </cell>
        </row>
        <row r="74">
          <cell r="A74">
            <v>3700</v>
          </cell>
          <cell r="B74" t="str">
            <v>6</v>
          </cell>
          <cell r="C74" t="str">
            <v>레미콘 타설</v>
          </cell>
          <cell r="D74" t="str">
            <v>인력, 무근</v>
          </cell>
          <cell r="E74">
            <v>3</v>
          </cell>
          <cell r="G74" t="str">
            <v>M3</v>
          </cell>
          <cell r="I74">
            <v>0</v>
          </cell>
          <cell r="K74" t="str">
            <v>I00820</v>
          </cell>
          <cell r="L74" t="str">
            <v>A002</v>
          </cell>
          <cell r="M74" t="str">
            <v>U</v>
          </cell>
        </row>
        <row r="75">
          <cell r="A75">
            <v>3750</v>
          </cell>
          <cell r="B75" t="str">
            <v>6</v>
          </cell>
          <cell r="C75" t="str">
            <v>레미콘 타설</v>
          </cell>
          <cell r="D75" t="str">
            <v>인력, 무근</v>
          </cell>
          <cell r="E75">
            <v>391</v>
          </cell>
          <cell r="G75" t="str">
            <v>M3</v>
          </cell>
          <cell r="I75">
            <v>0</v>
          </cell>
          <cell r="K75" t="str">
            <v>I00820</v>
          </cell>
          <cell r="L75" t="str">
            <v>A002</v>
          </cell>
          <cell r="M75" t="str">
            <v>U</v>
          </cell>
        </row>
        <row r="76">
          <cell r="A76">
            <v>3800</v>
          </cell>
          <cell r="B76" t="str">
            <v>6</v>
          </cell>
          <cell r="C76" t="str">
            <v>합판 거푸집</v>
          </cell>
          <cell r="D76" t="str">
            <v>6 회</v>
          </cell>
          <cell r="E76">
            <v>944</v>
          </cell>
          <cell r="G76" t="str">
            <v>M2</v>
          </cell>
          <cell r="I76">
            <v>0</v>
          </cell>
          <cell r="K76" t="str">
            <v>I00940</v>
          </cell>
          <cell r="L76" t="str">
            <v>A002</v>
          </cell>
          <cell r="M76" t="str">
            <v>U</v>
          </cell>
        </row>
        <row r="77">
          <cell r="A77">
            <v>3850</v>
          </cell>
          <cell r="B77" t="str">
            <v>6</v>
          </cell>
          <cell r="C77" t="str">
            <v>모 르 터</v>
          </cell>
          <cell r="D77" t="str">
            <v>1 : 2</v>
          </cell>
          <cell r="E77">
            <v>2.9</v>
          </cell>
          <cell r="G77" t="str">
            <v>M3</v>
          </cell>
          <cell r="I77">
            <v>0</v>
          </cell>
          <cell r="K77" t="str">
            <v>I00870</v>
          </cell>
          <cell r="L77" t="str">
            <v>A002</v>
          </cell>
          <cell r="M77" t="str">
            <v>U</v>
          </cell>
        </row>
        <row r="78">
          <cell r="A78">
            <v>3900</v>
          </cell>
          <cell r="B78" t="str">
            <v>6</v>
          </cell>
          <cell r="C78" t="str">
            <v>흄관접합및부설(소켓접합)</v>
          </cell>
          <cell r="D78" t="str">
            <v>D450, 기계</v>
          </cell>
          <cell r="E78">
            <v>1003</v>
          </cell>
          <cell r="G78" t="str">
            <v>M</v>
          </cell>
          <cell r="I78">
            <v>0</v>
          </cell>
          <cell r="K78" t="str">
            <v>IL33610</v>
          </cell>
          <cell r="L78" t="str">
            <v>A002</v>
          </cell>
          <cell r="M78" t="str">
            <v>U</v>
          </cell>
        </row>
        <row r="79">
          <cell r="A79">
            <v>3950</v>
          </cell>
          <cell r="B79" t="str">
            <v>6</v>
          </cell>
          <cell r="C79" t="str">
            <v>흄관접합및부설(소켓접합)</v>
          </cell>
          <cell r="D79" t="str">
            <v>D600, 기계</v>
          </cell>
          <cell r="E79">
            <v>136</v>
          </cell>
          <cell r="G79" t="str">
            <v>M</v>
          </cell>
          <cell r="I79">
            <v>0</v>
          </cell>
          <cell r="K79" t="str">
            <v>IL33430</v>
          </cell>
          <cell r="L79" t="str">
            <v>A002</v>
          </cell>
          <cell r="M79" t="str">
            <v>U</v>
          </cell>
        </row>
        <row r="80">
          <cell r="A80">
            <v>4000</v>
          </cell>
          <cell r="B80" t="str">
            <v>6</v>
          </cell>
          <cell r="C80" t="str">
            <v>흄관접합및부설(소켓접합)</v>
          </cell>
          <cell r="D80" t="str">
            <v>D800, 기계</v>
          </cell>
          <cell r="E80">
            <v>277</v>
          </cell>
          <cell r="G80" t="str">
            <v>M</v>
          </cell>
          <cell r="I80">
            <v>0</v>
          </cell>
          <cell r="K80" t="str">
            <v>IL33450</v>
          </cell>
          <cell r="L80" t="str">
            <v>A002</v>
          </cell>
          <cell r="M80" t="str">
            <v>U</v>
          </cell>
        </row>
        <row r="81">
          <cell r="A81">
            <v>4050</v>
          </cell>
          <cell r="B81" t="str">
            <v>6</v>
          </cell>
          <cell r="C81" t="str">
            <v>흄관접합및부설(소켓접합)</v>
          </cell>
          <cell r="D81" t="str">
            <v>D1000, 기계</v>
          </cell>
          <cell r="E81">
            <v>16</v>
          </cell>
          <cell r="G81" t="str">
            <v>M</v>
          </cell>
          <cell r="I81">
            <v>0</v>
          </cell>
          <cell r="K81" t="str">
            <v>IL33470</v>
          </cell>
          <cell r="L81" t="str">
            <v>A002</v>
          </cell>
          <cell r="M81" t="str">
            <v>U</v>
          </cell>
        </row>
        <row r="82">
          <cell r="A82">
            <v>4100</v>
          </cell>
          <cell r="B82" t="str">
            <v>6</v>
          </cell>
          <cell r="C82" t="str">
            <v>흄관접합및부설(소켓접합)</v>
          </cell>
          <cell r="D82" t="str">
            <v>D1200, 기계</v>
          </cell>
          <cell r="E82">
            <v>323</v>
          </cell>
          <cell r="G82" t="str">
            <v>M</v>
          </cell>
          <cell r="I82">
            <v>0</v>
          </cell>
          <cell r="K82" t="str">
            <v>IL33480</v>
          </cell>
          <cell r="L82" t="str">
            <v>A002</v>
          </cell>
          <cell r="M82" t="str">
            <v>U</v>
          </cell>
        </row>
        <row r="83">
          <cell r="A83">
            <v>4150</v>
          </cell>
          <cell r="B83" t="str">
            <v>6</v>
          </cell>
          <cell r="C83" t="str">
            <v>철근 가공 조립</v>
          </cell>
          <cell r="D83" t="str">
            <v>간  단</v>
          </cell>
          <cell r="E83">
            <v>8.1000000000000003E-2</v>
          </cell>
          <cell r="G83" t="str">
            <v>TON</v>
          </cell>
          <cell r="I83">
            <v>0</v>
          </cell>
          <cell r="K83" t="str">
            <v>I00950</v>
          </cell>
          <cell r="L83" t="str">
            <v>A002</v>
          </cell>
          <cell r="M83" t="str">
            <v>U</v>
          </cell>
        </row>
        <row r="84">
          <cell r="A84">
            <v>4200</v>
          </cell>
          <cell r="B84" t="str">
            <v>6</v>
          </cell>
          <cell r="C84" t="str">
            <v>물푸기</v>
          </cell>
          <cell r="E84">
            <v>100</v>
          </cell>
          <cell r="G84" t="str">
            <v>HR</v>
          </cell>
          <cell r="I84">
            <v>0</v>
          </cell>
          <cell r="K84" t="str">
            <v>SD30010</v>
          </cell>
          <cell r="L84" t="str">
            <v>A002</v>
          </cell>
          <cell r="M84" t="str">
            <v>U</v>
          </cell>
        </row>
        <row r="85">
          <cell r="A85">
            <v>4250</v>
          </cell>
          <cell r="B85" t="str">
            <v>5</v>
          </cell>
          <cell r="C85" t="str">
            <v>나) 횡배수관로</v>
          </cell>
          <cell r="E85">
            <v>0</v>
          </cell>
          <cell r="I85">
            <v>0</v>
          </cell>
          <cell r="L85" t="str">
            <v>A002</v>
          </cell>
          <cell r="M85" t="str">
            <v>U</v>
          </cell>
        </row>
        <row r="86">
          <cell r="A86">
            <v>4300</v>
          </cell>
          <cell r="B86" t="str">
            <v>6</v>
          </cell>
          <cell r="C86" t="str">
            <v>터파기(토사,0-6m)</v>
          </cell>
          <cell r="D86" t="str">
            <v>백호우 0.7M3</v>
          </cell>
          <cell r="E86">
            <v>192</v>
          </cell>
          <cell r="G86" t="str">
            <v>M3</v>
          </cell>
          <cell r="I86">
            <v>0</v>
          </cell>
          <cell r="K86" t="str">
            <v>IL00580</v>
          </cell>
          <cell r="L86" t="str">
            <v>A002</v>
          </cell>
          <cell r="M86" t="str">
            <v>U</v>
          </cell>
        </row>
        <row r="87">
          <cell r="A87">
            <v>4350</v>
          </cell>
          <cell r="B87" t="str">
            <v>6</v>
          </cell>
          <cell r="C87" t="str">
            <v>수중터파기(토사,0-6M)</v>
          </cell>
          <cell r="D87" t="str">
            <v>백호우 0.7M3</v>
          </cell>
          <cell r="E87">
            <v>89</v>
          </cell>
          <cell r="G87" t="str">
            <v>M3</v>
          </cell>
          <cell r="I87">
            <v>0</v>
          </cell>
          <cell r="K87" t="str">
            <v>IL00450</v>
          </cell>
          <cell r="L87" t="str">
            <v>A002</v>
          </cell>
          <cell r="M87" t="str">
            <v>U</v>
          </cell>
        </row>
        <row r="88">
          <cell r="A88">
            <v>4400</v>
          </cell>
          <cell r="B88" t="str">
            <v>6</v>
          </cell>
          <cell r="C88" t="str">
            <v>되메우기</v>
          </cell>
          <cell r="D88" t="str">
            <v>기계,B/H+RAMMER</v>
          </cell>
          <cell r="E88">
            <v>80</v>
          </cell>
          <cell r="G88" t="str">
            <v>M3</v>
          </cell>
          <cell r="I88">
            <v>0</v>
          </cell>
          <cell r="K88" t="str">
            <v>I00590</v>
          </cell>
          <cell r="L88" t="str">
            <v>A002</v>
          </cell>
          <cell r="M88" t="str">
            <v>U</v>
          </cell>
        </row>
        <row r="89">
          <cell r="A89">
            <v>4450</v>
          </cell>
          <cell r="B89" t="str">
            <v>6</v>
          </cell>
          <cell r="C89" t="str">
            <v>되메우기</v>
          </cell>
          <cell r="D89" t="str">
            <v>인력</v>
          </cell>
          <cell r="E89">
            <v>132</v>
          </cell>
          <cell r="G89" t="str">
            <v>M3</v>
          </cell>
          <cell r="I89">
            <v>0</v>
          </cell>
          <cell r="K89" t="str">
            <v>I00360</v>
          </cell>
          <cell r="L89" t="str">
            <v>A002</v>
          </cell>
          <cell r="M89" t="str">
            <v>U</v>
          </cell>
        </row>
        <row r="90">
          <cell r="A90">
            <v>4500</v>
          </cell>
          <cell r="B90" t="str">
            <v>6</v>
          </cell>
          <cell r="C90" t="str">
            <v>레미콘 타설</v>
          </cell>
          <cell r="D90" t="str">
            <v>인력, 무근</v>
          </cell>
          <cell r="E90">
            <v>17</v>
          </cell>
          <cell r="G90" t="str">
            <v>M3</v>
          </cell>
          <cell r="I90">
            <v>0</v>
          </cell>
          <cell r="K90" t="str">
            <v>I00820</v>
          </cell>
          <cell r="L90" t="str">
            <v>A002</v>
          </cell>
          <cell r="M90" t="str">
            <v>U</v>
          </cell>
        </row>
        <row r="91">
          <cell r="A91">
            <v>4550</v>
          </cell>
          <cell r="B91" t="str">
            <v>6</v>
          </cell>
          <cell r="C91" t="str">
            <v>합판 거푸집</v>
          </cell>
          <cell r="D91" t="str">
            <v>6 회</v>
          </cell>
          <cell r="E91">
            <v>46</v>
          </cell>
          <cell r="G91" t="str">
            <v>M2</v>
          </cell>
          <cell r="I91">
            <v>0</v>
          </cell>
          <cell r="K91" t="str">
            <v>I00940</v>
          </cell>
          <cell r="L91" t="str">
            <v>A002</v>
          </cell>
          <cell r="M91" t="str">
            <v>U</v>
          </cell>
        </row>
        <row r="92">
          <cell r="A92">
            <v>4600</v>
          </cell>
          <cell r="B92" t="str">
            <v>6</v>
          </cell>
          <cell r="C92" t="str">
            <v>모 르 터</v>
          </cell>
          <cell r="D92" t="str">
            <v>1 : 2</v>
          </cell>
          <cell r="E92">
            <v>0.1</v>
          </cell>
          <cell r="G92" t="str">
            <v>M3</v>
          </cell>
          <cell r="I92">
            <v>0</v>
          </cell>
          <cell r="K92" t="str">
            <v>I00870</v>
          </cell>
          <cell r="L92" t="str">
            <v>A002</v>
          </cell>
          <cell r="M92" t="str">
            <v>U</v>
          </cell>
        </row>
        <row r="93">
          <cell r="A93">
            <v>4650</v>
          </cell>
          <cell r="B93" t="str">
            <v>6</v>
          </cell>
          <cell r="C93" t="str">
            <v>흄관접합및부설(소켓접합)</v>
          </cell>
          <cell r="D93" t="str">
            <v>D600, 기계</v>
          </cell>
          <cell r="E93">
            <v>34</v>
          </cell>
          <cell r="G93" t="str">
            <v>M</v>
          </cell>
          <cell r="I93">
            <v>0</v>
          </cell>
          <cell r="K93" t="str">
            <v>IL33430</v>
          </cell>
          <cell r="L93" t="str">
            <v>A002</v>
          </cell>
          <cell r="M93" t="str">
            <v>U</v>
          </cell>
        </row>
        <row r="94">
          <cell r="A94">
            <v>4700</v>
          </cell>
          <cell r="B94" t="str">
            <v>6</v>
          </cell>
          <cell r="C94" t="str">
            <v>흄관접합및부설(소켓접합)</v>
          </cell>
          <cell r="D94" t="str">
            <v>D800, 기계</v>
          </cell>
          <cell r="E94">
            <v>30</v>
          </cell>
          <cell r="G94" t="str">
            <v>M</v>
          </cell>
          <cell r="I94">
            <v>0</v>
          </cell>
          <cell r="K94" t="str">
            <v>IL33450</v>
          </cell>
          <cell r="L94" t="str">
            <v>A002</v>
          </cell>
          <cell r="M94" t="str">
            <v>U</v>
          </cell>
        </row>
        <row r="95">
          <cell r="A95">
            <v>4750</v>
          </cell>
          <cell r="B95" t="str">
            <v>6</v>
          </cell>
          <cell r="C95" t="str">
            <v>흄관접합및부설(소켓접합)</v>
          </cell>
          <cell r="D95" t="str">
            <v>D1000, 기계</v>
          </cell>
          <cell r="E95">
            <v>11</v>
          </cell>
          <cell r="G95" t="str">
            <v>M</v>
          </cell>
          <cell r="I95">
            <v>0</v>
          </cell>
          <cell r="K95" t="str">
            <v>IL33470</v>
          </cell>
          <cell r="L95" t="str">
            <v>A002</v>
          </cell>
          <cell r="M95" t="str">
            <v>U</v>
          </cell>
        </row>
        <row r="96">
          <cell r="A96">
            <v>4800</v>
          </cell>
          <cell r="B96" t="str">
            <v>6</v>
          </cell>
          <cell r="C96" t="str">
            <v>물푸기</v>
          </cell>
          <cell r="E96">
            <v>51</v>
          </cell>
          <cell r="G96" t="str">
            <v>HR</v>
          </cell>
          <cell r="I96">
            <v>0</v>
          </cell>
          <cell r="K96" t="str">
            <v>SD30010</v>
          </cell>
          <cell r="L96" t="str">
            <v>A002</v>
          </cell>
          <cell r="M96" t="str">
            <v>U</v>
          </cell>
        </row>
        <row r="97">
          <cell r="A97">
            <v>4850</v>
          </cell>
          <cell r="B97" t="str">
            <v>5</v>
          </cell>
          <cell r="C97" t="str">
            <v>다) 우수연결관</v>
          </cell>
          <cell r="E97">
            <v>0</v>
          </cell>
          <cell r="I97">
            <v>0</v>
          </cell>
          <cell r="L97" t="str">
            <v>A002</v>
          </cell>
          <cell r="M97" t="str">
            <v>U</v>
          </cell>
        </row>
        <row r="98">
          <cell r="A98">
            <v>4900</v>
          </cell>
          <cell r="B98" t="str">
            <v>6</v>
          </cell>
          <cell r="C98" t="str">
            <v>터파기(토사,0-6m)</v>
          </cell>
          <cell r="D98" t="str">
            <v>백호우 0.7M3</v>
          </cell>
          <cell r="E98">
            <v>1921</v>
          </cell>
          <cell r="G98" t="str">
            <v>M3</v>
          </cell>
          <cell r="I98">
            <v>0</v>
          </cell>
          <cell r="K98" t="str">
            <v>IL00580</v>
          </cell>
          <cell r="L98" t="str">
            <v>A002</v>
          </cell>
          <cell r="M98" t="str">
            <v>U</v>
          </cell>
        </row>
        <row r="99">
          <cell r="A99">
            <v>4950</v>
          </cell>
          <cell r="B99" t="str">
            <v>6</v>
          </cell>
          <cell r="C99" t="str">
            <v>되메우고다지기</v>
          </cell>
          <cell r="D99" t="str">
            <v>기계,B/H+RAMMER</v>
          </cell>
          <cell r="E99">
            <v>1238</v>
          </cell>
          <cell r="G99" t="str">
            <v>M3</v>
          </cell>
          <cell r="I99">
            <v>0</v>
          </cell>
          <cell r="K99" t="str">
            <v>I00590</v>
          </cell>
          <cell r="L99" t="str">
            <v>A002</v>
          </cell>
          <cell r="M99" t="str">
            <v>U</v>
          </cell>
        </row>
        <row r="100">
          <cell r="A100">
            <v>5000</v>
          </cell>
          <cell r="B100" t="str">
            <v>6</v>
          </cell>
          <cell r="C100" t="str">
            <v>모래부설 및 다짐</v>
          </cell>
          <cell r="D100" t="str">
            <v>인력</v>
          </cell>
          <cell r="E100">
            <v>596</v>
          </cell>
          <cell r="G100" t="str">
            <v>M3</v>
          </cell>
          <cell r="I100">
            <v>0</v>
          </cell>
          <cell r="K100" t="str">
            <v>I02990</v>
          </cell>
          <cell r="L100" t="str">
            <v>A002</v>
          </cell>
          <cell r="M100" t="str">
            <v>U</v>
          </cell>
        </row>
        <row r="101">
          <cell r="A101">
            <v>5050</v>
          </cell>
          <cell r="B101" t="str">
            <v>6</v>
          </cell>
          <cell r="C101" t="str">
            <v>이중벽PE관 접합 및 부설</v>
          </cell>
          <cell r="D101" t="str">
            <v>Φ250MM</v>
          </cell>
          <cell r="E101">
            <v>134</v>
          </cell>
          <cell r="G101" t="str">
            <v>M</v>
          </cell>
          <cell r="I101">
            <v>0</v>
          </cell>
          <cell r="K101" t="str">
            <v>IL33360</v>
          </cell>
          <cell r="L101" t="str">
            <v>A002</v>
          </cell>
          <cell r="M101" t="str">
            <v>U</v>
          </cell>
        </row>
        <row r="102">
          <cell r="A102">
            <v>5100</v>
          </cell>
          <cell r="B102" t="str">
            <v>6</v>
          </cell>
          <cell r="C102" t="str">
            <v>이중벽PE관 접합 및 부설</v>
          </cell>
          <cell r="D102" t="str">
            <v>Φ300MM</v>
          </cell>
          <cell r="E102">
            <v>987</v>
          </cell>
          <cell r="G102" t="str">
            <v>M</v>
          </cell>
          <cell r="I102">
            <v>0</v>
          </cell>
          <cell r="K102" t="str">
            <v>IL33370</v>
          </cell>
          <cell r="L102" t="str">
            <v>A002</v>
          </cell>
          <cell r="M102" t="str">
            <v>U</v>
          </cell>
        </row>
        <row r="103">
          <cell r="A103">
            <v>5150</v>
          </cell>
          <cell r="B103" t="str">
            <v>6</v>
          </cell>
          <cell r="C103" t="str">
            <v>PE이음관(T형)</v>
          </cell>
          <cell r="D103" t="str">
            <v>Φ300MM</v>
          </cell>
          <cell r="E103">
            <v>2</v>
          </cell>
          <cell r="G103" t="str">
            <v>EA</v>
          </cell>
          <cell r="I103">
            <v>0</v>
          </cell>
          <cell r="K103" t="str">
            <v>M58860</v>
          </cell>
          <cell r="L103" t="str">
            <v>A002</v>
          </cell>
          <cell r="M103" t="str">
            <v>U</v>
          </cell>
        </row>
        <row r="104">
          <cell r="A104">
            <v>5200</v>
          </cell>
          <cell r="B104" t="str">
            <v>6</v>
          </cell>
          <cell r="C104" t="str">
            <v>PE이음관(엘보:90。)</v>
          </cell>
          <cell r="D104" t="str">
            <v>Φ300MM</v>
          </cell>
          <cell r="E104">
            <v>8</v>
          </cell>
          <cell r="G104" t="str">
            <v>EA</v>
          </cell>
          <cell r="I104">
            <v>0</v>
          </cell>
          <cell r="K104" t="str">
            <v>M58860</v>
          </cell>
          <cell r="L104" t="str">
            <v>A002</v>
          </cell>
          <cell r="M104" t="str">
            <v>U</v>
          </cell>
        </row>
        <row r="105">
          <cell r="A105">
            <v>5250</v>
          </cell>
          <cell r="B105" t="str">
            <v>4</v>
          </cell>
          <cell r="C105" t="str">
            <v>3)배수구조물</v>
          </cell>
          <cell r="E105">
            <v>0</v>
          </cell>
          <cell r="I105">
            <v>0</v>
          </cell>
          <cell r="L105" t="str">
            <v>A002</v>
          </cell>
          <cell r="M105" t="str">
            <v>U</v>
          </cell>
        </row>
        <row r="106">
          <cell r="A106">
            <v>5300</v>
          </cell>
          <cell r="B106" t="str">
            <v>5</v>
          </cell>
          <cell r="C106" t="str">
            <v>면벽</v>
          </cell>
          <cell r="D106" t="str">
            <v>Φ600MM</v>
          </cell>
          <cell r="E106">
            <v>2</v>
          </cell>
          <cell r="G106" t="str">
            <v>개소</v>
          </cell>
          <cell r="I106">
            <v>0</v>
          </cell>
          <cell r="K106" t="str">
            <v>IL34655</v>
          </cell>
          <cell r="L106" t="str">
            <v>A002</v>
          </cell>
          <cell r="M106" t="str">
            <v>U</v>
          </cell>
        </row>
        <row r="107">
          <cell r="A107">
            <v>5350</v>
          </cell>
          <cell r="B107" t="str">
            <v>5</v>
          </cell>
          <cell r="C107" t="str">
            <v>면벽</v>
          </cell>
          <cell r="D107" t="str">
            <v>Φ800MM</v>
          </cell>
          <cell r="E107">
            <v>3</v>
          </cell>
          <cell r="G107" t="str">
            <v>개소</v>
          </cell>
          <cell r="I107">
            <v>0</v>
          </cell>
          <cell r="K107" t="str">
            <v>IL34650</v>
          </cell>
          <cell r="L107" t="str">
            <v>A002</v>
          </cell>
          <cell r="M107" t="str">
            <v>U</v>
          </cell>
        </row>
        <row r="108">
          <cell r="A108">
            <v>5400</v>
          </cell>
          <cell r="B108" t="str">
            <v>5</v>
          </cell>
          <cell r="C108" t="str">
            <v>면벽</v>
          </cell>
          <cell r="D108" t="str">
            <v>Φ1000MM</v>
          </cell>
          <cell r="E108">
            <v>2</v>
          </cell>
          <cell r="G108" t="str">
            <v>개소</v>
          </cell>
          <cell r="I108">
            <v>0</v>
          </cell>
          <cell r="K108" t="str">
            <v>IL34660</v>
          </cell>
          <cell r="L108" t="str">
            <v>A002</v>
          </cell>
          <cell r="M108" t="str">
            <v>U</v>
          </cell>
        </row>
        <row r="109">
          <cell r="A109">
            <v>5450</v>
          </cell>
          <cell r="B109" t="str">
            <v>5</v>
          </cell>
          <cell r="C109" t="str">
            <v>암거 날개벽</v>
          </cell>
          <cell r="D109" t="str">
            <v>TYPE-1</v>
          </cell>
          <cell r="E109">
            <v>1</v>
          </cell>
          <cell r="G109" t="str">
            <v>개</v>
          </cell>
          <cell r="I109">
            <v>0</v>
          </cell>
          <cell r="K109" t="str">
            <v>IL34710</v>
          </cell>
          <cell r="L109" t="str">
            <v>A002</v>
          </cell>
          <cell r="M109" t="str">
            <v>U</v>
          </cell>
        </row>
        <row r="110">
          <cell r="A110">
            <v>5500</v>
          </cell>
          <cell r="B110" t="str">
            <v>5</v>
          </cell>
          <cell r="C110" t="str">
            <v>암거 날개벽</v>
          </cell>
          <cell r="D110" t="str">
            <v>TYPE-2</v>
          </cell>
          <cell r="E110">
            <v>1</v>
          </cell>
          <cell r="G110" t="str">
            <v>개</v>
          </cell>
          <cell r="I110">
            <v>0</v>
          </cell>
          <cell r="K110" t="str">
            <v>IL34720</v>
          </cell>
          <cell r="L110" t="str">
            <v>A002</v>
          </cell>
          <cell r="M110" t="str">
            <v>U</v>
          </cell>
        </row>
        <row r="111">
          <cell r="A111">
            <v>5550</v>
          </cell>
          <cell r="B111" t="str">
            <v>5</v>
          </cell>
          <cell r="C111" t="str">
            <v>암거 날개벽</v>
          </cell>
          <cell r="D111" t="str">
            <v>TYPE-3</v>
          </cell>
          <cell r="E111">
            <v>1</v>
          </cell>
          <cell r="G111" t="str">
            <v>개</v>
          </cell>
          <cell r="I111">
            <v>0</v>
          </cell>
          <cell r="K111" t="str">
            <v>IL34730</v>
          </cell>
          <cell r="L111" t="str">
            <v>A002</v>
          </cell>
          <cell r="M111" t="str">
            <v>U</v>
          </cell>
        </row>
        <row r="112">
          <cell r="A112">
            <v>5600</v>
          </cell>
          <cell r="B112" t="str">
            <v>5</v>
          </cell>
          <cell r="C112" t="str">
            <v>흄관 날개벽</v>
          </cell>
          <cell r="D112" t="str">
            <v>Φ600MM</v>
          </cell>
          <cell r="E112">
            <v>3</v>
          </cell>
          <cell r="G112" t="str">
            <v>개</v>
          </cell>
          <cell r="I112">
            <v>0</v>
          </cell>
          <cell r="K112" t="str">
            <v>IL34810</v>
          </cell>
          <cell r="L112" t="str">
            <v>A002</v>
          </cell>
          <cell r="M112" t="str">
            <v>U</v>
          </cell>
        </row>
        <row r="113">
          <cell r="A113">
            <v>5650</v>
          </cell>
          <cell r="B113" t="str">
            <v>5</v>
          </cell>
          <cell r="C113" t="str">
            <v>흄관 날개벽</v>
          </cell>
          <cell r="D113" t="str">
            <v>Φ800MM</v>
          </cell>
          <cell r="E113">
            <v>2</v>
          </cell>
          <cell r="G113" t="str">
            <v>개</v>
          </cell>
          <cell r="I113">
            <v>0</v>
          </cell>
          <cell r="K113" t="str">
            <v>IL34820</v>
          </cell>
          <cell r="L113" t="str">
            <v>A002</v>
          </cell>
          <cell r="M113" t="str">
            <v>U</v>
          </cell>
        </row>
        <row r="114">
          <cell r="A114">
            <v>5700</v>
          </cell>
          <cell r="B114" t="str">
            <v>5</v>
          </cell>
          <cell r="C114" t="str">
            <v>도수로설치</v>
          </cell>
          <cell r="D114" t="str">
            <v>Φ600MM</v>
          </cell>
          <cell r="E114">
            <v>1</v>
          </cell>
          <cell r="G114" t="str">
            <v>개소</v>
          </cell>
          <cell r="I114">
            <v>0</v>
          </cell>
          <cell r="K114" t="str">
            <v>IL35100</v>
          </cell>
          <cell r="L114" t="str">
            <v>A002</v>
          </cell>
          <cell r="M114" t="str">
            <v>U</v>
          </cell>
        </row>
        <row r="115">
          <cell r="A115">
            <v>5750</v>
          </cell>
          <cell r="B115" t="str">
            <v>5</v>
          </cell>
          <cell r="C115" t="str">
            <v>도수로설치</v>
          </cell>
          <cell r="D115" t="str">
            <v>Φ800MM</v>
          </cell>
          <cell r="E115">
            <v>1</v>
          </cell>
          <cell r="G115" t="str">
            <v>개소</v>
          </cell>
          <cell r="I115">
            <v>0</v>
          </cell>
          <cell r="K115" t="str">
            <v>IL35110</v>
          </cell>
          <cell r="L115" t="str">
            <v>A002</v>
          </cell>
          <cell r="M115" t="str">
            <v>U</v>
          </cell>
        </row>
        <row r="116">
          <cell r="A116">
            <v>5800</v>
          </cell>
          <cell r="B116" t="str">
            <v>5</v>
          </cell>
          <cell r="C116" t="str">
            <v>도수로설치</v>
          </cell>
          <cell r="D116" t="str">
            <v>Φ1000MM</v>
          </cell>
          <cell r="E116">
            <v>1</v>
          </cell>
          <cell r="G116" t="str">
            <v>개소</v>
          </cell>
          <cell r="I116">
            <v>0</v>
          </cell>
          <cell r="K116" t="str">
            <v>IL35120</v>
          </cell>
          <cell r="L116" t="str">
            <v>A002</v>
          </cell>
          <cell r="M116" t="str">
            <v>U</v>
          </cell>
        </row>
        <row r="117">
          <cell r="A117">
            <v>5850</v>
          </cell>
          <cell r="B117" t="str">
            <v>5</v>
          </cell>
          <cell r="C117" t="str">
            <v>물푸기</v>
          </cell>
          <cell r="E117">
            <v>99</v>
          </cell>
          <cell r="G117" t="str">
            <v>HR</v>
          </cell>
          <cell r="I117">
            <v>0</v>
          </cell>
          <cell r="K117" t="str">
            <v>SD30010</v>
          </cell>
          <cell r="L117" t="str">
            <v>A002</v>
          </cell>
          <cell r="M117" t="str">
            <v>U</v>
          </cell>
        </row>
        <row r="118">
          <cell r="A118">
            <v>5900</v>
          </cell>
          <cell r="B118" t="str">
            <v>4</v>
          </cell>
          <cell r="C118" t="str">
            <v>4)집수정</v>
          </cell>
          <cell r="E118">
            <v>0</v>
          </cell>
          <cell r="I118">
            <v>0</v>
          </cell>
          <cell r="L118" t="str">
            <v>A002</v>
          </cell>
          <cell r="M118" t="str">
            <v>U</v>
          </cell>
        </row>
        <row r="119">
          <cell r="A119">
            <v>5950</v>
          </cell>
          <cell r="B119" t="str">
            <v>5</v>
          </cell>
          <cell r="C119" t="str">
            <v>빗물받이</v>
          </cell>
          <cell r="E119">
            <v>121</v>
          </cell>
          <cell r="G119" t="str">
            <v>개소</v>
          </cell>
          <cell r="I119">
            <v>0</v>
          </cell>
          <cell r="K119" t="str">
            <v>IL35630</v>
          </cell>
          <cell r="L119" t="str">
            <v>A002</v>
          </cell>
          <cell r="M119" t="str">
            <v>U</v>
          </cell>
        </row>
        <row r="120">
          <cell r="A120">
            <v>6000</v>
          </cell>
          <cell r="B120" t="str">
            <v>5</v>
          </cell>
          <cell r="C120" t="str">
            <v>집수정</v>
          </cell>
          <cell r="D120" t="str">
            <v>TYPE-2</v>
          </cell>
          <cell r="E120">
            <v>7</v>
          </cell>
          <cell r="G120" t="str">
            <v>개소</v>
          </cell>
          <cell r="I120">
            <v>0</v>
          </cell>
          <cell r="K120" t="str">
            <v>IL35640</v>
          </cell>
          <cell r="L120" t="str">
            <v>A002</v>
          </cell>
          <cell r="M120" t="str">
            <v>U</v>
          </cell>
        </row>
        <row r="121">
          <cell r="A121">
            <v>6050</v>
          </cell>
          <cell r="B121" t="str">
            <v>5</v>
          </cell>
          <cell r="C121" t="str">
            <v>집수정</v>
          </cell>
          <cell r="D121" t="str">
            <v>TYPE-3</v>
          </cell>
          <cell r="E121">
            <v>1</v>
          </cell>
          <cell r="G121" t="str">
            <v>개소</v>
          </cell>
          <cell r="I121">
            <v>0</v>
          </cell>
          <cell r="K121" t="str">
            <v>IL35650</v>
          </cell>
          <cell r="L121" t="str">
            <v>A002</v>
          </cell>
          <cell r="M121" t="str">
            <v>U</v>
          </cell>
        </row>
        <row r="122">
          <cell r="A122">
            <v>6100</v>
          </cell>
          <cell r="B122" t="str">
            <v>5</v>
          </cell>
          <cell r="C122" t="str">
            <v>집수정</v>
          </cell>
          <cell r="D122" t="str">
            <v>TYPE-4</v>
          </cell>
          <cell r="E122">
            <v>1</v>
          </cell>
          <cell r="G122" t="str">
            <v>개소</v>
          </cell>
          <cell r="I122">
            <v>0</v>
          </cell>
          <cell r="K122" t="str">
            <v>IL35660</v>
          </cell>
          <cell r="L122" t="str">
            <v>A002</v>
          </cell>
          <cell r="M122" t="str">
            <v>U</v>
          </cell>
        </row>
        <row r="123">
          <cell r="A123">
            <v>6150</v>
          </cell>
          <cell r="B123" t="str">
            <v>5</v>
          </cell>
          <cell r="C123" t="str">
            <v>집수정</v>
          </cell>
          <cell r="D123" t="str">
            <v>TYPE-5</v>
          </cell>
          <cell r="E123">
            <v>2</v>
          </cell>
          <cell r="G123" t="str">
            <v>개소</v>
          </cell>
          <cell r="I123">
            <v>0</v>
          </cell>
          <cell r="K123" t="str">
            <v>IL35665</v>
          </cell>
          <cell r="L123" t="str">
            <v>A002</v>
          </cell>
          <cell r="M123" t="str">
            <v>U</v>
          </cell>
        </row>
        <row r="124">
          <cell r="A124">
            <v>6200</v>
          </cell>
          <cell r="B124" t="str">
            <v>5</v>
          </cell>
          <cell r="C124" t="str">
            <v>집수정</v>
          </cell>
          <cell r="D124" t="str">
            <v>TYPE-6</v>
          </cell>
          <cell r="E124">
            <v>2</v>
          </cell>
          <cell r="G124" t="str">
            <v>개소</v>
          </cell>
          <cell r="I124">
            <v>0</v>
          </cell>
          <cell r="K124" t="str">
            <v>IL35670</v>
          </cell>
          <cell r="L124" t="str">
            <v>A002</v>
          </cell>
          <cell r="M124" t="str">
            <v>U</v>
          </cell>
        </row>
        <row r="125">
          <cell r="A125">
            <v>6250</v>
          </cell>
          <cell r="B125" t="str">
            <v>5</v>
          </cell>
          <cell r="C125" t="str">
            <v>집수정</v>
          </cell>
          <cell r="D125" t="str">
            <v>TYPE-7</v>
          </cell>
          <cell r="E125">
            <v>3</v>
          </cell>
          <cell r="G125" t="str">
            <v>개소</v>
          </cell>
          <cell r="I125">
            <v>0</v>
          </cell>
          <cell r="K125" t="str">
            <v>IL35672</v>
          </cell>
          <cell r="L125" t="str">
            <v>A002</v>
          </cell>
          <cell r="M125" t="str">
            <v>U</v>
          </cell>
        </row>
        <row r="126">
          <cell r="A126">
            <v>6300</v>
          </cell>
          <cell r="B126" t="str">
            <v>5</v>
          </cell>
          <cell r="C126" t="str">
            <v>집수정</v>
          </cell>
          <cell r="D126" t="str">
            <v>TYPE-8</v>
          </cell>
          <cell r="E126">
            <v>1</v>
          </cell>
          <cell r="G126" t="str">
            <v>개소</v>
          </cell>
          <cell r="I126">
            <v>0</v>
          </cell>
          <cell r="K126" t="str">
            <v>IL35674</v>
          </cell>
          <cell r="L126" t="str">
            <v>A002</v>
          </cell>
          <cell r="M126" t="str">
            <v>U</v>
          </cell>
        </row>
        <row r="127">
          <cell r="A127">
            <v>6350</v>
          </cell>
          <cell r="B127" t="str">
            <v>5</v>
          </cell>
          <cell r="C127" t="str">
            <v>집수정(항공기용)</v>
          </cell>
          <cell r="D127" t="str">
            <v>TYPE-9</v>
          </cell>
          <cell r="E127">
            <v>1</v>
          </cell>
          <cell r="G127" t="str">
            <v>개소</v>
          </cell>
          <cell r="I127">
            <v>0</v>
          </cell>
          <cell r="K127" t="str">
            <v>IL35675</v>
          </cell>
          <cell r="L127" t="str">
            <v>A002</v>
          </cell>
          <cell r="M127" t="str">
            <v>U</v>
          </cell>
        </row>
        <row r="128">
          <cell r="A128">
            <v>6400</v>
          </cell>
          <cell r="B128" t="str">
            <v>5</v>
          </cell>
          <cell r="C128" t="str">
            <v>홈통받이</v>
          </cell>
          <cell r="E128">
            <v>17</v>
          </cell>
          <cell r="G128" t="str">
            <v>개소</v>
          </cell>
          <cell r="I128">
            <v>0</v>
          </cell>
          <cell r="K128" t="str">
            <v>IL35690</v>
          </cell>
          <cell r="L128" t="str">
            <v>A002</v>
          </cell>
          <cell r="M128" t="str">
            <v>U</v>
          </cell>
        </row>
        <row r="129">
          <cell r="A129">
            <v>6450</v>
          </cell>
          <cell r="B129" t="str">
            <v>5</v>
          </cell>
          <cell r="C129" t="str">
            <v>물푸기</v>
          </cell>
          <cell r="E129">
            <v>16</v>
          </cell>
          <cell r="G129" t="str">
            <v>HR</v>
          </cell>
          <cell r="I129">
            <v>0</v>
          </cell>
          <cell r="K129" t="str">
            <v>SD30010</v>
          </cell>
          <cell r="L129" t="str">
            <v>A002</v>
          </cell>
          <cell r="M129" t="str">
            <v>U</v>
          </cell>
        </row>
        <row r="130">
          <cell r="A130">
            <v>6500</v>
          </cell>
          <cell r="B130" t="str">
            <v>4</v>
          </cell>
          <cell r="C130" t="str">
            <v>5) 배수BOX</v>
          </cell>
          <cell r="E130">
            <v>0</v>
          </cell>
          <cell r="I130">
            <v>0</v>
          </cell>
          <cell r="L130" t="str">
            <v>A002</v>
          </cell>
          <cell r="M130" t="str">
            <v>U</v>
          </cell>
        </row>
        <row r="131">
          <cell r="A131">
            <v>6550</v>
          </cell>
          <cell r="B131" t="str">
            <v>5</v>
          </cell>
          <cell r="C131" t="str">
            <v>가) 암거 BOX</v>
          </cell>
          <cell r="E131">
            <v>0</v>
          </cell>
          <cell r="I131">
            <v>0</v>
          </cell>
          <cell r="L131" t="str">
            <v>A002</v>
          </cell>
          <cell r="M131" t="str">
            <v>U</v>
          </cell>
        </row>
        <row r="132">
          <cell r="A132">
            <v>6600</v>
          </cell>
          <cell r="B132" t="str">
            <v>6</v>
          </cell>
          <cell r="C132" t="str">
            <v>암거(주차장지역)</v>
          </cell>
          <cell r="D132" t="str">
            <v>1＠1.0×1.0</v>
          </cell>
          <cell r="E132">
            <v>64</v>
          </cell>
          <cell r="G132" t="str">
            <v>M</v>
          </cell>
          <cell r="I132">
            <v>0</v>
          </cell>
          <cell r="K132" t="str">
            <v>IL36500</v>
          </cell>
          <cell r="L132" t="str">
            <v>A002</v>
          </cell>
          <cell r="M132" t="str">
            <v>U</v>
          </cell>
        </row>
        <row r="133">
          <cell r="A133">
            <v>6650</v>
          </cell>
          <cell r="B133" t="str">
            <v>6</v>
          </cell>
          <cell r="C133" t="str">
            <v>암거(계류장지역)</v>
          </cell>
          <cell r="D133" t="str">
            <v>1＠0.7×0.5</v>
          </cell>
          <cell r="E133">
            <v>9</v>
          </cell>
          <cell r="G133" t="str">
            <v>M</v>
          </cell>
          <cell r="I133">
            <v>0</v>
          </cell>
          <cell r="K133" t="str">
            <v>IL36550</v>
          </cell>
          <cell r="L133" t="str">
            <v>A002</v>
          </cell>
          <cell r="M133" t="str">
            <v>U</v>
          </cell>
        </row>
        <row r="134">
          <cell r="A134">
            <v>6700</v>
          </cell>
          <cell r="B134" t="str">
            <v>6</v>
          </cell>
          <cell r="C134" t="str">
            <v>암거(계류장지역)</v>
          </cell>
          <cell r="D134" t="str">
            <v>1＠1.0×1.0</v>
          </cell>
          <cell r="E134">
            <v>46</v>
          </cell>
          <cell r="G134" t="str">
            <v>M</v>
          </cell>
          <cell r="I134">
            <v>0</v>
          </cell>
          <cell r="K134" t="str">
            <v>IL36600</v>
          </cell>
          <cell r="L134" t="str">
            <v>A002</v>
          </cell>
          <cell r="M134" t="str">
            <v>U</v>
          </cell>
        </row>
        <row r="135">
          <cell r="A135">
            <v>6750</v>
          </cell>
          <cell r="B135" t="str">
            <v>6</v>
          </cell>
          <cell r="C135" t="str">
            <v>암거(계류장지역)</v>
          </cell>
          <cell r="D135" t="str">
            <v>1＠1.5×1.0</v>
          </cell>
          <cell r="E135">
            <v>46</v>
          </cell>
          <cell r="G135" t="str">
            <v>M</v>
          </cell>
          <cell r="I135">
            <v>0</v>
          </cell>
          <cell r="K135" t="str">
            <v>IL36650</v>
          </cell>
          <cell r="L135" t="str">
            <v>A002</v>
          </cell>
          <cell r="M135" t="str">
            <v>U</v>
          </cell>
        </row>
        <row r="136">
          <cell r="A136">
            <v>6800</v>
          </cell>
          <cell r="B136" t="str">
            <v>6</v>
          </cell>
          <cell r="C136" t="str">
            <v>암거(계류장지역,TYPE-1)</v>
          </cell>
          <cell r="D136" t="str">
            <v>3＠2.6×2.0</v>
          </cell>
          <cell r="E136">
            <v>269</v>
          </cell>
          <cell r="G136" t="str">
            <v>M</v>
          </cell>
          <cell r="I136">
            <v>0</v>
          </cell>
          <cell r="K136" t="str">
            <v>IL36700</v>
          </cell>
          <cell r="L136" t="str">
            <v>A002</v>
          </cell>
          <cell r="M136" t="str">
            <v>U</v>
          </cell>
        </row>
        <row r="137">
          <cell r="A137">
            <v>6850</v>
          </cell>
          <cell r="B137" t="str">
            <v>6</v>
          </cell>
          <cell r="C137" t="str">
            <v>암거(계류장지역,TYPE-2)</v>
          </cell>
          <cell r="D137" t="str">
            <v>3＠2.6×2.0</v>
          </cell>
          <cell r="E137">
            <v>617</v>
          </cell>
          <cell r="G137" t="str">
            <v>M</v>
          </cell>
          <cell r="I137">
            <v>0</v>
          </cell>
          <cell r="K137" t="str">
            <v>IL36710</v>
          </cell>
          <cell r="L137" t="str">
            <v>A002</v>
          </cell>
          <cell r="M137" t="str">
            <v>U</v>
          </cell>
        </row>
        <row r="138">
          <cell r="A138">
            <v>6900</v>
          </cell>
          <cell r="B138" t="str">
            <v>6</v>
          </cell>
          <cell r="C138" t="str">
            <v>암거(계류장지역)</v>
          </cell>
          <cell r="D138" t="str">
            <v>6＠1.3×1.3</v>
          </cell>
          <cell r="E138">
            <v>33</v>
          </cell>
          <cell r="G138" t="str">
            <v>M</v>
          </cell>
          <cell r="I138">
            <v>0</v>
          </cell>
          <cell r="K138" t="str">
            <v>IL36750</v>
          </cell>
          <cell r="L138" t="str">
            <v>A002</v>
          </cell>
          <cell r="M138" t="str">
            <v>U</v>
          </cell>
        </row>
        <row r="139">
          <cell r="A139">
            <v>6950</v>
          </cell>
          <cell r="B139" t="str">
            <v>6</v>
          </cell>
          <cell r="C139" t="str">
            <v>암거난간벽</v>
          </cell>
          <cell r="D139" t="str">
            <v>1＠1.5×1.0</v>
          </cell>
          <cell r="E139">
            <v>1</v>
          </cell>
          <cell r="G139" t="str">
            <v>개소</v>
          </cell>
          <cell r="I139">
            <v>0</v>
          </cell>
          <cell r="K139" t="str">
            <v>IL36810</v>
          </cell>
          <cell r="L139" t="str">
            <v>A002</v>
          </cell>
          <cell r="M139" t="str">
            <v>U</v>
          </cell>
        </row>
        <row r="140">
          <cell r="A140">
            <v>7000</v>
          </cell>
          <cell r="B140" t="str">
            <v>6</v>
          </cell>
          <cell r="C140" t="str">
            <v>암거난간벽</v>
          </cell>
          <cell r="D140" t="str">
            <v>6＠1.3×1.3</v>
          </cell>
          <cell r="E140">
            <v>1</v>
          </cell>
          <cell r="G140" t="str">
            <v>개소</v>
          </cell>
          <cell r="I140">
            <v>0</v>
          </cell>
          <cell r="K140" t="str">
            <v>IL36820</v>
          </cell>
          <cell r="L140" t="str">
            <v>A002</v>
          </cell>
          <cell r="M140" t="str">
            <v>U</v>
          </cell>
        </row>
        <row r="141">
          <cell r="A141">
            <v>7050</v>
          </cell>
          <cell r="B141" t="str">
            <v>6</v>
          </cell>
          <cell r="C141" t="str">
            <v>신축이음</v>
          </cell>
          <cell r="D141" t="str">
            <v>TYPE-1</v>
          </cell>
          <cell r="E141">
            <v>1</v>
          </cell>
          <cell r="G141" t="str">
            <v>개소</v>
          </cell>
          <cell r="I141">
            <v>0</v>
          </cell>
          <cell r="K141" t="str">
            <v>SI30710</v>
          </cell>
          <cell r="L141" t="str">
            <v>A002</v>
          </cell>
          <cell r="M141" t="str">
            <v>U</v>
          </cell>
        </row>
        <row r="142">
          <cell r="A142">
            <v>7100</v>
          </cell>
          <cell r="B142" t="str">
            <v>6</v>
          </cell>
          <cell r="C142" t="str">
            <v>신축이음</v>
          </cell>
          <cell r="D142" t="str">
            <v>TYPE-2</v>
          </cell>
          <cell r="E142">
            <v>1</v>
          </cell>
          <cell r="G142" t="str">
            <v>개소</v>
          </cell>
          <cell r="I142">
            <v>0</v>
          </cell>
          <cell r="K142" t="str">
            <v>SI30720</v>
          </cell>
          <cell r="L142" t="str">
            <v>A002</v>
          </cell>
          <cell r="M142" t="str">
            <v>U</v>
          </cell>
        </row>
        <row r="143">
          <cell r="A143">
            <v>7150</v>
          </cell>
          <cell r="B143" t="str">
            <v>6</v>
          </cell>
          <cell r="C143" t="str">
            <v>물푸기</v>
          </cell>
          <cell r="E143">
            <v>1347</v>
          </cell>
          <cell r="G143" t="str">
            <v>HR</v>
          </cell>
          <cell r="I143">
            <v>0</v>
          </cell>
          <cell r="K143" t="str">
            <v>SD30010</v>
          </cell>
          <cell r="L143" t="str">
            <v>A002</v>
          </cell>
          <cell r="M143" t="str">
            <v>U</v>
          </cell>
        </row>
        <row r="144">
          <cell r="A144">
            <v>7200</v>
          </cell>
          <cell r="B144" t="str">
            <v>5</v>
          </cell>
          <cell r="C144" t="str">
            <v>나) 유입구 BOX</v>
          </cell>
          <cell r="E144">
            <v>0</v>
          </cell>
          <cell r="I144">
            <v>0</v>
          </cell>
          <cell r="L144" t="str">
            <v>A002</v>
          </cell>
          <cell r="M144" t="str">
            <v>U</v>
          </cell>
        </row>
        <row r="145">
          <cell r="A145">
            <v>7250</v>
          </cell>
          <cell r="B145" t="str">
            <v>6</v>
          </cell>
          <cell r="C145" t="str">
            <v>유입구 BOX</v>
          </cell>
          <cell r="D145" t="str">
            <v>0.7W X 0.5H</v>
          </cell>
          <cell r="E145">
            <v>90</v>
          </cell>
          <cell r="G145" t="str">
            <v>M</v>
          </cell>
          <cell r="I145">
            <v>0</v>
          </cell>
          <cell r="K145" t="str">
            <v>IL36110</v>
          </cell>
          <cell r="L145" t="str">
            <v>A002</v>
          </cell>
          <cell r="M145" t="str">
            <v>U</v>
          </cell>
        </row>
        <row r="146">
          <cell r="A146">
            <v>7300</v>
          </cell>
          <cell r="B146" t="str">
            <v>5</v>
          </cell>
          <cell r="C146" t="str">
            <v>다)접속슬래브</v>
          </cell>
          <cell r="E146">
            <v>0</v>
          </cell>
          <cell r="I146">
            <v>0</v>
          </cell>
          <cell r="L146" t="str">
            <v>A002</v>
          </cell>
          <cell r="M146" t="str">
            <v>U</v>
          </cell>
        </row>
        <row r="147">
          <cell r="A147">
            <v>7350</v>
          </cell>
          <cell r="B147" t="str">
            <v>6</v>
          </cell>
          <cell r="C147" t="str">
            <v>암거 접속 슬래브</v>
          </cell>
          <cell r="D147" t="str">
            <v>TYPE-A</v>
          </cell>
          <cell r="E147">
            <v>1771</v>
          </cell>
          <cell r="G147" t="str">
            <v>M</v>
          </cell>
          <cell r="I147">
            <v>0</v>
          </cell>
          <cell r="K147" t="str">
            <v>IL36400</v>
          </cell>
          <cell r="L147" t="str">
            <v>A002</v>
          </cell>
          <cell r="M147" t="str">
            <v>U</v>
          </cell>
        </row>
        <row r="148">
          <cell r="A148">
            <v>7400</v>
          </cell>
          <cell r="B148" t="str">
            <v>6</v>
          </cell>
          <cell r="C148" t="str">
            <v>암거 접속 슬래브</v>
          </cell>
          <cell r="D148" t="str">
            <v>TYPE-B</v>
          </cell>
          <cell r="E148">
            <v>267</v>
          </cell>
          <cell r="G148" t="str">
            <v>M</v>
          </cell>
          <cell r="I148">
            <v>0</v>
          </cell>
          <cell r="K148" t="str">
            <v>IL36450</v>
          </cell>
          <cell r="L148" t="str">
            <v>A002</v>
          </cell>
          <cell r="M148" t="str">
            <v>U</v>
          </cell>
        </row>
        <row r="149">
          <cell r="A149">
            <v>7450</v>
          </cell>
          <cell r="B149" t="str">
            <v>4</v>
          </cell>
          <cell r="C149" t="str">
            <v>6)우수맨홀</v>
          </cell>
          <cell r="E149">
            <v>0</v>
          </cell>
          <cell r="I149">
            <v>0</v>
          </cell>
          <cell r="L149" t="str">
            <v>A002</v>
          </cell>
          <cell r="M149" t="str">
            <v>U</v>
          </cell>
        </row>
        <row r="150">
          <cell r="A150">
            <v>7500</v>
          </cell>
          <cell r="B150" t="str">
            <v>5</v>
          </cell>
          <cell r="C150" t="str">
            <v>가)우수원형맨홀</v>
          </cell>
          <cell r="E150">
            <v>0</v>
          </cell>
          <cell r="I150">
            <v>0</v>
          </cell>
          <cell r="L150" t="str">
            <v>A002</v>
          </cell>
          <cell r="M150" t="str">
            <v>U</v>
          </cell>
        </row>
        <row r="151">
          <cell r="A151">
            <v>7550</v>
          </cell>
          <cell r="B151" t="str">
            <v>6</v>
          </cell>
          <cell r="C151" t="str">
            <v>터파기(토사,0-6m)</v>
          </cell>
          <cell r="D151" t="str">
            <v>백호우 0.7M3</v>
          </cell>
          <cell r="E151">
            <v>1145</v>
          </cell>
          <cell r="G151" t="str">
            <v>M3</v>
          </cell>
          <cell r="I151">
            <v>0</v>
          </cell>
          <cell r="K151" t="str">
            <v>IL00580</v>
          </cell>
          <cell r="L151" t="str">
            <v>A002</v>
          </cell>
          <cell r="M151" t="str">
            <v>U</v>
          </cell>
        </row>
        <row r="152">
          <cell r="A152">
            <v>7600</v>
          </cell>
          <cell r="B152" t="str">
            <v>6</v>
          </cell>
          <cell r="C152" t="str">
            <v>터파기(토사):수중(0-4M)</v>
          </cell>
          <cell r="D152" t="str">
            <v>기계(B/H0.7M3)80%+인력20%</v>
          </cell>
          <cell r="E152">
            <v>148</v>
          </cell>
          <cell r="G152" t="str">
            <v>M3</v>
          </cell>
          <cell r="I152">
            <v>0</v>
          </cell>
          <cell r="K152" t="str">
            <v>IL00450</v>
          </cell>
          <cell r="L152" t="str">
            <v>A002</v>
          </cell>
          <cell r="M152" t="str">
            <v>U</v>
          </cell>
        </row>
        <row r="153">
          <cell r="A153">
            <v>7650</v>
          </cell>
          <cell r="B153" t="str">
            <v>6</v>
          </cell>
          <cell r="C153" t="str">
            <v>되메우기</v>
          </cell>
          <cell r="D153" t="str">
            <v>기계,B/H+RAMMER</v>
          </cell>
          <cell r="E153">
            <v>1122</v>
          </cell>
          <cell r="G153" t="str">
            <v>M3</v>
          </cell>
          <cell r="I153">
            <v>0</v>
          </cell>
          <cell r="K153" t="str">
            <v>I00590</v>
          </cell>
          <cell r="L153" t="str">
            <v>A002</v>
          </cell>
          <cell r="M153" t="str">
            <v>U</v>
          </cell>
        </row>
        <row r="154">
          <cell r="A154">
            <v>7700</v>
          </cell>
          <cell r="B154" t="str">
            <v>6</v>
          </cell>
          <cell r="C154" t="str">
            <v>연결관링거푸집</v>
          </cell>
          <cell r="D154" t="str">
            <v>PE 10회용 흄관φ450  (A형)</v>
          </cell>
          <cell r="E154">
            <v>44</v>
          </cell>
          <cell r="G154" t="str">
            <v>EA</v>
          </cell>
          <cell r="I154">
            <v>0</v>
          </cell>
          <cell r="K154" t="str">
            <v>M1065060</v>
          </cell>
          <cell r="L154" t="str">
            <v>A002</v>
          </cell>
          <cell r="M154" t="str">
            <v>U</v>
          </cell>
        </row>
        <row r="155">
          <cell r="A155">
            <v>7750</v>
          </cell>
          <cell r="B155" t="str">
            <v>6</v>
          </cell>
          <cell r="C155" t="str">
            <v>연결관링거푸집</v>
          </cell>
          <cell r="D155" t="str">
            <v>PE 10회용 흄관φ600  (A형)</v>
          </cell>
          <cell r="E155">
            <v>12</v>
          </cell>
          <cell r="G155" t="str">
            <v>EA</v>
          </cell>
          <cell r="I155">
            <v>0</v>
          </cell>
          <cell r="K155" t="str">
            <v>M1065063</v>
          </cell>
          <cell r="L155" t="str">
            <v>A002</v>
          </cell>
          <cell r="M155" t="str">
            <v>U</v>
          </cell>
        </row>
        <row r="156">
          <cell r="A156">
            <v>7800</v>
          </cell>
          <cell r="B156" t="str">
            <v>6</v>
          </cell>
          <cell r="C156" t="str">
            <v>연결관링거푸집</v>
          </cell>
          <cell r="D156" t="str">
            <v>PE 10회용 흄관φ800  (A형)</v>
          </cell>
          <cell r="E156">
            <v>11</v>
          </cell>
          <cell r="G156" t="str">
            <v>EA</v>
          </cell>
          <cell r="I156">
            <v>0</v>
          </cell>
          <cell r="K156" t="str">
            <v>M1065066</v>
          </cell>
          <cell r="L156" t="str">
            <v>A002</v>
          </cell>
          <cell r="M156" t="str">
            <v>U</v>
          </cell>
        </row>
        <row r="157">
          <cell r="A157">
            <v>7850</v>
          </cell>
          <cell r="B157" t="str">
            <v>6</v>
          </cell>
          <cell r="C157" t="str">
            <v>연결관링거푸집</v>
          </cell>
          <cell r="D157" t="str">
            <v>PE 10회용 흄관φ1200  (A형)</v>
          </cell>
          <cell r="E157">
            <v>7</v>
          </cell>
          <cell r="G157" t="str">
            <v>EA</v>
          </cell>
          <cell r="I157">
            <v>0</v>
          </cell>
          <cell r="K157" t="str">
            <v>M1065067</v>
          </cell>
          <cell r="L157" t="str">
            <v>A002</v>
          </cell>
          <cell r="M157" t="str">
            <v>U</v>
          </cell>
        </row>
        <row r="158">
          <cell r="A158">
            <v>7900</v>
          </cell>
          <cell r="B158" t="str">
            <v>6</v>
          </cell>
          <cell r="C158" t="str">
            <v>원형1호맨홀(차도측)</v>
          </cell>
          <cell r="D158" t="str">
            <v>Φ900MM</v>
          </cell>
          <cell r="E158">
            <v>8</v>
          </cell>
          <cell r="G158" t="str">
            <v>개소</v>
          </cell>
          <cell r="I158">
            <v>0</v>
          </cell>
          <cell r="K158" t="str">
            <v>IL37045</v>
          </cell>
          <cell r="L158" t="str">
            <v>A002</v>
          </cell>
          <cell r="M158" t="str">
            <v>U</v>
          </cell>
        </row>
        <row r="159">
          <cell r="A159">
            <v>7950</v>
          </cell>
          <cell r="B159" t="str">
            <v>6</v>
          </cell>
          <cell r="C159" t="str">
            <v>원형1호맨홀(보도및조경측)</v>
          </cell>
          <cell r="D159" t="str">
            <v>Φ900MM</v>
          </cell>
          <cell r="E159">
            <v>18</v>
          </cell>
          <cell r="G159" t="str">
            <v>개소</v>
          </cell>
          <cell r="I159">
            <v>0</v>
          </cell>
          <cell r="K159" t="str">
            <v>IL37050</v>
          </cell>
          <cell r="L159" t="str">
            <v>A002</v>
          </cell>
          <cell r="M159" t="str">
            <v>U</v>
          </cell>
        </row>
        <row r="160">
          <cell r="A160">
            <v>8000</v>
          </cell>
          <cell r="B160" t="str">
            <v>6</v>
          </cell>
          <cell r="C160" t="str">
            <v>원형2호맨홀(보도및조경측)</v>
          </cell>
          <cell r="D160" t="str">
            <v>Φ1200MM</v>
          </cell>
          <cell r="E160">
            <v>9</v>
          </cell>
          <cell r="G160" t="str">
            <v>개소</v>
          </cell>
          <cell r="I160">
            <v>0</v>
          </cell>
          <cell r="K160" t="str">
            <v>IL37055</v>
          </cell>
          <cell r="L160" t="str">
            <v>A002</v>
          </cell>
          <cell r="M160" t="str">
            <v>U</v>
          </cell>
        </row>
        <row r="161">
          <cell r="A161">
            <v>8050</v>
          </cell>
          <cell r="B161" t="str">
            <v>6</v>
          </cell>
          <cell r="C161" t="str">
            <v>원형3호맨홀(보도및조경측)</v>
          </cell>
          <cell r="D161" t="str">
            <v>Φ1500MM</v>
          </cell>
          <cell r="E161">
            <v>4</v>
          </cell>
          <cell r="G161" t="str">
            <v>개소</v>
          </cell>
          <cell r="I161">
            <v>0</v>
          </cell>
          <cell r="K161" t="str">
            <v>IL37065</v>
          </cell>
          <cell r="L161" t="str">
            <v>A002</v>
          </cell>
          <cell r="M161" t="str">
            <v>U</v>
          </cell>
        </row>
        <row r="162">
          <cell r="A162">
            <v>8100</v>
          </cell>
          <cell r="B162" t="str">
            <v>6</v>
          </cell>
          <cell r="C162" t="str">
            <v>물푸기</v>
          </cell>
          <cell r="E162">
            <v>53</v>
          </cell>
          <cell r="G162" t="str">
            <v>HR</v>
          </cell>
          <cell r="I162">
            <v>0</v>
          </cell>
          <cell r="K162" t="str">
            <v>SD30010</v>
          </cell>
          <cell r="L162" t="str">
            <v>A002</v>
          </cell>
          <cell r="M162" t="str">
            <v>U</v>
          </cell>
        </row>
        <row r="163">
          <cell r="A163">
            <v>8150</v>
          </cell>
          <cell r="B163" t="str">
            <v>5</v>
          </cell>
          <cell r="C163" t="str">
            <v>나)우수각형맨홀</v>
          </cell>
          <cell r="E163">
            <v>0</v>
          </cell>
          <cell r="I163">
            <v>0</v>
          </cell>
          <cell r="L163" t="str">
            <v>A002</v>
          </cell>
          <cell r="M163" t="str">
            <v>U</v>
          </cell>
        </row>
        <row r="164">
          <cell r="A164">
            <v>8200</v>
          </cell>
          <cell r="B164" t="str">
            <v>6</v>
          </cell>
          <cell r="C164" t="str">
            <v>터파기(토사,0-6m)</v>
          </cell>
          <cell r="D164" t="str">
            <v>백호우 0.7M3</v>
          </cell>
          <cell r="E164">
            <v>83</v>
          </cell>
          <cell r="G164" t="str">
            <v>M3</v>
          </cell>
          <cell r="I164">
            <v>0</v>
          </cell>
          <cell r="K164" t="str">
            <v>IL00580</v>
          </cell>
          <cell r="L164" t="str">
            <v>A002</v>
          </cell>
          <cell r="M164" t="str">
            <v>U</v>
          </cell>
        </row>
        <row r="165">
          <cell r="A165">
            <v>8250</v>
          </cell>
          <cell r="B165" t="str">
            <v>6</v>
          </cell>
          <cell r="C165" t="str">
            <v>수중터파기(토사,0-6M)</v>
          </cell>
          <cell r="D165" t="str">
            <v>백호우 0.7M3</v>
          </cell>
          <cell r="E165">
            <v>56</v>
          </cell>
          <cell r="G165" t="str">
            <v>M3</v>
          </cell>
          <cell r="I165">
            <v>0</v>
          </cell>
          <cell r="K165" t="str">
            <v>IL00450</v>
          </cell>
          <cell r="L165" t="str">
            <v>A002</v>
          </cell>
          <cell r="M165" t="str">
            <v>U</v>
          </cell>
        </row>
        <row r="166">
          <cell r="A166">
            <v>8300</v>
          </cell>
          <cell r="B166" t="str">
            <v>6</v>
          </cell>
          <cell r="C166" t="str">
            <v>되메우기</v>
          </cell>
          <cell r="D166" t="str">
            <v>기계,B/H+RAMMER</v>
          </cell>
          <cell r="E166">
            <v>112</v>
          </cell>
          <cell r="G166" t="str">
            <v>M3</v>
          </cell>
          <cell r="I166">
            <v>0</v>
          </cell>
          <cell r="K166" t="str">
            <v>I00590</v>
          </cell>
          <cell r="L166" t="str">
            <v>A002</v>
          </cell>
          <cell r="M166" t="str">
            <v>U</v>
          </cell>
        </row>
        <row r="167">
          <cell r="A167">
            <v>8350</v>
          </cell>
          <cell r="B167" t="str">
            <v>6</v>
          </cell>
          <cell r="C167" t="str">
            <v>각형1호맨홀(보도및조경측)</v>
          </cell>
          <cell r="E167">
            <v>1</v>
          </cell>
          <cell r="G167" t="str">
            <v>개소</v>
          </cell>
          <cell r="I167">
            <v>0</v>
          </cell>
          <cell r="K167" t="str">
            <v>IL37070</v>
          </cell>
          <cell r="L167" t="str">
            <v>A002</v>
          </cell>
          <cell r="M167" t="str">
            <v>U</v>
          </cell>
        </row>
        <row r="168">
          <cell r="A168">
            <v>8400</v>
          </cell>
          <cell r="B168" t="str">
            <v>6</v>
          </cell>
          <cell r="C168" t="str">
            <v>각형3호맨홀(계류장지역)</v>
          </cell>
          <cell r="E168">
            <v>1</v>
          </cell>
          <cell r="G168" t="str">
            <v>개소</v>
          </cell>
          <cell r="I168">
            <v>0</v>
          </cell>
          <cell r="K168" t="str">
            <v>IL37072</v>
          </cell>
          <cell r="L168" t="str">
            <v>A002</v>
          </cell>
          <cell r="M168" t="str">
            <v>U</v>
          </cell>
        </row>
        <row r="169">
          <cell r="A169">
            <v>8450</v>
          </cell>
          <cell r="B169" t="str">
            <v>6</v>
          </cell>
          <cell r="C169" t="str">
            <v>각형4호맨홀(계류장지역)</v>
          </cell>
          <cell r="E169">
            <v>1</v>
          </cell>
          <cell r="G169" t="str">
            <v>개소</v>
          </cell>
          <cell r="I169">
            <v>0</v>
          </cell>
          <cell r="K169" t="str">
            <v>IL37074</v>
          </cell>
          <cell r="L169" t="str">
            <v>A002</v>
          </cell>
          <cell r="M169" t="str">
            <v>U</v>
          </cell>
        </row>
        <row r="170">
          <cell r="A170">
            <v>8500</v>
          </cell>
          <cell r="B170" t="str">
            <v>6</v>
          </cell>
          <cell r="C170" t="str">
            <v>물푸기</v>
          </cell>
          <cell r="E170">
            <v>50</v>
          </cell>
          <cell r="G170" t="str">
            <v>HR</v>
          </cell>
          <cell r="I170">
            <v>0</v>
          </cell>
          <cell r="K170" t="str">
            <v>SD30010</v>
          </cell>
          <cell r="L170" t="str">
            <v>A002</v>
          </cell>
          <cell r="M170" t="str">
            <v>U</v>
          </cell>
        </row>
        <row r="171">
          <cell r="A171">
            <v>8550</v>
          </cell>
          <cell r="B171" t="str">
            <v>4</v>
          </cell>
          <cell r="C171" t="str">
            <v>7)집속 맹암거</v>
          </cell>
          <cell r="E171">
            <v>0</v>
          </cell>
          <cell r="I171">
            <v>0</v>
          </cell>
          <cell r="L171" t="str">
            <v>A002</v>
          </cell>
          <cell r="M171" t="str">
            <v>U</v>
          </cell>
        </row>
        <row r="172">
          <cell r="A172">
            <v>8600</v>
          </cell>
          <cell r="B172" t="str">
            <v>5</v>
          </cell>
          <cell r="C172" t="str">
            <v>맹암거부설(TYPE-A)</v>
          </cell>
          <cell r="D172" t="str">
            <v>D200MM</v>
          </cell>
          <cell r="E172">
            <v>704</v>
          </cell>
          <cell r="G172" t="str">
            <v>M</v>
          </cell>
          <cell r="I172">
            <v>0</v>
          </cell>
          <cell r="K172" t="str">
            <v>IL37130</v>
          </cell>
          <cell r="L172" t="str">
            <v>A002</v>
          </cell>
          <cell r="M172" t="str">
            <v>U</v>
          </cell>
        </row>
        <row r="173">
          <cell r="A173">
            <v>8650</v>
          </cell>
          <cell r="B173" t="str">
            <v>5</v>
          </cell>
          <cell r="C173" t="str">
            <v>맹암거부설(TYPE-B)</v>
          </cell>
          <cell r="D173" t="str">
            <v>D100MM</v>
          </cell>
          <cell r="E173">
            <v>1325</v>
          </cell>
          <cell r="G173" t="str">
            <v>M</v>
          </cell>
          <cell r="I173">
            <v>0</v>
          </cell>
          <cell r="K173" t="str">
            <v>IL37110</v>
          </cell>
          <cell r="L173" t="str">
            <v>A002</v>
          </cell>
          <cell r="M173" t="str">
            <v>U</v>
          </cell>
        </row>
        <row r="174">
          <cell r="A174">
            <v>8700</v>
          </cell>
          <cell r="B174" t="str">
            <v>5</v>
          </cell>
          <cell r="C174" t="str">
            <v>맹암거부설(TYPE-B)</v>
          </cell>
          <cell r="D174" t="str">
            <v>D200MM</v>
          </cell>
          <cell r="E174">
            <v>391</v>
          </cell>
          <cell r="G174" t="str">
            <v>M</v>
          </cell>
          <cell r="I174">
            <v>0</v>
          </cell>
          <cell r="K174" t="str">
            <v>IL37120</v>
          </cell>
          <cell r="L174" t="str">
            <v>A002</v>
          </cell>
          <cell r="M174" t="str">
            <v>U</v>
          </cell>
        </row>
        <row r="175">
          <cell r="A175">
            <v>8750</v>
          </cell>
          <cell r="B175" t="str">
            <v>5</v>
          </cell>
          <cell r="C175" t="str">
            <v>PVC파이프(일반용VG1)</v>
          </cell>
          <cell r="D175" t="str">
            <v>100㎜ x 6.6T x 4ｍ</v>
          </cell>
          <cell r="E175">
            <v>290</v>
          </cell>
          <cell r="G175" t="str">
            <v>EA</v>
          </cell>
          <cell r="I175">
            <v>0</v>
          </cell>
          <cell r="K175" t="str">
            <v>M5369823</v>
          </cell>
          <cell r="L175" t="str">
            <v>A002</v>
          </cell>
          <cell r="M175" t="str">
            <v>U</v>
          </cell>
        </row>
        <row r="176">
          <cell r="A176">
            <v>8800</v>
          </cell>
          <cell r="B176" t="str">
            <v>5</v>
          </cell>
          <cell r="C176" t="str">
            <v>PVC파이프(일반용VG1)</v>
          </cell>
          <cell r="D176" t="str">
            <v>200㎜ x10.3T x 4ｍ</v>
          </cell>
          <cell r="E176">
            <v>227</v>
          </cell>
          <cell r="G176" t="str">
            <v>EA</v>
          </cell>
          <cell r="I176">
            <v>0</v>
          </cell>
          <cell r="K176" t="str">
            <v>M5369829</v>
          </cell>
          <cell r="L176" t="str">
            <v>A002</v>
          </cell>
          <cell r="M176" t="str">
            <v>U</v>
          </cell>
        </row>
        <row r="177">
          <cell r="A177">
            <v>8850</v>
          </cell>
          <cell r="B177" t="str">
            <v>5</v>
          </cell>
          <cell r="C177" t="str">
            <v>PVC파이프이음관(티)</v>
          </cell>
          <cell r="D177" t="str">
            <v>Φ200MM</v>
          </cell>
          <cell r="E177">
            <v>7</v>
          </cell>
          <cell r="G177" t="str">
            <v>EA</v>
          </cell>
          <cell r="I177">
            <v>0</v>
          </cell>
          <cell r="K177" t="str">
            <v>M53620</v>
          </cell>
          <cell r="L177" t="str">
            <v>A002</v>
          </cell>
          <cell r="M177" t="str">
            <v>U</v>
          </cell>
        </row>
        <row r="178">
          <cell r="A178">
            <v>8900</v>
          </cell>
          <cell r="B178" t="str">
            <v>5</v>
          </cell>
          <cell r="C178" t="str">
            <v>PVC파이프이음관(90。곡관)</v>
          </cell>
          <cell r="D178" t="str">
            <v>Φ100MM</v>
          </cell>
          <cell r="E178">
            <v>2</v>
          </cell>
          <cell r="G178" t="str">
            <v>EA</v>
          </cell>
          <cell r="I178">
            <v>0</v>
          </cell>
          <cell r="K178" t="str">
            <v>M53630</v>
          </cell>
          <cell r="L178" t="str">
            <v>A002</v>
          </cell>
          <cell r="M178" t="str">
            <v>U</v>
          </cell>
        </row>
        <row r="179">
          <cell r="A179">
            <v>8950</v>
          </cell>
          <cell r="B179" t="str">
            <v>5</v>
          </cell>
          <cell r="C179" t="str">
            <v>PVC파이프이음관(90。곡관)</v>
          </cell>
          <cell r="D179" t="str">
            <v>Φ200MM</v>
          </cell>
          <cell r="E179">
            <v>6</v>
          </cell>
          <cell r="G179" t="str">
            <v>EA</v>
          </cell>
          <cell r="I179">
            <v>0</v>
          </cell>
          <cell r="K179" t="str">
            <v>M53640</v>
          </cell>
          <cell r="L179" t="str">
            <v>A002</v>
          </cell>
          <cell r="M179" t="str">
            <v>U</v>
          </cell>
        </row>
        <row r="180">
          <cell r="A180">
            <v>9000</v>
          </cell>
          <cell r="B180" t="str">
            <v>4</v>
          </cell>
          <cell r="C180" t="str">
            <v>8)기타</v>
          </cell>
          <cell r="E180">
            <v>0</v>
          </cell>
          <cell r="I180">
            <v>0</v>
          </cell>
          <cell r="L180" t="str">
            <v>A002</v>
          </cell>
          <cell r="M180" t="str">
            <v>U</v>
          </cell>
        </row>
        <row r="181">
          <cell r="A181">
            <v>9050</v>
          </cell>
          <cell r="B181" t="str">
            <v>5</v>
          </cell>
          <cell r="C181" t="str">
            <v>수로횡단보도교</v>
          </cell>
          <cell r="E181">
            <v>5</v>
          </cell>
          <cell r="G181" t="str">
            <v>EA</v>
          </cell>
          <cell r="I181">
            <v>0</v>
          </cell>
          <cell r="K181" t="str">
            <v>IL36010</v>
          </cell>
          <cell r="L181" t="str">
            <v>A002</v>
          </cell>
          <cell r="M181" t="str">
            <v>U</v>
          </cell>
        </row>
        <row r="182">
          <cell r="A182">
            <v>9100</v>
          </cell>
          <cell r="B182" t="str">
            <v>5</v>
          </cell>
          <cell r="C182" t="str">
            <v>우수유출부 철근보강</v>
          </cell>
          <cell r="E182">
            <v>1</v>
          </cell>
          <cell r="G182" t="str">
            <v>식</v>
          </cell>
          <cell r="I182">
            <v>0</v>
          </cell>
          <cell r="K182" t="str">
            <v>IL36020</v>
          </cell>
          <cell r="L182" t="str">
            <v>A002</v>
          </cell>
          <cell r="M182" t="str">
            <v>U</v>
          </cell>
        </row>
        <row r="183">
          <cell r="A183">
            <v>9150</v>
          </cell>
          <cell r="B183" t="str">
            <v>4</v>
          </cell>
          <cell r="C183" t="str">
            <v>9)사급자재대</v>
          </cell>
          <cell r="D183" t="str">
            <v>별산</v>
          </cell>
          <cell r="E183">
            <v>0</v>
          </cell>
          <cell r="I183">
            <v>0</v>
          </cell>
          <cell r="L183" t="str">
            <v>A002</v>
          </cell>
          <cell r="M183" t="str">
            <v>U</v>
          </cell>
        </row>
        <row r="184">
          <cell r="A184">
            <v>9200</v>
          </cell>
          <cell r="B184" t="str">
            <v>5</v>
          </cell>
          <cell r="C184" t="str">
            <v>시멘트</v>
          </cell>
          <cell r="D184" t="str">
            <v>40kg/대(포장품)</v>
          </cell>
          <cell r="E184">
            <v>112</v>
          </cell>
          <cell r="G184" t="str">
            <v>대</v>
          </cell>
          <cell r="I184">
            <v>0</v>
          </cell>
          <cell r="K184" t="str">
            <v>IM00095</v>
          </cell>
          <cell r="L184" t="str">
            <v>A002</v>
          </cell>
          <cell r="M184" t="str">
            <v>U</v>
          </cell>
        </row>
        <row r="185">
          <cell r="A185">
            <v>9250</v>
          </cell>
          <cell r="B185" t="str">
            <v>5</v>
          </cell>
          <cell r="C185" t="str">
            <v>레미콘</v>
          </cell>
          <cell r="D185" t="str">
            <v>40-150-8</v>
          </cell>
          <cell r="E185">
            <v>3851</v>
          </cell>
          <cell r="G185" t="str">
            <v>M3</v>
          </cell>
          <cell r="I185">
            <v>0</v>
          </cell>
          <cell r="K185" t="str">
            <v>IM00075</v>
          </cell>
          <cell r="L185" t="str">
            <v>A002</v>
          </cell>
          <cell r="M185" t="str">
            <v>U</v>
          </cell>
        </row>
        <row r="186">
          <cell r="A186">
            <v>9300</v>
          </cell>
          <cell r="B186" t="str">
            <v>5</v>
          </cell>
          <cell r="C186" t="str">
            <v>레미콘</v>
          </cell>
          <cell r="D186" t="str">
            <v>40-210-8</v>
          </cell>
          <cell r="E186">
            <v>565</v>
          </cell>
          <cell r="G186" t="str">
            <v>M3</v>
          </cell>
          <cell r="I186">
            <v>0</v>
          </cell>
          <cell r="K186" t="str">
            <v>IM00080</v>
          </cell>
          <cell r="L186" t="str">
            <v>A002</v>
          </cell>
          <cell r="M186" t="str">
            <v>U</v>
          </cell>
        </row>
        <row r="187">
          <cell r="A187">
            <v>9350</v>
          </cell>
          <cell r="B187" t="str">
            <v>5</v>
          </cell>
          <cell r="C187" t="str">
            <v>레미콘</v>
          </cell>
          <cell r="D187" t="str">
            <v>25-210-8</v>
          </cell>
          <cell r="E187">
            <v>4223</v>
          </cell>
          <cell r="G187" t="str">
            <v>M3</v>
          </cell>
          <cell r="I187">
            <v>0</v>
          </cell>
          <cell r="K187" t="str">
            <v>IM00085</v>
          </cell>
          <cell r="L187" t="str">
            <v>A002</v>
          </cell>
          <cell r="M187" t="str">
            <v>U</v>
          </cell>
        </row>
        <row r="188">
          <cell r="A188">
            <v>9400</v>
          </cell>
          <cell r="B188" t="str">
            <v>5</v>
          </cell>
          <cell r="C188" t="str">
            <v>레미콘</v>
          </cell>
          <cell r="D188" t="str">
            <v>25-240-15</v>
          </cell>
          <cell r="E188">
            <v>16442</v>
          </cell>
          <cell r="G188" t="str">
            <v>M3</v>
          </cell>
          <cell r="I188">
            <v>0</v>
          </cell>
          <cell r="K188" t="str">
            <v>IM00090</v>
          </cell>
          <cell r="L188" t="str">
            <v>A002</v>
          </cell>
          <cell r="M188" t="str">
            <v>U</v>
          </cell>
        </row>
        <row r="189">
          <cell r="A189">
            <v>9450</v>
          </cell>
          <cell r="B189" t="str">
            <v>5</v>
          </cell>
          <cell r="C189" t="str">
            <v>이형철근</v>
          </cell>
          <cell r="D189" t="str">
            <v>13M/M 0.995KG/M</v>
          </cell>
          <cell r="E189">
            <v>422.01400000000001</v>
          </cell>
          <cell r="G189" t="str">
            <v>TON</v>
          </cell>
          <cell r="I189">
            <v>0</v>
          </cell>
          <cell r="K189" t="str">
            <v>IM00040</v>
          </cell>
          <cell r="L189" t="str">
            <v>A002</v>
          </cell>
          <cell r="M189" t="str">
            <v>U</v>
          </cell>
        </row>
        <row r="190">
          <cell r="A190">
            <v>9500</v>
          </cell>
          <cell r="B190" t="str">
            <v>5</v>
          </cell>
          <cell r="C190" t="str">
            <v>이형철근</v>
          </cell>
          <cell r="D190" t="str">
            <v>16M/M 1.560KG/M</v>
          </cell>
          <cell r="E190">
            <v>1156.8920000000001</v>
          </cell>
          <cell r="G190" t="str">
            <v>TON</v>
          </cell>
          <cell r="I190">
            <v>0</v>
          </cell>
          <cell r="K190" t="str">
            <v>IM00045</v>
          </cell>
          <cell r="L190" t="str">
            <v>A002</v>
          </cell>
          <cell r="M190" t="str">
            <v>U</v>
          </cell>
        </row>
        <row r="191">
          <cell r="A191">
            <v>9550</v>
          </cell>
          <cell r="B191" t="str">
            <v>5</v>
          </cell>
          <cell r="C191" t="str">
            <v>이형철근</v>
          </cell>
          <cell r="D191" t="str">
            <v>19M/M 2.250KG/M</v>
          </cell>
          <cell r="E191">
            <v>108.664</v>
          </cell>
          <cell r="G191" t="str">
            <v>TON</v>
          </cell>
          <cell r="I191">
            <v>0</v>
          </cell>
          <cell r="K191" t="str">
            <v>IM00050</v>
          </cell>
          <cell r="L191" t="str">
            <v>A002</v>
          </cell>
          <cell r="M191" t="str">
            <v>U</v>
          </cell>
        </row>
        <row r="192">
          <cell r="A192">
            <v>9600</v>
          </cell>
          <cell r="B192" t="str">
            <v>5</v>
          </cell>
          <cell r="C192" t="str">
            <v>이형철근</v>
          </cell>
          <cell r="D192" t="str">
            <v>22M/M 3.040KG/M</v>
          </cell>
          <cell r="E192">
            <v>1223.9110000000001</v>
          </cell>
          <cell r="G192" t="str">
            <v>TON</v>
          </cell>
          <cell r="I192">
            <v>0</v>
          </cell>
          <cell r="K192" t="str">
            <v>IM00055</v>
          </cell>
          <cell r="L192" t="str">
            <v>A002</v>
          </cell>
          <cell r="M192" t="str">
            <v>U</v>
          </cell>
        </row>
        <row r="193">
          <cell r="A193">
            <v>9650</v>
          </cell>
          <cell r="B193" t="str">
            <v>5</v>
          </cell>
          <cell r="C193" t="str">
            <v>이형철근</v>
          </cell>
          <cell r="D193" t="str">
            <v>25M/M 3.980KG/M</v>
          </cell>
          <cell r="E193">
            <v>460.91399999999999</v>
          </cell>
          <cell r="G193" t="str">
            <v>TON</v>
          </cell>
          <cell r="I193">
            <v>0</v>
          </cell>
          <cell r="K193" t="str">
            <v>IM00060</v>
          </cell>
          <cell r="L193" t="str">
            <v>A002</v>
          </cell>
          <cell r="M193" t="str">
            <v>U</v>
          </cell>
        </row>
        <row r="194">
          <cell r="A194">
            <v>9700</v>
          </cell>
          <cell r="B194" t="str">
            <v>5</v>
          </cell>
          <cell r="C194" t="str">
            <v>이형철근</v>
          </cell>
          <cell r="D194" t="str">
            <v>29M/M 5.040KG/M</v>
          </cell>
          <cell r="E194">
            <v>2.944</v>
          </cell>
          <cell r="G194" t="str">
            <v>TON</v>
          </cell>
          <cell r="I194">
            <v>0</v>
          </cell>
          <cell r="K194" t="str">
            <v>IM00065</v>
          </cell>
          <cell r="L194" t="str">
            <v>A002</v>
          </cell>
          <cell r="M194" t="str">
            <v>U</v>
          </cell>
        </row>
        <row r="195">
          <cell r="A195">
            <v>9750</v>
          </cell>
          <cell r="B195" t="str">
            <v>5</v>
          </cell>
          <cell r="C195" t="str">
            <v>원형철근</v>
          </cell>
          <cell r="D195" t="str">
            <v>22M/M 2.980KG/M</v>
          </cell>
          <cell r="E195">
            <v>0.40699999999999997</v>
          </cell>
          <cell r="G195" t="str">
            <v>TON</v>
          </cell>
          <cell r="I195">
            <v>0</v>
          </cell>
          <cell r="K195" t="str">
            <v>IM00025</v>
          </cell>
          <cell r="L195" t="str">
            <v>A002</v>
          </cell>
          <cell r="M195" t="str">
            <v>U</v>
          </cell>
        </row>
        <row r="196">
          <cell r="A196">
            <v>9800</v>
          </cell>
          <cell r="B196" t="str">
            <v>5</v>
          </cell>
          <cell r="C196" t="str">
            <v>원형철근</v>
          </cell>
          <cell r="D196" t="str">
            <v>32M/M 6.310KG/M</v>
          </cell>
          <cell r="E196">
            <v>6.6319999999999997</v>
          </cell>
          <cell r="G196" t="str">
            <v>TON</v>
          </cell>
          <cell r="I196">
            <v>0</v>
          </cell>
          <cell r="K196" t="str">
            <v>IM00027</v>
          </cell>
          <cell r="L196" t="str">
            <v>A002</v>
          </cell>
          <cell r="M196" t="str">
            <v>U</v>
          </cell>
        </row>
        <row r="197">
          <cell r="A197">
            <v>9850</v>
          </cell>
          <cell r="B197" t="str">
            <v>5</v>
          </cell>
          <cell r="C197" t="str">
            <v>흄관</v>
          </cell>
          <cell r="D197" t="str">
            <v>D450MM</v>
          </cell>
          <cell r="E197">
            <v>1034</v>
          </cell>
          <cell r="G197" t="str">
            <v>M</v>
          </cell>
          <cell r="I197">
            <v>0</v>
          </cell>
          <cell r="K197" t="str">
            <v>IM00130</v>
          </cell>
          <cell r="L197" t="str">
            <v>A002</v>
          </cell>
          <cell r="M197" t="str">
            <v>U</v>
          </cell>
        </row>
        <row r="198">
          <cell r="A198">
            <v>9900</v>
          </cell>
          <cell r="B198" t="str">
            <v>5</v>
          </cell>
          <cell r="C198" t="str">
            <v>흄관</v>
          </cell>
          <cell r="D198" t="str">
            <v>D600MM</v>
          </cell>
          <cell r="E198">
            <v>175</v>
          </cell>
          <cell r="G198" t="str">
            <v>M</v>
          </cell>
          <cell r="I198">
            <v>0</v>
          </cell>
          <cell r="K198" t="str">
            <v>IM00135</v>
          </cell>
          <cell r="L198" t="str">
            <v>A002</v>
          </cell>
          <cell r="M198" t="str">
            <v>U</v>
          </cell>
        </row>
        <row r="199">
          <cell r="A199">
            <v>9950</v>
          </cell>
          <cell r="B199" t="str">
            <v>5</v>
          </cell>
          <cell r="C199" t="str">
            <v>흄관</v>
          </cell>
          <cell r="D199" t="str">
            <v>D800MM</v>
          </cell>
          <cell r="E199">
            <v>317</v>
          </cell>
          <cell r="G199" t="str">
            <v>M</v>
          </cell>
          <cell r="I199">
            <v>0</v>
          </cell>
          <cell r="K199" t="str">
            <v>IM00140</v>
          </cell>
          <cell r="L199" t="str">
            <v>A002</v>
          </cell>
          <cell r="M199" t="str">
            <v>U</v>
          </cell>
        </row>
        <row r="200">
          <cell r="A200">
            <v>10000</v>
          </cell>
          <cell r="B200" t="str">
            <v>5</v>
          </cell>
          <cell r="C200" t="str">
            <v>흄관</v>
          </cell>
          <cell r="D200" t="str">
            <v>D1000MM</v>
          </cell>
          <cell r="E200">
            <v>28</v>
          </cell>
          <cell r="G200" t="str">
            <v>M</v>
          </cell>
          <cell r="I200">
            <v>0</v>
          </cell>
          <cell r="K200" t="str">
            <v>IM00145</v>
          </cell>
          <cell r="L200" t="str">
            <v>A002</v>
          </cell>
          <cell r="M200" t="str">
            <v>U</v>
          </cell>
        </row>
        <row r="201">
          <cell r="A201">
            <v>10050</v>
          </cell>
          <cell r="B201" t="str">
            <v>5</v>
          </cell>
          <cell r="C201" t="str">
            <v>흄관</v>
          </cell>
          <cell r="D201" t="str">
            <v>D1200MM</v>
          </cell>
          <cell r="E201">
            <v>332</v>
          </cell>
          <cell r="G201" t="str">
            <v>M</v>
          </cell>
          <cell r="I201">
            <v>0</v>
          </cell>
          <cell r="K201" t="str">
            <v>IM00150</v>
          </cell>
          <cell r="L201" t="str">
            <v>A002</v>
          </cell>
          <cell r="M201" t="str">
            <v>U</v>
          </cell>
        </row>
        <row r="202">
          <cell r="A202">
            <v>10100</v>
          </cell>
          <cell r="B202" t="str">
            <v>4</v>
          </cell>
          <cell r="C202" t="str">
            <v>10)골재대</v>
          </cell>
          <cell r="D202" t="str">
            <v>별산</v>
          </cell>
          <cell r="E202">
            <v>0</v>
          </cell>
          <cell r="I202">
            <v>0</v>
          </cell>
          <cell r="L202" t="str">
            <v>A002</v>
          </cell>
          <cell r="M202" t="str">
            <v>U</v>
          </cell>
        </row>
        <row r="203">
          <cell r="A203">
            <v>10150</v>
          </cell>
          <cell r="B203" t="str">
            <v>5</v>
          </cell>
          <cell r="C203" t="str">
            <v>세골재(모래)</v>
          </cell>
          <cell r="D203" t="str">
            <v>강모래</v>
          </cell>
          <cell r="E203">
            <v>297</v>
          </cell>
          <cell r="G203" t="str">
            <v>M3</v>
          </cell>
          <cell r="I203">
            <v>0</v>
          </cell>
          <cell r="K203" t="str">
            <v>IM00160</v>
          </cell>
          <cell r="L203" t="str">
            <v>A002</v>
          </cell>
          <cell r="M203" t="str">
            <v>U</v>
          </cell>
        </row>
        <row r="204">
          <cell r="A204">
            <v>10200</v>
          </cell>
          <cell r="B204" t="str">
            <v>5</v>
          </cell>
          <cell r="C204" t="str">
            <v>조골재(쇄석)</v>
          </cell>
          <cell r="D204" t="str">
            <v>Φ40</v>
          </cell>
          <cell r="E204">
            <v>355</v>
          </cell>
          <cell r="G204" t="str">
            <v>M3</v>
          </cell>
          <cell r="I204">
            <v>0</v>
          </cell>
          <cell r="K204" t="str">
            <v>IM00200</v>
          </cell>
          <cell r="L204" t="str">
            <v>A002</v>
          </cell>
          <cell r="M204" t="str">
            <v>U</v>
          </cell>
        </row>
        <row r="205">
          <cell r="A205">
            <v>10250</v>
          </cell>
          <cell r="B205" t="str">
            <v>5</v>
          </cell>
          <cell r="C205" t="str">
            <v>혼합골재(기초잡석)</v>
          </cell>
          <cell r="D205" t="str">
            <v>Φ75</v>
          </cell>
          <cell r="E205">
            <v>3408</v>
          </cell>
          <cell r="G205" t="str">
            <v>M3</v>
          </cell>
          <cell r="I205">
            <v>0</v>
          </cell>
          <cell r="K205" t="str">
            <v>IM00210</v>
          </cell>
          <cell r="L205" t="str">
            <v>A002</v>
          </cell>
          <cell r="M205" t="str">
            <v>U</v>
          </cell>
        </row>
        <row r="206">
          <cell r="A206">
            <v>10300</v>
          </cell>
          <cell r="B206" t="str">
            <v>5</v>
          </cell>
          <cell r="C206" t="str">
            <v>혼합골재(뒷채움)</v>
          </cell>
          <cell r="D206" t="str">
            <v>Φ40</v>
          </cell>
          <cell r="E206">
            <v>8631</v>
          </cell>
          <cell r="G206" t="str">
            <v>M3</v>
          </cell>
          <cell r="I206">
            <v>0</v>
          </cell>
          <cell r="K206" t="str">
            <v>IM00180</v>
          </cell>
          <cell r="L206" t="str">
            <v>A002</v>
          </cell>
          <cell r="M206" t="str">
            <v>U</v>
          </cell>
        </row>
        <row r="207">
          <cell r="A207">
            <v>10350</v>
          </cell>
          <cell r="B207" t="str">
            <v>3</v>
          </cell>
          <cell r="C207" t="str">
            <v>(다)상수,오수공</v>
          </cell>
          <cell r="E207">
            <v>0</v>
          </cell>
          <cell r="I207">
            <v>0</v>
          </cell>
          <cell r="K207" t="str">
            <v>A003</v>
          </cell>
          <cell r="L207" t="str">
            <v>A0001</v>
          </cell>
          <cell r="M207" t="str">
            <v>U</v>
          </cell>
        </row>
        <row r="208">
          <cell r="A208">
            <v>10400</v>
          </cell>
          <cell r="B208" t="str">
            <v>4</v>
          </cell>
          <cell r="C208" t="str">
            <v>1)상수도공</v>
          </cell>
          <cell r="E208">
            <v>0</v>
          </cell>
          <cell r="I208">
            <v>0</v>
          </cell>
          <cell r="L208" t="str">
            <v>A003</v>
          </cell>
          <cell r="M208" t="str">
            <v>U</v>
          </cell>
        </row>
        <row r="209">
          <cell r="A209">
            <v>10450</v>
          </cell>
          <cell r="B209" t="str">
            <v>5</v>
          </cell>
          <cell r="C209" t="str">
            <v>가)토   공</v>
          </cell>
          <cell r="E209">
            <v>0</v>
          </cell>
          <cell r="I209">
            <v>0</v>
          </cell>
          <cell r="L209" t="str">
            <v>A003</v>
          </cell>
          <cell r="M209" t="str">
            <v>U</v>
          </cell>
        </row>
        <row r="210">
          <cell r="A210">
            <v>10500</v>
          </cell>
          <cell r="B210" t="str">
            <v>6</v>
          </cell>
          <cell r="C210" t="str">
            <v>터파기(토사,0-6m)</v>
          </cell>
          <cell r="D210" t="str">
            <v>백호우 0.7M3</v>
          </cell>
          <cell r="E210">
            <v>688</v>
          </cell>
          <cell r="G210" t="str">
            <v>M3</v>
          </cell>
          <cell r="I210">
            <v>0</v>
          </cell>
          <cell r="K210" t="str">
            <v>IL00580</v>
          </cell>
          <cell r="L210" t="str">
            <v>A003</v>
          </cell>
          <cell r="M210" t="str">
            <v>U</v>
          </cell>
        </row>
        <row r="211">
          <cell r="A211">
            <v>10550</v>
          </cell>
          <cell r="B211" t="str">
            <v>6</v>
          </cell>
          <cell r="C211" t="str">
            <v>잔토처리</v>
          </cell>
          <cell r="D211" t="str">
            <v>8톤덤프트럭</v>
          </cell>
          <cell r="E211">
            <v>76</v>
          </cell>
          <cell r="G211" t="str">
            <v>M3</v>
          </cell>
          <cell r="I211">
            <v>0</v>
          </cell>
          <cell r="K211" t="str">
            <v>I00600</v>
          </cell>
          <cell r="L211" t="str">
            <v>A003</v>
          </cell>
          <cell r="M211" t="str">
            <v>U</v>
          </cell>
        </row>
        <row r="212">
          <cell r="A212">
            <v>10600</v>
          </cell>
          <cell r="B212" t="str">
            <v>6</v>
          </cell>
          <cell r="C212" t="str">
            <v>되메우고다지기</v>
          </cell>
          <cell r="D212" t="str">
            <v>인력</v>
          </cell>
          <cell r="E212">
            <v>79</v>
          </cell>
          <cell r="G212" t="str">
            <v>M3</v>
          </cell>
          <cell r="I212">
            <v>0</v>
          </cell>
          <cell r="K212" t="str">
            <v>I00360</v>
          </cell>
          <cell r="L212" t="str">
            <v>A003</v>
          </cell>
          <cell r="M212" t="str">
            <v>U</v>
          </cell>
        </row>
        <row r="213">
          <cell r="A213">
            <v>10650</v>
          </cell>
          <cell r="B213" t="str">
            <v>6</v>
          </cell>
          <cell r="C213" t="str">
            <v>되메우고다지기</v>
          </cell>
          <cell r="D213" t="str">
            <v>기계,B/H+RAMMER</v>
          </cell>
          <cell r="E213">
            <v>533</v>
          </cell>
          <cell r="G213" t="str">
            <v>M3</v>
          </cell>
          <cell r="I213">
            <v>0</v>
          </cell>
          <cell r="K213" t="str">
            <v>I00590</v>
          </cell>
          <cell r="L213" t="str">
            <v>A003</v>
          </cell>
          <cell r="M213" t="str">
            <v>U</v>
          </cell>
        </row>
        <row r="214">
          <cell r="A214">
            <v>10700</v>
          </cell>
          <cell r="B214" t="str">
            <v>5</v>
          </cell>
          <cell r="C214" t="str">
            <v>나)구조물공</v>
          </cell>
          <cell r="E214">
            <v>0</v>
          </cell>
          <cell r="I214">
            <v>0</v>
          </cell>
          <cell r="L214" t="str">
            <v>A003</v>
          </cell>
          <cell r="M214" t="str">
            <v>U</v>
          </cell>
        </row>
        <row r="215">
          <cell r="A215">
            <v>10750</v>
          </cell>
          <cell r="B215" t="str">
            <v>6</v>
          </cell>
          <cell r="C215" t="str">
            <v>레미콘 타설(기계)</v>
          </cell>
          <cell r="D215" t="str">
            <v>붐타설, 철근</v>
          </cell>
          <cell r="E215">
            <v>11</v>
          </cell>
          <cell r="G215" t="str">
            <v>M3</v>
          </cell>
          <cell r="I215">
            <v>0</v>
          </cell>
          <cell r="K215" t="str">
            <v>I00816</v>
          </cell>
          <cell r="L215" t="str">
            <v>A003</v>
          </cell>
          <cell r="M215" t="str">
            <v>U</v>
          </cell>
        </row>
        <row r="216">
          <cell r="A216">
            <v>10800</v>
          </cell>
          <cell r="B216" t="str">
            <v>6</v>
          </cell>
          <cell r="C216" t="str">
            <v>레미콘 타설(기계)</v>
          </cell>
          <cell r="D216" t="str">
            <v>붐타설, 무근</v>
          </cell>
          <cell r="E216">
            <v>19</v>
          </cell>
          <cell r="G216" t="str">
            <v>M3</v>
          </cell>
          <cell r="I216">
            <v>0</v>
          </cell>
          <cell r="K216" t="str">
            <v>I00813</v>
          </cell>
          <cell r="L216" t="str">
            <v>A003</v>
          </cell>
          <cell r="M216" t="str">
            <v>U</v>
          </cell>
        </row>
        <row r="217">
          <cell r="A217">
            <v>10850</v>
          </cell>
          <cell r="B217" t="str">
            <v>6</v>
          </cell>
          <cell r="C217" t="str">
            <v>잡 석 부 설</v>
          </cell>
          <cell r="E217">
            <v>4</v>
          </cell>
          <cell r="G217" t="str">
            <v>M3</v>
          </cell>
          <cell r="I217">
            <v>0</v>
          </cell>
          <cell r="K217" t="str">
            <v>S1030</v>
          </cell>
          <cell r="L217" t="str">
            <v>A003</v>
          </cell>
          <cell r="M217" t="str">
            <v>U</v>
          </cell>
        </row>
        <row r="218">
          <cell r="A218">
            <v>10900</v>
          </cell>
          <cell r="B218" t="str">
            <v>6</v>
          </cell>
          <cell r="C218" t="str">
            <v>합판 거푸집</v>
          </cell>
          <cell r="D218" t="str">
            <v>4 회</v>
          </cell>
          <cell r="E218">
            <v>51</v>
          </cell>
          <cell r="G218" t="str">
            <v>M2</v>
          </cell>
          <cell r="I218">
            <v>0</v>
          </cell>
          <cell r="K218" t="str">
            <v>I00920</v>
          </cell>
          <cell r="L218" t="str">
            <v>A003</v>
          </cell>
          <cell r="M218" t="str">
            <v>U</v>
          </cell>
        </row>
        <row r="219">
          <cell r="A219">
            <v>10950</v>
          </cell>
          <cell r="B219" t="str">
            <v>6</v>
          </cell>
          <cell r="C219" t="str">
            <v>합판 거푸집</v>
          </cell>
          <cell r="D219" t="str">
            <v>6 회</v>
          </cell>
          <cell r="E219">
            <v>252</v>
          </cell>
          <cell r="G219" t="str">
            <v>M2</v>
          </cell>
          <cell r="I219">
            <v>0</v>
          </cell>
          <cell r="K219" t="str">
            <v>I00940</v>
          </cell>
          <cell r="L219" t="str">
            <v>A003</v>
          </cell>
          <cell r="M219" t="str">
            <v>U</v>
          </cell>
        </row>
        <row r="220">
          <cell r="A220">
            <v>11000</v>
          </cell>
          <cell r="B220" t="str">
            <v>6</v>
          </cell>
          <cell r="C220" t="str">
            <v>원형거푸집</v>
          </cell>
          <cell r="D220" t="str">
            <v>3회,0~7M</v>
          </cell>
          <cell r="E220">
            <v>3</v>
          </cell>
          <cell r="G220" t="str">
            <v>㎡</v>
          </cell>
          <cell r="I220">
            <v>0</v>
          </cell>
          <cell r="K220" t="str">
            <v>H027</v>
          </cell>
          <cell r="L220" t="str">
            <v>A003</v>
          </cell>
          <cell r="M220" t="str">
            <v>U</v>
          </cell>
        </row>
        <row r="221">
          <cell r="A221">
            <v>11050</v>
          </cell>
          <cell r="B221" t="str">
            <v>6</v>
          </cell>
          <cell r="C221" t="str">
            <v>모 르 터</v>
          </cell>
          <cell r="D221" t="str">
            <v>1 : 2</v>
          </cell>
          <cell r="E221">
            <v>0.2</v>
          </cell>
          <cell r="G221" t="str">
            <v>M3</v>
          </cell>
          <cell r="I221">
            <v>0</v>
          </cell>
          <cell r="K221" t="str">
            <v>I00870</v>
          </cell>
          <cell r="L221" t="str">
            <v>A003</v>
          </cell>
          <cell r="M221" t="str">
            <v>U</v>
          </cell>
        </row>
        <row r="222">
          <cell r="A222">
            <v>11100</v>
          </cell>
          <cell r="B222" t="str">
            <v>6</v>
          </cell>
          <cell r="C222" t="str">
            <v>PVC지수판설치</v>
          </cell>
          <cell r="D222" t="str">
            <v>150x5t</v>
          </cell>
          <cell r="E222">
            <v>18</v>
          </cell>
          <cell r="G222" t="str">
            <v>m</v>
          </cell>
          <cell r="I222">
            <v>0</v>
          </cell>
          <cell r="K222" t="str">
            <v>H745</v>
          </cell>
          <cell r="L222" t="str">
            <v>A003</v>
          </cell>
          <cell r="M222" t="str">
            <v>U</v>
          </cell>
        </row>
        <row r="223">
          <cell r="A223">
            <v>11150</v>
          </cell>
          <cell r="B223" t="str">
            <v>6</v>
          </cell>
          <cell r="C223" t="str">
            <v>슬리브설치</v>
          </cell>
          <cell r="D223" t="str">
            <v>D200</v>
          </cell>
          <cell r="E223">
            <v>6</v>
          </cell>
          <cell r="G223" t="str">
            <v>개소</v>
          </cell>
          <cell r="I223">
            <v>0</v>
          </cell>
          <cell r="K223" t="str">
            <v>H820</v>
          </cell>
          <cell r="L223" t="str">
            <v>A003</v>
          </cell>
          <cell r="M223" t="str">
            <v>U</v>
          </cell>
        </row>
        <row r="224">
          <cell r="A224">
            <v>11200</v>
          </cell>
          <cell r="B224" t="str">
            <v>6</v>
          </cell>
          <cell r="C224" t="str">
            <v>맨홀뚜껑설치</v>
          </cell>
          <cell r="D224" t="str">
            <v>(주철재)</v>
          </cell>
          <cell r="E224">
            <v>3</v>
          </cell>
          <cell r="G224" t="str">
            <v>조</v>
          </cell>
          <cell r="I224">
            <v>0</v>
          </cell>
          <cell r="K224" t="str">
            <v>H0140</v>
          </cell>
          <cell r="L224" t="str">
            <v>A003</v>
          </cell>
          <cell r="M224" t="str">
            <v>U</v>
          </cell>
        </row>
        <row r="225">
          <cell r="A225">
            <v>11250</v>
          </cell>
          <cell r="B225" t="str">
            <v>6</v>
          </cell>
          <cell r="C225" t="str">
            <v>LADDER(사다리)</v>
          </cell>
          <cell r="D225" t="str">
            <v>STS봉,ø19x1,000</v>
          </cell>
          <cell r="E225">
            <v>9</v>
          </cell>
          <cell r="G225" t="str">
            <v>개</v>
          </cell>
          <cell r="I225">
            <v>0</v>
          </cell>
          <cell r="K225" t="str">
            <v>H730</v>
          </cell>
          <cell r="L225" t="str">
            <v>A003</v>
          </cell>
          <cell r="M225" t="str">
            <v>U</v>
          </cell>
        </row>
        <row r="226">
          <cell r="A226">
            <v>11300</v>
          </cell>
          <cell r="B226" t="str">
            <v>6</v>
          </cell>
          <cell r="C226" t="str">
            <v>철근 가공 조립</v>
          </cell>
          <cell r="D226" t="str">
            <v>보  통</v>
          </cell>
          <cell r="E226">
            <v>1.359</v>
          </cell>
          <cell r="G226" t="str">
            <v>TON</v>
          </cell>
          <cell r="I226">
            <v>0</v>
          </cell>
          <cell r="K226" t="str">
            <v>I00960</v>
          </cell>
          <cell r="L226" t="str">
            <v>A003</v>
          </cell>
          <cell r="M226" t="str">
            <v>U</v>
          </cell>
        </row>
        <row r="227">
          <cell r="A227">
            <v>11350</v>
          </cell>
          <cell r="B227" t="str">
            <v>5</v>
          </cell>
          <cell r="C227" t="str">
            <v>다)관부설공</v>
          </cell>
          <cell r="E227">
            <v>0</v>
          </cell>
          <cell r="I227">
            <v>0</v>
          </cell>
          <cell r="L227" t="str">
            <v>A003</v>
          </cell>
          <cell r="M227" t="str">
            <v>U</v>
          </cell>
        </row>
        <row r="228">
          <cell r="A228">
            <v>11400</v>
          </cell>
          <cell r="B228" t="str">
            <v>6</v>
          </cell>
          <cell r="C228" t="str">
            <v>KP접합및부설(주철관)</v>
          </cell>
          <cell r="D228" t="str">
            <v>(φ200㎜)</v>
          </cell>
          <cell r="E228">
            <v>102</v>
          </cell>
          <cell r="G228" t="str">
            <v>개소</v>
          </cell>
          <cell r="I228">
            <v>0</v>
          </cell>
          <cell r="K228" t="str">
            <v>H220</v>
          </cell>
          <cell r="L228" t="str">
            <v>A003</v>
          </cell>
          <cell r="M228" t="str">
            <v>U</v>
          </cell>
        </row>
        <row r="229">
          <cell r="A229">
            <v>11450</v>
          </cell>
          <cell r="B229" t="str">
            <v>6</v>
          </cell>
          <cell r="C229" t="str">
            <v>플랜지접합 및 부설공</v>
          </cell>
          <cell r="D229" t="str">
            <v>D200</v>
          </cell>
          <cell r="E229">
            <v>6</v>
          </cell>
          <cell r="G229" t="str">
            <v>개소</v>
          </cell>
          <cell r="I229">
            <v>0</v>
          </cell>
          <cell r="K229" t="str">
            <v>H466</v>
          </cell>
          <cell r="L229" t="str">
            <v>A003</v>
          </cell>
          <cell r="M229" t="str">
            <v>U</v>
          </cell>
        </row>
        <row r="230">
          <cell r="A230">
            <v>11500</v>
          </cell>
          <cell r="B230" t="str">
            <v>6</v>
          </cell>
          <cell r="C230" t="str">
            <v>주철관 절단</v>
          </cell>
          <cell r="D230" t="str">
            <v>D200</v>
          </cell>
          <cell r="E230">
            <v>4</v>
          </cell>
          <cell r="G230" t="str">
            <v>개소</v>
          </cell>
          <cell r="I230">
            <v>0</v>
          </cell>
          <cell r="K230" t="str">
            <v>H400</v>
          </cell>
          <cell r="L230" t="str">
            <v>A003</v>
          </cell>
          <cell r="M230" t="str">
            <v>U</v>
          </cell>
        </row>
        <row r="231">
          <cell r="A231">
            <v>11550</v>
          </cell>
          <cell r="B231" t="str">
            <v>6</v>
          </cell>
          <cell r="C231" t="str">
            <v>GATE V/V 접합공</v>
          </cell>
          <cell r="D231" t="str">
            <v>D200</v>
          </cell>
          <cell r="E231">
            <v>3</v>
          </cell>
          <cell r="G231" t="str">
            <v>개소</v>
          </cell>
          <cell r="I231">
            <v>0</v>
          </cell>
          <cell r="K231" t="str">
            <v>H362</v>
          </cell>
          <cell r="L231" t="str">
            <v>A003</v>
          </cell>
          <cell r="M231" t="str">
            <v>U</v>
          </cell>
        </row>
        <row r="232">
          <cell r="A232">
            <v>11600</v>
          </cell>
          <cell r="B232" t="str">
            <v>6</v>
          </cell>
          <cell r="C232" t="str">
            <v>주철관수압시험비</v>
          </cell>
          <cell r="D232" t="str">
            <v>φ200mm</v>
          </cell>
          <cell r="E232">
            <v>2</v>
          </cell>
          <cell r="G232" t="str">
            <v>회</v>
          </cell>
          <cell r="I232">
            <v>0</v>
          </cell>
          <cell r="K232" t="str">
            <v>H510</v>
          </cell>
          <cell r="L232" t="str">
            <v>A003</v>
          </cell>
          <cell r="M232" t="str">
            <v>U</v>
          </cell>
        </row>
        <row r="233">
          <cell r="A233">
            <v>11650</v>
          </cell>
          <cell r="B233" t="str">
            <v>5</v>
          </cell>
          <cell r="C233" t="str">
            <v>라)배관자재대</v>
          </cell>
          <cell r="E233">
            <v>0</v>
          </cell>
          <cell r="I233">
            <v>0</v>
          </cell>
          <cell r="L233" t="str">
            <v>A003</v>
          </cell>
          <cell r="M233" t="str">
            <v>U</v>
          </cell>
        </row>
        <row r="234">
          <cell r="A234">
            <v>11700</v>
          </cell>
          <cell r="B234" t="str">
            <v>6</v>
          </cell>
          <cell r="C234" t="str">
            <v>제수밸브(전동식)</v>
          </cell>
          <cell r="D234" t="str">
            <v>200㎜</v>
          </cell>
          <cell r="E234">
            <v>3</v>
          </cell>
          <cell r="G234" t="str">
            <v>EA</v>
          </cell>
          <cell r="I234">
            <v>0</v>
          </cell>
          <cell r="K234" t="str">
            <v>M5180200</v>
          </cell>
          <cell r="L234" t="str">
            <v>A003</v>
          </cell>
          <cell r="M234" t="str">
            <v>U</v>
          </cell>
        </row>
        <row r="235">
          <cell r="A235">
            <v>11750</v>
          </cell>
          <cell r="B235" t="str">
            <v>6</v>
          </cell>
          <cell r="C235" t="str">
            <v>수도용닥타일주철관(직관)</v>
          </cell>
          <cell r="D235" t="str">
            <v>200㎜ x 6ｍ(2종)</v>
          </cell>
          <cell r="E235">
            <v>70</v>
          </cell>
          <cell r="G235" t="str">
            <v>본</v>
          </cell>
          <cell r="I235">
            <v>0</v>
          </cell>
          <cell r="K235" t="str">
            <v>M5187011</v>
          </cell>
          <cell r="L235" t="str">
            <v>A003</v>
          </cell>
          <cell r="M235" t="str">
            <v>U</v>
          </cell>
        </row>
        <row r="236">
          <cell r="A236">
            <v>11800</v>
          </cell>
          <cell r="B236" t="str">
            <v>6</v>
          </cell>
          <cell r="C236" t="str">
            <v>플랜지T형관(A형)</v>
          </cell>
          <cell r="D236" t="str">
            <v>200 x 200㎜</v>
          </cell>
          <cell r="E236">
            <v>2</v>
          </cell>
          <cell r="G236" t="str">
            <v>EA</v>
          </cell>
          <cell r="I236">
            <v>0</v>
          </cell>
          <cell r="K236" t="str">
            <v>M5242423</v>
          </cell>
          <cell r="L236" t="str">
            <v>A003</v>
          </cell>
          <cell r="M236" t="str">
            <v>U</v>
          </cell>
        </row>
        <row r="237">
          <cell r="A237">
            <v>11850</v>
          </cell>
          <cell r="B237" t="str">
            <v>6</v>
          </cell>
          <cell r="C237" t="str">
            <v>소켓T형관(B형)</v>
          </cell>
          <cell r="D237" t="str">
            <v>200 x 200㎜</v>
          </cell>
          <cell r="E237">
            <v>1</v>
          </cell>
          <cell r="G237" t="str">
            <v>EA</v>
          </cell>
          <cell r="I237">
            <v>0</v>
          </cell>
          <cell r="K237" t="str">
            <v>M5243423</v>
          </cell>
          <cell r="L237" t="str">
            <v>A003</v>
          </cell>
          <cell r="M237" t="str">
            <v>U</v>
          </cell>
        </row>
        <row r="238">
          <cell r="A238">
            <v>11900</v>
          </cell>
          <cell r="B238" t="str">
            <v>6</v>
          </cell>
          <cell r="C238" t="str">
            <v>플랜지소켓관</v>
          </cell>
          <cell r="D238" t="str">
            <v>200㎜</v>
          </cell>
          <cell r="E238">
            <v>3</v>
          </cell>
          <cell r="G238" t="str">
            <v>EA</v>
          </cell>
          <cell r="I238">
            <v>0</v>
          </cell>
          <cell r="K238" t="str">
            <v>M5217011</v>
          </cell>
          <cell r="L238" t="str">
            <v>A003</v>
          </cell>
          <cell r="M238" t="str">
            <v>U</v>
          </cell>
        </row>
        <row r="239">
          <cell r="A239">
            <v>11950</v>
          </cell>
          <cell r="B239" t="str">
            <v>6</v>
          </cell>
          <cell r="C239" t="str">
            <v>플랜지관</v>
          </cell>
          <cell r="D239" t="str">
            <v>200㎜</v>
          </cell>
          <cell r="E239">
            <v>3</v>
          </cell>
          <cell r="G239" t="str">
            <v>EA</v>
          </cell>
          <cell r="I239">
            <v>0</v>
          </cell>
          <cell r="K239" t="str">
            <v>M5220011</v>
          </cell>
          <cell r="L239" t="str">
            <v>A003</v>
          </cell>
          <cell r="M239" t="str">
            <v>U</v>
          </cell>
        </row>
        <row r="240">
          <cell r="A240">
            <v>12000</v>
          </cell>
          <cell r="B240" t="str">
            <v>6</v>
          </cell>
          <cell r="C240" t="str">
            <v>소켓곡관(90도)</v>
          </cell>
          <cell r="D240" t="str">
            <v>200㎜ A형</v>
          </cell>
          <cell r="E240">
            <v>2</v>
          </cell>
          <cell r="G240" t="str">
            <v>EA</v>
          </cell>
          <cell r="I240">
            <v>0</v>
          </cell>
          <cell r="K240" t="str">
            <v>M5232011</v>
          </cell>
          <cell r="L240" t="str">
            <v>A003</v>
          </cell>
          <cell r="M240" t="str">
            <v>U</v>
          </cell>
        </row>
        <row r="241">
          <cell r="A241">
            <v>12050</v>
          </cell>
          <cell r="B241" t="str">
            <v>6</v>
          </cell>
          <cell r="C241" t="str">
            <v>소켓곡관(90도)</v>
          </cell>
          <cell r="D241" t="str">
            <v>200㎜ B형</v>
          </cell>
          <cell r="E241">
            <v>9</v>
          </cell>
          <cell r="G241" t="str">
            <v>EA</v>
          </cell>
          <cell r="I241">
            <v>0</v>
          </cell>
          <cell r="K241" t="str">
            <v>M5232059</v>
          </cell>
          <cell r="L241" t="str">
            <v>A003</v>
          </cell>
          <cell r="M241" t="str">
            <v>U</v>
          </cell>
        </row>
        <row r="242">
          <cell r="A242">
            <v>12100</v>
          </cell>
          <cell r="B242" t="str">
            <v>6</v>
          </cell>
          <cell r="C242" t="str">
            <v>45°KP소켓곡관(B형)</v>
          </cell>
          <cell r="D242" t="str">
            <v>200㎜</v>
          </cell>
          <cell r="E242">
            <v>1</v>
          </cell>
          <cell r="G242" t="str">
            <v>EA</v>
          </cell>
          <cell r="I242">
            <v>0</v>
          </cell>
          <cell r="K242" t="str">
            <v>M5232159</v>
          </cell>
          <cell r="L242" t="str">
            <v>A003</v>
          </cell>
          <cell r="M242" t="str">
            <v>U</v>
          </cell>
        </row>
        <row r="243">
          <cell r="A243">
            <v>12150</v>
          </cell>
          <cell r="B243" t="str">
            <v>6</v>
          </cell>
          <cell r="C243" t="str">
            <v>22½°KP소켓곡관(B형)</v>
          </cell>
          <cell r="D243" t="str">
            <v>200㎜</v>
          </cell>
          <cell r="E243">
            <v>1</v>
          </cell>
          <cell r="G243" t="str">
            <v>EA</v>
          </cell>
          <cell r="I243">
            <v>0</v>
          </cell>
          <cell r="K243" t="str">
            <v>M5232259</v>
          </cell>
          <cell r="L243" t="str">
            <v>A003</v>
          </cell>
          <cell r="M243" t="str">
            <v>U</v>
          </cell>
        </row>
        <row r="244">
          <cell r="A244">
            <v>12200</v>
          </cell>
          <cell r="B244" t="str">
            <v>6</v>
          </cell>
          <cell r="C244" t="str">
            <v>소켓단관(주철관)</v>
          </cell>
          <cell r="D244" t="str">
            <v>200㎜x3.0ｍ</v>
          </cell>
          <cell r="E244">
            <v>2</v>
          </cell>
          <cell r="G244" t="str">
            <v>EA</v>
          </cell>
          <cell r="I244">
            <v>0</v>
          </cell>
          <cell r="K244" t="str">
            <v>M5187100</v>
          </cell>
          <cell r="L244" t="str">
            <v>A003</v>
          </cell>
          <cell r="M244" t="str">
            <v>U</v>
          </cell>
        </row>
        <row r="245">
          <cell r="A245">
            <v>12250</v>
          </cell>
          <cell r="B245" t="str">
            <v>6</v>
          </cell>
          <cell r="C245" t="str">
            <v>소켓단관(주철관)</v>
          </cell>
          <cell r="D245" t="str">
            <v>200㎜x1.5ｍ</v>
          </cell>
          <cell r="E245">
            <v>2</v>
          </cell>
          <cell r="G245" t="str">
            <v>EA</v>
          </cell>
          <cell r="I245">
            <v>0</v>
          </cell>
          <cell r="K245" t="str">
            <v>M5187110</v>
          </cell>
          <cell r="L245" t="str">
            <v>A003</v>
          </cell>
          <cell r="M245" t="str">
            <v>U</v>
          </cell>
        </row>
        <row r="246">
          <cell r="A246">
            <v>12300</v>
          </cell>
          <cell r="B246" t="str">
            <v>6</v>
          </cell>
          <cell r="C246" t="str">
            <v>단관(주철관)</v>
          </cell>
          <cell r="D246" t="str">
            <v>200㎜x0.5ｍ</v>
          </cell>
          <cell r="E246">
            <v>2</v>
          </cell>
          <cell r="G246" t="str">
            <v>EA</v>
          </cell>
          <cell r="I246">
            <v>0</v>
          </cell>
          <cell r="K246" t="str">
            <v>M5187200</v>
          </cell>
          <cell r="L246" t="str">
            <v>A003</v>
          </cell>
          <cell r="M246" t="str">
            <v>U</v>
          </cell>
        </row>
        <row r="247">
          <cell r="A247">
            <v>12350</v>
          </cell>
          <cell r="B247" t="str">
            <v>6</v>
          </cell>
          <cell r="C247" t="str">
            <v>KP조인트이탈방지압륜</v>
          </cell>
          <cell r="D247" t="str">
            <v>200A (신설관용)</v>
          </cell>
          <cell r="E247">
            <v>102</v>
          </cell>
          <cell r="G247" t="str">
            <v>EA</v>
          </cell>
          <cell r="I247">
            <v>0</v>
          </cell>
          <cell r="K247" t="str">
            <v>M6609012</v>
          </cell>
          <cell r="L247" t="str">
            <v>A003</v>
          </cell>
          <cell r="M247" t="str">
            <v>U</v>
          </cell>
        </row>
        <row r="248">
          <cell r="A248">
            <v>12400</v>
          </cell>
          <cell r="B248" t="str">
            <v>6</v>
          </cell>
          <cell r="C248" t="str">
            <v>주철관운반</v>
          </cell>
          <cell r="E248">
            <v>19.899999999999999</v>
          </cell>
          <cell r="G248" t="str">
            <v>TON</v>
          </cell>
          <cell r="I248">
            <v>0</v>
          </cell>
          <cell r="K248" t="str">
            <v>S0150</v>
          </cell>
          <cell r="L248" t="str">
            <v>A003</v>
          </cell>
          <cell r="M248" t="str">
            <v>U</v>
          </cell>
        </row>
        <row r="249">
          <cell r="A249">
            <v>12450</v>
          </cell>
          <cell r="B249" t="str">
            <v>5</v>
          </cell>
          <cell r="C249" t="str">
            <v>마)사급자재대</v>
          </cell>
          <cell r="D249" t="str">
            <v>별산</v>
          </cell>
          <cell r="E249">
            <v>0</v>
          </cell>
          <cell r="I249">
            <v>0</v>
          </cell>
          <cell r="L249" t="str">
            <v>A003</v>
          </cell>
          <cell r="M249" t="str">
            <v>U</v>
          </cell>
        </row>
        <row r="250">
          <cell r="A250">
            <v>12500</v>
          </cell>
          <cell r="B250" t="str">
            <v>6</v>
          </cell>
          <cell r="C250" t="str">
            <v>레미콘</v>
          </cell>
          <cell r="D250" t="str">
            <v>25-210-8</v>
          </cell>
          <cell r="E250">
            <v>18</v>
          </cell>
          <cell r="G250" t="str">
            <v>M3</v>
          </cell>
          <cell r="I250">
            <v>0</v>
          </cell>
          <cell r="K250" t="str">
            <v>IM00085</v>
          </cell>
          <cell r="L250" t="str">
            <v>A003</v>
          </cell>
          <cell r="M250" t="str">
            <v>U</v>
          </cell>
        </row>
        <row r="251">
          <cell r="A251">
            <v>12550</v>
          </cell>
          <cell r="B251" t="str">
            <v>6</v>
          </cell>
          <cell r="C251" t="str">
            <v>레미콘</v>
          </cell>
          <cell r="D251" t="str">
            <v>40-210-8</v>
          </cell>
          <cell r="E251">
            <v>2</v>
          </cell>
          <cell r="G251" t="str">
            <v>M3</v>
          </cell>
          <cell r="I251">
            <v>0</v>
          </cell>
          <cell r="K251" t="str">
            <v>IM00080</v>
          </cell>
          <cell r="L251" t="str">
            <v>A003</v>
          </cell>
          <cell r="M251" t="str">
            <v>U</v>
          </cell>
        </row>
        <row r="252">
          <cell r="A252">
            <v>12600</v>
          </cell>
          <cell r="B252" t="str">
            <v>6</v>
          </cell>
          <cell r="C252" t="str">
            <v>레미콘</v>
          </cell>
          <cell r="D252" t="str">
            <v>40-150-8</v>
          </cell>
          <cell r="E252">
            <v>4</v>
          </cell>
          <cell r="G252" t="str">
            <v>M3</v>
          </cell>
          <cell r="I252">
            <v>0</v>
          </cell>
          <cell r="K252" t="str">
            <v>IM00075</v>
          </cell>
          <cell r="L252" t="str">
            <v>A003</v>
          </cell>
          <cell r="M252" t="str">
            <v>U</v>
          </cell>
        </row>
        <row r="253">
          <cell r="A253">
            <v>12650</v>
          </cell>
          <cell r="B253" t="str">
            <v>6</v>
          </cell>
          <cell r="C253" t="str">
            <v>이형철근</v>
          </cell>
          <cell r="D253" t="str">
            <v>16M/M 1.560KG/M</v>
          </cell>
          <cell r="E253">
            <v>0.216</v>
          </cell>
          <cell r="G253" t="str">
            <v>M/T</v>
          </cell>
          <cell r="I253">
            <v>0</v>
          </cell>
          <cell r="K253" t="str">
            <v>IM00045</v>
          </cell>
          <cell r="L253" t="str">
            <v>A003</v>
          </cell>
          <cell r="M253" t="str">
            <v>U</v>
          </cell>
        </row>
        <row r="254">
          <cell r="A254">
            <v>12700</v>
          </cell>
          <cell r="B254" t="str">
            <v>6</v>
          </cell>
          <cell r="C254" t="str">
            <v>이형철근</v>
          </cell>
          <cell r="D254" t="str">
            <v>13M/M 0.995KG/M</v>
          </cell>
          <cell r="E254">
            <v>1.1830000000000001</v>
          </cell>
          <cell r="G254" t="str">
            <v>M/T</v>
          </cell>
          <cell r="I254">
            <v>0</v>
          </cell>
          <cell r="K254" t="str">
            <v>IM00040</v>
          </cell>
          <cell r="L254" t="str">
            <v>A003</v>
          </cell>
          <cell r="M254" t="str">
            <v>U</v>
          </cell>
        </row>
        <row r="255">
          <cell r="A255">
            <v>12750</v>
          </cell>
          <cell r="B255" t="str">
            <v>6</v>
          </cell>
          <cell r="C255" t="str">
            <v>시멘트</v>
          </cell>
          <cell r="D255" t="str">
            <v>40kg/대(포장품)</v>
          </cell>
          <cell r="E255">
            <v>4</v>
          </cell>
          <cell r="G255" t="str">
            <v>대</v>
          </cell>
          <cell r="I255">
            <v>0</v>
          </cell>
          <cell r="K255" t="str">
            <v>IM00095</v>
          </cell>
          <cell r="L255" t="str">
            <v>A003</v>
          </cell>
          <cell r="M255" t="str">
            <v>U</v>
          </cell>
        </row>
        <row r="256">
          <cell r="A256">
            <v>12800</v>
          </cell>
          <cell r="B256" t="str">
            <v>5</v>
          </cell>
          <cell r="C256" t="str">
            <v>바)골재대</v>
          </cell>
          <cell r="D256" t="str">
            <v>별산</v>
          </cell>
          <cell r="E256">
            <v>0</v>
          </cell>
          <cell r="I256">
            <v>0</v>
          </cell>
          <cell r="L256" t="str">
            <v>A003</v>
          </cell>
          <cell r="M256" t="str">
            <v>U</v>
          </cell>
        </row>
        <row r="257">
          <cell r="A257">
            <v>12850</v>
          </cell>
          <cell r="B257" t="str">
            <v>6</v>
          </cell>
          <cell r="C257" t="str">
            <v>모래</v>
          </cell>
          <cell r="D257" t="str">
            <v>강모래</v>
          </cell>
          <cell r="E257">
            <v>0.2</v>
          </cell>
          <cell r="G257" t="str">
            <v>M3</v>
          </cell>
          <cell r="I257">
            <v>0</v>
          </cell>
          <cell r="K257" t="str">
            <v>IM00160</v>
          </cell>
          <cell r="L257" t="str">
            <v>A003</v>
          </cell>
          <cell r="M257" t="str">
            <v>U</v>
          </cell>
        </row>
        <row r="258">
          <cell r="A258">
            <v>12900</v>
          </cell>
          <cell r="B258" t="str">
            <v>6</v>
          </cell>
          <cell r="C258" t="str">
            <v>쇄석자갈</v>
          </cell>
          <cell r="D258" t="str">
            <v>Φ75</v>
          </cell>
          <cell r="E258">
            <v>4</v>
          </cell>
          <cell r="G258" t="str">
            <v>M3</v>
          </cell>
          <cell r="I258">
            <v>0</v>
          </cell>
          <cell r="K258" t="str">
            <v>IM00210</v>
          </cell>
          <cell r="L258" t="str">
            <v>A003</v>
          </cell>
          <cell r="M258" t="str">
            <v>U</v>
          </cell>
        </row>
        <row r="259">
          <cell r="A259">
            <v>12950</v>
          </cell>
          <cell r="B259" t="str">
            <v>4</v>
          </cell>
          <cell r="C259" t="str">
            <v>2)오수공</v>
          </cell>
          <cell r="E259">
            <v>0</v>
          </cell>
          <cell r="I259">
            <v>0</v>
          </cell>
          <cell r="L259" t="str">
            <v>A003</v>
          </cell>
          <cell r="M259" t="str">
            <v>U</v>
          </cell>
        </row>
        <row r="260">
          <cell r="A260">
            <v>13000</v>
          </cell>
          <cell r="B260" t="str">
            <v>5</v>
          </cell>
          <cell r="C260" t="str">
            <v>가)토   공</v>
          </cell>
          <cell r="E260">
            <v>0</v>
          </cell>
          <cell r="I260">
            <v>0</v>
          </cell>
          <cell r="L260" t="str">
            <v>A003</v>
          </cell>
          <cell r="M260" t="str">
            <v>U</v>
          </cell>
        </row>
        <row r="261">
          <cell r="A261">
            <v>13050</v>
          </cell>
          <cell r="B261" t="str">
            <v>6</v>
          </cell>
          <cell r="C261" t="str">
            <v>터파기(토사,0-6m)</v>
          </cell>
          <cell r="D261" t="str">
            <v>백호우 0.7M3</v>
          </cell>
          <cell r="E261">
            <v>2550</v>
          </cell>
          <cell r="G261" t="str">
            <v>M3</v>
          </cell>
          <cell r="I261">
            <v>0</v>
          </cell>
          <cell r="K261" t="str">
            <v>IL00580</v>
          </cell>
          <cell r="L261" t="str">
            <v>A003</v>
          </cell>
          <cell r="M261" t="str">
            <v>U</v>
          </cell>
        </row>
        <row r="262">
          <cell r="A262">
            <v>13100</v>
          </cell>
          <cell r="B262" t="str">
            <v>6</v>
          </cell>
          <cell r="C262" t="str">
            <v>수중터파기(토사,0-6M)</v>
          </cell>
          <cell r="D262" t="str">
            <v>백호우 0.7M3</v>
          </cell>
          <cell r="E262">
            <v>304</v>
          </cell>
          <cell r="G262" t="str">
            <v>M3</v>
          </cell>
          <cell r="I262">
            <v>0</v>
          </cell>
          <cell r="K262" t="str">
            <v>IL00450</v>
          </cell>
          <cell r="L262" t="str">
            <v>A003</v>
          </cell>
          <cell r="M262" t="str">
            <v>U</v>
          </cell>
        </row>
        <row r="263">
          <cell r="A263">
            <v>13150</v>
          </cell>
          <cell r="B263" t="str">
            <v>6</v>
          </cell>
          <cell r="C263" t="str">
            <v>잔토처리</v>
          </cell>
          <cell r="D263" t="str">
            <v>8톤덤프트럭</v>
          </cell>
          <cell r="E263">
            <v>245</v>
          </cell>
          <cell r="G263" t="str">
            <v>M3</v>
          </cell>
          <cell r="I263">
            <v>0</v>
          </cell>
          <cell r="K263" t="str">
            <v>I00600</v>
          </cell>
          <cell r="L263" t="str">
            <v>A003</v>
          </cell>
          <cell r="M263" t="str">
            <v>U</v>
          </cell>
        </row>
        <row r="264">
          <cell r="A264">
            <v>13200</v>
          </cell>
          <cell r="B264" t="str">
            <v>6</v>
          </cell>
          <cell r="C264" t="str">
            <v>되메우고다지기</v>
          </cell>
          <cell r="D264" t="str">
            <v>인력</v>
          </cell>
          <cell r="E264">
            <v>92</v>
          </cell>
          <cell r="G264" t="str">
            <v>M3</v>
          </cell>
          <cell r="I264">
            <v>0</v>
          </cell>
          <cell r="K264" t="str">
            <v>I00360</v>
          </cell>
          <cell r="L264" t="str">
            <v>A003</v>
          </cell>
          <cell r="M264" t="str">
            <v>U</v>
          </cell>
        </row>
        <row r="265">
          <cell r="A265">
            <v>13250</v>
          </cell>
          <cell r="B265" t="str">
            <v>6</v>
          </cell>
          <cell r="C265" t="str">
            <v>되메우고다지기</v>
          </cell>
          <cell r="D265" t="str">
            <v>기계,B/H+RAMMER</v>
          </cell>
          <cell r="E265">
            <v>2517</v>
          </cell>
          <cell r="G265" t="str">
            <v>M3</v>
          </cell>
          <cell r="I265">
            <v>0</v>
          </cell>
          <cell r="K265" t="str">
            <v>I00590</v>
          </cell>
          <cell r="L265" t="str">
            <v>A003</v>
          </cell>
          <cell r="M265" t="str">
            <v>U</v>
          </cell>
        </row>
        <row r="266">
          <cell r="A266">
            <v>13300</v>
          </cell>
          <cell r="B266" t="str">
            <v>5</v>
          </cell>
          <cell r="C266" t="str">
            <v>나)구조물공</v>
          </cell>
          <cell r="E266">
            <v>0</v>
          </cell>
          <cell r="I266">
            <v>0</v>
          </cell>
          <cell r="L266" t="str">
            <v>A003</v>
          </cell>
          <cell r="M266" t="str">
            <v>U</v>
          </cell>
        </row>
        <row r="267">
          <cell r="A267">
            <v>13350</v>
          </cell>
          <cell r="B267" t="str">
            <v>6</v>
          </cell>
          <cell r="C267" t="str">
            <v>레미콘 타설(기계)</v>
          </cell>
          <cell r="D267" t="str">
            <v>붐타설, 철근</v>
          </cell>
          <cell r="E267">
            <v>59</v>
          </cell>
          <cell r="G267" t="str">
            <v>M3</v>
          </cell>
          <cell r="I267">
            <v>0</v>
          </cell>
          <cell r="K267" t="str">
            <v>I00816</v>
          </cell>
          <cell r="L267" t="str">
            <v>A003</v>
          </cell>
          <cell r="M267" t="str">
            <v>U</v>
          </cell>
        </row>
        <row r="268">
          <cell r="A268">
            <v>13400</v>
          </cell>
          <cell r="B268" t="str">
            <v>6</v>
          </cell>
          <cell r="C268" t="str">
            <v>레미콘 타설(기계)</v>
          </cell>
          <cell r="D268" t="str">
            <v>붐타설, 무근</v>
          </cell>
          <cell r="E268">
            <v>72</v>
          </cell>
          <cell r="G268" t="str">
            <v>M3</v>
          </cell>
          <cell r="I268">
            <v>0</v>
          </cell>
          <cell r="K268" t="str">
            <v>I00813</v>
          </cell>
          <cell r="L268" t="str">
            <v>A003</v>
          </cell>
          <cell r="M268" t="str">
            <v>U</v>
          </cell>
        </row>
        <row r="269">
          <cell r="A269">
            <v>13450</v>
          </cell>
          <cell r="B269" t="str">
            <v>6</v>
          </cell>
          <cell r="C269" t="str">
            <v>잡 석 부 설</v>
          </cell>
          <cell r="E269">
            <v>10</v>
          </cell>
          <cell r="G269" t="str">
            <v>M3</v>
          </cell>
          <cell r="I269">
            <v>0</v>
          </cell>
          <cell r="K269" t="str">
            <v>S1030</v>
          </cell>
          <cell r="L269" t="str">
            <v>A003</v>
          </cell>
          <cell r="M269" t="str">
            <v>U</v>
          </cell>
        </row>
        <row r="270">
          <cell r="A270">
            <v>13500</v>
          </cell>
          <cell r="B270" t="str">
            <v>6</v>
          </cell>
          <cell r="C270" t="str">
            <v>합판 거푸집</v>
          </cell>
          <cell r="D270" t="str">
            <v>4 회</v>
          </cell>
          <cell r="E270">
            <v>258</v>
          </cell>
          <cell r="G270" t="str">
            <v>M2</v>
          </cell>
          <cell r="I270">
            <v>0</v>
          </cell>
          <cell r="K270" t="str">
            <v>I00920</v>
          </cell>
          <cell r="L270" t="str">
            <v>A003</v>
          </cell>
          <cell r="M270" t="str">
            <v>U</v>
          </cell>
        </row>
        <row r="271">
          <cell r="A271">
            <v>13550</v>
          </cell>
          <cell r="B271" t="str">
            <v>6</v>
          </cell>
          <cell r="C271" t="str">
            <v>합판 거푸집</v>
          </cell>
          <cell r="D271" t="str">
            <v>6 회</v>
          </cell>
          <cell r="E271">
            <v>411</v>
          </cell>
          <cell r="G271" t="str">
            <v>M2</v>
          </cell>
          <cell r="I271">
            <v>0</v>
          </cell>
          <cell r="K271" t="str">
            <v>I00940</v>
          </cell>
          <cell r="L271" t="str">
            <v>A003</v>
          </cell>
          <cell r="M271" t="str">
            <v>U</v>
          </cell>
        </row>
        <row r="272">
          <cell r="A272">
            <v>13600</v>
          </cell>
          <cell r="B272" t="str">
            <v>6</v>
          </cell>
          <cell r="C272" t="str">
            <v>원형거푸집</v>
          </cell>
          <cell r="D272" t="str">
            <v>3회,0~7M</v>
          </cell>
          <cell r="E272">
            <v>12</v>
          </cell>
          <cell r="G272" t="str">
            <v>㎡</v>
          </cell>
          <cell r="I272">
            <v>0</v>
          </cell>
          <cell r="K272" t="str">
            <v>H027</v>
          </cell>
          <cell r="L272" t="str">
            <v>A003</v>
          </cell>
          <cell r="M272" t="str">
            <v>U</v>
          </cell>
        </row>
        <row r="273">
          <cell r="A273">
            <v>13650</v>
          </cell>
          <cell r="B273" t="str">
            <v>6</v>
          </cell>
          <cell r="C273" t="str">
            <v>P.E 원형맨홀거푸집(Φ900)</v>
          </cell>
          <cell r="D273" t="str">
            <v>10회</v>
          </cell>
          <cell r="E273">
            <v>9</v>
          </cell>
          <cell r="G273" t="str">
            <v>개소</v>
          </cell>
          <cell r="I273">
            <v>0</v>
          </cell>
          <cell r="K273" t="str">
            <v>H028</v>
          </cell>
          <cell r="L273" t="str">
            <v>A003</v>
          </cell>
          <cell r="M273" t="str">
            <v>U</v>
          </cell>
        </row>
        <row r="274">
          <cell r="A274">
            <v>13700</v>
          </cell>
          <cell r="B274" t="str">
            <v>6</v>
          </cell>
          <cell r="C274" t="str">
            <v>모체침투성방수(2차)</v>
          </cell>
          <cell r="E274">
            <v>167</v>
          </cell>
          <cell r="G274" t="str">
            <v>M2</v>
          </cell>
          <cell r="I274">
            <v>0</v>
          </cell>
          <cell r="K274" t="str">
            <v>H900</v>
          </cell>
          <cell r="L274" t="str">
            <v>A003</v>
          </cell>
          <cell r="M274" t="str">
            <v>U</v>
          </cell>
        </row>
        <row r="275">
          <cell r="A275">
            <v>13750</v>
          </cell>
          <cell r="B275" t="str">
            <v>6</v>
          </cell>
          <cell r="C275" t="str">
            <v>강관비계</v>
          </cell>
          <cell r="D275" t="str">
            <v>3 개월</v>
          </cell>
          <cell r="E275">
            <v>183</v>
          </cell>
          <cell r="G275" t="str">
            <v>M2</v>
          </cell>
          <cell r="I275">
            <v>0</v>
          </cell>
          <cell r="K275" t="str">
            <v>HP40180</v>
          </cell>
          <cell r="L275" t="str">
            <v>A003</v>
          </cell>
          <cell r="M275" t="str">
            <v>U</v>
          </cell>
        </row>
        <row r="276">
          <cell r="A276">
            <v>13800</v>
          </cell>
          <cell r="B276" t="str">
            <v>6</v>
          </cell>
          <cell r="C276" t="str">
            <v>강관동바리 (암거 구조물)</v>
          </cell>
          <cell r="D276" t="str">
            <v>3 개월</v>
          </cell>
          <cell r="E276">
            <v>60</v>
          </cell>
          <cell r="G276" t="str">
            <v>공M3</v>
          </cell>
          <cell r="I276">
            <v>0</v>
          </cell>
          <cell r="K276" t="str">
            <v>J00190210</v>
          </cell>
          <cell r="L276" t="str">
            <v>A003</v>
          </cell>
          <cell r="M276" t="str">
            <v>U</v>
          </cell>
        </row>
        <row r="277">
          <cell r="A277">
            <v>13850</v>
          </cell>
          <cell r="B277" t="str">
            <v>6</v>
          </cell>
          <cell r="C277" t="str">
            <v>모 르 터</v>
          </cell>
          <cell r="D277" t="str">
            <v>1 : 2</v>
          </cell>
          <cell r="E277">
            <v>0.5</v>
          </cell>
          <cell r="G277" t="str">
            <v>M3</v>
          </cell>
          <cell r="I277">
            <v>0</v>
          </cell>
          <cell r="K277" t="str">
            <v>I00870</v>
          </cell>
          <cell r="L277" t="str">
            <v>A003</v>
          </cell>
          <cell r="M277" t="str">
            <v>U</v>
          </cell>
        </row>
        <row r="278">
          <cell r="A278">
            <v>13900</v>
          </cell>
          <cell r="B278" t="str">
            <v>6</v>
          </cell>
          <cell r="C278" t="str">
            <v>PVC지수판설치</v>
          </cell>
          <cell r="D278" t="str">
            <v>150x5t</v>
          </cell>
          <cell r="E278">
            <v>84</v>
          </cell>
          <cell r="G278" t="str">
            <v>m</v>
          </cell>
          <cell r="I278">
            <v>0</v>
          </cell>
          <cell r="K278" t="str">
            <v>H745</v>
          </cell>
          <cell r="L278" t="str">
            <v>A003</v>
          </cell>
          <cell r="M278" t="str">
            <v>U</v>
          </cell>
        </row>
        <row r="279">
          <cell r="A279">
            <v>13950</v>
          </cell>
          <cell r="B279" t="str">
            <v>6</v>
          </cell>
          <cell r="C279" t="str">
            <v>맨홀뚜껑설치</v>
          </cell>
          <cell r="D279" t="str">
            <v>(주철재)</v>
          </cell>
          <cell r="E279">
            <v>9</v>
          </cell>
          <cell r="G279" t="str">
            <v>조</v>
          </cell>
          <cell r="I279">
            <v>0</v>
          </cell>
          <cell r="K279" t="str">
            <v>H0140</v>
          </cell>
          <cell r="L279" t="str">
            <v>A003</v>
          </cell>
          <cell r="M279" t="str">
            <v>U</v>
          </cell>
        </row>
        <row r="280">
          <cell r="A280">
            <v>14000</v>
          </cell>
          <cell r="B280" t="str">
            <v>6</v>
          </cell>
          <cell r="C280" t="str">
            <v>뚜껑설치</v>
          </cell>
          <cell r="D280" t="str">
            <v>1,420x1,420</v>
          </cell>
          <cell r="E280">
            <v>2</v>
          </cell>
          <cell r="G280" t="str">
            <v>개소</v>
          </cell>
          <cell r="I280">
            <v>0</v>
          </cell>
          <cell r="K280" t="str">
            <v>H812</v>
          </cell>
          <cell r="L280" t="str">
            <v>A003</v>
          </cell>
          <cell r="M280" t="str">
            <v>U</v>
          </cell>
        </row>
        <row r="281">
          <cell r="A281">
            <v>14050</v>
          </cell>
          <cell r="B281" t="str">
            <v>6</v>
          </cell>
          <cell r="C281" t="str">
            <v>뚜껑설치</v>
          </cell>
          <cell r="D281" t="str">
            <v>1,600x1,100</v>
          </cell>
          <cell r="E281">
            <v>1</v>
          </cell>
          <cell r="G281" t="str">
            <v>개소</v>
          </cell>
          <cell r="I281">
            <v>0</v>
          </cell>
          <cell r="K281" t="str">
            <v>H810</v>
          </cell>
          <cell r="L281" t="str">
            <v>A003</v>
          </cell>
          <cell r="M281" t="str">
            <v>U</v>
          </cell>
        </row>
        <row r="282">
          <cell r="A282">
            <v>14100</v>
          </cell>
          <cell r="B282" t="str">
            <v>6</v>
          </cell>
          <cell r="C282" t="str">
            <v>스틸그레이팅설치</v>
          </cell>
          <cell r="D282" t="str">
            <v>960x960</v>
          </cell>
          <cell r="E282">
            <v>1</v>
          </cell>
          <cell r="G282" t="str">
            <v>개소</v>
          </cell>
          <cell r="I282">
            <v>0</v>
          </cell>
          <cell r="K282" t="str">
            <v>H803</v>
          </cell>
          <cell r="L282" t="str">
            <v>A003</v>
          </cell>
          <cell r="M282" t="str">
            <v>U</v>
          </cell>
        </row>
        <row r="283">
          <cell r="A283">
            <v>14150</v>
          </cell>
          <cell r="B283" t="str">
            <v>6</v>
          </cell>
          <cell r="C283" t="str">
            <v>LADDER(사다리)</v>
          </cell>
          <cell r="D283" t="str">
            <v>STS봉,ø19x1,000</v>
          </cell>
          <cell r="E283">
            <v>58</v>
          </cell>
          <cell r="G283" t="str">
            <v>개</v>
          </cell>
          <cell r="I283">
            <v>0</v>
          </cell>
          <cell r="K283" t="str">
            <v>H730</v>
          </cell>
          <cell r="L283" t="str">
            <v>A003</v>
          </cell>
          <cell r="M283" t="str">
            <v>U</v>
          </cell>
        </row>
        <row r="284">
          <cell r="A284">
            <v>14200</v>
          </cell>
          <cell r="B284" t="str">
            <v>6</v>
          </cell>
          <cell r="C284" t="str">
            <v>철근 가공 조립</v>
          </cell>
          <cell r="D284" t="str">
            <v>보  통</v>
          </cell>
          <cell r="E284">
            <v>0.26100000000000001</v>
          </cell>
          <cell r="G284" t="str">
            <v>TON</v>
          </cell>
          <cell r="I284">
            <v>0</v>
          </cell>
          <cell r="K284" t="str">
            <v>I00960</v>
          </cell>
          <cell r="L284" t="str">
            <v>A003</v>
          </cell>
          <cell r="M284" t="str">
            <v>U</v>
          </cell>
        </row>
        <row r="285">
          <cell r="A285">
            <v>14250</v>
          </cell>
          <cell r="B285" t="str">
            <v>6</v>
          </cell>
          <cell r="C285" t="str">
            <v>철근 가공 조립</v>
          </cell>
          <cell r="D285" t="str">
            <v>복  잡</v>
          </cell>
          <cell r="E285">
            <v>7.8170000000000002</v>
          </cell>
          <cell r="G285" t="str">
            <v>TON</v>
          </cell>
          <cell r="I285">
            <v>0</v>
          </cell>
          <cell r="K285" t="str">
            <v>I00970</v>
          </cell>
          <cell r="L285" t="str">
            <v>A003</v>
          </cell>
          <cell r="M285" t="str">
            <v>U</v>
          </cell>
        </row>
        <row r="286">
          <cell r="A286">
            <v>14300</v>
          </cell>
          <cell r="B286" t="str">
            <v>5</v>
          </cell>
          <cell r="C286" t="str">
            <v>다)관부설공</v>
          </cell>
          <cell r="E286">
            <v>0</v>
          </cell>
          <cell r="I286">
            <v>0</v>
          </cell>
          <cell r="L286" t="str">
            <v>A003</v>
          </cell>
          <cell r="M286" t="str">
            <v>U</v>
          </cell>
        </row>
        <row r="287">
          <cell r="A287">
            <v>14350</v>
          </cell>
          <cell r="B287" t="str">
            <v>6</v>
          </cell>
          <cell r="C287" t="str">
            <v>이중벽PE관 접합 및 부설</v>
          </cell>
          <cell r="D287" t="str">
            <v>Φ250MM</v>
          </cell>
          <cell r="E287">
            <v>455</v>
          </cell>
          <cell r="G287" t="str">
            <v>M</v>
          </cell>
          <cell r="I287">
            <v>0</v>
          </cell>
          <cell r="K287" t="str">
            <v>IL33360</v>
          </cell>
          <cell r="L287" t="str">
            <v>A003</v>
          </cell>
          <cell r="M287" t="str">
            <v>U</v>
          </cell>
        </row>
        <row r="288">
          <cell r="A288">
            <v>14400</v>
          </cell>
          <cell r="B288" t="str">
            <v>5</v>
          </cell>
          <cell r="C288" t="str">
            <v>라)부대공</v>
          </cell>
          <cell r="E288">
            <v>0</v>
          </cell>
          <cell r="I288">
            <v>0</v>
          </cell>
          <cell r="L288" t="str">
            <v>A003</v>
          </cell>
          <cell r="M288" t="str">
            <v>U</v>
          </cell>
        </row>
        <row r="289">
          <cell r="A289">
            <v>14450</v>
          </cell>
          <cell r="B289" t="str">
            <v>6</v>
          </cell>
          <cell r="C289" t="str">
            <v>물푸기</v>
          </cell>
          <cell r="E289">
            <v>25</v>
          </cell>
          <cell r="G289" t="str">
            <v>HR</v>
          </cell>
          <cell r="I289">
            <v>0</v>
          </cell>
          <cell r="K289" t="str">
            <v>SD30010</v>
          </cell>
          <cell r="L289" t="str">
            <v>A003</v>
          </cell>
          <cell r="M289" t="str">
            <v>U</v>
          </cell>
        </row>
        <row r="290">
          <cell r="A290">
            <v>14500</v>
          </cell>
          <cell r="B290" t="str">
            <v>6</v>
          </cell>
          <cell r="C290" t="str">
            <v>CCTV 조사및 보고</v>
          </cell>
          <cell r="E290">
            <v>455</v>
          </cell>
          <cell r="G290" t="str">
            <v>M</v>
          </cell>
          <cell r="I290">
            <v>0</v>
          </cell>
          <cell r="K290" t="str">
            <v>H210</v>
          </cell>
          <cell r="L290" t="str">
            <v>A003</v>
          </cell>
          <cell r="M290" t="str">
            <v>U</v>
          </cell>
        </row>
        <row r="291">
          <cell r="A291">
            <v>14550</v>
          </cell>
          <cell r="B291" t="str">
            <v>5</v>
          </cell>
          <cell r="C291" t="str">
            <v>마)배관자재대</v>
          </cell>
          <cell r="E291">
            <v>0</v>
          </cell>
          <cell r="I291">
            <v>0</v>
          </cell>
          <cell r="L291" t="str">
            <v>A003</v>
          </cell>
          <cell r="M291" t="str">
            <v>U</v>
          </cell>
        </row>
        <row r="292">
          <cell r="A292">
            <v>14600</v>
          </cell>
          <cell r="B292" t="str">
            <v>6</v>
          </cell>
          <cell r="C292" t="str">
            <v>이중벽폴리에틸렌관</v>
          </cell>
          <cell r="D292" t="str">
            <v>250mm(1종)</v>
          </cell>
          <cell r="E292">
            <v>455</v>
          </cell>
          <cell r="G292" t="str">
            <v>M</v>
          </cell>
          <cell r="I292">
            <v>0</v>
          </cell>
          <cell r="K292" t="str">
            <v>M5709033</v>
          </cell>
          <cell r="L292" t="str">
            <v>A003</v>
          </cell>
          <cell r="M292" t="str">
            <v>U</v>
          </cell>
        </row>
        <row r="293">
          <cell r="A293">
            <v>14650</v>
          </cell>
          <cell r="B293" t="str">
            <v>5</v>
          </cell>
          <cell r="C293" t="str">
            <v>바)사급자재대</v>
          </cell>
          <cell r="D293" t="str">
            <v>별산</v>
          </cell>
          <cell r="E293">
            <v>0</v>
          </cell>
          <cell r="I293">
            <v>0</v>
          </cell>
          <cell r="L293" t="str">
            <v>A003</v>
          </cell>
          <cell r="M293" t="str">
            <v>U</v>
          </cell>
        </row>
        <row r="294">
          <cell r="A294">
            <v>14700</v>
          </cell>
          <cell r="B294" t="str">
            <v>6</v>
          </cell>
          <cell r="C294" t="str">
            <v>레미콘</v>
          </cell>
          <cell r="D294" t="str">
            <v>25-240-8</v>
          </cell>
          <cell r="E294">
            <v>57</v>
          </cell>
          <cell r="G294" t="str">
            <v>M3</v>
          </cell>
          <cell r="I294">
            <v>0</v>
          </cell>
          <cell r="K294" t="str">
            <v>IM00087</v>
          </cell>
          <cell r="L294" t="str">
            <v>A003</v>
          </cell>
          <cell r="M294" t="str">
            <v>U</v>
          </cell>
        </row>
        <row r="295">
          <cell r="A295">
            <v>14750</v>
          </cell>
          <cell r="B295" t="str">
            <v>6</v>
          </cell>
          <cell r="C295" t="str">
            <v>레미콘</v>
          </cell>
          <cell r="D295" t="str">
            <v>25-210-8</v>
          </cell>
          <cell r="E295">
            <v>2</v>
          </cell>
          <cell r="G295" t="str">
            <v>M3</v>
          </cell>
          <cell r="I295">
            <v>0</v>
          </cell>
          <cell r="K295" t="str">
            <v>IM00085</v>
          </cell>
          <cell r="L295" t="str">
            <v>A003</v>
          </cell>
          <cell r="M295" t="str">
            <v>U</v>
          </cell>
        </row>
        <row r="296">
          <cell r="A296">
            <v>14800</v>
          </cell>
          <cell r="B296" t="str">
            <v>6</v>
          </cell>
          <cell r="C296" t="str">
            <v>레미콘</v>
          </cell>
          <cell r="D296" t="str">
            <v>40-210-8</v>
          </cell>
          <cell r="E296">
            <v>69</v>
          </cell>
          <cell r="G296" t="str">
            <v>M3</v>
          </cell>
          <cell r="I296">
            <v>0</v>
          </cell>
          <cell r="K296" t="str">
            <v>IM00080</v>
          </cell>
          <cell r="L296" t="str">
            <v>A003</v>
          </cell>
          <cell r="M296" t="str">
            <v>U</v>
          </cell>
        </row>
        <row r="297">
          <cell r="A297">
            <v>14850</v>
          </cell>
          <cell r="B297" t="str">
            <v>6</v>
          </cell>
          <cell r="C297" t="str">
            <v>레미콘</v>
          </cell>
          <cell r="D297" t="str">
            <v>40-150-8</v>
          </cell>
          <cell r="E297">
            <v>5</v>
          </cell>
          <cell r="G297" t="str">
            <v>M3</v>
          </cell>
          <cell r="I297">
            <v>0</v>
          </cell>
          <cell r="K297" t="str">
            <v>IM00075</v>
          </cell>
          <cell r="L297" t="str">
            <v>A003</v>
          </cell>
          <cell r="M297" t="str">
            <v>U</v>
          </cell>
        </row>
        <row r="298">
          <cell r="A298">
            <v>14900</v>
          </cell>
          <cell r="B298" t="str">
            <v>6</v>
          </cell>
          <cell r="C298" t="str">
            <v>이형철근</v>
          </cell>
          <cell r="D298" t="str">
            <v>19M/M 2.250KG/M</v>
          </cell>
          <cell r="E298">
            <v>4</v>
          </cell>
          <cell r="G298" t="str">
            <v>M/T</v>
          </cell>
          <cell r="I298">
            <v>0</v>
          </cell>
          <cell r="K298" t="str">
            <v>IM00050</v>
          </cell>
          <cell r="L298" t="str">
            <v>A003</v>
          </cell>
          <cell r="M298" t="str">
            <v>U</v>
          </cell>
        </row>
        <row r="299">
          <cell r="A299">
            <v>14950</v>
          </cell>
          <cell r="B299" t="str">
            <v>6</v>
          </cell>
          <cell r="C299" t="str">
            <v>이형철근</v>
          </cell>
          <cell r="D299" t="str">
            <v>16M/M 1.560KG/M</v>
          </cell>
          <cell r="E299">
            <v>4.4859999999999998</v>
          </cell>
          <cell r="G299" t="str">
            <v>M/T</v>
          </cell>
          <cell r="I299">
            <v>0</v>
          </cell>
          <cell r="K299" t="str">
            <v>IM00045</v>
          </cell>
          <cell r="L299" t="str">
            <v>A003</v>
          </cell>
          <cell r="M299" t="str">
            <v>U</v>
          </cell>
        </row>
        <row r="300">
          <cell r="A300">
            <v>15000</v>
          </cell>
          <cell r="B300" t="str">
            <v>6</v>
          </cell>
          <cell r="C300" t="str">
            <v>이형철근</v>
          </cell>
          <cell r="D300" t="str">
            <v>13M/M 0.995KG/M</v>
          </cell>
          <cell r="E300">
            <v>0.32400000000000001</v>
          </cell>
          <cell r="G300" t="str">
            <v>M/T</v>
          </cell>
          <cell r="I300">
            <v>0</v>
          </cell>
          <cell r="K300" t="str">
            <v>IM00040</v>
          </cell>
          <cell r="L300" t="str">
            <v>A003</v>
          </cell>
          <cell r="M300" t="str">
            <v>U</v>
          </cell>
        </row>
        <row r="301">
          <cell r="A301">
            <v>15050</v>
          </cell>
          <cell r="B301" t="str">
            <v>6</v>
          </cell>
          <cell r="C301" t="str">
            <v>시멘트</v>
          </cell>
          <cell r="D301" t="str">
            <v>40kg/대(포장품)</v>
          </cell>
          <cell r="E301">
            <v>8</v>
          </cell>
          <cell r="G301" t="str">
            <v>대</v>
          </cell>
          <cell r="I301">
            <v>0</v>
          </cell>
          <cell r="K301" t="str">
            <v>IM00095</v>
          </cell>
          <cell r="L301" t="str">
            <v>A003</v>
          </cell>
          <cell r="M301" t="str">
            <v>U</v>
          </cell>
        </row>
        <row r="302">
          <cell r="A302">
            <v>15100</v>
          </cell>
          <cell r="B302" t="str">
            <v>5</v>
          </cell>
          <cell r="C302" t="str">
            <v>사)골재대</v>
          </cell>
          <cell r="D302" t="str">
            <v>별산</v>
          </cell>
          <cell r="E302">
            <v>0</v>
          </cell>
          <cell r="I302">
            <v>0</v>
          </cell>
          <cell r="L302" t="str">
            <v>A003</v>
          </cell>
          <cell r="M302" t="str">
            <v>U</v>
          </cell>
        </row>
        <row r="303">
          <cell r="A303">
            <v>15150</v>
          </cell>
          <cell r="B303" t="str">
            <v>6</v>
          </cell>
          <cell r="C303" t="str">
            <v>모래</v>
          </cell>
          <cell r="D303" t="str">
            <v>강모래</v>
          </cell>
          <cell r="E303">
            <v>0.5</v>
          </cell>
          <cell r="G303" t="str">
            <v>M3</v>
          </cell>
          <cell r="I303">
            <v>0</v>
          </cell>
          <cell r="K303" t="str">
            <v>IM00160</v>
          </cell>
          <cell r="L303" t="str">
            <v>A003</v>
          </cell>
          <cell r="M303" t="str">
            <v>U</v>
          </cell>
        </row>
        <row r="304">
          <cell r="A304">
            <v>15200</v>
          </cell>
          <cell r="B304" t="str">
            <v>6</v>
          </cell>
          <cell r="C304" t="str">
            <v>쇄석자갈</v>
          </cell>
          <cell r="D304" t="str">
            <v>Φ75</v>
          </cell>
          <cell r="E304">
            <v>10</v>
          </cell>
          <cell r="G304" t="str">
            <v>M3</v>
          </cell>
          <cell r="I304">
            <v>0</v>
          </cell>
          <cell r="K304" t="str">
            <v>IM00210</v>
          </cell>
          <cell r="L304" t="str">
            <v>A003</v>
          </cell>
          <cell r="M304" t="str">
            <v>U</v>
          </cell>
        </row>
        <row r="305">
          <cell r="A305">
            <v>15250</v>
          </cell>
          <cell r="B305" t="str">
            <v>4</v>
          </cell>
          <cell r="C305" t="str">
            <v>3)유수분리시설</v>
          </cell>
          <cell r="E305">
            <v>0</v>
          </cell>
          <cell r="I305">
            <v>0</v>
          </cell>
          <cell r="L305" t="str">
            <v>A003</v>
          </cell>
          <cell r="M305" t="str">
            <v>U</v>
          </cell>
        </row>
        <row r="306">
          <cell r="A306">
            <v>15300</v>
          </cell>
          <cell r="B306" t="str">
            <v>5</v>
          </cell>
          <cell r="C306" t="str">
            <v>가)토   공</v>
          </cell>
          <cell r="E306">
            <v>0</v>
          </cell>
          <cell r="I306">
            <v>0</v>
          </cell>
          <cell r="L306" t="str">
            <v>A003</v>
          </cell>
          <cell r="M306" t="str">
            <v>U</v>
          </cell>
        </row>
        <row r="307">
          <cell r="A307">
            <v>15350</v>
          </cell>
          <cell r="B307" t="str">
            <v>6</v>
          </cell>
          <cell r="C307" t="str">
            <v>터파기(토사,0-6m)</v>
          </cell>
          <cell r="D307" t="str">
            <v>백호우 0.7M3</v>
          </cell>
          <cell r="E307">
            <v>877</v>
          </cell>
          <cell r="G307" t="str">
            <v>M3</v>
          </cell>
          <cell r="I307">
            <v>0</v>
          </cell>
          <cell r="K307" t="str">
            <v>IL00580</v>
          </cell>
          <cell r="L307" t="str">
            <v>A003</v>
          </cell>
          <cell r="M307" t="str">
            <v>U</v>
          </cell>
        </row>
        <row r="308">
          <cell r="A308">
            <v>15400</v>
          </cell>
          <cell r="B308" t="str">
            <v>6</v>
          </cell>
          <cell r="C308" t="str">
            <v>수중터파기(토사,0-6M)</v>
          </cell>
          <cell r="D308" t="str">
            <v>백호우 0.7M3</v>
          </cell>
          <cell r="E308">
            <v>295</v>
          </cell>
          <cell r="G308" t="str">
            <v>M3</v>
          </cell>
          <cell r="I308">
            <v>0</v>
          </cell>
          <cell r="K308" t="str">
            <v>IL00450</v>
          </cell>
          <cell r="L308" t="str">
            <v>A003</v>
          </cell>
          <cell r="M308" t="str">
            <v>U</v>
          </cell>
        </row>
        <row r="309">
          <cell r="A309">
            <v>15450</v>
          </cell>
          <cell r="B309" t="str">
            <v>6</v>
          </cell>
          <cell r="C309" t="str">
            <v>잔토처리</v>
          </cell>
          <cell r="D309" t="str">
            <v>8톤덤프트럭</v>
          </cell>
          <cell r="E309">
            <v>325</v>
          </cell>
          <cell r="G309" t="str">
            <v>M3</v>
          </cell>
          <cell r="I309">
            <v>0</v>
          </cell>
          <cell r="K309" t="str">
            <v>I00600</v>
          </cell>
          <cell r="L309" t="str">
            <v>A003</v>
          </cell>
          <cell r="M309" t="str">
            <v>U</v>
          </cell>
        </row>
        <row r="310">
          <cell r="A310">
            <v>15500</v>
          </cell>
          <cell r="B310" t="str">
            <v>6</v>
          </cell>
          <cell r="C310" t="str">
            <v>되메우고다지기</v>
          </cell>
          <cell r="D310" t="str">
            <v>인력</v>
          </cell>
          <cell r="E310">
            <v>40</v>
          </cell>
          <cell r="G310" t="str">
            <v>M3</v>
          </cell>
          <cell r="I310">
            <v>0</v>
          </cell>
          <cell r="K310" t="str">
            <v>I00360</v>
          </cell>
          <cell r="L310" t="str">
            <v>A003</v>
          </cell>
          <cell r="M310" t="str">
            <v>U</v>
          </cell>
        </row>
        <row r="311">
          <cell r="A311">
            <v>15550</v>
          </cell>
          <cell r="B311" t="str">
            <v>6</v>
          </cell>
          <cell r="C311" t="str">
            <v>되메우고다지기</v>
          </cell>
          <cell r="D311" t="str">
            <v>기계,B/H+RAMMER</v>
          </cell>
          <cell r="E311">
            <v>807</v>
          </cell>
          <cell r="G311" t="str">
            <v>M3</v>
          </cell>
          <cell r="I311">
            <v>0</v>
          </cell>
          <cell r="K311" t="str">
            <v>I00590</v>
          </cell>
          <cell r="L311" t="str">
            <v>A003</v>
          </cell>
          <cell r="M311" t="str">
            <v>U</v>
          </cell>
        </row>
        <row r="312">
          <cell r="A312">
            <v>15600</v>
          </cell>
          <cell r="B312" t="str">
            <v>6</v>
          </cell>
          <cell r="C312" t="str">
            <v>포장 절단공</v>
          </cell>
          <cell r="D312" t="str">
            <v>아스팔트콘크리트포장</v>
          </cell>
          <cell r="E312">
            <v>45</v>
          </cell>
          <cell r="G312" t="str">
            <v>M</v>
          </cell>
          <cell r="I312">
            <v>0</v>
          </cell>
          <cell r="K312" t="str">
            <v>J02080020</v>
          </cell>
          <cell r="L312" t="str">
            <v>A003</v>
          </cell>
          <cell r="M312" t="str">
            <v>U</v>
          </cell>
        </row>
        <row r="313">
          <cell r="A313">
            <v>15650</v>
          </cell>
          <cell r="B313" t="str">
            <v>6</v>
          </cell>
          <cell r="C313" t="str">
            <v>기존포장깨기</v>
          </cell>
          <cell r="D313" t="str">
            <v>아스콘</v>
          </cell>
          <cell r="E313">
            <v>6</v>
          </cell>
          <cell r="G313" t="str">
            <v>M3</v>
          </cell>
          <cell r="I313">
            <v>0</v>
          </cell>
          <cell r="K313" t="str">
            <v>HD00030</v>
          </cell>
          <cell r="L313" t="str">
            <v>A003</v>
          </cell>
          <cell r="M313" t="str">
            <v>U</v>
          </cell>
        </row>
        <row r="314">
          <cell r="A314">
            <v>15700</v>
          </cell>
          <cell r="B314" t="str">
            <v>6</v>
          </cell>
          <cell r="C314" t="str">
            <v>아스팔트포장</v>
          </cell>
          <cell r="E314">
            <v>0.56000000000000005</v>
          </cell>
          <cell r="G314" t="str">
            <v>a</v>
          </cell>
          <cell r="I314">
            <v>0</v>
          </cell>
          <cell r="K314" t="str">
            <v>H600</v>
          </cell>
          <cell r="L314" t="str">
            <v>A003</v>
          </cell>
          <cell r="M314" t="str">
            <v>U</v>
          </cell>
        </row>
        <row r="315">
          <cell r="A315">
            <v>15750</v>
          </cell>
          <cell r="B315" t="str">
            <v>5</v>
          </cell>
          <cell r="C315" t="str">
            <v>나)구조물공</v>
          </cell>
          <cell r="E315">
            <v>0</v>
          </cell>
          <cell r="I315">
            <v>0</v>
          </cell>
          <cell r="L315" t="str">
            <v>A003</v>
          </cell>
          <cell r="M315" t="str">
            <v>U</v>
          </cell>
        </row>
        <row r="316">
          <cell r="A316">
            <v>15800</v>
          </cell>
          <cell r="B316" t="str">
            <v>6</v>
          </cell>
          <cell r="C316" t="str">
            <v>레미콘 타설(기계)</v>
          </cell>
          <cell r="D316" t="str">
            <v>붐타설, 철근</v>
          </cell>
          <cell r="E316">
            <v>110</v>
          </cell>
          <cell r="G316" t="str">
            <v>M3</v>
          </cell>
          <cell r="I316">
            <v>0</v>
          </cell>
          <cell r="K316" t="str">
            <v>I00816</v>
          </cell>
          <cell r="L316" t="str">
            <v>A003</v>
          </cell>
          <cell r="M316" t="str">
            <v>U</v>
          </cell>
        </row>
        <row r="317">
          <cell r="A317">
            <v>15850</v>
          </cell>
          <cell r="B317" t="str">
            <v>6</v>
          </cell>
          <cell r="C317" t="str">
            <v>레미콘 타설(기계)</v>
          </cell>
          <cell r="D317" t="str">
            <v>붐타설, 무근</v>
          </cell>
          <cell r="E317">
            <v>36</v>
          </cell>
          <cell r="G317" t="str">
            <v>M3</v>
          </cell>
          <cell r="I317">
            <v>0</v>
          </cell>
          <cell r="K317" t="str">
            <v>I00813</v>
          </cell>
          <cell r="L317" t="str">
            <v>A003</v>
          </cell>
          <cell r="M317" t="str">
            <v>U</v>
          </cell>
        </row>
        <row r="318">
          <cell r="A318">
            <v>15900</v>
          </cell>
          <cell r="B318" t="str">
            <v>6</v>
          </cell>
          <cell r="C318" t="str">
            <v>잡 석 부 설</v>
          </cell>
          <cell r="E318">
            <v>13</v>
          </cell>
          <cell r="G318" t="str">
            <v>M3</v>
          </cell>
          <cell r="I318">
            <v>0</v>
          </cell>
          <cell r="K318" t="str">
            <v>S1030</v>
          </cell>
          <cell r="L318" t="str">
            <v>A003</v>
          </cell>
          <cell r="M318" t="str">
            <v>U</v>
          </cell>
        </row>
        <row r="319">
          <cell r="A319">
            <v>15950</v>
          </cell>
          <cell r="B319" t="str">
            <v>6</v>
          </cell>
          <cell r="C319" t="str">
            <v>합판 거푸집</v>
          </cell>
          <cell r="D319" t="str">
            <v>4 회</v>
          </cell>
          <cell r="E319">
            <v>415</v>
          </cell>
          <cell r="G319" t="str">
            <v>M2</v>
          </cell>
          <cell r="I319">
            <v>0</v>
          </cell>
          <cell r="K319" t="str">
            <v>I00920</v>
          </cell>
          <cell r="L319" t="str">
            <v>A003</v>
          </cell>
          <cell r="M319" t="str">
            <v>U</v>
          </cell>
        </row>
        <row r="320">
          <cell r="A320">
            <v>16000</v>
          </cell>
          <cell r="B320" t="str">
            <v>6</v>
          </cell>
          <cell r="C320" t="str">
            <v>합판 거푸집</v>
          </cell>
          <cell r="D320" t="str">
            <v>6 회</v>
          </cell>
          <cell r="E320">
            <v>74</v>
          </cell>
          <cell r="G320" t="str">
            <v>M2</v>
          </cell>
          <cell r="I320">
            <v>0</v>
          </cell>
          <cell r="K320" t="str">
            <v>I00940</v>
          </cell>
          <cell r="L320" t="str">
            <v>A003</v>
          </cell>
          <cell r="M320" t="str">
            <v>U</v>
          </cell>
        </row>
        <row r="321">
          <cell r="A321">
            <v>16050</v>
          </cell>
          <cell r="B321" t="str">
            <v>6</v>
          </cell>
          <cell r="C321" t="str">
            <v>모체침투성방수(2차)</v>
          </cell>
          <cell r="E321">
            <v>141</v>
          </cell>
          <cell r="G321" t="str">
            <v>M2</v>
          </cell>
          <cell r="I321">
            <v>0</v>
          </cell>
          <cell r="K321" t="str">
            <v>H900</v>
          </cell>
          <cell r="L321" t="str">
            <v>A003</v>
          </cell>
          <cell r="M321" t="str">
            <v>U</v>
          </cell>
        </row>
        <row r="322">
          <cell r="A322">
            <v>16100</v>
          </cell>
          <cell r="B322" t="str">
            <v>6</v>
          </cell>
          <cell r="C322" t="str">
            <v>강관비계</v>
          </cell>
          <cell r="D322" t="str">
            <v>3 개월</v>
          </cell>
          <cell r="E322">
            <v>281</v>
          </cell>
          <cell r="G322" t="str">
            <v>M2</v>
          </cell>
          <cell r="I322">
            <v>0</v>
          </cell>
          <cell r="K322" t="str">
            <v>HP40180</v>
          </cell>
          <cell r="L322" t="str">
            <v>A003</v>
          </cell>
          <cell r="M322" t="str">
            <v>U</v>
          </cell>
        </row>
        <row r="323">
          <cell r="A323">
            <v>16150</v>
          </cell>
          <cell r="B323" t="str">
            <v>6</v>
          </cell>
          <cell r="C323" t="str">
            <v>강관동바리 (암거 구조물)</v>
          </cell>
          <cell r="D323" t="str">
            <v>3 개월</v>
          </cell>
          <cell r="E323">
            <v>123</v>
          </cell>
          <cell r="G323" t="str">
            <v>공M3</v>
          </cell>
          <cell r="I323">
            <v>0</v>
          </cell>
          <cell r="K323" t="str">
            <v>J00190210</v>
          </cell>
          <cell r="L323" t="str">
            <v>A003</v>
          </cell>
          <cell r="M323" t="str">
            <v>U</v>
          </cell>
        </row>
        <row r="324">
          <cell r="A324">
            <v>16200</v>
          </cell>
          <cell r="B324" t="str">
            <v>6</v>
          </cell>
          <cell r="C324" t="str">
            <v>PVC지수판설치</v>
          </cell>
          <cell r="D324" t="str">
            <v>150x5t</v>
          </cell>
          <cell r="E324">
            <v>60</v>
          </cell>
          <cell r="G324" t="str">
            <v>m</v>
          </cell>
          <cell r="I324">
            <v>0</v>
          </cell>
          <cell r="K324" t="str">
            <v>H745</v>
          </cell>
          <cell r="L324" t="str">
            <v>A003</v>
          </cell>
          <cell r="M324" t="str">
            <v>U</v>
          </cell>
        </row>
        <row r="325">
          <cell r="A325">
            <v>16250</v>
          </cell>
          <cell r="B325" t="str">
            <v>6</v>
          </cell>
          <cell r="C325" t="str">
            <v>뚜껑설치</v>
          </cell>
          <cell r="D325" t="str">
            <v>2,800x860</v>
          </cell>
          <cell r="E325">
            <v>1</v>
          </cell>
          <cell r="G325" t="str">
            <v>개소</v>
          </cell>
          <cell r="I325">
            <v>0</v>
          </cell>
          <cell r="K325" t="str">
            <v>H811</v>
          </cell>
          <cell r="L325" t="str">
            <v>A003</v>
          </cell>
          <cell r="M325" t="str">
            <v>U</v>
          </cell>
        </row>
        <row r="326">
          <cell r="A326">
            <v>16300</v>
          </cell>
          <cell r="B326" t="str">
            <v>6</v>
          </cell>
          <cell r="C326" t="str">
            <v>뚜껑설치</v>
          </cell>
          <cell r="D326" t="str">
            <v>1,420x1,420</v>
          </cell>
          <cell r="E326">
            <v>1</v>
          </cell>
          <cell r="G326" t="str">
            <v>개소</v>
          </cell>
          <cell r="I326">
            <v>0</v>
          </cell>
          <cell r="K326" t="str">
            <v>H812</v>
          </cell>
          <cell r="L326" t="str">
            <v>A003</v>
          </cell>
          <cell r="M326" t="str">
            <v>U</v>
          </cell>
        </row>
        <row r="327">
          <cell r="A327">
            <v>16350</v>
          </cell>
          <cell r="B327" t="str">
            <v>6</v>
          </cell>
          <cell r="C327" t="str">
            <v>스틸그레이팅설치</v>
          </cell>
          <cell r="D327" t="str">
            <v>1,350x1,385</v>
          </cell>
          <cell r="E327">
            <v>1</v>
          </cell>
          <cell r="G327" t="str">
            <v>개소</v>
          </cell>
          <cell r="I327">
            <v>0</v>
          </cell>
          <cell r="K327" t="str">
            <v>H801</v>
          </cell>
          <cell r="L327" t="str">
            <v>A003</v>
          </cell>
          <cell r="M327" t="str">
            <v>U</v>
          </cell>
        </row>
        <row r="328">
          <cell r="A328">
            <v>16400</v>
          </cell>
          <cell r="B328" t="str">
            <v>6</v>
          </cell>
          <cell r="C328" t="str">
            <v>스틸그레이팅설치</v>
          </cell>
          <cell r="D328" t="str">
            <v>560x1,385</v>
          </cell>
          <cell r="E328">
            <v>1</v>
          </cell>
          <cell r="G328" t="str">
            <v>개소</v>
          </cell>
          <cell r="I328">
            <v>0</v>
          </cell>
          <cell r="K328" t="str">
            <v>H800</v>
          </cell>
          <cell r="L328" t="str">
            <v>A003</v>
          </cell>
          <cell r="M328" t="str">
            <v>U</v>
          </cell>
        </row>
        <row r="329">
          <cell r="A329">
            <v>16450</v>
          </cell>
          <cell r="B329" t="str">
            <v>6</v>
          </cell>
          <cell r="C329" t="str">
            <v>스틸그레이팅설치</v>
          </cell>
          <cell r="D329" t="str">
            <v>1,260x1,260</v>
          </cell>
          <cell r="E329">
            <v>1</v>
          </cell>
          <cell r="G329" t="str">
            <v>개소</v>
          </cell>
          <cell r="I329">
            <v>0</v>
          </cell>
          <cell r="K329" t="str">
            <v>H802</v>
          </cell>
          <cell r="L329" t="str">
            <v>A003</v>
          </cell>
          <cell r="M329" t="str">
            <v>U</v>
          </cell>
        </row>
        <row r="330">
          <cell r="A330">
            <v>16500</v>
          </cell>
          <cell r="B330" t="str">
            <v>6</v>
          </cell>
          <cell r="C330" t="str">
            <v>슬리브설치</v>
          </cell>
          <cell r="D330" t="str">
            <v>D300</v>
          </cell>
          <cell r="E330">
            <v>4</v>
          </cell>
          <cell r="G330" t="str">
            <v>개소</v>
          </cell>
          <cell r="I330">
            <v>0</v>
          </cell>
          <cell r="K330" t="str">
            <v>H821</v>
          </cell>
          <cell r="L330" t="str">
            <v>A003</v>
          </cell>
          <cell r="M330" t="str">
            <v>U</v>
          </cell>
        </row>
        <row r="331">
          <cell r="A331">
            <v>16550</v>
          </cell>
          <cell r="B331" t="str">
            <v>6</v>
          </cell>
          <cell r="C331" t="str">
            <v>슬리브설치</v>
          </cell>
          <cell r="D331" t="str">
            <v>D400</v>
          </cell>
          <cell r="E331">
            <v>1</v>
          </cell>
          <cell r="G331" t="str">
            <v>개소</v>
          </cell>
          <cell r="I331">
            <v>0</v>
          </cell>
          <cell r="K331" t="str">
            <v>H822</v>
          </cell>
          <cell r="L331" t="str">
            <v>A003</v>
          </cell>
          <cell r="M331" t="str">
            <v>U</v>
          </cell>
        </row>
        <row r="332">
          <cell r="A332">
            <v>16600</v>
          </cell>
          <cell r="B332" t="str">
            <v>6</v>
          </cell>
          <cell r="C332" t="str">
            <v>슬리브설치</v>
          </cell>
          <cell r="D332" t="str">
            <v>D900</v>
          </cell>
          <cell r="E332">
            <v>1</v>
          </cell>
          <cell r="G332" t="str">
            <v>개소</v>
          </cell>
          <cell r="I332">
            <v>0</v>
          </cell>
          <cell r="K332" t="str">
            <v>H823</v>
          </cell>
          <cell r="L332" t="str">
            <v>A003</v>
          </cell>
          <cell r="M332" t="str">
            <v>U</v>
          </cell>
        </row>
        <row r="333">
          <cell r="A333">
            <v>16650</v>
          </cell>
          <cell r="B333" t="str">
            <v>6</v>
          </cell>
          <cell r="C333" t="str">
            <v>슬리브설치</v>
          </cell>
          <cell r="D333" t="str">
            <v>D1100</v>
          </cell>
          <cell r="E333">
            <v>1</v>
          </cell>
          <cell r="G333" t="str">
            <v>개소</v>
          </cell>
          <cell r="I333">
            <v>0</v>
          </cell>
          <cell r="K333" t="str">
            <v>H824</v>
          </cell>
          <cell r="L333" t="str">
            <v>A003</v>
          </cell>
          <cell r="M333" t="str">
            <v>U</v>
          </cell>
        </row>
        <row r="334">
          <cell r="A334">
            <v>16700</v>
          </cell>
          <cell r="B334" t="str">
            <v>6</v>
          </cell>
          <cell r="C334" t="str">
            <v>LADDER(사다리)</v>
          </cell>
          <cell r="D334" t="str">
            <v>STS봉,ø19x1,000</v>
          </cell>
          <cell r="E334">
            <v>31</v>
          </cell>
          <cell r="G334" t="str">
            <v>개</v>
          </cell>
          <cell r="I334">
            <v>0</v>
          </cell>
          <cell r="K334" t="str">
            <v>H730</v>
          </cell>
          <cell r="L334" t="str">
            <v>A003</v>
          </cell>
          <cell r="M334" t="str">
            <v>U</v>
          </cell>
        </row>
        <row r="335">
          <cell r="A335">
            <v>16750</v>
          </cell>
          <cell r="B335" t="str">
            <v>6</v>
          </cell>
          <cell r="C335" t="str">
            <v>철근 가공 조립</v>
          </cell>
          <cell r="D335" t="str">
            <v>간  단</v>
          </cell>
          <cell r="E335">
            <v>0.40699999999999997</v>
          </cell>
          <cell r="G335" t="str">
            <v>TON</v>
          </cell>
          <cell r="I335">
            <v>0</v>
          </cell>
          <cell r="K335" t="str">
            <v>I00950</v>
          </cell>
          <cell r="L335" t="str">
            <v>A003</v>
          </cell>
          <cell r="M335" t="str">
            <v>U</v>
          </cell>
        </row>
        <row r="336">
          <cell r="A336">
            <v>16800</v>
          </cell>
          <cell r="B336" t="str">
            <v>6</v>
          </cell>
          <cell r="C336" t="str">
            <v>철근 가공 조립</v>
          </cell>
          <cell r="D336" t="str">
            <v>복  잡</v>
          </cell>
          <cell r="E336">
            <v>9.7089999999999996</v>
          </cell>
          <cell r="G336" t="str">
            <v>TON</v>
          </cell>
          <cell r="I336">
            <v>0</v>
          </cell>
          <cell r="K336" t="str">
            <v>I00970</v>
          </cell>
          <cell r="L336" t="str">
            <v>A003</v>
          </cell>
          <cell r="M336" t="str">
            <v>U</v>
          </cell>
        </row>
        <row r="337">
          <cell r="A337">
            <v>16850</v>
          </cell>
          <cell r="B337" t="str">
            <v>6</v>
          </cell>
          <cell r="C337" t="str">
            <v>수문설치</v>
          </cell>
          <cell r="E337">
            <v>1</v>
          </cell>
          <cell r="G337" t="str">
            <v>식</v>
          </cell>
          <cell r="I337">
            <v>0</v>
          </cell>
          <cell r="K337" t="str">
            <v>GS0330</v>
          </cell>
          <cell r="L337" t="str">
            <v>A003</v>
          </cell>
          <cell r="M337" t="str">
            <v>U</v>
          </cell>
        </row>
        <row r="338">
          <cell r="A338">
            <v>16900</v>
          </cell>
          <cell r="B338" t="str">
            <v>5</v>
          </cell>
          <cell r="C338" t="str">
            <v>다)관부설공</v>
          </cell>
          <cell r="E338">
            <v>0</v>
          </cell>
          <cell r="I338">
            <v>0</v>
          </cell>
          <cell r="L338" t="str">
            <v>A003</v>
          </cell>
          <cell r="M338" t="str">
            <v>U</v>
          </cell>
        </row>
        <row r="339">
          <cell r="A339">
            <v>16950</v>
          </cell>
          <cell r="B339" t="str">
            <v>6</v>
          </cell>
          <cell r="C339" t="str">
            <v>열수축 접합및부설</v>
          </cell>
          <cell r="D339" t="str">
            <v>(φ300㎜)</v>
          </cell>
          <cell r="E339">
            <v>10</v>
          </cell>
          <cell r="G339" t="str">
            <v>개소</v>
          </cell>
          <cell r="I339">
            <v>0</v>
          </cell>
          <cell r="K339" t="str">
            <v>H250</v>
          </cell>
          <cell r="L339" t="str">
            <v>A003</v>
          </cell>
          <cell r="M339" t="str">
            <v>U</v>
          </cell>
        </row>
        <row r="340">
          <cell r="A340">
            <v>17000</v>
          </cell>
          <cell r="B340" t="str">
            <v>6</v>
          </cell>
          <cell r="C340" t="str">
            <v>열수축 접합및부설</v>
          </cell>
          <cell r="D340" t="str">
            <v>(φ400㎜)</v>
          </cell>
          <cell r="E340">
            <v>3</v>
          </cell>
          <cell r="G340" t="str">
            <v>개소</v>
          </cell>
          <cell r="I340">
            <v>0</v>
          </cell>
          <cell r="K340" t="str">
            <v>H255</v>
          </cell>
          <cell r="L340" t="str">
            <v>A003</v>
          </cell>
          <cell r="M340" t="str">
            <v>U</v>
          </cell>
        </row>
        <row r="341">
          <cell r="A341">
            <v>17050</v>
          </cell>
          <cell r="B341" t="str">
            <v>6</v>
          </cell>
          <cell r="C341" t="str">
            <v>열수축 접합및부설</v>
          </cell>
          <cell r="D341" t="str">
            <v>(φ900㎜)</v>
          </cell>
          <cell r="E341">
            <v>4</v>
          </cell>
          <cell r="G341" t="str">
            <v>개소</v>
          </cell>
          <cell r="I341">
            <v>0</v>
          </cell>
          <cell r="K341" t="str">
            <v>H259</v>
          </cell>
          <cell r="L341" t="str">
            <v>A003</v>
          </cell>
          <cell r="M341" t="str">
            <v>U</v>
          </cell>
        </row>
        <row r="342">
          <cell r="A342">
            <v>17100</v>
          </cell>
          <cell r="B342" t="str">
            <v>6</v>
          </cell>
          <cell r="C342" t="str">
            <v>KP접합및부설(주철관)</v>
          </cell>
          <cell r="D342" t="str">
            <v>(φ1100㎜)</v>
          </cell>
          <cell r="E342">
            <v>4</v>
          </cell>
          <cell r="G342" t="str">
            <v>개소</v>
          </cell>
          <cell r="I342">
            <v>0</v>
          </cell>
          <cell r="K342" t="str">
            <v>H230</v>
          </cell>
          <cell r="L342" t="str">
            <v>A003</v>
          </cell>
          <cell r="M342" t="str">
            <v>U</v>
          </cell>
        </row>
        <row r="343">
          <cell r="A343">
            <v>17150</v>
          </cell>
          <cell r="B343" t="str">
            <v>5</v>
          </cell>
          <cell r="C343" t="str">
            <v>라)부대공</v>
          </cell>
          <cell r="E343">
            <v>0</v>
          </cell>
          <cell r="I343">
            <v>0</v>
          </cell>
          <cell r="L343" t="str">
            <v>A003</v>
          </cell>
          <cell r="M343" t="str">
            <v>U</v>
          </cell>
        </row>
        <row r="344">
          <cell r="A344">
            <v>17200</v>
          </cell>
          <cell r="B344" t="str">
            <v>6</v>
          </cell>
          <cell r="C344" t="str">
            <v>물푸기</v>
          </cell>
          <cell r="E344">
            <v>25</v>
          </cell>
          <cell r="G344" t="str">
            <v>HR</v>
          </cell>
          <cell r="I344">
            <v>0</v>
          </cell>
          <cell r="K344" t="str">
            <v>SD30010</v>
          </cell>
          <cell r="L344" t="str">
            <v>A003</v>
          </cell>
          <cell r="M344" t="str">
            <v>U</v>
          </cell>
        </row>
        <row r="345">
          <cell r="A345">
            <v>17250</v>
          </cell>
          <cell r="B345" t="str">
            <v>6</v>
          </cell>
          <cell r="C345" t="str">
            <v>CCTV 조사및 보고</v>
          </cell>
          <cell r="E345">
            <v>50</v>
          </cell>
          <cell r="G345" t="str">
            <v>M</v>
          </cell>
          <cell r="I345">
            <v>0</v>
          </cell>
          <cell r="K345" t="str">
            <v>H210</v>
          </cell>
          <cell r="L345" t="str">
            <v>A003</v>
          </cell>
          <cell r="M345" t="str">
            <v>U</v>
          </cell>
        </row>
        <row r="346">
          <cell r="A346">
            <v>17300</v>
          </cell>
          <cell r="B346" t="str">
            <v>6</v>
          </cell>
          <cell r="C346" t="str">
            <v>주철관운반</v>
          </cell>
          <cell r="E346">
            <v>4.1900000000000004</v>
          </cell>
          <cell r="G346" t="str">
            <v>TON</v>
          </cell>
          <cell r="I346">
            <v>0</v>
          </cell>
          <cell r="K346" t="str">
            <v>S0150</v>
          </cell>
          <cell r="L346" t="str">
            <v>A003</v>
          </cell>
          <cell r="M346" t="str">
            <v>U</v>
          </cell>
        </row>
        <row r="347">
          <cell r="A347">
            <v>17350</v>
          </cell>
          <cell r="B347" t="str">
            <v>5</v>
          </cell>
          <cell r="C347" t="str">
            <v>마)배관자재대</v>
          </cell>
          <cell r="E347">
            <v>0</v>
          </cell>
          <cell r="I347">
            <v>0</v>
          </cell>
          <cell r="L347" t="str">
            <v>A003</v>
          </cell>
          <cell r="M347" t="str">
            <v>U</v>
          </cell>
        </row>
        <row r="348">
          <cell r="A348">
            <v>17400</v>
          </cell>
          <cell r="B348" t="str">
            <v>6</v>
          </cell>
          <cell r="C348" t="str">
            <v>이중벽폴리에틸렌하수관</v>
          </cell>
          <cell r="D348" t="str">
            <v>300mm(1종)</v>
          </cell>
          <cell r="E348">
            <v>22</v>
          </cell>
          <cell r="G348" t="str">
            <v>M</v>
          </cell>
          <cell r="I348">
            <v>0</v>
          </cell>
          <cell r="K348" t="str">
            <v>M5709130</v>
          </cell>
          <cell r="L348" t="str">
            <v>A003</v>
          </cell>
          <cell r="M348" t="str">
            <v>U</v>
          </cell>
        </row>
        <row r="349">
          <cell r="A349">
            <v>17450</v>
          </cell>
          <cell r="B349" t="str">
            <v>6</v>
          </cell>
          <cell r="C349" t="str">
            <v>이중벽폴리에틸렌하수관</v>
          </cell>
          <cell r="D349" t="str">
            <v>400mm(1종)</v>
          </cell>
          <cell r="E349">
            <v>11</v>
          </cell>
          <cell r="G349" t="str">
            <v>M</v>
          </cell>
          <cell r="I349">
            <v>0</v>
          </cell>
          <cell r="K349" t="str">
            <v>M5709140</v>
          </cell>
          <cell r="L349" t="str">
            <v>A003</v>
          </cell>
          <cell r="M349" t="str">
            <v>U</v>
          </cell>
        </row>
        <row r="350">
          <cell r="A350">
            <v>17500</v>
          </cell>
          <cell r="B350" t="str">
            <v>6</v>
          </cell>
          <cell r="C350" t="str">
            <v>이중벽폴리에틸렌하수관</v>
          </cell>
          <cell r="D350" t="str">
            <v>900mm(1종)</v>
          </cell>
          <cell r="E350">
            <v>17</v>
          </cell>
          <cell r="G350" t="str">
            <v>M</v>
          </cell>
          <cell r="I350">
            <v>0</v>
          </cell>
          <cell r="K350" t="str">
            <v>M5709190</v>
          </cell>
          <cell r="L350" t="str">
            <v>A003</v>
          </cell>
          <cell r="M350" t="str">
            <v>U</v>
          </cell>
        </row>
        <row r="351">
          <cell r="A351">
            <v>17550</v>
          </cell>
          <cell r="B351" t="str">
            <v>6</v>
          </cell>
          <cell r="C351" t="str">
            <v>이중벽폴리에틸렌하수단관</v>
          </cell>
          <cell r="D351" t="str">
            <v>300mm*0.3M</v>
          </cell>
          <cell r="E351">
            <v>3</v>
          </cell>
          <cell r="G351" t="str">
            <v>EA</v>
          </cell>
          <cell r="I351">
            <v>0</v>
          </cell>
          <cell r="K351" t="str">
            <v>M5709233</v>
          </cell>
          <cell r="L351" t="str">
            <v>A003</v>
          </cell>
          <cell r="M351" t="str">
            <v>U</v>
          </cell>
        </row>
        <row r="352">
          <cell r="A352">
            <v>17600</v>
          </cell>
          <cell r="B352" t="str">
            <v>6</v>
          </cell>
          <cell r="C352" t="str">
            <v>이중벽폴리에틸렌하수단관</v>
          </cell>
          <cell r="D352" t="str">
            <v>300mm*0.7M</v>
          </cell>
          <cell r="E352">
            <v>3</v>
          </cell>
          <cell r="G352" t="str">
            <v>EA</v>
          </cell>
          <cell r="I352">
            <v>0</v>
          </cell>
          <cell r="K352" t="str">
            <v>M5709237</v>
          </cell>
          <cell r="L352" t="str">
            <v>A003</v>
          </cell>
          <cell r="M352" t="str">
            <v>U</v>
          </cell>
        </row>
        <row r="353">
          <cell r="A353">
            <v>17650</v>
          </cell>
          <cell r="B353" t="str">
            <v>6</v>
          </cell>
          <cell r="C353" t="str">
            <v>이중벽폴리에틸렌하수곡관</v>
          </cell>
          <cell r="D353" t="str">
            <v>300mm*90˚</v>
          </cell>
          <cell r="E353">
            <v>3</v>
          </cell>
          <cell r="G353" t="str">
            <v>EA</v>
          </cell>
          <cell r="I353">
            <v>0</v>
          </cell>
          <cell r="K353" t="str">
            <v>M5709330</v>
          </cell>
          <cell r="L353" t="str">
            <v>A003</v>
          </cell>
          <cell r="M353" t="str">
            <v>U</v>
          </cell>
        </row>
        <row r="354">
          <cell r="A354">
            <v>17700</v>
          </cell>
          <cell r="B354" t="str">
            <v>6</v>
          </cell>
          <cell r="C354" t="str">
            <v>단관(주철관)</v>
          </cell>
          <cell r="D354" t="str">
            <v>1100㎜x1.5ｍ</v>
          </cell>
          <cell r="E354">
            <v>2</v>
          </cell>
          <cell r="G354" t="str">
            <v>EA</v>
          </cell>
          <cell r="I354">
            <v>0</v>
          </cell>
          <cell r="K354" t="str">
            <v>M518711</v>
          </cell>
          <cell r="L354" t="str">
            <v>A003</v>
          </cell>
          <cell r="M354" t="str">
            <v>U</v>
          </cell>
        </row>
        <row r="355">
          <cell r="A355">
            <v>17750</v>
          </cell>
          <cell r="B355" t="str">
            <v>6</v>
          </cell>
          <cell r="C355" t="str">
            <v>단관(주철관)</v>
          </cell>
          <cell r="D355" t="str">
            <v>1100㎜x3.0ｍ</v>
          </cell>
          <cell r="E355">
            <v>1</v>
          </cell>
          <cell r="G355" t="str">
            <v>EA</v>
          </cell>
          <cell r="I355">
            <v>0</v>
          </cell>
          <cell r="K355" t="str">
            <v>M518715</v>
          </cell>
          <cell r="L355" t="str">
            <v>A003</v>
          </cell>
          <cell r="M355" t="str">
            <v>U</v>
          </cell>
        </row>
        <row r="356">
          <cell r="A356">
            <v>17800</v>
          </cell>
          <cell r="B356" t="str">
            <v>6</v>
          </cell>
          <cell r="C356" t="str">
            <v>22½°KP소켓곡관(A형)</v>
          </cell>
          <cell r="D356" t="str">
            <v>1100㎜</v>
          </cell>
          <cell r="E356">
            <v>2</v>
          </cell>
          <cell r="G356" t="str">
            <v>EA</v>
          </cell>
          <cell r="I356">
            <v>0</v>
          </cell>
          <cell r="K356" t="str">
            <v>M5232235</v>
          </cell>
          <cell r="L356" t="str">
            <v>A003</v>
          </cell>
          <cell r="M356" t="str">
            <v>U</v>
          </cell>
        </row>
        <row r="357">
          <cell r="A357">
            <v>17850</v>
          </cell>
          <cell r="B357" t="str">
            <v>6</v>
          </cell>
          <cell r="C357" t="str">
            <v>PK죠인트이탈방지압륜</v>
          </cell>
          <cell r="D357" t="str">
            <v>1100㎜</v>
          </cell>
          <cell r="E357">
            <v>4</v>
          </cell>
          <cell r="G357" t="str">
            <v>EA</v>
          </cell>
          <cell r="I357">
            <v>0</v>
          </cell>
          <cell r="K357" t="str">
            <v>M5196035</v>
          </cell>
          <cell r="L357" t="str">
            <v>A003</v>
          </cell>
          <cell r="M357" t="str">
            <v>U</v>
          </cell>
        </row>
        <row r="358">
          <cell r="A358">
            <v>17900</v>
          </cell>
          <cell r="B358" t="str">
            <v>5</v>
          </cell>
          <cell r="C358" t="str">
            <v>바)사급자재대</v>
          </cell>
          <cell r="D358" t="str">
            <v>별산</v>
          </cell>
          <cell r="E358">
            <v>0</v>
          </cell>
          <cell r="I358">
            <v>0</v>
          </cell>
          <cell r="L358" t="str">
            <v>A003</v>
          </cell>
          <cell r="M358" t="str">
            <v>U</v>
          </cell>
        </row>
        <row r="359">
          <cell r="A359">
            <v>17950</v>
          </cell>
          <cell r="B359" t="str">
            <v>6</v>
          </cell>
          <cell r="C359" t="str">
            <v>레미콘</v>
          </cell>
          <cell r="D359" t="str">
            <v>25-210-8</v>
          </cell>
          <cell r="E359">
            <v>111</v>
          </cell>
          <cell r="G359" t="str">
            <v>M3</v>
          </cell>
          <cell r="I359">
            <v>0</v>
          </cell>
          <cell r="K359" t="str">
            <v>IM00085</v>
          </cell>
          <cell r="L359" t="str">
            <v>A003</v>
          </cell>
          <cell r="M359" t="str">
            <v>U</v>
          </cell>
        </row>
        <row r="360">
          <cell r="A360">
            <v>18000</v>
          </cell>
          <cell r="B360" t="str">
            <v>6</v>
          </cell>
          <cell r="C360" t="str">
            <v>레미콘</v>
          </cell>
          <cell r="D360" t="str">
            <v>40-210-8</v>
          </cell>
          <cell r="E360">
            <v>29</v>
          </cell>
          <cell r="G360" t="str">
            <v>M3</v>
          </cell>
          <cell r="I360">
            <v>0</v>
          </cell>
          <cell r="K360" t="str">
            <v>IM00080</v>
          </cell>
          <cell r="L360" t="str">
            <v>A003</v>
          </cell>
          <cell r="M360" t="str">
            <v>U</v>
          </cell>
        </row>
        <row r="361">
          <cell r="A361">
            <v>18050</v>
          </cell>
          <cell r="B361" t="str">
            <v>6</v>
          </cell>
          <cell r="C361" t="str">
            <v>레미콘</v>
          </cell>
          <cell r="D361" t="str">
            <v>40-150-8</v>
          </cell>
          <cell r="E361">
            <v>7</v>
          </cell>
          <cell r="G361" t="str">
            <v>M3</v>
          </cell>
          <cell r="I361">
            <v>0</v>
          </cell>
          <cell r="K361" t="str">
            <v>IM00075</v>
          </cell>
          <cell r="L361" t="str">
            <v>A003</v>
          </cell>
          <cell r="M361" t="str">
            <v>U</v>
          </cell>
        </row>
        <row r="362">
          <cell r="A362">
            <v>18100</v>
          </cell>
          <cell r="B362" t="str">
            <v>6</v>
          </cell>
          <cell r="C362" t="str">
            <v>이형철근</v>
          </cell>
          <cell r="D362" t="str">
            <v>19M/M 2.250KG/M</v>
          </cell>
          <cell r="E362">
            <v>3.0169999999999999</v>
          </cell>
          <cell r="G362" t="str">
            <v>M/T</v>
          </cell>
          <cell r="I362">
            <v>0</v>
          </cell>
          <cell r="K362" t="str">
            <v>IM00050</v>
          </cell>
          <cell r="L362" t="str">
            <v>A003</v>
          </cell>
          <cell r="M362" t="str">
            <v>U</v>
          </cell>
        </row>
        <row r="363">
          <cell r="A363">
            <v>18150</v>
          </cell>
          <cell r="B363" t="str">
            <v>6</v>
          </cell>
          <cell r="C363" t="str">
            <v>이형철근</v>
          </cell>
          <cell r="D363" t="str">
            <v>16M/M 1.560KG/M</v>
          </cell>
          <cell r="E363">
            <v>5.8730000000000002</v>
          </cell>
          <cell r="G363" t="str">
            <v>M/T</v>
          </cell>
          <cell r="I363">
            <v>0</v>
          </cell>
          <cell r="K363" t="str">
            <v>IM00045</v>
          </cell>
          <cell r="L363" t="str">
            <v>A003</v>
          </cell>
          <cell r="M363" t="str">
            <v>U</v>
          </cell>
        </row>
        <row r="364">
          <cell r="A364">
            <v>18200</v>
          </cell>
          <cell r="B364" t="str">
            <v>6</v>
          </cell>
          <cell r="C364" t="str">
            <v>이형철근</v>
          </cell>
          <cell r="D364" t="str">
            <v>13M/M 0.995KG/M</v>
          </cell>
          <cell r="E364">
            <v>1.53</v>
          </cell>
          <cell r="G364" t="str">
            <v>M/T</v>
          </cell>
          <cell r="I364">
            <v>0</v>
          </cell>
          <cell r="K364" t="str">
            <v>IM00040</v>
          </cell>
          <cell r="L364" t="str">
            <v>A003</v>
          </cell>
          <cell r="M364" t="str">
            <v>U</v>
          </cell>
        </row>
        <row r="365">
          <cell r="A365">
            <v>18250</v>
          </cell>
          <cell r="B365" t="str">
            <v>5</v>
          </cell>
          <cell r="C365" t="str">
            <v>사)골재대</v>
          </cell>
          <cell r="D365" t="str">
            <v>별산</v>
          </cell>
          <cell r="E365">
            <v>0</v>
          </cell>
          <cell r="I365">
            <v>0</v>
          </cell>
          <cell r="L365" t="str">
            <v>A003</v>
          </cell>
          <cell r="M365" t="str">
            <v>U</v>
          </cell>
        </row>
        <row r="366">
          <cell r="A366">
            <v>18300</v>
          </cell>
          <cell r="B366" t="str">
            <v>6</v>
          </cell>
          <cell r="C366" t="str">
            <v>쇄석자갈</v>
          </cell>
          <cell r="D366" t="str">
            <v>Φ75</v>
          </cell>
          <cell r="E366">
            <v>14</v>
          </cell>
          <cell r="G366" t="str">
            <v>M3</v>
          </cell>
          <cell r="I366">
            <v>0</v>
          </cell>
          <cell r="K366" t="str">
            <v>IM00210</v>
          </cell>
          <cell r="L366" t="str">
            <v>A003</v>
          </cell>
          <cell r="M366" t="str">
            <v>U</v>
          </cell>
        </row>
        <row r="367">
          <cell r="A367">
            <v>18350</v>
          </cell>
          <cell r="B367" t="str">
            <v>3</v>
          </cell>
          <cell r="C367" t="str">
            <v>(라)포장공</v>
          </cell>
          <cell r="E367">
            <v>0</v>
          </cell>
          <cell r="I367">
            <v>0</v>
          </cell>
          <cell r="K367" t="str">
            <v>A004</v>
          </cell>
          <cell r="L367" t="str">
            <v>A0001</v>
          </cell>
          <cell r="M367" t="str">
            <v>U</v>
          </cell>
        </row>
        <row r="368">
          <cell r="A368">
            <v>18400</v>
          </cell>
          <cell r="B368" t="str">
            <v>4</v>
          </cell>
          <cell r="C368" t="str">
            <v>1)포장공사</v>
          </cell>
          <cell r="E368">
            <v>0</v>
          </cell>
          <cell r="I368">
            <v>0</v>
          </cell>
          <cell r="L368" t="str">
            <v>A004</v>
          </cell>
          <cell r="M368" t="str">
            <v>U</v>
          </cell>
        </row>
        <row r="369">
          <cell r="A369">
            <v>18450</v>
          </cell>
          <cell r="B369" t="str">
            <v>5</v>
          </cell>
          <cell r="C369" t="str">
            <v>동상방지층</v>
          </cell>
          <cell r="D369" t="str">
            <v>(T=47CM,D75MM)</v>
          </cell>
          <cell r="E369">
            <v>2604</v>
          </cell>
          <cell r="G369" t="str">
            <v>M3</v>
          </cell>
          <cell r="I369">
            <v>0</v>
          </cell>
          <cell r="K369" t="str">
            <v>IL20610</v>
          </cell>
          <cell r="L369" t="str">
            <v>A004</v>
          </cell>
          <cell r="M369" t="str">
            <v>U</v>
          </cell>
        </row>
        <row r="370">
          <cell r="A370">
            <v>18500</v>
          </cell>
          <cell r="B370" t="str">
            <v>5</v>
          </cell>
          <cell r="C370" t="str">
            <v>보조기층(보도포장)</v>
          </cell>
          <cell r="D370" t="str">
            <v>(T=15CM,D40MM)</v>
          </cell>
          <cell r="E370">
            <v>3991</v>
          </cell>
          <cell r="G370" t="str">
            <v>M3</v>
          </cell>
          <cell r="I370">
            <v>0</v>
          </cell>
          <cell r="K370" t="str">
            <v>IL20350</v>
          </cell>
          <cell r="L370" t="str">
            <v>A004</v>
          </cell>
          <cell r="M370" t="str">
            <v>U</v>
          </cell>
        </row>
        <row r="371">
          <cell r="A371">
            <v>18550</v>
          </cell>
          <cell r="B371" t="str">
            <v>5</v>
          </cell>
          <cell r="C371" t="str">
            <v>보조기층(주차장지역)</v>
          </cell>
          <cell r="D371" t="str">
            <v>(T=35CM,D75MM)</v>
          </cell>
          <cell r="E371">
            <v>3962</v>
          </cell>
          <cell r="G371" t="str">
            <v>M3</v>
          </cell>
          <cell r="I371">
            <v>0</v>
          </cell>
          <cell r="K371" t="str">
            <v>IL20450</v>
          </cell>
          <cell r="L371" t="str">
            <v>A004</v>
          </cell>
          <cell r="M371" t="str">
            <v>U</v>
          </cell>
        </row>
        <row r="372">
          <cell r="A372">
            <v>18600</v>
          </cell>
          <cell r="B372" t="str">
            <v>5</v>
          </cell>
          <cell r="C372" t="str">
            <v>보조기층(계류장지역)</v>
          </cell>
          <cell r="D372" t="str">
            <v>(T=35CM,D40MM)</v>
          </cell>
          <cell r="E372">
            <v>82786</v>
          </cell>
          <cell r="G372" t="str">
            <v>M3</v>
          </cell>
          <cell r="I372">
            <v>0</v>
          </cell>
          <cell r="K372" t="str">
            <v>IL20550</v>
          </cell>
          <cell r="L372" t="str">
            <v>A004</v>
          </cell>
          <cell r="M372" t="str">
            <v>U</v>
          </cell>
        </row>
        <row r="373">
          <cell r="A373">
            <v>18650</v>
          </cell>
          <cell r="B373" t="str">
            <v>5</v>
          </cell>
          <cell r="C373" t="str">
            <v>모래부설</v>
          </cell>
          <cell r="E373">
            <v>1219</v>
          </cell>
          <cell r="G373" t="str">
            <v>M3</v>
          </cell>
          <cell r="I373">
            <v>0</v>
          </cell>
          <cell r="K373" t="str">
            <v>S1040</v>
          </cell>
          <cell r="L373" t="str">
            <v>A004</v>
          </cell>
          <cell r="M373" t="str">
            <v>U</v>
          </cell>
        </row>
        <row r="374">
          <cell r="A374">
            <v>18700</v>
          </cell>
          <cell r="B374" t="str">
            <v>5</v>
          </cell>
          <cell r="C374" t="str">
            <v>안정처리기층 포설 및 다짐</v>
          </cell>
          <cell r="D374" t="str">
            <v>(#467,T=20CM)</v>
          </cell>
          <cell r="E374">
            <v>2153</v>
          </cell>
          <cell r="G374" t="str">
            <v>A</v>
          </cell>
          <cell r="I374">
            <v>0</v>
          </cell>
          <cell r="K374" t="str">
            <v>HP20155</v>
          </cell>
          <cell r="L374" t="str">
            <v>A004</v>
          </cell>
          <cell r="M374" t="str">
            <v>U</v>
          </cell>
        </row>
        <row r="375">
          <cell r="A375">
            <v>18750</v>
          </cell>
          <cell r="B375" t="str">
            <v>5</v>
          </cell>
          <cell r="C375" t="str">
            <v>합성섬유보강콘크리트포장(기계포설)</v>
          </cell>
          <cell r="D375" t="str">
            <v>T=42CM</v>
          </cell>
          <cell r="E375">
            <v>87115</v>
          </cell>
          <cell r="G375" t="str">
            <v>M3</v>
          </cell>
          <cell r="I375">
            <v>0</v>
          </cell>
          <cell r="K375" t="str">
            <v>IL20020</v>
          </cell>
          <cell r="L375" t="str">
            <v>A004</v>
          </cell>
          <cell r="M375" t="str">
            <v>U</v>
          </cell>
        </row>
        <row r="376">
          <cell r="A376">
            <v>18800</v>
          </cell>
          <cell r="B376" t="str">
            <v>5</v>
          </cell>
          <cell r="C376" t="str">
            <v>합성섬유보강콘크리트포장(인력포설)</v>
          </cell>
          <cell r="D376" t="str">
            <v>T=42CM</v>
          </cell>
          <cell r="E376">
            <v>2950</v>
          </cell>
          <cell r="G376" t="str">
            <v>M3</v>
          </cell>
          <cell r="I376">
            <v>0</v>
          </cell>
          <cell r="K376" t="str">
            <v>IL20540</v>
          </cell>
          <cell r="L376" t="str">
            <v>A004</v>
          </cell>
          <cell r="M376" t="str">
            <v>U</v>
          </cell>
        </row>
        <row r="377">
          <cell r="A377">
            <v>18850</v>
          </cell>
          <cell r="B377" t="str">
            <v>5</v>
          </cell>
          <cell r="C377" t="str">
            <v>빈배합콘크리트기층포설</v>
          </cell>
          <cell r="D377" t="str">
            <v>T=10CM</v>
          </cell>
          <cell r="E377">
            <v>173</v>
          </cell>
          <cell r="G377" t="str">
            <v>M3</v>
          </cell>
          <cell r="I377">
            <v>0</v>
          </cell>
          <cell r="K377" t="str">
            <v>IL20545</v>
          </cell>
          <cell r="L377" t="str">
            <v>A004</v>
          </cell>
          <cell r="M377" t="str">
            <v>U</v>
          </cell>
        </row>
        <row r="378">
          <cell r="A378">
            <v>18900</v>
          </cell>
          <cell r="B378" t="str">
            <v>5</v>
          </cell>
          <cell r="C378" t="str">
            <v>투수성콘크리트포장(기계포설)</v>
          </cell>
          <cell r="D378" t="str">
            <v>T=20CM</v>
          </cell>
          <cell r="E378">
            <v>190</v>
          </cell>
          <cell r="G378" t="str">
            <v>A</v>
          </cell>
          <cell r="I378">
            <v>0</v>
          </cell>
          <cell r="K378" t="str">
            <v>IL20150</v>
          </cell>
          <cell r="L378" t="str">
            <v>A004</v>
          </cell>
          <cell r="M378" t="str">
            <v>U</v>
          </cell>
        </row>
        <row r="379">
          <cell r="A379">
            <v>18950</v>
          </cell>
          <cell r="B379" t="str">
            <v>5</v>
          </cell>
          <cell r="C379" t="str">
            <v>보도포장</v>
          </cell>
          <cell r="D379" t="str">
            <v>점토블럭</v>
          </cell>
          <cell r="E379">
            <v>6184</v>
          </cell>
          <cell r="G379" t="str">
            <v>M2</v>
          </cell>
          <cell r="I379">
            <v>0</v>
          </cell>
          <cell r="K379" t="str">
            <v>I01190</v>
          </cell>
          <cell r="L379" t="str">
            <v>A004</v>
          </cell>
          <cell r="M379" t="str">
            <v>U</v>
          </cell>
        </row>
        <row r="380">
          <cell r="A380">
            <v>19000</v>
          </cell>
          <cell r="B380" t="str">
            <v>5</v>
          </cell>
          <cell r="C380" t="str">
            <v>PRIME COATING</v>
          </cell>
          <cell r="D380" t="str">
            <v>75 L/A</v>
          </cell>
          <cell r="E380">
            <v>2501</v>
          </cell>
          <cell r="G380" t="str">
            <v>A</v>
          </cell>
          <cell r="I380">
            <v>0</v>
          </cell>
          <cell r="K380" t="str">
            <v>IL01450</v>
          </cell>
          <cell r="L380" t="str">
            <v>A004</v>
          </cell>
          <cell r="M380" t="str">
            <v>U</v>
          </cell>
        </row>
        <row r="381">
          <cell r="A381">
            <v>19050</v>
          </cell>
          <cell r="B381" t="str">
            <v>5</v>
          </cell>
          <cell r="C381" t="str">
            <v>TACK COATING</v>
          </cell>
          <cell r="D381" t="str">
            <v>40 L/A</v>
          </cell>
          <cell r="E381">
            <v>3038</v>
          </cell>
          <cell r="G381" t="str">
            <v>A</v>
          </cell>
          <cell r="I381">
            <v>0</v>
          </cell>
          <cell r="K381" t="str">
            <v>IL01460</v>
          </cell>
          <cell r="L381" t="str">
            <v>A004</v>
          </cell>
          <cell r="M381" t="str">
            <v>U</v>
          </cell>
        </row>
        <row r="382">
          <cell r="A382">
            <v>19100</v>
          </cell>
          <cell r="B382" t="str">
            <v>5</v>
          </cell>
          <cell r="C382" t="str">
            <v>기층아스콘  포설 및 다짐</v>
          </cell>
          <cell r="D382" t="str">
            <v>(#467,T=10CM)</v>
          </cell>
          <cell r="E382">
            <v>195</v>
          </cell>
          <cell r="G382" t="str">
            <v>A</v>
          </cell>
          <cell r="I382">
            <v>0</v>
          </cell>
          <cell r="K382" t="str">
            <v>HP20160</v>
          </cell>
          <cell r="L382" t="str">
            <v>A004</v>
          </cell>
          <cell r="M382" t="str">
            <v>U</v>
          </cell>
        </row>
        <row r="383">
          <cell r="A383">
            <v>19150</v>
          </cell>
          <cell r="B383" t="str">
            <v>5</v>
          </cell>
          <cell r="C383" t="str">
            <v>기층아스콘 포설 및 다짐</v>
          </cell>
          <cell r="D383" t="str">
            <v>(#467,T=25CM)</v>
          </cell>
          <cell r="E383">
            <v>134</v>
          </cell>
          <cell r="G383" t="str">
            <v>A</v>
          </cell>
          <cell r="I383">
            <v>0</v>
          </cell>
          <cell r="K383" t="str">
            <v>HP20165</v>
          </cell>
          <cell r="L383" t="str">
            <v>A004</v>
          </cell>
          <cell r="M383" t="str">
            <v>U</v>
          </cell>
        </row>
        <row r="384">
          <cell r="A384">
            <v>19200</v>
          </cell>
          <cell r="B384" t="str">
            <v>5</v>
          </cell>
          <cell r="C384" t="str">
            <v>표층아스콘 포설 및 다짐</v>
          </cell>
          <cell r="D384" t="str">
            <v>(#78,T=5CM)</v>
          </cell>
          <cell r="E384">
            <v>209</v>
          </cell>
          <cell r="G384" t="str">
            <v>A</v>
          </cell>
          <cell r="I384">
            <v>0</v>
          </cell>
          <cell r="K384" t="str">
            <v>IL21400</v>
          </cell>
          <cell r="L384" t="str">
            <v>A004</v>
          </cell>
          <cell r="M384" t="str">
            <v>U</v>
          </cell>
        </row>
        <row r="385">
          <cell r="A385">
            <v>19250</v>
          </cell>
          <cell r="B385" t="str">
            <v>5</v>
          </cell>
          <cell r="C385" t="str">
            <v>표층아스콘 포설 및 다짐</v>
          </cell>
          <cell r="D385" t="str">
            <v>(#78,T=15CM)</v>
          </cell>
          <cell r="E385">
            <v>134</v>
          </cell>
          <cell r="G385" t="str">
            <v>A</v>
          </cell>
          <cell r="I385">
            <v>0</v>
          </cell>
          <cell r="K385" t="str">
            <v>HP20167</v>
          </cell>
          <cell r="L385" t="str">
            <v>A004</v>
          </cell>
          <cell r="M385" t="str">
            <v>U</v>
          </cell>
        </row>
        <row r="386">
          <cell r="A386">
            <v>19300</v>
          </cell>
          <cell r="B386" t="str">
            <v>5</v>
          </cell>
          <cell r="C386" t="str">
            <v>와이어매쉬부설</v>
          </cell>
          <cell r="E386">
            <v>4577</v>
          </cell>
          <cell r="G386" t="str">
            <v>M2</v>
          </cell>
          <cell r="I386">
            <v>0</v>
          </cell>
          <cell r="K386" t="str">
            <v>IL20340</v>
          </cell>
          <cell r="L386" t="str">
            <v>A004</v>
          </cell>
          <cell r="M386" t="str">
            <v>U</v>
          </cell>
        </row>
        <row r="387">
          <cell r="A387">
            <v>19350</v>
          </cell>
          <cell r="B387" t="str">
            <v>5</v>
          </cell>
          <cell r="C387" t="str">
            <v>L형측구</v>
          </cell>
          <cell r="D387" t="str">
            <v>화강암(200x250x1000)</v>
          </cell>
          <cell r="E387">
            <v>98</v>
          </cell>
          <cell r="G387" t="str">
            <v>M</v>
          </cell>
          <cell r="I387">
            <v>0</v>
          </cell>
          <cell r="K387" t="str">
            <v>IL21600</v>
          </cell>
          <cell r="L387" t="str">
            <v>A004</v>
          </cell>
          <cell r="M387" t="str">
            <v>U</v>
          </cell>
        </row>
        <row r="388">
          <cell r="A388">
            <v>19400</v>
          </cell>
          <cell r="B388" t="str">
            <v>5</v>
          </cell>
          <cell r="C388" t="str">
            <v>L형측구</v>
          </cell>
          <cell r="D388" t="str">
            <v>인조화강석(200x250x1000)</v>
          </cell>
          <cell r="E388">
            <v>2824</v>
          </cell>
          <cell r="G388" t="str">
            <v>M</v>
          </cell>
          <cell r="I388">
            <v>0</v>
          </cell>
          <cell r="K388" t="str">
            <v>IL21650</v>
          </cell>
          <cell r="L388" t="str">
            <v>A004</v>
          </cell>
          <cell r="M388" t="str">
            <v>U</v>
          </cell>
        </row>
        <row r="389">
          <cell r="A389">
            <v>19450</v>
          </cell>
          <cell r="B389" t="str">
            <v>5</v>
          </cell>
          <cell r="C389" t="str">
            <v>보차도 경계석</v>
          </cell>
          <cell r="D389" t="str">
            <v>화강암(200x250x1000)</v>
          </cell>
          <cell r="E389">
            <v>282</v>
          </cell>
          <cell r="G389" t="str">
            <v>M</v>
          </cell>
          <cell r="I389">
            <v>0</v>
          </cell>
          <cell r="K389" t="str">
            <v>IL21500</v>
          </cell>
          <cell r="L389" t="str">
            <v>A004</v>
          </cell>
          <cell r="M389" t="str">
            <v>U</v>
          </cell>
        </row>
        <row r="390">
          <cell r="A390">
            <v>19500</v>
          </cell>
          <cell r="B390" t="str">
            <v>5</v>
          </cell>
          <cell r="C390" t="str">
            <v>보차도 경계석</v>
          </cell>
          <cell r="D390" t="str">
            <v>인조화강석(200x300x1000)</v>
          </cell>
          <cell r="E390">
            <v>501</v>
          </cell>
          <cell r="G390" t="str">
            <v>M</v>
          </cell>
          <cell r="I390">
            <v>0</v>
          </cell>
          <cell r="K390" t="str">
            <v>IL21550</v>
          </cell>
          <cell r="L390" t="str">
            <v>A004</v>
          </cell>
          <cell r="M390" t="str">
            <v>U</v>
          </cell>
        </row>
        <row r="391">
          <cell r="A391">
            <v>19550</v>
          </cell>
          <cell r="B391" t="str">
            <v>5</v>
          </cell>
          <cell r="C391" t="str">
            <v>보도 경계석</v>
          </cell>
          <cell r="D391" t="str">
            <v>인조화강석(150x150x1000)</v>
          </cell>
          <cell r="E391">
            <v>1701</v>
          </cell>
          <cell r="G391" t="str">
            <v>M</v>
          </cell>
          <cell r="I391">
            <v>0</v>
          </cell>
          <cell r="K391" t="str">
            <v>IL21560</v>
          </cell>
          <cell r="L391" t="str">
            <v>A004</v>
          </cell>
          <cell r="M391" t="str">
            <v>U</v>
          </cell>
        </row>
        <row r="392">
          <cell r="A392">
            <v>19600</v>
          </cell>
          <cell r="B392" t="str">
            <v>5</v>
          </cell>
          <cell r="C392" t="str">
            <v>유도선설치</v>
          </cell>
          <cell r="E392">
            <v>202</v>
          </cell>
          <cell r="G392" t="str">
            <v>100M</v>
          </cell>
          <cell r="I392">
            <v>0</v>
          </cell>
          <cell r="K392" t="str">
            <v>IL21010</v>
          </cell>
          <cell r="L392" t="str">
            <v>A004</v>
          </cell>
          <cell r="M392" t="str">
            <v>U</v>
          </cell>
        </row>
        <row r="393">
          <cell r="A393">
            <v>19650</v>
          </cell>
          <cell r="B393" t="str">
            <v>5</v>
          </cell>
          <cell r="C393" t="str">
            <v>피막양생(1차)</v>
          </cell>
          <cell r="E393">
            <v>215138</v>
          </cell>
          <cell r="G393" t="str">
            <v>M2</v>
          </cell>
          <cell r="I393">
            <v>0</v>
          </cell>
          <cell r="K393" t="str">
            <v>HP20865</v>
          </cell>
          <cell r="L393" t="str">
            <v>A004</v>
          </cell>
          <cell r="M393" t="str">
            <v>U</v>
          </cell>
        </row>
        <row r="394">
          <cell r="A394">
            <v>19700</v>
          </cell>
          <cell r="B394" t="str">
            <v>5</v>
          </cell>
          <cell r="C394" t="str">
            <v>마대양생(2차)</v>
          </cell>
          <cell r="E394">
            <v>215138</v>
          </cell>
          <cell r="G394" t="str">
            <v>M2</v>
          </cell>
          <cell r="I394">
            <v>0</v>
          </cell>
          <cell r="K394" t="str">
            <v>HP20875</v>
          </cell>
          <cell r="L394" t="str">
            <v>A004</v>
          </cell>
          <cell r="M394" t="str">
            <v>U</v>
          </cell>
        </row>
        <row r="395">
          <cell r="A395">
            <v>19750</v>
          </cell>
          <cell r="B395" t="str">
            <v>5</v>
          </cell>
          <cell r="C395" t="str">
            <v>CON'C포장 STEEL FORM</v>
          </cell>
          <cell r="D395" t="str">
            <v>17"</v>
          </cell>
          <cell r="E395">
            <v>26</v>
          </cell>
          <cell r="G395" t="str">
            <v>100M</v>
          </cell>
          <cell r="I395">
            <v>0</v>
          </cell>
          <cell r="K395" t="str">
            <v>HP20990</v>
          </cell>
          <cell r="L395" t="str">
            <v>A004</v>
          </cell>
          <cell r="M395" t="str">
            <v>U</v>
          </cell>
        </row>
        <row r="396">
          <cell r="A396">
            <v>19800</v>
          </cell>
          <cell r="B396" t="str">
            <v>5</v>
          </cell>
          <cell r="C396" t="str">
            <v>횡단수축줄눈(T.C.J)</v>
          </cell>
          <cell r="D396" t="str">
            <v>13˝~ 17˝</v>
          </cell>
          <cell r="E396">
            <v>198</v>
          </cell>
          <cell r="G396" t="str">
            <v>100M</v>
          </cell>
          <cell r="I396">
            <v>0</v>
          </cell>
          <cell r="K396" t="str">
            <v>IL21070</v>
          </cell>
          <cell r="L396" t="str">
            <v>A004</v>
          </cell>
          <cell r="M396" t="str">
            <v>U</v>
          </cell>
        </row>
        <row r="397">
          <cell r="A397">
            <v>19850</v>
          </cell>
          <cell r="B397" t="str">
            <v>5</v>
          </cell>
          <cell r="C397" t="str">
            <v>횡단시공줄눈(T.C.J.D)</v>
          </cell>
          <cell r="D397" t="str">
            <v>13˝~ 17˝</v>
          </cell>
          <cell r="E397">
            <v>12</v>
          </cell>
          <cell r="G397" t="str">
            <v>100M</v>
          </cell>
          <cell r="I397">
            <v>0</v>
          </cell>
          <cell r="K397" t="str">
            <v>IL21100</v>
          </cell>
          <cell r="L397" t="str">
            <v>A004</v>
          </cell>
          <cell r="M397" t="str">
            <v>U</v>
          </cell>
        </row>
        <row r="398">
          <cell r="A398">
            <v>19900</v>
          </cell>
          <cell r="B398" t="str">
            <v>5</v>
          </cell>
          <cell r="C398" t="str">
            <v>종단시공줄눈(L.C.J)</v>
          </cell>
          <cell r="D398" t="str">
            <v>TYPE-1</v>
          </cell>
          <cell r="E398">
            <v>194</v>
          </cell>
          <cell r="G398" t="str">
            <v>100M</v>
          </cell>
          <cell r="I398">
            <v>0</v>
          </cell>
          <cell r="K398" t="str">
            <v>IL21115</v>
          </cell>
          <cell r="L398" t="str">
            <v>A004</v>
          </cell>
          <cell r="M398" t="str">
            <v>U</v>
          </cell>
        </row>
        <row r="399">
          <cell r="A399">
            <v>19950</v>
          </cell>
          <cell r="B399" t="str">
            <v>5</v>
          </cell>
          <cell r="C399" t="str">
            <v>종단시공줄눈(L.C.J.T)</v>
          </cell>
          <cell r="D399" t="str">
            <v>TYPE-2</v>
          </cell>
          <cell r="E399">
            <v>8</v>
          </cell>
          <cell r="G399" t="str">
            <v>100M</v>
          </cell>
          <cell r="I399">
            <v>0</v>
          </cell>
          <cell r="K399" t="str">
            <v>IL21110</v>
          </cell>
          <cell r="L399" t="str">
            <v>A004</v>
          </cell>
          <cell r="M399" t="str">
            <v>U</v>
          </cell>
        </row>
        <row r="400">
          <cell r="A400">
            <v>20000</v>
          </cell>
          <cell r="B400" t="str">
            <v>5</v>
          </cell>
          <cell r="C400" t="str">
            <v>횡단팽창줄눈(T.E.J.D)</v>
          </cell>
          <cell r="D400" t="str">
            <v>13˝~ 17˝</v>
          </cell>
          <cell r="E400">
            <v>2</v>
          </cell>
          <cell r="G400" t="str">
            <v>100M</v>
          </cell>
          <cell r="I400">
            <v>0</v>
          </cell>
          <cell r="K400" t="str">
            <v>IL21125</v>
          </cell>
          <cell r="L400" t="str">
            <v>A004</v>
          </cell>
          <cell r="M400" t="str">
            <v>U</v>
          </cell>
        </row>
        <row r="401">
          <cell r="A401">
            <v>20050</v>
          </cell>
          <cell r="B401" t="str">
            <v>5</v>
          </cell>
          <cell r="C401" t="str">
            <v>종단팽창줄눈(L.E.J)</v>
          </cell>
          <cell r="D401" t="str">
            <v>13˝~ 17˝</v>
          </cell>
          <cell r="E401">
            <v>3</v>
          </cell>
          <cell r="G401" t="str">
            <v>100M</v>
          </cell>
          <cell r="I401">
            <v>0</v>
          </cell>
          <cell r="K401" t="str">
            <v>IL21120</v>
          </cell>
          <cell r="L401" t="str">
            <v>A004</v>
          </cell>
          <cell r="M401" t="str">
            <v>U</v>
          </cell>
        </row>
        <row r="402">
          <cell r="A402">
            <v>20100</v>
          </cell>
          <cell r="B402" t="str">
            <v>5</v>
          </cell>
          <cell r="C402" t="str">
            <v>신구콘크리트포장접속줄눈(S.E.J)</v>
          </cell>
          <cell r="D402" t="str">
            <v>13˝~ 17˝</v>
          </cell>
          <cell r="E402">
            <v>2</v>
          </cell>
          <cell r="G402" t="str">
            <v>100M</v>
          </cell>
          <cell r="I402">
            <v>0</v>
          </cell>
          <cell r="K402" t="str">
            <v>IL21140</v>
          </cell>
          <cell r="L402" t="str">
            <v>A004</v>
          </cell>
          <cell r="M402" t="str">
            <v>U</v>
          </cell>
        </row>
        <row r="403">
          <cell r="A403">
            <v>20150</v>
          </cell>
          <cell r="B403" t="str">
            <v>5</v>
          </cell>
          <cell r="C403" t="str">
            <v>강연성포장접속줄눈</v>
          </cell>
          <cell r="E403">
            <v>10</v>
          </cell>
          <cell r="G403" t="str">
            <v>100M</v>
          </cell>
          <cell r="I403">
            <v>0</v>
          </cell>
          <cell r="K403" t="str">
            <v>IL21130</v>
          </cell>
          <cell r="L403" t="str">
            <v>A004</v>
          </cell>
          <cell r="M403" t="str">
            <v>U</v>
          </cell>
        </row>
        <row r="404">
          <cell r="A404">
            <v>20200</v>
          </cell>
          <cell r="B404" t="str">
            <v>4</v>
          </cell>
          <cell r="C404" t="str">
            <v>2)기타자재대</v>
          </cell>
          <cell r="E404">
            <v>0</v>
          </cell>
          <cell r="I404">
            <v>0</v>
          </cell>
          <cell r="L404" t="str">
            <v>A004</v>
          </cell>
          <cell r="M404" t="str">
            <v>U</v>
          </cell>
        </row>
        <row r="405">
          <cell r="A405">
            <v>20250</v>
          </cell>
          <cell r="B405" t="str">
            <v>5</v>
          </cell>
          <cell r="C405" t="str">
            <v>바닥점토벽돌</v>
          </cell>
          <cell r="D405" t="str">
            <v>232x115x43㎜ 안티그실버</v>
          </cell>
          <cell r="E405">
            <v>235665</v>
          </cell>
          <cell r="G405" t="str">
            <v>매</v>
          </cell>
          <cell r="I405">
            <v>0</v>
          </cell>
          <cell r="K405" t="str">
            <v>M2895004</v>
          </cell>
          <cell r="L405" t="str">
            <v>A004</v>
          </cell>
          <cell r="M405" t="str">
            <v>U</v>
          </cell>
        </row>
        <row r="406">
          <cell r="A406">
            <v>20300</v>
          </cell>
          <cell r="B406" t="str">
            <v>5</v>
          </cell>
          <cell r="C406" t="str">
            <v>보차도경계석(화강석)</v>
          </cell>
          <cell r="D406" t="str">
            <v>200x250x1000㎜ (직선)</v>
          </cell>
          <cell r="E406">
            <v>392</v>
          </cell>
          <cell r="G406" t="str">
            <v>EA</v>
          </cell>
          <cell r="I406">
            <v>0</v>
          </cell>
          <cell r="K406" t="str">
            <v>M1209009</v>
          </cell>
          <cell r="L406" t="str">
            <v>A004</v>
          </cell>
          <cell r="M406" t="str">
            <v>U</v>
          </cell>
        </row>
        <row r="407">
          <cell r="A407">
            <v>20350</v>
          </cell>
          <cell r="B407" t="str">
            <v>5</v>
          </cell>
          <cell r="C407" t="str">
            <v>보차도경계석(인조화강석)</v>
          </cell>
          <cell r="D407" t="str">
            <v>200x300x1000㎜ (직선)</v>
          </cell>
          <cell r="E407">
            <v>3425</v>
          </cell>
          <cell r="G407" t="str">
            <v>EA</v>
          </cell>
          <cell r="I407">
            <v>0</v>
          </cell>
          <cell r="K407" t="str">
            <v>M1209006</v>
          </cell>
          <cell r="L407" t="str">
            <v>A004</v>
          </cell>
          <cell r="M407" t="str">
            <v>U</v>
          </cell>
        </row>
        <row r="408">
          <cell r="A408">
            <v>20400</v>
          </cell>
          <cell r="B408" t="str">
            <v>5</v>
          </cell>
          <cell r="C408" t="str">
            <v>보도경계석(인조화강석)</v>
          </cell>
          <cell r="D408" t="str">
            <v>150x150x1000㎜ (직선)</v>
          </cell>
          <cell r="E408">
            <v>1752</v>
          </cell>
          <cell r="G408" t="str">
            <v>EA</v>
          </cell>
          <cell r="I408">
            <v>0</v>
          </cell>
          <cell r="K408" t="str">
            <v>M1212009</v>
          </cell>
          <cell r="L408" t="str">
            <v>A004</v>
          </cell>
          <cell r="M408" t="str">
            <v>U</v>
          </cell>
        </row>
        <row r="409">
          <cell r="A409">
            <v>20450</v>
          </cell>
          <cell r="B409" t="str">
            <v>4</v>
          </cell>
          <cell r="C409" t="str">
            <v>3)사급자재대</v>
          </cell>
          <cell r="D409" t="str">
            <v>별산</v>
          </cell>
          <cell r="E409">
            <v>0</v>
          </cell>
          <cell r="I409">
            <v>0</v>
          </cell>
          <cell r="L409" t="str">
            <v>A004</v>
          </cell>
          <cell r="M409" t="str">
            <v>U</v>
          </cell>
        </row>
        <row r="410">
          <cell r="A410">
            <v>20500</v>
          </cell>
          <cell r="B410" t="str">
            <v>5</v>
          </cell>
          <cell r="C410" t="str">
            <v>이형철근</v>
          </cell>
          <cell r="D410" t="str">
            <v>16M/M 1.560KG/M</v>
          </cell>
          <cell r="E410">
            <v>1.6850000000000001</v>
          </cell>
          <cell r="G410" t="str">
            <v>TON</v>
          </cell>
          <cell r="I410">
            <v>0</v>
          </cell>
          <cell r="K410" t="str">
            <v>IM00045</v>
          </cell>
          <cell r="L410" t="str">
            <v>A004</v>
          </cell>
          <cell r="M410" t="str">
            <v>U</v>
          </cell>
        </row>
        <row r="411">
          <cell r="A411">
            <v>20550</v>
          </cell>
          <cell r="B411" t="str">
            <v>5</v>
          </cell>
          <cell r="C411" t="str">
            <v>원형철근</v>
          </cell>
          <cell r="D411" t="str">
            <v>12M/M 0.888KG/M</v>
          </cell>
          <cell r="E411">
            <v>17.454999999999998</v>
          </cell>
          <cell r="G411" t="str">
            <v>TON</v>
          </cell>
          <cell r="I411">
            <v>0</v>
          </cell>
          <cell r="K411" t="str">
            <v>IM00010</v>
          </cell>
          <cell r="L411" t="str">
            <v>A004</v>
          </cell>
          <cell r="M411" t="str">
            <v>U</v>
          </cell>
        </row>
        <row r="412">
          <cell r="A412">
            <v>20600</v>
          </cell>
          <cell r="B412" t="str">
            <v>5</v>
          </cell>
          <cell r="C412" t="str">
            <v>원형철근</v>
          </cell>
          <cell r="D412" t="str">
            <v>38M/M 8.900KG/M</v>
          </cell>
          <cell r="E412">
            <v>24.507999999999999</v>
          </cell>
          <cell r="G412" t="str">
            <v>TON</v>
          </cell>
          <cell r="I412">
            <v>0</v>
          </cell>
          <cell r="K412" t="str">
            <v>IM00030</v>
          </cell>
          <cell r="L412" t="str">
            <v>A004</v>
          </cell>
          <cell r="M412" t="str">
            <v>U</v>
          </cell>
        </row>
        <row r="413">
          <cell r="A413">
            <v>20650</v>
          </cell>
          <cell r="B413" t="str">
            <v>5</v>
          </cell>
          <cell r="C413" t="str">
            <v>시멘트</v>
          </cell>
          <cell r="D413" t="str">
            <v>BULK</v>
          </cell>
          <cell r="E413">
            <v>31051</v>
          </cell>
          <cell r="G413" t="str">
            <v>TON</v>
          </cell>
          <cell r="I413">
            <v>0</v>
          </cell>
          <cell r="K413" t="str">
            <v>IM00100</v>
          </cell>
          <cell r="L413" t="str">
            <v>A004</v>
          </cell>
          <cell r="M413" t="str">
            <v>U</v>
          </cell>
        </row>
        <row r="414">
          <cell r="A414">
            <v>20700</v>
          </cell>
          <cell r="B414" t="str">
            <v>5</v>
          </cell>
          <cell r="C414" t="str">
            <v>시멘트</v>
          </cell>
          <cell r="D414" t="str">
            <v>40kg/대(포장품)</v>
          </cell>
          <cell r="E414">
            <v>33</v>
          </cell>
          <cell r="G414" t="str">
            <v>대</v>
          </cell>
          <cell r="I414">
            <v>0</v>
          </cell>
          <cell r="K414" t="str">
            <v>IM00095</v>
          </cell>
          <cell r="L414" t="str">
            <v>A004</v>
          </cell>
          <cell r="M414" t="str">
            <v>U</v>
          </cell>
        </row>
        <row r="415">
          <cell r="A415">
            <v>20750</v>
          </cell>
          <cell r="B415" t="str">
            <v>5</v>
          </cell>
          <cell r="C415" t="str">
            <v>레미콘</v>
          </cell>
          <cell r="D415" t="str">
            <v>40-150-8</v>
          </cell>
          <cell r="E415">
            <v>177</v>
          </cell>
          <cell r="G415" t="str">
            <v>M3</v>
          </cell>
          <cell r="I415">
            <v>0</v>
          </cell>
          <cell r="K415" t="str">
            <v>IM00075</v>
          </cell>
          <cell r="L415" t="str">
            <v>A004</v>
          </cell>
          <cell r="M415" t="str">
            <v>U</v>
          </cell>
        </row>
        <row r="416">
          <cell r="A416">
            <v>20800</v>
          </cell>
          <cell r="B416" t="str">
            <v>5</v>
          </cell>
          <cell r="C416" t="str">
            <v>레미콘</v>
          </cell>
          <cell r="D416" t="str">
            <v>40-210-8</v>
          </cell>
          <cell r="E416">
            <v>858</v>
          </cell>
          <cell r="G416" t="str">
            <v>M3</v>
          </cell>
          <cell r="I416">
            <v>0</v>
          </cell>
          <cell r="K416" t="str">
            <v>IM00080</v>
          </cell>
          <cell r="L416" t="str">
            <v>A004</v>
          </cell>
          <cell r="M416" t="str">
            <v>U</v>
          </cell>
        </row>
        <row r="417">
          <cell r="A417">
            <v>20850</v>
          </cell>
          <cell r="B417" t="str">
            <v>5</v>
          </cell>
          <cell r="C417" t="str">
            <v>투수성콘크리트</v>
          </cell>
          <cell r="E417">
            <v>3884</v>
          </cell>
          <cell r="G417" t="str">
            <v>M3</v>
          </cell>
          <cell r="I417">
            <v>0</v>
          </cell>
          <cell r="K417" t="str">
            <v>IM00103</v>
          </cell>
          <cell r="L417" t="str">
            <v>A004</v>
          </cell>
          <cell r="M417" t="str">
            <v>U</v>
          </cell>
        </row>
        <row r="418">
          <cell r="A418">
            <v>20900</v>
          </cell>
          <cell r="B418" t="str">
            <v>5</v>
          </cell>
          <cell r="C418" t="str">
            <v>아스팔트콘크리트</v>
          </cell>
          <cell r="D418" t="str">
            <v>#467  기층용(안정처리제)</v>
          </cell>
          <cell r="E418">
            <v>115467</v>
          </cell>
          <cell r="G418" t="str">
            <v>TON</v>
          </cell>
          <cell r="I418">
            <v>0</v>
          </cell>
          <cell r="K418" t="str">
            <v>IM00110</v>
          </cell>
          <cell r="L418" t="str">
            <v>A004</v>
          </cell>
          <cell r="M418" t="str">
            <v>U</v>
          </cell>
        </row>
        <row r="419">
          <cell r="A419">
            <v>20950</v>
          </cell>
          <cell r="B419" t="str">
            <v>5</v>
          </cell>
          <cell r="C419" t="str">
            <v>아스팔트콘크리트</v>
          </cell>
          <cell r="D419" t="str">
            <v>#78 표층용</v>
          </cell>
          <cell r="E419">
            <v>7245</v>
          </cell>
          <cell r="G419" t="str">
            <v>TON</v>
          </cell>
          <cell r="I419">
            <v>0</v>
          </cell>
          <cell r="K419" t="str">
            <v>IM00105</v>
          </cell>
          <cell r="L419" t="str">
            <v>A004</v>
          </cell>
          <cell r="M419" t="str">
            <v>U</v>
          </cell>
        </row>
        <row r="420">
          <cell r="A420">
            <v>21000</v>
          </cell>
          <cell r="B420" t="str">
            <v>5</v>
          </cell>
          <cell r="C420" t="str">
            <v>아스팔트(유제)</v>
          </cell>
          <cell r="D420" t="str">
            <v>RS(C)-3</v>
          </cell>
          <cell r="E420">
            <v>510</v>
          </cell>
          <cell r="G420" t="str">
            <v>D/R</v>
          </cell>
          <cell r="I420">
            <v>0</v>
          </cell>
          <cell r="K420" t="str">
            <v>IM00115</v>
          </cell>
          <cell r="L420" t="str">
            <v>A004</v>
          </cell>
          <cell r="M420" t="str">
            <v>U</v>
          </cell>
        </row>
        <row r="421">
          <cell r="A421">
            <v>21050</v>
          </cell>
          <cell r="B421" t="str">
            <v>5</v>
          </cell>
          <cell r="C421" t="str">
            <v>아스팔트(유제)</v>
          </cell>
          <cell r="D421" t="str">
            <v>RS(C)-4</v>
          </cell>
          <cell r="E421">
            <v>1162</v>
          </cell>
          <cell r="G421" t="str">
            <v>D/R</v>
          </cell>
          <cell r="I421">
            <v>0</v>
          </cell>
          <cell r="K421" t="str">
            <v>IM00120</v>
          </cell>
          <cell r="L421" t="str">
            <v>A004</v>
          </cell>
          <cell r="M421" t="str">
            <v>U</v>
          </cell>
        </row>
        <row r="422">
          <cell r="A422">
            <v>21100</v>
          </cell>
          <cell r="B422" t="str">
            <v>4</v>
          </cell>
          <cell r="C422" t="str">
            <v>4)골재대</v>
          </cell>
          <cell r="D422" t="str">
            <v>별산</v>
          </cell>
          <cell r="E422">
            <v>0</v>
          </cell>
          <cell r="I422">
            <v>0</v>
          </cell>
          <cell r="L422" t="str">
            <v>A004</v>
          </cell>
          <cell r="M422" t="str">
            <v>U</v>
          </cell>
        </row>
        <row r="423">
          <cell r="A423">
            <v>21150</v>
          </cell>
          <cell r="B423" t="str">
            <v>5</v>
          </cell>
          <cell r="C423" t="str">
            <v>쇄석자갈</v>
          </cell>
          <cell r="D423" t="str">
            <v>Φ40</v>
          </cell>
          <cell r="E423">
            <v>66286</v>
          </cell>
          <cell r="G423" t="str">
            <v>M3</v>
          </cell>
          <cell r="I423">
            <v>0</v>
          </cell>
          <cell r="K423" t="str">
            <v>IM00200</v>
          </cell>
          <cell r="L423" t="str">
            <v>A004</v>
          </cell>
          <cell r="M423" t="str">
            <v>U</v>
          </cell>
        </row>
        <row r="424">
          <cell r="A424">
            <v>21200</v>
          </cell>
          <cell r="B424" t="str">
            <v>5</v>
          </cell>
          <cell r="C424" t="str">
            <v>모래</v>
          </cell>
          <cell r="D424" t="str">
            <v>강모래</v>
          </cell>
          <cell r="E424">
            <v>49915</v>
          </cell>
          <cell r="G424" t="str">
            <v>M3</v>
          </cell>
          <cell r="I424">
            <v>0</v>
          </cell>
          <cell r="K424" t="str">
            <v>IM00160</v>
          </cell>
          <cell r="L424" t="str">
            <v>A004</v>
          </cell>
          <cell r="M424" t="str">
            <v>U</v>
          </cell>
        </row>
        <row r="425">
          <cell r="A425">
            <v>21250</v>
          </cell>
          <cell r="B425" t="str">
            <v>5</v>
          </cell>
          <cell r="C425" t="str">
            <v>보조기층</v>
          </cell>
          <cell r="D425" t="str">
            <v>Φ40</v>
          </cell>
          <cell r="E425">
            <v>106489</v>
          </cell>
          <cell r="G425" t="str">
            <v>M3</v>
          </cell>
          <cell r="I425">
            <v>0</v>
          </cell>
          <cell r="K425" t="str">
            <v>IM00180</v>
          </cell>
          <cell r="L425" t="str">
            <v>A004</v>
          </cell>
          <cell r="M425" t="str">
            <v>U</v>
          </cell>
        </row>
        <row r="426">
          <cell r="A426">
            <v>21300</v>
          </cell>
          <cell r="B426" t="str">
            <v>5</v>
          </cell>
          <cell r="C426" t="str">
            <v>보조기층</v>
          </cell>
          <cell r="D426" t="str">
            <v>Φ75</v>
          </cell>
          <cell r="E426">
            <v>10230</v>
          </cell>
          <cell r="G426" t="str">
            <v>M3</v>
          </cell>
          <cell r="I426">
            <v>0</v>
          </cell>
          <cell r="K426" t="str">
            <v>IM00190</v>
          </cell>
          <cell r="L426" t="str">
            <v>A004</v>
          </cell>
          <cell r="M426" t="str">
            <v>U</v>
          </cell>
        </row>
        <row r="427">
          <cell r="A427">
            <v>21350</v>
          </cell>
          <cell r="B427" t="str">
            <v>5</v>
          </cell>
          <cell r="C427" t="str">
            <v>동상방지층</v>
          </cell>
          <cell r="D427" t="str">
            <v>Φ75</v>
          </cell>
          <cell r="E427">
            <v>3349</v>
          </cell>
          <cell r="G427" t="str">
            <v>M3</v>
          </cell>
          <cell r="I427">
            <v>0</v>
          </cell>
          <cell r="K427" t="str">
            <v>IM00190</v>
          </cell>
          <cell r="L427" t="str">
            <v>A004</v>
          </cell>
          <cell r="M427" t="str">
            <v>U</v>
          </cell>
        </row>
        <row r="428">
          <cell r="A428">
            <v>21400</v>
          </cell>
          <cell r="B428" t="str">
            <v>3</v>
          </cell>
          <cell r="C428" t="str">
            <v>(마)부대공</v>
          </cell>
          <cell r="E428">
            <v>0</v>
          </cell>
          <cell r="I428">
            <v>0</v>
          </cell>
          <cell r="K428" t="str">
            <v>A005</v>
          </cell>
          <cell r="L428" t="str">
            <v>A0001</v>
          </cell>
          <cell r="M428" t="str">
            <v>U</v>
          </cell>
        </row>
        <row r="429">
          <cell r="A429">
            <v>21450</v>
          </cell>
          <cell r="B429" t="str">
            <v>4</v>
          </cell>
          <cell r="C429" t="str">
            <v>1)표지판</v>
          </cell>
          <cell r="E429">
            <v>0</v>
          </cell>
          <cell r="I429">
            <v>0</v>
          </cell>
          <cell r="L429" t="str">
            <v>A005</v>
          </cell>
          <cell r="M429" t="str">
            <v>U</v>
          </cell>
        </row>
        <row r="430">
          <cell r="A430">
            <v>21500</v>
          </cell>
          <cell r="B430" t="str">
            <v>5</v>
          </cell>
          <cell r="C430" t="str">
            <v>터파기(토사,0-6m)</v>
          </cell>
          <cell r="D430" t="str">
            <v>백호우 0.7M3</v>
          </cell>
          <cell r="E430">
            <v>184</v>
          </cell>
          <cell r="G430" t="str">
            <v>M3</v>
          </cell>
          <cell r="I430">
            <v>0</v>
          </cell>
          <cell r="K430" t="str">
            <v>IL00580</v>
          </cell>
          <cell r="L430" t="str">
            <v>A005</v>
          </cell>
          <cell r="M430" t="str">
            <v>U</v>
          </cell>
        </row>
        <row r="431">
          <cell r="A431">
            <v>21550</v>
          </cell>
          <cell r="B431" t="str">
            <v>5</v>
          </cell>
          <cell r="C431" t="str">
            <v>되메우기</v>
          </cell>
          <cell r="D431" t="str">
            <v>기계,B/H+RAMMER</v>
          </cell>
          <cell r="E431">
            <v>165</v>
          </cell>
          <cell r="G431" t="str">
            <v>M3</v>
          </cell>
          <cell r="I431">
            <v>0</v>
          </cell>
          <cell r="K431" t="str">
            <v>I00590</v>
          </cell>
          <cell r="L431" t="str">
            <v>A005</v>
          </cell>
          <cell r="M431" t="str">
            <v>U</v>
          </cell>
        </row>
        <row r="432">
          <cell r="A432">
            <v>21600</v>
          </cell>
          <cell r="B432" t="str">
            <v>5</v>
          </cell>
          <cell r="C432" t="str">
            <v>잡 석 부 설</v>
          </cell>
          <cell r="E432">
            <v>3</v>
          </cell>
          <cell r="G432" t="str">
            <v>M3</v>
          </cell>
          <cell r="I432">
            <v>0</v>
          </cell>
          <cell r="K432" t="str">
            <v>S1030</v>
          </cell>
          <cell r="L432" t="str">
            <v>A005</v>
          </cell>
          <cell r="M432" t="str">
            <v>U</v>
          </cell>
        </row>
        <row r="433">
          <cell r="A433">
            <v>21650</v>
          </cell>
          <cell r="B433" t="str">
            <v>5</v>
          </cell>
          <cell r="C433" t="str">
            <v>레미콘 타설</v>
          </cell>
          <cell r="D433" t="str">
            <v>인력, 소형 구조물</v>
          </cell>
          <cell r="E433">
            <v>2.4</v>
          </cell>
          <cell r="G433" t="str">
            <v>M3</v>
          </cell>
          <cell r="I433">
            <v>0</v>
          </cell>
          <cell r="K433" t="str">
            <v>I00840</v>
          </cell>
          <cell r="L433" t="str">
            <v>A005</v>
          </cell>
          <cell r="M433" t="str">
            <v>U</v>
          </cell>
        </row>
        <row r="434">
          <cell r="A434">
            <v>21700</v>
          </cell>
          <cell r="B434" t="str">
            <v>5</v>
          </cell>
          <cell r="C434" t="str">
            <v>레미콘 타설</v>
          </cell>
          <cell r="D434" t="str">
            <v>인력, 철근</v>
          </cell>
          <cell r="E434">
            <v>13.8</v>
          </cell>
          <cell r="G434" t="str">
            <v>M3</v>
          </cell>
          <cell r="I434">
            <v>0</v>
          </cell>
          <cell r="K434" t="str">
            <v>I00830</v>
          </cell>
          <cell r="L434" t="str">
            <v>A005</v>
          </cell>
          <cell r="M434" t="str">
            <v>U</v>
          </cell>
        </row>
        <row r="435">
          <cell r="A435">
            <v>21750</v>
          </cell>
          <cell r="B435" t="str">
            <v>5</v>
          </cell>
          <cell r="C435" t="str">
            <v>철근 가공 조립</v>
          </cell>
          <cell r="D435" t="str">
            <v>간  단</v>
          </cell>
          <cell r="E435">
            <v>0.71899999999999997</v>
          </cell>
          <cell r="G435" t="str">
            <v>TON</v>
          </cell>
          <cell r="I435">
            <v>0</v>
          </cell>
          <cell r="K435" t="str">
            <v>I00950</v>
          </cell>
          <cell r="L435" t="str">
            <v>A005</v>
          </cell>
          <cell r="M435" t="str">
            <v>U</v>
          </cell>
        </row>
        <row r="436">
          <cell r="A436">
            <v>21800</v>
          </cell>
          <cell r="B436" t="str">
            <v>5</v>
          </cell>
          <cell r="C436" t="str">
            <v>삼각표지판</v>
          </cell>
          <cell r="E436">
            <v>2</v>
          </cell>
          <cell r="G436" t="str">
            <v>개소</v>
          </cell>
          <cell r="I436">
            <v>0</v>
          </cell>
          <cell r="K436" t="str">
            <v>GS00480</v>
          </cell>
          <cell r="L436" t="str">
            <v>A005</v>
          </cell>
          <cell r="M436" t="str">
            <v>U</v>
          </cell>
        </row>
        <row r="437">
          <cell r="A437">
            <v>21850</v>
          </cell>
          <cell r="B437" t="str">
            <v>5</v>
          </cell>
          <cell r="C437" t="str">
            <v>안내표지판(사각:600X600)</v>
          </cell>
          <cell r="E437">
            <v>6</v>
          </cell>
          <cell r="G437" t="str">
            <v>개소</v>
          </cell>
          <cell r="I437">
            <v>0</v>
          </cell>
          <cell r="K437" t="str">
            <v>GS00490</v>
          </cell>
          <cell r="L437" t="str">
            <v>A005</v>
          </cell>
          <cell r="M437" t="str">
            <v>U</v>
          </cell>
        </row>
        <row r="438">
          <cell r="A438">
            <v>21900</v>
          </cell>
          <cell r="B438" t="str">
            <v>5</v>
          </cell>
          <cell r="C438" t="str">
            <v>안내표지판(내민식)</v>
          </cell>
          <cell r="E438">
            <v>1</v>
          </cell>
          <cell r="G438" t="str">
            <v>개소</v>
          </cell>
          <cell r="I438">
            <v>0</v>
          </cell>
          <cell r="K438" t="str">
            <v>GS00510</v>
          </cell>
          <cell r="L438" t="str">
            <v>A005</v>
          </cell>
          <cell r="M438" t="str">
            <v>U</v>
          </cell>
        </row>
        <row r="439">
          <cell r="A439">
            <v>21950</v>
          </cell>
          <cell r="B439" t="str">
            <v>5</v>
          </cell>
          <cell r="C439" t="str">
            <v>경보등</v>
          </cell>
          <cell r="E439">
            <v>1</v>
          </cell>
          <cell r="G439" t="str">
            <v>개소</v>
          </cell>
          <cell r="I439">
            <v>0</v>
          </cell>
          <cell r="K439" t="str">
            <v>GS00500</v>
          </cell>
          <cell r="L439" t="str">
            <v>A005</v>
          </cell>
          <cell r="M439" t="str">
            <v>U</v>
          </cell>
        </row>
        <row r="440">
          <cell r="A440">
            <v>22000</v>
          </cell>
          <cell r="B440" t="str">
            <v>4</v>
          </cell>
          <cell r="C440" t="str">
            <v>2)차선도색</v>
          </cell>
          <cell r="E440">
            <v>0</v>
          </cell>
          <cell r="I440">
            <v>0</v>
          </cell>
          <cell r="L440" t="str">
            <v>A005</v>
          </cell>
          <cell r="M440" t="str">
            <v>U</v>
          </cell>
        </row>
        <row r="441">
          <cell r="A441">
            <v>22050</v>
          </cell>
          <cell r="B441" t="str">
            <v>5</v>
          </cell>
          <cell r="C441" t="str">
            <v>차선도색(백색)</v>
          </cell>
          <cell r="D441" t="str">
            <v>기계식,가열형</v>
          </cell>
          <cell r="E441">
            <v>2234</v>
          </cell>
          <cell r="G441" t="str">
            <v>M2</v>
          </cell>
          <cell r="I441">
            <v>0</v>
          </cell>
          <cell r="K441" t="str">
            <v>IL42150</v>
          </cell>
          <cell r="L441" t="str">
            <v>A005</v>
          </cell>
          <cell r="M441" t="str">
            <v>U</v>
          </cell>
        </row>
        <row r="442">
          <cell r="A442">
            <v>22100</v>
          </cell>
          <cell r="B442" t="str">
            <v>5</v>
          </cell>
          <cell r="C442" t="str">
            <v>차선도색(백색)</v>
          </cell>
          <cell r="D442" t="str">
            <v>수동식,융착형</v>
          </cell>
          <cell r="E442">
            <v>367</v>
          </cell>
          <cell r="G442" t="str">
            <v>M2</v>
          </cell>
          <cell r="I442">
            <v>0</v>
          </cell>
          <cell r="K442" t="str">
            <v>IL42350</v>
          </cell>
          <cell r="L442" t="str">
            <v>A005</v>
          </cell>
          <cell r="M442" t="str">
            <v>U</v>
          </cell>
        </row>
        <row r="443">
          <cell r="A443">
            <v>22150</v>
          </cell>
          <cell r="B443" t="str">
            <v>5</v>
          </cell>
          <cell r="C443" t="str">
            <v>차선도색(황색)</v>
          </cell>
          <cell r="D443" t="str">
            <v>기계식,가열형</v>
          </cell>
          <cell r="E443">
            <v>739</v>
          </cell>
          <cell r="G443" t="str">
            <v>M2</v>
          </cell>
          <cell r="I443">
            <v>0</v>
          </cell>
          <cell r="K443" t="str">
            <v>IL42250</v>
          </cell>
          <cell r="L443" t="str">
            <v>A005</v>
          </cell>
          <cell r="M443" t="str">
            <v>U</v>
          </cell>
        </row>
        <row r="444">
          <cell r="A444">
            <v>22200</v>
          </cell>
          <cell r="B444" t="str">
            <v>5</v>
          </cell>
          <cell r="C444" t="str">
            <v>차선도색(황색)</v>
          </cell>
          <cell r="D444" t="str">
            <v>수동식,융착형</v>
          </cell>
          <cell r="E444">
            <v>300</v>
          </cell>
          <cell r="G444" t="str">
            <v>M2</v>
          </cell>
          <cell r="I444">
            <v>0</v>
          </cell>
          <cell r="K444" t="str">
            <v>IL42450</v>
          </cell>
          <cell r="L444" t="str">
            <v>A005</v>
          </cell>
          <cell r="M444" t="str">
            <v>U</v>
          </cell>
        </row>
        <row r="445">
          <cell r="A445">
            <v>22250</v>
          </cell>
          <cell r="B445" t="str">
            <v>5</v>
          </cell>
          <cell r="C445" t="str">
            <v>차선도색(검정색)</v>
          </cell>
          <cell r="D445" t="str">
            <v>수동식,융착형</v>
          </cell>
          <cell r="E445">
            <v>3</v>
          </cell>
          <cell r="G445" t="str">
            <v>M2</v>
          </cell>
          <cell r="I445">
            <v>0</v>
          </cell>
          <cell r="K445" t="str">
            <v>IL42550</v>
          </cell>
          <cell r="L445" t="str">
            <v>A005</v>
          </cell>
          <cell r="M445" t="str">
            <v>U</v>
          </cell>
        </row>
        <row r="446">
          <cell r="A446">
            <v>22300</v>
          </cell>
          <cell r="B446" t="str">
            <v>5</v>
          </cell>
          <cell r="C446" t="str">
            <v>도로 표지병</v>
          </cell>
          <cell r="E446">
            <v>221</v>
          </cell>
          <cell r="G446" t="str">
            <v>EA</v>
          </cell>
          <cell r="I446">
            <v>0</v>
          </cell>
          <cell r="K446" t="str">
            <v>IL41250</v>
          </cell>
          <cell r="L446" t="str">
            <v>A005</v>
          </cell>
          <cell r="M446" t="str">
            <v>U</v>
          </cell>
        </row>
        <row r="447">
          <cell r="A447">
            <v>22350</v>
          </cell>
          <cell r="B447" t="str">
            <v>4</v>
          </cell>
          <cell r="C447" t="str">
            <v>3)방음벽 및 방풍벽</v>
          </cell>
          <cell r="E447">
            <v>0</v>
          </cell>
          <cell r="I447">
            <v>0</v>
          </cell>
          <cell r="L447" t="str">
            <v>A005</v>
          </cell>
          <cell r="M447" t="str">
            <v>U</v>
          </cell>
        </row>
        <row r="448">
          <cell r="A448">
            <v>22400</v>
          </cell>
          <cell r="B448" t="str">
            <v>5</v>
          </cell>
          <cell r="C448" t="str">
            <v>방음벽</v>
          </cell>
          <cell r="E448">
            <v>790</v>
          </cell>
          <cell r="G448" t="str">
            <v>M</v>
          </cell>
          <cell r="I448">
            <v>0</v>
          </cell>
          <cell r="K448" t="str">
            <v>IL43250</v>
          </cell>
          <cell r="L448" t="str">
            <v>A005</v>
          </cell>
          <cell r="M448" t="str">
            <v>U</v>
          </cell>
        </row>
        <row r="449">
          <cell r="A449">
            <v>22450</v>
          </cell>
          <cell r="B449" t="str">
            <v>5</v>
          </cell>
          <cell r="C449" t="str">
            <v>방음판(흡음식)</v>
          </cell>
          <cell r="E449">
            <v>396</v>
          </cell>
          <cell r="G449" t="str">
            <v>SPAN</v>
          </cell>
          <cell r="I449">
            <v>0</v>
          </cell>
          <cell r="K449" t="str">
            <v>IL43260</v>
          </cell>
          <cell r="L449" t="str">
            <v>A005</v>
          </cell>
          <cell r="M449" t="str">
            <v>U</v>
          </cell>
        </row>
        <row r="450">
          <cell r="A450">
            <v>22500</v>
          </cell>
          <cell r="B450" t="str">
            <v>5</v>
          </cell>
          <cell r="C450" t="str">
            <v>방풍벽</v>
          </cell>
          <cell r="D450" t="str">
            <v>H=8.0M</v>
          </cell>
          <cell r="E450">
            <v>60</v>
          </cell>
          <cell r="G450" t="str">
            <v>M</v>
          </cell>
          <cell r="I450">
            <v>0</v>
          </cell>
          <cell r="K450" t="str">
            <v>IL43150</v>
          </cell>
          <cell r="L450" t="str">
            <v>A005</v>
          </cell>
          <cell r="M450" t="str">
            <v>U</v>
          </cell>
        </row>
        <row r="451">
          <cell r="A451">
            <v>22550</v>
          </cell>
          <cell r="B451" t="str">
            <v>4</v>
          </cell>
          <cell r="C451" t="str">
            <v>4)울타리 및 기타시설</v>
          </cell>
          <cell r="E451">
            <v>0</v>
          </cell>
          <cell r="I451">
            <v>0</v>
          </cell>
          <cell r="L451" t="str">
            <v>A005</v>
          </cell>
          <cell r="M451" t="str">
            <v>U</v>
          </cell>
        </row>
        <row r="452">
          <cell r="A452">
            <v>22600</v>
          </cell>
          <cell r="B452" t="str">
            <v>5</v>
          </cell>
          <cell r="C452" t="str">
            <v>벽돌담울타리(벽체)</v>
          </cell>
          <cell r="D452" t="str">
            <v>H=2.4M</v>
          </cell>
          <cell r="E452">
            <v>354</v>
          </cell>
          <cell r="G452" t="str">
            <v>M</v>
          </cell>
          <cell r="I452">
            <v>0</v>
          </cell>
          <cell r="K452" t="str">
            <v>IL43210</v>
          </cell>
          <cell r="L452" t="str">
            <v>A005</v>
          </cell>
          <cell r="M452" t="str">
            <v>U</v>
          </cell>
        </row>
        <row r="453">
          <cell r="A453">
            <v>22650</v>
          </cell>
          <cell r="B453" t="str">
            <v>5</v>
          </cell>
          <cell r="C453" t="str">
            <v>벽돌담울타리(기둥)</v>
          </cell>
          <cell r="D453" t="str">
            <v>H=2.4M</v>
          </cell>
          <cell r="E453">
            <v>125</v>
          </cell>
          <cell r="G453" t="str">
            <v>개소</v>
          </cell>
          <cell r="I453">
            <v>0</v>
          </cell>
          <cell r="K453" t="str">
            <v>IL43220</v>
          </cell>
          <cell r="L453" t="str">
            <v>A005</v>
          </cell>
          <cell r="M453" t="str">
            <v>U</v>
          </cell>
        </row>
        <row r="454">
          <cell r="A454">
            <v>22700</v>
          </cell>
          <cell r="B454" t="str">
            <v>5</v>
          </cell>
          <cell r="C454" t="str">
            <v>벽돌담울타리(울타리)</v>
          </cell>
          <cell r="D454" t="str">
            <v>H=2.4M</v>
          </cell>
          <cell r="E454">
            <v>379</v>
          </cell>
          <cell r="G454" t="str">
            <v>M</v>
          </cell>
          <cell r="I454">
            <v>0</v>
          </cell>
          <cell r="K454" t="str">
            <v>IL43225</v>
          </cell>
          <cell r="L454" t="str">
            <v>A005</v>
          </cell>
          <cell r="M454" t="str">
            <v>U</v>
          </cell>
        </row>
        <row r="455">
          <cell r="A455">
            <v>22750</v>
          </cell>
          <cell r="B455" t="str">
            <v>5</v>
          </cell>
          <cell r="C455" t="str">
            <v>벽돌담울타리(수로횡단구간)</v>
          </cell>
          <cell r="D455" t="str">
            <v>H=2.4M</v>
          </cell>
          <cell r="E455">
            <v>1</v>
          </cell>
          <cell r="G455" t="str">
            <v>개소</v>
          </cell>
          <cell r="I455">
            <v>0</v>
          </cell>
          <cell r="K455" t="str">
            <v>IL43230</v>
          </cell>
          <cell r="L455" t="str">
            <v>A005</v>
          </cell>
          <cell r="M455" t="str">
            <v>U</v>
          </cell>
        </row>
        <row r="456">
          <cell r="A456">
            <v>22800</v>
          </cell>
          <cell r="B456" t="str">
            <v>5</v>
          </cell>
          <cell r="C456" t="str">
            <v>슬라이딩 게이트</v>
          </cell>
          <cell r="D456" t="str">
            <v>L=7.2M</v>
          </cell>
          <cell r="E456">
            <v>1</v>
          </cell>
          <cell r="G456" t="str">
            <v>개소</v>
          </cell>
          <cell r="I456">
            <v>0</v>
          </cell>
          <cell r="K456" t="str">
            <v>IL43240</v>
          </cell>
          <cell r="L456" t="str">
            <v>A005</v>
          </cell>
          <cell r="M456" t="str">
            <v>U</v>
          </cell>
        </row>
        <row r="457">
          <cell r="A457">
            <v>22850</v>
          </cell>
          <cell r="B457" t="str">
            <v>5</v>
          </cell>
          <cell r="C457" t="str">
            <v>자전거보관소</v>
          </cell>
          <cell r="D457" t="str">
            <v>H=2.3M,W=3.0M</v>
          </cell>
          <cell r="E457">
            <v>1</v>
          </cell>
          <cell r="G457" t="str">
            <v>개소</v>
          </cell>
          <cell r="I457">
            <v>0</v>
          </cell>
          <cell r="K457" t="str">
            <v>IL43300</v>
          </cell>
          <cell r="L457" t="str">
            <v>A005</v>
          </cell>
          <cell r="M457" t="str">
            <v>U</v>
          </cell>
        </row>
        <row r="458">
          <cell r="A458">
            <v>22900</v>
          </cell>
          <cell r="B458" t="str">
            <v>5</v>
          </cell>
          <cell r="C458" t="str">
            <v>출하대</v>
          </cell>
          <cell r="E458">
            <v>1</v>
          </cell>
          <cell r="G458" t="str">
            <v>식</v>
          </cell>
          <cell r="I458">
            <v>0</v>
          </cell>
          <cell r="K458" t="str">
            <v>IL43350</v>
          </cell>
          <cell r="L458" t="str">
            <v>A005</v>
          </cell>
          <cell r="M458" t="str">
            <v>U</v>
          </cell>
        </row>
        <row r="459">
          <cell r="A459">
            <v>22950</v>
          </cell>
          <cell r="B459" t="str">
            <v>5</v>
          </cell>
          <cell r="C459" t="str">
            <v>HOLDING POINT</v>
          </cell>
          <cell r="D459" t="str">
            <v>Φ19X2400MM</v>
          </cell>
          <cell r="E459">
            <v>6</v>
          </cell>
          <cell r="G459" t="str">
            <v>EA</v>
          </cell>
          <cell r="I459">
            <v>0</v>
          </cell>
          <cell r="K459" t="str">
            <v>IL43360</v>
          </cell>
          <cell r="L459" t="str">
            <v>A005</v>
          </cell>
          <cell r="M459" t="str">
            <v>U</v>
          </cell>
        </row>
        <row r="460">
          <cell r="A460">
            <v>23000</v>
          </cell>
          <cell r="B460" t="str">
            <v>5</v>
          </cell>
          <cell r="C460" t="str">
            <v>PE 차량지지대</v>
          </cell>
          <cell r="D460" t="str">
            <v>150X120X750</v>
          </cell>
          <cell r="E460">
            <v>122</v>
          </cell>
          <cell r="G460" t="str">
            <v>EA</v>
          </cell>
          <cell r="I460">
            <v>0</v>
          </cell>
          <cell r="K460" t="str">
            <v>MB0110</v>
          </cell>
          <cell r="L460" t="str">
            <v>A005</v>
          </cell>
          <cell r="M460" t="str">
            <v>U</v>
          </cell>
        </row>
        <row r="461">
          <cell r="A461">
            <v>23050</v>
          </cell>
          <cell r="B461" t="str">
            <v>5</v>
          </cell>
          <cell r="C461" t="str">
            <v>헬리포트</v>
          </cell>
          <cell r="E461">
            <v>1</v>
          </cell>
          <cell r="G461" t="str">
            <v>식</v>
          </cell>
          <cell r="I461">
            <v>0</v>
          </cell>
          <cell r="K461" t="str">
            <v>IL43370</v>
          </cell>
          <cell r="L461" t="str">
            <v>A005</v>
          </cell>
          <cell r="M461" t="str">
            <v>U</v>
          </cell>
        </row>
        <row r="462">
          <cell r="A462">
            <v>23100</v>
          </cell>
          <cell r="B462" t="str">
            <v>4</v>
          </cell>
          <cell r="C462" t="str">
            <v>5)통신시설공</v>
          </cell>
          <cell r="E462">
            <v>0</v>
          </cell>
          <cell r="I462">
            <v>0</v>
          </cell>
          <cell r="L462" t="str">
            <v>A005</v>
          </cell>
          <cell r="M462" t="str">
            <v>U</v>
          </cell>
        </row>
        <row r="463">
          <cell r="A463">
            <v>23150</v>
          </cell>
          <cell r="B463" t="str">
            <v>5</v>
          </cell>
          <cell r="C463" t="str">
            <v>통신관로(조경구간)</v>
          </cell>
          <cell r="E463">
            <v>98</v>
          </cell>
          <cell r="G463" t="str">
            <v>M</v>
          </cell>
          <cell r="I463">
            <v>0</v>
          </cell>
          <cell r="K463" t="str">
            <v>IL43500</v>
          </cell>
          <cell r="L463" t="str">
            <v>A005</v>
          </cell>
          <cell r="M463" t="str">
            <v>U</v>
          </cell>
        </row>
        <row r="464">
          <cell r="A464">
            <v>23200</v>
          </cell>
          <cell r="B464" t="str">
            <v>5</v>
          </cell>
          <cell r="C464" t="str">
            <v>통신관로(포장구간)</v>
          </cell>
          <cell r="D464" t="str">
            <v>TYPE-A</v>
          </cell>
          <cell r="E464">
            <v>12</v>
          </cell>
          <cell r="G464" t="str">
            <v>M</v>
          </cell>
          <cell r="I464">
            <v>0</v>
          </cell>
          <cell r="K464" t="str">
            <v>IL43510</v>
          </cell>
          <cell r="L464" t="str">
            <v>A005</v>
          </cell>
          <cell r="M464" t="str">
            <v>U</v>
          </cell>
        </row>
        <row r="465">
          <cell r="A465">
            <v>23250</v>
          </cell>
          <cell r="B465" t="str">
            <v>5</v>
          </cell>
          <cell r="C465" t="str">
            <v>통신관로(포장구간)</v>
          </cell>
          <cell r="D465" t="str">
            <v>TYPE-B</v>
          </cell>
          <cell r="E465">
            <v>389</v>
          </cell>
          <cell r="G465" t="str">
            <v>M</v>
          </cell>
          <cell r="I465">
            <v>0</v>
          </cell>
          <cell r="K465" t="str">
            <v>IL43520</v>
          </cell>
          <cell r="L465" t="str">
            <v>A005</v>
          </cell>
          <cell r="M465" t="str">
            <v>U</v>
          </cell>
        </row>
        <row r="466">
          <cell r="A466">
            <v>23300</v>
          </cell>
          <cell r="B466" t="str">
            <v>5</v>
          </cell>
          <cell r="C466" t="str">
            <v>스틸파이프</v>
          </cell>
          <cell r="D466" t="str">
            <v>D100MM</v>
          </cell>
          <cell r="E466">
            <v>697</v>
          </cell>
          <cell r="G466" t="str">
            <v>M</v>
          </cell>
          <cell r="I466">
            <v>0</v>
          </cell>
          <cell r="K466" t="str">
            <v>M02400E3</v>
          </cell>
          <cell r="L466" t="str">
            <v>A005</v>
          </cell>
          <cell r="M466" t="str">
            <v>U</v>
          </cell>
        </row>
        <row r="467">
          <cell r="A467">
            <v>23350</v>
          </cell>
          <cell r="B467" t="str">
            <v>5</v>
          </cell>
          <cell r="C467" t="str">
            <v>분기T형3호맨홀(차량용)</v>
          </cell>
          <cell r="E467">
            <v>2</v>
          </cell>
          <cell r="G467" t="str">
            <v>개소</v>
          </cell>
          <cell r="I467">
            <v>0</v>
          </cell>
          <cell r="K467" t="str">
            <v>IL43540</v>
          </cell>
          <cell r="L467" t="str">
            <v>A005</v>
          </cell>
          <cell r="M467" t="str">
            <v>U</v>
          </cell>
        </row>
        <row r="468">
          <cell r="A468">
            <v>23400</v>
          </cell>
          <cell r="B468" t="str">
            <v>5</v>
          </cell>
          <cell r="C468" t="str">
            <v>직선2호맨홀</v>
          </cell>
          <cell r="E468">
            <v>2</v>
          </cell>
          <cell r="G468" t="str">
            <v>개소</v>
          </cell>
          <cell r="I468">
            <v>0</v>
          </cell>
          <cell r="K468" t="str">
            <v>IL43560</v>
          </cell>
          <cell r="L468" t="str">
            <v>A005</v>
          </cell>
          <cell r="M468" t="str">
            <v>U</v>
          </cell>
        </row>
        <row r="469">
          <cell r="A469">
            <v>23450</v>
          </cell>
          <cell r="B469" t="str">
            <v>5</v>
          </cell>
          <cell r="C469" t="str">
            <v>분기T형3호맨홀(항공기용)</v>
          </cell>
          <cell r="E469">
            <v>1</v>
          </cell>
          <cell r="G469" t="str">
            <v>개소</v>
          </cell>
          <cell r="I469">
            <v>0</v>
          </cell>
          <cell r="K469" t="str">
            <v>IL43550</v>
          </cell>
          <cell r="L469" t="str">
            <v>A005</v>
          </cell>
          <cell r="M469" t="str">
            <v>U</v>
          </cell>
        </row>
        <row r="470">
          <cell r="A470">
            <v>23500</v>
          </cell>
          <cell r="B470" t="str">
            <v>4</v>
          </cell>
          <cell r="C470" t="str">
            <v>6)가설공</v>
          </cell>
          <cell r="E470">
            <v>0</v>
          </cell>
          <cell r="I470">
            <v>0</v>
          </cell>
          <cell r="L470" t="str">
            <v>A005</v>
          </cell>
          <cell r="M470" t="str">
            <v>U</v>
          </cell>
        </row>
        <row r="471">
          <cell r="A471">
            <v>23550</v>
          </cell>
          <cell r="B471" t="str">
            <v>5</v>
          </cell>
          <cell r="C471" t="str">
            <v>터파기(토사,0-6m)</v>
          </cell>
          <cell r="D471" t="str">
            <v>백호우 0.7M3</v>
          </cell>
          <cell r="E471">
            <v>662</v>
          </cell>
          <cell r="G471" t="str">
            <v>M3</v>
          </cell>
          <cell r="I471">
            <v>0</v>
          </cell>
          <cell r="K471" t="str">
            <v>IL00580</v>
          </cell>
          <cell r="L471" t="str">
            <v>A005</v>
          </cell>
          <cell r="M471" t="str">
            <v>U</v>
          </cell>
        </row>
        <row r="472">
          <cell r="A472">
            <v>23600</v>
          </cell>
          <cell r="B472" t="str">
            <v>5</v>
          </cell>
          <cell r="C472" t="str">
            <v>되메우기</v>
          </cell>
          <cell r="D472" t="str">
            <v>기계,B/H+RAMMER</v>
          </cell>
          <cell r="E472">
            <v>533</v>
          </cell>
          <cell r="G472" t="str">
            <v>M3</v>
          </cell>
          <cell r="I472">
            <v>0</v>
          </cell>
          <cell r="K472" t="str">
            <v>I00590</v>
          </cell>
          <cell r="L472" t="str">
            <v>A005</v>
          </cell>
          <cell r="M472" t="str">
            <v>U</v>
          </cell>
        </row>
        <row r="473">
          <cell r="A473">
            <v>23650</v>
          </cell>
          <cell r="B473" t="str">
            <v>5</v>
          </cell>
          <cell r="C473" t="str">
            <v>버림 콘크리트 타설</v>
          </cell>
          <cell r="D473" t="str">
            <v>인력</v>
          </cell>
          <cell r="E473">
            <v>102</v>
          </cell>
          <cell r="G473" t="str">
            <v>M3</v>
          </cell>
          <cell r="I473">
            <v>0</v>
          </cell>
          <cell r="K473" t="str">
            <v>I00850</v>
          </cell>
          <cell r="L473" t="str">
            <v>A005</v>
          </cell>
          <cell r="M473" t="str">
            <v>U</v>
          </cell>
        </row>
        <row r="474">
          <cell r="A474">
            <v>23700</v>
          </cell>
          <cell r="B474" t="str">
            <v>5</v>
          </cell>
          <cell r="C474" t="str">
            <v>레미콘 타설</v>
          </cell>
          <cell r="D474" t="str">
            <v>인력, 철근</v>
          </cell>
          <cell r="E474">
            <v>179</v>
          </cell>
          <cell r="G474" t="str">
            <v>M3</v>
          </cell>
          <cell r="I474">
            <v>0</v>
          </cell>
          <cell r="K474" t="str">
            <v>I00830</v>
          </cell>
          <cell r="L474" t="str">
            <v>A005</v>
          </cell>
          <cell r="M474" t="str">
            <v>U</v>
          </cell>
        </row>
        <row r="475">
          <cell r="A475">
            <v>23750</v>
          </cell>
          <cell r="B475" t="str">
            <v>5</v>
          </cell>
          <cell r="C475" t="str">
            <v>합판 거푸집</v>
          </cell>
          <cell r="D475" t="str">
            <v>6 회</v>
          </cell>
          <cell r="E475">
            <v>329</v>
          </cell>
          <cell r="G475" t="str">
            <v>M2</v>
          </cell>
          <cell r="I475">
            <v>0</v>
          </cell>
          <cell r="K475" t="str">
            <v>I00940</v>
          </cell>
          <cell r="L475" t="str">
            <v>A005</v>
          </cell>
          <cell r="M475" t="str">
            <v>U</v>
          </cell>
        </row>
        <row r="476">
          <cell r="A476">
            <v>23800</v>
          </cell>
          <cell r="B476" t="str">
            <v>5</v>
          </cell>
          <cell r="C476" t="str">
            <v>잡 석 부 설</v>
          </cell>
          <cell r="E476">
            <v>49</v>
          </cell>
          <cell r="G476" t="str">
            <v>M3</v>
          </cell>
          <cell r="I476">
            <v>0</v>
          </cell>
          <cell r="K476" t="str">
            <v>S1030</v>
          </cell>
          <cell r="L476" t="str">
            <v>A005</v>
          </cell>
          <cell r="M476" t="str">
            <v>U</v>
          </cell>
        </row>
        <row r="477">
          <cell r="A477">
            <v>23850</v>
          </cell>
          <cell r="B477" t="str">
            <v>5</v>
          </cell>
          <cell r="C477" t="str">
            <v>철근 가공 조립</v>
          </cell>
          <cell r="D477" t="str">
            <v>간  단</v>
          </cell>
          <cell r="E477">
            <v>2.15</v>
          </cell>
          <cell r="G477" t="str">
            <v>TON</v>
          </cell>
          <cell r="I477">
            <v>0</v>
          </cell>
          <cell r="K477" t="str">
            <v>I00950</v>
          </cell>
          <cell r="L477" t="str">
            <v>A005</v>
          </cell>
          <cell r="M477" t="str">
            <v>U</v>
          </cell>
        </row>
        <row r="478">
          <cell r="A478">
            <v>23900</v>
          </cell>
          <cell r="B478" t="str">
            <v>5</v>
          </cell>
          <cell r="C478" t="str">
            <v>조립식 가설 사무소</v>
          </cell>
          <cell r="D478" t="str">
            <v>36개월</v>
          </cell>
          <cell r="E478">
            <v>240</v>
          </cell>
          <cell r="G478" t="str">
            <v>M2</v>
          </cell>
          <cell r="I478">
            <v>0</v>
          </cell>
          <cell r="K478" t="str">
            <v>J00020050</v>
          </cell>
          <cell r="L478" t="str">
            <v>A005</v>
          </cell>
          <cell r="M478" t="str">
            <v>U</v>
          </cell>
        </row>
        <row r="479">
          <cell r="A479">
            <v>23950</v>
          </cell>
          <cell r="B479" t="str">
            <v>5</v>
          </cell>
          <cell r="C479" t="str">
            <v>조립식 가설 창고</v>
          </cell>
          <cell r="D479" t="str">
            <v>36개월</v>
          </cell>
          <cell r="E479">
            <v>120</v>
          </cell>
          <cell r="G479" t="str">
            <v>M2</v>
          </cell>
          <cell r="I479">
            <v>0</v>
          </cell>
          <cell r="K479" t="str">
            <v>J00050040</v>
          </cell>
          <cell r="L479" t="str">
            <v>A005</v>
          </cell>
          <cell r="M479" t="str">
            <v>U</v>
          </cell>
        </row>
        <row r="480">
          <cell r="A480">
            <v>24000</v>
          </cell>
          <cell r="B480" t="str">
            <v>5</v>
          </cell>
          <cell r="C480" t="str">
            <v>작업소</v>
          </cell>
          <cell r="D480" t="str">
            <v>36개월</v>
          </cell>
          <cell r="E480">
            <v>240</v>
          </cell>
          <cell r="G480" t="str">
            <v>M2</v>
          </cell>
          <cell r="I480">
            <v>0</v>
          </cell>
          <cell r="K480" t="str">
            <v>J00050040</v>
          </cell>
          <cell r="L480" t="str">
            <v>A005</v>
          </cell>
          <cell r="M480" t="str">
            <v>U</v>
          </cell>
        </row>
        <row r="481">
          <cell r="A481">
            <v>24050</v>
          </cell>
          <cell r="B481" t="str">
            <v>5</v>
          </cell>
          <cell r="C481" t="str">
            <v>가설 숙소</v>
          </cell>
          <cell r="D481" t="str">
            <v>36개월</v>
          </cell>
          <cell r="E481">
            <v>240</v>
          </cell>
          <cell r="G481" t="str">
            <v>M2</v>
          </cell>
          <cell r="I481">
            <v>0</v>
          </cell>
          <cell r="K481" t="str">
            <v>J00070030</v>
          </cell>
          <cell r="L481" t="str">
            <v>A005</v>
          </cell>
          <cell r="M481" t="str">
            <v>U</v>
          </cell>
        </row>
        <row r="482">
          <cell r="A482">
            <v>24100</v>
          </cell>
          <cell r="B482" t="str">
            <v>5</v>
          </cell>
          <cell r="C482" t="str">
            <v>시험실</v>
          </cell>
          <cell r="D482" t="str">
            <v>36개월</v>
          </cell>
          <cell r="E482">
            <v>100</v>
          </cell>
          <cell r="G482" t="str">
            <v>M2</v>
          </cell>
          <cell r="I482">
            <v>0</v>
          </cell>
          <cell r="K482" t="str">
            <v>J00040030</v>
          </cell>
          <cell r="L482" t="str">
            <v>A005</v>
          </cell>
          <cell r="M482" t="str">
            <v>U</v>
          </cell>
        </row>
        <row r="483">
          <cell r="A483">
            <v>24150</v>
          </cell>
          <cell r="B483" t="str">
            <v>5</v>
          </cell>
          <cell r="C483" t="str">
            <v>가설전등</v>
          </cell>
          <cell r="E483">
            <v>1</v>
          </cell>
          <cell r="G483" t="str">
            <v>식</v>
          </cell>
          <cell r="I483">
            <v>0</v>
          </cell>
          <cell r="K483" t="str">
            <v>HP00005</v>
          </cell>
          <cell r="L483" t="str">
            <v>A005</v>
          </cell>
          <cell r="M483" t="str">
            <v>U</v>
          </cell>
        </row>
        <row r="484">
          <cell r="A484">
            <v>24200</v>
          </cell>
          <cell r="B484" t="str">
            <v>5</v>
          </cell>
          <cell r="C484" t="str">
            <v>가설도로</v>
          </cell>
          <cell r="E484">
            <v>389</v>
          </cell>
          <cell r="G484" t="str">
            <v>M</v>
          </cell>
          <cell r="I484">
            <v>0</v>
          </cell>
          <cell r="K484" t="str">
            <v>IL43400</v>
          </cell>
          <cell r="L484" t="str">
            <v>A005</v>
          </cell>
          <cell r="M484" t="str">
            <v>U</v>
          </cell>
        </row>
        <row r="485">
          <cell r="A485">
            <v>24250</v>
          </cell>
          <cell r="B485" t="str">
            <v>5</v>
          </cell>
          <cell r="C485" t="str">
            <v>가설방진망 E.G.I휀스</v>
          </cell>
          <cell r="D485" t="str">
            <v>견적</v>
          </cell>
          <cell r="E485">
            <v>173</v>
          </cell>
          <cell r="G485" t="str">
            <v>SPAN</v>
          </cell>
          <cell r="I485">
            <v>0</v>
          </cell>
          <cell r="K485" t="str">
            <v>GS00590</v>
          </cell>
          <cell r="L485" t="str">
            <v>A005</v>
          </cell>
          <cell r="M485" t="str">
            <v>U</v>
          </cell>
        </row>
        <row r="486">
          <cell r="A486">
            <v>24300</v>
          </cell>
          <cell r="B486" t="str">
            <v>5</v>
          </cell>
          <cell r="C486" t="str">
            <v>세륜기</v>
          </cell>
          <cell r="D486" t="str">
            <v>2200x5150x1000</v>
          </cell>
          <cell r="E486">
            <v>2</v>
          </cell>
          <cell r="G486" t="str">
            <v>대</v>
          </cell>
          <cell r="I486">
            <v>0</v>
          </cell>
          <cell r="K486" t="str">
            <v>M7245103</v>
          </cell>
          <cell r="L486" t="str">
            <v>A005</v>
          </cell>
          <cell r="M486" t="str">
            <v>U</v>
          </cell>
        </row>
        <row r="487">
          <cell r="A487">
            <v>24350</v>
          </cell>
          <cell r="B487" t="str">
            <v>5</v>
          </cell>
          <cell r="C487" t="str">
            <v>능형망울타리(평지)</v>
          </cell>
          <cell r="D487" t="str">
            <v>H=2.4M,W=3M</v>
          </cell>
          <cell r="E487">
            <v>97</v>
          </cell>
          <cell r="G487" t="str">
            <v>SPAN</v>
          </cell>
          <cell r="I487">
            <v>0</v>
          </cell>
          <cell r="K487" t="str">
            <v>I01731</v>
          </cell>
          <cell r="L487" t="str">
            <v>A005</v>
          </cell>
          <cell r="M487" t="str">
            <v>U</v>
          </cell>
        </row>
        <row r="488">
          <cell r="A488">
            <v>24400</v>
          </cell>
          <cell r="B488" t="str">
            <v>5</v>
          </cell>
          <cell r="C488" t="str">
            <v>대문</v>
          </cell>
          <cell r="D488" t="str">
            <v>H=2.4,W=6.0M</v>
          </cell>
          <cell r="E488">
            <v>2</v>
          </cell>
          <cell r="G488" t="str">
            <v>개소</v>
          </cell>
          <cell r="I488">
            <v>0</v>
          </cell>
          <cell r="K488" t="str">
            <v>I01795</v>
          </cell>
          <cell r="L488" t="str">
            <v>A005</v>
          </cell>
          <cell r="M488" t="str">
            <v>U</v>
          </cell>
        </row>
        <row r="489">
          <cell r="A489">
            <v>24450</v>
          </cell>
          <cell r="B489" t="str">
            <v>5</v>
          </cell>
          <cell r="C489" t="str">
            <v>P.P 마대쌓기 및 헐기</v>
          </cell>
          <cell r="E489">
            <v>94</v>
          </cell>
          <cell r="G489" t="str">
            <v>M3</v>
          </cell>
          <cell r="I489">
            <v>0</v>
          </cell>
          <cell r="K489" t="str">
            <v>J00640020</v>
          </cell>
          <cell r="L489" t="str">
            <v>A005</v>
          </cell>
          <cell r="M489" t="str">
            <v>U</v>
          </cell>
        </row>
        <row r="490">
          <cell r="A490">
            <v>24500</v>
          </cell>
          <cell r="B490" t="str">
            <v>5</v>
          </cell>
          <cell r="C490" t="str">
            <v>물푸기</v>
          </cell>
          <cell r="E490">
            <v>480</v>
          </cell>
          <cell r="G490" t="str">
            <v>HR</v>
          </cell>
          <cell r="I490">
            <v>0</v>
          </cell>
          <cell r="K490" t="str">
            <v>SD30010</v>
          </cell>
          <cell r="L490" t="str">
            <v>A005</v>
          </cell>
          <cell r="M490" t="str">
            <v>U</v>
          </cell>
        </row>
        <row r="491">
          <cell r="A491">
            <v>24550</v>
          </cell>
          <cell r="B491" t="str">
            <v>4</v>
          </cell>
          <cell r="C491" t="str">
            <v>7)기타</v>
          </cell>
          <cell r="E491">
            <v>0</v>
          </cell>
          <cell r="I491">
            <v>0</v>
          </cell>
          <cell r="L491" t="str">
            <v>A005</v>
          </cell>
          <cell r="M491" t="str">
            <v>U</v>
          </cell>
        </row>
        <row r="492">
          <cell r="A492">
            <v>24600</v>
          </cell>
          <cell r="B492" t="str">
            <v>5</v>
          </cell>
          <cell r="C492" t="str">
            <v>시 험 비</v>
          </cell>
          <cell r="E492">
            <v>1</v>
          </cell>
          <cell r="G492" t="str">
            <v>식</v>
          </cell>
          <cell r="I492">
            <v>0</v>
          </cell>
          <cell r="K492" t="str">
            <v>HP70710</v>
          </cell>
          <cell r="L492" t="str">
            <v>A005</v>
          </cell>
          <cell r="M492" t="str">
            <v>U</v>
          </cell>
        </row>
        <row r="493">
          <cell r="A493">
            <v>24650</v>
          </cell>
          <cell r="B493" t="str">
            <v>5</v>
          </cell>
          <cell r="C493" t="str">
            <v>중기운반비</v>
          </cell>
          <cell r="E493">
            <v>1</v>
          </cell>
          <cell r="G493" t="str">
            <v>식</v>
          </cell>
          <cell r="I493">
            <v>0</v>
          </cell>
          <cell r="K493" t="str">
            <v>HP70700</v>
          </cell>
          <cell r="L493" t="str">
            <v>A005</v>
          </cell>
          <cell r="M493" t="str">
            <v>U</v>
          </cell>
        </row>
        <row r="494">
          <cell r="A494">
            <v>24700</v>
          </cell>
          <cell r="B494" t="str">
            <v>5</v>
          </cell>
          <cell r="C494" t="str">
            <v>시공 상세도면 작성비</v>
          </cell>
          <cell r="E494">
            <v>118</v>
          </cell>
          <cell r="G494" t="str">
            <v>매</v>
          </cell>
          <cell r="I494">
            <v>0</v>
          </cell>
          <cell r="K494" t="str">
            <v>IL90600</v>
          </cell>
          <cell r="L494" t="str">
            <v>A005</v>
          </cell>
          <cell r="M494" t="str">
            <v>U</v>
          </cell>
        </row>
        <row r="495">
          <cell r="A495">
            <v>24750</v>
          </cell>
          <cell r="B495" t="str">
            <v>5</v>
          </cell>
          <cell r="C495" t="str">
            <v>콘크리트 배치 플랜트 설치 및 철거공</v>
          </cell>
          <cell r="D495" t="str">
            <v>(120 M3)</v>
          </cell>
          <cell r="E495">
            <v>2</v>
          </cell>
          <cell r="G495" t="str">
            <v>기</v>
          </cell>
          <cell r="I495">
            <v>0</v>
          </cell>
          <cell r="K495" t="str">
            <v>SD10510</v>
          </cell>
          <cell r="L495" t="str">
            <v>A005</v>
          </cell>
          <cell r="M495" t="str">
            <v>U</v>
          </cell>
        </row>
        <row r="496">
          <cell r="A496">
            <v>24800</v>
          </cell>
          <cell r="B496" t="str">
            <v>4</v>
          </cell>
          <cell r="C496" t="str">
            <v>8)가시설공</v>
          </cell>
          <cell r="E496">
            <v>0</v>
          </cell>
          <cell r="I496">
            <v>0</v>
          </cell>
          <cell r="L496" t="str">
            <v>A005</v>
          </cell>
          <cell r="M496" t="str">
            <v>U</v>
          </cell>
        </row>
        <row r="497">
          <cell r="A497">
            <v>24850</v>
          </cell>
          <cell r="B497" t="str">
            <v>5</v>
          </cell>
          <cell r="C497" t="str">
            <v>SHEET PILE 항타</v>
          </cell>
          <cell r="D497" t="str">
            <v>SP-Ⅲa(400X150X13)</v>
          </cell>
          <cell r="E497">
            <v>3146</v>
          </cell>
          <cell r="G497" t="str">
            <v>본</v>
          </cell>
          <cell r="I497">
            <v>0</v>
          </cell>
          <cell r="K497" t="str">
            <v>IS00100</v>
          </cell>
          <cell r="L497" t="str">
            <v>A005</v>
          </cell>
          <cell r="M497" t="str">
            <v>U</v>
          </cell>
        </row>
        <row r="498">
          <cell r="A498">
            <v>24900</v>
          </cell>
          <cell r="B498" t="str">
            <v>5</v>
          </cell>
          <cell r="C498" t="str">
            <v>SHEET PILE 인발</v>
          </cell>
          <cell r="D498" t="str">
            <v>SP-Ⅲa(400X150X13)</v>
          </cell>
          <cell r="E498">
            <v>3146</v>
          </cell>
          <cell r="G498" t="str">
            <v>본</v>
          </cell>
          <cell r="I498">
            <v>0</v>
          </cell>
          <cell r="K498" t="str">
            <v>IS00200</v>
          </cell>
          <cell r="L498" t="str">
            <v>A005</v>
          </cell>
          <cell r="M498" t="str">
            <v>U</v>
          </cell>
        </row>
        <row r="499">
          <cell r="A499">
            <v>24950</v>
          </cell>
          <cell r="B499" t="str">
            <v>5</v>
          </cell>
          <cell r="C499" t="str">
            <v>STRUT 제작</v>
          </cell>
          <cell r="D499" t="str">
            <v>H-300x300</v>
          </cell>
          <cell r="E499">
            <v>616</v>
          </cell>
          <cell r="G499" t="str">
            <v>본</v>
          </cell>
          <cell r="I499">
            <v>0</v>
          </cell>
          <cell r="K499" t="str">
            <v>H-10001</v>
          </cell>
          <cell r="L499" t="str">
            <v>A005</v>
          </cell>
          <cell r="M499" t="str">
            <v>U</v>
          </cell>
        </row>
        <row r="500">
          <cell r="A500">
            <v>25000</v>
          </cell>
          <cell r="B500" t="str">
            <v>5</v>
          </cell>
          <cell r="C500" t="str">
            <v>STRUT 설치,철거</v>
          </cell>
          <cell r="D500" t="str">
            <v>H-300x300</v>
          </cell>
          <cell r="E500">
            <v>616</v>
          </cell>
          <cell r="G500" t="str">
            <v>개소</v>
          </cell>
          <cell r="I500">
            <v>0</v>
          </cell>
          <cell r="K500" t="str">
            <v>IS00300</v>
          </cell>
          <cell r="L500" t="str">
            <v>A005</v>
          </cell>
          <cell r="M500" t="str">
            <v>U</v>
          </cell>
        </row>
        <row r="501">
          <cell r="A501">
            <v>25050</v>
          </cell>
          <cell r="B501" t="str">
            <v>5</v>
          </cell>
          <cell r="C501" t="str">
            <v>WALE 설치,철거</v>
          </cell>
          <cell r="D501" t="str">
            <v>H-300x300</v>
          </cell>
          <cell r="E501">
            <v>3741</v>
          </cell>
          <cell r="G501" t="str">
            <v>M</v>
          </cell>
          <cell r="I501">
            <v>0</v>
          </cell>
          <cell r="K501" t="str">
            <v>IS00400</v>
          </cell>
          <cell r="L501" t="str">
            <v>A005</v>
          </cell>
          <cell r="M501" t="str">
            <v>U</v>
          </cell>
        </row>
        <row r="502">
          <cell r="A502">
            <v>25100</v>
          </cell>
          <cell r="B502" t="str">
            <v>5</v>
          </cell>
          <cell r="C502" t="str">
            <v>띠장연결 해체(H-300*305).</v>
          </cell>
          <cell r="E502">
            <v>364</v>
          </cell>
          <cell r="G502" t="str">
            <v>개소</v>
          </cell>
          <cell r="I502">
            <v>0</v>
          </cell>
          <cell r="K502" t="str">
            <v>S2461</v>
          </cell>
          <cell r="L502" t="str">
            <v>A005</v>
          </cell>
          <cell r="M502" t="str">
            <v>U</v>
          </cell>
        </row>
        <row r="503">
          <cell r="A503">
            <v>25150</v>
          </cell>
          <cell r="B503" t="str">
            <v>5</v>
          </cell>
          <cell r="C503" t="str">
            <v>우각부 띠장 접합.</v>
          </cell>
          <cell r="E503">
            <v>6</v>
          </cell>
          <cell r="G503" t="str">
            <v>개소</v>
          </cell>
          <cell r="I503">
            <v>0</v>
          </cell>
          <cell r="K503" t="str">
            <v>S252</v>
          </cell>
          <cell r="L503" t="str">
            <v>A005</v>
          </cell>
          <cell r="M503" t="str">
            <v>U</v>
          </cell>
        </row>
        <row r="504">
          <cell r="A504">
            <v>25200</v>
          </cell>
          <cell r="B504" t="str">
            <v>5</v>
          </cell>
          <cell r="C504" t="str">
            <v>사보강재  설치 및 철거</v>
          </cell>
          <cell r="D504" t="str">
            <v>(H-300X300)</v>
          </cell>
          <cell r="E504">
            <v>12</v>
          </cell>
          <cell r="G504" t="str">
            <v>개소</v>
          </cell>
          <cell r="I504">
            <v>0</v>
          </cell>
          <cell r="K504" t="str">
            <v>S247</v>
          </cell>
          <cell r="L504" t="str">
            <v>A005</v>
          </cell>
          <cell r="M504" t="str">
            <v>U</v>
          </cell>
        </row>
        <row r="505">
          <cell r="A505">
            <v>25250</v>
          </cell>
          <cell r="B505" t="str">
            <v>5</v>
          </cell>
          <cell r="C505" t="str">
            <v>화타쐐기 제작 및 설치,철거</v>
          </cell>
          <cell r="D505" t="str">
            <v>(H-300X300)</v>
          </cell>
          <cell r="E505">
            <v>24</v>
          </cell>
          <cell r="G505" t="str">
            <v>개소</v>
          </cell>
          <cell r="I505">
            <v>0</v>
          </cell>
          <cell r="K505" t="str">
            <v>IS00500</v>
          </cell>
          <cell r="L505" t="str">
            <v>A005</v>
          </cell>
          <cell r="M505" t="str">
            <v>U</v>
          </cell>
        </row>
        <row r="506">
          <cell r="A506">
            <v>25300</v>
          </cell>
          <cell r="B506" t="str">
            <v>5</v>
          </cell>
          <cell r="C506" t="str">
            <v>보걸이 설치 철거</v>
          </cell>
          <cell r="D506" t="str">
            <v>Φ22</v>
          </cell>
          <cell r="E506">
            <v>1256</v>
          </cell>
          <cell r="G506" t="str">
            <v>개소</v>
          </cell>
          <cell r="I506">
            <v>0</v>
          </cell>
          <cell r="K506" t="str">
            <v>S242</v>
          </cell>
          <cell r="L506" t="str">
            <v>A005</v>
          </cell>
          <cell r="M506" t="str">
            <v>U</v>
          </cell>
        </row>
        <row r="507">
          <cell r="A507">
            <v>25350</v>
          </cell>
          <cell r="B507" t="str">
            <v>5</v>
          </cell>
          <cell r="C507" t="str">
            <v>RAKER 연결부(손율30% 적용)</v>
          </cell>
          <cell r="E507">
            <v>1232</v>
          </cell>
          <cell r="G507" t="str">
            <v>개소</v>
          </cell>
          <cell r="I507">
            <v>0</v>
          </cell>
          <cell r="K507" t="str">
            <v>S2501</v>
          </cell>
          <cell r="L507" t="str">
            <v>A005</v>
          </cell>
          <cell r="M507" t="str">
            <v>U</v>
          </cell>
        </row>
        <row r="508">
          <cell r="A508">
            <v>25400</v>
          </cell>
          <cell r="B508" t="str">
            <v>5</v>
          </cell>
          <cell r="C508" t="str">
            <v>RAKER 설치,철거</v>
          </cell>
          <cell r="E508">
            <v>616</v>
          </cell>
          <cell r="G508" t="str">
            <v>개소</v>
          </cell>
          <cell r="I508">
            <v>0</v>
          </cell>
          <cell r="K508" t="str">
            <v>IS00600</v>
          </cell>
          <cell r="L508" t="str">
            <v>A005</v>
          </cell>
          <cell r="M508" t="str">
            <v>U</v>
          </cell>
        </row>
        <row r="509">
          <cell r="A509">
            <v>25450</v>
          </cell>
          <cell r="B509" t="str">
            <v>5</v>
          </cell>
          <cell r="C509" t="str">
            <v>H-PILE 항타 (Raker지지용)</v>
          </cell>
          <cell r="E509">
            <v>308</v>
          </cell>
          <cell r="G509" t="str">
            <v>본</v>
          </cell>
          <cell r="I509">
            <v>0</v>
          </cell>
          <cell r="K509" t="str">
            <v>H-90105</v>
          </cell>
          <cell r="L509" t="str">
            <v>A005</v>
          </cell>
          <cell r="M509" t="str">
            <v>U</v>
          </cell>
        </row>
        <row r="510">
          <cell r="A510">
            <v>25500</v>
          </cell>
          <cell r="B510" t="str">
            <v>5</v>
          </cell>
          <cell r="C510" t="str">
            <v>H-PILE 인발 (RAKER지지용)</v>
          </cell>
          <cell r="E510">
            <v>308</v>
          </cell>
          <cell r="G510" t="str">
            <v>본</v>
          </cell>
          <cell r="I510">
            <v>0</v>
          </cell>
          <cell r="K510" t="str">
            <v>H-90205</v>
          </cell>
          <cell r="L510" t="str">
            <v>A005</v>
          </cell>
          <cell r="M510" t="str">
            <v>U</v>
          </cell>
        </row>
        <row r="511">
          <cell r="A511">
            <v>25550</v>
          </cell>
          <cell r="B511" t="str">
            <v>5</v>
          </cell>
          <cell r="C511" t="str">
            <v>JACK 손료 (6개월미만)</v>
          </cell>
          <cell r="D511" t="str">
            <v>100 TON</v>
          </cell>
          <cell r="E511">
            <v>616</v>
          </cell>
          <cell r="G511" t="str">
            <v>EA</v>
          </cell>
          <cell r="I511">
            <v>0</v>
          </cell>
          <cell r="K511" t="str">
            <v>WC14002</v>
          </cell>
          <cell r="L511" t="str">
            <v>A005</v>
          </cell>
          <cell r="M511" t="str">
            <v>U</v>
          </cell>
        </row>
        <row r="512">
          <cell r="A512">
            <v>25600</v>
          </cell>
          <cell r="B512" t="str">
            <v>5</v>
          </cell>
          <cell r="C512" t="str">
            <v>SHEET PILE 방수</v>
          </cell>
          <cell r="E512">
            <v>1837</v>
          </cell>
          <cell r="G512" t="str">
            <v>M2</v>
          </cell>
          <cell r="I512">
            <v>0</v>
          </cell>
          <cell r="K512" t="str">
            <v>WQ31020</v>
          </cell>
          <cell r="L512" t="str">
            <v>A005</v>
          </cell>
          <cell r="M512" t="str">
            <v>U</v>
          </cell>
        </row>
        <row r="513">
          <cell r="A513">
            <v>25650</v>
          </cell>
          <cell r="B513" t="str">
            <v>5</v>
          </cell>
          <cell r="C513" t="str">
            <v>합판 거푸집</v>
          </cell>
          <cell r="D513" t="str">
            <v>6 회</v>
          </cell>
          <cell r="E513">
            <v>1235</v>
          </cell>
          <cell r="G513" t="str">
            <v>M2</v>
          </cell>
          <cell r="I513">
            <v>0</v>
          </cell>
          <cell r="K513" t="str">
            <v>I00940</v>
          </cell>
          <cell r="L513" t="str">
            <v>A005</v>
          </cell>
          <cell r="M513" t="str">
            <v>U</v>
          </cell>
        </row>
        <row r="514">
          <cell r="A514">
            <v>25700</v>
          </cell>
          <cell r="B514" t="str">
            <v>5</v>
          </cell>
          <cell r="C514" t="str">
            <v>버림 콘크리트 타설</v>
          </cell>
          <cell r="D514" t="str">
            <v>인력</v>
          </cell>
          <cell r="E514">
            <v>615</v>
          </cell>
          <cell r="G514" t="str">
            <v>M3</v>
          </cell>
          <cell r="I514">
            <v>0</v>
          </cell>
          <cell r="K514" t="str">
            <v>I00850</v>
          </cell>
          <cell r="L514" t="str">
            <v>A005</v>
          </cell>
          <cell r="M514" t="str">
            <v>U</v>
          </cell>
        </row>
        <row r="515">
          <cell r="A515">
            <v>25750</v>
          </cell>
          <cell r="B515" t="str">
            <v>4</v>
          </cell>
          <cell r="C515" t="str">
            <v>9)운반비</v>
          </cell>
          <cell r="E515">
            <v>0</v>
          </cell>
          <cell r="I515">
            <v>0</v>
          </cell>
          <cell r="L515" t="str">
            <v>A005</v>
          </cell>
          <cell r="M515" t="str">
            <v>U</v>
          </cell>
        </row>
        <row r="516">
          <cell r="A516">
            <v>25800</v>
          </cell>
          <cell r="B516" t="str">
            <v>5</v>
          </cell>
          <cell r="C516" t="str">
            <v>철근운반</v>
          </cell>
          <cell r="E516">
            <v>3681.2530000000002</v>
          </cell>
          <cell r="G516" t="str">
            <v>TON</v>
          </cell>
          <cell r="I516">
            <v>0</v>
          </cell>
          <cell r="K516" t="str">
            <v>S010</v>
          </cell>
          <cell r="L516" t="str">
            <v>A005</v>
          </cell>
          <cell r="M516" t="str">
            <v>U</v>
          </cell>
        </row>
        <row r="517">
          <cell r="A517">
            <v>25850</v>
          </cell>
          <cell r="B517" t="str">
            <v>5</v>
          </cell>
          <cell r="C517" t="str">
            <v>SHEET PILE 운반</v>
          </cell>
          <cell r="D517" t="str">
            <v>포항-현장</v>
          </cell>
          <cell r="E517">
            <v>1793.2</v>
          </cell>
          <cell r="G517" t="str">
            <v>TON</v>
          </cell>
          <cell r="I517">
            <v>0</v>
          </cell>
          <cell r="K517" t="str">
            <v>H-60001</v>
          </cell>
          <cell r="L517" t="str">
            <v>A005</v>
          </cell>
          <cell r="M517" t="str">
            <v>U</v>
          </cell>
        </row>
        <row r="518">
          <cell r="A518">
            <v>25900</v>
          </cell>
          <cell r="B518" t="str">
            <v>5</v>
          </cell>
          <cell r="C518" t="str">
            <v>강재(H-BEAM)운반</v>
          </cell>
          <cell r="D518" t="str">
            <v>포항-현장</v>
          </cell>
          <cell r="E518">
            <v>1168.23</v>
          </cell>
          <cell r="G518" t="str">
            <v>TON</v>
          </cell>
          <cell r="I518">
            <v>0</v>
          </cell>
          <cell r="K518" t="str">
            <v>H-60003</v>
          </cell>
          <cell r="L518" t="str">
            <v>A005</v>
          </cell>
          <cell r="M518" t="str">
            <v>U</v>
          </cell>
        </row>
        <row r="519">
          <cell r="A519">
            <v>25950</v>
          </cell>
          <cell r="B519" t="str">
            <v>5</v>
          </cell>
          <cell r="C519" t="str">
            <v>시멘트운반(40KG/포)</v>
          </cell>
          <cell r="E519">
            <v>6149</v>
          </cell>
          <cell r="G519" t="str">
            <v>TON</v>
          </cell>
          <cell r="I519">
            <v>0</v>
          </cell>
          <cell r="K519" t="str">
            <v>S006</v>
          </cell>
          <cell r="L519" t="str">
            <v>A005</v>
          </cell>
          <cell r="M519" t="str">
            <v>U</v>
          </cell>
        </row>
        <row r="520">
          <cell r="A520">
            <v>26000</v>
          </cell>
          <cell r="B520" t="str">
            <v>5</v>
          </cell>
          <cell r="C520" t="str">
            <v>시멘트운반</v>
          </cell>
          <cell r="D520" t="str">
            <v>bulk</v>
          </cell>
          <cell r="E520">
            <v>31051</v>
          </cell>
          <cell r="G520" t="str">
            <v>TON</v>
          </cell>
          <cell r="I520">
            <v>0</v>
          </cell>
          <cell r="K520" t="str">
            <v>S007</v>
          </cell>
          <cell r="L520" t="str">
            <v>A005</v>
          </cell>
          <cell r="M520" t="str">
            <v>U</v>
          </cell>
        </row>
        <row r="521">
          <cell r="A521">
            <v>26050</v>
          </cell>
          <cell r="B521" t="str">
            <v>5</v>
          </cell>
          <cell r="C521" t="str">
            <v>아스팔트운반</v>
          </cell>
          <cell r="D521" t="str">
            <v>RS(C)-3,4</v>
          </cell>
          <cell r="E521">
            <v>334</v>
          </cell>
          <cell r="G521" t="str">
            <v>TON</v>
          </cell>
          <cell r="I521">
            <v>0</v>
          </cell>
          <cell r="K521" t="str">
            <v>S008</v>
          </cell>
          <cell r="L521" t="str">
            <v>A005</v>
          </cell>
          <cell r="M521" t="str">
            <v>U</v>
          </cell>
        </row>
        <row r="522">
          <cell r="A522">
            <v>26100</v>
          </cell>
          <cell r="B522" t="str">
            <v>5</v>
          </cell>
          <cell r="C522" t="str">
            <v>흄관운반</v>
          </cell>
          <cell r="D522" t="str">
            <v>D=300M/M</v>
          </cell>
          <cell r="E522">
            <v>5</v>
          </cell>
          <cell r="G522" t="str">
            <v>M</v>
          </cell>
          <cell r="I522">
            <v>0</v>
          </cell>
          <cell r="K522" t="str">
            <v>S011</v>
          </cell>
          <cell r="L522" t="str">
            <v>A005</v>
          </cell>
          <cell r="M522" t="str">
            <v>U</v>
          </cell>
        </row>
        <row r="523">
          <cell r="A523">
            <v>26150</v>
          </cell>
          <cell r="B523" t="str">
            <v>5</v>
          </cell>
          <cell r="C523" t="str">
            <v>흄관운반</v>
          </cell>
          <cell r="D523" t="str">
            <v>D=450M/M</v>
          </cell>
          <cell r="E523">
            <v>1034</v>
          </cell>
          <cell r="G523" t="str">
            <v>M</v>
          </cell>
          <cell r="I523">
            <v>0</v>
          </cell>
          <cell r="K523" t="str">
            <v>S012</v>
          </cell>
          <cell r="L523" t="str">
            <v>A005</v>
          </cell>
          <cell r="M523" t="str">
            <v>U</v>
          </cell>
        </row>
        <row r="524">
          <cell r="A524">
            <v>26200</v>
          </cell>
          <cell r="B524" t="str">
            <v>5</v>
          </cell>
          <cell r="C524" t="str">
            <v>흄관운반</v>
          </cell>
          <cell r="D524" t="str">
            <v>D=600M/M</v>
          </cell>
          <cell r="E524">
            <v>175</v>
          </cell>
          <cell r="G524" t="str">
            <v>M</v>
          </cell>
          <cell r="I524">
            <v>0</v>
          </cell>
          <cell r="K524" t="str">
            <v>S014</v>
          </cell>
          <cell r="L524" t="str">
            <v>A005</v>
          </cell>
          <cell r="M524" t="str">
            <v>U</v>
          </cell>
        </row>
        <row r="525">
          <cell r="A525">
            <v>26250</v>
          </cell>
          <cell r="B525" t="str">
            <v>5</v>
          </cell>
          <cell r="C525" t="str">
            <v>흄관운반</v>
          </cell>
          <cell r="D525" t="str">
            <v>D=800M/M</v>
          </cell>
          <cell r="E525">
            <v>317</v>
          </cell>
          <cell r="G525" t="str">
            <v>M</v>
          </cell>
          <cell r="I525">
            <v>0</v>
          </cell>
          <cell r="K525" t="str">
            <v>S016</v>
          </cell>
          <cell r="L525" t="str">
            <v>A005</v>
          </cell>
          <cell r="M525" t="str">
            <v>U</v>
          </cell>
        </row>
        <row r="526">
          <cell r="A526">
            <v>26300</v>
          </cell>
          <cell r="B526" t="str">
            <v>5</v>
          </cell>
          <cell r="C526" t="str">
            <v>흄관운반</v>
          </cell>
          <cell r="D526" t="str">
            <v>D=1000M/M</v>
          </cell>
          <cell r="E526">
            <v>28</v>
          </cell>
          <cell r="G526" t="str">
            <v>M</v>
          </cell>
          <cell r="I526">
            <v>0</v>
          </cell>
          <cell r="K526" t="str">
            <v>S018</v>
          </cell>
          <cell r="L526" t="str">
            <v>A005</v>
          </cell>
          <cell r="M526" t="str">
            <v>U</v>
          </cell>
        </row>
        <row r="527">
          <cell r="A527">
            <v>26350</v>
          </cell>
          <cell r="B527" t="str">
            <v>5</v>
          </cell>
          <cell r="C527" t="str">
            <v>흄관운반</v>
          </cell>
          <cell r="D527" t="str">
            <v>D=1200M/M</v>
          </cell>
          <cell r="E527">
            <v>332</v>
          </cell>
          <cell r="G527" t="str">
            <v>M</v>
          </cell>
          <cell r="I527">
            <v>0</v>
          </cell>
          <cell r="K527" t="str">
            <v>S020</v>
          </cell>
          <cell r="L527" t="str">
            <v>A005</v>
          </cell>
          <cell r="M527" t="str">
            <v>U</v>
          </cell>
        </row>
        <row r="528">
          <cell r="A528">
            <v>26400</v>
          </cell>
          <cell r="B528" t="str">
            <v>4</v>
          </cell>
          <cell r="C528" t="str">
            <v>10)고재대</v>
          </cell>
          <cell r="E528">
            <v>0</v>
          </cell>
          <cell r="I528">
            <v>0</v>
          </cell>
          <cell r="L528" t="str">
            <v>A005</v>
          </cell>
          <cell r="M528" t="str">
            <v>U</v>
          </cell>
        </row>
        <row r="529">
          <cell r="A529">
            <v>26450</v>
          </cell>
          <cell r="B529" t="str">
            <v>5</v>
          </cell>
          <cell r="C529" t="str">
            <v>철근고재대</v>
          </cell>
          <cell r="D529" t="str">
            <v>부산지역</v>
          </cell>
          <cell r="E529">
            <v>96.474000000000004</v>
          </cell>
          <cell r="G529" t="str">
            <v>TON</v>
          </cell>
          <cell r="I529">
            <v>0</v>
          </cell>
          <cell r="K529" t="str">
            <v>GS0300</v>
          </cell>
          <cell r="L529" t="str">
            <v>A005</v>
          </cell>
          <cell r="M529" t="str">
            <v>U</v>
          </cell>
        </row>
        <row r="530">
          <cell r="A530">
            <v>26500</v>
          </cell>
          <cell r="B530" t="str">
            <v>5</v>
          </cell>
          <cell r="C530" t="str">
            <v>철골고재대</v>
          </cell>
          <cell r="D530" t="str">
            <v>부산지역</v>
          </cell>
          <cell r="E530">
            <v>58.564999999999998</v>
          </cell>
          <cell r="G530" t="str">
            <v>TON</v>
          </cell>
          <cell r="I530">
            <v>0</v>
          </cell>
          <cell r="K530" t="str">
            <v>GS0300</v>
          </cell>
          <cell r="L530" t="str">
            <v>A005</v>
          </cell>
          <cell r="M530" t="str">
            <v>U</v>
          </cell>
        </row>
        <row r="531">
          <cell r="A531">
            <v>26550</v>
          </cell>
          <cell r="B531" t="str">
            <v>4</v>
          </cell>
          <cell r="C531" t="str">
            <v>11)사급자재대</v>
          </cell>
          <cell r="D531" t="str">
            <v>별산</v>
          </cell>
          <cell r="E531">
            <v>0</v>
          </cell>
          <cell r="I531">
            <v>0</v>
          </cell>
          <cell r="L531" t="str">
            <v>A005</v>
          </cell>
          <cell r="M531" t="str">
            <v>U</v>
          </cell>
        </row>
        <row r="532">
          <cell r="A532">
            <v>26600</v>
          </cell>
          <cell r="B532" t="str">
            <v>5</v>
          </cell>
          <cell r="C532" t="str">
            <v>시멘트</v>
          </cell>
          <cell r="D532" t="str">
            <v>40kg/대(포장품)</v>
          </cell>
          <cell r="E532">
            <v>4980</v>
          </cell>
          <cell r="G532" t="str">
            <v>대</v>
          </cell>
          <cell r="I532">
            <v>0</v>
          </cell>
          <cell r="K532" t="str">
            <v>IM00095</v>
          </cell>
          <cell r="L532" t="str">
            <v>A005</v>
          </cell>
          <cell r="M532" t="str">
            <v>U</v>
          </cell>
        </row>
        <row r="533">
          <cell r="A533">
            <v>26650</v>
          </cell>
          <cell r="B533" t="str">
            <v>5</v>
          </cell>
          <cell r="C533" t="str">
            <v>이형철근</v>
          </cell>
          <cell r="D533" t="str">
            <v>10M/M 0.560KG/M</v>
          </cell>
          <cell r="E533">
            <v>0.90200000000000002</v>
          </cell>
          <cell r="G533" t="str">
            <v>TON</v>
          </cell>
          <cell r="I533">
            <v>0</v>
          </cell>
          <cell r="K533" t="str">
            <v>IM00035</v>
          </cell>
          <cell r="L533" t="str">
            <v>A005</v>
          </cell>
          <cell r="M533" t="str">
            <v>U</v>
          </cell>
        </row>
        <row r="534">
          <cell r="A534">
            <v>26700</v>
          </cell>
          <cell r="B534" t="str">
            <v>5</v>
          </cell>
          <cell r="C534" t="str">
            <v>이형철근</v>
          </cell>
          <cell r="D534" t="str">
            <v>13M/M 0.995KG/M</v>
          </cell>
          <cell r="E534">
            <v>68.998000000000005</v>
          </cell>
          <cell r="G534" t="str">
            <v>TON</v>
          </cell>
          <cell r="I534">
            <v>0</v>
          </cell>
          <cell r="K534" t="str">
            <v>IM00040</v>
          </cell>
          <cell r="L534" t="str">
            <v>A005</v>
          </cell>
          <cell r="M534" t="str">
            <v>U</v>
          </cell>
        </row>
        <row r="535">
          <cell r="A535">
            <v>26750</v>
          </cell>
          <cell r="B535" t="str">
            <v>5</v>
          </cell>
          <cell r="C535" t="str">
            <v>이형철근</v>
          </cell>
          <cell r="D535" t="str">
            <v>16M/M 1.560KG/M</v>
          </cell>
          <cell r="E535">
            <v>151.55199999999999</v>
          </cell>
          <cell r="G535" t="str">
            <v>TON</v>
          </cell>
          <cell r="I535">
            <v>0</v>
          </cell>
          <cell r="K535" t="str">
            <v>IM00045</v>
          </cell>
          <cell r="L535" t="str">
            <v>A005</v>
          </cell>
          <cell r="M535" t="str">
            <v>U</v>
          </cell>
        </row>
        <row r="536">
          <cell r="A536">
            <v>26800</v>
          </cell>
          <cell r="B536" t="str">
            <v>5</v>
          </cell>
          <cell r="C536" t="str">
            <v>이형철근</v>
          </cell>
          <cell r="D536" t="str">
            <v>19M/M 2.250KG/M</v>
          </cell>
          <cell r="E536">
            <v>2.431</v>
          </cell>
          <cell r="G536" t="str">
            <v>TON</v>
          </cell>
          <cell r="I536">
            <v>0</v>
          </cell>
          <cell r="K536" t="str">
            <v>IM00050</v>
          </cell>
          <cell r="L536" t="str">
            <v>A005</v>
          </cell>
          <cell r="M536" t="str">
            <v>U</v>
          </cell>
        </row>
        <row r="537">
          <cell r="A537">
            <v>26850</v>
          </cell>
          <cell r="B537" t="str">
            <v>5</v>
          </cell>
          <cell r="C537" t="str">
            <v>이형철근</v>
          </cell>
          <cell r="D537" t="str">
            <v>22M/M 3.040KG/M</v>
          </cell>
          <cell r="E537">
            <v>2.93</v>
          </cell>
          <cell r="G537" t="str">
            <v>TON</v>
          </cell>
          <cell r="I537">
            <v>0</v>
          </cell>
          <cell r="K537" t="str">
            <v>IM00055</v>
          </cell>
          <cell r="L537" t="str">
            <v>A005</v>
          </cell>
          <cell r="M537" t="str">
            <v>U</v>
          </cell>
        </row>
        <row r="538">
          <cell r="A538">
            <v>26900</v>
          </cell>
          <cell r="B538" t="str">
            <v>5</v>
          </cell>
          <cell r="C538" t="str">
            <v>이형철근</v>
          </cell>
          <cell r="D538" t="str">
            <v>29M/M 5.040KG/M</v>
          </cell>
          <cell r="E538">
            <v>0.995</v>
          </cell>
          <cell r="G538" t="str">
            <v>TON</v>
          </cell>
          <cell r="I538">
            <v>0</v>
          </cell>
          <cell r="K538" t="str">
            <v>IM00065</v>
          </cell>
          <cell r="L538" t="str">
            <v>A005</v>
          </cell>
          <cell r="M538" t="str">
            <v>U</v>
          </cell>
        </row>
        <row r="539">
          <cell r="A539">
            <v>26950</v>
          </cell>
          <cell r="B539" t="str">
            <v>5</v>
          </cell>
          <cell r="C539" t="str">
            <v>원형철근</v>
          </cell>
          <cell r="D539" t="str">
            <v>19M/M 6.310KG/M</v>
          </cell>
          <cell r="E539">
            <v>0.19600000000000001</v>
          </cell>
          <cell r="G539" t="str">
            <v>TON</v>
          </cell>
          <cell r="I539">
            <v>0</v>
          </cell>
          <cell r="K539" t="str">
            <v>IM00027</v>
          </cell>
          <cell r="L539" t="str">
            <v>A005</v>
          </cell>
          <cell r="M539" t="str">
            <v>U</v>
          </cell>
        </row>
        <row r="540">
          <cell r="A540">
            <v>27000</v>
          </cell>
          <cell r="B540" t="str">
            <v>5</v>
          </cell>
          <cell r="C540" t="str">
            <v>레미콘</v>
          </cell>
          <cell r="D540" t="str">
            <v>40-150-8</v>
          </cell>
          <cell r="E540">
            <v>979</v>
          </cell>
          <cell r="G540" t="str">
            <v>M3</v>
          </cell>
          <cell r="I540">
            <v>0</v>
          </cell>
          <cell r="K540" t="str">
            <v>IM00075</v>
          </cell>
          <cell r="L540" t="str">
            <v>A005</v>
          </cell>
          <cell r="M540" t="str">
            <v>U</v>
          </cell>
        </row>
        <row r="541">
          <cell r="A541">
            <v>27050</v>
          </cell>
          <cell r="B541" t="str">
            <v>5</v>
          </cell>
          <cell r="C541" t="str">
            <v>레미콘</v>
          </cell>
          <cell r="D541" t="str">
            <v>40-210-8</v>
          </cell>
          <cell r="E541">
            <v>300</v>
          </cell>
          <cell r="G541" t="str">
            <v>M3</v>
          </cell>
          <cell r="I541">
            <v>0</v>
          </cell>
          <cell r="K541" t="str">
            <v>IM00080</v>
          </cell>
          <cell r="L541" t="str">
            <v>A005</v>
          </cell>
          <cell r="M541" t="str">
            <v>U</v>
          </cell>
        </row>
        <row r="542">
          <cell r="A542">
            <v>27100</v>
          </cell>
          <cell r="B542" t="str">
            <v>5</v>
          </cell>
          <cell r="C542" t="str">
            <v>레미콘</v>
          </cell>
          <cell r="D542" t="str">
            <v>25-210-8</v>
          </cell>
          <cell r="E542">
            <v>204</v>
          </cell>
          <cell r="G542" t="str">
            <v>M3</v>
          </cell>
          <cell r="I542">
            <v>0</v>
          </cell>
          <cell r="K542" t="str">
            <v>IM00085</v>
          </cell>
          <cell r="L542" t="str">
            <v>A005</v>
          </cell>
          <cell r="M542" t="str">
            <v>U</v>
          </cell>
        </row>
        <row r="543">
          <cell r="A543">
            <v>27150</v>
          </cell>
          <cell r="B543" t="str">
            <v>5</v>
          </cell>
          <cell r="C543" t="str">
            <v>레미콘</v>
          </cell>
          <cell r="D543" t="str">
            <v>25-240-15</v>
          </cell>
          <cell r="E543">
            <v>2182</v>
          </cell>
          <cell r="G543" t="str">
            <v>M3</v>
          </cell>
          <cell r="I543">
            <v>0</v>
          </cell>
          <cell r="K543" t="str">
            <v>IM00090</v>
          </cell>
          <cell r="L543" t="str">
            <v>A005</v>
          </cell>
          <cell r="M543" t="str">
            <v>U</v>
          </cell>
        </row>
        <row r="544">
          <cell r="A544">
            <v>27200</v>
          </cell>
          <cell r="B544" t="str">
            <v>5</v>
          </cell>
          <cell r="C544" t="str">
            <v>SHEET PILE</v>
          </cell>
          <cell r="E544">
            <v>1793.41</v>
          </cell>
          <cell r="G544" t="str">
            <v>TON</v>
          </cell>
          <cell r="I544">
            <v>0</v>
          </cell>
          <cell r="K544" t="str">
            <v>IM00067</v>
          </cell>
          <cell r="L544" t="str">
            <v>A005</v>
          </cell>
          <cell r="M544" t="str">
            <v>U</v>
          </cell>
        </row>
        <row r="545">
          <cell r="A545">
            <v>27250</v>
          </cell>
          <cell r="B545" t="str">
            <v>5</v>
          </cell>
          <cell r="C545" t="str">
            <v>H-BEAM</v>
          </cell>
          <cell r="E545">
            <v>1168.42</v>
          </cell>
          <cell r="G545" t="str">
            <v>TON</v>
          </cell>
          <cell r="I545">
            <v>0</v>
          </cell>
          <cell r="K545" t="str">
            <v>IM00068</v>
          </cell>
          <cell r="L545" t="str">
            <v>A005</v>
          </cell>
          <cell r="M545" t="str">
            <v>U</v>
          </cell>
        </row>
        <row r="546">
          <cell r="A546">
            <v>27300</v>
          </cell>
          <cell r="B546" t="str">
            <v>5</v>
          </cell>
          <cell r="C546" t="str">
            <v>흄관</v>
          </cell>
          <cell r="D546" t="str">
            <v>D300MM</v>
          </cell>
          <cell r="E546">
            <v>5</v>
          </cell>
          <cell r="G546" t="str">
            <v>M</v>
          </cell>
          <cell r="I546">
            <v>0</v>
          </cell>
          <cell r="K546" t="str">
            <v>IM00125</v>
          </cell>
          <cell r="L546" t="str">
            <v>A005</v>
          </cell>
          <cell r="M546" t="str">
            <v>U</v>
          </cell>
        </row>
        <row r="547">
          <cell r="A547">
            <v>27350</v>
          </cell>
          <cell r="B547" t="str">
            <v>4</v>
          </cell>
          <cell r="C547" t="str">
            <v>12)골재대</v>
          </cell>
          <cell r="D547" t="str">
            <v>별산</v>
          </cell>
          <cell r="E547">
            <v>0</v>
          </cell>
          <cell r="I547">
            <v>0</v>
          </cell>
          <cell r="L547" t="str">
            <v>A005</v>
          </cell>
          <cell r="M547" t="str">
            <v>U</v>
          </cell>
        </row>
        <row r="548">
          <cell r="A548">
            <v>27400</v>
          </cell>
          <cell r="B548" t="str">
            <v>5</v>
          </cell>
          <cell r="C548" t="str">
            <v>모래</v>
          </cell>
          <cell r="D548" t="str">
            <v>강모래</v>
          </cell>
          <cell r="E548">
            <v>13580</v>
          </cell>
          <cell r="G548" t="str">
            <v>M3</v>
          </cell>
          <cell r="I548">
            <v>0</v>
          </cell>
          <cell r="K548" t="str">
            <v>IM00160</v>
          </cell>
          <cell r="L548" t="str">
            <v>A005</v>
          </cell>
          <cell r="M548" t="str">
            <v>U</v>
          </cell>
        </row>
        <row r="549">
          <cell r="A549">
            <v>27450</v>
          </cell>
          <cell r="B549" t="str">
            <v>5</v>
          </cell>
          <cell r="C549" t="str">
            <v>쇄석자갈</v>
          </cell>
          <cell r="D549" t="str">
            <v>Φ40</v>
          </cell>
          <cell r="E549">
            <v>85</v>
          </cell>
          <cell r="G549" t="str">
            <v>M3</v>
          </cell>
          <cell r="I549">
            <v>0</v>
          </cell>
          <cell r="K549" t="str">
            <v>IM00200</v>
          </cell>
          <cell r="L549" t="str">
            <v>A005</v>
          </cell>
          <cell r="M549" t="str">
            <v>U</v>
          </cell>
        </row>
        <row r="550">
          <cell r="A550">
            <v>27500</v>
          </cell>
          <cell r="B550" t="str">
            <v>5</v>
          </cell>
          <cell r="C550" t="str">
            <v>보조기층</v>
          </cell>
          <cell r="D550" t="str">
            <v>Φ40</v>
          </cell>
          <cell r="E550">
            <v>954</v>
          </cell>
          <cell r="G550" t="str">
            <v>M3</v>
          </cell>
          <cell r="I550">
            <v>0</v>
          </cell>
          <cell r="K550" t="str">
            <v>IM00180</v>
          </cell>
          <cell r="L550" t="str">
            <v>A005</v>
          </cell>
          <cell r="M550" t="str">
            <v>U</v>
          </cell>
        </row>
        <row r="551">
          <cell r="A551">
            <v>27550</v>
          </cell>
          <cell r="B551" t="str">
            <v>5</v>
          </cell>
          <cell r="C551" t="str">
            <v>보조기층</v>
          </cell>
          <cell r="D551" t="str">
            <v>Φ75</v>
          </cell>
          <cell r="E551">
            <v>864</v>
          </cell>
          <cell r="G551" t="str">
            <v>M3</v>
          </cell>
          <cell r="I551">
            <v>0</v>
          </cell>
          <cell r="K551" t="str">
            <v>IM00190</v>
          </cell>
          <cell r="L551" t="str">
            <v>A005</v>
          </cell>
          <cell r="M551" t="str">
            <v>U</v>
          </cell>
        </row>
        <row r="552">
          <cell r="A552">
            <v>27600</v>
          </cell>
          <cell r="B552" t="str">
            <v>3</v>
          </cell>
          <cell r="C552" t="str">
            <v>(바)조경공</v>
          </cell>
          <cell r="E552">
            <v>0</v>
          </cell>
          <cell r="I552">
            <v>0</v>
          </cell>
          <cell r="K552" t="str">
            <v>A006</v>
          </cell>
          <cell r="L552" t="str">
            <v>A0001</v>
          </cell>
          <cell r="M552" t="str">
            <v>U</v>
          </cell>
        </row>
        <row r="553">
          <cell r="A553">
            <v>27650</v>
          </cell>
          <cell r="B553" t="str">
            <v>4</v>
          </cell>
          <cell r="C553" t="str">
            <v>가시나무</v>
          </cell>
          <cell r="E553">
            <v>146</v>
          </cell>
          <cell r="G553" t="str">
            <v>주</v>
          </cell>
          <cell r="I553">
            <v>0</v>
          </cell>
          <cell r="K553" t="str">
            <v>IG00100</v>
          </cell>
          <cell r="L553" t="str">
            <v>A006</v>
          </cell>
          <cell r="M553" t="str">
            <v>U</v>
          </cell>
        </row>
        <row r="554">
          <cell r="A554">
            <v>27700</v>
          </cell>
          <cell r="B554" t="str">
            <v>4</v>
          </cell>
          <cell r="C554" t="str">
            <v>동백나무</v>
          </cell>
          <cell r="E554">
            <v>70</v>
          </cell>
          <cell r="G554" t="str">
            <v>주</v>
          </cell>
          <cell r="I554">
            <v>0</v>
          </cell>
          <cell r="K554" t="str">
            <v>IG00200</v>
          </cell>
          <cell r="L554" t="str">
            <v>A006</v>
          </cell>
          <cell r="M554" t="str">
            <v>U</v>
          </cell>
        </row>
        <row r="555">
          <cell r="A555">
            <v>27750</v>
          </cell>
          <cell r="B555" t="str">
            <v>4</v>
          </cell>
          <cell r="C555" t="str">
            <v>소나무(조형)</v>
          </cell>
          <cell r="E555">
            <v>5</v>
          </cell>
          <cell r="G555" t="str">
            <v>주당</v>
          </cell>
          <cell r="I555">
            <v>0</v>
          </cell>
          <cell r="K555" t="str">
            <v>IG00300</v>
          </cell>
          <cell r="L555" t="str">
            <v>A006</v>
          </cell>
          <cell r="M555" t="str">
            <v>U</v>
          </cell>
        </row>
        <row r="556">
          <cell r="A556">
            <v>27800</v>
          </cell>
          <cell r="B556" t="str">
            <v>4</v>
          </cell>
          <cell r="C556" t="str">
            <v>소나무(조형)</v>
          </cell>
          <cell r="E556">
            <v>9</v>
          </cell>
          <cell r="G556" t="str">
            <v>주당</v>
          </cell>
          <cell r="I556">
            <v>0</v>
          </cell>
          <cell r="K556" t="str">
            <v>IG00400</v>
          </cell>
          <cell r="L556" t="str">
            <v>A006</v>
          </cell>
          <cell r="M556" t="str">
            <v>U</v>
          </cell>
        </row>
        <row r="557">
          <cell r="A557">
            <v>27850</v>
          </cell>
          <cell r="B557" t="str">
            <v>4</v>
          </cell>
          <cell r="C557" t="str">
            <v>소나무(조형)</v>
          </cell>
          <cell r="E557">
            <v>14</v>
          </cell>
          <cell r="G557" t="str">
            <v>주당</v>
          </cell>
          <cell r="I557">
            <v>0</v>
          </cell>
          <cell r="K557" t="str">
            <v>IG00500</v>
          </cell>
          <cell r="L557" t="str">
            <v>A006</v>
          </cell>
          <cell r="M557" t="str">
            <v>U</v>
          </cell>
        </row>
        <row r="558">
          <cell r="A558">
            <v>27900</v>
          </cell>
          <cell r="B558" t="str">
            <v>4</v>
          </cell>
          <cell r="C558" t="str">
            <v>왕대</v>
          </cell>
          <cell r="E558">
            <v>3650</v>
          </cell>
          <cell r="G558" t="str">
            <v>주당</v>
          </cell>
          <cell r="I558">
            <v>0</v>
          </cell>
          <cell r="K558" t="str">
            <v>IG00600</v>
          </cell>
          <cell r="L558" t="str">
            <v>A006</v>
          </cell>
          <cell r="M558" t="str">
            <v>U</v>
          </cell>
        </row>
        <row r="559">
          <cell r="A559">
            <v>27950</v>
          </cell>
          <cell r="B559" t="str">
            <v>4</v>
          </cell>
          <cell r="C559" t="str">
            <v>후박나무</v>
          </cell>
          <cell r="E559">
            <v>48</v>
          </cell>
          <cell r="G559" t="str">
            <v>주당</v>
          </cell>
          <cell r="I559">
            <v>0</v>
          </cell>
          <cell r="K559" t="str">
            <v>IG00700</v>
          </cell>
          <cell r="L559" t="str">
            <v>A006</v>
          </cell>
          <cell r="M559" t="str">
            <v>U</v>
          </cell>
        </row>
        <row r="560">
          <cell r="A560">
            <v>28000</v>
          </cell>
          <cell r="B560" t="str">
            <v>4</v>
          </cell>
          <cell r="C560" t="str">
            <v>후박나무(가로수용)</v>
          </cell>
          <cell r="E560">
            <v>37</v>
          </cell>
          <cell r="G560" t="str">
            <v>주당</v>
          </cell>
          <cell r="I560">
            <v>0</v>
          </cell>
          <cell r="K560" t="str">
            <v>IG00800</v>
          </cell>
          <cell r="L560" t="str">
            <v>A006</v>
          </cell>
          <cell r="M560" t="str">
            <v>U</v>
          </cell>
        </row>
        <row r="561">
          <cell r="A561">
            <v>28050</v>
          </cell>
          <cell r="B561" t="str">
            <v>4</v>
          </cell>
          <cell r="C561" t="str">
            <v>모과나무</v>
          </cell>
          <cell r="E561">
            <v>3</v>
          </cell>
          <cell r="G561" t="str">
            <v>주당</v>
          </cell>
          <cell r="I561">
            <v>0</v>
          </cell>
          <cell r="K561" t="str">
            <v>IG00900</v>
          </cell>
          <cell r="L561" t="str">
            <v>A006</v>
          </cell>
          <cell r="M561" t="str">
            <v>U</v>
          </cell>
        </row>
        <row r="562">
          <cell r="A562">
            <v>28100</v>
          </cell>
          <cell r="B562" t="str">
            <v>4</v>
          </cell>
          <cell r="C562" t="str">
            <v>모과나무</v>
          </cell>
          <cell r="E562">
            <v>14</v>
          </cell>
          <cell r="G562" t="str">
            <v>주당</v>
          </cell>
          <cell r="I562">
            <v>0</v>
          </cell>
          <cell r="K562" t="str">
            <v>IG01000</v>
          </cell>
          <cell r="L562" t="str">
            <v>A006</v>
          </cell>
          <cell r="M562" t="str">
            <v>U</v>
          </cell>
        </row>
        <row r="563">
          <cell r="A563">
            <v>28150</v>
          </cell>
          <cell r="B563" t="str">
            <v>4</v>
          </cell>
          <cell r="C563" t="str">
            <v>매화나무</v>
          </cell>
          <cell r="E563">
            <v>43</v>
          </cell>
          <cell r="G563" t="str">
            <v>주당</v>
          </cell>
          <cell r="I563">
            <v>0</v>
          </cell>
          <cell r="K563" t="str">
            <v>IG01100</v>
          </cell>
          <cell r="L563" t="str">
            <v>A006</v>
          </cell>
          <cell r="M563" t="str">
            <v>U</v>
          </cell>
        </row>
        <row r="564">
          <cell r="A564">
            <v>28200</v>
          </cell>
          <cell r="B564" t="str">
            <v>4</v>
          </cell>
          <cell r="C564" t="str">
            <v>배롱나무</v>
          </cell>
          <cell r="E564">
            <v>12</v>
          </cell>
          <cell r="G564" t="str">
            <v>주당</v>
          </cell>
          <cell r="I564">
            <v>0</v>
          </cell>
          <cell r="K564" t="str">
            <v>IG01200</v>
          </cell>
          <cell r="L564" t="str">
            <v>A006</v>
          </cell>
          <cell r="M564" t="str">
            <v>U</v>
          </cell>
        </row>
        <row r="565">
          <cell r="A565">
            <v>28250</v>
          </cell>
          <cell r="B565" t="str">
            <v>4</v>
          </cell>
          <cell r="C565" t="str">
            <v>배롱나무</v>
          </cell>
          <cell r="E565">
            <v>11</v>
          </cell>
          <cell r="G565" t="str">
            <v>주당</v>
          </cell>
          <cell r="I565">
            <v>0</v>
          </cell>
          <cell r="K565" t="str">
            <v>IG01300</v>
          </cell>
          <cell r="L565" t="str">
            <v>A006</v>
          </cell>
          <cell r="M565" t="str">
            <v>U</v>
          </cell>
        </row>
        <row r="566">
          <cell r="A566">
            <v>28300</v>
          </cell>
          <cell r="B566" t="str">
            <v>4</v>
          </cell>
          <cell r="C566" t="str">
            <v>살구나무</v>
          </cell>
          <cell r="E566">
            <v>3</v>
          </cell>
          <cell r="G566" t="str">
            <v>주당</v>
          </cell>
          <cell r="I566">
            <v>0</v>
          </cell>
          <cell r="K566" t="str">
            <v>IG01400</v>
          </cell>
          <cell r="L566" t="str">
            <v>A006</v>
          </cell>
          <cell r="M566" t="str">
            <v>U</v>
          </cell>
        </row>
        <row r="567">
          <cell r="A567">
            <v>28350</v>
          </cell>
          <cell r="B567" t="str">
            <v>4</v>
          </cell>
          <cell r="C567" t="str">
            <v>살구나무</v>
          </cell>
          <cell r="E567">
            <v>39</v>
          </cell>
          <cell r="G567" t="str">
            <v>주당</v>
          </cell>
          <cell r="I567">
            <v>0</v>
          </cell>
          <cell r="K567" t="str">
            <v>IG01500</v>
          </cell>
          <cell r="L567" t="str">
            <v>A006</v>
          </cell>
          <cell r="M567" t="str">
            <v>U</v>
          </cell>
        </row>
        <row r="568">
          <cell r="A568">
            <v>28400</v>
          </cell>
          <cell r="B568" t="str">
            <v>4</v>
          </cell>
          <cell r="C568" t="str">
            <v>석류나무</v>
          </cell>
          <cell r="E568">
            <v>17</v>
          </cell>
          <cell r="G568" t="str">
            <v>주당</v>
          </cell>
          <cell r="I568">
            <v>0</v>
          </cell>
          <cell r="K568" t="str">
            <v>IG01600</v>
          </cell>
          <cell r="L568" t="str">
            <v>A006</v>
          </cell>
          <cell r="M568" t="str">
            <v>U</v>
          </cell>
        </row>
        <row r="569">
          <cell r="A569">
            <v>28450</v>
          </cell>
          <cell r="B569" t="str">
            <v>4</v>
          </cell>
          <cell r="C569" t="str">
            <v>왕벚나무</v>
          </cell>
          <cell r="E569">
            <v>91</v>
          </cell>
          <cell r="G569" t="str">
            <v>주당</v>
          </cell>
          <cell r="I569">
            <v>0</v>
          </cell>
          <cell r="K569" t="str">
            <v>IG01700</v>
          </cell>
          <cell r="L569" t="str">
            <v>A006</v>
          </cell>
          <cell r="M569" t="str">
            <v>U</v>
          </cell>
        </row>
        <row r="570">
          <cell r="A570">
            <v>28500</v>
          </cell>
          <cell r="B570" t="str">
            <v>4</v>
          </cell>
          <cell r="C570" t="str">
            <v>이팝나무</v>
          </cell>
          <cell r="E570">
            <v>51</v>
          </cell>
          <cell r="G570" t="str">
            <v>주당</v>
          </cell>
          <cell r="I570">
            <v>0</v>
          </cell>
          <cell r="K570" t="str">
            <v>IG01800</v>
          </cell>
          <cell r="L570" t="str">
            <v>A006</v>
          </cell>
          <cell r="M570" t="str">
            <v>U</v>
          </cell>
        </row>
        <row r="571">
          <cell r="A571">
            <v>28550</v>
          </cell>
          <cell r="B571" t="str">
            <v>4</v>
          </cell>
          <cell r="C571" t="str">
            <v>팽나무</v>
          </cell>
          <cell r="E571">
            <v>8</v>
          </cell>
          <cell r="G571" t="str">
            <v>주당</v>
          </cell>
          <cell r="I571">
            <v>0</v>
          </cell>
          <cell r="K571" t="str">
            <v>IG01900</v>
          </cell>
          <cell r="L571" t="str">
            <v>A006</v>
          </cell>
          <cell r="M571" t="str">
            <v>U</v>
          </cell>
        </row>
        <row r="572">
          <cell r="A572">
            <v>28600</v>
          </cell>
          <cell r="B572" t="str">
            <v>4</v>
          </cell>
          <cell r="C572" t="str">
            <v>호도나무</v>
          </cell>
          <cell r="E572">
            <v>82</v>
          </cell>
          <cell r="G572" t="str">
            <v>주당</v>
          </cell>
          <cell r="I572">
            <v>0</v>
          </cell>
          <cell r="K572" t="str">
            <v>IG02000</v>
          </cell>
          <cell r="L572" t="str">
            <v>A006</v>
          </cell>
          <cell r="M572" t="str">
            <v>U</v>
          </cell>
        </row>
        <row r="573">
          <cell r="A573">
            <v>28650</v>
          </cell>
          <cell r="B573" t="str">
            <v>4</v>
          </cell>
          <cell r="C573" t="str">
            <v>홍단풍</v>
          </cell>
          <cell r="E573">
            <v>14</v>
          </cell>
          <cell r="G573" t="str">
            <v>주당</v>
          </cell>
          <cell r="I573">
            <v>0</v>
          </cell>
          <cell r="K573" t="str">
            <v>IG02100</v>
          </cell>
          <cell r="L573" t="str">
            <v>A006</v>
          </cell>
          <cell r="M573" t="str">
            <v>U</v>
          </cell>
        </row>
        <row r="574">
          <cell r="A574">
            <v>28700</v>
          </cell>
          <cell r="B574" t="str">
            <v>4</v>
          </cell>
          <cell r="C574" t="str">
            <v>꽝꽝나무</v>
          </cell>
          <cell r="E574">
            <v>1200</v>
          </cell>
          <cell r="G574" t="str">
            <v>주당</v>
          </cell>
          <cell r="I574">
            <v>0</v>
          </cell>
          <cell r="K574" t="str">
            <v>IG02200</v>
          </cell>
          <cell r="L574" t="str">
            <v>A006</v>
          </cell>
          <cell r="M574" t="str">
            <v>U</v>
          </cell>
        </row>
        <row r="575">
          <cell r="A575">
            <v>28750</v>
          </cell>
          <cell r="B575" t="str">
            <v>4</v>
          </cell>
          <cell r="C575" t="str">
            <v>사철나무</v>
          </cell>
          <cell r="E575">
            <v>690</v>
          </cell>
          <cell r="G575" t="str">
            <v>주당</v>
          </cell>
          <cell r="I575">
            <v>0</v>
          </cell>
          <cell r="K575" t="str">
            <v>IG02300</v>
          </cell>
          <cell r="L575" t="str">
            <v>A006</v>
          </cell>
          <cell r="M575" t="str">
            <v>U</v>
          </cell>
        </row>
        <row r="576">
          <cell r="A576">
            <v>28800</v>
          </cell>
          <cell r="B576" t="str">
            <v>4</v>
          </cell>
          <cell r="C576" t="str">
            <v>옥향</v>
          </cell>
          <cell r="E576">
            <v>62</v>
          </cell>
          <cell r="G576" t="str">
            <v>주당</v>
          </cell>
          <cell r="I576">
            <v>0</v>
          </cell>
          <cell r="K576" t="str">
            <v>IG02400</v>
          </cell>
          <cell r="L576" t="str">
            <v>A006</v>
          </cell>
          <cell r="M576" t="str">
            <v>U</v>
          </cell>
        </row>
        <row r="577">
          <cell r="A577">
            <v>28850</v>
          </cell>
          <cell r="B577" t="str">
            <v>4</v>
          </cell>
          <cell r="C577" t="str">
            <v>팔손이나무</v>
          </cell>
          <cell r="E577">
            <v>230</v>
          </cell>
          <cell r="G577" t="str">
            <v>주당</v>
          </cell>
          <cell r="I577">
            <v>0</v>
          </cell>
          <cell r="K577" t="str">
            <v>IG02500</v>
          </cell>
          <cell r="L577" t="str">
            <v>A006</v>
          </cell>
          <cell r="M577" t="str">
            <v>U</v>
          </cell>
        </row>
        <row r="578">
          <cell r="A578">
            <v>28900</v>
          </cell>
          <cell r="B578" t="str">
            <v>4</v>
          </cell>
          <cell r="C578" t="str">
            <v>협죽도</v>
          </cell>
          <cell r="E578">
            <v>250</v>
          </cell>
          <cell r="G578" t="str">
            <v>주당</v>
          </cell>
          <cell r="I578">
            <v>0</v>
          </cell>
          <cell r="K578" t="str">
            <v>IG02600</v>
          </cell>
          <cell r="L578" t="str">
            <v>A006</v>
          </cell>
          <cell r="M578" t="str">
            <v>U</v>
          </cell>
        </row>
        <row r="579">
          <cell r="A579">
            <v>28950</v>
          </cell>
          <cell r="B579" t="str">
            <v>4</v>
          </cell>
          <cell r="C579" t="str">
            <v>영산홍</v>
          </cell>
          <cell r="E579">
            <v>1840</v>
          </cell>
          <cell r="G579" t="str">
            <v>주당</v>
          </cell>
          <cell r="I579">
            <v>0</v>
          </cell>
          <cell r="K579" t="str">
            <v>IG02700</v>
          </cell>
          <cell r="L579" t="str">
            <v>A006</v>
          </cell>
          <cell r="M579" t="str">
            <v>U</v>
          </cell>
        </row>
        <row r="580">
          <cell r="A580">
            <v>29000</v>
          </cell>
          <cell r="B580" t="str">
            <v>4</v>
          </cell>
          <cell r="C580" t="str">
            <v>자산홍</v>
          </cell>
          <cell r="E580">
            <v>2140</v>
          </cell>
          <cell r="G580" t="str">
            <v>주당</v>
          </cell>
          <cell r="I580">
            <v>0</v>
          </cell>
          <cell r="K580" t="str">
            <v>IG02800</v>
          </cell>
          <cell r="L580" t="str">
            <v>A006</v>
          </cell>
          <cell r="M580" t="str">
            <v>U</v>
          </cell>
        </row>
        <row r="581">
          <cell r="A581">
            <v>29050</v>
          </cell>
          <cell r="B581" t="str">
            <v>4</v>
          </cell>
          <cell r="C581" t="str">
            <v>치자나무</v>
          </cell>
          <cell r="E581">
            <v>810</v>
          </cell>
          <cell r="G581" t="str">
            <v>주당</v>
          </cell>
          <cell r="I581">
            <v>0</v>
          </cell>
          <cell r="K581" t="str">
            <v>IG02900</v>
          </cell>
          <cell r="L581" t="str">
            <v>A006</v>
          </cell>
          <cell r="M581" t="str">
            <v>U</v>
          </cell>
        </row>
        <row r="582">
          <cell r="A582">
            <v>29100</v>
          </cell>
          <cell r="B582" t="str">
            <v>4</v>
          </cell>
          <cell r="C582" t="str">
            <v>해당화</v>
          </cell>
          <cell r="E582">
            <v>1940</v>
          </cell>
          <cell r="G582" t="str">
            <v>주당</v>
          </cell>
          <cell r="I582">
            <v>0</v>
          </cell>
          <cell r="K582" t="str">
            <v>IG03000</v>
          </cell>
          <cell r="L582" t="str">
            <v>A006</v>
          </cell>
          <cell r="M582" t="str">
            <v>U</v>
          </cell>
        </row>
        <row r="583">
          <cell r="A583">
            <v>29150</v>
          </cell>
          <cell r="B583" t="str">
            <v>4</v>
          </cell>
          <cell r="C583" t="str">
            <v>황매화</v>
          </cell>
          <cell r="E583">
            <v>1480</v>
          </cell>
          <cell r="G583" t="str">
            <v>주당</v>
          </cell>
          <cell r="I583">
            <v>0</v>
          </cell>
          <cell r="K583" t="str">
            <v>IG03100</v>
          </cell>
          <cell r="L583" t="str">
            <v>A006</v>
          </cell>
          <cell r="M583" t="str">
            <v>U</v>
          </cell>
        </row>
        <row r="584">
          <cell r="A584">
            <v>29200</v>
          </cell>
          <cell r="B584" t="str">
            <v>4</v>
          </cell>
          <cell r="C584" t="str">
            <v>담쟁이덩쿨</v>
          </cell>
          <cell r="E584">
            <v>1600</v>
          </cell>
          <cell r="G584" t="str">
            <v>주당</v>
          </cell>
          <cell r="I584">
            <v>0</v>
          </cell>
          <cell r="K584" t="str">
            <v>IG03200</v>
          </cell>
          <cell r="L584" t="str">
            <v>A006</v>
          </cell>
          <cell r="M584" t="str">
            <v>U</v>
          </cell>
        </row>
        <row r="585">
          <cell r="A585">
            <v>29250</v>
          </cell>
          <cell r="B585" t="str">
            <v>4</v>
          </cell>
          <cell r="C585" t="str">
            <v>잔디</v>
          </cell>
          <cell r="E585">
            <v>39720</v>
          </cell>
          <cell r="G585" t="str">
            <v>M2</v>
          </cell>
          <cell r="I585">
            <v>0</v>
          </cell>
          <cell r="K585" t="str">
            <v>IG03300</v>
          </cell>
          <cell r="L585" t="str">
            <v>A006</v>
          </cell>
          <cell r="M585" t="str">
            <v>U</v>
          </cell>
        </row>
        <row r="586">
          <cell r="A586">
            <v>29300</v>
          </cell>
          <cell r="B586" t="str">
            <v>3</v>
          </cell>
          <cell r="C586" t="str">
            <v>(사)골재대</v>
          </cell>
          <cell r="E586">
            <v>0</v>
          </cell>
          <cell r="I586">
            <v>0</v>
          </cell>
          <cell r="K586" t="str">
            <v>A007</v>
          </cell>
          <cell r="L586" t="str">
            <v>A0001</v>
          </cell>
          <cell r="M586" t="str">
            <v>U</v>
          </cell>
        </row>
        <row r="587">
          <cell r="A587">
            <v>29350</v>
          </cell>
          <cell r="B587" t="str">
            <v>4</v>
          </cell>
          <cell r="C587" t="str">
            <v>모래(도착도)</v>
          </cell>
          <cell r="D587" t="str">
            <v>강모래</v>
          </cell>
          <cell r="E587">
            <v>63793</v>
          </cell>
          <cell r="G587" t="str">
            <v>M3</v>
          </cell>
          <cell r="I587">
            <v>0</v>
          </cell>
          <cell r="K587" t="str">
            <v>M00680</v>
          </cell>
          <cell r="L587" t="str">
            <v>A007</v>
          </cell>
          <cell r="M587" t="str">
            <v>U</v>
          </cell>
        </row>
        <row r="588">
          <cell r="A588">
            <v>29400</v>
          </cell>
          <cell r="B588" t="str">
            <v>4</v>
          </cell>
          <cell r="C588" t="str">
            <v>모래(도착도)</v>
          </cell>
          <cell r="D588" t="str">
            <v>세척사</v>
          </cell>
          <cell r="E588">
            <v>187687</v>
          </cell>
          <cell r="G588" t="str">
            <v>M3</v>
          </cell>
          <cell r="I588">
            <v>0</v>
          </cell>
          <cell r="K588" t="str">
            <v>M00690</v>
          </cell>
          <cell r="L588" t="str">
            <v>A007</v>
          </cell>
          <cell r="M588" t="str">
            <v>U</v>
          </cell>
        </row>
        <row r="589">
          <cell r="A589">
            <v>29450</v>
          </cell>
          <cell r="B589" t="str">
            <v>4</v>
          </cell>
          <cell r="C589" t="str">
            <v>쇄석자갈(현장도착도)</v>
          </cell>
          <cell r="D589" t="str">
            <v>40mm</v>
          </cell>
          <cell r="E589">
            <v>66726</v>
          </cell>
          <cell r="G589" t="str">
            <v>M3</v>
          </cell>
          <cell r="I589">
            <v>0</v>
          </cell>
          <cell r="K589" t="str">
            <v>M07290D9</v>
          </cell>
          <cell r="L589" t="str">
            <v>A007</v>
          </cell>
          <cell r="M589" t="str">
            <v>U</v>
          </cell>
        </row>
        <row r="590">
          <cell r="A590">
            <v>29500</v>
          </cell>
          <cell r="B590" t="str">
            <v>4</v>
          </cell>
          <cell r="C590" t="str">
            <v>보조기층재(현장도착도)</v>
          </cell>
          <cell r="D590" t="str">
            <v>D=40MM</v>
          </cell>
          <cell r="E590">
            <v>116074</v>
          </cell>
          <cell r="G590" t="str">
            <v>M3</v>
          </cell>
          <cell r="I590">
            <v>0</v>
          </cell>
          <cell r="K590" t="str">
            <v>M00740</v>
          </cell>
          <cell r="L590" t="str">
            <v>A007</v>
          </cell>
          <cell r="M590" t="str">
            <v>U</v>
          </cell>
        </row>
        <row r="591">
          <cell r="A591">
            <v>29550</v>
          </cell>
          <cell r="B591" t="str">
            <v>4</v>
          </cell>
          <cell r="C591" t="str">
            <v>보조기층재(현장도착도)</v>
          </cell>
          <cell r="D591" t="str">
            <v>D=75MM</v>
          </cell>
          <cell r="E591">
            <v>17875</v>
          </cell>
          <cell r="G591" t="str">
            <v>M3</v>
          </cell>
          <cell r="I591">
            <v>0</v>
          </cell>
          <cell r="K591" t="str">
            <v>M00741</v>
          </cell>
          <cell r="L591" t="str">
            <v>A007</v>
          </cell>
          <cell r="M591" t="str">
            <v>U</v>
          </cell>
        </row>
        <row r="592">
          <cell r="A592">
            <v>29600</v>
          </cell>
          <cell r="B592" t="str">
            <v>3</v>
          </cell>
          <cell r="C592" t="str">
            <v>(아)폐기물처리비</v>
          </cell>
          <cell r="E592">
            <v>0</v>
          </cell>
          <cell r="I592">
            <v>0</v>
          </cell>
          <cell r="K592" t="str">
            <v>A008</v>
          </cell>
          <cell r="L592" t="str">
            <v>A0001</v>
          </cell>
          <cell r="M592" t="str">
            <v>U</v>
          </cell>
        </row>
        <row r="593">
          <cell r="A593">
            <v>29650</v>
          </cell>
          <cell r="B593" t="str">
            <v>4</v>
          </cell>
          <cell r="C593" t="str">
            <v>폐콘크리트</v>
          </cell>
          <cell r="D593" t="str">
            <v>철근콘크리트</v>
          </cell>
          <cell r="E593">
            <v>13316</v>
          </cell>
          <cell r="G593" t="str">
            <v>M3</v>
          </cell>
          <cell r="I593">
            <v>0</v>
          </cell>
          <cell r="K593" t="str">
            <v>GS0310</v>
          </cell>
          <cell r="L593" t="str">
            <v>A008</v>
          </cell>
          <cell r="M593" t="str">
            <v>U</v>
          </cell>
        </row>
        <row r="594">
          <cell r="A594">
            <v>29700</v>
          </cell>
          <cell r="B594" t="str">
            <v>4</v>
          </cell>
          <cell r="C594" t="str">
            <v>폐아스콘</v>
          </cell>
          <cell r="E594">
            <v>8137</v>
          </cell>
          <cell r="G594" t="str">
            <v>M3</v>
          </cell>
          <cell r="I594">
            <v>0</v>
          </cell>
          <cell r="K594" t="str">
            <v>GS0320</v>
          </cell>
          <cell r="L594" t="str">
            <v>A008</v>
          </cell>
          <cell r="M594" t="str">
            <v>U</v>
          </cell>
        </row>
        <row r="595">
          <cell r="A595">
            <v>29750</v>
          </cell>
          <cell r="B595" t="str">
            <v>3</v>
          </cell>
          <cell r="C595" t="str">
            <v>(자)사급자재대</v>
          </cell>
          <cell r="E595">
            <v>0</v>
          </cell>
          <cell r="I595">
            <v>0</v>
          </cell>
          <cell r="K595" t="str">
            <v>A009</v>
          </cell>
          <cell r="L595" t="str">
            <v>A0001</v>
          </cell>
          <cell r="M595" t="str">
            <v>U</v>
          </cell>
        </row>
        <row r="596">
          <cell r="A596">
            <v>29800</v>
          </cell>
          <cell r="B596" t="str">
            <v>4</v>
          </cell>
          <cell r="C596" t="str">
            <v>시멘트</v>
          </cell>
          <cell r="D596" t="str">
            <v>BULK    (비포장품)</v>
          </cell>
          <cell r="E596">
            <v>31051</v>
          </cell>
          <cell r="G596" t="str">
            <v>TON</v>
          </cell>
          <cell r="I596">
            <v>0</v>
          </cell>
          <cell r="K596" t="str">
            <v>M0747006</v>
          </cell>
          <cell r="L596" t="str">
            <v>A009</v>
          </cell>
          <cell r="M596" t="str">
            <v>U</v>
          </cell>
        </row>
        <row r="597">
          <cell r="A597">
            <v>29850</v>
          </cell>
          <cell r="B597" t="str">
            <v>4</v>
          </cell>
          <cell r="C597" t="str">
            <v>보통시멘트</v>
          </cell>
          <cell r="D597" t="str">
            <v>40kg/대 (포장품)</v>
          </cell>
          <cell r="E597">
            <v>6149</v>
          </cell>
          <cell r="G597" t="str">
            <v>대</v>
          </cell>
          <cell r="I597">
            <v>0</v>
          </cell>
          <cell r="K597" t="str">
            <v>M0747074</v>
          </cell>
          <cell r="L597" t="str">
            <v>A009</v>
          </cell>
          <cell r="M597" t="str">
            <v>U</v>
          </cell>
        </row>
        <row r="598">
          <cell r="A598">
            <v>29900</v>
          </cell>
          <cell r="B598" t="str">
            <v>4</v>
          </cell>
          <cell r="C598" t="str">
            <v>레미콘</v>
          </cell>
          <cell r="D598" t="str">
            <v>40-150-8</v>
          </cell>
          <cell r="E598">
            <v>5023</v>
          </cell>
          <cell r="G598" t="str">
            <v>M3</v>
          </cell>
          <cell r="I598">
            <v>0</v>
          </cell>
          <cell r="K598" t="str">
            <v>M0768009</v>
          </cell>
          <cell r="L598" t="str">
            <v>A009</v>
          </cell>
          <cell r="M598" t="str">
            <v>U</v>
          </cell>
        </row>
        <row r="599">
          <cell r="A599">
            <v>29950</v>
          </cell>
          <cell r="B599" t="str">
            <v>4</v>
          </cell>
          <cell r="C599" t="str">
            <v>레미콘</v>
          </cell>
          <cell r="D599" t="str">
            <v>40-210-8</v>
          </cell>
          <cell r="E599">
            <v>1823</v>
          </cell>
          <cell r="G599" t="str">
            <v>M3</v>
          </cell>
          <cell r="I599">
            <v>0</v>
          </cell>
          <cell r="K599" t="str">
            <v>M0768051</v>
          </cell>
          <cell r="L599" t="str">
            <v>A009</v>
          </cell>
          <cell r="M599" t="str">
            <v>U</v>
          </cell>
        </row>
        <row r="600">
          <cell r="A600">
            <v>30000</v>
          </cell>
          <cell r="B600" t="str">
            <v>4</v>
          </cell>
          <cell r="C600" t="str">
            <v>레미콘</v>
          </cell>
          <cell r="D600" t="str">
            <v>25-210-8</v>
          </cell>
          <cell r="E600">
            <v>4557</v>
          </cell>
          <cell r="G600" t="str">
            <v>M3</v>
          </cell>
          <cell r="I600">
            <v>0</v>
          </cell>
          <cell r="K600" t="str">
            <v>M0765045</v>
          </cell>
          <cell r="L600" t="str">
            <v>A009</v>
          </cell>
          <cell r="M600" t="str">
            <v>U</v>
          </cell>
        </row>
        <row r="601">
          <cell r="A601">
            <v>30050</v>
          </cell>
          <cell r="B601" t="str">
            <v>4</v>
          </cell>
          <cell r="C601" t="str">
            <v>레미콘</v>
          </cell>
          <cell r="D601" t="str">
            <v>25-240-15</v>
          </cell>
          <cell r="E601">
            <v>18681</v>
          </cell>
          <cell r="G601" t="str">
            <v>M3</v>
          </cell>
          <cell r="I601">
            <v>0</v>
          </cell>
          <cell r="K601" t="str">
            <v>M0765066</v>
          </cell>
          <cell r="L601" t="str">
            <v>A009</v>
          </cell>
          <cell r="M601" t="str">
            <v>U</v>
          </cell>
        </row>
        <row r="602">
          <cell r="A602">
            <v>30100</v>
          </cell>
          <cell r="B602" t="str">
            <v>4</v>
          </cell>
          <cell r="C602" t="str">
            <v>투수성콘크리트</v>
          </cell>
          <cell r="D602" t="str">
            <v>13-180kg/㎠</v>
          </cell>
          <cell r="E602">
            <v>3884</v>
          </cell>
          <cell r="G602" t="str">
            <v>M3</v>
          </cell>
          <cell r="I602">
            <v>0</v>
          </cell>
          <cell r="K602" t="str">
            <v>M1173023</v>
          </cell>
          <cell r="L602" t="str">
            <v>A009</v>
          </cell>
          <cell r="M602" t="str">
            <v>U</v>
          </cell>
        </row>
        <row r="603">
          <cell r="A603">
            <v>30150</v>
          </cell>
          <cell r="B603" t="str">
            <v>4</v>
          </cell>
          <cell r="C603" t="str">
            <v>이형철근</v>
          </cell>
          <cell r="D603" t="str">
            <v>D10M/M   0.560KG/M  SD30A,30B</v>
          </cell>
          <cell r="E603">
            <v>0.90200000000000002</v>
          </cell>
          <cell r="G603" t="str">
            <v>TON</v>
          </cell>
          <cell r="I603">
            <v>0</v>
          </cell>
          <cell r="K603" t="str">
            <v>M0012003</v>
          </cell>
          <cell r="L603" t="str">
            <v>A009</v>
          </cell>
          <cell r="M603" t="str">
            <v>U</v>
          </cell>
        </row>
        <row r="604">
          <cell r="A604">
            <v>30200</v>
          </cell>
          <cell r="B604" t="str">
            <v>4</v>
          </cell>
          <cell r="C604" t="str">
            <v>이형철근</v>
          </cell>
          <cell r="D604" t="str">
            <v>D13M/M   0.995KG/M  SD30A,30B</v>
          </cell>
          <cell r="E604">
            <v>494.04899999999998</v>
          </cell>
          <cell r="G604" t="str">
            <v>TON</v>
          </cell>
          <cell r="I604">
            <v>0</v>
          </cell>
          <cell r="K604" t="str">
            <v>M0012006</v>
          </cell>
          <cell r="L604" t="str">
            <v>A009</v>
          </cell>
          <cell r="M604" t="str">
            <v>U</v>
          </cell>
        </row>
        <row r="605">
          <cell r="A605">
            <v>30250</v>
          </cell>
          <cell r="B605" t="str">
            <v>4</v>
          </cell>
          <cell r="C605" t="str">
            <v>이형철근</v>
          </cell>
          <cell r="D605" t="str">
            <v>D16M/M   1.560KG/M  SD30A,30B</v>
          </cell>
          <cell r="E605">
            <v>1320.704</v>
          </cell>
          <cell r="G605" t="str">
            <v>TON</v>
          </cell>
          <cell r="I605">
            <v>0</v>
          </cell>
          <cell r="K605" t="str">
            <v>M0012009</v>
          </cell>
          <cell r="L605" t="str">
            <v>A009</v>
          </cell>
          <cell r="M605" t="str">
            <v>U</v>
          </cell>
        </row>
        <row r="606">
          <cell r="A606">
            <v>30300</v>
          </cell>
          <cell r="B606" t="str">
            <v>4</v>
          </cell>
          <cell r="C606" t="str">
            <v>이형철근</v>
          </cell>
          <cell r="D606" t="str">
            <v>D19M/M   2.250KG/M  SD30A,30B</v>
          </cell>
          <cell r="E606">
            <v>124.706</v>
          </cell>
          <cell r="G606" t="str">
            <v>TON</v>
          </cell>
          <cell r="I606">
            <v>0</v>
          </cell>
          <cell r="K606" t="str">
            <v>M0012012</v>
          </cell>
          <cell r="L606" t="str">
            <v>A009</v>
          </cell>
          <cell r="M606" t="str">
            <v>U</v>
          </cell>
        </row>
        <row r="607">
          <cell r="A607">
            <v>30350</v>
          </cell>
          <cell r="B607" t="str">
            <v>4</v>
          </cell>
          <cell r="C607" t="str">
            <v>이형철근</v>
          </cell>
          <cell r="D607" t="str">
            <v>D22M/M   3.040KG/M  SD30A,30B</v>
          </cell>
          <cell r="E607">
            <v>1226.8409999999999</v>
          </cell>
          <cell r="G607" t="str">
            <v>TON</v>
          </cell>
          <cell r="I607">
            <v>0</v>
          </cell>
          <cell r="K607" t="str">
            <v>M0012015</v>
          </cell>
          <cell r="L607" t="str">
            <v>A009</v>
          </cell>
          <cell r="M607" t="str">
            <v>U</v>
          </cell>
        </row>
        <row r="608">
          <cell r="A608">
            <v>30400</v>
          </cell>
          <cell r="B608" t="str">
            <v>4</v>
          </cell>
          <cell r="C608" t="str">
            <v>이형철근</v>
          </cell>
          <cell r="D608" t="str">
            <v>D25M/M   3.980KG/M  SD30A,30B</v>
          </cell>
          <cell r="E608">
            <v>460.91399999999999</v>
          </cell>
          <cell r="G608" t="str">
            <v>TON</v>
          </cell>
          <cell r="I608">
            <v>0</v>
          </cell>
          <cell r="K608" t="str">
            <v>M0012018</v>
          </cell>
          <cell r="L608" t="str">
            <v>A009</v>
          </cell>
          <cell r="M608" t="str">
            <v>U</v>
          </cell>
        </row>
        <row r="609">
          <cell r="A609">
            <v>30450</v>
          </cell>
          <cell r="B609" t="str">
            <v>4</v>
          </cell>
          <cell r="C609" t="str">
            <v>이형철근</v>
          </cell>
          <cell r="D609" t="str">
            <v>D29M/M   5.040KG/M  SD30A,30B</v>
          </cell>
          <cell r="E609">
            <v>3.9390000000000001</v>
          </cell>
          <cell r="G609" t="str">
            <v>TON</v>
          </cell>
          <cell r="I609">
            <v>0</v>
          </cell>
          <cell r="K609" t="str">
            <v>M0012021</v>
          </cell>
          <cell r="L609" t="str">
            <v>A009</v>
          </cell>
          <cell r="M609" t="str">
            <v>U</v>
          </cell>
        </row>
        <row r="610">
          <cell r="A610">
            <v>30500</v>
          </cell>
          <cell r="B610" t="str">
            <v>4</v>
          </cell>
          <cell r="C610" t="str">
            <v>원형봉강</v>
          </cell>
          <cell r="D610" t="str">
            <v>12M/M    0.888KG/M  SS41</v>
          </cell>
          <cell r="E610">
            <v>17.454999999999998</v>
          </cell>
          <cell r="G610" t="str">
            <v>TON</v>
          </cell>
          <cell r="I610">
            <v>0</v>
          </cell>
          <cell r="K610" t="str">
            <v>M0003010</v>
          </cell>
          <cell r="L610" t="str">
            <v>A009</v>
          </cell>
          <cell r="M610" t="str">
            <v>U</v>
          </cell>
        </row>
        <row r="611">
          <cell r="A611">
            <v>30550</v>
          </cell>
          <cell r="B611" t="str">
            <v>4</v>
          </cell>
          <cell r="C611" t="str">
            <v>원형봉강</v>
          </cell>
          <cell r="D611" t="str">
            <v>22M/M    2.980KG/M  SS41</v>
          </cell>
          <cell r="E611">
            <v>0.60299999999999998</v>
          </cell>
          <cell r="G611" t="str">
            <v>TON</v>
          </cell>
          <cell r="I611">
            <v>0</v>
          </cell>
          <cell r="K611" t="str">
            <v>M0003022</v>
          </cell>
          <cell r="L611" t="str">
            <v>A009</v>
          </cell>
          <cell r="M611" t="str">
            <v>U</v>
          </cell>
        </row>
        <row r="612">
          <cell r="A612">
            <v>30600</v>
          </cell>
          <cell r="B612" t="str">
            <v>4</v>
          </cell>
          <cell r="C612" t="str">
            <v>원형봉강</v>
          </cell>
          <cell r="D612" t="str">
            <v>32M/M    6.310KG/M  SS41</v>
          </cell>
          <cell r="E612">
            <v>6.6319999999999997</v>
          </cell>
          <cell r="G612" t="str">
            <v>TON</v>
          </cell>
          <cell r="I612">
            <v>0</v>
          </cell>
          <cell r="K612" t="str">
            <v>M0003031</v>
          </cell>
          <cell r="L612" t="str">
            <v>A009</v>
          </cell>
          <cell r="M612" t="str">
            <v>U</v>
          </cell>
        </row>
        <row r="613">
          <cell r="A613">
            <v>30650</v>
          </cell>
          <cell r="B613" t="str">
            <v>4</v>
          </cell>
          <cell r="C613" t="str">
            <v>원형봉강</v>
          </cell>
          <cell r="D613" t="str">
            <v>38M/M    8.900KG/M  SS41</v>
          </cell>
          <cell r="E613">
            <v>24.507999999999999</v>
          </cell>
          <cell r="G613" t="str">
            <v>TON</v>
          </cell>
          <cell r="I613">
            <v>0</v>
          </cell>
          <cell r="K613" t="str">
            <v>M0003034</v>
          </cell>
          <cell r="L613" t="str">
            <v>A009</v>
          </cell>
          <cell r="M613" t="str">
            <v>U</v>
          </cell>
        </row>
        <row r="614">
          <cell r="A614">
            <v>30700</v>
          </cell>
          <cell r="B614" t="str">
            <v>4</v>
          </cell>
          <cell r="C614" t="str">
            <v>SHEET PILE 손료 (6개월미만)</v>
          </cell>
          <cell r="D614" t="str">
            <v>30%</v>
          </cell>
          <cell r="E614">
            <v>1793.2</v>
          </cell>
          <cell r="G614" t="str">
            <v>TON</v>
          </cell>
          <cell r="I614">
            <v>0</v>
          </cell>
          <cell r="K614" t="str">
            <v>J-91002</v>
          </cell>
          <cell r="L614" t="str">
            <v>A009</v>
          </cell>
          <cell r="M614" t="str">
            <v>U</v>
          </cell>
        </row>
        <row r="615">
          <cell r="A615">
            <v>30750</v>
          </cell>
          <cell r="B615" t="str">
            <v>4</v>
          </cell>
          <cell r="C615" t="str">
            <v>H-BEAM 손료 (6개월미만)</v>
          </cell>
          <cell r="D615" t="str">
            <v>H-300x300x10x15</v>
          </cell>
          <cell r="E615">
            <v>1168.23</v>
          </cell>
          <cell r="G615" t="str">
            <v>TON</v>
          </cell>
          <cell r="I615">
            <v>0</v>
          </cell>
          <cell r="K615" t="str">
            <v>J-92002</v>
          </cell>
          <cell r="L615" t="str">
            <v>A009</v>
          </cell>
          <cell r="M615" t="str">
            <v>U</v>
          </cell>
        </row>
        <row r="616">
          <cell r="A616">
            <v>30800</v>
          </cell>
          <cell r="B616" t="str">
            <v>4</v>
          </cell>
          <cell r="C616" t="str">
            <v>흄관</v>
          </cell>
          <cell r="D616" t="str">
            <v>300㎜</v>
          </cell>
          <cell r="E616">
            <v>5</v>
          </cell>
          <cell r="G616" t="str">
            <v>M</v>
          </cell>
          <cell r="I616">
            <v>0</v>
          </cell>
          <cell r="K616" t="str">
            <v>M1749009</v>
          </cell>
          <cell r="L616" t="str">
            <v>A009</v>
          </cell>
          <cell r="M616" t="str">
            <v>U</v>
          </cell>
        </row>
        <row r="617">
          <cell r="A617">
            <v>30850</v>
          </cell>
          <cell r="B617" t="str">
            <v>4</v>
          </cell>
          <cell r="C617" t="str">
            <v>흄관</v>
          </cell>
          <cell r="D617" t="str">
            <v>450㎜</v>
          </cell>
          <cell r="E617">
            <v>1034</v>
          </cell>
          <cell r="G617" t="str">
            <v>M</v>
          </cell>
          <cell r="I617">
            <v>0</v>
          </cell>
          <cell r="K617" t="str">
            <v>M1749018</v>
          </cell>
          <cell r="L617" t="str">
            <v>A009</v>
          </cell>
          <cell r="M617" t="str">
            <v>U</v>
          </cell>
        </row>
        <row r="618">
          <cell r="A618">
            <v>30900</v>
          </cell>
          <cell r="B618" t="str">
            <v>4</v>
          </cell>
          <cell r="C618" t="str">
            <v>흄관</v>
          </cell>
          <cell r="D618" t="str">
            <v>600㎜</v>
          </cell>
          <cell r="E618">
            <v>175</v>
          </cell>
          <cell r="G618" t="str">
            <v>M</v>
          </cell>
          <cell r="I618">
            <v>0</v>
          </cell>
          <cell r="K618" t="str">
            <v>M1749024</v>
          </cell>
          <cell r="L618" t="str">
            <v>A009</v>
          </cell>
          <cell r="M618" t="str">
            <v>U</v>
          </cell>
        </row>
        <row r="619">
          <cell r="A619">
            <v>30950</v>
          </cell>
          <cell r="B619" t="str">
            <v>4</v>
          </cell>
          <cell r="C619" t="str">
            <v>흄관</v>
          </cell>
          <cell r="D619" t="str">
            <v>800㎜</v>
          </cell>
          <cell r="E619">
            <v>317</v>
          </cell>
          <cell r="G619" t="str">
            <v>M</v>
          </cell>
          <cell r="I619">
            <v>0</v>
          </cell>
          <cell r="K619" t="str">
            <v>M1749030</v>
          </cell>
          <cell r="L619" t="str">
            <v>A009</v>
          </cell>
          <cell r="M619" t="str">
            <v>U</v>
          </cell>
        </row>
        <row r="620">
          <cell r="A620">
            <v>31000</v>
          </cell>
          <cell r="B620" t="str">
            <v>4</v>
          </cell>
          <cell r="C620" t="str">
            <v>흄관</v>
          </cell>
          <cell r="D620" t="str">
            <v>1000㎜</v>
          </cell>
          <cell r="E620">
            <v>28</v>
          </cell>
          <cell r="G620" t="str">
            <v>M</v>
          </cell>
          <cell r="I620">
            <v>0</v>
          </cell>
          <cell r="K620" t="str">
            <v>M1749036</v>
          </cell>
          <cell r="L620" t="str">
            <v>A009</v>
          </cell>
          <cell r="M620" t="str">
            <v>U</v>
          </cell>
        </row>
        <row r="621">
          <cell r="A621">
            <v>31050</v>
          </cell>
          <cell r="B621" t="str">
            <v>4</v>
          </cell>
          <cell r="C621" t="str">
            <v>흄관</v>
          </cell>
          <cell r="D621" t="str">
            <v>1200㎜</v>
          </cell>
          <cell r="E621">
            <v>332</v>
          </cell>
          <cell r="G621" t="str">
            <v>M</v>
          </cell>
          <cell r="I621">
            <v>0</v>
          </cell>
          <cell r="K621" t="str">
            <v>M1749042</v>
          </cell>
          <cell r="L621" t="str">
            <v>A009</v>
          </cell>
          <cell r="M621" t="str">
            <v>U</v>
          </cell>
        </row>
        <row r="622">
          <cell r="A622">
            <v>31100</v>
          </cell>
          <cell r="B622" t="str">
            <v>4</v>
          </cell>
          <cell r="C622" t="str">
            <v>아스팔트콘크리트</v>
          </cell>
          <cell r="D622" t="str">
            <v>#467 기층용(안정처리제)</v>
          </cell>
          <cell r="E622">
            <v>115467</v>
          </cell>
          <cell r="G622" t="str">
            <v>TON</v>
          </cell>
          <cell r="I622">
            <v>0</v>
          </cell>
          <cell r="K622" t="str">
            <v>M1158003</v>
          </cell>
          <cell r="L622" t="str">
            <v>A009</v>
          </cell>
          <cell r="M622" t="str">
            <v>U</v>
          </cell>
        </row>
        <row r="623">
          <cell r="A623">
            <v>31150</v>
          </cell>
          <cell r="B623" t="str">
            <v>4</v>
          </cell>
          <cell r="C623" t="str">
            <v>아스팔트콘크리트</v>
          </cell>
          <cell r="D623" t="str">
            <v>#78  표층용</v>
          </cell>
          <cell r="E623">
            <v>7245</v>
          </cell>
          <cell r="G623" t="str">
            <v>TON</v>
          </cell>
          <cell r="I623">
            <v>0</v>
          </cell>
          <cell r="K623" t="str">
            <v>M1155009</v>
          </cell>
          <cell r="L623" t="str">
            <v>A009</v>
          </cell>
          <cell r="M623" t="str">
            <v>U</v>
          </cell>
        </row>
        <row r="624">
          <cell r="A624">
            <v>31200</v>
          </cell>
          <cell r="B624" t="str">
            <v>4</v>
          </cell>
          <cell r="C624" t="str">
            <v>아스팔트(유제)</v>
          </cell>
          <cell r="D624" t="str">
            <v>RS(C)-3,4 P/K(200ℓ)</v>
          </cell>
          <cell r="E624">
            <v>1672</v>
          </cell>
          <cell r="G624" t="str">
            <v>D/R</v>
          </cell>
          <cell r="I624">
            <v>0</v>
          </cell>
          <cell r="K624" t="str">
            <v>M1152003</v>
          </cell>
          <cell r="L624" t="str">
            <v>A009</v>
          </cell>
          <cell r="M624" t="str">
            <v>U</v>
          </cell>
        </row>
        <row r="625">
          <cell r="A625">
            <v>31250</v>
          </cell>
          <cell r="B625" t="str">
            <v>0</v>
          </cell>
          <cell r="C625" t="str">
            <v>간 접 노 무 비</v>
          </cell>
          <cell r="E625">
            <v>1</v>
          </cell>
          <cell r="G625" t="str">
            <v>식</v>
          </cell>
          <cell r="I625">
            <v>0</v>
          </cell>
          <cell r="K625" t="str">
            <v>F          *</v>
          </cell>
          <cell r="M625" t="str">
            <v>U</v>
          </cell>
        </row>
        <row r="626">
          <cell r="A626">
            <v>31300</v>
          </cell>
          <cell r="B626" t="str">
            <v>0</v>
          </cell>
          <cell r="C626" t="str">
            <v>산 재 보 험 료</v>
          </cell>
          <cell r="E626">
            <v>1</v>
          </cell>
          <cell r="G626" t="str">
            <v>식</v>
          </cell>
          <cell r="I626">
            <v>0</v>
          </cell>
          <cell r="K626" t="str">
            <v>F          *</v>
          </cell>
          <cell r="M626" t="str">
            <v>U</v>
          </cell>
        </row>
        <row r="627">
          <cell r="A627">
            <v>31350</v>
          </cell>
          <cell r="B627" t="str">
            <v>0</v>
          </cell>
          <cell r="C627" t="str">
            <v>안 전 관 리 비</v>
          </cell>
          <cell r="E627">
            <v>1</v>
          </cell>
          <cell r="G627" t="str">
            <v>식</v>
          </cell>
          <cell r="I627">
            <v>0</v>
          </cell>
          <cell r="K627" t="str">
            <v>F          *</v>
          </cell>
          <cell r="M627" t="str">
            <v>U</v>
          </cell>
        </row>
        <row r="628">
          <cell r="A628">
            <v>31400</v>
          </cell>
          <cell r="B628" t="str">
            <v>0</v>
          </cell>
          <cell r="C628" t="str">
            <v>기  타  경  비</v>
          </cell>
          <cell r="E628">
            <v>1</v>
          </cell>
          <cell r="G628" t="str">
            <v>식</v>
          </cell>
          <cell r="I628">
            <v>0</v>
          </cell>
          <cell r="K628" t="str">
            <v>F          *</v>
          </cell>
          <cell r="M628" t="str">
            <v>U</v>
          </cell>
        </row>
        <row r="629">
          <cell r="A629">
            <v>31450</v>
          </cell>
          <cell r="B629" t="str">
            <v>0</v>
          </cell>
          <cell r="C629" t="str">
            <v>일 반 관 리 비</v>
          </cell>
          <cell r="E629">
            <v>1</v>
          </cell>
          <cell r="G629" t="str">
            <v>식</v>
          </cell>
          <cell r="I629">
            <v>0</v>
          </cell>
          <cell r="K629" t="str">
            <v>F          *</v>
          </cell>
          <cell r="M629" t="str">
            <v>U</v>
          </cell>
        </row>
        <row r="630">
          <cell r="A630">
            <v>31500</v>
          </cell>
          <cell r="B630" t="str">
            <v>0</v>
          </cell>
          <cell r="C630" t="str">
            <v>이          윤</v>
          </cell>
          <cell r="E630">
            <v>1</v>
          </cell>
          <cell r="G630" t="str">
            <v>식</v>
          </cell>
          <cell r="I630">
            <v>0</v>
          </cell>
          <cell r="K630" t="str">
            <v>F          *</v>
          </cell>
          <cell r="M630" t="str">
            <v>U</v>
          </cell>
        </row>
        <row r="631">
          <cell r="A631">
            <v>31550</v>
          </cell>
          <cell r="B631" t="str">
            <v>0</v>
          </cell>
          <cell r="C631" t="str">
            <v>부 가 가 치 세</v>
          </cell>
          <cell r="E631">
            <v>1</v>
          </cell>
          <cell r="G631" t="str">
            <v>식</v>
          </cell>
          <cell r="I631">
            <v>0</v>
          </cell>
          <cell r="K631" t="str">
            <v>F          *</v>
          </cell>
          <cell r="M631" t="str">
            <v>U</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보완자의견"/>
      <sheetName val="사업개요"/>
      <sheetName val="공사내용"/>
      <sheetName val="수지예산"/>
      <sheetName val="수지예산증감"/>
      <sheetName val="계획보완증감"/>
      <sheetName val="년도별공사비"/>
      <sheetName val="이동조서"/>
      <sheetName val="공사원가 (2)"/>
      <sheetName val="공사원가"/>
      <sheetName val="공사비명세서"/>
      <sheetName val="관급자재대"/>
      <sheetName val="사급자재대"/>
      <sheetName val="자재집계표"/>
      <sheetName val="재료집계표"/>
      <sheetName val="토적계산서"/>
      <sheetName val="재료계산서"/>
      <sheetName val="단가일람"/>
      <sheetName val="단가표"/>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C1교슬래브집계표"/>
      <sheetName val="IC1교슬래브(동해방향)"/>
      <sheetName val="IC1교슬래브(주문진방향)"/>
      <sheetName val="차액보증"/>
      <sheetName val="시점교대"/>
      <sheetName val="옹벽수량집계"/>
      <sheetName val="관일"/>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대업체순서"/>
      <sheetName val="#REF"/>
      <sheetName val="차액보증"/>
      <sheetName val="간접재료비산출표-27-30"/>
      <sheetName val="실행철강하도"/>
      <sheetName val="6호기"/>
      <sheetName val="2공구산출내역"/>
      <sheetName val="청천내"/>
      <sheetName val="원가 (2)"/>
      <sheetName val="N賃率-職"/>
      <sheetName val="J直材4"/>
      <sheetName val="직노"/>
      <sheetName val="관급"/>
      <sheetName val="입찰안"/>
      <sheetName val="공통(20-91)"/>
      <sheetName val="노임단가"/>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간접재료비산출표-27-30"/>
      <sheetName val="산출내역서집계표"/>
      <sheetName val="수량산출"/>
      <sheetName val="Sheet1"/>
      <sheetName val="주요측점"/>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요 및 발코니난간 부분=================="/>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8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수량산출"/>
      <sheetName val="차액보증"/>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sheetName val="1)간지"/>
      <sheetName val="부대수량집계"/>
      <sheetName val="2)간지"/>
      <sheetName val="어린이보호용난간"/>
      <sheetName val="3)간지"/>
      <sheetName val="알루미늄난간"/>
      <sheetName val="4)간지"/>
      <sheetName val="노측용방호책"/>
      <sheetName val="5)간지"/>
      <sheetName val="중앙분리대형가드레일"/>
      <sheetName val="6)간지"/>
      <sheetName val="교통표지판집계"/>
      <sheetName val="교통표지판설치조서"/>
      <sheetName val="7)간지 "/>
      <sheetName val="갈매기표지판"/>
      <sheetName val="8)간지"/>
      <sheetName val="반사경집계표"/>
      <sheetName val="9)간지"/>
      <sheetName val="표지병집계"/>
      <sheetName val="표지병"/>
      <sheetName val="10)간지"/>
      <sheetName val="가로수분보호대집계"/>
      <sheetName val="가로수분보호대"/>
      <sheetName val="11)간지"/>
      <sheetName val="파쇄암쌓기산출"/>
      <sheetName val="12)간지"/>
      <sheetName val="공사준공표시석"/>
      <sheetName val="#REF"/>
      <sheetName val="변화치수"/>
      <sheetName val="간접재료비산출표-27-3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3BL공동구 수량"/>
      <sheetName val="변화치수"/>
    </sheetNames>
    <sheetDataSet>
      <sheetData sheetId="0"/>
      <sheetData sheetId="1"/>
      <sheetData sheetId="2"/>
      <sheetData sheetId="3"/>
      <sheetData sheetId="4"/>
      <sheetData sheetId="5"/>
      <sheetData sheetId="6"/>
      <sheetData sheetId="7"/>
      <sheetData sheetId="8">
        <row r="19">
          <cell r="J19">
            <v>350</v>
          </cell>
        </row>
      </sheetData>
      <sheetData sheetId="9"/>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77"/>
      <sheetName val="#REF"/>
      <sheetName val="6PILE  (돌출)"/>
      <sheetName val="원형맨홀수량"/>
      <sheetName val="3BL공동구 수량"/>
    </sheetNames>
    <sheetDataSet>
      <sheetData sheetId="0" refreshError="1"/>
      <sheetData sheetId="1" refreshError="1"/>
      <sheetData sheetId="2" refreshError="1"/>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WORK"/>
      <sheetName val="2F 회의실견적(5_14 일대)"/>
      <sheetName val="원형맨홀수량"/>
      <sheetName val=" HIT-&gt;HMC 견적(3900)"/>
      <sheetName val="일위대가"/>
      <sheetName val="단가조사"/>
      <sheetName val="단가산출"/>
      <sheetName val="전기일위목록"/>
      <sheetName val="일위대가(4층원격)"/>
      <sheetName val="일위_파일"/>
      <sheetName val="정통부일위대가표"/>
      <sheetName val="Y-WORK"/>
      <sheetName val="Data Vol"/>
      <sheetName val="ilch"/>
      <sheetName val="N賃率-職"/>
      <sheetName val="단가최종"/>
      <sheetName val="대가목록"/>
      <sheetName val="인건비"/>
      <sheetName val="직재"/>
      <sheetName val="시설물기초"/>
      <sheetName val="내역서2안"/>
      <sheetName val="대가호표"/>
      <sheetName val="I一般比"/>
      <sheetName val="정부노임단가"/>
      <sheetName val="제직재"/>
      <sheetName val="설직재-1"/>
      <sheetName val="제-노임"/>
      <sheetName val="기별(종합)"/>
      <sheetName val="사업수지"/>
      <sheetName val="DATA1"/>
      <sheetName val="수지예산"/>
      <sheetName val="J直材4"/>
      <sheetName val="Mc1"/>
      <sheetName val="산출기초"/>
      <sheetName val="토적단위"/>
      <sheetName val="부대내역"/>
      <sheetName val="용소리교"/>
      <sheetName val="환율"/>
      <sheetName val="기초자료"/>
      <sheetName val="단가산출목록표"/>
      <sheetName val="설계명세서(선로)"/>
      <sheetName val="보할공정"/>
      <sheetName val="포장공사"/>
      <sheetName val="단위량"/>
      <sheetName val="재료집계표2"/>
      <sheetName val="토적집계표"/>
      <sheetName val="4.산출근거(추락방지)"/>
      <sheetName val="준검 내역서"/>
      <sheetName val="노임"/>
      <sheetName val="원가"/>
      <sheetName val="일위"/>
      <sheetName val="수량산출"/>
      <sheetName val="WPL"/>
      <sheetName val="danga"/>
      <sheetName val="중기사용료"/>
      <sheetName val="요율"/>
      <sheetName val="갑지"/>
      <sheetName val="집계표"/>
      <sheetName val="연결임시"/>
      <sheetName val="9509"/>
      <sheetName val="일위대가(출입)"/>
      <sheetName val="을 1"/>
      <sheetName val="을 2"/>
      <sheetName val="기본계획"/>
      <sheetName val="가시설(TYPE-A)"/>
      <sheetName val="1-1평균터파기고(1)"/>
      <sheetName val="단가"/>
      <sheetName val="시설물일위"/>
      <sheetName val="인건-측정"/>
      <sheetName val="20관리비율"/>
      <sheetName val="계산근거"/>
      <sheetName val="96수출"/>
      <sheetName val="자재단가"/>
      <sheetName val="단관데이터"/>
      <sheetName val="이형관데이터"/>
      <sheetName val="DS-최종"/>
      <sheetName val="평자재단가"/>
      <sheetName val="sw1"/>
      <sheetName val="NOMUBI"/>
      <sheetName val="공정집계_국별"/>
      <sheetName val="을"/>
      <sheetName val="Galaxy 소비자가격표"/>
      <sheetName val="단위수량"/>
      <sheetName val="N賃率_職"/>
      <sheetName val="Sheet1"/>
      <sheetName val="견적서"/>
      <sheetName val="입찰견적보고서"/>
      <sheetName val="제품TABLE"/>
      <sheetName val="MENU"/>
      <sheetName val="BQ"/>
      <sheetName val="월선수금"/>
      <sheetName val="산출목록표"/>
      <sheetName val="직노"/>
      <sheetName val="손익분석"/>
      <sheetName val="작업금지"/>
      <sheetName val="표지"/>
      <sheetName val="일위목록"/>
      <sheetName val="대,유,램"/>
      <sheetName val="IMP(MAIN)"/>
      <sheetName val="IMP (REACTOR)"/>
      <sheetName val="공종구간"/>
      <sheetName val="조견표"/>
      <sheetName val="일위대가_4층원격_"/>
      <sheetName val="Macro1"/>
      <sheetName val="TABLE"/>
      <sheetName val="방송노임"/>
      <sheetName val="-배수구조총재료"/>
      <sheetName val="2F_회의실견적(5_14_일대)"/>
      <sheetName val="_HIT-&gt;HMC_견적(3900)"/>
      <sheetName val="Data_Vol"/>
      <sheetName val="을_1"/>
      <sheetName val="을_2"/>
      <sheetName val="설계명세서"/>
      <sheetName val="간접경상비"/>
      <sheetName val="단"/>
      <sheetName val="견"/>
      <sheetName val="MOTOR"/>
      <sheetName val="SORCE1"/>
      <sheetName val="가시설단위수량"/>
      <sheetName val="설계내역서"/>
      <sheetName val="단가조사서"/>
      <sheetName val="재노경"/>
      <sheetName val="도급내역5+800"/>
      <sheetName val="도급내역"/>
      <sheetName val="YES-T"/>
      <sheetName val="소방"/>
      <sheetName val="단가기준"/>
      <sheetName val="우각부보강"/>
      <sheetName val="10월"/>
      <sheetName val="경산"/>
      <sheetName val="소포내역 (2)"/>
      <sheetName val="기계경비일람"/>
      <sheetName val="토공사"/>
      <sheetName val="손익"/>
      <sheetName val="투자효율분석"/>
      <sheetName val="물가대비표"/>
      <sheetName val="일위대가 (100%)"/>
      <sheetName val="내역서1"/>
      <sheetName val="부하(성남)"/>
      <sheetName val="6동"/>
      <sheetName val="철거산출근거"/>
      <sheetName val="통장출금액"/>
      <sheetName val="3. 단위내역목록"/>
      <sheetName val="2. 수량집계표"/>
      <sheetName val="물량산출근거"/>
      <sheetName val="기본일위"/>
      <sheetName val="G.R300경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sheetData sheetId="101" refreshError="1"/>
      <sheetData sheetId="102" refreshError="1"/>
      <sheetData sheetId="103" refreshError="1"/>
      <sheetData sheetId="104" refreshError="1"/>
      <sheetData sheetId="105"/>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1-1평균터파기고(1)"/>
      <sheetName val="맨홀토공평균H산정"/>
      <sheetName val="관로공(1)"/>
      <sheetName val="구조물공수량집계"/>
      <sheetName val="관기초"/>
      <sheetName val="1.토공집계표"/>
      <sheetName val="1-2평균터파기고(2)"/>
      <sheetName val="1-3평균터가기고(3)"/>
      <sheetName val="모래90"/>
      <sheetName val="모래180"/>
      <sheetName val="콘크리트120"/>
      <sheetName val="콘크리트180"/>
      <sheetName val="H모래90"/>
      <sheetName val="H모래180"/>
      <sheetName val="H콘120"/>
      <sheetName val="H콘180"/>
      <sheetName val="H-줄파기"/>
      <sheetName val="줄파기"/>
      <sheetName val="구조물공토공집계"/>
      <sheetName val="1호맨홀토공"/>
      <sheetName val="2호맨홀토공"/>
      <sheetName val="3호맨홀토공"/>
      <sheetName val="4호맨홀토공"/>
      <sheetName val="5호맨홀토공"/>
      <sheetName val="관로공집계표"/>
      <sheetName val="관로공(2)"/>
      <sheetName val="맨홀공평균H"/>
      <sheetName val="1호맨홀집계표"/>
      <sheetName val="1호맨홀수량산출"/>
      <sheetName val="1호맨홀가감수량"/>
      <sheetName val="2호맨홀집계표"/>
      <sheetName val="2호맨홀수량산출"/>
      <sheetName val="2호맨홀가감수량"/>
      <sheetName val="3호맨홀집계표"/>
      <sheetName val="3호맨홀수량산출"/>
      <sheetName val="3호맨홀가감수량"/>
      <sheetName val="4호맨홀집계표"/>
      <sheetName val="4호맨홀수량산출"/>
      <sheetName val="4호맨홀가감수량"/>
      <sheetName val="5호맨홀집계표"/>
      <sheetName val="5호맨홀수량산출"/>
      <sheetName val="5호맨홀가감수량"/>
      <sheetName val="우수받이"/>
      <sheetName val="포장공수량집계"/>
      <sheetName val="ASP포장"/>
      <sheetName val="CON'C포장"/>
      <sheetName val="고압블럭포장"/>
      <sheetName val="가시설(TYPE-A)집계표"/>
      <sheetName val="가시설(TYPE-A)"/>
      <sheetName val="가시설(TYPE-B)집계표 "/>
      <sheetName val="가시설(TYPE-B)"/>
      <sheetName val="Sheet2"/>
      <sheetName val="Sheet1"/>
      <sheetName val="DATA1"/>
      <sheetName val="DATA2"/>
      <sheetName val="DATA3"/>
      <sheetName val="가시설단위수량"/>
      <sheetName val="SORCE1"/>
      <sheetName val="2F 회의실견적(5_14 일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내역률노무비"/>
      <sheetName val="Y-WORK"/>
      <sheetName val="공사예산하조서(O.K)"/>
      <sheetName val="차액보증"/>
      <sheetName val="SORCE1"/>
      <sheetName val="가시설단위수량"/>
      <sheetName val="견적사양비교표"/>
      <sheetName val="갑지(추정)"/>
      <sheetName val="밸브설치"/>
      <sheetName val="중앙선내역서"/>
      <sheetName val="Sheet1"/>
      <sheetName val="설계서을"/>
      <sheetName val="원리금소스"/>
      <sheetName val="일위대가(가설)"/>
      <sheetName val="일위(설)"/>
      <sheetName val="노임단가"/>
      <sheetName val="단가조사"/>
      <sheetName val="cable-data"/>
      <sheetName val="경산"/>
      <sheetName val="전선 및 전선관"/>
      <sheetName val="내역서"/>
      <sheetName val="공통가설"/>
      <sheetName val="49수량(소화물)"/>
      <sheetName val="22수량(소화물)"/>
      <sheetName val="22수량"/>
      <sheetName val="자재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단가산출"/>
      <sheetName val="2공구산출내역"/>
      <sheetName val="일위"/>
      <sheetName val="변압기 및 발전기 용량"/>
      <sheetName val="건축내역"/>
      <sheetName val="공사비대비표B(토공)"/>
      <sheetName val="일위대가목차(공통)"/>
      <sheetName val="배관단가조사서(침출수)"/>
      <sheetName val="INPUT"/>
      <sheetName val="4.  단락전류의 계산"/>
      <sheetName val="사업계획(원안)"/>
      <sheetName val="DATA"/>
      <sheetName val="투찰"/>
      <sheetName val="일위대가"/>
      <sheetName val="노임 단가"/>
      <sheetName val="SLAB"/>
      <sheetName val="수량산출"/>
      <sheetName val="단가"/>
      <sheetName val="쌍송교"/>
      <sheetName val="일위대가목차"/>
      <sheetName val="일위대가표"/>
      <sheetName val="맨홀수량산출"/>
      <sheetName val="원가계산서"/>
      <sheetName val="관급"/>
      <sheetName val="배관단가조사서"/>
      <sheetName val="단가(1)"/>
      <sheetName val="공량산출서"/>
      <sheetName val="일위대가목록"/>
      <sheetName val="전기일위목록"/>
      <sheetName val="요율"/>
      <sheetName val="7단가"/>
      <sheetName val="입찰안"/>
      <sheetName val="기둥(원형)"/>
      <sheetName val="기초공"/>
      <sheetName val="Macro(차단기)"/>
      <sheetName val="출입구총집계"/>
      <sheetName val="데리네이타현황"/>
      <sheetName val="평가데이터"/>
      <sheetName val="Sheet3"/>
      <sheetName val="NAI"/>
      <sheetName val="가로등내역서"/>
      <sheetName val="#REF"/>
      <sheetName val="BID"/>
      <sheetName val="Baby일위대가"/>
      <sheetName val="정산"/>
      <sheetName val="70%"/>
      <sheetName val="정부노임단가"/>
      <sheetName val="MOTOR"/>
      <sheetName val="DG7"/>
      <sheetName val="Data&amp;Result"/>
      <sheetName val="6호기"/>
      <sheetName val="AS포장복구 "/>
      <sheetName val="노임목록"/>
      <sheetName val="부대공"/>
      <sheetName val="토공"/>
      <sheetName val="포장공"/>
      <sheetName val="원가계산서 "/>
      <sheetName val="A LINE"/>
      <sheetName val="호표"/>
      <sheetName val="터파기및재료"/>
      <sheetName val="광양 3기 유입수"/>
      <sheetName val="Sheet5"/>
      <sheetName val="설치공사비"/>
      <sheetName val="단위단가"/>
      <sheetName val="DATA1"/>
      <sheetName val="CABLE SIZE-1"/>
      <sheetName val="시설물기초"/>
      <sheetName val="가.인건비산출근거(관리직급여표)"/>
      <sheetName val="나.인건비산출근거(운영직급여표)"/>
      <sheetName val="맨홀_공사비"/>
      <sheetName val="J直材4"/>
      <sheetName val="5.단가대비표"/>
      <sheetName val="공사내역"/>
      <sheetName val="1-4-2.관(약)"/>
      <sheetName val="통합"/>
      <sheetName val="L_RPTB02_01"/>
      <sheetName val="N賃率-職"/>
      <sheetName val="갑지(요약)"/>
      <sheetName val="일위목록"/>
      <sheetName val="패널"/>
      <sheetName val="LOPCALC"/>
      <sheetName val="(4-2)열관류값-2"/>
      <sheetName val="1안"/>
      <sheetName val="한일양산"/>
      <sheetName val="기술조건"/>
      <sheetName val="단가조서"/>
      <sheetName val="별표"/>
      <sheetName val="8.PILE  (돌출)"/>
      <sheetName val="주요자재집계표"/>
      <sheetName val="조명율표"/>
      <sheetName val="북제주-표지"/>
      <sheetName val="piping"/>
      <sheetName val="단가대비표"/>
      <sheetName val="길어깨(현황)"/>
      <sheetName val="내역서 (1차)"/>
      <sheetName val="구조물공1"/>
      <sheetName val="배수및구조물공1"/>
      <sheetName val="성남여성복지내역"/>
      <sheetName val="물가자료"/>
      <sheetName val="배관배선 단가조사"/>
      <sheetName val="일위대가집계"/>
      <sheetName val="단가비교표"/>
      <sheetName val="코드표"/>
      <sheetName val="분전반"/>
      <sheetName val="하부철근수량"/>
      <sheetName val="1단계"/>
      <sheetName val="내역서(총)"/>
      <sheetName val="견적서"/>
      <sheetName val="D"/>
      <sheetName val="원가"/>
      <sheetName val="일위대가(계측기설치)"/>
      <sheetName val="전선(총)"/>
      <sheetName val="3.내역서"/>
      <sheetName val="4.설계예산내역서"/>
      <sheetName val="노임"/>
      <sheetName val="3수량"/>
      <sheetName val="2-2직관자재산출서-A-LINE"/>
      <sheetName val="내역"/>
      <sheetName val="인건-측정"/>
      <sheetName val="건축기술부대조건"/>
      <sheetName val="식재일위대가"/>
      <sheetName val="호안블럭"/>
      <sheetName val="덤프트럭계수"/>
      <sheetName val="일위산출"/>
      <sheetName val="전신환매도율"/>
      <sheetName val="BEND LOSS"/>
      <sheetName val="집계"/>
      <sheetName val="SW개수및시험총괄표"/>
      <sheetName val="집계표"/>
      <sheetName val="기타유틸리티설비"/>
      <sheetName val="투자비"/>
      <sheetName val="조성원가DATA"/>
      <sheetName val="사업비"/>
      <sheetName val="관급(총괄)"/>
      <sheetName val="국별인원"/>
      <sheetName val="단중표"/>
      <sheetName val="공통가설공사"/>
      <sheetName val="백암비스타내역"/>
      <sheetName val="이토변실(A3-LINE)"/>
      <sheetName val="인건비 "/>
      <sheetName val="내역서(기계)"/>
      <sheetName val="납부서"/>
      <sheetName val="현장관리비"/>
      <sheetName val="DATE"/>
      <sheetName val="APT"/>
      <sheetName val="단가산출서(기계)"/>
      <sheetName val="토공(우물통,기타) "/>
      <sheetName val="1호인버트수량"/>
      <sheetName val="토사(PE)"/>
      <sheetName val="기계경비(시간당)"/>
      <sheetName val="램머"/>
      <sheetName val="도급예산내역서봉투"/>
      <sheetName val="공사원가계산서"/>
      <sheetName val="설계산출표지"/>
      <sheetName val="도급예산내역서총괄표"/>
      <sheetName val="을부담운반비"/>
      <sheetName val="운반비산출"/>
      <sheetName val="설계내역서"/>
      <sheetName val="데이타"/>
      <sheetName val="용역비내역-진짜"/>
      <sheetName val="조명시설"/>
      <sheetName val="H-PILE수량집계"/>
      <sheetName val="식재인부"/>
      <sheetName val="실행철강하도"/>
      <sheetName val="0226"/>
      <sheetName val="총괄"/>
      <sheetName val="노무비단가"/>
      <sheetName val="단가조사서"/>
      <sheetName val="6PILE  (돌출)"/>
      <sheetName val="터널조도"/>
      <sheetName val="Base"/>
      <sheetName val="흥양2교토공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S단가"/>
      <sheetName val="남부견적"/>
      <sheetName val="남부시중단가"/>
      <sheetName val="입석시중단가"/>
      <sheetName val="인터페이스견적"/>
      <sheetName val="인터페이스부품"/>
      <sheetName val="Sheet2"/>
      <sheetName val="Sheet3"/>
      <sheetName val="통합단가"/>
      <sheetName val="ilch"/>
      <sheetName val="Y-WORK"/>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계산근거"/>
      <sheetName val="ilch"/>
      <sheetName val="표지"/>
      <sheetName val="목차"/>
      <sheetName val="기본설계서"/>
      <sheetName val="(첨부1) 공사계획서"/>
      <sheetName val="(첨부1-1) 자금계획서"/>
      <sheetName val="(첨부1-2) 공사비개산서"/>
      <sheetName val="(첨부2) 관련광전송선로 시설공사내역서"/>
      <sheetName val="사업소별내역"/>
      <sheetName val="(첨부3)공사비단가산출내역"/>
      <sheetName val="(첨부4) 예정공정표 "/>
      <sheetName val="표지2"/>
      <sheetName val="(첨부7) 공사비예산서"/>
      <sheetName val="(첨부7-1) 설계명세서(155M)"/>
      <sheetName val="(첨부7-2) 물량산출내역서(155M)"/>
      <sheetName val="(첨부7-3) 설계명세서(I-MUX)"/>
      <sheetName val="(첨부7-4) 물량산출내역서(I-MUX)"/>
      <sheetName val="(첨부7-5) 설계명세서(선로)"/>
      <sheetName val="(첨부7-6) 물량산출내역서(선로)"/>
      <sheetName val="(첨부7-7) 일위대가표"/>
      <sheetName val="(첨부7-8) 노임단가"/>
      <sheetName val="(첨부8)사업소별세부자재내역"/>
      <sheetName val="(첨부9)전송장치별단가"/>
      <sheetName val="(첨부10)전송장치별설치장소"/>
      <sheetName val="(첨부11)전송장치(수의계약분)"/>
      <sheetName val="Sheet2"/>
      <sheetName val="Sheet3"/>
      <sheetName val="VXXXXX"/>
      <sheetName val="VXXX"/>
      <sheetName val="표   지"/>
      <sheetName val="설명"/>
      <sheetName val="계획"/>
      <sheetName val="자금"/>
      <sheetName val="총괄"/>
      <sheetName val="예정공정"/>
      <sheetName val="예산"/>
      <sheetName val="설계내역 (합계)"/>
      <sheetName val="설계내역 "/>
      <sheetName val="일위대가표"/>
      <sheetName val="노임"/>
      <sheetName val="공량산출내역"/>
      <sheetName val="부표(인력터파)"/>
      <sheetName val="부표(Pole기초)"/>
      <sheetName val="공사비적용"/>
      <sheetName val="사급기별"/>
      <sheetName val="지입기별"/>
      <sheetName val="우만기별"/>
      <sheetName val="경서기별"/>
      <sheetName val="북시화기별"/>
      <sheetName val="신성남"/>
      <sheetName val="신인천"/>
      <sheetName val="신시흥"/>
      <sheetName val="견적비교"/>
      <sheetName val="시설내역1"/>
      <sheetName val="정산보고(갑)"/>
      <sheetName val="정산보고(을)"/>
      <sheetName val="정산변경"/>
      <sheetName val="기별명세"/>
      <sheetName val="#REF"/>
      <sheetName val="종합(사)"/>
      <sheetName val="종합(지)"/>
      <sheetName val="lg(사)"/>
      <sheetName val="lg(지)"/>
      <sheetName val="공주(사)"/>
      <sheetName val="공주(지)"/>
      <sheetName val="와동(사)"/>
      <sheetName val="와동(지)"/>
      <sheetName val="도마(사)"/>
      <sheetName val="도마(지)"/>
      <sheetName val="1. 기본설계서"/>
      <sheetName val="1-1. 공사계획서"/>
      <sheetName val="1-2. 공사비 총괄표"/>
      <sheetName val="1-3. 자금계획서"/>
      <sheetName val="1-4. 예정공정표"/>
      <sheetName val="1-5. 주자재내역서"/>
      <sheetName val="1-6. 자재산출내역"/>
      <sheetName val="1-7. 사업소별산출내역"/>
      <sheetName val="2. 설계명세서"/>
      <sheetName val="3. 품셈표"/>
      <sheetName val="3-1. 통신노임표"/>
      <sheetName val="요약전"/>
      <sheetName val="Sheet1"/>
      <sheetName val="시행계획서"/>
      <sheetName val="공사계획서"/>
      <sheetName val="공사비총괄표"/>
      <sheetName val="자금계획서"/>
      <sheetName val="공정표"/>
      <sheetName val="공사비예산서"/>
      <sheetName val="설계명세(종합)"/>
      <sheetName val="선로품셈표"/>
      <sheetName val="노무임"/>
      <sheetName val="일반시방서"/>
      <sheetName val="특기시방서"/>
      <sheetName val="기본"/>
      <sheetName val="첨2. 공사계획서"/>
      <sheetName val="1.자금계획서"/>
      <sheetName val="2.공사비예산서"/>
      <sheetName val="설계명세서 (I-MUX)"/>
      <sheetName val="4. 설계명세서(155)"/>
      <sheetName val="4-1.일위대가표(155M)"/>
      <sheetName val="4-2물량집계(155M)"/>
      <sheetName val="물량집계(I-MUX)"/>
      <sheetName val="예산분배(총괄)"/>
      <sheetName val="Sheet14"/>
      <sheetName val="Sheet15"/>
      <sheetName val="Sheet16"/>
      <sheetName val="설명서"/>
      <sheetName val="계획서"/>
      <sheetName val="예산서"/>
      <sheetName val="지입집계"/>
      <sheetName val="동해"/>
      <sheetName val="태백"/>
      <sheetName val="강릉"/>
      <sheetName val="일위"/>
      <sheetName val="적용근거"/>
      <sheetName val="시스템구성도"/>
      <sheetName val="광코아접속"/>
      <sheetName val="피뢰기접속"/>
      <sheetName val="콘크리트"/>
      <sheetName val="터파기"/>
      <sheetName val="거리계산"/>
      <sheetName val="f값계산"/>
      <sheetName val="DVR용량"/>
      <sheetName val="AVR용량"/>
      <sheetName val="통합국사(강원 영서링)"/>
      <sheetName val="통합국사(신강원링) "/>
      <sheetName val="LGT PTP"/>
      <sheetName val="통합국사(155M)"/>
      <sheetName val="통합국사(소형랙)"/>
      <sheetName val="통합국사(QDF4 155M)"/>
      <sheetName val="MSC"/>
      <sheetName val="MSC(LGT PTP) "/>
      <sheetName val="MSC(신강원링)"/>
      <sheetName val="MSC(QDF7)"/>
      <sheetName val="MSC(QDF6)"/>
      <sheetName val="횡성국사(강원영서링)"/>
      <sheetName val="남원주국사(강원영서링)"/>
      <sheetName val="원주전력소"/>
      <sheetName val="실사도(1)"/>
      <sheetName val="실사도(2)"/>
      <sheetName val="사진(1)"/>
      <sheetName val="사진(2)"/>
      <sheetName val="(첨부7-6) 물량산_x0018__x001a__x0000_Ȁ_x0007__x0000__x0000__x0000_"/>
      <sheetName val=""/>
      <sheetName val="대보~세기"/>
      <sheetName val="70%"/>
      <sheetName val="정킰보고(을)"/>
      <sheetName val="(첨부7-7ݬ 일위대가표"/>
      <sheetName val="단위량"/>
      <sheetName val="재료집계표3"/>
      <sheetName val="재료집계표2"/>
      <sheetName val="토적집계표"/>
      <sheetName val="기별(종합)"/>
      <sheetName val="Shee416"/>
      <sheetName val="견적"/>
      <sheetName val="HOST&amp;RTU"/>
      <sheetName val="HOST&amp;RTU (2)"/>
      <sheetName val="HOST"/>
      <sheetName val="RTU"/>
      <sheetName val="SORCE1"/>
      <sheetName val="가시설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 val="집계"/>
      <sheetName val="WORK"/>
      <sheetName val="계산근거"/>
      <sheetName val="건축일위()"/>
      <sheetName val="총(신설)"/>
      <sheetName val="BID"/>
    </sheetNames>
    <sheetDataSet>
      <sheetData sheetId="0" refreshError="1"/>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4층원격)"/>
      <sheetName val="기계경비(시간당)"/>
      <sheetName val="원가계산서 "/>
      <sheetName val="램머"/>
      <sheetName val="일위대가목록"/>
      <sheetName val="WORK"/>
      <sheetName val="공종단가"/>
      <sheetName val="대,유,램"/>
      <sheetName val="내역서2안"/>
      <sheetName val="일위대가_4층원격_"/>
      <sheetName val="일위대가"/>
      <sheetName val="단가표"/>
      <sheetName val="단가산출목록표"/>
      <sheetName val="내역서"/>
      <sheetName val="단가산출"/>
      <sheetName val="단"/>
      <sheetName val="단가조사"/>
      <sheetName val="N賃率-職"/>
      <sheetName val="설계내역"/>
      <sheetName val="일용노임단가2001상"/>
      <sheetName val="참조자료"/>
      <sheetName val="경"/>
      <sheetName val="직재"/>
      <sheetName val="투찰추정"/>
      <sheetName val="직노"/>
      <sheetName val="Macro1"/>
      <sheetName val="CATV"/>
      <sheetName val="내역"/>
      <sheetName val="Sheet1"/>
      <sheetName val="경산"/>
      <sheetName val=" HIT-&gt;HMC 견적(3900)"/>
      <sheetName val="I一般比"/>
      <sheetName val="산출목록표"/>
      <sheetName val="설직재-1"/>
      <sheetName val="4.산출근거(추락방지)"/>
      <sheetName val="단가산출서"/>
      <sheetName val="노임단가"/>
      <sheetName val="수량산출(VMS)"/>
      <sheetName val="5.2설치내역서(총괄)"/>
      <sheetName val="강남1"/>
      <sheetName val="매출원가명세"/>
      <sheetName val="일위"/>
      <sheetName val="연봉제 전환의 건"/>
      <sheetName val="연봉제임금테이블"/>
      <sheetName val="2.산출근거(철근가공)"/>
      <sheetName val="소방"/>
      <sheetName val="일위_파일"/>
      <sheetName val="용소리교"/>
      <sheetName val="단가일람"/>
      <sheetName val="단가"/>
      <sheetName val="시설물일위"/>
      <sheetName val="2F 회의실견적(5_14 일대)"/>
      <sheetName val="ilch"/>
      <sheetName val="조경일람"/>
      <sheetName val="연결임시"/>
      <sheetName val="시중노임"/>
      <sheetName val="품셈표"/>
      <sheetName val="단가산출-기,교"/>
      <sheetName val="일위목록-기"/>
      <sheetName val="요율"/>
      <sheetName val="견적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결재"/>
      <sheetName val="SHEET이동"/>
      <sheetName val="기본DATA Sheet"/>
      <sheetName val="표지"/>
      <sheetName val="1.공사계획"/>
      <sheetName val="2.공사설명"/>
      <sheetName val="케이블물량"/>
      <sheetName val="3.공비총괄"/>
      <sheetName val="4.자금계획"/>
      <sheetName val="5.공정표"/>
      <sheetName val="6.공비예산총괄"/>
      <sheetName val="가.공비예산(광케이블)"/>
      <sheetName val="나.공비예산(관로)"/>
      <sheetName val="7.설계명세(광케이블)"/>
      <sheetName val="7.설계명세(관로분)"/>
      <sheetName val="품셈총괄"/>
      <sheetName val="8.설치품셈"/>
      <sheetName val="수량총괄"/>
      <sheetName val="노임DATASheet"/>
      <sheetName val="도로굴착내역"/>
      <sheetName val="부표총괄"/>
      <sheetName val="부표"/>
      <sheetName val="철거운반"/>
      <sheetName val="비금노무"/>
      <sheetName val="비금재료"/>
      <sheetName val="기별명세서"/>
      <sheetName val="정산내역"/>
      <sheetName val="정산조서"/>
      <sheetName val="준공검사보고서"/>
      <sheetName val="준공정산내역"/>
      <sheetName val="준공정산보고서"/>
      <sheetName val="정산내역서표지"/>
      <sheetName val="물가자료"/>
      <sheetName val="소요물자#5"/>
      <sheetName val="소요물자#4"/>
      <sheetName val="소요물자#1-1"/>
      <sheetName val="소요물자#1"/>
      <sheetName val="Studio"/>
      <sheetName val="일위대가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HMEN"/>
      <sheetName val="#REF"/>
      <sheetName val="장비집계"/>
      <sheetName val="원가계산서구조조정"/>
      <sheetName val="Studio"/>
      <sheetName val="재료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RCE1"/>
      <sheetName val="단위수량"/>
      <sheetName val="가시설단위수량"/>
      <sheetName val="데리네이타현황"/>
      <sheetName val="가시설(TYPE-A)"/>
      <sheetName val="1-1평균터파기고(1)"/>
      <sheetName val="장비집계"/>
    </sheetNames>
    <sheetDataSet>
      <sheetData sheetId="0"/>
      <sheetData sheetId="1"/>
      <sheetData sheetId="2"/>
      <sheetData sheetId="3"/>
      <sheetData sheetId="4"/>
      <sheetData sheetId="5"/>
      <sheetData sheetId="6"/>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암선않걸릴때)"/>
      <sheetName val="원형1호맨홀토공(암선걸릴때)"/>
      <sheetName val="가시설수량"/>
      <sheetName val="간접재료비산출표-27-30"/>
      <sheetName val="가시설(TYPE-A)"/>
      <sheetName val="1-1평균터파기고(1)"/>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설계조건"/>
      <sheetName val="안정계산"/>
      <sheetName val="단면검토"/>
      <sheetName val="ABUT수량-A1"/>
      <sheetName val="원가입력"/>
      <sheetName val="H-PILE수량집계"/>
      <sheetName val="SLAB&quot;1&quot;"/>
      <sheetName val="기초공"/>
      <sheetName val="기둥(원형)"/>
      <sheetName val="조명시설"/>
      <sheetName val="내역"/>
      <sheetName val="INPUT(덕도방향-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가시설수량"/>
      <sheetName val="tggwan(mac)"/>
      <sheetName val="입상내역"/>
      <sheetName val="원가계산서"/>
      <sheetName val="STEEL BOX 단면설계(SEC.8)"/>
      <sheetName val="중산교"/>
      <sheetName val="내역서"/>
      <sheetName val="입력데이타"/>
      <sheetName val="허용지지력"/>
      <sheetName val="1호맨홀토공"/>
      <sheetName val="COPING-1"/>
      <sheetName val="역T형교대-2수량"/>
      <sheetName val="노임단가"/>
      <sheetName val="명세서"/>
      <sheetName val="단위수량"/>
      <sheetName val="단가"/>
      <sheetName val="플랜트 설치"/>
      <sheetName val="2연BOX"/>
      <sheetName val="REACTION(USE평시)"/>
      <sheetName val="수안보-MB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표지"/>
      <sheetName val="관급자재집계표"/>
      <sheetName val="사급자재집계표"/>
      <sheetName val="총괄수량집계표"/>
      <sheetName val="토공수량집계표"/>
      <sheetName val="관로토공집계"/>
      <sheetName val="토적표"/>
      <sheetName val="맨홀토공"/>
      <sheetName val="수중(토)"/>
      <sheetName val="연암(토)"/>
      <sheetName val="수중+풍화암(토)"/>
      <sheetName val="수중+연암(토)"/>
      <sheetName val="관로공수량집계표"/>
      <sheetName val="관로공"/>
      <sheetName val="맨홀수량집계표"/>
      <sheetName val="원형맨홀수량"/>
      <sheetName val="B-LINE맨홀높이"/>
      <sheetName val="환기구삽도B"/>
      <sheetName val="환기구 수량집계"/>
      <sheetName val="환기구 관재료표"/>
      <sheetName val="환52+10.0(B)"/>
      <sheetName val="환91+0.0(B)"/>
      <sheetName val="부대시설수량집계표"/>
      <sheetName val="석축집계"/>
      <sheetName val="석축"/>
      <sheetName val="돌망태수량"/>
      <sheetName val="돌망태"/>
      <sheetName val="사유가도"/>
      <sheetName val="낙차보"/>
      <sheetName val="(type-a)b-line"/>
      <sheetName val="(type-a)b-line(CON'C)"/>
      <sheetName val="(type-b)b-line"/>
      <sheetName val="부력"/>
      <sheetName val="부력방지공"/>
      <sheetName val="맨홀표석"/>
      <sheetName val="S.K집계"/>
      <sheetName val="간이흙막이"/>
      <sheetName val="기타수량"/>
      <sheetName val="기타"/>
      <sheetName val="물푸기"/>
      <sheetName val="원가계산"/>
      <sheetName val="수량산출"/>
      <sheetName val="바닥판"/>
      <sheetName val="입력DATA"/>
      <sheetName val="직노"/>
      <sheetName val="ABUT수량-A1"/>
      <sheetName val="일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노임단가"/>
      <sheetName val="공량산출"/>
      <sheetName val="수량산출"/>
      <sheetName val="단가산출"/>
      <sheetName val="산출근거"/>
      <sheetName val="일 위 대 가 표"/>
      <sheetName val="일위목록"/>
      <sheetName val="내역서"/>
      <sheetName val="내역서집계"/>
      <sheetName val="공사원가계산서"/>
      <sheetName val="MOTOR"/>
      <sheetName val="입력DATA"/>
      <sheetName val="바닥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공사"/>
      <sheetName val="별표1-1"/>
      <sheetName val="신인도"/>
      <sheetName val="별표1-2"/>
      <sheetName val="별표1-3"/>
      <sheetName val="별표1-4"/>
      <sheetName val="BID"/>
      <sheetName val="입력DATA"/>
      <sheetName val="바닥판"/>
      <sheetName val="ABUT수량-A1"/>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공사"/>
      <sheetName val="별표1-1"/>
      <sheetName val="신인도"/>
      <sheetName val="별표1-2"/>
      <sheetName val="별표1-3"/>
      <sheetName val="별표1-4"/>
    </sheetNames>
    <sheetDataSet>
      <sheetData sheetId="0"/>
      <sheetData sheetId="1"/>
      <sheetData sheetId="2"/>
      <sheetData sheetId="3"/>
      <sheetData sheetId="4"/>
      <sheetData sheetId="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MOTOR"/>
      <sheetName val="3BL공동구 수량"/>
      <sheetName val="정부노임단가"/>
      <sheetName val="장비집계"/>
      <sheetName val="통합"/>
      <sheetName val="조도계산서 (도서)"/>
      <sheetName val="ABUT수량-A1"/>
      <sheetName val="목차"/>
      <sheetName val="ITEM"/>
      <sheetName val="IMP(MAIN)"/>
      <sheetName val="IMP (REACTOR)"/>
      <sheetName val="수량(남촌)"/>
      <sheetName val="터널조도"/>
      <sheetName val="자재단가"/>
      <sheetName val="산출근거 "/>
      <sheetName val="수량집계"/>
      <sheetName val="부대입찰 내역서"/>
      <sheetName val="PIPE(UG)내역"/>
      <sheetName val="노임단가"/>
      <sheetName val="인건비"/>
      <sheetName val="입력DATA"/>
      <sheetName val="바닥판"/>
      <sheetName val="단위중량"/>
      <sheetName val="Total"/>
      <sheetName val="슬래브(PF)(하류)"/>
      <sheetName val="토목공사"/>
      <sheetName val="가시설흙막이"/>
      <sheetName val="시중노임(공사)"/>
      <sheetName val="산#8 (2)"/>
      <sheetName val="대치판정"/>
      <sheetName val="TB-내역서"/>
      <sheetName val="Macro1"/>
      <sheetName val="단가"/>
      <sheetName val="시설물일위"/>
      <sheetName val="설계조건"/>
      <sheetName val="안정계산"/>
      <sheetName val="단면검토"/>
      <sheetName val="Sheet1"/>
      <sheetName val="산#8"/>
      <sheetName val="JIG"/>
      <sheetName val="철근총괄"/>
      <sheetName val="차액보증"/>
      <sheetName val="BLOCK(1)"/>
      <sheetName val="견적시담(송포2공구)"/>
      <sheetName val="일반공사"/>
      <sheetName val="단면 (2)"/>
      <sheetName val="날개벽(좌,우=45도,75도)"/>
      <sheetName val="입찰안"/>
      <sheetName val="Sheet1 (2)"/>
      <sheetName val="기둥(원형)"/>
      <sheetName val="Sheet17"/>
      <sheetName val="실행내역서"/>
      <sheetName val="입력"/>
      <sheetName val="변화치수"/>
      <sheetName val="맨홀수량집계"/>
      <sheetName val="집계표"/>
      <sheetName val="중기일위대가"/>
      <sheetName val="옹벽"/>
      <sheetName val="설계내역서"/>
      <sheetName val="우각부보강"/>
      <sheetName val="가시설(TYPE-A)"/>
      <sheetName val="1-1평균터파기고(1)"/>
      <sheetName val="BID"/>
      <sheetName val="단면(RW1)"/>
      <sheetName val="A-4"/>
      <sheetName val="2F 회의실견적(5_14 일대)"/>
      <sheetName val="98수문일위"/>
      <sheetName val="4차원가계산서"/>
      <sheetName val="산출내역서"/>
      <sheetName val="TIE-IN"/>
      <sheetName val="모르터산출_(2)"/>
      <sheetName val="교량_(2)8-7-8"/>
      <sheetName val="3련_BOX"/>
      <sheetName val="1련_BOX"/>
      <sheetName val="산출근거_"/>
      <sheetName val="부대입찰_내역서"/>
      <sheetName val="산#8_(2)"/>
      <sheetName val="3BL공동구_수량"/>
      <sheetName val="모르터산출_(2)1"/>
      <sheetName val="교량_(2)8-7-81"/>
      <sheetName val="3련_BOX1"/>
      <sheetName val="1련_BOX1"/>
      <sheetName val="산출근거_1"/>
      <sheetName val="부대입찰_내역서1"/>
      <sheetName val="산#8_(2)1"/>
      <sheetName val="3BL공동구_수량1"/>
      <sheetName val="L형옹벽(key)"/>
      <sheetName val="가도공"/>
      <sheetName val="기초공"/>
      <sheetName val="구조물공 수량집계표"/>
      <sheetName val="H=0.7m"/>
      <sheetName val="COPING"/>
      <sheetName val="INPUT"/>
      <sheetName val="양식"/>
      <sheetName val="중기사용료"/>
      <sheetName val="소비자가"/>
      <sheetName val="보집계표"/>
      <sheetName val="FOOTING단면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3련 BOX"/>
      <sheetName val="tggwan(mac)"/>
      <sheetName val="실행철강하도"/>
      <sheetName val="토지조서"/>
      <sheetName val="중산교"/>
      <sheetName val="주형"/>
      <sheetName val="우각부보강"/>
      <sheetName val="우수"/>
      <sheetName val="내역서"/>
      <sheetName val="Sheet1 (2)"/>
      <sheetName val="기초자료"/>
      <sheetName val="T형( 파일기초) 공현1교"/>
      <sheetName val="자재비"/>
      <sheetName val="3.바닥판설계"/>
      <sheetName val="토공분배표"/>
      <sheetName val="STEEL BOX 단면설계(SEC.8)"/>
      <sheetName val="설계개요"/>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실행철강하도"/>
      <sheetName val="일반공사"/>
      <sheetName val="우각부보강"/>
      <sheetName val="차액보증"/>
      <sheetName val="수량산출"/>
      <sheetName val="DATE"/>
      <sheetName val="BID"/>
      <sheetName val="이토변실(A3-LINE)"/>
      <sheetName val="횡배수관재료-"/>
      <sheetName val="계산서(직선부)"/>
      <sheetName val="포장재료집계표"/>
      <sheetName val="콘크리트측구연장"/>
      <sheetName val="포장공"/>
      <sheetName val="-몰탈콘크리트"/>
      <sheetName val="-배수구조물공토공"/>
      <sheetName val="참고자료"/>
      <sheetName val="COPING"/>
      <sheetName val="Sheet17"/>
      <sheetName val="INPUT"/>
      <sheetName val="DIAPHRAGM"/>
      <sheetName val="말뚝지지력산정"/>
      <sheetName val="기둥(원형)"/>
      <sheetName val="중산교"/>
      <sheetName val="#REF"/>
      <sheetName val="토사(PE)"/>
      <sheetName val="조명시설"/>
      <sheetName val="간지"/>
      <sheetName val="노임단가"/>
      <sheetName val="코드표"/>
      <sheetName val="변압기 및 발전기 용량"/>
      <sheetName val="데이타"/>
      <sheetName val="DATA"/>
      <sheetName val="맨홀조서"/>
      <sheetName val="전기일위대가"/>
      <sheetName val="목차"/>
      <sheetName val="단면가정"/>
      <sheetName val="ⴭⴭⴭⴭⴭ"/>
      <sheetName val="원형1호맨홀토공수량"/>
      <sheetName val="우수"/>
      <sheetName val="3련 BOX"/>
      <sheetName val="입력DATA"/>
      <sheetName val="바닥판"/>
      <sheetName val="중기사용료산출근거"/>
      <sheetName val="단가 및 재료비"/>
      <sheetName val="일위대가표 (2)"/>
      <sheetName val="인건비"/>
      <sheetName val="AS포장복구 "/>
      <sheetName val="J直材4"/>
      <sheetName val="교각1"/>
      <sheetName val="1단계"/>
      <sheetName val="본선차로수량집계표"/>
      <sheetName val="I.설계조건"/>
      <sheetName val="노임단"/>
      <sheetName val="배수공"/>
      <sheetName val="부대공"/>
      <sheetName val="운반공"/>
      <sheetName val="자재단"/>
      <sheetName val="장비단"/>
      <sheetName val="육상(BX)"/>
      <sheetName val="진주방향"/>
      <sheetName val="마산방향"/>
      <sheetName val="마산방향철근집계"/>
      <sheetName val="수량산출근거(본선)"/>
      <sheetName val="하중"/>
      <sheetName val="단가"/>
      <sheetName val="구조물공1"/>
      <sheetName val="배수및구조물공1"/>
      <sheetName val="골재산출"/>
      <sheetName val="웅진교-S2"/>
      <sheetName val="단위수량"/>
      <sheetName val="수목표준대가"/>
      <sheetName val="조도계산"/>
      <sheetName val="포장면적산출"/>
      <sheetName val="터파기및재료"/>
      <sheetName val="정부노임단가"/>
      <sheetName val="단위중량"/>
      <sheetName val="CONCRETE"/>
      <sheetName val="가시설수량"/>
      <sheetName val="가시설(TYPE-A)"/>
      <sheetName val="1호맨홀가감수량"/>
      <sheetName val="1-1평균터파기고(1)"/>
      <sheetName val="1호맨홀수량산출"/>
      <sheetName val="중간부"/>
      <sheetName val="단 box"/>
      <sheetName val="제출내역 (2)"/>
      <sheetName val="Sheet1"/>
      <sheetName val="6PILE  (돌출)"/>
      <sheetName val="보도경계블럭"/>
      <sheetName val="기초공"/>
      <sheetName val="대로근거"/>
      <sheetName val="중로근거"/>
      <sheetName val="내역서"/>
      <sheetName val="맨홀수량"/>
      <sheetName val="산출근거"/>
      <sheetName val="설계조건"/>
      <sheetName val="7단가"/>
      <sheetName val="단가산출2"/>
      <sheetName val="단가산출1"/>
      <sheetName val="Sheet1 (2)"/>
      <sheetName val="장비집계"/>
      <sheetName val="ITEM"/>
      <sheetName val="SORCE1"/>
      <sheetName val="가시설단위수량"/>
      <sheetName val="지급자재대"/>
      <sheetName val="8.석축단위(H=1.5M)"/>
      <sheetName val="자재단가비교표"/>
      <sheetName val="하부철근수량"/>
      <sheetName val="건축내역"/>
      <sheetName val="일위대가"/>
      <sheetName val="내역서1"/>
      <sheetName val="tggwan(mac)"/>
      <sheetName val="제4절-1"/>
      <sheetName val="종배수관"/>
      <sheetName val="재료값"/>
      <sheetName val="공사비"/>
      <sheetName val="횡배수관집현황(2공구)"/>
      <sheetName val="부시수량"/>
      <sheetName val="96노임기준"/>
      <sheetName val="투찰추정"/>
      <sheetName val="토목내역서"/>
      <sheetName val="소업1교"/>
      <sheetName val="우배수"/>
      <sheetName val="부대내역"/>
      <sheetName val="대창(함평)"/>
      <sheetName val="대창(장성)"/>
      <sheetName val="총괄내역서"/>
      <sheetName val="가압장구체수량산출서"/>
      <sheetName val="특2호부관하천산근"/>
      <sheetName val="type-F"/>
      <sheetName val="조건"/>
      <sheetName val="몰탈재료산출"/>
      <sheetName val="T형( 파일기초) 공현1교"/>
      <sheetName val="1련박스"/>
      <sheetName val="날개벽"/>
      <sheetName val="수량산출서"/>
      <sheetName val="직접인건비"/>
      <sheetName val="기계설비-물가변동"/>
      <sheetName val="횡배수관"/>
      <sheetName val="POOM_MOTO"/>
      <sheetName val="POOM_MOTO2"/>
      <sheetName val="노임단가표"/>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이토변실"/>
      <sheetName val="경북"/>
      <sheetName val="노임"/>
      <sheetName val="I一般比"/>
      <sheetName val="ABUT수량-A1"/>
      <sheetName val="J直材4"/>
      <sheetName val="20관리비율"/>
      <sheetName val="9GNG운반"/>
      <sheetName val="Sheet4"/>
      <sheetName val="제직재"/>
      <sheetName val="직노"/>
      <sheetName val="을지"/>
      <sheetName val="준검 내역서"/>
      <sheetName val="국내조달(통합-1)"/>
      <sheetName val="기계경비단가"/>
      <sheetName val="⑻동원인원산출서⑧"/>
      <sheetName val="기준.복잡도및기여도정의"/>
      <sheetName val="내역서(기성청구)"/>
      <sheetName val="내역서"/>
      <sheetName val="실행대비"/>
      <sheetName val="신천3호용수로"/>
      <sheetName val="G.R300경비"/>
      <sheetName val="CT "/>
      <sheetName val="단가 "/>
      <sheetName val="일위대가"/>
      <sheetName val="File_관급"/>
      <sheetName val="공정집계"/>
      <sheetName val="일위목록"/>
      <sheetName val="요율"/>
      <sheetName val="IN"/>
      <sheetName val="서울1"/>
      <sheetName val="설계명세서"/>
      <sheetName val="인부노임"/>
      <sheetName val="인건비 "/>
      <sheetName val="수량산출"/>
      <sheetName val="노임단가표"/>
      <sheetName val="성서방향-교대(A2)"/>
      <sheetName val="실행내역"/>
      <sheetName val="Y-WORK"/>
      <sheetName val="데이타"/>
      <sheetName val="굴착현장"/>
      <sheetName val="대가목록"/>
      <sheetName val="순공사비"/>
      <sheetName val="충주"/>
      <sheetName val="단가목록"/>
      <sheetName val="목차"/>
      <sheetName val="내역"/>
      <sheetName val="설직재-1"/>
      <sheetName val="제-노임"/>
      <sheetName val="9811"/>
      <sheetName val="3"/>
      <sheetName val="설계서을"/>
      <sheetName val="별표"/>
      <sheetName val="인건비"/>
      <sheetName val="일반부표"/>
      <sheetName val="간선계산"/>
      <sheetName val="자재단가"/>
      <sheetName val="철거산출근거"/>
      <sheetName val="플랜트 설치"/>
      <sheetName val="기계경비(시간당)"/>
      <sheetName val="램머"/>
      <sheetName val="2순기"/>
      <sheetName val="증감대비"/>
      <sheetName val="견적을지"/>
      <sheetName val="공사명입력"/>
      <sheetName val="3.내역서"/>
      <sheetName val="BOQ"/>
      <sheetName val="일위대가표"/>
      <sheetName val="일위"/>
      <sheetName val="단위단가"/>
      <sheetName val="Baby일위대가"/>
      <sheetName val="공통가설"/>
      <sheetName val="식생블럭단위수량"/>
      <sheetName val="중기손료"/>
      <sheetName val="수목데이타 "/>
      <sheetName val="이설집계"/>
      <sheetName val="전송망집계"/>
      <sheetName val="철거수량(전송)"/>
      <sheetName val="단위수량"/>
      <sheetName val="입찰안"/>
      <sheetName val="Macro(차단기)"/>
      <sheetName val="변경품셈총괄"/>
      <sheetName val="단가설계"/>
      <sheetName val="IMPEADENCE MAP 취수장"/>
      <sheetName val="한강운반비"/>
      <sheetName val="표지1"/>
      <sheetName val="일위산출근거"/>
      <sheetName val="DATE"/>
      <sheetName val="식재인부"/>
      <sheetName val="Sheet1"/>
      <sheetName val="N賃率-職"/>
      <sheetName val="동원인원"/>
      <sheetName val="일위대가(가설)"/>
      <sheetName val="일위(열차무선)"/>
      <sheetName val="일위(역무통신)"/>
      <sheetName val="일위(철거)"/>
      <sheetName val="산출근거"/>
      <sheetName val="내역서(기계)"/>
      <sheetName val="간선"/>
      <sheetName val="노무비(전지2기)"/>
      <sheetName val="노임단가"/>
      <sheetName val="11.닥트설치공사(bm)"/>
      <sheetName val="토공유동표"/>
      <sheetName val="Sheet3"/>
      <sheetName val="자재"/>
      <sheetName val="2터널시점"/>
      <sheetName val="토공사"/>
      <sheetName val="단"/>
      <sheetName val="교대(A1-A2)"/>
      <sheetName val="자탐_유도등"/>
      <sheetName val="준검_내역서"/>
      <sheetName val="CT_"/>
      <sheetName val="관급"/>
      <sheetName val="자료"/>
      <sheetName val="현대물량"/>
      <sheetName val="토목"/>
      <sheetName val="시중노임(공사)"/>
      <sheetName val="견적서"/>
      <sheetName val="직재"/>
      <sheetName val="재집"/>
      <sheetName val="기초일위대가"/>
      <sheetName val="식재일위대가"/>
      <sheetName val="단가대비표"/>
      <sheetName val="용산3(영광)"/>
      <sheetName val="참조M"/>
      <sheetName val="계림(함평)"/>
      <sheetName val="계림(장성)"/>
      <sheetName val="재료"/>
      <sheetName val="설치자재"/>
      <sheetName val="03상노임"/>
      <sheetName val="집계표"/>
      <sheetName val="일위대가(1)"/>
      <sheetName val="날개벽(시점좌측)"/>
      <sheetName val="지급자재"/>
      <sheetName val="산거각호표"/>
      <sheetName val="공조기휀"/>
      <sheetName val="9509"/>
      <sheetName val="기본일위"/>
      <sheetName val="코드"/>
      <sheetName val="SLAB&quot;1&quot;"/>
      <sheetName val="COPING"/>
      <sheetName val="을"/>
      <sheetName val="운영비"/>
      <sheetName val="Sheet2"/>
      <sheetName val="대구-교대(A1)"/>
      <sheetName val="역T형"/>
      <sheetName val="기초자료"/>
      <sheetName val="4. 주형설계"/>
      <sheetName val="인원"/>
      <sheetName val="일위대가목록"/>
      <sheetName val="#REF"/>
      <sheetName val="6호기"/>
      <sheetName val="합의경상"/>
      <sheetName val="Macro1"/>
      <sheetName val="적용기준"/>
      <sheetName val="전신환매도율"/>
      <sheetName val="5Strand-장기처짐PCI"/>
      <sheetName val="공정표 "/>
      <sheetName val="샤워실위생"/>
      <sheetName val="구조물공"/>
      <sheetName val="편성절차"/>
      <sheetName val="가도공"/>
      <sheetName val="하조서"/>
      <sheetName val="신대방33(적용)"/>
      <sheetName val="소야공정계획표"/>
      <sheetName val="일반수량"/>
      <sheetName val="소방"/>
      <sheetName val="200"/>
      <sheetName val="기초일위"/>
      <sheetName val="시설일위"/>
      <sheetName val="조명일위"/>
      <sheetName val="교대(A1)"/>
      <sheetName val="터파기및재료"/>
      <sheetName val="적현로"/>
      <sheetName val="(참조)케이블"/>
      <sheetName val="6.관급자재조서"/>
      <sheetName val="남양시작동010313100%"/>
      <sheetName val="전선 및 전선관"/>
      <sheetName val="품셈TABLE"/>
      <sheetName val="우석문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갑지"/>
      <sheetName val="원가계산서"/>
      <sheetName val="용역내역서총괄표 (2)"/>
      <sheetName val="내역서총괄표"/>
      <sheetName val="내역서"/>
      <sheetName val="내역서 (2)"/>
      <sheetName val="일위대가(총괄)"/>
      <sheetName val="일위대가표"/>
      <sheetName val="소요일수"/>
      <sheetName val="단가표"/>
      <sheetName val="날개벽수량표"/>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날개벽수량표"/>
      <sheetName val="난간벽단위"/>
      <sheetName val="96보완계획7.12"/>
      <sheetName val="포장공"/>
      <sheetName val="토공"/>
      <sheetName val="배수공"/>
      <sheetName val="원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일반공사"/>
      <sheetName val="DATE"/>
      <sheetName val="노임단가"/>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ABUT수량-A1"/>
      <sheetName val="1.설계조건"/>
      <sheetName val="Macro1"/>
      <sheetName val="기초코드"/>
      <sheetName val="토목공사"/>
      <sheetName val="MOTOR"/>
      <sheetName val="횡배위치"/>
      <sheetName val="적용단위길이"/>
      <sheetName val="지진시"/>
      <sheetName val="날개벽(시점좌측)"/>
      <sheetName val="파일의이용"/>
      <sheetName val="터파기및재료"/>
      <sheetName val="U-TYPE(1)"/>
      <sheetName val="일위대가(가설)"/>
      <sheetName val="조도계산서 (도서)"/>
      <sheetName val="부하계산서"/>
      <sheetName val="다이꾸"/>
      <sheetName val="내역서"/>
      <sheetName val="일위대가"/>
      <sheetName val="ⴭⴭⴭⴭ"/>
      <sheetName val="물가시세"/>
      <sheetName val="집계표(육상)"/>
      <sheetName val="화산경계"/>
      <sheetName val="날개벽"/>
      <sheetName val="바닥판"/>
      <sheetName val="부대내역"/>
      <sheetName val="집계표"/>
      <sheetName val="FOOTING단면력"/>
      <sheetName val="입찰안"/>
      <sheetName val="Baby일위대가"/>
      <sheetName val="ilch"/>
      <sheetName val="설계조건"/>
      <sheetName val="우배수"/>
      <sheetName val="토사(PE)"/>
      <sheetName val="1. 설계조건 2.단면가정 3. 하중계산"/>
      <sheetName val="DATA 입력란"/>
      <sheetName val="001"/>
      <sheetName val="접속도로1"/>
      <sheetName val="안정계산"/>
      <sheetName val="단면검토"/>
      <sheetName val="L_RPTA05_목록"/>
      <sheetName val="물량산출서"/>
      <sheetName val="노무비단가"/>
      <sheetName val="단가산출서"/>
      <sheetName val="Sheet17"/>
      <sheetName val="중기사용료"/>
      <sheetName val="내역"/>
      <sheetName val="암거날개벽재료집계"/>
      <sheetName val="BID"/>
      <sheetName val="맨홀토공"/>
      <sheetName val="인건비"/>
      <sheetName val="표지"/>
      <sheetName val="일위대가(출입)"/>
      <sheetName val="직노"/>
      <sheetName val="단가산출"/>
      <sheetName val="7.1유효폭"/>
      <sheetName val="3련 BOX"/>
      <sheetName val="연결관암거"/>
      <sheetName val="A LINE"/>
      <sheetName val="기둥(원형)"/>
      <sheetName val="기초공"/>
      <sheetName val="PSCbeam설계"/>
      <sheetName val="수질정화시설"/>
      <sheetName val="정부노임단가"/>
      <sheetName val="아파트건축"/>
      <sheetName val="날개벽수량표"/>
      <sheetName val="COPING"/>
      <sheetName val="내역서(삼호)"/>
      <sheetName val="3BL공동구 수량"/>
      <sheetName val="교각1"/>
      <sheetName val="수량집계표"/>
      <sheetName val="배수공"/>
      <sheetName val="암거"/>
      <sheetName val="포장공"/>
      <sheetName val="noyim"/>
      <sheetName val="내역서적용수량"/>
      <sheetName val="정의"/>
      <sheetName val="횡배수관단위수량"/>
      <sheetName val="unitpric"/>
      <sheetName val="INPUT"/>
      <sheetName val="구리토평1전기"/>
      <sheetName val="원형1호맨홀토공수량"/>
      <sheetName val="보차도경계석수량"/>
      <sheetName val="배수장토목공사비"/>
      <sheetName val="수자재단위당"/>
      <sheetName val="품셈기준"/>
      <sheetName val="맨홀수량"/>
      <sheetName val="쌍송교"/>
      <sheetName val="부하(성남)"/>
      <sheetName val="부대공"/>
      <sheetName val="교각계산"/>
      <sheetName val="역T형교대(말뚝기초)"/>
      <sheetName val="WO"/>
      <sheetName val="Sheet1 (2)"/>
      <sheetName val="예산총괄표"/>
      <sheetName val="가로등내역서"/>
      <sheetName val="70%"/>
      <sheetName val="일위대가목차"/>
      <sheetName val="수량산출"/>
      <sheetName val="개산공사비"/>
      <sheetName val="조건표"/>
      <sheetName val="AIR갑지"/>
      <sheetName val="시설대외"/>
      <sheetName val="갑지 (3)"/>
      <sheetName val="내역서양식"/>
      <sheetName val="단가마지막 (2)"/>
      <sheetName val="열량계단가비교"/>
      <sheetName val="열량계단가비교 (2)"/>
      <sheetName val="배관공사"/>
      <sheetName val="COST"/>
      <sheetName val="대비"/>
      <sheetName val="laroux"/>
      <sheetName val="일위산출근거 (2)"/>
      <sheetName val="노임"/>
      <sheetName val="XXXXXX"/>
      <sheetName val="우수관로 자재집계  "/>
      <sheetName val="우수관로 수량집계"/>
      <sheetName val="우수관로자재접합 "/>
      <sheetName val="맨홀집계표 "/>
      <sheetName val="2.대외공문"/>
      <sheetName val="본부조서"/>
      <sheetName val="건설갑지"/>
      <sheetName val="광세자재청구서"/>
      <sheetName val="2회기성청구서"/>
      <sheetName val="광세기성고내역"/>
      <sheetName val="견적서갑지"/>
      <sheetName val="견적서을지"/>
      <sheetName val="사진"/>
      <sheetName val="8공구일위"/>
      <sheetName val="9공구일위"/>
      <sheetName val="10공구일위"/>
      <sheetName val="11공구일위"/>
      <sheetName val="JUCKEYK"/>
      <sheetName val="45,46"/>
      <sheetName val="내역(정지)"/>
      <sheetName val="#REF"/>
      <sheetName val="일위(PN)"/>
      <sheetName val="Sheet4"/>
      <sheetName val="수목표준대가"/>
      <sheetName val="10월"/>
      <sheetName val="일위대가(건축)"/>
      <sheetName val="예산명세서"/>
      <sheetName val="설계명세서"/>
      <sheetName val="자료입력"/>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데이타"/>
      <sheetName val="식재인부"/>
      <sheetName val="단가"/>
      <sheetName val="노무비"/>
      <sheetName val="8.수량산출 (2)"/>
      <sheetName val="유림골조"/>
      <sheetName val="설비2차"/>
      <sheetName val="순공사비"/>
      <sheetName val="현장별계약현황('98.10.31)"/>
      <sheetName val="기(단) (1)"/>
      <sheetName val="산출내역서집계표"/>
      <sheetName val="시설물일위"/>
      <sheetName val="맨홀조서"/>
      <sheetName val="납부서"/>
      <sheetName val="노임이"/>
      <sheetName val="냉천부속동"/>
      <sheetName val="설비내역서"/>
      <sheetName val="건축내역서"/>
      <sheetName val="전기내역서"/>
      <sheetName val="송전재료비"/>
      <sheetName val="구조물공집계"/>
      <sheetName val="암거집계 "/>
      <sheetName val="암거구체수량"/>
      <sheetName val="암거구체"/>
      <sheetName val="날개벽집계표"/>
      <sheetName val="날개벽단위"/>
      <sheetName val="차수벽집계표"/>
      <sheetName val="차수벽"/>
      <sheetName val="guard(mac)"/>
      <sheetName val="형식 - 1-2-3"/>
      <sheetName val="수량집계"/>
      <sheetName val="4차원가계산서"/>
      <sheetName val="Sheet6"/>
      <sheetName val="복통공사비"/>
      <sheetName val="본제당공사비"/>
      <sheetName val="시험비"/>
      <sheetName val="자재대"/>
      <sheetName val="중기운반비"/>
      <sheetName val="진입도로공사비"/>
      <sheetName val="취수탑공사비"/>
      <sheetName val="토취장복구"/>
      <sheetName val="상반기손익차2총괄"/>
      <sheetName val="주요공사"/>
      <sheetName val="예정공정표"/>
      <sheetName val="예정공정표 (2)"/>
      <sheetName val="예정공정표 (3)"/>
      <sheetName val="목록"/>
      <sheetName val="암거단위-1련"/>
      <sheetName val="6호기"/>
      <sheetName val="산출기준(파견전산실)"/>
      <sheetName val="예가표"/>
      <sheetName val="인원계획-미화"/>
      <sheetName val="일반관리비"/>
      <sheetName val="CR CODE"/>
      <sheetName val="부서CODE"/>
      <sheetName val="THEME CODE"/>
      <sheetName val="작성양식"/>
      <sheetName val="충주"/>
      <sheetName val="COVER"/>
      <sheetName val="급여11월"/>
      <sheetName val="98지급계획"/>
      <sheetName val="A"/>
      <sheetName val="내역서2안"/>
      <sheetName val="안전장치"/>
      <sheetName val="인부신상자료"/>
      <sheetName val="TRE TABLE"/>
      <sheetName val="구조물깨기"/>
      <sheetName val="지수토공수량"/>
      <sheetName val="날개벽단위수량1 (2)"/>
      <sheetName val="박스연장조서"/>
      <sheetName val="종배집계"/>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공문"/>
      <sheetName val="빈"/>
      <sheetName val="부표총괄"/>
      <sheetName val="기초목"/>
      <sheetName val="2000년1차"/>
      <sheetName val="00노임기준"/>
      <sheetName val="공조기"/>
      <sheetName val=" 냉각수펌프"/>
      <sheetName val="부속동"/>
      <sheetName val="회사99"/>
      <sheetName val="참조자료"/>
      <sheetName val="간지"/>
      <sheetName val="산출근거"/>
      <sheetName val="요율"/>
      <sheetName val="근로자자료입력"/>
      <sheetName val="참고자료"/>
      <sheetName val="수입"/>
      <sheetName val="Total"/>
      <sheetName val="단위수량"/>
      <sheetName val="갑지_(3)"/>
      <sheetName val="단가마지막_(2)"/>
      <sheetName val="열량계단가비교_(2)"/>
      <sheetName val="본문"/>
      <sheetName val="견적서"/>
      <sheetName val="변경내역을"/>
      <sheetName val="건축내역"/>
      <sheetName val="손익차9월2"/>
      <sheetName val="자  재"/>
      <sheetName val="건축외주"/>
      <sheetName val="3.하중산정4.지지력"/>
      <sheetName val="File_관급"/>
      <sheetName val="공정집계"/>
      <sheetName val="코드표"/>
      <sheetName val="자동차폐수처리장"/>
      <sheetName val="경산"/>
      <sheetName val="기본사항"/>
      <sheetName val="현장관리비"/>
      <sheetName val="7단가"/>
      <sheetName val="관급"/>
      <sheetName val="일위_파일"/>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돌붙임보호"/>
      <sheetName val="제경비율"/>
      <sheetName val="교각별수량"/>
      <sheetName val="남대문빌딩"/>
      <sheetName val="철콘공사"/>
      <sheetName val="교통대책내역"/>
      <sheetName val="7.노임단가"/>
      <sheetName val="H-PILE수량집계"/>
      <sheetName val="일위대가(4층원격)"/>
      <sheetName val="20관리비율"/>
      <sheetName val="J直材4"/>
      <sheetName val="분전함신설"/>
      <sheetName val="접지1종"/>
      <sheetName val="빗물받이(910-510-410)"/>
      <sheetName val="관로공표지"/>
      <sheetName val="토공1차"/>
      <sheetName val="I一般比"/>
      <sheetName val="N賃率-職"/>
      <sheetName val="금융비용"/>
      <sheetName val="단가비교표(노무)"/>
      <sheetName val="을"/>
      <sheetName val="원가계산"/>
      <sheetName val="내역서(기계)"/>
      <sheetName val="인사자료총집계"/>
      <sheetName val="총괄갑 "/>
      <sheetName val="R&amp;D"/>
      <sheetName val="EQ-R1"/>
      <sheetName val="대전(세창동)"/>
      <sheetName val="data (누계)"/>
      <sheetName val="data(실적)"/>
      <sheetName val="data (전년동기)"/>
      <sheetName val="공통단가"/>
      <sheetName val="운반비"/>
      <sheetName val="2000양배"/>
      <sheetName val="을지"/>
      <sheetName val="#3_일위대가목록"/>
      <sheetName val="보할공정"/>
      <sheetName val="단가표"/>
      <sheetName val="본사공가현황"/>
      <sheetName val="집계"/>
      <sheetName val="토공(우물통,기타) "/>
      <sheetName val="원가계산서(남측)"/>
      <sheetName val="중기 부표"/>
      <sheetName val="철콘-부대"/>
      <sheetName val="소방"/>
      <sheetName val="실행내역서"/>
      <sheetName val="경비"/>
      <sheetName val="copy"/>
      <sheetName val="서식"/>
      <sheetName val="공조기휀"/>
      <sheetName val="AHU집계"/>
      <sheetName val="돈암사업"/>
      <sheetName val="3단계"/>
      <sheetName val="2단계"/>
      <sheetName val="벽체면적당일위대가"/>
      <sheetName val="보집계표"/>
      <sheetName val="예산M12A"/>
      <sheetName val="2000,9월 일위"/>
      <sheetName val="단가 "/>
      <sheetName val="일위총괄표"/>
      <sheetName val="02-10 (실행)"/>
      <sheetName val="수량산출서-2"/>
      <sheetName val="????"/>
      <sheetName val="설계예시"/>
      <sheetName val="2공구산출내역"/>
      <sheetName val="LOPCALC"/>
      <sheetName val="포장면적산출"/>
      <sheetName val="수량이동"/>
      <sheetName val="단가대비표"/>
      <sheetName val="데리네이타현황"/>
      <sheetName val="자재단가"/>
      <sheetName val="플랜트 설치"/>
      <sheetName val="약전닥트"/>
      <sheetName val="일지-H"/>
      <sheetName val="FA설치명세"/>
      <sheetName val="자재집계"/>
      <sheetName val="BOQ(전체)"/>
      <sheetName val="종배수관(신)"/>
      <sheetName val="INPUT(덕도방향-시점)"/>
      <sheetName val="9호관로"/>
      <sheetName val="사통"/>
      <sheetName val="wall"/>
      <sheetName val="특수선일위대가"/>
      <sheetName val="용산1(해보)"/>
      <sheetName val="VXXXXXXX"/>
      <sheetName val="tggwan(mac)"/>
      <sheetName val="차액보증"/>
      <sheetName val="연결관단위"/>
      <sheetName val="중기일위대가"/>
      <sheetName val="건축공사실행"/>
      <sheetName val="공통(20-91)"/>
      <sheetName val="전차선로 물량표"/>
      <sheetName val="한강운반비"/>
      <sheetName val="자재"/>
      <sheetName val="말뚝지지력산정"/>
      <sheetName val="적용건축"/>
      <sheetName val="토공A"/>
      <sheetName val="평균높이산출근거"/>
      <sheetName val="횡배수관위치조서"/>
      <sheetName val="Dae_Jiju"/>
      <sheetName val="Sikje_ingun"/>
      <sheetName val="TREE_D"/>
      <sheetName val="junggi"/>
      <sheetName val="수량산출표"/>
      <sheetName val="집수정단"/>
      <sheetName val="일위대가목록"/>
      <sheetName val="작업금지"/>
      <sheetName val="주식"/>
      <sheetName val="(포장)BOQ-실적공사"/>
      <sheetName val="현장일보8"/>
      <sheetName val="현장일보9"/>
      <sheetName val="현장일보10"/>
      <sheetName val="현장일보4월"/>
      <sheetName val="현장일보5월"/>
      <sheetName val="저"/>
      <sheetName val="철거산출근거"/>
      <sheetName val="진주방향"/>
      <sheetName val="WORK"/>
      <sheetName val="기본일위"/>
      <sheetName val="VXXXXXX"/>
      <sheetName val="-구조물공토공"/>
      <sheetName val="-접속도로-"/>
      <sheetName val="-접속도로증감1"/>
      <sheetName val="토목"/>
      <sheetName val="위치조서"/>
      <sheetName val="5Strand-장기처짐PCI"/>
      <sheetName val="형상"/>
      <sheetName val="단위중량"/>
      <sheetName val="노임단"/>
      <sheetName val="운반공"/>
      <sheetName val="자재단"/>
      <sheetName val="장비단"/>
      <sheetName val="광주운남을"/>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일위목록"/>
      <sheetName val="내역서적용"/>
      <sheetName val="소비자가"/>
      <sheetName val="96작생능"/>
      <sheetName val="건축"/>
      <sheetName val="ITEM"/>
      <sheetName val="단가목록"/>
      <sheetName val="1-4일위대가목차"/>
      <sheetName val="부안변전"/>
      <sheetName val="보도경계블럭"/>
      <sheetName val="우수공"/>
      <sheetName val="하조서"/>
      <sheetName val="000000"/>
      <sheetName val="수량"/>
      <sheetName val="[일위대가표.xls]A__________________2"/>
      <sheetName val="자료"/>
      <sheetName val="사용료총괄"/>
      <sheetName val="CA지입"/>
      <sheetName val="집1"/>
      <sheetName val="표지 (2)"/>
      <sheetName val="내역서비교"/>
      <sheetName val="투자효율분석"/>
      <sheetName val="부하LOAD"/>
      <sheetName val="가설건물"/>
      <sheetName val="자재 집계표"/>
      <sheetName val="흄관수량"/>
      <sheetName val="교각토공"/>
      <sheetName val="확약서"/>
      <sheetName val="6.수량산출서(설치공사)"/>
      <sheetName val="보차도경계석"/>
      <sheetName val="실행철강하도"/>
      <sheetName val="토목주소"/>
      <sheetName val="프랜트면허"/>
      <sheetName val="[일위대가표.xls]A__________________3"/>
      <sheetName val="인수공규격"/>
      <sheetName val="총괄"/>
      <sheetName val="제경비"/>
      <sheetName val="전기설계변경"/>
      <sheetName val="결선list"/>
      <sheetName val="제수변수량H2.15"/>
      <sheetName val="_공기변수량"/>
      <sheetName val="PriceList(원본)"/>
    </sheetNames>
    <definedNames>
      <definedName name="수식입력매크로"/>
      <definedName name="일위화면복귀매크로" sheetId="83"/>
      <definedName name="일위화면복귀매크로" sheetId="83"/>
      <definedName name="일위화면복귀매크로" sheetId="83"/>
      <definedName name="일위화면복귀매크로" sheetId="83"/>
      <definedName name="일위화면복귀매크로" sheetId="83"/>
      <definedName name="일위화면복귀매크로" sheetId="83"/>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공(IC)"/>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증감총괄"/>
      <sheetName val="내역"/>
      <sheetName val="잡비"/>
      <sheetName val="증감"/>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날개벽유동집계표"/>
      <sheetName val="유입방지턱수량"/>
      <sheetName val="유입방지턱표지"/>
      <sheetName val="유입방지턱단위수량"/>
      <sheetName val="배수관로집계"/>
      <sheetName val="배수관로수량현황"/>
      <sheetName val="배수관로수량집계"/>
      <sheetName val="배수관로수량집계L-8,9,11"/>
      <sheetName val="원가계산서(년도별)"/>
      <sheetName val="집계표(도급)"/>
      <sheetName val="내역서(도급)"/>
      <sheetName val="6월호"/>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CB"/>
      <sheetName val="일위대가(가설)"/>
      <sheetName val="시멘트,모래"/>
      <sheetName val="배수관공수량집계"/>
      <sheetName val="면벽단위"/>
      <sheetName val="흄관단위"/>
      <sheetName val="흄관토공수량"/>
      <sheetName val="흄관설치현황"/>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DATE"/>
      <sheetName val="간지"/>
      <sheetName val="파형강판 총수량집계표"/>
      <sheetName val="통로"/>
      <sheetName val="철근수량 집계표"/>
      <sheetName val=""/>
      <sheetName val="수량산출"/>
      <sheetName val="전신환매도율"/>
      <sheetName val="일반공사"/>
      <sheetName val="제경비"/>
      <sheetName val="수량-가로등"/>
      <sheetName val="건축공사실행"/>
      <sheetName val="1+214(수로)"/>
      <sheetName val="1+185(통로)"/>
      <sheetName val="구체,날개,보강철근수량"/>
      <sheetName val="난간및차수벽철근량"/>
      <sheetName val="접속저판"/>
      <sheetName val="Baby일위대가"/>
      <sheetName val="내역서"/>
      <sheetName val="신일위"/>
      <sheetName val="변일위"/>
      <sheetName val="재집"/>
      <sheetName val="종평"/>
      <sheetName val="토집"/>
      <sheetName val="담장"/>
      <sheetName val="조경"/>
      <sheetName val="옹집"/>
      <sheetName val="옹벽수량"/>
      <sheetName val="만수배관단가"/>
      <sheetName val="FRP배관단가(만수)"/>
      <sheetName val="금액내역서"/>
      <sheetName val="공사비증감"/>
      <sheetName val="역T형옹벽(3.0)"/>
      <sheetName val="포장공"/>
      <sheetName val="일위대가"/>
      <sheetName val="총괄갑 "/>
      <sheetName val="터파기및재료"/>
      <sheetName val="단가산출"/>
      <sheetName val="U-TYPE(1)"/>
      <sheetName val="을지"/>
      <sheetName val="45,46"/>
      <sheetName val="BOQ"/>
      <sheetName val="99총공사내역서"/>
      <sheetName val="노임단가"/>
      <sheetName val="BOQ(전체)"/>
      <sheetName val="원형1호맨홀토공수량"/>
      <sheetName val="교각1"/>
      <sheetName val="2"/>
      <sheetName val="96보완계획7.12"/>
      <sheetName val="준검 내역서"/>
      <sheetName val="교대(A1)"/>
      <sheetName val="하도금액분계"/>
      <sheetName val="정화조동내역"/>
      <sheetName val="견적서"/>
      <sheetName val="INPUT"/>
      <sheetName val="직노"/>
      <sheetName val="보차도경계석"/>
      <sheetName val="A LINE"/>
      <sheetName val="가도공"/>
      <sheetName val="기타#9"/>
      <sheetName val="수량산출서"/>
      <sheetName val="철거산출근거"/>
      <sheetName val="1,2,3,4,5단위수량"/>
      <sheetName val="날개벽(시점좌측)"/>
      <sheetName val="관급"/>
      <sheetName val="1차설계변경내역"/>
      <sheetName val="내역(원안-대안)"/>
      <sheetName val="200"/>
      <sheetName val="물가시세"/>
      <sheetName val="단면가정"/>
      <sheetName val="BID"/>
      <sheetName val="인사자료총집계"/>
      <sheetName val="토공(우물통,기타) "/>
      <sheetName val="2공구산출내역"/>
      <sheetName val="Macro1"/>
      <sheetName val="우배수"/>
      <sheetName val="슬래브(유곡)"/>
      <sheetName val="맨홀"/>
      <sheetName val="중기일위대가"/>
      <sheetName val="1차증가원가계산"/>
      <sheetName val="골재산출"/>
      <sheetName val="실행철강하도"/>
      <sheetName val="TOTAL_BOQ"/>
      <sheetName val="철근계"/>
      <sheetName val="7.PILE  (돌출)"/>
      <sheetName val="연결관암거"/>
      <sheetName val="기초단가"/>
      <sheetName val="내역(설계)"/>
      <sheetName val="공사개요"/>
      <sheetName val="일위대가표"/>
      <sheetName val="자재단가"/>
      <sheetName val="단가 "/>
      <sheetName val="노임"/>
      <sheetName val="J直材4"/>
      <sheetName val="도급내역"/>
      <sheetName val="말뚝지지력산정"/>
      <sheetName val="COPING"/>
      <sheetName val="포장수량산출"/>
      <sheetName val="토공총괄집계표"/>
      <sheetName val="제목(수량)"/>
      <sheetName val="수량총괄집계"/>
      <sheetName val="부대내역"/>
      <sheetName val="암거날개벽재료집계"/>
      <sheetName val="5.공종별예산내역서"/>
      <sheetName val="대로근거"/>
      <sheetName val="국도접속 차도부수량"/>
      <sheetName val="저"/>
      <sheetName val="DATA2000"/>
      <sheetName val="표층포설및다짐"/>
      <sheetName val="#REF"/>
      <sheetName val="데리네이타현황"/>
      <sheetName val="기본사항"/>
      <sheetName val="2000년1차"/>
      <sheetName val="단위중량"/>
      <sheetName val="단가산출서"/>
      <sheetName val="고정보수량집계"/>
      <sheetName val="개비온집계"/>
      <sheetName val="개비온 단위"/>
      <sheetName val="MAIN_TABLE"/>
      <sheetName val="토목"/>
      <sheetName val="진주방향"/>
      <sheetName val="웅진교-S2"/>
      <sheetName val="매매"/>
      <sheetName val="도급-집계"/>
      <sheetName val="가로등내역서"/>
      <sheetName val="소비자가"/>
      <sheetName val="품셈TABLE"/>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보도포장산출"/>
      <sheetName val="현금"/>
      <sheetName val="총괄내역서"/>
      <sheetName val="데이타"/>
      <sheetName val="식재인부"/>
      <sheetName val="변수값"/>
      <sheetName val="중기상차"/>
      <sheetName val="AS복구"/>
      <sheetName val="중기터파기"/>
      <sheetName val="단가"/>
      <sheetName val="내역(2000년)"/>
      <sheetName val="기둥(원형)"/>
      <sheetName val="기초공"/>
      <sheetName val="8.PILE  (돌출)"/>
      <sheetName val="단가표"/>
      <sheetName val="7기초"/>
      <sheetName val="남양시작동자105노65기1.3화1.2"/>
      <sheetName val="덕전리"/>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접도구역경계표주현황"/>
      <sheetName val="내역서(삼호)"/>
      <sheetName val="연결임시"/>
      <sheetName val="ABUT수량-A1"/>
      <sheetName val="역T형교대(직접기초)"/>
      <sheetName val="3.하중산정4.양수압5.지지력"/>
      <sheetName val="Sheet1 (2)"/>
      <sheetName val="현장"/>
      <sheetName val="단위수량산출"/>
      <sheetName val="용산1(해보)"/>
      <sheetName val="관급자재"/>
      <sheetName val="일위목록"/>
      <sheetName val="요율"/>
      <sheetName val="구조     ."/>
      <sheetName val="하부철근수량"/>
      <sheetName val="VXXXXX"/>
      <sheetName val="재정비직인"/>
      <sheetName val="재정비내역"/>
      <sheetName val="지적고시내역"/>
      <sheetName val="97 사업추정(WEKI)"/>
      <sheetName val="마산방향"/>
      <sheetName val="마산방향철근집계"/>
      <sheetName val="입찰안"/>
      <sheetName val="산출근거"/>
      <sheetName val="건축내역"/>
      <sheetName val="내역을"/>
      <sheetName val="도근좌표"/>
      <sheetName val="내역서전체"/>
      <sheetName val="원가계산서"/>
      <sheetName val="OPGW기별"/>
      <sheetName val="전신"/>
      <sheetName val="내역서적용수량"/>
      <sheetName val="퇴직금(울산천상)"/>
      <sheetName val="이토변실(A3-LINE)"/>
      <sheetName val="산출서"/>
      <sheetName val="DANGA"/>
      <sheetName val="기본자료"/>
      <sheetName val="집1"/>
      <sheetName val="6호기"/>
      <sheetName val="수자재단위당"/>
      <sheetName val="(포장)BOQ-실적공사"/>
      <sheetName val="TIE-IN"/>
      <sheetName val="차액보증"/>
      <sheetName val="지수"/>
      <sheetName val="교각토공"/>
      <sheetName val="투찰"/>
      <sheetName val="공비대비"/>
      <sheetName val="경율산정"/>
      <sheetName val="횡배수관"/>
      <sheetName val="일반전기"/>
      <sheetName val="기초일위"/>
      <sheetName val="노무비단가"/>
      <sheetName val="건물"/>
      <sheetName val="단가목록"/>
      <sheetName val="절취및터파기"/>
      <sheetName val="부대시설"/>
      <sheetName val="Apt내역"/>
      <sheetName val="기기리스트"/>
      <sheetName val="설직재-1"/>
      <sheetName val="(A)내역서"/>
      <sheetName val="참고자료"/>
      <sheetName val="참고사항"/>
      <sheetName val="DATA"/>
      <sheetName val="수량집계표(舊)"/>
      <sheetName val="맨홀수량산출"/>
      <sheetName val="교대(A1-A2)"/>
      <sheetName val="쌍송교"/>
      <sheetName val="우수받이재료집계표"/>
      <sheetName val="앨범표지"/>
      <sheetName val="식재"/>
      <sheetName val="시설물"/>
      <sheetName val="식재출력용"/>
      <sheetName val="유지관리"/>
      <sheetName val="FRP산출근거"/>
      <sheetName val="유림골조"/>
      <sheetName val="총괄표"/>
      <sheetName val="주형"/>
      <sheetName val="WEIGHT LIST"/>
      <sheetName val="위치조서"/>
      <sheetName val="깨기수량"/>
      <sheetName val="일위대가목차"/>
      <sheetName val="설계예산서"/>
      <sheetName val="J형측구단위수량"/>
      <sheetName val="수량집계"/>
      <sheetName val="잡비계산"/>
      <sheetName val="일위대가목록"/>
      <sheetName val="토공사(흙막이)"/>
      <sheetName val="단가산출(총괄)"/>
      <sheetName val="일위총괄"/>
      <sheetName val="내역표지"/>
      <sheetName val="도급"/>
      <sheetName val="설계조건 및 단면가정"/>
      <sheetName val="부재치수입력"/>
      <sheetName val="Sheet15"/>
      <sheetName val="시점교대"/>
      <sheetName val="1.설계조건"/>
      <sheetName val="9902"/>
      <sheetName val="DATA98"/>
      <sheetName val="맨홀토공"/>
      <sheetName val="4차월말"/>
      <sheetName val="수안보-MBR1"/>
      <sheetName val="횡배수관설치현황"/>
      <sheetName val="적용건축"/>
      <sheetName val="지수산정"/>
      <sheetName val="1. 설계조건 2.단면가정 3. 하중계산"/>
      <sheetName val="DATA 입력란"/>
      <sheetName val="장비단가표"/>
      <sheetName val="본선집계표"/>
      <sheetName val="상부공"/>
      <sheetName val="4)유동표"/>
      <sheetName val="마감산출(다1)"/>
      <sheetName val="000000"/>
      <sheetName val="총차분(토목)"/>
      <sheetName val="당진1,2호기전선관설치및접지4차공사내역서-을지"/>
      <sheetName val="갱문및옹벽집계"/>
      <sheetName val="고창방향"/>
      <sheetName val="(집계) 노면표시"/>
      <sheetName val="주요량(96)"/>
      <sheetName val="내역서(사업소)"/>
      <sheetName val="본체"/>
      <sheetName val="안정검토"/>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N賃率-職"/>
      <sheetName val="수량집계_x0000__x0000_Ԁ_x0000_"/>
      <sheetName val="자재 집계표"/>
      <sheetName val="집수정(600-700)"/>
      <sheetName val="소업1교"/>
      <sheetName val="청천내"/>
      <sheetName val="리스(CIF)산출"/>
      <sheetName val="길어깨(현황)"/>
      <sheetName val="산출"/>
      <sheetName val="개요"/>
      <sheetName val="설계기준"/>
      <sheetName val="토 적 표"/>
      <sheetName val="공사비_NDE"/>
      <sheetName val="L_RPTB~1"/>
      <sheetName val="횡배수관집현황(2공구)"/>
      <sheetName val="공비현2"/>
      <sheetName val="사다리"/>
      <sheetName val="시점부수량산출서"/>
      <sheetName val="취수탑"/>
      <sheetName val="기초자료입력"/>
      <sheetName val="기계경비(시간당)"/>
      <sheetName val="램머"/>
      <sheetName val="토적표(1)"/>
      <sheetName val="양지교"/>
      <sheetName val="02자재"/>
      <sheetName val="토공총"/>
      <sheetName val="노면표시수량집계"/>
      <sheetName val="노면표지 수량"/>
      <sheetName val="코드표"/>
      <sheetName val="Mc1"/>
      <sheetName val="1호맨홀토공"/>
      <sheetName val="5지진시"/>
      <sheetName val="Source"/>
      <sheetName val="Preface"/>
      <sheetName val="Total"/>
      <sheetName val="투찰금액"/>
      <sheetName val="공조기(삭제)"/>
      <sheetName val="동해title"/>
      <sheetName val="SALE"/>
      <sheetName val="토공사"/>
      <sheetName val="고분전시관"/>
      <sheetName val="설비"/>
      <sheetName val="평형공사비"/>
      <sheetName val="흄ꔀ수량집계"/>
      <sheetName val="SORCE1"/>
      <sheetName val="1.일반수량산출단면"/>
      <sheetName val="조경시설물"/>
      <sheetName val="을"/>
      <sheetName val="내역률노무비"/>
      <sheetName val="흥양2교토공집계표"/>
      <sheetName val="주beam"/>
      <sheetName val="조명시설"/>
      <sheetName val="설계"/>
      <sheetName val="설비내역"/>
      <sheetName val="본공사"/>
      <sheetName val="간선계산"/>
      <sheetName val="정부노임단가"/>
      <sheetName val="조명율표"/>
      <sheetName val="중분대수량산출"/>
      <sheetName val="설계내역서"/>
      <sheetName val="DATA 입력부"/>
      <sheetName val="두앙"/>
      <sheetName val="횡배수관수량집계"/>
      <sheetName val="토공정보"/>
      <sheetName val="건축기성"/>
      <sheetName val="자"/>
      <sheetName val="횡 연장"/>
      <sheetName val="산출내역(하도)"/>
      <sheetName val="패널"/>
      <sheetName val="증감대비"/>
      <sheetName val="기중"/>
      <sheetName val="일위2"/>
      <sheetName val="COA-17"/>
      <sheetName val="C-18"/>
      <sheetName val="가설공사비"/>
      <sheetName val="신공항A-9(원가수정)"/>
      <sheetName val="초기화면"/>
      <sheetName val="설계조건"/>
      <sheetName val="9GNG운반"/>
      <sheetName val="3.하중산정4.지지력"/>
      <sheetName val="배수공시멘트 및 골재량산출"/>
      <sheetName val="기자재비"/>
      <sheetName val="급수"/>
      <sheetName val="예가내역서"/>
      <sheetName val="마감"/>
      <sheetName val="환경기계공정표 (3)"/>
      <sheetName val="기본단가표"/>
      <sheetName val=" 냉각수펌프"/>
      <sheetName val="공조기휀"/>
      <sheetName val="수량3"/>
      <sheetName val="98지급계획"/>
      <sheetName val="토적표"/>
      <sheetName val="골조시행"/>
      <sheetName val="전력구구조물산근"/>
      <sheetName val="자재목록"/>
      <sheetName val="증감내역서"/>
      <sheetName val="수목표준대가"/>
      <sheetName val="제잡비계산"/>
      <sheetName val="발주설계서(당초)"/>
      <sheetName val="YM-IL1"/>
      <sheetName val="DAN"/>
      <sheetName val="백호우계수"/>
      <sheetName val="매탄-오"/>
      <sheetName val="매탄-합"/>
      <sheetName val="매산"/>
      <sheetName val="송죽c"/>
      <sheetName val="송죽"/>
      <sheetName val="맨홀_공사비"/>
      <sheetName val="단중표"/>
      <sheetName val="수목데이타 "/>
      <sheetName val="내역서(기계)"/>
      <sheetName val="총괄"/>
      <sheetName val="스톱로그내역"/>
      <sheetName val="98NS-N"/>
      <sheetName val="정렬"/>
      <sheetName val="맨홀(2~4)"/>
      <sheetName val="날개벽수량표"/>
      <sheetName val="단가표 (2)"/>
      <sheetName val="단가비교표"/>
      <sheetName val="예산서"/>
      <sheetName val="도로구조공사비"/>
      <sheetName val="도로토공공사비"/>
      <sheetName val="여수토공사비"/>
      <sheetName val="표  지"/>
      <sheetName val="파일의이용"/>
      <sheetName val="일용노임단가"/>
      <sheetName val="1TL종점(1)"/>
      <sheetName val="24분기"/>
      <sheetName val="EACT10"/>
      <sheetName val="안산기계장치"/>
      <sheetName val="ESC(K치)"/>
      <sheetName val="과"/>
      <sheetName val="내역1"/>
      <sheetName val="자료"/>
      <sheetName val="슬래브"/>
      <sheetName val="판정1교토공"/>
      <sheetName val="▣횡배수수량산출참고"/>
      <sheetName val="견적"/>
      <sheetName val="유역면적"/>
      <sheetName val="노임단가 (2)"/>
      <sheetName val="콘_재료분리(1)"/>
      <sheetName val="표지 (2)"/>
      <sheetName val="3련 BOX"/>
      <sheetName val="비탈면보호공수량산출"/>
      <sheetName val="배수장토목공사비"/>
      <sheetName val="단가산출서총괄"/>
      <sheetName val="구조물"/>
      <sheetName val="물가자료"/>
      <sheetName val="-레미콘집계"/>
      <sheetName val="-몰탈콘크리트"/>
      <sheetName val="조도계산서 (도서)"/>
      <sheetName val="기간등록"/>
      <sheetName val="공조기"/>
      <sheetName val="총괄갑_"/>
      <sheetName val="역T형옹벽(3_0)"/>
      <sheetName val="96보완계획7_12"/>
      <sheetName val="준검_내역서"/>
      <sheetName val="A_LINE"/>
      <sheetName val="7_PILE__(돌출)"/>
      <sheetName val="5_공종별예산내역서"/>
      <sheetName val="기계설비표선정수장"/>
      <sheetName val="구체집계2_0x2_0(5-7ׇ"/>
      <sheetName val="구체집계2_0x2_0(5-7ԯ"/>
      <sheetName val="기술조건"/>
      <sheetName val="순성토"/>
      <sheetName val="2호맨홀공제수량"/>
      <sheetName val="변경현황"/>
      <sheetName val="unitpric"/>
      <sheetName val="지점별강우량"/>
      <sheetName val="noyim"/>
      <sheetName val="설계서(본관)"/>
      <sheetName val="통합"/>
      <sheetName val="기초자료"/>
      <sheetName val="토공A"/>
      <sheetName val="날개벽(TYPE1)"/>
      <sheetName val="제1차변경도급"/>
      <sheetName val="손익차9월2"/>
      <sheetName val="Sheet17"/>
      <sheetName val="흄관수睽꛲"/>
      <sheetName val="현장식당(1)"/>
      <sheetName val="파형강관및곡선부보강및날개벽"/>
      <sheetName val="깨기"/>
      <sheetName val="Back"/>
      <sheetName val="201동 산출근거"/>
      <sheetName val="구조물공1"/>
      <sheetName val="배수및구조물공1"/>
      <sheetName val="산근(1)"/>
      <sheetName val="월말"/>
      <sheetName val="오동"/>
      <sheetName val="대조"/>
      <sheetName val="나한"/>
      <sheetName val="2.재료비"/>
      <sheetName val="호표"/>
      <sheetName val="감리원배치기준"/>
      <sheetName val="평균높이산출근거"/>
      <sheetName val="암거단위-1련"/>
      <sheetName val="PSCbeam설계"/>
      <sheetName val="특수기호강도거푸집"/>
      <sheetName val="종배수관면벽신"/>
      <sheetName val="종배수관(신)"/>
      <sheetName val="토공집계"/>
      <sheetName val="천안IP공장자100노100물량110할증"/>
      <sheetName val="상-교대(A1-A2)"/>
      <sheetName val="unit 4"/>
      <sheetName val="3BL공동구 수량"/>
      <sheetName val="시설물기초"/>
      <sheetName val="단위단가"/>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 (2)"/>
      <sheetName val="C1ㅇ"/>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원가"/>
      <sheetName val="구체집계3_0x2尜_x0013_層_x0013_闰〒_x0005_"/>
      <sheetName val="단면설계"/>
      <sheetName val="구체집계4_5x4_5丵〒_x0005__x0000_"/>
      <sheetName val="현장경비"/>
      <sheetName val="XL4Poppy"/>
      <sheetName val="구체집계3_0x2壸5丵⿋_x0005__x0000_"/>
      <sheetName val="변경내역"/>
      <sheetName val="구체집계3_0x2喐6嗜6丵⿄_x0005_"/>
      <sheetName val="구체집계4_5x4_5헾】_x0005__x0000_"/>
      <sheetName val="구체3_0x2_0(Ⰰ⡛琀⡛"/>
      <sheetName val="내역서(전체)"/>
      <sheetName val="6공구(당초)"/>
      <sheetName val="지급자재缀ᨪ԰_x0000_缀"/>
      <sheetName val="지급자재ᰀ፜搀፜"/>
      <sheetName val="대비"/>
      <sheetName val="원가계산서(1공구)-헾⿆"/>
      <sheetName val="인입관수량총괄"/>
      <sheetName val="단가 및 재료비"/>
      <sheetName val="중기사용료산출근거"/>
      <sheetName val="피벗테이블데이터분석"/>
      <sheetName val="횡배수관위치조서"/>
      <sheetName val="시설물일위"/>
      <sheetName val="8설7발"/>
      <sheetName val="설계예시"/>
      <sheetName val="4.주beam"/>
      <sheetName val="설계서식"/>
      <sheetName val="일반0_x0000_"/>
      <sheetName val="일반䢬ፓ"/>
      <sheetName val="일반䣈ፓ"/>
      <sheetName val="일반ﻈᇕ"/>
      <sheetName val="일반ﺬᇕ"/>
      <sheetName val="일반︀ᇕ"/>
      <sheetName val="8.석축단위(H=1.5M)"/>
      <sheetName val="일반ቀ"/>
      <sheetName val="평교-내역"/>
      <sheetName val="99년신청"/>
      <sheetName val="자갈,시멘트,모래산출"/>
      <sheetName val="-철근집계"/>
      <sheetName val="포장재료(1)"/>
      <sheetName val="-흄관집계"/>
      <sheetName val="교통대책내역"/>
      <sheetName val="포장직선구간"/>
      <sheetName val="토목내역서"/>
      <sheetName val="TYPE1"/>
      <sheetName val="6.교좌면보강"/>
      <sheetName val="건축수량산출"/>
      <sheetName val="지급자재"/>
      <sheetName val="경비2내역"/>
      <sheetName val="4.2.1 마루높이 검토"/>
      <sheetName val="wall"/>
      <sheetName val="Macro3"/>
      <sheetName val="Macro2"/>
      <sheetName val="96노임기준"/>
      <sheetName val="9811"/>
      <sheetName val="부표총괄"/>
      <sheetName val="9509"/>
      <sheetName val="PipWT"/>
      <sheetName val="사업부배부A"/>
      <sheetName val="산근"/>
      <sheetName val="수입"/>
      <sheetName val="매출"/>
      <sheetName val="별표 "/>
      <sheetName val="분양금할인"/>
      <sheetName val="특판제외"/>
      <sheetName val="원가계산서(1공구)-蒈+"/>
      <sheetName val="상부집계표"/>
      <sheetName val="단砀⫵"/>
      <sheetName val=" 상부공통집계(총괄)"/>
      <sheetName val="단가(1)"/>
      <sheetName val="표지-내역서壒〚_x0005__x0000_"/>
      <sheetName val="JUCKEYK"/>
      <sheetName val="0506생활권구적"/>
      <sheetName val="투吐"/>
      <sheetName val="자재단가 (2)"/>
      <sheetName val="투헾"/>
      <sheetName val="50201련박스"/>
      <sheetName val="출입구총집계"/>
      <sheetName val="로우프"/>
      <sheetName val="CANOPY"/>
      <sheetName val="하수급견적대비"/>
      <sheetName val="투澘"/>
      <sheetName val="일위대가 집계표"/>
      <sheetName val="투_x0010_"/>
      <sheetName val="투䴨"/>
      <sheetName val="투䡲"/>
      <sheetName val="나.다.라.마.바.피복재 산정"/>
      <sheetName val="맨홀수량"/>
      <sheetName val="전차선로 물량표"/>
      <sheetName val="한강운반비"/>
      <sheetName val="공통(20-91)"/>
      <sheetName val="사업수지"/>
      <sheetName val="95MAKER"/>
      <sheetName val="집수정단위수량 "/>
      <sheetName val="내역5"/>
      <sheetName val="ELECTRIC"/>
      <sheetName val="전등설비"/>
      <sheetName val="구조물견적서"/>
      <sheetName val="삭제금지단가"/>
      <sheetName val="특수선일위대가"/>
      <sheetName val="안양1공구_건축"/>
      <sheetName val="토공산근"/>
      <sheetName val="공문(신)"/>
      <sheetName val="삼성동50"/>
      <sheetName val="예가표"/>
      <sheetName val="도급자재"/>
      <sheetName val="토목공사"/>
      <sheetName val="건축원가"/>
      <sheetName val="CONCRETE"/>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CON'C"/>
      <sheetName val="Ⅱ실행비목"/>
      <sheetName val="구체집계2@︀ᇕ԰_x0000_缀_x0000__x0000_"/>
      <sheetName val="(4)소요정착장검토"/>
      <sheetName val="구체3_5x3_5-8-1ׂ"/>
      <sheetName val="요_x0005_"/>
      <sheetName val="경산"/>
      <sheetName val="부대tu"/>
      <sheetName val="현ᰀ"/>
      <sheetName val="FRP산출근橂"/>
      <sheetName val="일위대橂⿭_x0005_"/>
      <sheetName val="돈암사업"/>
      <sheetName val="시점교︀"/>
      <sheetName val="공사비집계"/>
      <sheetName val="적용단위길이"/>
      <sheetName val="NYS"/>
      <sheetName val="구체집계2@栀ᚃ가ᚃ︀崙ԯ"/>
      <sheetName val="실행내역서을지"/>
      <sheetName val="갑지(추정)"/>
      <sheetName val="단가일람"/>
      <sheetName val="조경일람"/>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토량1-1"/>
      <sheetName val="도급금액"/>
      <sheetName val="재노경"/>
      <sheetName val="전선 및 전선관"/>
      <sheetName val="적현로"/>
      <sheetName val="경상직원"/>
      <sheetName val="수목단가"/>
      <sheetName val="대치판정"/>
      <sheetName val="토사(PE)"/>
      <sheetName val="우수공"/>
      <sheetName val="교대일반수량"/>
      <sheetName val="가로등위치"/>
      <sheetName val="장비집계"/>
      <sheetName val="ITEM"/>
      <sheetName val="ilch"/>
      <sheetName val="중로근거"/>
      <sheetName val="BQ"/>
      <sheetName val="아파트건축"/>
      <sheetName val="SULKEA"/>
      <sheetName val="tggwan(mac)"/>
      <sheetName val="배수문수량산출(3)"/>
      <sheetName val="마감산출"/>
      <sheetName val="업체별기성내역"/>
      <sheetName val="마스터원본"/>
      <sheetName val="단면 (2)"/>
      <sheetName val="난간,앙카"/>
      <sheetName val="기둥설계(no)"/>
      <sheetName val="기초판설계(교축직각)"/>
      <sheetName val="용소리교"/>
      <sheetName val="5흙막이"/>
      <sheetName val="정산서 "/>
      <sheetName val="SLAB"/>
      <sheetName val="찍기"/>
      <sheetName val="대,유,램"/>
      <sheetName val="G.R300경비"/>
      <sheetName val="변수"/>
      <sheetName val="SLAB&quot;1&quot;"/>
      <sheetName val="맨홀조서"/>
      <sheetName val="단가대비표"/>
      <sheetName val="경영혁신본부"/>
      <sheetName val="투䱨"/>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날개수량1.5"/>
      <sheetName val="위치조"/>
      <sheetName val="특별교실"/>
      <sheetName val="고양시"/>
      <sheetName val="투㟨"/>
      <sheetName val="포장총괄집계표"/>
      <sheetName val="현대물량"/>
      <sheetName val="공통가설공사"/>
      <sheetName val="위치조렀"/>
      <sheetName val="위치조怀"/>
      <sheetName val="구체3_5x3_5-8-1 "/>
      <sheetName val="구체3_0x2_0( ⱗ氀ⱗ"/>
      <sheetName val="구체3_0x2_0(䈀ᅪ԰_x0000_"/>
      <sheetName val="위치조ࠀ"/>
      <sheetName val="woo(mac)"/>
      <sheetName val="초"/>
      <sheetName val="중기손료"/>
      <sheetName val="총수량집계표"/>
      <sheetName val="문화재 시굴조사비(표지)"/>
      <sheetName val="공내역"/>
      <sheetName val="소야공정계획표"/>
      <sheetName val="97_사업추정(WEKI)"/>
      <sheetName val="가설건물"/>
      <sheetName val="인수공규격"/>
      <sheetName val="Sheet1_(2)"/>
      <sheetName val="국도접속_차도부수량"/>
      <sheetName val="구체2_0x︀ᇕ԰_x0000_缀_x0000__x0000__x0000_"/>
      <sheetName val="기본단가"/>
      <sheetName val="인건비단가"/>
      <sheetName val="계산조건"/>
      <sheetName val="부속동"/>
      <sheetName val="APT"/>
      <sheetName val="국내조달(통합-1)"/>
      <sheetName val="토량산출서"/>
      <sheetName val="7⠀ᩗ"/>
      <sheetName val="구체3_5x3_5-8-1退"/>
      <sheetName val="접도구역경계표주橂】"/>
      <sheetName val="구체집계2_0x2_0(7-1렀቟"/>
      <sheetName val="단﹃ᇕ"/>
      <sheetName val="바닥판"/>
      <sheetName val="입력DATA"/>
      <sheetName val="일반수량총괄집계"/>
      <sheetName val="1,2공구원가계산서"/>
      <sheetName val="1공구산출내역서"/>
      <sheetName val="A_7"/>
      <sheetName val="화산경계"/>
      <sheetName val="SG"/>
      <sheetName val="단  가  대  비  표"/>
      <sheetName val="일  위  대  가  목  록"/>
      <sheetName val="A4"/>
      <sheetName val="7_PILE__ԯ_x0000_缀_x0000_"/>
      <sheetName val="7_PILE__頀⮿︀䛕"/>
      <sheetName val="가도뻸"/>
      <sheetName val="변압기 및 발전기 용량"/>
      <sheetName val="관기초"/>
      <sheetName val="관기초1"/>
      <sheetName val="박스규격"/>
      <sheetName val="보통암3"/>
      <sheetName val="BOX토공"/>
      <sheetName val="연결관수량-전공구"/>
      <sheetName val="연약지반"/>
      <sheetName val="토사3"/>
      <sheetName val="리핑암3"/>
      <sheetName val="상선"/>
      <sheetName val="계정"/>
      <sheetName val="자재수량"/>
      <sheetName val="교통처리우회도로"/>
      <sheetName val="총괄수량집계표"/>
      <sheetName val="06 일위대가목록"/>
      <sheetName val="도기류"/>
      <sheetName val="노임이"/>
      <sheetName val="구체집계2_0x2_0(7-렀቟԰"/>
      <sheetName val="원심력수로관"/>
      <sheetName val="기㔀቎԰"/>
      <sheetName val="관접합및부설"/>
      <sheetName val="재료집계"/>
      <sheetName val="Bid_Detail"/>
      <sheetName val="구체집계2_0x2䈀㉪ԯ_x0000_缀_x0000__x0000_"/>
      <sheetName val="3.7교축하중"/>
      <sheetName val="조명율_x0005_"/>
      <sheetName val="농로수량집계"/>
      <sheetName val="농로토공집계"/>
      <sheetName val="내역서(삼礊め"/>
      <sheetName val="주차구획선수량"/>
      <sheetName val="기계설비"/>
      <sheetName val="공구"/>
      <sheetName val="설계서을"/>
      <sheetName val="환산"/>
      <sheetName val="3.바닥판설계"/>
      <sheetName val="예산총괄표"/>
      <sheetName val="업체별기성"/>
      <sheetName val="식재가격"/>
      <sheetName val="식재총괄"/>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교육종류"/>
      <sheetName val="6჈_x0000_"/>
      <sheetName val="6狈譈"/>
      <sheetName val="6磈᎙"/>
      <sheetName val="6È_x0000_"/>
      <sheetName val="세계수요종합OK"/>
      <sheetName val="경영계획1월"/>
      <sheetName val="출력은 금물"/>
      <sheetName val="토목내역서 (도급단가)"/>
      <sheetName val="자료입력"/>
      <sheetName val="전睮"/>
      <sheetName val="우수"/>
      <sheetName val="포장공자재집계표"/>
      <sheetName val="위치조_x0001_"/>
      <sheetName val="Total 단위경유량집계"/>
      <sheetName val="수로암거"/>
      <sheetName val="내역서 제출"/>
      <sheetName val="단   산"/>
      <sheetName val="실    단"/>
      <sheetName val="시설수량표"/>
      <sheetName val="식재수량표"/>
      <sheetName val="단䈀ᅪ"/>
      <sheetName val="Proposal"/>
      <sheetName val="설계개요"/>
      <sheetName val="일반㉚"/>
      <sheetName val="일반_x0000__x0000_"/>
      <sheetName val="부표(010427)"/>
      <sheetName val="배열수식"/>
      <sheetName val="Sheet6"/>
      <sheetName val="외주비"/>
      <sheetName val="제잡비집계"/>
      <sheetName val="PLP"/>
      <sheetName val="물가시세표"/>
      <sheetName val="6PILE__(돌출)"/>
      <sheetName val="남양시작동자105노65기1_3화1_2"/>
      <sheetName val="2. 공원조도"/>
      <sheetName val="터널조도"/>
      <sheetName val="직재"/>
      <sheetName val="상 부"/>
      <sheetName val="1__설계조건_2_단면가정_3__하중계산"/>
      <sheetName val="DATA_입력란"/>
      <sheetName val="변화치수"/>
      <sheetName val="7_PILE__䈀ᅪ԰_x0000_"/>
      <sheetName val="7_PILE__︀ᇕ԰_x0000_"/>
      <sheetName val="토공분배표"/>
      <sheetName val="1.설계기준"/>
      <sheetName val="조서"/>
      <sheetName val="배수계"/>
      <sheetName val="수량집계︀⫕ԯ_x0000_"/>
      <sheetName val="수량집계ԯ_x0000_缀_x0000_"/>
      <sheetName val="수량집계저㪃ఀ㪄"/>
      <sheetName val="상행-교대(A1-A2)"/>
      <sheetName val="미비용95"/>
      <sheetName val="토지-2731"/>
      <sheetName val="토지-181(2)"/>
      <sheetName val="단관데이터"/>
      <sheetName val="이형관데이터"/>
      <sheetName val="배수량"/>
      <sheetName val="노임목록"/>
      <sheetName val="견적대비"/>
      <sheetName val="상수도토공집계표"/>
      <sheetName val="R-F-타공종"/>
      <sheetName val="slab집계"/>
      <sheetName val="슬래브(0)"/>
      <sheetName val="슬래브(1)"/>
      <sheetName val="mb1슬래브송도"/>
      <sheetName val="mb1슬래브송도2"/>
      <sheetName val="ABUT집계"/>
      <sheetName val="기본(98)"/>
      <sheetName val="제2호단위수량"/>
      <sheetName val="3.하중계산"/>
      <sheetName val="단면별연장"/>
      <sheetName val="인부노임"/>
      <sheetName val="품셈"/>
      <sheetName val="예산"/>
      <sheetName val="외국인산업연수생"/>
      <sheetName val="C-C(output)"/>
      <sheetName val="5.세운W-A"/>
      <sheetName val="단락전류-A"/>
      <sheetName val="2축기둥해석"/>
      <sheetName val="4차원가계산서"/>
      <sheetName val="교통처리우회도㄁"/>
      <sheetName val="2000전체분"/>
      <sheetName val="인건비 "/>
      <sheetName val="※참고자료※"/>
      <sheetName val="담장산출"/>
      <sheetName val="전기"/>
      <sheetName val="3.2산출근거(감독)"/>
      <sheetName val="별첨-기계경비 산출목록"/>
      <sheetName val="약전닥트"/>
      <sheetName val="건축부하"/>
      <sheetName val="FA설치명세"/>
      <sheetName val="FD"/>
      <sheetName val="기성고"/>
      <sheetName val="음성방향"/>
      <sheetName val="위치조쐀"/>
      <sheetName val="위치조䈀"/>
      <sheetName val="투_x0000_"/>
      <sheetName val="투暷"/>
      <sheetName val="값"/>
      <sheetName val="원가계산서(1栆ⅎ_x0000_⷇쐋ꍣ"/>
      <sheetName val="투㚈"/>
      <sheetName val="FRP산출근ᛅ"/>
      <sheetName val="일위총괄표"/>
      <sheetName val="FRP산출근헾"/>
      <sheetName val="C_배수ԯ_x0000_"/>
      <sheetName val="C_배수︀ᇕ"/>
      <sheetName val="포장수량집계표"/>
      <sheetName val="고유코드_설계"/>
      <sheetName val="토공수량산출"/>
      <sheetName val="토적계산서"/>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일반부표"/>
      <sheetName val="다곡2교"/>
      <sheetName val="C_배䤊⾛_x0005_"/>
      <sheetName val="C_배哐.唜"/>
      <sheetName val="이름표지정"/>
      <sheetName val="1000 DB구축 부표"/>
      <sheetName val="열린교실"/>
      <sheetName val="형틀공사"/>
      <sheetName val="도급내역서"/>
      <sheetName val="건축설비"/>
      <sheetName val="검토"/>
      <sheetName val="WORK"/>
      <sheetName val="종배수관"/>
      <sheetName val="[배수관공(IC).xls]원가계☦:"/>
      <sheetName val="일반_x0005__x0000_"/>
      <sheetName val="일반圠_x0018_"/>
      <sheetName val="2공구자재집"/>
      <sheetName val="위치조Ԁ"/>
      <sheetName val="도급기성"/>
      <sheetName val="단가산출2"/>
      <sheetName val="단가산출1"/>
      <sheetName val="일반맨홀수량집계(A-7 LINE)"/>
      <sheetName val="실행예산 명세표"/>
      <sheetName val="S1,3"/>
      <sheetName val="여과지동"/>
      <sheetName val="부대공-수량증감 내역서"/>
      <sheetName val="설계명세"/>
      <sheetName val="편입용지조서"/>
      <sheetName val="원가계산서 (변경계약) (3)"/>
      <sheetName val="임시전기공사설계서"/>
      <sheetName val="원가서"/>
      <sheetName val="원가계산서 "/>
      <sheetName val="철근량"/>
      <sheetName val="도로정위치부표"/>
      <sheetName val="도로조사부표"/>
      <sheetName val="일위대가(1)"/>
      <sheetName val="전체"/>
      <sheetName val="입상내역"/>
      <sheetName val="총공사내역서"/>
      <sheetName val="설 계"/>
      <sheetName val="포장자재집계표"/>
      <sheetName val="대비표"/>
      <sheetName val="대호방조제 접속공"/>
      <sheetName val="GSTOTAL"/>
      <sheetName val="구분자"/>
      <sheetName val="이름정의"/>
      <sheetName val="98비정기소모"/>
      <sheetName val="목재동바리"/>
      <sheetName val="수량집계표저ᡛ簀"/>
      <sheetName val="일위대가(_x0005__x0000_"/>
      <sheetName val="수량집계표渀빷ԯ"/>
      <sheetName val="산근터빈"/>
      <sheetName val="용수량(생활용수)"/>
      <sheetName val="수목데이타"/>
      <sheetName val="공사예산하조서(O.K)"/>
      <sheetName val="참조"/>
      <sheetName val="1"/>
      <sheetName val="토적표(_x0000__x0000_"/>
      <sheetName val="토적표(˯"/>
      <sheetName val="토적표(摠ˌ"/>
      <sheetName val="토적표(狘Ĕ"/>
      <sheetName val="토적표(_xd9a0_ط"/>
      <sheetName val="토적표(矠ˌ"/>
      <sheetName val="강전사 (2)"/>
      <sheetName val="투㤸"/>
      <sheetName val="투㖈"/>
      <sheetName val="위치조 "/>
      <sheetName val="위치조ꀀ"/>
      <sheetName val="위치조"/>
      <sheetName val="위치조僅"/>
      <sheetName val="위치조退"/>
      <sheetName val="위치조뀀"/>
      <sheetName val="조명율丵"/>
      <sheetName val="조명율汐"/>
      <sheetName val="조명율橂"/>
      <sheetName val="조명율劀"/>
      <sheetName val="L40 B19.9"/>
      <sheetName val="내역서 "/>
      <sheetName val="1~69"/>
      <sheetName val="규준틀"/>
      <sheetName val="위치조瀀"/>
      <sheetName val="개소별수량산출"/>
      <sheetName val="MOTOR"/>
      <sheetName val="지우기"/>
      <sheetName val="Library"/>
      <sheetName val="Checklist"/>
      <sheetName val="WORK-VOL"/>
      <sheetName val="Condition"/>
      <sheetName val="DESIGN(77C-102A)-2"/>
      <sheetName val="BOQ.vts"/>
      <sheetName val="95신규호표"/>
      <sheetName val="1련박스"/>
      <sheetName val="역T형"/>
      <sheetName val="TTL"/>
      <sheetName val="출금실적"/>
      <sheetName val="TYPE-A,B,C,D"/>
      <sheetName val="계림(함평)"/>
      <sheetName val="계림(장성)"/>
      <sheetName val="1호철근량"/>
      <sheetName val="저판(버림100)"/>
      <sheetName val="기둥"/>
      <sheetName val="집수정단위수량600 "/>
      <sheetName val="몰탈콘크리트"/>
      <sheetName val="철근집계"/>
      <sheetName val="주요자재단가"/>
      <sheetName val="포장재료집계표"/>
      <sheetName val="포장면적산출"/>
      <sheetName val="포장수량집계"/>
      <sheetName val="역T형(H=6.0) (2)"/>
      <sheetName val="공사비내역서"/>
      <sheetName val="물가"/>
      <sheetName val="기계변경"/>
      <sheetName val="98수문일위"/>
      <sheetName val="공사비증(-)䈀४԰_x0000_"/>
      <sheetName val="맨1"/>
      <sheetName val="Sensitivity"/>
      <sheetName val="근무계획표 (전체)"/>
      <sheetName val="강교(Sub)"/>
      <sheetName val="일반토공견적"/>
      <sheetName val="보차도경계석수량"/>
      <sheetName val="펌프장토공수량산출"/>
      <sheetName val="횡배수관수량"/>
      <sheetName val="공토공단위당"/>
      <sheetName val="중기사용료"/>
      <sheetName val="적용노임"/>
      <sheetName val="일반자재"/>
      <sheetName val="토목주소"/>
      <sheetName val="FOB발"/>
      <sheetName val="하부철근수砀"/>
      <sheetName val="하부철근수_x0000_"/>
      <sheetName val="중기가격"/>
      <sheetName val="단가_x0005__x0000_"/>
      <sheetName val="하부철근수저"/>
      <sheetName val="일਀鵹ԯ"/>
      <sheetName val="암거치수표"/>
      <sheetName val="재료집계표빽업"/>
      <sheetName val="암거수리계산서"/>
      <sheetName val="◀암거수리계산조서"/>
      <sheetName val="◀암거위치"/>
      <sheetName val="최종단면▶"/>
      <sheetName val="◀평균높이▶"/>
      <sheetName val="교대시점"/>
      <sheetName val="대전-교대(A1-A2)"/>
      <sheetName val="물건조서"/>
      <sheetName val="콤보박스와 리스트박스의 연결"/>
      <sheetName val="개별요인비교번호"/>
      <sheetName val="일반자료"/>
      <sheetName val="이름표"/>
      <sheetName val="비교표준지"/>
      <sheetName val="몰탈재료산출"/>
      <sheetName val="명부"/>
      <sheetName val="농서동"/>
      <sheetName val="영천리"/>
      <sheetName val="교대토공시점"/>
      <sheetName val="4)유԰_x0000_"/>
      <sheetName val="위치조︀"/>
      <sheetName val="2-1. 경관조명 내역총괄표"/>
      <sheetName val="본선차로수량집계표"/>
      <sheetName val="교대"/>
      <sheetName val="박스암거2.5x2.0"/>
      <sheetName val="기초처리공사비"/>
      <sheetName val="복통공사비"/>
      <sheetName val="본제당공사비"/>
      <sheetName val="시험비"/>
      <sheetName val="중기운반비"/>
      <sheetName val="진입도로공사비"/>
      <sheetName val="취수탑공사비"/>
      <sheetName val="토취장복구"/>
      <sheetName val="현장관리비"/>
      <sheetName val="구체3_0x2_0(퀀቙ᰀቚ"/>
      <sheetName val="구체3_5x3_5-8-1ᰀ"/>
      <sheetName val="배수관"/>
      <sheetName val="접도구역경계표주헾⽄"/>
      <sheetName val="접도구역경계표주鱨_x0013_"/>
      <sheetName val="도색집계"/>
      <sheetName val="운반_골재_5km"/>
      <sheetName val="일缀뼪ԯ"/>
      <sheetName val="일ԯ_x0000_缀"/>
      <sheetName val="일　⹹缀"/>
      <sheetName val="시설일위"/>
      <sheetName val="조명일위"/>
      <sheetName val="주공 갑지"/>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상세"/>
      <sheetName val="예산M11A"/>
      <sheetName val="BJJIN"/>
      <sheetName val="투㞘"/>
      <sheetName val="단면제원"/>
      <sheetName val="투㒨"/>
      <sheetName val="투槓"/>
      <sheetName val="내역서적용수량 (지방도893)"/>
      <sheetName val="2공구餀ኘ԰_x0000_"/>
      <sheetName val="안전시설내역서"/>
      <sheetName val="토공총괄헾⿷_x0005_"/>
      <sheetName val="공량산출서"/>
      <sheetName val="위치조耀"/>
      <sheetName val="접도구역경계표주風_x001a_"/>
      <sheetName val="접도구역경계표주헾⾦"/>
      <sheetName val="접도구역경계표주鹘%"/>
      <sheetName val="구체2_0x2_0(3-5_x0010_"/>
      <sheetName val="구체2_0x2_0(3-5_x0005_"/>
      <sheetName val="구체2_0x2_0(3-5헾"/>
      <sheetName val="구체2_0x2_0(3-5菸"/>
      <sheetName val="1단계"/>
      <sheetName val="개략"/>
      <sheetName val="참조자료"/>
      <sheetName val="장비경비"/>
      <sheetName val="전尜"/>
      <sheetName val="구체집계3_0x2_尜_x0013_層_x0013_闰〒"/>
      <sheetName val="전徸"/>
      <sheetName val="구체집계3_0x2_徸〒_x0005__x0000__x0000_"/>
      <sheetName val="구체2_0X2_0(0-徸〒"/>
      <sheetName val="위치조"/>
      <sheetName val="투尜"/>
      <sheetName val="연도MASTER"/>
      <sheetName val="사당"/>
      <sheetName val="석축설면"/>
      <sheetName val="설계내역2"/>
      <sheetName val="횡배위치"/>
      <sheetName val="간지 (0)"/>
      <sheetName val="해평견적"/>
      <sheetName val="투丵"/>
      <sheetName val="투_x0005_"/>
      <sheetName val="식재출0_x0000_"/>
      <sheetName val="식재출砀鄌"/>
      <sheetName val="카니발(자105노60)"/>
      <sheetName val="대포2교접속"/>
      <sheetName val="천방교접속"/>
      <sheetName val="OPG_x000d__x0000__x0000_"/>
      <sheetName val="제출견적서 - 원본 "/>
      <sheetName val="CODE1"/>
      <sheetName val="6.자재단가"/>
      <sheetName val="마감집계"/>
      <sheetName val="일람표(공정)"/>
      <sheetName val="1차 내역서"/>
      <sheetName val="계수시트"/>
      <sheetName val="효성CB 1P기초"/>
      <sheetName val="Y-WORK"/>
      <sheetName val="세동별비상"/>
      <sheetName val="고정보爇譈0_x0000_"/>
      <sheetName val="고정보䠉ፓ　冂"/>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수정계획3"/>
      <sheetName val="용역비산출"/>
      <sheetName val="단가籀%"/>
      <sheetName val="단가艐Ⱦ"/>
      <sheetName val="단가菘_x0019_"/>
      <sheetName val="Stem Footing"/>
      <sheetName val="FRP산출근_x0000_"/>
      <sheetName val="단 box"/>
      <sheetName val="3연box"/>
      <sheetName val="폐기물"/>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Shee__"/>
      <sheetName val="토공검토G"/>
      <sheetName val="CTEMCOST"/>
      <sheetName val="실행예산SHEET도장재검토"/>
      <sheetName val="배수관및곡선부보강및날개벽"/>
      <sheetName val="전기설계변경"/>
      <sheetName val="일위대가(계측기설치)"/>
      <sheetName val="EQT-ESTN"/>
      <sheetName val="3지구단위"/>
      <sheetName val="︀ᇕ"/>
      <sheetName val="구체집계2_0x2_︀뗕ԯ_x0000_缀_x0000_"/>
      <sheetName val="남평내역"/>
      <sheetName val="BLOCK(1)"/>
      <sheetName val="대창(함평)"/>
      <sheetName val="대창(장성)"/>
      <sheetName val="2.냉난방설비공사"/>
      <sheetName val="지장물C"/>
      <sheetName val="우각부보강"/>
      <sheetName val="평형ԯ_x0000_缀"/>
      <sheetName val="기초0_x0000__x0000__x0010_"/>
      <sheetName val="기초0_x0000_蠀q"/>
      <sheetName val="기초Á_x0000_怀ô"/>
      <sheetName val="OPG䈀塪ԯ"/>
      <sheetName val="OPG䈀屪ԯ"/>
      <sheetName val="위치조쀀"/>
      <sheetName val="2_12기존㔀ԯ_x0000_缀"/>
      <sheetName val="콘크리트채움모래"/>
      <sheetName val="기타방호시설"/>
      <sheetName val="위치조⣇"/>
      <sheetName val="99사업계획"/>
      <sheetName val="결재(카메라)"/>
      <sheetName val="AC포장수량"/>
      <sheetName val="A2"/>
      <sheetName val="보고서원고"/>
      <sheetName val="옹벽"/>
      <sheetName val="기ԯ_x0000_缀"/>
      <sheetName val="암거단위"/>
      <sheetName val="기䈀嵪ԯ"/>
      <sheetName val="6㔀቎"/>
      <sheetName val="2_14집䈀ᅪ"/>
      <sheetName val="2_14집԰_x0000_"/>
      <sheetName val="원가계산서(공사)"/>
      <sheetName val="3.하중산정4ࠀ᭷䰀᭷︀곕ԯ_x0000_缀"/>
      <sheetName val="횡배수관집현황堀፾鰀፾︀"/>
      <sheetName val="입력"/>
      <sheetName val="별표"/>
      <sheetName val="신규부표총괄"/>
      <sheetName val="자재조서(2007년 3월)"/>
      <sheetName val="신규품셈총괄"/>
      <sheetName val="노임9월"/>
      <sheetName val="9.Attach"/>
      <sheetName val="일반䈀ᅪ"/>
      <sheetName val="1-21_토적"/>
      <sheetName val="pier-1"/>
      <sheetName val="연결관연장"/>
      <sheetName val="L_RPTA05_목록"/>
      <sheetName val="DB"/>
      <sheetName val="도색수량산출근거(중로1류)"/>
      <sheetName val="3.하중산정4.양수압5.지지︀"/>
      <sheetName val="측구공수량집계"/>
      <sheetName val="연결관단위"/>
      <sheetName val="접속슬라브"/>
      <sheetName val="공기주입기 설치공사"/>
      <sheetName val="기본1"/>
      <sheetName val="수정일위대가"/>
      <sheetName val="안동예산서"/>
      <sheetName val="수맨"/>
      <sheetName val="배1"/>
      <sheetName val="I一般比"/>
      <sheetName val="공종단가"/>
      <sheetName val="일위렀庫"/>
      <sheetName val="프로젝트"/>
      <sheetName val="AHU집계"/>
      <sheetName val="POOM_MOTO"/>
      <sheetName val="POOM_MOTO2"/>
      <sheetName val="자재조사표"/>
      <sheetName val="일반부표집계표"/>
      <sheetName val="연부97-1"/>
      <sheetName val="갑지1"/>
      <sheetName val="일0_x0000_䠀"/>
      <sheetName val="일0_x0000_ "/>
      <sheetName val="6_x0005__x000a_"/>
      <sheetName val="하부철근수က"/>
      <sheetName val="수색정거장"/>
      <sheetName val="덧씌우기구간수량산출1"/>
      <sheetName val="회사정보"/>
      <sheetName val="가CP"/>
      <sheetName val="지수산_x0000_"/>
      <sheetName val="배관단가조사서"/>
      <sheetName val="EJ"/>
      <sheetName val="장비가동"/>
      <sheetName val="1호԰_x0000_缀_x0000_"/>
      <sheetName val="1호堀᎟鰀᎟"/>
      <sheetName val="데이터관리"/>
      <sheetName val="재직(경력)증명서"/>
      <sheetName val="도로경계블럭연장조서"/>
      <sheetName val="일반︀賕"/>
      <sheetName val="A-4"/>
      <sheetName val="토공사ԯ_x0000_缀_x0000__x0000_"/>
      <sheetName val="1단계총괄내역서"/>
      <sheetName val="연습"/>
      <sheetName val="단֬큭࠯"/>
      <sheetName val="원가계婌."/>
      <sheetName val="Macro(전기)"/>
      <sheetName val="front"/>
      <sheetName val="저류지수량집계"/>
      <sheetName val="대구-교대(A1)"/>
      <sheetName val="A(Rev.3)"/>
      <sheetName val="평가데이터"/>
      <sheetName val="양지䬨"/>
      <sheetName val="일반ㅿ"/>
      <sheetName val="BOX-1510"/>
      <sheetName val="교대일반수량총괄집계표"/>
      <sheetName val="일반栀䒘"/>
      <sheetName val="일반뀀⋔"/>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첨부1"/>
      <sheetName val="배수공 주요자재 집계표"/>
      <sheetName val="예산내역"/>
      <sheetName val="주요량/_x0000_저Í"/>
      <sheetName val="구체집계2_0x2_x0000__x0000_Ԁ_x0000__x0000_Ŋ_x0005__x0000_"/>
      <sheetName val="정물량"/>
      <sheetName val="2.단면가정"/>
      <sheetName val="집계표(육상)"/>
      <sheetName val="건축"/>
      <sheetName val="일반쌒"/>
      <sheetName val="상부_x0000_"/>
      <sheetName val="일반䠀᝶"/>
      <sheetName val="일반_xd800_ឈ"/>
      <sheetName val="일반栓椈"/>
      <sheetName val="일반厌"/>
      <sheetName val="맨홀(0+460)"/>
      <sheetName val="제-노임"/>
      <sheetName val="제직재"/>
      <sheetName val="구체2_0X2_0(0-3堀"/>
      <sheetName val="6ᣈᎍ"/>
      <sheetName val="6ᣈᦘ"/>
      <sheetName val="6⣈⦘"/>
      <sheetName val="일반_x0000_樀"/>
      <sheetName val="명세서"/>
      <sheetName val="재료비단가"/>
      <sheetName val="자재계산서"/>
      <sheetName val="주소록"/>
      <sheetName val="식생블럭단위수량"/>
      <sheetName val="원가 (2)"/>
      <sheetName val="공사비"/>
      <sheetName val="A-LINE"/>
      <sheetName val="부안일위"/>
      <sheetName val="사통"/>
      <sheetName val="건축명"/>
      <sheetName val="기계명"/>
      <sheetName val="전기명"/>
      <sheetName val="토목명"/>
      <sheetName val="주요량(⍠」_x0005_"/>
      <sheetName val="주요량(헾】_x0005_"/>
      <sheetName val="교량"/>
      <sheetName val="정보매체A동"/>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수량집계표(12)"/>
      <sheetName val="수량집계표(34)"/>
      <sheetName val="가압장구체수량산출서"/>
      <sheetName val="손익차_x0000__x0000_굘"/>
      <sheetName val="마사"/>
      <sheetName val="손익차蚘_x001b_泌"/>
      <sheetName val="산출근거(조건값)"/>
      <sheetName val="지장물평가기준"/>
      <sheetName val="소화실적"/>
      <sheetName val="슬래브 -연속(3경간)"/>
      <sheetName val="토지평가조서"/>
      <sheetName val="캠프용산(토지조서,원본)"/>
      <sheetName val="아파트기초자료"/>
      <sheetName val="대지권지분"/>
      <sheetName val="상가기초자료"/>
      <sheetName val="종전자산"/>
      <sheetName val="구체"/>
      <sheetName val="좌측날개벽"/>
      <sheetName val="우측날개벽"/>
      <sheetName val="합"/>
      <sheetName val="Summary"/>
      <sheetName val="손익차䢀5ꮸ"/>
      <sheetName val="손익차_x0005__x0000_"/>
      <sheetName val="포장수량산_x0005_"/>
      <sheetName val="교각 P3"/>
      <sheetName val="손익차䮀6ꮸ"/>
      <sheetName val="세금자료"/>
      <sheetName val="빗물받이(910-510-410)"/>
      <sheetName val="노견단위수량"/>
      <sheetName val="1@3.0X2.0(저류지1)(1)"/>
      <sheetName val="난간벽-3련"/>
      <sheetName val="6က_x0000_"/>
      <sheetName val="복주식단위수량"/>
      <sheetName val="직접인건비"/>
      <sheetName val="직접경비"/>
      <sheetName val="재"/>
      <sheetName val="총 괄 표"/>
      <sheetName val="2_13날개벽ֳ_x0000_缀"/>
      <sheetName val="이토변실(A3-LI礊⿨_x0005_"/>
      <sheetName val="토적단위"/>
      <sheetName val="문학간접"/>
      <sheetName val="간접"/>
      <sheetName val="도장수량(하1)"/>
      <sheetName val="BOX"/>
      <sheetName val="출력X"/>
      <sheetName val="9900"/>
      <sheetName val="990_x0000_"/>
      <sheetName val="990Ð"/>
      <sheetName val="990_x0010_"/>
      <sheetName val="990Å"/>
      <sheetName val="전문하도급"/>
      <sheetName val="교량전기"/>
      <sheetName val="거래처자료등록"/>
      <sheetName val="신고분기설정참고"/>
      <sheetName val="용산1_해보_"/>
      <sheetName val="현장조사"/>
      <sheetName val="BSD (2)"/>
      <sheetName val="배수공집계표"/>
      <sheetName val="LOPCALC"/>
      <sheetName val="역T형교대(말뚝기초)"/>
      <sheetName val="LINE-8-1@1.5x1.5(TYPE-1)"/>
      <sheetName val="단가표+일위"/>
      <sheetName val="조작대(1연)"/>
      <sheetName val="2013년상반기"/>
      <sheetName val="사  업  비  수  지  예  산  서"/>
      <sheetName val="2_1ᝓ㰀"/>
      <sheetName val="단위량당중기"/>
      <sheetName val="도급정산"/>
      <sheetName val="7_PILE__崀ሹ԰_x0000_"/>
      <sheetName val="구체집계2_0x2_x0000__x0000_Ԁ_x0000_耀_xda3b__x0002_"/>
      <sheetName val="구체집계2_0x2_x0000__x0000_Ԁ_x0000_쀀_x0002_"/>
      <sheetName val="데리네이타_x000c_콐"/>
      <sheetName val="48평형"/>
      <sheetName val="62평형"/>
      <sheetName val="1.설계기준 "/>
      <sheetName val="사급자재총괄"/>
      <sheetName val="나"/>
      <sheetName val="단위중기"/>
      <sheetName val="견적대비표"/>
      <sheetName val="1.공사원가계산서"/>
      <sheetName val="수량산출근거(본선)"/>
      <sheetName val="공통가설"/>
      <sheetName val="집수정단위수량"/>
      <sheetName val="산수배수"/>
      <sheetName val="NO.3.PTA PLANT SD COST"/>
      <sheetName val="노임단"/>
      <sheetName val="운반공"/>
      <sheetName val="자재단"/>
      <sheetName val="장비단"/>
      <sheetName val="노무단가"/>
      <sheetName val="공사요율"/>
      <sheetName val="김포IO"/>
      <sheetName val="가시설수량"/>
      <sheetName val="변경원가서갑"/>
      <sheetName val="1.물가시세표"/>
      <sheetName val="4.중기단가산출"/>
      <sheetName val="P&amp;L(Ahn)"/>
      <sheetName val="단"/>
      <sheetName val="------"/>
      <sheetName val="간 지"/>
      <sheetName val="3.안정검토"/>
      <sheetName val="4.말뚝설계"/>
      <sheetName val="5.단면설계"/>
      <sheetName val="6.교량받침부검토"/>
      <sheetName val="7.접속슬래브"/>
      <sheetName val="8.날개벽"/>
      <sheetName val="기성내역서"/>
      <sheetName val="청주(철골발주의뢰서)"/>
      <sheetName val="설계명세서"/>
      <sheetName val="국공유지및사유지"/>
      <sheetName val="아스콘포장(중로)"/>
      <sheetName val="DATA_BAC_"/>
      <sheetName val="2_1︀ᇕ԰"/>
      <sheetName val="설명서 "/>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구체3_5x3_5-8-1朏"/>
      <sheetName val="익산"/>
      <sheetName val="옥외등신설"/>
      <sheetName val="저케CV22신설"/>
      <sheetName val="저케CV38신설"/>
      <sheetName val="저케CV8신설"/>
      <sheetName val="접지3종"/>
      <sheetName val="인건비"/>
      <sheetName val="원가계산 (2)"/>
      <sheetName val="신천3호용수로"/>
      <sheetName val="03전반노무비"/>
      <sheetName val="카렌스센터계량기설치공사"/>
      <sheetName val="구체2_0x2׎_x0000_缀_x0000__x0000__x0000_܀侙"/>
      <sheetName val="구체2_0x2׎_x0000_缀_x0000__x0000__x0000_唀ᚹ"/>
      <sheetName val="구체2_0x2ﻎᇕ԰_x0000_缀_x0000__x0000__x0000_"/>
      <sheetName val="구체2_0x2׎_x0000_缀_x0000__x0000__x0000_㰀"/>
      <sheetName val="집계(2)"/>
      <sheetName val="건   축"/>
      <sheetName val="JUCK"/>
      <sheetName val="COVER"/>
      <sheetName val="간접경상비"/>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설계서"/>
      <sheetName val="분뇨"/>
      <sheetName val="공사비산출서"/>
      <sheetName val="쌍송_x0000_"/>
      <sheetName val="6퇈ꚲ"/>
      <sheetName val="기성우리"/>
      <sheetName val="21301동"/>
      <sheetName val="1안"/>
      <sheetName val="원가_x0001__x0000_䀀"/>
      <sheetName val="원가ⴀ癆顶"/>
      <sheetName val="원가顶๔꤂"/>
      <sheetName val="01"/>
      <sheetName val="X17-TOTAL"/>
      <sheetName val="단가표 _x0003__x0004_ÿ"/>
      <sheetName val="현황CODE"/>
      <sheetName val="손익현황"/>
      <sheetName val="일반ࠀ⏁"/>
      <sheetName val="면수"/>
      <sheetName val="법면단"/>
      <sheetName val="기타ကṕ"/>
      <sheetName val="기타╗"/>
      <sheetName val="기타䀀ὕ"/>
      <sheetName val="(C)원내역"/>
      <sheetName val="횡배수_x0006__x0005__x0006__x0006__x0007__x000a__x0006__x000b__x000d_"/>
      <sheetName val="ࠀЀऀ܀ЀȀࠀȀ؀؀؀؀Ȁ"/>
      <sheetName val="소포내역 (2)"/>
      <sheetName val="내역서2안"/>
      <sheetName val="구체2@2_5x栀Ẅ가"/>
      <sheetName val="수량집계표 "/>
      <sheetName val="DATE2001"/>
      <sheetName val="코드"/>
      <sheetName val="실행갑지"/>
      <sheetName val="말뚝기초(안정검토)-외측"/>
      <sheetName val="부하LOAD"/>
      <sheetName val="메인거더-크로스빔200연결부"/>
      <sheetName val="수공기"/>
      <sheetName val="4월"/>
      <sheetName val="기계경비1"/>
      <sheetName val="토滰%"/>
      <sheetName val="SANBAISU"/>
      <sheetName val="제출내역 (2)"/>
      <sheetName val="공사비총괄표"/>
      <sheetName val="왕십리방향"/>
      <sheetName val="총괄-1"/>
      <sheetName val="Tota_x0005_"/>
      <sheetName val="기계경비"/>
      <sheetName val="신당동집계표"/>
      <sheetName val="type-F1"/>
      <sheetName val="CONTENTS"/>
      <sheetName val="1호인버트수량"/>
      <sheetName val="도阀"/>
      <sheetName val="IMPEADENCE MAP 취수장"/>
      <sheetName val="TYPE-3"/>
      <sheetName val="990à"/>
      <sheetName val="소총괄표1"/>
      <sheetName val="전_x0000_"/>
      <sheetName val="구성1"/>
      <sheetName val="구성2"/>
      <sheetName val="구성3"/>
      <sheetName val="구성4"/>
      <sheetName val="그림2"/>
      <sheetName val="잔수량(작성)"/>
      <sheetName val="SUB일위대가(이음)"/>
      <sheetName val="확약서"/>
      <sheetName val="DAT_x0000_"/>
      <sheetName val="단가입력"/>
      <sheetName val="전체제잡비"/>
      <sheetName val="1_3.견적(통합)"/>
      <sheetName val="자재집계"/>
      <sheetName val="정산ISSUE(T)"/>
      <sheetName val="현장식당(1ԅ"/>
      <sheetName val="현장식당(1ԃ"/>
      <sheetName val="현장식당(1က"/>
      <sheetName val="C_배수관㖰"/>
      <sheetName val="BOX복구단위수량"/>
      <sheetName val="수지예산"/>
      <sheetName val="부대시︀"/>
      <sheetName val="공사비증(-)/_x0000_頀_x0014_"/>
      <sheetName val="[배수관공(IC).xls]공사비증(-)/_x0000_頀_x0014_"/>
      <sheetName val="품셈표"/>
      <sheetName val="견적서을지"/>
      <sheetName val="소업咈_x001e_"/>
      <sheetName val="⑘"/>
      <sheetName val="철골"/>
      <sheetName val="도급FORM"/>
      <sheetName val="구체2_0x2_0(50_x0000_耀"/>
      <sheetName val="입력변수"/>
      <sheetName val="횡배수관집현喠.嗬.颙⽲"/>
      <sheetName val="안정계산"/>
      <sheetName val="하부철근수頁"/>
      <sheetName val="수량 Ὑ"/>
      <sheetName val="위렯_x0000_"/>
      <sheetName val="위ᬀ㾀0"/>
      <sheetName val="위㠯_x0000__x0000_"/>
      <sheetName val="위〯B_x0000_"/>
      <sheetName val="위耯j_x0000_"/>
      <sheetName val="위〯_x0000_"/>
      <sheetName val="위က_x0000__x0000_"/>
      <sheetName val="위က_x0000_"/>
      <sheetName val="위က_x0000_"/>
      <sheetName val="TOT"/>
      <sheetName val="우수받이재료집阀葢"/>
      <sheetName val="안정검토(온1)"/>
      <sheetName val="IT-BAT"/>
      <sheetName val="WING3"/>
      <sheetName val="관급자재대"/>
      <sheetName val="단위수량(출력X)"/>
      <sheetName val="소일위대가코드표"/>
      <sheetName val="구체집계2_0x2_׃⾯_x0000__x0000_ၰ_x0000_"/>
      <sheetName val="구체집계2_0x2_׃⾯_x0000__x0000_ቨ_x0000_"/>
      <sheetName val="토목내역"/>
      <sheetName val="BSD _2_"/>
      <sheetName val="현장식당(1瀀"/>
      <sheetName val="현장식당(1_x0000_"/>
      <sheetName val="부산만덕"/>
      <sheetName val="수원율전"/>
      <sheetName val="안양주공"/>
      <sheetName val="표준일위대가"/>
      <sheetName val="파주"/>
      <sheetName val="원내역"/>
      <sheetName val="식재일위대가"/>
      <sheetName val="1-1구간"/>
      <sheetName val="내역ꃑᑖ렀"/>
      <sheetName val="총사업비명세"/>
      <sheetName val="총투자비산정"/>
      <sheetName val="노무,재료"/>
      <sheetName val="표지_토공"/>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공조기(삭제뀀"/>
      <sheetName val="총괄직영"/>
      <sheetName val="단면"/>
      <sheetName val="b_balju"/>
      <sheetName val="흄관기초"/>
      <sheetName val="단재적표"/>
      <sheetName val="DATA(BAC)"/>
      <sheetName val="접속도로1"/>
      <sheetName val="토공사뀀⭛렀徫ԯ"/>
      <sheetName val="일위단위"/>
      <sheetName val="단Å_x0000_Ԁ"/>
      <sheetName val="단¬_x0000_Ԁ"/>
      <sheetName val="단_x0000__x0000_"/>
      <sheetName val="원가Ȁ녾ԯ"/>
      <sheetName val="단0_x0000_退"/>
      <sheetName val="단_x0000__x0000_Ԁ"/>
      <sheetName val="단ⶬ஁԰"/>
      <sheetName val="단悬ᑕ가"/>
      <sheetName val="원가昂⭝_x0001_"/>
      <sheetName val="원가ⴀ譆⡵"/>
      <sheetName val="원가·_x0000_ "/>
      <sheetName val="원가甂㘼_x0001_"/>
      <sheetName val="원가_x0001__x0000_퀀"/>
      <sheetName val="원가_x0001__x0000_"/>
      <sheetName val="단堉⺆᠀"/>
      <sheetName val="원가_x0000__x0000_က"/>
      <sheetName val="원가丂⳴_x0001_"/>
      <sheetName val="중기목록"/>
      <sheetName val="기초"/>
      <sheetName val="맨홀,터파기"/>
      <sheetName val="도로절단및포장"/>
      <sheetName val="분전반기초"/>
      <sheetName val="접지"/>
      <sheetName val="폐기물처리비및고재처리"/>
      <sheetName val="철거및고재처리"/>
      <sheetName val="가설공사"/>
      <sheetName val="구조"/>
      <sheetName val="고가수조"/>
      <sheetName val="개인DATA"/>
      <sheetName val="측량수수료"/>
      <sheetName val="현장별계약현황('98.10.31)"/>
      <sheetName val="DT"/>
      <sheetName val="롤러"/>
      <sheetName val="BH"/>
      <sheetName val="펌프차타설"/>
      <sheetName val="OPGꀀ⑯"/>
      <sheetName val="OPGԯ_x0000_缀"/>
      <sheetName val="OPGᲕԯ"/>
      <sheetName val="구체3_0x2_0餀페ԯ_x0000_缀"/>
      <sheetName val="구체3_0x2_0頀ᕖ餀輦ԯ"/>
      <sheetName val="구체3_0x2_0餀㚘ԯ_x0000_缀"/>
      <sheetName val="기계data"/>
      <sheetName val="CHECK LIST관리대장"/>
      <sheetName val="도로및블럭명"/>
      <sheetName val="골조"/>
      <sheetName val="MEXICO-C"/>
      <sheetName val="급탕순환펌프"/>
      <sheetName val="연장및면적(좌측)"/>
      <sheetName val="총괄자재집계표"/>
      <sheetName val="XXX"/>
      <sheetName val="포장BOQ"/>
      <sheetName val="1.용수간선총재료집계표"/>
      <sheetName val="교량토공 집계표"/>
      <sheetName val="연돌일위집계"/>
      <sheetName val="화재 탐지 설비"/>
      <sheetName val="회로내역(승인)"/>
      <sheetName val="2000년 공정표"/>
      <sheetName val="인건-측정"/>
      <sheetName val="XML(소방전기)"/>
      <sheetName val="자재단가비교표"/>
      <sheetName val="단가조사서"/>
      <sheetName val="수주추정"/>
      <sheetName val="RD제품개발투자비(매가)"/>
      <sheetName val="측량노임단가"/>
      <sheetName val="예산명세서"/>
      <sheetName val="건축내역서"/>
      <sheetName val="설비내역서"/>
      <sheetName val="전기내역서"/>
      <sheetName val="산출-설비"/>
      <sheetName val="철거공-조경"/>
      <sheetName val="ELEC"/>
      <sheetName val="조직표"/>
      <sheetName val="지장물조서"/>
      <sheetName val="maccp04"/>
      <sheetName val="무안방향교대일반수량집계표"/>
      <sheetName val="토적표(睬_x0015_"/>
      <sheetName val="전체산출"/>
      <sheetName val="교각(P1)수량"/>
      <sheetName val="물건지별현황 (2)"/>
      <sheetName val="캔개발배경"/>
      <sheetName val="시장"/>
      <sheetName val="일정표"/>
      <sheetName val="당년매출집계"/>
      <sheetName val="배관BM(일반)"/>
      <sheetName val="Character"/>
      <sheetName val="II손익관리"/>
      <sheetName val="총괄집계표"/>
      <sheetName val="분전함신설"/>
      <sheetName val="접지1종"/>
      <sheetName val="기본자료입력"/>
      <sheetName val="2.하중산정"/>
      <sheetName val="남대문빌딩"/>
      <sheetName val="공제구간조서"/>
      <sheetName val="5사남"/>
      <sheetName val="Internal Floor"/>
      <sheetName val="업무분장 "/>
      <sheetName val="규격"/>
      <sheetName val="수종"/>
      <sheetName val="건설기계_목록"/>
      <sheetName val="일᠀㕗꜀"/>
      <sheetName val="일꜀䞵ԯ"/>
      <sheetName val="일︀ổԯ"/>
      <sheetName val="일怀⅒가"/>
      <sheetName val="일耀㩗찀"/>
      <sheetName val="내역서(삼颙〒"/>
      <sheetName val="2차공사"/>
      <sheetName val="2호송수관로 포장조서"/>
      <sheetName val="우수공집계"/>
      <sheetName val="AV시스템"/>
      <sheetName val="광통신 견적내역서1"/>
      <sheetName val="환율"/>
      <sheetName val="부분별수량산출(조합기초)"/>
      <sheetName val="덧씌우기구간수량산출(본선1)"/>
      <sheetName val="장비단가_x0000_"/>
      <sheetName val="집"/>
      <sheetName val="EQ-R1"/>
      <sheetName val="data2"/>
      <sheetName val="방수몰탈"/>
      <sheetName val="SS"/>
      <sheetName val="통장출금액"/>
      <sheetName val="1.취수장"/>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잡설비내역"/>
      <sheetName val="15100"/>
      <sheetName val="전기내역1"/>
      <sheetName val="2000양배"/>
      <sheetName val="교각계산"/>
      <sheetName val="현장관리비내역 "/>
      <sheetName val="자재비"/>
      <sheetName val="공종별예산조서(계약기준)"/>
      <sheetName val="외주"/>
      <sheetName val="방조제"/>
      <sheetName val="토적표98"/>
      <sheetName val="수지,측설"/>
      <sheetName val="뜃맟뭁돽띿맟?-BLDG"/>
      <sheetName val="차수별내역서"/>
      <sheetName val="국민연금"/>
      <sheetName val="구역화물"/>
      <sheetName val="단위목록"/>
      <sheetName val="기계경비목록"/>
      <sheetName val="암거"/>
      <sheetName val="상_x0000__x0000_"/>
      <sheetName val="4차월_x0000_"/>
      <sheetName val="설계룅቟"/>
      <sheetName val="도봉2지구"/>
      <sheetName val="104동"/>
      <sheetName val="노무비갑지"/>
      <sheetName val="1공구내역"/>
      <sheetName val="입주일"/>
      <sheetName val="본지사합"/>
      <sheetName val="일蠋⪖堀"/>
      <sheetName val="일렀₃︀"/>
      <sheetName val="FAB별"/>
      <sheetName val="정산노무"/>
      <sheetName val="정산재료"/>
      <sheetName val="단가품"/>
      <sheetName val="부총"/>
      <sheetName val="B.O.Q(배수공)"/>
      <sheetName val="단가산출내역(노임부분수정)"/>
      <sheetName val="적용(기계)"/>
      <sheetName val="세목전체"/>
      <sheetName val="창원- 전기공사"/>
      <sheetName val="기본"/>
      <sheetName val="관로공사"/>
      <sheetName val="전력구현황"/>
      <sheetName val="고압계통도(장한DL)"/>
      <sheetName val="공사설계서"/>
      <sheetName val="하부철근수/"/>
      <sheetName val="5.3 단면가정"/>
      <sheetName val="가옥집계"/>
      <sheetName val="명세"/>
      <sheetName val="단산"/>
      <sheetName val="일대"/>
      <sheetName val="ETC"/>
      <sheetName val="정문내역"/>
      <sheetName val="일위대가모듈"/>
      <sheetName val="소업洅⽢"/>
      <sheetName val="연구소"/>
      <sheetName val="수리용"/>
      <sheetName val="하부철근수怀"/>
      <sheetName val="하부철근수頀"/>
      <sheetName val="3.하중산정4Ṹ㰀ṹ︀쳕ԯ_x0000_缀"/>
      <sheetName val="반중력식옹벽"/>
      <sheetName val="하부철근수²"/>
      <sheetName val="에너지요금"/>
      <sheetName val="020114"/>
      <sheetName val="0111월"/>
      <sheetName val="공문"/>
      <sheetName val="지출결의서"/>
      <sheetName val="견적서1"/>
      <sheetName val="실행(표지,갑,을)"/>
      <sheetName val="1장"/>
      <sheetName val="[배수관공(IC).xls][배수관공(IC).xls]__2"/>
      <sheetName val="옹벽철근"/>
      <sheetName val="실적(2안)"/>
      <sheetName val="목록"/>
      <sheetName val="실행분석표"/>
      <sheetName val="전채분"/>
      <sheetName val="계량화"/>
      <sheetName val="8.2TON"/>
      <sheetName val="Ⅴ-2.공종별내역"/>
      <sheetName val="SLIDES"/>
      <sheetName val="대가목록"/>
      <sheetName val="7단가"/>
      <sheetName val="방범설비"/>
      <sheetName val="자재단가(x)"/>
      <sheetName val="동력설비"/>
      <sheetName val="전열설비"/>
      <sheetName val="FB25JN"/>
      <sheetName val="일위대가-1"/>
      <sheetName val="트렌치집계"/>
      <sheetName val="가락화장을지"/>
      <sheetName val="접지수량"/>
      <sheetName val="일위목莘"/>
      <sheetName val="기본정보"/>
      <sheetName val="기초부하"/>
      <sheetName val="2_12기존ԯ_x0000_缀_x0000__x0000_"/>
      <sheetName val="토적기초자료"/>
      <sheetName val="일0"/>
      <sheetName val="구체집계3_0x2_丵〒_x0005_"/>
      <sheetName val="구체집계3_0x2__x0005_"/>
      <sheetName val="구체집계2_0x2_︀뗕ԯ"/>
      <sheetName val="3.하중산정4ࠀ᭷䰀᭷︀곕ԯ"/>
      <sheetName val="직접공사비"/>
      <sheetName val="노임단가2003상"/>
      <sheetName val="일위ׇ_x0000_"/>
      <sheetName val="명일작업계획 (3)"/>
      <sheetName val="설계변경 내역서"/>
      <sheetName val="조경내역"/>
      <sheetName val="노면표/_x0000_w"/>
      <sheetName val="사_x0000__x0000_"/>
      <sheetName val="손익분석"/>
      <sheetName val="1-1평균터파기고(1)"/>
      <sheetName val="프랜트면허"/>
      <sheetName val="내역서(삼堰6"/>
      <sheetName val="분전반"/>
      <sheetName val="제목(ԯ_x0000_缀"/>
      <sheetName val="CALCULATION"/>
      <sheetName val="CLARIFIER"/>
      <sheetName val="공사비증(-)/"/>
      <sheetName val="구체3_0x2_0餀페ԯ"/>
      <sheetName val="구체3_0x2_0餀㚘ԯ"/>
      <sheetName val="구체집계3_0x2_0(0_x0010_"/>
      <sheetName val="구체집계3_0x2_0(0"/>
      <sheetName val="원가_x0001_"/>
      <sheetName val="보고서"/>
      <sheetName val="실행내역변경전.후"/>
      <sheetName val="실행내역서(2018)"/>
      <sheetName val="st김윤식"/>
      <sheetName val="st김윤식(추가분)"/>
      <sheetName val="조경(성원)"/>
      <sheetName val="교'평"/>
      <sheetName val="현장경상비"/>
      <sheetName val="수량"/>
      <sheetName val="2_1催≘鰀"/>
      <sheetName val="하도급대비"/>
      <sheetName val="구체2_0X2_0羾ᨪ԰_x0000_缀"/>
      <sheetName val="구체2_0X2_0ꂾ⨷_x000c_懪洂"/>
      <sheetName val="파일항타"/>
      <sheetName val="하조서"/>
      <sheetName val="협진중기"/>
      <sheetName val="근로자자료입력"/>
      <sheetName val="당사"/>
      <sheetName val="3차공사비요약"/>
      <sheetName val="유림䑲⾡"/>
      <sheetName val="유림_x0010__x0000_"/>
      <sheetName val="22신설수량"/>
      <sheetName val="22신설단가"/>
      <sheetName val="3.공통공사대비"/>
      <sheetName val="구체집계3_0x2_0(0_x0010__x0000_爰"/>
      <sheetName val="단가및재료비"/>
      <sheetName val="금융비용"/>
      <sheetName val="gr(ma)"/>
      <sheetName val="마감산출(연구생산동)"/>
      <sheetName val="마감산출(습식,석공사)"/>
      <sheetName val="남양시작동010313100%"/>
      <sheetName val="일퐀ﵖ_xdc00_"/>
      <sheetName val="흥양2교토공집丵⾇"/>
      <sheetName val="흥양2교토공집_x0005__x0000_"/>
      <sheetName val="기타"/>
      <sheetName val="기타_xde00_"/>
      <sheetName val="기타࠸ᨷ"/>
      <sheetName val="기타တʸ"/>
      <sheetName val="기타세Ȍ"/>
      <sheetName val="은대내역서"/>
      <sheetName val="가시설(TYPE-A)"/>
      <sheetName val="공사자료입력"/>
      <sheetName val="[배수관공(IC).xls]공사비증(-)/"/>
      <sheetName val="일ԯ"/>
      <sheetName val="손익차_x0005_"/>
      <sheetName val="성곽내역서"/>
      <sheetName val="기본일위"/>
      <sheetName val="로선구조"/>
      <sheetName val="강병규"/>
      <sheetName val="토공2"/>
      <sheetName val="지주토목내역서"/>
      <sheetName val="구체집계2_0x2_0(7-1蕈&lt;"/>
      <sheetName val="Config"/>
      <sheetName val="3.하중산정4.양_x0000__x0000__x0005__x0000_Ƹ_x0000_"/>
      <sheetName val="인적사항"/>
      <sheetName val="일위대가단가표"/>
      <sheetName val="표지-내역서_(2)1"/>
      <sheetName val="지급자재_단가비교1"/>
      <sheetName val="기초입력_DATA1"/>
      <sheetName val="1_설계조건1"/>
      <sheetName val="3_하중산정4_양수압5_지지력1"/>
      <sheetName val="_냉각수펌프1"/>
      <sheetName val="자재_집계표1"/>
      <sheetName val="토_적_표1"/>
      <sheetName val="노면표지_수량1"/>
      <sheetName val="(집계)_노면표시1"/>
      <sheetName val="설계조건_및_단면가정1"/>
      <sheetName val="DATA_입력부1"/>
      <sheetName val="1_일반수량산출단면1"/>
      <sheetName val="06_일위대가목록1"/>
      <sheetName val="배수공시멘트_및_골재량산출1"/>
      <sheetName val="일위_FILE"/>
      <sheetName val="토공수량"/>
      <sheetName val="일위대蓘ď蔜"/>
      <sheetName val="노무"/>
      <sheetName val="개별직종노임단가(2002.5)"/>
      <sheetName val="원가계肈+"/>
      <sheetName val="원가계瑸_x001c_"/>
      <sheetName val="내부예산(5101~3)"/>
      <sheetName val="실정보고서"/>
      <sheetName val="마감물량"/>
      <sheetName val="중기명"/>
      <sheetName val="주민번호"/>
      <sheetName val="파형강관부설산출근거"/>
      <sheetName val="FOOTING단면력"/>
      <sheetName val="ES 적용 집계표"/>
      <sheetName val="부대공수량산출"/>
      <sheetName val="이토변실"/>
      <sheetName val="기타띘̘"/>
    </sheetNames>
    <definedNames>
      <definedName name="매크로11"/>
      <definedName name="매크로4" sheetId="5"/>
      <definedName name="매크로4" sheetId="5"/>
      <definedName name="매크로4" sheetId="5"/>
      <definedName name="매크로4" sheetId="5"/>
      <definedName name="매크로4" sheetId="5"/>
      <definedName name="매크로4" sheetId="5"/>
      <definedName name="매크로4"/>
      <definedName name="수식입력매크로"/>
      <definedName name="일위화면복귀매크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refreshError="1"/>
      <sheetData sheetId="272" refreshError="1"/>
      <sheetData sheetId="273"/>
      <sheetData sheetId="274" refreshError="1"/>
      <sheetData sheetId="275" refreshError="1"/>
      <sheetData sheetId="276" refreshError="1"/>
      <sheetData sheetId="277"/>
      <sheetData sheetId="278"/>
      <sheetData sheetId="279"/>
      <sheetData sheetId="280"/>
      <sheetData sheetId="28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sheetData sheetId="467" refreshError="1"/>
      <sheetData sheetId="468"/>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sheetData sheetId="501" refreshError="1"/>
      <sheetData sheetId="502" refreshError="1"/>
      <sheetData sheetId="503" refreshError="1"/>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sheetData sheetId="1258"/>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sheetData sheetId="1503"/>
      <sheetData sheetId="1504"/>
      <sheetData sheetId="1505"/>
      <sheetData sheetId="1506"/>
      <sheetData sheetId="1507"/>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sheetData sheetId="2043"/>
      <sheetData sheetId="2044" refreshError="1"/>
      <sheetData sheetId="2045"/>
      <sheetData sheetId="2046"/>
      <sheetData sheetId="2047"/>
      <sheetData sheetId="2048"/>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refreshError="1"/>
      <sheetData sheetId="2299"/>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sheetData sheetId="2471" refreshError="1"/>
      <sheetData sheetId="2472"/>
      <sheetData sheetId="2473" refreshError="1"/>
      <sheetData sheetId="2474"/>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sheetData sheetId="2673"/>
      <sheetData sheetId="2674"/>
      <sheetData sheetId="2675"/>
      <sheetData sheetId="2676"/>
      <sheetData sheetId="2677"/>
      <sheetData sheetId="2678"/>
      <sheetData sheetId="2679"/>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L-3"/>
      <sheetName val="2000,9월 일위"/>
      <sheetName val="Sheet1"/>
      <sheetName val="1공구내역서(1)"/>
      <sheetName val="단가일람표"/>
      <sheetName val="산출목록표"/>
    </sheetNames>
    <definedNames>
      <definedName name="Macro10"/>
      <definedName name="Macro11"/>
      <definedName name="Macro12"/>
      <definedName name="Macro14"/>
      <definedName name="Macro3"/>
      <definedName name="Macro4"/>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실행철강하도"/>
      <sheetName val="우각부보강"/>
      <sheetName val="COPING"/>
      <sheetName val="토철의뢰"/>
    </sheetNames>
    <definedNames>
      <definedName name="Macro14"/>
      <definedName name="Macro5"/>
    </definedNames>
    <sheetDataSet>
      <sheetData sheetId="0"/>
      <sheetData sheetId="1"/>
      <sheetData sheetId="2"/>
      <sheetData sheetId="3"/>
      <sheetData sheetId="4"/>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실행철강하도"/>
      <sheetName val="우각부보강"/>
      <sheetName val="COPING"/>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동물이~1"/>
      <sheetName val="일반공사"/>
      <sheetName val="TYPE-1"/>
      <sheetName val="COPING"/>
      <sheetName val="MFAB"/>
      <sheetName val="MFRT"/>
      <sheetName val="MPKG"/>
      <sheetName val="MPRD"/>
      <sheetName val="교각계산"/>
      <sheetName val="1.설계조건"/>
      <sheetName val="5.모델링"/>
      <sheetName val="DATE"/>
      <sheetName val="쌍송교"/>
      <sheetName val="입력DATA"/>
      <sheetName val="바닥판"/>
      <sheetName val="ABUT수량-A1"/>
      <sheetName val="내역서"/>
      <sheetName val="단위수량"/>
      <sheetName val="3BL공동구 수량"/>
      <sheetName val="실행철강하도"/>
      <sheetName val="수량산출"/>
      <sheetName val="C.배수관공"/>
      <sheetName val="부대내역"/>
      <sheetName val="6PILE  (돌출)"/>
      <sheetName val="Y-WORK"/>
      <sheetName val="1SPAN"/>
      <sheetName val="FOOTING단면력"/>
      <sheetName val="플랜트 설치"/>
      <sheetName val="토사(PE)"/>
      <sheetName val="ⴭⴭⴭⴭ"/>
      <sheetName val="맨홀수량집계"/>
      <sheetName val="현황산출서"/>
      <sheetName val="옹벽기초자료"/>
      <sheetName val="단면가정"/>
      <sheetName val="3련 BOX"/>
      <sheetName val="JUCK"/>
      <sheetName val="Sheet3"/>
      <sheetName val="날개벽수량집계"/>
      <sheetName val="DATA"/>
      <sheetName val="설계조건"/>
      <sheetName val="가도공"/>
      <sheetName val="철집"/>
      <sheetName val="Macro(차단기)"/>
      <sheetName val="자재단가"/>
      <sheetName val="L형측구단위수량"/>
      <sheetName val="L형측구연장조서"/>
      <sheetName val="도로경계블럭단위수량"/>
      <sheetName val="도로경계블럭단위토공"/>
      <sheetName val="배수공 주요자재 집계표"/>
      <sheetName val="BID"/>
      <sheetName val="날개벽수량표"/>
      <sheetName val="조정금액결과표 (차수별)"/>
      <sheetName val="부하(성남)"/>
      <sheetName val="일위대가표"/>
      <sheetName val="8.PILE  (돌출)"/>
      <sheetName val="#REF"/>
      <sheetName val="일반맨홀수량집계"/>
      <sheetName val="변화치수"/>
      <sheetName val="일반맨홀수량집계(A-7 LINE)"/>
      <sheetName val="Sheet17"/>
      <sheetName val="정부노임단가"/>
      <sheetName val="가시설(TYPE-A)"/>
      <sheetName val="1호맨홀가감수량"/>
      <sheetName val="1-1평균터파기고(1)"/>
      <sheetName val="1호맨홀수량산출"/>
      <sheetName val="터파기및재료"/>
      <sheetName val="본사업"/>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우각부보강"/>
      <sheetName val="수안보-MBR1"/>
      <sheetName val="일반공사"/>
      <sheetName val="COPING"/>
      <sheetName val="DATE"/>
      <sheetName val="원남울진낙찰내역(99.4.13 부산청)"/>
      <sheetName val="특별교실"/>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실행철강하도"/>
      <sheetName val="ABUT수량-A1"/>
      <sheetName val="수안보-MBR1"/>
    </sheetNames>
    <sheetDataSet>
      <sheetData sheetId="0"/>
      <sheetData sheetId="1"/>
      <sheetData sheetId="2"/>
      <sheetData sheetId="3"/>
      <sheetData sheetId="4"/>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
      <sheetName val="터파기및재료"/>
      <sheetName val="수안보-MBR1"/>
      <sheetName val="터널조도"/>
      <sheetName val="2000년1차"/>
      <sheetName val="3련 BOX"/>
      <sheetName val="2000전체분"/>
      <sheetName val="우각부보강"/>
      <sheetName val="외천교"/>
      <sheetName val="일반공사"/>
      <sheetName val="MOTOR"/>
      <sheetName val="저"/>
      <sheetName val="A-4"/>
      <sheetName val="1.설계조건"/>
      <sheetName val="제수"/>
      <sheetName val="공기"/>
      <sheetName val="토지조서"/>
      <sheetName val="교각1"/>
      <sheetName val="실행철강하도"/>
      <sheetName val="원가계산서구조조정"/>
      <sheetName val="FOOTING단면력"/>
      <sheetName val="검토"/>
      <sheetName val="중산교"/>
      <sheetName val="DATE"/>
      <sheetName val="내역"/>
      <sheetName val="반중력식옹벽"/>
      <sheetName val="guard(mac)"/>
      <sheetName val="INPUT"/>
      <sheetName val="입찰안"/>
      <sheetName val="J直材4"/>
      <sheetName val="부하(성남)"/>
      <sheetName val="Sheet1"/>
      <sheetName val="WORK"/>
      <sheetName val="설계"/>
      <sheetName val="COPING"/>
      <sheetName val="2.단면가정"/>
      <sheetName val="접도구역경계표주현황"/>
      <sheetName val="공사비집계"/>
      <sheetName val="9GNG운반"/>
      <sheetName val="자재목록"/>
      <sheetName val="북방3터널"/>
      <sheetName val="방호벽"/>
      <sheetName val="자재단가비교표"/>
      <sheetName val="접속도수량집계표"/>
      <sheetName val="1.설계기준"/>
      <sheetName val="암거날개벽재료집계"/>
      <sheetName val="자재일람"/>
      <sheetName val="준공정산"/>
      <sheetName val="상수도토공집계표"/>
      <sheetName val="약품공급2"/>
      <sheetName val="자료"/>
      <sheetName val="단가산출"/>
      <sheetName val="Sheet1 (2)"/>
      <sheetName val="접속도로1"/>
      <sheetName val="#REF"/>
      <sheetName val="간지"/>
      <sheetName val="PSCbeam설계"/>
      <sheetName val="부하계산서"/>
      <sheetName val="Sheet17"/>
      <sheetName val="일위대가표"/>
      <sheetName val="원형1호맨홀토공수량"/>
      <sheetName val="일위대가"/>
      <sheetName val="위치조서"/>
      <sheetName val="산출근거"/>
      <sheetName val="BQ"/>
      <sheetName val="지급자재"/>
      <sheetName val="재료비"/>
      <sheetName val="조도계산서 (도서)"/>
      <sheetName val="설계조건"/>
      <sheetName val="직노"/>
      <sheetName val="한강운반비"/>
      <sheetName val="C"/>
      <sheetName val="소야공정계획표"/>
      <sheetName val="96보완계획7.12"/>
      <sheetName val="노임단가"/>
      <sheetName val="구조물집계"/>
      <sheetName val="토공집계"/>
      <sheetName val="미드수량"/>
      <sheetName val="공통(20-91)"/>
      <sheetName val="전차선로 물량표"/>
      <sheetName val="자재"/>
      <sheetName val="중사"/>
      <sheetName val="단면치수"/>
      <sheetName val="초기화면"/>
      <sheetName val="POOM_MOTO"/>
      <sheetName val="4.말뚝설계"/>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벽체시점)"/>
      <sheetName val="토(벽체종점)"/>
      <sheetName val="가도공사"/>
      <sheetName val="토공(호안블럭)"/>
      <sheetName val="토공총괄집계"/>
      <sheetName val="수량산출서"/>
      <sheetName val="호안블럭"/>
      <sheetName val="수량집계표"/>
      <sheetName val="철근"/>
      <sheetName val="주요자재집계"/>
      <sheetName val="간지"/>
      <sheetName val="ABUT수량-A1"/>
      <sheetName val="실행철강하도"/>
      <sheetName val="NOMUBI"/>
      <sheetName val="sw1"/>
      <sheetName val="Sheet1 (2)"/>
      <sheetName val="1SPAN"/>
      <sheetName val="우각부보강"/>
      <sheetName val="내역"/>
      <sheetName val="노임"/>
      <sheetName val="수안보-MBR1"/>
      <sheetName val="원형1호맨홀토공수량"/>
      <sheetName val="DATE"/>
      <sheetName val="예정(3)"/>
      <sheetName val="동원(3)"/>
      <sheetName val="자재단가"/>
      <sheetName val="터널조도"/>
      <sheetName val="인건-측정"/>
      <sheetName val="3.바닥판설계"/>
      <sheetName val="단위수량"/>
      <sheetName val="8.PILE  (돌출)"/>
      <sheetName val="단면가정"/>
      <sheetName val="Sheet1"/>
      <sheetName val="종배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
      <sheetName val="ABUT수량-A1"/>
      <sheetName val="단가표"/>
      <sheetName val="노무비"/>
      <sheetName val="SCREEN"/>
      <sheetName val="DANGA"/>
      <sheetName val="공사비총괄표"/>
      <sheetName val="NOMUBI"/>
      <sheetName val="sw1"/>
      <sheetName val="실행철강하도"/>
      <sheetName val="갑지"/>
      <sheetName val="자재대"/>
      <sheetName val="기계경비일람"/>
      <sheetName val="수로교총재료집계"/>
      <sheetName val="자재일위(경)"/>
      <sheetName val="날개벽수량표"/>
      <sheetName val="DATE"/>
      <sheetName val="1공구"/>
      <sheetName val="1SPAN"/>
      <sheetName val="자재운반단가일람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식재총괄"/>
      <sheetName val="터널조도"/>
      <sheetName val="ABUT수량_A1"/>
      <sheetName val="동원(3)"/>
      <sheetName val="4)유동표"/>
      <sheetName val="통합"/>
      <sheetName val="6PILE  (돌출)"/>
      <sheetName val="입찰안"/>
      <sheetName val="J형측구단위수량"/>
      <sheetName val="종배수관"/>
      <sheetName val="배수장토목공사비"/>
      <sheetName val="기본DATA"/>
      <sheetName val="ETC"/>
      <sheetName val="총괄내역서"/>
      <sheetName val="원형1호맨홀토공수량"/>
      <sheetName val="노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일위"/>
      <sheetName val="Sheet1"/>
      <sheetName val="1.설계조건"/>
      <sheetName val="우각부보강"/>
      <sheetName val="NOMUBI"/>
      <sheetName val="sw1"/>
      <sheetName val="#REF"/>
      <sheetName val="실행철강하도"/>
      <sheetName val="가시설단위수량"/>
      <sheetName val="PIER수량m1"/>
      <sheetName val="신기1-LINE별연장"/>
      <sheetName val="tggwan(mac)"/>
      <sheetName val="일반공사"/>
      <sheetName val="기초계산(Pmax)"/>
      <sheetName val="수안보-MBR1"/>
      <sheetName val="Sheet1 (2)"/>
      <sheetName val="설비"/>
      <sheetName val="옹벽철근"/>
      <sheetName val="단위수량"/>
      <sheetName val="설계"/>
      <sheetName val="원가"/>
      <sheetName val="SG"/>
      <sheetName val="DATE"/>
      <sheetName val="산출근거"/>
      <sheetName val="1-1평균터파기고(1)"/>
      <sheetName val="청천내"/>
      <sheetName val="전신환매도율"/>
      <sheetName val="부속동"/>
      <sheetName val="일위대가"/>
      <sheetName val="계산중"/>
      <sheetName val="횡배위치"/>
      <sheetName val="자재단가"/>
      <sheetName val="COPING"/>
      <sheetName val="토공1차"/>
      <sheetName val="眞비상(진주)"/>
      <sheetName val="말뚝지지력산정"/>
      <sheetName val="INPUT"/>
      <sheetName val="200"/>
      <sheetName val="수질정화시설"/>
      <sheetName val="Sheet17"/>
      <sheetName val="JUCKEYK"/>
      <sheetName val="도근좌표"/>
      <sheetName val="단면 (2)"/>
      <sheetName val="J直材4"/>
      <sheetName val="토량산출서"/>
      <sheetName val="제잡비.xls"/>
      <sheetName val="지장물"/>
      <sheetName val="식생블럭단위수량"/>
      <sheetName val="단위수량(출력X)"/>
      <sheetName val="수량집계"/>
      <sheetName val="주형"/>
      <sheetName val="단위중량"/>
      <sheetName val="이토변실(A3-LINE)"/>
      <sheetName val="토사(PE)"/>
      <sheetName val="1SPAN"/>
      <sheetName val="노임이"/>
      <sheetName val="EACT10"/>
      <sheetName val="A-4"/>
      <sheetName val="ASP포장"/>
      <sheetName val="지장물C"/>
      <sheetName val="단면치수"/>
      <sheetName val="터파기및재료"/>
      <sheetName val="별표집계"/>
      <sheetName val="교각1"/>
      <sheetName val="3BL공동구 수량"/>
      <sheetName val="흄관기초"/>
      <sheetName val="인건-측정"/>
      <sheetName val="MOTOR"/>
      <sheetName val="방음벽기초(H=4m)"/>
      <sheetName val="깨기"/>
      <sheetName val="우수"/>
      <sheetName val="직노"/>
      <sheetName val="입출재고현황 (2)"/>
      <sheetName val="데리네이타현황"/>
      <sheetName val="지급자재"/>
      <sheetName val="품셈TABLE"/>
      <sheetName val="ITEM"/>
      <sheetName val="BID"/>
      <sheetName val="2000년1차"/>
      <sheetName val="L형옹벽단위수량(25)"/>
      <sheetName val="L형옹벽단위수량(35)"/>
      <sheetName val="부하계산서"/>
      <sheetName val="실행비교"/>
      <sheetName val="자재단가비교표"/>
      <sheetName val="기둥(원형)"/>
      <sheetName val="바닥판"/>
      <sheetName val="상수도토공집계표"/>
      <sheetName val="산출내역서집계표"/>
      <sheetName val="실행내역서"/>
      <sheetName val="설계조건"/>
      <sheetName val="DATA"/>
      <sheetName val="가설건물"/>
      <sheetName val="배수공 주요자재 집계표"/>
      <sheetName val="기존"/>
      <sheetName val="자압"/>
      <sheetName val="공사내역"/>
      <sheetName val="연결임시"/>
      <sheetName val="단면검토"/>
      <sheetName val="집계장(대목_실행)"/>
      <sheetName val="전계가"/>
      <sheetName val="횡배수관토공수량"/>
      <sheetName val="9GNG운반"/>
      <sheetName val="주beam"/>
      <sheetName val="1-1"/>
      <sheetName val="물가시세"/>
      <sheetName val="말뚝기초"/>
      <sheetName val="우배수"/>
      <sheetName val="내역서"/>
      <sheetName val="설계내역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토지조서"/>
      <sheetName val="단가"/>
      <sheetName val="계약서"/>
      <sheetName val="약품설비"/>
      <sheetName val="집1"/>
      <sheetName val="조도계산서 (도서)"/>
      <sheetName val="안정계산"/>
      <sheetName val="Macro(차단기)"/>
      <sheetName val="일반맨홀수량집계"/>
      <sheetName val="대치판정"/>
      <sheetName val="플랜트 설치"/>
      <sheetName val="충주"/>
      <sheetName val="상 부"/>
      <sheetName val="제수"/>
      <sheetName val="내역서(당초변경)"/>
      <sheetName val="SORCE1"/>
      <sheetName val="도로토적"/>
      <sheetName val="HANDHOLE(2)"/>
      <sheetName val="장비집계"/>
      <sheetName val="노임단가"/>
      <sheetName val="경비단가"/>
      <sheetName val="노무비"/>
      <sheetName val="4.구조물boq"/>
      <sheetName val="위치조서"/>
      <sheetName val="적용단위길이"/>
      <sheetName val="1호맨홀토공"/>
      <sheetName val="Sheet2"/>
      <sheetName val="현장관리비 산출내역"/>
      <sheetName val="단가비교표"/>
      <sheetName val="대로근거"/>
      <sheetName val="중로근거"/>
      <sheetName val="화산경계"/>
      <sheetName val="capbeam(1)"/>
      <sheetName val="Stem Footing"/>
      <sheetName val="일위대가표"/>
      <sheetName val="단면가정"/>
      <sheetName val="변화치수"/>
      <sheetName val="내역"/>
      <sheetName val="날개벽"/>
      <sheetName val="관로공수량집계표(본선)"/>
      <sheetName val="98수문일위"/>
      <sheetName val="샌딩 에폭시 도장"/>
      <sheetName val="97노임단가"/>
      <sheetName val="정부노임단가"/>
      <sheetName val="양식"/>
      <sheetName val="인건비"/>
      <sheetName val="집수정(600-700)"/>
      <sheetName val="수량"/>
      <sheetName val="CALCULATION"/>
      <sheetName val="지구단위계획"/>
      <sheetName val="조정금액결과표 (차수별)"/>
      <sheetName val="차선도색현황"/>
      <sheetName val="Sheet5"/>
      <sheetName val="단중표"/>
      <sheetName val="U-TYPE(1)"/>
      <sheetName val="외천교"/>
      <sheetName val="SCH"/>
      <sheetName val="공용시설내역"/>
      <sheetName val="TYPE-A"/>
      <sheetName val="주방환기"/>
      <sheetName val="좌측"/>
      <sheetName val="일위대가목차"/>
      <sheetName val="MFAB"/>
      <sheetName val="MFRT"/>
      <sheetName val="MPKG"/>
      <sheetName val="MPRD"/>
      <sheetName val="자료입력"/>
      <sheetName val="guard(mac)"/>
      <sheetName val="도장수량(하1)"/>
      <sheetName val="IMPEADENCE MAP 취수장"/>
      <sheetName val="하나모듈옥외소화전이설"/>
      <sheetName val="공사개요"/>
      <sheetName val="금액내역서"/>
      <sheetName val="공량산출서"/>
      <sheetName val="단가비교"/>
      <sheetName val="2000년하반기"/>
      <sheetName val="PROJECT BRIEF(EX.NEW)"/>
      <sheetName val="부하(성남)"/>
      <sheetName val="안전노무비(3월)"/>
      <sheetName val="전력구구조물산근2구간"/>
      <sheetName val="가시설수량"/>
      <sheetName val="배수내역 (2)"/>
      <sheetName val="양수장(기계)"/>
      <sheetName val="관개"/>
      <sheetName val="가도공"/>
      <sheetName val="일위(PN)"/>
      <sheetName val="000000"/>
      <sheetName val="기초자료"/>
      <sheetName val="하수급견적대비"/>
      <sheetName val="공사비집계"/>
      <sheetName val="입력DATA"/>
      <sheetName val="반중력식옹벽"/>
      <sheetName val="Macro1"/>
      <sheetName val="조명시설"/>
      <sheetName val="배수통관토공수량"/>
      <sheetName val="Macro2"/>
      <sheetName val="총수량집계표"/>
      <sheetName val="산근"/>
      <sheetName val="3련 BOX"/>
      <sheetName val="수목단가"/>
      <sheetName val="시설수량표"/>
      <sheetName val="화재 탐지 설비"/>
      <sheetName val="WORK"/>
      <sheetName val="공사요율"/>
      <sheetName val="C"/>
      <sheetName val="밸브설치"/>
      <sheetName val="편입조서"/>
      <sheetName val="anaysis_sheet"/>
      <sheetName val="단 box"/>
      <sheetName val="전체내역 (2)"/>
      <sheetName val="인건비 "/>
      <sheetName val="단가대비표"/>
      <sheetName val="단가산출"/>
      <sheetName val="전기일위목록"/>
      <sheetName val="요율"/>
      <sheetName val="단가조사서"/>
      <sheetName val="진접"/>
      <sheetName val="중기일위대가"/>
      <sheetName val="입력"/>
      <sheetName val="ilch"/>
      <sheetName val="일위대가(계측기설치)"/>
      <sheetName val="부안변전"/>
      <sheetName val="8-3기계경비"/>
      <sheetName val="코드표"/>
      <sheetName val="집수정"/>
      <sheetName val="SLAB&quot;1&quot;"/>
      <sheetName val="용수량(생활용수)"/>
      <sheetName val="조건표"/>
      <sheetName val="자재집게표 "/>
      <sheetName val="8.PILE  (돌출)"/>
      <sheetName val="DIAPHRAGM"/>
      <sheetName val="건축내역"/>
      <sheetName val="물질수지(2011)"/>
      <sheetName val="변경서식"/>
      <sheetName val="원형측구(B-type)"/>
      <sheetName val="cost"/>
      <sheetName val="부대내역"/>
      <sheetName val="쌍송교"/>
      <sheetName val="용소리교"/>
      <sheetName val="내역서적용수량 (지방도893)"/>
      <sheetName val="날개벽(시점좌측)"/>
      <sheetName val="물량집계"/>
      <sheetName val="공기"/>
      <sheetName val="평균터파기고(1-2,ASP)"/>
      <sheetName val="포장공"/>
      <sheetName val="역T형"/>
      <sheetName val="수량산출"/>
      <sheetName val="b_balju_cho"/>
      <sheetName val="POOM_MOTO"/>
      <sheetName val="계산식"/>
      <sheetName val="A(Rev.3)"/>
      <sheetName val="견적접수"/>
      <sheetName val="1공구내역서(1)"/>
      <sheetName val="증감대비"/>
      <sheetName val="기초별표"/>
      <sheetName val="횡배수관"/>
      <sheetName val="45,46"/>
      <sheetName val="횡날개수집"/>
      <sheetName val="no_1"/>
      <sheetName val="no_2"/>
      <sheetName val="no_3"/>
      <sheetName val="no_4"/>
      <sheetName val="no_5"/>
      <sheetName val="검색"/>
      <sheetName val="1,2공구원가계산서"/>
      <sheetName val="2공구산출내역"/>
      <sheetName val="1공구산출내역서"/>
      <sheetName val="투찰내역"/>
      <sheetName val="FOOTING단면력"/>
      <sheetName val="70%"/>
      <sheetName val="견적서"/>
      <sheetName val="우수맨홀공제단위수량"/>
      <sheetName val="변경후-SHEET"/>
      <sheetName val="JUCK"/>
      <sheetName val="토목공사일반"/>
      <sheetName val="제-노임"/>
      <sheetName val="제직재"/>
      <sheetName val="기초1"/>
      <sheetName val="입찰결과보고"/>
      <sheetName val="수량이동"/>
      <sheetName val="토공집계"/>
      <sheetName val="표층포설및다짐"/>
      <sheetName val="기계경비"/>
      <sheetName val="기초공"/>
      <sheetName val="Type(123)"/>
      <sheetName val="날개벽수량표"/>
      <sheetName val="차액보증"/>
      <sheetName val="2.단면가정"/>
      <sheetName val="증감내역서"/>
      <sheetName val="4.고용보험"/>
      <sheetName val="회사정보"/>
      <sheetName val="조도계산(1)"/>
      <sheetName val="집계표"/>
      <sheetName val="가설공사비"/>
      <sheetName val="배수관토공산출"/>
      <sheetName val="ⴭⴭⴭⴭ"/>
      <sheetName val="일위_파일"/>
      <sheetName val="신표지1"/>
      <sheetName val="당초내역서"/>
      <sheetName val="배수공1"/>
      <sheetName val="토공"/>
      <sheetName val="철근단면적"/>
      <sheetName val="국공유지및사유지"/>
      <sheetName val="입찰"/>
      <sheetName val="현경"/>
      <sheetName val="변경집계표"/>
      <sheetName val="백호우계수"/>
      <sheetName val="EQUIP LIST"/>
      <sheetName val="농로수량집계"/>
      <sheetName val="농로토공집계"/>
      <sheetName val="L형 옹벽"/>
      <sheetName val="cash"/>
      <sheetName val="수입"/>
      <sheetName val="수지"/>
      <sheetName val="데이타"/>
      <sheetName val="주관사업"/>
      <sheetName val="법곳동"/>
      <sheetName val="대화동"/>
      <sheetName val="변동률산출"/>
      <sheetName val="가람과비교"/>
      <sheetName val="표준지"/>
      <sheetName val="시멘트"/>
      <sheetName val="명세표"/>
      <sheetName val="Intro2"/>
      <sheetName val="Id"/>
      <sheetName val="변수"/>
      <sheetName val="1월"/>
      <sheetName val="PROCESS"/>
      <sheetName val="1_설계조건"/>
      <sheetName val="Sheet1_(2)"/>
      <sheetName val="6PILE__(돌출)"/>
      <sheetName val="출입문(C-C)수량_"/>
      <sheetName val="항목별세부내역"/>
      <sheetName val="전기 원가계산서"/>
      <sheetName val="지진시"/>
      <sheetName val="수문일1"/>
      <sheetName val="상부집계표"/>
      <sheetName val="옹벽(수량)"/>
      <sheetName val="골재산출"/>
      <sheetName val="교각토공"/>
      <sheetName val="개별직종노임단가(2003.9)"/>
      <sheetName val="중기경유지급대장"/>
      <sheetName val="중기잡유공제"/>
      <sheetName val="중기잡유지급대장"/>
      <sheetName val="중기임차료"/>
      <sheetName val="중기경유공제"/>
      <sheetName val="PE관"/>
      <sheetName val="보차도경계석"/>
      <sheetName val="1.3.1절점좌표"/>
      <sheetName val="1.1설계기준"/>
      <sheetName val="암거단위"/>
      <sheetName val="횡 연장"/>
      <sheetName val="자압1"/>
      <sheetName val="가시설(TYPE-A)"/>
      <sheetName val="표  지"/>
      <sheetName val="가격조사서"/>
      <sheetName val="품셈"/>
      <sheetName val="card1"/>
      <sheetName val="A_4"/>
      <sheetName val="대비"/>
      <sheetName val="c_balju"/>
      <sheetName val="98비정기소모"/>
      <sheetName val="기계경비일람"/>
      <sheetName val="맨홀수량산출"/>
      <sheetName val="건축집계"/>
      <sheetName val="포장재료(1)"/>
      <sheetName val="설 계"/>
      <sheetName val="맨홀수량집계"/>
      <sheetName val="전기일위대가"/>
      <sheetName val="견적내역서"/>
      <sheetName val="배수통관(좌)"/>
      <sheetName val="내역을"/>
      <sheetName val="1.설계기준"/>
      <sheetName val="보도경계블럭"/>
      <sheetName val="05년"/>
      <sheetName val="이음개소"/>
      <sheetName val="가압장(토목)"/>
      <sheetName val="1호맨홀가감수량"/>
      <sheetName val="1호맨홀수량산출"/>
      <sheetName val="L형옹벽(key)"/>
      <sheetName val="원가계산서"/>
      <sheetName val="지중자재단가"/>
      <sheetName val="취수탑"/>
      <sheetName val="1련박스"/>
      <sheetName val="심사계산"/>
      <sheetName val="심사물량"/>
      <sheetName val="감가상각"/>
      <sheetName val="일위집계표"/>
      <sheetName val="설계개요"/>
      <sheetName val="맨홀수량"/>
      <sheetName val="피벗테이블데이터분석"/>
      <sheetName val="L_RPTA05_목록"/>
      <sheetName val="자료"/>
      <sheetName val="INPUT-DATA"/>
      <sheetName val="물질수지"/>
      <sheetName val="PIPE"/>
      <sheetName val="FLANGE"/>
      <sheetName val="VALVE"/>
      <sheetName val="경비산출"/>
      <sheetName val="PARAMETER"/>
      <sheetName val="LEGEND"/>
      <sheetName val="도장"/>
      <sheetName val="출입문(C-C)수량_4"/>
      <sheetName val="출입문(C-C)수량_1"/>
      <sheetName val="출입문(C-C)수량_2"/>
      <sheetName val="출입문(C-C)수량_3"/>
      <sheetName val="VXXXXX"/>
      <sheetName val="가공비"/>
      <sheetName val="시화점실행"/>
      <sheetName val="대창(함평)-창열"/>
      <sheetName val="대창(장성)"/>
      <sheetName val="단가(반정1교-원주)"/>
      <sheetName val="기술자료 (연수)"/>
      <sheetName val="횡배수관 토공량 산출"/>
      <sheetName val="토공정보"/>
      <sheetName val="오동"/>
      <sheetName val="대조"/>
      <sheetName val="나한"/>
      <sheetName val="구조물철거타공정이월"/>
      <sheetName val="평균높이산출근거"/>
      <sheetName val="출입구총집계"/>
      <sheetName val="시행후면적"/>
      <sheetName val="집계"/>
      <sheetName val="MSG 수량"/>
      <sheetName val="입출재고현황_(2)"/>
      <sheetName val="자(3.0m)"/>
      <sheetName val="토목내역서"/>
      <sheetName val="RAHMEN"/>
      <sheetName val="배수공"/>
      <sheetName val="SKETCH"/>
      <sheetName val="REINF."/>
      <sheetName val="LOADS"/>
      <sheetName val="CHECK1"/>
      <sheetName val="특수기호강도거푸집"/>
      <sheetName val="종배수관면벽신"/>
      <sheetName val="종배수관(신)"/>
      <sheetName val="공사비예산서(토목분)"/>
      <sheetName val="단가표 "/>
      <sheetName val="단가산출서"/>
      <sheetName val="전기단가조사서"/>
      <sheetName val="자재조사표(참고용)"/>
      <sheetName val="품셈집계표"/>
      <sheetName val="시중노임단가"/>
      <sheetName val="일반부표집계표"/>
      <sheetName val="투찰"/>
      <sheetName val="날개벽(TYPE2)"/>
      <sheetName val="현장타설맨홀수량산출"/>
      <sheetName val="수량3"/>
      <sheetName val="3.바닥판설계"/>
      <sheetName val="20관리비율"/>
      <sheetName val="제원.설계조건"/>
      <sheetName val="표지판현황"/>
      <sheetName val="수량산출서(당초)"/>
      <sheetName val="중간부"/>
      <sheetName val="9902"/>
      <sheetName val="nys"/>
      <sheetName val="3. 지하차도 물량 집계표"/>
      <sheetName val="(A)내역서"/>
      <sheetName val="D-3109"/>
      <sheetName val="수지예산"/>
      <sheetName val="1. 설계조건 2.단면가정 3. 하중계산"/>
      <sheetName val="DATA 입력란"/>
      <sheetName val="woo(mac)"/>
      <sheetName val="사  업  비  수  지  예  산  서"/>
      <sheetName val="수량산근(출력X)"/>
      <sheetName val="표준화수량집계표(출력X)"/>
      <sheetName val="품셈총괄(출력X)"/>
      <sheetName val="계수시트"/>
      <sheetName val="일위목록"/>
      <sheetName val="품셈총괄표"/>
      <sheetName val="말뚝물량"/>
      <sheetName val="단가 및 재료비"/>
      <sheetName val="단가산출2"/>
      <sheetName val="단가산출1"/>
      <sheetName val="관공일위대가"/>
      <sheetName val="수공기"/>
      <sheetName val="5월항목"/>
      <sheetName val="A"/>
      <sheetName val="점수계산1-2"/>
      <sheetName val="부안일위"/>
      <sheetName val="Excel"/>
      <sheetName val="과천MAIN"/>
      <sheetName val="건축-물가변동"/>
      <sheetName val="내역(포장)"/>
      <sheetName val="BOX(1.5X1.5)"/>
      <sheetName val="세목전체"/>
      <sheetName val="A LINE"/>
      <sheetName val="N賃率-職"/>
      <sheetName val="고창방향"/>
      <sheetName val="입력값"/>
      <sheetName val="측구집계"/>
      <sheetName val="설계기준 및 하중계산"/>
      <sheetName val="제수변실산출근거"/>
      <sheetName val="(폐기물)물량집계표(2구역)"/>
      <sheetName val="STEEL BOX 단면설계(SEC.8)"/>
      <sheetName val="표지"/>
      <sheetName val="5.모델링"/>
      <sheetName val="CHITIET VL-NC"/>
      <sheetName val="DON GIA"/>
      <sheetName val="깨기 총괄"/>
      <sheetName val="양수장내역"/>
      <sheetName val="부대공사비"/>
      <sheetName val="빌딩 안내"/>
      <sheetName val="Y-WORK"/>
      <sheetName val="포장연장"/>
      <sheetName val="자재집계표"/>
      <sheetName val="10.1"/>
      <sheetName val="노무비단가"/>
      <sheetName val="일위대가(뷔페)"/>
      <sheetName val="토공(우물통,기타) "/>
      <sheetName val="P-산#1-1(WOWA1)"/>
      <sheetName val="기본"/>
      <sheetName val="간선계산"/>
      <sheetName val="반중력식옹벽3.5"/>
      <sheetName val="견적대비표"/>
      <sheetName val="수원역(전체분)설계서"/>
      <sheetName val="Sheet3"/>
      <sheetName val="97 사업추정(WEKI)"/>
      <sheetName val="BQ(실행)"/>
      <sheetName val="금액"/>
      <sheetName val="최적단면"/>
      <sheetName val="경비"/>
      <sheetName val="b_balju"/>
      <sheetName val="받이단위량"/>
      <sheetName val="02 SLAB"/>
      <sheetName val="05 BOX"/>
      <sheetName val="마산방향"/>
      <sheetName val="진주방향"/>
      <sheetName val="조서입력"/>
      <sheetName val="입력창"/>
      <sheetName val="결과창"/>
      <sheetName val="표지판단위"/>
      <sheetName val="수량산출서"/>
      <sheetName val="IN"/>
      <sheetName val="공정코드"/>
      <sheetName val="총괄표"/>
      <sheetName val="포장공사"/>
      <sheetName val="상수관로단위수량"/>
      <sheetName val="우수관로공조서"/>
      <sheetName val="공통(20-91)"/>
      <sheetName val="전차선로 물량표"/>
      <sheetName val="한강운반비"/>
      <sheetName val="자재"/>
      <sheetName val="수리계산(2021)"/>
      <sheetName val="일반맨홀수량집계(A-7 LINE)"/>
      <sheetName val="10월요금선로출력"/>
      <sheetName val="1"/>
      <sheetName val="인구밀도산정"/>
      <sheetName val="토적계산서"/>
      <sheetName val="기준액"/>
      <sheetName val="BEND LOSS"/>
      <sheetName val="방음벽기초"/>
      <sheetName val="제출내역 (2)"/>
      <sheetName val="I一般比"/>
      <sheetName val="단가조건(02년)"/>
      <sheetName val="토적계산"/>
      <sheetName val="목차"/>
      <sheetName val="시설물기초"/>
      <sheetName val="경비2내역"/>
      <sheetName val="Piping(Methanol)"/>
      <sheetName val="일위대가(가설)"/>
      <sheetName val="천안IP공장자100노100물량110할증"/>
      <sheetName val="간지8)"/>
      <sheetName val="98지급계획"/>
      <sheetName val="토공총"/>
      <sheetName val="대림경상68억"/>
      <sheetName val="공사비 내역 (가)"/>
      <sheetName val="Cost bd-&quot;A&quot;"/>
      <sheetName val="주현(해보)"/>
      <sheetName val="주현(영광)"/>
      <sheetName val="청하배수"/>
      <sheetName val="GI-LIST"/>
      <sheetName val="횡배수관위치조서"/>
      <sheetName val="접속 SLAB,BRACKET 설계"/>
      <sheetName val="재료비"/>
      <sheetName val="상부수량(1)"/>
      <sheetName val="DAN"/>
      <sheetName val="E.P.T수량산출서"/>
      <sheetName val="가압장구체수량산출서"/>
      <sheetName val="AHU집계"/>
      <sheetName val="공조기휀"/>
      <sheetName val="공조기"/>
      <sheetName val="유동표(변경)"/>
      <sheetName val="copy"/>
      <sheetName val="토목주소"/>
      <sheetName val="프랜트면허"/>
      <sheetName val="95년12월말"/>
      <sheetName val="2"/>
      <sheetName val="수로BOX"/>
      <sheetName val="기기리스트"/>
      <sheetName val="unitpric"/>
      <sheetName val="noyim"/>
      <sheetName val="junggi"/>
      <sheetName val="관로토공집계표"/>
      <sheetName val="현황산출서"/>
      <sheetName val="옹벽기초자료"/>
      <sheetName val="인원계획-미화"/>
      <sheetName val="개략"/>
      <sheetName val="실행내역서 "/>
      <sheetName val="손익차총괄2"/>
      <sheetName val="부동산(물건 등)의 표시 및 청구내역"/>
      <sheetName val="영업,지장물,이사확인서(개인,법인,종중)"/>
      <sheetName val="시설이용권명세서"/>
      <sheetName val="수곡내역"/>
      <sheetName val="허용지지력"/>
      <sheetName val="Tenants"/>
      <sheetName val="개별지가"/>
      <sheetName val="견적서(대외) (2)"/>
      <sheetName val="Baby일위대가"/>
      <sheetName val="연결관산출조서"/>
      <sheetName val="단가일람"/>
      <sheetName val="조경일람"/>
      <sheetName val="노임,재료비"/>
      <sheetName val="판"/>
      <sheetName val="공정표(2001년)"/>
      <sheetName val="가드"/>
      <sheetName val="암거"/>
      <sheetName val="일위대가모듈"/>
      <sheetName val="001"/>
      <sheetName val="기계시공"/>
      <sheetName val="수식변수"/>
      <sheetName val="설계기준_및_하중계산"/>
      <sheetName val="집수정단"/>
      <sheetName val="약품공급2"/>
      <sheetName val="신규일위대가"/>
      <sheetName val="토PIER수량-2_x0000__x000f_[중산교.XLS]Sheet6_x0000__x0000__x0000__x0000__x000f_"/>
      <sheetName val="4.구조물공(간지)"/>
      <sheetName val="구조물공자재집계표"/>
      <sheetName val="1)암거공수량 집계"/>
      <sheetName val="(1)암거구체수량 집계 "/>
      <sheetName val="암거공삽도(3.5x2.0)"/>
      <sheetName val="암거수량(3.5x2.0)"/>
      <sheetName val="암거공삽도(3.5x2.0) (2)"/>
      <sheetName val="암거수량(3.5x2.0) (2)"/>
      <sheetName val="암거공삽도(4.0x1.8)"/>
      <sheetName val="암거수량(4.0x1.8)"/>
      <sheetName val="(2)날개벽수량 집계 "/>
      <sheetName val="석축수량산출(0+500)"/>
      <sheetName val="석축쌓기연장및면적조서(0+500)"/>
      <sheetName val="석축수량산출(1+105) "/>
      <sheetName val="석축쌓기연장및면적조서(1+105) "/>
      <sheetName val="(3)차수벽수량 집계 "/>
      <sheetName val="차수벽수량산출"/>
      <sheetName val="석축수량산출"/>
      <sheetName val="석축쌓기연장및면적조서"/>
      <sheetName val="역T형교대(말뚝기초)"/>
      <sheetName val="다이꾸"/>
      <sheetName val="도체종-상수표"/>
      <sheetName val="원형맨홀수량"/>
      <sheetName val="와동25-3(변경)"/>
      <sheetName val="본체"/>
      <sheetName val="1호인버트수량"/>
      <sheetName val="활성탄 여과지토공"/>
      <sheetName val="Dae_Jiju"/>
      <sheetName val="총괄설계내역서"/>
      <sheetName val="SP"/>
      <sheetName val="전체내역"/>
      <sheetName val="member design"/>
      <sheetName val="design criteria"/>
      <sheetName val="working load at the btm ft."/>
      <sheetName val="plan&amp;section of foundation"/>
      <sheetName val="안정검토"/>
      <sheetName val="퇴직공제부금산출근거"/>
      <sheetName val="공사비예비관리공감측설산출내역"/>
      <sheetName val="공감비"/>
      <sheetName val="Stem_Footing"/>
      <sheetName val="2_단면가정"/>
      <sheetName val="8_PILE__(돌출)"/>
      <sheetName val="3BL공동구_수량"/>
      <sheetName val="날개벽(TYPE3)"/>
      <sheetName val="전체원가계산서작업용"/>
      <sheetName val="전체내역작업용"/>
      <sheetName val="단위가격"/>
      <sheetName val="1SGATE97"/>
      <sheetName val="토공총괄표"/>
      <sheetName val="Apt내역"/>
      <sheetName val="부대시설"/>
      <sheetName val="SLAB"/>
      <sheetName val="PI"/>
      <sheetName val="낙찰표"/>
      <sheetName val="3지구단위"/>
      <sheetName val="부대공(BOQ)"/>
      <sheetName val="주식"/>
      <sheetName val="토공계산"/>
      <sheetName val="산출근거1"/>
      <sheetName val="공문"/>
      <sheetName val="실행예산"/>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DANGA"/>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빗물받이(910-510-410)"/>
      <sheetName val="단면설계"/>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2000시행"/>
      <sheetName val="기성내역서"/>
      <sheetName val="t형"/>
      <sheetName val="수량산출서-2"/>
      <sheetName val="설계예산서"/>
      <sheetName val="안정검토(온1)"/>
      <sheetName val="VXXXXXXX"/>
      <sheetName val="BOX"/>
      <sheetName val="화재_탐지_설비"/>
      <sheetName val="경산"/>
      <sheetName val="자재집계표2 "/>
      <sheetName val="뚝토공"/>
      <sheetName val="기경총괄표"/>
      <sheetName val="식재인부"/>
      <sheetName val="2BOX본체"/>
      <sheetName val="C.배수관공"/>
      <sheetName val="용집"/>
      <sheetName val="자재목록"/>
      <sheetName val="soil bearing check"/>
      <sheetName val="1단계"/>
      <sheetName val="수로단위수량"/>
      <sheetName val="횡배수관 토공 조서"/>
      <sheetName val="공사비명세서"/>
      <sheetName val="자갈,시멘트,모래산출"/>
      <sheetName val="J01"/>
      <sheetName val="여과지동"/>
      <sheetName val="내역전기"/>
      <sheetName val="7단가"/>
      <sheetName val="CAL"/>
      <sheetName val="단가표"/>
      <sheetName val="UNIT"/>
      <sheetName val="횡배수관수량집계"/>
      <sheetName val="이형관집계표"/>
      <sheetName val="4.2유효폭의 계산"/>
      <sheetName val="내역서1"/>
      <sheetName val="969910( R)"/>
      <sheetName val="발생토"/>
      <sheetName val="Cover"/>
      <sheetName val="규준틀"/>
      <sheetName val="역T형옹벽(3.0)"/>
      <sheetName val="흙쌓기도수로설치현황"/>
      <sheetName val="토공개요"/>
      <sheetName val="토공(1)"/>
      <sheetName val="EJ"/>
      <sheetName val="하수실행"/>
      <sheetName val="INPUT(덕도방향-시점)"/>
      <sheetName val="공사기본자료"/>
      <sheetName val="덕전리"/>
      <sheetName val="예산내역서"/>
      <sheetName val="sheet4"/>
      <sheetName val="공사수행방안"/>
      <sheetName val="구조물공"/>
      <sheetName val="CRUDE RE-bar"/>
      <sheetName val="crude.SLAB RE-bar"/>
      <sheetName val="동물이동통로"/>
      <sheetName val="중기사용료"/>
      <sheetName val="총집계표"/>
      <sheetName val="LOPCALC"/>
      <sheetName val="※참고자료※"/>
      <sheetName val="단면A-A(TR)"/>
      <sheetName val="제수변수량"/>
      <sheetName val="2층LOAD"/>
      <sheetName val="산수배수"/>
      <sheetName val="CP-E2 (품셈표)"/>
      <sheetName val="수자재단위당"/>
      <sheetName val="1공구"/>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경상비"/>
      <sheetName val="일반수량총괄집계"/>
      <sheetName val="산근터빈"/>
      <sheetName val="10"/>
      <sheetName val="11"/>
      <sheetName val="12"/>
      <sheetName val="13"/>
      <sheetName val="14"/>
      <sheetName val="15"/>
      <sheetName val="16"/>
      <sheetName val="3"/>
      <sheetName val="4"/>
      <sheetName val="5"/>
      <sheetName val="6"/>
      <sheetName val="7"/>
      <sheetName val="8"/>
      <sheetName val="9"/>
      <sheetName val="배수내역"/>
      <sheetName val="도장수량"/>
      <sheetName val="각형우수맨홀"/>
      <sheetName val="노무비(전기)뽑지마세요"/>
      <sheetName val="6.일위대가표(전기)"/>
      <sheetName val="포장공제집계"/>
      <sheetName val="특별교실"/>
      <sheetName val="본사업"/>
      <sheetName val="법면단"/>
      <sheetName val="일지-H"/>
      <sheetName val="김포IO"/>
      <sheetName val="약전닥트"/>
      <sheetName val="FD"/>
      <sheetName val="건축부하"/>
      <sheetName val="FA설치명세"/>
      <sheetName val="처리단락"/>
      <sheetName val="99관저"/>
      <sheetName val="LD"/>
      <sheetName val="현장관리비내역서"/>
      <sheetName val="Project Brief"/>
      <sheetName val="부대토목(토공)한석"/>
      <sheetName val="기초"/>
      <sheetName val="맨홀,터파기"/>
      <sheetName val="도로절단및포장"/>
      <sheetName val="구조"/>
      <sheetName val="Sump,Pit,MH"/>
      <sheetName val="진천방향"/>
      <sheetName val="97 사업추◸̀쿆ê䲸ᣕ"/>
      <sheetName val="포장복구집계"/>
      <sheetName val="편입토지조서"/>
      <sheetName val="Total"/>
      <sheetName val="직접비"/>
      <sheetName val="설계명세서"/>
      <sheetName val="SUMMARY"/>
      <sheetName val="PAINT"/>
      <sheetName val="내역서변경성원"/>
      <sheetName val="산#3-2-2"/>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조도계산서_(도서)"/>
      <sheetName val="플랜트_설치"/>
      <sheetName val="상_부"/>
      <sheetName val="배수내역_(2)"/>
      <sheetName val="TOEC"/>
      <sheetName val="건축공사"/>
      <sheetName val="기계장치"/>
      <sheetName val="4.장비손료"/>
      <sheetName val="S0"/>
      <sheetName val="ASCEandUBC"/>
      <sheetName val="CAT_5"/>
      <sheetName val="π형PSC 거더"/>
      <sheetName val="견적대비"/>
      <sheetName val="갱문및옹벽집계"/>
      <sheetName val="골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기준"/>
      <sheetName val="2.단면형상"/>
      <sheetName val="3..모델링"/>
      <sheetName val="3. 모델링형상"/>
      <sheetName val="3. 응답계수"/>
      <sheetName val="3. 단면제원"/>
      <sheetName val="4.자유진동해석결과"/>
      <sheetName val="4. 모드형상"/>
      <sheetName val="5. 설계수평력산정"/>
      <sheetName val="5.단면력"/>
      <sheetName val="6.전도에대한 검토"/>
      <sheetName val="7.지진변위검토"/>
      <sheetName val="7.지진변위검토 (2)"/>
      <sheetName val="3.바닥판설계"/>
      <sheetName val="주형"/>
      <sheetName val="수량BOQ"/>
      <sheetName val="AA3000"/>
      <sheetName val="AA3100"/>
      <sheetName val="비계"/>
      <sheetName val="AA3200"/>
      <sheetName val="동바리"/>
      <sheetName val="AA3300"/>
      <sheetName val="특수거푸집"/>
      <sheetName val="AA3400"/>
      <sheetName val="역T형"/>
      <sheetName val="노임"/>
    </sheetNames>
    <sheetDataSet>
      <sheetData sheetId="0"/>
      <sheetData sheetId="1">
        <row r="26">
          <cell r="F26">
            <v>2.5</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토공수량집계표"/>
      <sheetName val="토공수량산출"/>
      <sheetName val="토적계산서"/>
      <sheetName val="기존구조물깨기"/>
      <sheetName val="자재집계총괄"/>
      <sheetName val="EQ-R1"/>
      <sheetName val="Sheet1"/>
      <sheetName val="3.바닥판설계"/>
    </sheetNames>
    <sheetDataSet>
      <sheetData sheetId="0"/>
      <sheetData sheetId="1"/>
      <sheetData sheetId="2"/>
      <sheetData sheetId="3"/>
      <sheetData sheetId="4"/>
      <sheetData sheetId="5"/>
      <sheetData sheetId="6"/>
      <sheetData sheetId="7"/>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건축공사"/>
      <sheetName val="현입"/>
      <sheetName val="총괄표"/>
      <sheetName val="갑지"/>
      <sheetName val="개착"/>
      <sheetName val="터널"/>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공사비명세서"/>
      <sheetName val="기둥(원형)"/>
      <sheetName val="3.바닥판설계"/>
      <sheetName val="집계표"/>
      <sheetName val="실행철강하도"/>
      <sheetName val="화재 탐지 설비"/>
      <sheetName val="우수"/>
      <sheetName val="충주"/>
      <sheetName val="과천MAIN"/>
      <sheetName val="3대전략"/>
      <sheetName val="3대전략(2)"/>
      <sheetName val="3대전략(3)"/>
      <sheetName val="3대전략(4)"/>
      <sheetName val="1.위치도"/>
      <sheetName val="2.공사현항1"/>
      <sheetName val="2.공사현항2"/>
      <sheetName val="3.실행예산"/>
      <sheetName val="4.주요자재현황"/>
      <sheetName val="5.예정공정표"/>
      <sheetName val="6.용지현항1"/>
      <sheetName val="6.용지현항2"/>
      <sheetName val="7.현장조직도"/>
      <sheetName val="토공 (2)"/>
      <sheetName val="From-건축팀(실행가(최종))"/>
      <sheetName val="도대하도변경최종정산조경"/>
      <sheetName val="본체"/>
      <sheetName val="98NS-N"/>
      <sheetName val="ABUT수량-A1"/>
      <sheetName val="노임"/>
      <sheetName val="우각부보강"/>
      <sheetName val="COPING"/>
      <sheetName val="단가표"/>
      <sheetName val="정부노임단가"/>
      <sheetName val="DATE"/>
      <sheetName val="98수문일위"/>
      <sheetName val="수안보-MBR1"/>
      <sheetName val="#REF"/>
      <sheetName val="기계경비(시간당)"/>
      <sheetName val="램머"/>
      <sheetName val="대비"/>
      <sheetName val="일위대가"/>
      <sheetName val="평가데이터"/>
      <sheetName val="공비현2"/>
      <sheetName val="일위대가표"/>
      <sheetName val="공사비총괄표"/>
      <sheetName val="경상비"/>
      <sheetName val="2000년1차"/>
      <sheetName val="저"/>
      <sheetName val="대로근거"/>
      <sheetName val="중로근거"/>
      <sheetName val="JUCKEYK"/>
      <sheetName val="토목"/>
      <sheetName val="공사개요"/>
      <sheetName val="전체내역서"/>
      <sheetName val="Total"/>
      <sheetName val="총괄내역서"/>
      <sheetName val="5.전사투자계획종함안"/>
      <sheetName val="인부노임"/>
      <sheetName val="공조기"/>
      <sheetName val="PAC"/>
      <sheetName val="CTEMCOST"/>
      <sheetName val="3련 BOX"/>
      <sheetName val="총계"/>
      <sheetName val="내역서"/>
      <sheetName val="연장(직관)"/>
      <sheetName val="내역서0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Sheet1"/>
      <sheetName val="실행철강하도"/>
    </sheetNames>
    <sheetDataSet>
      <sheetData sheetId="0" refreshError="1"/>
      <sheetData sheetId="1" refreshError="1"/>
      <sheetData sheetId="2" refreshError="1"/>
      <sheetData sheetId="3" refreshError="1"/>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내역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건축공사"/>
      <sheetName val="원남울진낙찰내역(99.4.13 부산청)"/>
      <sheetName val="8.석축단위(H=1.5M)"/>
      <sheetName val="Baby일위대가"/>
      <sheetName val="우수"/>
      <sheetName val="목록"/>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면적산출"/>
      <sheetName val="데이타"/>
      <sheetName val="tggwan(mac)"/>
      <sheetName val="포장공"/>
      <sheetName val="원가계산서"/>
      <sheetName val="기둥(원형)"/>
      <sheetName val="7단가"/>
      <sheetName val="실행철강하도"/>
      <sheetName val="화재 탐지 설비"/>
      <sheetName val="3.바닥판설계"/>
      <sheetName val="DATE"/>
      <sheetName val="중산교"/>
      <sheetName val="우수"/>
      <sheetName val="Sheet1 (2)"/>
      <sheetName val="내역서"/>
      <sheetName val="우각부보강"/>
      <sheetName val="STEEL BOX 단면설계(SEC.8)"/>
      <sheetName val="우배수"/>
      <sheetName val="수목표준대가"/>
      <sheetName val="Sheet1"/>
      <sheetName val="터파기및재료"/>
      <sheetName val="부대tu"/>
      <sheetName val="2호맨홀공제수량"/>
      <sheetName val="A4"/>
      <sheetName val="토사(PE)"/>
      <sheetName val="내역"/>
      <sheetName val="표층포설및다짐"/>
      <sheetName val="Macro(차단기)"/>
      <sheetName val="내역표지"/>
      <sheetName val="토공계획서"/>
      <sheetName val="자(3.0m)"/>
      <sheetName val="토공분배표"/>
      <sheetName val="한강운반비"/>
      <sheetName val="1.설계조건"/>
      <sheetName val="POWER"/>
      <sheetName val="6PILE  (돌출)"/>
      <sheetName val="단면가정"/>
      <sheetName val="코드표"/>
      <sheetName val="전기설계변경"/>
      <sheetName val="수량산출"/>
      <sheetName val="단가 "/>
      <sheetName val="설계조건"/>
      <sheetName val="안정계산"/>
      <sheetName val="단면검토"/>
      <sheetName val="input"/>
      <sheetName val="제잡비.xls"/>
      <sheetName val="가도공"/>
      <sheetName val="부대내역"/>
      <sheetName val="예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노임단가"/>
      <sheetName val="중산교"/>
      <sheetName val="T형( 파일기초) 공현1교"/>
      <sheetName val="토사(PE)"/>
      <sheetName val="위치조서"/>
      <sheetName val="노무비"/>
      <sheetName val="우수"/>
      <sheetName val="수량산출"/>
      <sheetName val="내역서"/>
      <sheetName val="STBOX"/>
      <sheetName val="부대내역"/>
      <sheetName val="데리네이타현황"/>
      <sheetName val="세목전체"/>
      <sheetName val="내역"/>
      <sheetName val="실행철강하도"/>
      <sheetName val="기성내역서"/>
      <sheetName val="하수급견적대비"/>
      <sheetName val="단가비교표"/>
      <sheetName val="WORK"/>
      <sheetName val="STEEL BOX 단면설계(SEC.8)"/>
      <sheetName val="t형"/>
      <sheetName val="충주"/>
      <sheetName val="총괄설계내역서"/>
      <sheetName val="공량산출서"/>
      <sheetName val="Sheet1"/>
      <sheetName val="수량산출서-2"/>
      <sheetName val="원가계산서"/>
      <sheetName val="차액보증"/>
      <sheetName val="날개벽"/>
      <sheetName val="2연BOX"/>
      <sheetName val="DATE"/>
      <sheetName val="BOX"/>
      <sheetName val="POOM_MOTO"/>
      <sheetName val="POOM_MOTO2"/>
      <sheetName val="Excel"/>
      <sheetName val="설계예산서"/>
      <sheetName val="자재단가_사급"/>
      <sheetName val="중기적산목록"/>
      <sheetName val="당초"/>
      <sheetName val="통합"/>
      <sheetName val="3차설계"/>
      <sheetName val="설계"/>
      <sheetName val="FOOTING단면력"/>
      <sheetName val="토목내역서"/>
      <sheetName val="DATA"/>
      <sheetName val="데이타"/>
      <sheetName val="5.정산서"/>
      <sheetName val="1.설계기준"/>
      <sheetName val="3.바닥판설계"/>
      <sheetName val="주형"/>
      <sheetName val="조명시설"/>
      <sheetName val="BSD (2)"/>
      <sheetName val="화재 탐지 설비"/>
      <sheetName val="Macro(차단기)"/>
      <sheetName val="터파기및재료"/>
      <sheetName val="단가"/>
      <sheetName val="노임"/>
      <sheetName val="토공계산"/>
      <sheetName val="과천MAIN"/>
      <sheetName val="안정검토(온1)"/>
      <sheetName val="VXXXXXXX"/>
      <sheetName val="#REF"/>
      <sheetName val="설계조건"/>
      <sheetName val="일위_파일"/>
      <sheetName val="일위대가"/>
      <sheetName val="Sheet2"/>
      <sheetName val="빗물받이(910-510-410)"/>
      <sheetName val="NYS"/>
      <sheetName val="Sheet17"/>
      <sheetName val="INPUT"/>
      <sheetName val="8.석축단위(H=1.5M)"/>
      <sheetName val="기존도수로깨기"/>
      <sheetName val="N賃率-職"/>
      <sheetName val="단위수량산출"/>
      <sheetName val="토공분배표"/>
      <sheetName val="화재_탐지_설비"/>
      <sheetName val="POWER"/>
      <sheetName val="제출내역 (2)"/>
      <sheetName val="여흥"/>
      <sheetName val="갑지1"/>
      <sheetName val="손익현황"/>
      <sheetName val="수안보-MBR1"/>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낙석방지집계표"/>
      <sheetName val="낙석방지책연장"/>
      <sheetName val="가드레일연장"/>
      <sheetName val="guard(mac)"/>
      <sheetName val="Sheet1"/>
      <sheetName val="관급"/>
      <sheetName val="ABUT수량-A1"/>
      <sheetName val="시중노임단가"/>
    </sheetNames>
    <sheetDataSet>
      <sheetData sheetId="0" refreshError="1"/>
      <sheetData sheetId="1" refreshError="1"/>
      <sheetData sheetId="2" refreshError="1"/>
      <sheetData sheetId="3">
        <row r="1">
          <cell r="A1" t="str">
            <v>chekjum</v>
          </cell>
        </row>
      </sheetData>
      <sheetData sheetId="4" refreshError="1"/>
      <sheetData sheetId="5" refreshError="1"/>
      <sheetData sheetId="6" refreshError="1"/>
      <sheetData sheetId="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SORCE1"/>
      <sheetName val="가시설단위수량"/>
      <sheetName val="Yes"/>
      <sheetName val="Sheet1"/>
      <sheetName val="수량산출"/>
      <sheetName val="2F 회의실견적(5_14 일대)"/>
    </sheetNames>
    <sheetDataSet>
      <sheetData sheetId="0"/>
      <sheetData sheetId="1">
        <row r="22">
          <cell r="F22">
            <v>148</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화치수"/>
      <sheetName val="SLAB"/>
      <sheetName val="Sheet1"/>
      <sheetName val="ABUT수량-A1"/>
    </sheetNames>
    <sheetDataSet>
      <sheetData sheetId="0">
        <row r="46">
          <cell r="D46">
            <v>48</v>
          </cell>
        </row>
      </sheetData>
      <sheetData sheetId="1" refreshError="1"/>
      <sheetData sheetId="2" refreshError="1"/>
      <sheetData sheetId="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콘_재료분리(1)"/>
      <sheetName val="bm(CIcable)"/>
      <sheetName val="SLAB"/>
      <sheetName val="전기일위대가"/>
      <sheetName val="갑지"/>
      <sheetName val="집계표"/>
      <sheetName val="2공구산출내역"/>
      <sheetName val="내역서 "/>
      <sheetName val="말뚝지지력산정"/>
      <sheetName val="ABUT수량-A1"/>
      <sheetName val="1.설계기준"/>
      <sheetName val="명세서"/>
      <sheetName val="수량산출"/>
      <sheetName val="자재조사표"/>
      <sheetName val="별표"/>
      <sheetName val="1안"/>
      <sheetName val="조명시설"/>
      <sheetName val="내역"/>
      <sheetName val="6호기"/>
      <sheetName val="데이타"/>
      <sheetName val="식재인부"/>
      <sheetName val="견적을지"/>
      <sheetName val="조직"/>
      <sheetName val="경율산정.XLS"/>
      <sheetName val="금액내역서"/>
      <sheetName val="재정비직인"/>
      <sheetName val="재정비내역"/>
      <sheetName val="지적고시내역"/>
      <sheetName val="내역을"/>
      <sheetName val="을"/>
      <sheetName val="총괄내역서"/>
      <sheetName val="수량산출(모형)"/>
      <sheetName val="수량산출(공수)"/>
      <sheetName val="모형단가"/>
      <sheetName val="table"/>
      <sheetName val="부하계산서"/>
      <sheetName val="부하(성남)"/>
      <sheetName val="교수설계"/>
      <sheetName val="Sheet6"/>
      <sheetName val="인제내역"/>
      <sheetName val="표지 (2)"/>
      <sheetName val="공정집계_국별"/>
      <sheetName val="Option"/>
      <sheetName val="Sheet1 (2)"/>
      <sheetName val="252K444"/>
      <sheetName val="최종총괄"/>
      <sheetName val="세부산출내역서"/>
      <sheetName val="공사원가계산서"/>
      <sheetName val="LEGEND"/>
      <sheetName val="내역서1-2"/>
      <sheetName val="교통대책내역"/>
      <sheetName val="제-노임"/>
      <sheetName val="산정표"/>
      <sheetName val="재집"/>
      <sheetName val="제수"/>
      <sheetName val="공기"/>
      <sheetName val="GAS"/>
      <sheetName val="품"/>
      <sheetName val="입찰안"/>
      <sheetName val="일위대가표지"/>
      <sheetName val="설계서"/>
      <sheetName val="수로교총재료집계"/>
      <sheetName val="요율"/>
      <sheetName val="안정검토"/>
      <sheetName val="공조기휀"/>
      <sheetName val="진주방향"/>
      <sheetName val="마산방향"/>
      <sheetName val="전차선로 물량표"/>
      <sheetName val="예산내역서(총괄)"/>
      <sheetName val="예산내역서"/>
      <sheetName val="공제대산출"/>
      <sheetName val="운반공사,공구손료"/>
      <sheetName val="적용단가"/>
      <sheetName val="건축"/>
      <sheetName val="배수관공"/>
      <sheetName val="적용환율"/>
      <sheetName val="Transaction"/>
      <sheetName val="개산공사비"/>
      <sheetName val="금액집계"/>
      <sheetName val="표지"/>
      <sheetName val="날개수량1.5"/>
      <sheetName val="DATE"/>
      <sheetName val="건축일위"/>
      <sheetName val="그라우팅일위"/>
      <sheetName val="단가조사"/>
      <sheetName val="bCord공정"/>
      <sheetName val="e대가"/>
      <sheetName val="g단가"/>
      <sheetName val="h집계"/>
      <sheetName val="2F_회의실견적(5_14_일대)"/>
      <sheetName val="_HIT-&gt;HMC_견적(3900)"/>
      <sheetName val="단가_(2)"/>
      <sheetName val="경율산정_XLS"/>
      <sheetName val="APT"/>
      <sheetName val="북제주원가"/>
      <sheetName val="양천현"/>
      <sheetName val="카니발(자105노60)"/>
      <sheetName val="토사(PE)"/>
      <sheetName val="공사내역"/>
      <sheetName val="코드"/>
      <sheetName val="20관리비율"/>
      <sheetName val="원본(갑지)"/>
      <sheetName val="세부내역"/>
      <sheetName val="인사자료총집계"/>
      <sheetName val="제경비율"/>
      <sheetName val="Customer Databas"/>
      <sheetName val="차액보증"/>
      <sheetName val="재공품기초자료"/>
      <sheetName val="약품공급2"/>
      <sheetName val="건축내역"/>
      <sheetName val="설비단가표"/>
      <sheetName val="내역(중앙)"/>
      <sheetName val="내역(창신)"/>
      <sheetName val="4.2유효폭의 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환경관리비"/>
      <sheetName val="주요자재집계표"/>
      <sheetName val="철근수량집계표"/>
      <sheetName val="콘크리트 수량집계표"/>
      <sheetName val="타공종이월수량"/>
      <sheetName val="세륜세차시설수량집계"/>
      <sheetName val="세륜세차시설설치현황"/>
      <sheetName val="침사지"/>
      <sheetName val="지잗가옥집계"/>
      <sheetName val="지장가옥철거"/>
      <sheetName val="폐기물처리량"/>
      <sheetName val="가설방진망집계"/>
      <sheetName val="가설방진망"/>
      <sheetName val="내역"/>
      <sheetName val="BID"/>
      <sheetName val="bm(CIcable)"/>
      <sheetName val="SLAB"/>
      <sheetName val="일위대가"/>
      <sheetName val="공사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집"/>
      <sheetName val="가도공"/>
      <sheetName val="BID"/>
      <sheetName val="교각계산"/>
      <sheetName val="실행철강하도"/>
      <sheetName val="1. 설계조건 2.단면가정 3. 하중계산"/>
      <sheetName val="DATA 입력란"/>
      <sheetName val="노임단가"/>
      <sheetName val="ABUT수량-A1"/>
      <sheetName val="총괄표"/>
      <sheetName val="원내역"/>
      <sheetName val="계약내역"/>
      <sheetName val="설변 "/>
      <sheetName val="증감"/>
      <sheetName val="증감표"/>
      <sheetName val="사유표지"/>
      <sheetName val="사유서"/>
      <sheetName val="내역표지"/>
      <sheetName val="표지"/>
      <sheetName val="표"/>
      <sheetName val="표지 (3)"/>
      <sheetName val="Sheet1"/>
      <sheetName val="검토"/>
      <sheetName val="Sheet3 (4)"/>
      <sheetName val="Sheet1 (2)"/>
      <sheetName val="Sheet2"/>
      <sheetName val="표지4 (2)"/>
      <sheetName val="48일위(기존)"/>
      <sheetName val="전체변경"/>
      <sheetName val="수량"/>
      <sheetName val="준검 내역서"/>
      <sheetName val="날개벽"/>
      <sheetName val="bm(CIcable)"/>
      <sheetName val="수량산출"/>
      <sheetName val="#REF"/>
      <sheetName val="구조물철거타공정이월"/>
      <sheetName val="상 부"/>
      <sheetName val="특별땅고르기"/>
      <sheetName val="슬래브"/>
      <sheetName val="단위수량"/>
      <sheetName val="DATE"/>
      <sheetName val="단위집계표"/>
      <sheetName val="3.하중산정4.지지력"/>
      <sheetName val="비탈면보호공수량산출"/>
      <sheetName val="SLAB&quot;1&quot;"/>
      <sheetName val="집계표"/>
      <sheetName val="바닥판(1)"/>
      <sheetName val="원형1호맨홀토공수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고"/>
      <sheetName val="BID"/>
      <sheetName val="내역서"/>
      <sheetName val="실행철강하도"/>
    </sheetNames>
    <sheetDataSet>
      <sheetData sheetId="0" refreshError="1"/>
      <sheetData sheetId="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T5</v>
          </cell>
          <cell r="B2">
            <v>2073</v>
          </cell>
          <cell r="C2" t="str">
            <v>I</v>
          </cell>
          <cell r="D2">
            <v>1184</v>
          </cell>
          <cell r="E2" t="str">
            <v>직 접 공 사 비</v>
          </cell>
          <cell r="I2">
            <v>3097715144</v>
          </cell>
        </row>
        <row r="3">
          <cell r="A3" t="str">
            <v>T4</v>
          </cell>
          <cell r="B3">
            <v>87</v>
          </cell>
          <cell r="C3" t="str">
            <v>1.</v>
          </cell>
          <cell r="D3">
            <v>2368</v>
          </cell>
          <cell r="E3" t="str">
            <v>토          공</v>
          </cell>
          <cell r="I3">
            <v>0</v>
          </cell>
        </row>
        <row r="4">
          <cell r="A4" t="str">
            <v>T2</v>
          </cell>
          <cell r="B4">
            <v>21</v>
          </cell>
          <cell r="C4" t="str">
            <v>1.01</v>
          </cell>
          <cell r="D4">
            <v>3104</v>
          </cell>
          <cell r="E4" t="str">
            <v>기존구조물철거공</v>
          </cell>
          <cell r="I4">
            <v>0</v>
          </cell>
        </row>
        <row r="5">
          <cell r="A5" t="str">
            <v>T1</v>
          </cell>
          <cell r="B5">
            <v>7</v>
          </cell>
          <cell r="C5" t="str">
            <v>a</v>
          </cell>
          <cell r="D5">
            <v>3228</v>
          </cell>
          <cell r="E5" t="str">
            <v>무근콘크리트깨기</v>
          </cell>
          <cell r="I5">
            <v>0</v>
          </cell>
        </row>
        <row r="6">
          <cell r="A6" t="str">
            <v>D00003</v>
          </cell>
          <cell r="B6">
            <v>68</v>
          </cell>
          <cell r="C6" t="str">
            <v>-1</v>
          </cell>
          <cell r="D6">
            <v>3600</v>
          </cell>
          <cell r="E6" t="str">
            <v>무근콘크리트깨기</v>
          </cell>
          <cell r="F6" t="str">
            <v>(30 Cm 이상)</v>
          </cell>
          <cell r="G6" t="str">
            <v>㎥</v>
          </cell>
          <cell r="I6">
            <v>0</v>
          </cell>
        </row>
        <row r="7">
          <cell r="A7" t="str">
            <v>D00002</v>
          </cell>
          <cell r="B7">
            <v>405</v>
          </cell>
          <cell r="C7" t="str">
            <v>-2</v>
          </cell>
          <cell r="D7">
            <v>3728</v>
          </cell>
          <cell r="E7" t="str">
            <v>무근콘크리트깨기</v>
          </cell>
          <cell r="F7" t="str">
            <v>(30 Cm 미만)</v>
          </cell>
          <cell r="G7" t="str">
            <v>㎥</v>
          </cell>
          <cell r="I7">
            <v>0</v>
          </cell>
        </row>
        <row r="8">
          <cell r="A8" t="str">
            <v>E1</v>
          </cell>
          <cell r="B8">
            <v>0</v>
          </cell>
          <cell r="C8" t="str">
            <v>소계</v>
          </cell>
          <cell r="D8">
            <v>3912</v>
          </cell>
          <cell r="I8">
            <v>0</v>
          </cell>
        </row>
        <row r="9">
          <cell r="A9" t="str">
            <v>T1</v>
          </cell>
          <cell r="B9">
            <v>11</v>
          </cell>
          <cell r="C9" t="str">
            <v>b</v>
          </cell>
          <cell r="D9">
            <v>4004</v>
          </cell>
          <cell r="E9" t="str">
            <v>철근콘크리트깨기</v>
          </cell>
          <cell r="I9">
            <v>0</v>
          </cell>
        </row>
        <row r="10">
          <cell r="A10" t="str">
            <v>D00006</v>
          </cell>
          <cell r="B10">
            <v>14</v>
          </cell>
          <cell r="C10" t="str">
            <v>-1</v>
          </cell>
          <cell r="D10">
            <v>4096</v>
          </cell>
          <cell r="E10" t="str">
            <v>철근콘크리트깨기</v>
          </cell>
          <cell r="F10" t="str">
            <v>(30 Cm 이상)</v>
          </cell>
          <cell r="G10" t="str">
            <v>㎥</v>
          </cell>
          <cell r="I10">
            <v>0</v>
          </cell>
        </row>
        <row r="11">
          <cell r="A11" t="str">
            <v>D00005</v>
          </cell>
          <cell r="B11">
            <v>1</v>
          </cell>
          <cell r="C11" t="str">
            <v>-2</v>
          </cell>
          <cell r="D11">
            <v>4128</v>
          </cell>
          <cell r="E11" t="str">
            <v>철근콘크리트깨기</v>
          </cell>
          <cell r="F11" t="str">
            <v>(30 Cm 미만)</v>
          </cell>
          <cell r="G11" t="str">
            <v>㎥</v>
          </cell>
          <cell r="I11">
            <v>0</v>
          </cell>
        </row>
        <row r="12">
          <cell r="A12" t="str">
            <v>E1</v>
          </cell>
          <cell r="B12">
            <v>0</v>
          </cell>
          <cell r="C12" t="str">
            <v>소계</v>
          </cell>
          <cell r="D12">
            <v>4160</v>
          </cell>
          <cell r="I12">
            <v>0</v>
          </cell>
        </row>
        <row r="13">
          <cell r="A13" t="str">
            <v>D00013</v>
          </cell>
          <cell r="B13">
            <v>96</v>
          </cell>
          <cell r="C13" t="str">
            <v>c</v>
          </cell>
          <cell r="D13">
            <v>4168</v>
          </cell>
          <cell r="E13" t="str">
            <v>석축헐기</v>
          </cell>
          <cell r="G13" t="str">
            <v>㎡</v>
          </cell>
          <cell r="I13">
            <v>0</v>
          </cell>
        </row>
        <row r="14">
          <cell r="A14" t="str">
            <v>T1</v>
          </cell>
          <cell r="B14">
            <v>16</v>
          </cell>
          <cell r="C14" t="str">
            <v>d</v>
          </cell>
          <cell r="D14">
            <v>4176</v>
          </cell>
          <cell r="E14" t="str">
            <v>기존포장깨기</v>
          </cell>
          <cell r="I14">
            <v>0</v>
          </cell>
        </row>
        <row r="15">
          <cell r="A15" t="str">
            <v>D00007</v>
          </cell>
          <cell r="B15">
            <v>268</v>
          </cell>
          <cell r="C15" t="str">
            <v>-1</v>
          </cell>
          <cell r="D15">
            <v>4304</v>
          </cell>
          <cell r="E15" t="str">
            <v>콘크리트포장깨기</v>
          </cell>
          <cell r="F15" t="str">
            <v>(기 계)</v>
          </cell>
          <cell r="G15" t="str">
            <v>㎥</v>
          </cell>
          <cell r="I15">
            <v>0</v>
          </cell>
        </row>
        <row r="16">
          <cell r="A16" t="str">
            <v>D00009</v>
          </cell>
          <cell r="B16">
            <v>1316</v>
          </cell>
          <cell r="C16" t="str">
            <v>-2</v>
          </cell>
          <cell r="D16">
            <v>4312</v>
          </cell>
          <cell r="E16" t="str">
            <v>아스팔트포장깨기</v>
          </cell>
          <cell r="F16" t="str">
            <v>(기 계)</v>
          </cell>
          <cell r="G16" t="str">
            <v>㎥</v>
          </cell>
          <cell r="I16">
            <v>0</v>
          </cell>
        </row>
        <row r="17">
          <cell r="A17" t="str">
            <v>E1</v>
          </cell>
          <cell r="B17">
            <v>0</v>
          </cell>
          <cell r="C17" t="str">
            <v>소계</v>
          </cell>
          <cell r="D17">
            <v>4319</v>
          </cell>
          <cell r="I17">
            <v>0</v>
          </cell>
        </row>
        <row r="18">
          <cell r="A18" t="str">
            <v>T1</v>
          </cell>
          <cell r="B18">
            <v>20</v>
          </cell>
          <cell r="C18" t="str">
            <v>e</v>
          </cell>
          <cell r="D18">
            <v>4927</v>
          </cell>
          <cell r="E18" t="str">
            <v>기계절단</v>
          </cell>
          <cell r="I18">
            <v>0</v>
          </cell>
        </row>
        <row r="19">
          <cell r="A19" t="str">
            <v>D00011</v>
          </cell>
          <cell r="B19">
            <v>38</v>
          </cell>
          <cell r="C19" t="str">
            <v>-1</v>
          </cell>
          <cell r="D19">
            <v>4968</v>
          </cell>
          <cell r="E19" t="str">
            <v>콘크리트절단</v>
          </cell>
          <cell r="F19" t="str">
            <v>(기 계)</v>
          </cell>
          <cell r="G19" t="str">
            <v>M</v>
          </cell>
          <cell r="I19">
            <v>0</v>
          </cell>
        </row>
        <row r="20">
          <cell r="A20" t="str">
            <v>D00012</v>
          </cell>
          <cell r="B20">
            <v>1358</v>
          </cell>
          <cell r="C20" t="str">
            <v>-2</v>
          </cell>
          <cell r="D20">
            <v>5096</v>
          </cell>
          <cell r="E20" t="str">
            <v>아스콘절단</v>
          </cell>
          <cell r="F20" t="str">
            <v>(기 계)</v>
          </cell>
          <cell r="G20" t="str">
            <v>M</v>
          </cell>
          <cell r="I20">
            <v>0</v>
          </cell>
        </row>
        <row r="21">
          <cell r="A21" t="str">
            <v>E1</v>
          </cell>
          <cell r="B21">
            <v>0</v>
          </cell>
          <cell r="C21" t="str">
            <v>소계</v>
          </cell>
          <cell r="D21">
            <v>5436</v>
          </cell>
          <cell r="I21">
            <v>0</v>
          </cell>
        </row>
        <row r="22">
          <cell r="A22" t="str">
            <v>E2</v>
          </cell>
          <cell r="B22">
            <v>0</v>
          </cell>
          <cell r="C22" t="str">
            <v>계</v>
          </cell>
          <cell r="D22">
            <v>5856</v>
          </cell>
          <cell r="I22">
            <v>0</v>
          </cell>
        </row>
        <row r="23">
          <cell r="A23" t="str">
            <v>D00161</v>
          </cell>
          <cell r="B23">
            <v>1452</v>
          </cell>
          <cell r="C23" t="str">
            <v>1.02</v>
          </cell>
          <cell r="D23">
            <v>5896</v>
          </cell>
          <cell r="E23" t="str">
            <v>토사다이크 축조공</v>
          </cell>
          <cell r="G23" t="str">
            <v>㎥</v>
          </cell>
          <cell r="I23">
            <v>0</v>
          </cell>
        </row>
        <row r="24">
          <cell r="A24" t="str">
            <v>T2</v>
          </cell>
          <cell r="B24">
            <v>26</v>
          </cell>
          <cell r="C24" t="str">
            <v>1.03</v>
          </cell>
          <cell r="D24">
            <v>5936</v>
          </cell>
          <cell r="E24" t="str">
            <v>표토제거</v>
          </cell>
          <cell r="I24">
            <v>0</v>
          </cell>
        </row>
        <row r="25">
          <cell r="A25" t="str">
            <v>D00016</v>
          </cell>
          <cell r="B25">
            <v>52754</v>
          </cell>
          <cell r="C25" t="str">
            <v>a</v>
          </cell>
          <cell r="D25">
            <v>6016</v>
          </cell>
          <cell r="E25" t="str">
            <v>표토제거</v>
          </cell>
          <cell r="F25" t="str">
            <v>(답 구 간)</v>
          </cell>
          <cell r="G25" t="str">
            <v>㎡</v>
          </cell>
          <cell r="I25">
            <v>0</v>
          </cell>
        </row>
        <row r="26">
          <cell r="A26" t="str">
            <v>D00017</v>
          </cell>
          <cell r="B26">
            <v>54039</v>
          </cell>
          <cell r="C26" t="str">
            <v>b</v>
          </cell>
          <cell r="D26">
            <v>6144</v>
          </cell>
          <cell r="E26" t="str">
            <v>표토제거</v>
          </cell>
          <cell r="F26" t="str">
            <v>(답외구간)</v>
          </cell>
          <cell r="G26" t="str">
            <v>㎡</v>
          </cell>
          <cell r="I26">
            <v>0</v>
          </cell>
        </row>
        <row r="27">
          <cell r="A27" t="str">
            <v>E2</v>
          </cell>
          <cell r="B27">
            <v>0</v>
          </cell>
          <cell r="C27" t="str">
            <v>계</v>
          </cell>
          <cell r="D27">
            <v>6272</v>
          </cell>
          <cell r="I27">
            <v>0</v>
          </cell>
        </row>
        <row r="28">
          <cell r="A28" t="str">
            <v>D00018</v>
          </cell>
          <cell r="B28">
            <v>172967</v>
          </cell>
          <cell r="C28" t="str">
            <v>1.04</v>
          </cell>
          <cell r="D28">
            <v>6400</v>
          </cell>
          <cell r="E28" t="str">
            <v>벌개제근</v>
          </cell>
          <cell r="G28" t="str">
            <v>㎡</v>
          </cell>
          <cell r="I28">
            <v>0</v>
          </cell>
        </row>
        <row r="29">
          <cell r="A29" t="str">
            <v>T2</v>
          </cell>
          <cell r="B29">
            <v>36</v>
          </cell>
          <cell r="C29" t="str">
            <v>1.05</v>
          </cell>
          <cell r="D29">
            <v>6528</v>
          </cell>
          <cell r="E29" t="str">
            <v>깍  기  공</v>
          </cell>
          <cell r="I29">
            <v>0</v>
          </cell>
        </row>
        <row r="30">
          <cell r="A30" t="str">
            <v>D00022</v>
          </cell>
          <cell r="B30">
            <v>397643</v>
          </cell>
          <cell r="C30" t="str">
            <v>a</v>
          </cell>
          <cell r="D30">
            <v>6752</v>
          </cell>
          <cell r="E30" t="str">
            <v>토  사깎기</v>
          </cell>
          <cell r="F30" t="str">
            <v>(불도쟈 32 Ton)</v>
          </cell>
          <cell r="G30" t="str">
            <v>㎥</v>
          </cell>
          <cell r="I30">
            <v>0</v>
          </cell>
        </row>
        <row r="31">
          <cell r="A31" t="str">
            <v>D00024</v>
          </cell>
          <cell r="B31">
            <v>510465</v>
          </cell>
          <cell r="C31" t="str">
            <v>b</v>
          </cell>
          <cell r="D31">
            <v>6976</v>
          </cell>
          <cell r="E31" t="str">
            <v>리핑암깍기</v>
          </cell>
          <cell r="F31" t="str">
            <v>(리퍼도쟈 32 Ton)</v>
          </cell>
          <cell r="G31" t="str">
            <v>㎥</v>
          </cell>
          <cell r="I31">
            <v>0</v>
          </cell>
        </row>
        <row r="32">
          <cell r="A32" t="str">
            <v>T1</v>
          </cell>
          <cell r="B32">
            <v>35</v>
          </cell>
          <cell r="C32" t="str">
            <v>c</v>
          </cell>
          <cell r="D32">
            <v>7040</v>
          </cell>
          <cell r="E32" t="str">
            <v>발파암깍기</v>
          </cell>
          <cell r="I32">
            <v>0</v>
          </cell>
        </row>
        <row r="33">
          <cell r="A33" t="str">
            <v>D01225</v>
          </cell>
          <cell r="B33">
            <v>41672</v>
          </cell>
          <cell r="C33" t="str">
            <v>-1</v>
          </cell>
          <cell r="D33">
            <v>7072</v>
          </cell>
          <cell r="E33" t="str">
            <v>발파암깍기</v>
          </cell>
          <cell r="F33" t="str">
            <v>(미진동발파)</v>
          </cell>
          <cell r="G33" t="str">
            <v>㎥</v>
          </cell>
          <cell r="I33">
            <v>0</v>
          </cell>
        </row>
        <row r="34">
          <cell r="A34" t="str">
            <v>D00033</v>
          </cell>
          <cell r="B34">
            <v>76716</v>
          </cell>
          <cell r="C34" t="str">
            <v>-2</v>
          </cell>
          <cell r="D34">
            <v>7154</v>
          </cell>
          <cell r="E34" t="str">
            <v>발파암깍기</v>
          </cell>
          <cell r="F34" t="str">
            <v>(백호우+브레이카)</v>
          </cell>
          <cell r="G34" t="str">
            <v>㎥</v>
          </cell>
          <cell r="I34">
            <v>0</v>
          </cell>
        </row>
        <row r="35">
          <cell r="A35" t="str">
            <v>D00034</v>
          </cell>
          <cell r="B35">
            <v>439959</v>
          </cell>
          <cell r="C35" t="str">
            <v>-3</v>
          </cell>
          <cell r="D35">
            <v>7159</v>
          </cell>
          <cell r="E35" t="str">
            <v>발파암깍기</v>
          </cell>
          <cell r="F35" t="str">
            <v>(크로울러드릴)</v>
          </cell>
          <cell r="G35" t="str">
            <v>㎥</v>
          </cell>
          <cell r="I35">
            <v>0</v>
          </cell>
        </row>
        <row r="36">
          <cell r="A36" t="str">
            <v>E1</v>
          </cell>
          <cell r="B36">
            <v>0</v>
          </cell>
          <cell r="C36" t="str">
            <v>소계</v>
          </cell>
          <cell r="D36">
            <v>7163</v>
          </cell>
          <cell r="I36">
            <v>0</v>
          </cell>
        </row>
        <row r="37">
          <cell r="A37" t="str">
            <v>E2</v>
          </cell>
          <cell r="B37">
            <v>0</v>
          </cell>
          <cell r="C37" t="str">
            <v>계</v>
          </cell>
          <cell r="D37">
            <v>7168</v>
          </cell>
          <cell r="I37">
            <v>0</v>
          </cell>
        </row>
        <row r="38">
          <cell r="A38" t="str">
            <v>T2</v>
          </cell>
          <cell r="B38">
            <v>54</v>
          </cell>
          <cell r="C38" t="str">
            <v>1.06</v>
          </cell>
          <cell r="D38">
            <v>8728</v>
          </cell>
          <cell r="E38" t="str">
            <v>운 반 공</v>
          </cell>
          <cell r="I38">
            <v>0</v>
          </cell>
        </row>
        <row r="39">
          <cell r="A39" t="str">
            <v>T1</v>
          </cell>
          <cell r="B39">
            <v>42</v>
          </cell>
          <cell r="C39" t="str">
            <v>a</v>
          </cell>
          <cell r="D39">
            <v>8760</v>
          </cell>
          <cell r="E39" t="str">
            <v>토    사</v>
          </cell>
          <cell r="I39">
            <v>0</v>
          </cell>
        </row>
        <row r="40">
          <cell r="A40" t="str">
            <v>W00002</v>
          </cell>
          <cell r="B40">
            <v>30672</v>
          </cell>
          <cell r="C40" t="str">
            <v>-1</v>
          </cell>
          <cell r="D40">
            <v>8776</v>
          </cell>
          <cell r="E40" t="str">
            <v>무대운반</v>
          </cell>
          <cell r="G40" t="str">
            <v>㎥</v>
          </cell>
          <cell r="I40">
            <v>0</v>
          </cell>
        </row>
        <row r="41">
          <cell r="A41" t="str">
            <v>D00045</v>
          </cell>
          <cell r="B41">
            <v>3228</v>
          </cell>
          <cell r="C41" t="str">
            <v>-2</v>
          </cell>
          <cell r="D41">
            <v>8783</v>
          </cell>
          <cell r="E41" t="str">
            <v>도쟈운반</v>
          </cell>
          <cell r="F41" t="str">
            <v>L=45.0 m</v>
          </cell>
          <cell r="G41" t="str">
            <v>㎥</v>
          </cell>
          <cell r="I41">
            <v>0</v>
          </cell>
        </row>
        <row r="42">
          <cell r="A42" t="str">
            <v>D00052</v>
          </cell>
          <cell r="B42">
            <v>80189</v>
          </cell>
          <cell r="C42" t="str">
            <v>-3</v>
          </cell>
          <cell r="D42">
            <v>8787</v>
          </cell>
          <cell r="E42" t="str">
            <v>덤프운반</v>
          </cell>
          <cell r="F42" t="str">
            <v>L=2.2 Km</v>
          </cell>
          <cell r="G42" t="str">
            <v>㎥</v>
          </cell>
          <cell r="I42">
            <v>0</v>
          </cell>
        </row>
        <row r="43">
          <cell r="A43" t="str">
            <v>E1</v>
          </cell>
          <cell r="B43">
            <v>0</v>
          </cell>
          <cell r="C43" t="str">
            <v>소계</v>
          </cell>
          <cell r="D43">
            <v>8790</v>
          </cell>
          <cell r="I43">
            <v>0</v>
          </cell>
        </row>
        <row r="44">
          <cell r="A44" t="str">
            <v>T1</v>
          </cell>
          <cell r="B44">
            <v>47</v>
          </cell>
          <cell r="C44" t="str">
            <v>b</v>
          </cell>
          <cell r="D44">
            <v>8792</v>
          </cell>
          <cell r="E44" t="str">
            <v>리 핑 암</v>
          </cell>
          <cell r="I44">
            <v>0</v>
          </cell>
        </row>
        <row r="45">
          <cell r="A45" t="str">
            <v>W00003</v>
          </cell>
          <cell r="B45">
            <v>72394</v>
          </cell>
          <cell r="C45" t="str">
            <v>-1</v>
          </cell>
          <cell r="D45">
            <v>8888</v>
          </cell>
          <cell r="E45" t="str">
            <v>무대운반</v>
          </cell>
          <cell r="G45" t="str">
            <v>㎥</v>
          </cell>
          <cell r="I45">
            <v>0</v>
          </cell>
        </row>
        <row r="46">
          <cell r="A46" t="str">
            <v>D00046</v>
          </cell>
          <cell r="B46">
            <v>17195</v>
          </cell>
          <cell r="C46" t="str">
            <v>-2</v>
          </cell>
          <cell r="D46">
            <v>8984</v>
          </cell>
          <cell r="E46" t="str">
            <v>도쟈운반</v>
          </cell>
          <cell r="F46" t="str">
            <v>L=45.0 m</v>
          </cell>
          <cell r="G46" t="str">
            <v>㎥</v>
          </cell>
          <cell r="I46">
            <v>0</v>
          </cell>
        </row>
        <row r="47">
          <cell r="A47" t="str">
            <v>D00053</v>
          </cell>
          <cell r="B47">
            <v>548671</v>
          </cell>
          <cell r="C47" t="str">
            <v>-3</v>
          </cell>
          <cell r="D47">
            <v>9112</v>
          </cell>
          <cell r="E47" t="str">
            <v>덤프운반</v>
          </cell>
          <cell r="F47" t="str">
            <v>L=2.9 Km</v>
          </cell>
          <cell r="G47" t="str">
            <v>㎥</v>
          </cell>
          <cell r="I47">
            <v>0</v>
          </cell>
        </row>
        <row r="48">
          <cell r="A48" t="str">
            <v>E1</v>
          </cell>
          <cell r="B48">
            <v>0</v>
          </cell>
          <cell r="C48" t="str">
            <v>소계</v>
          </cell>
          <cell r="D48">
            <v>9208</v>
          </cell>
          <cell r="I48">
            <v>0</v>
          </cell>
        </row>
        <row r="49">
          <cell r="A49" t="str">
            <v>T1</v>
          </cell>
          <cell r="B49">
            <v>52</v>
          </cell>
          <cell r="C49" t="str">
            <v>c</v>
          </cell>
          <cell r="D49">
            <v>9224</v>
          </cell>
          <cell r="E49" t="str">
            <v>발 파 암</v>
          </cell>
          <cell r="I49">
            <v>0</v>
          </cell>
        </row>
        <row r="50">
          <cell r="A50" t="str">
            <v>W00004</v>
          </cell>
          <cell r="B50">
            <v>65011</v>
          </cell>
          <cell r="C50" t="str">
            <v>-1</v>
          </cell>
          <cell r="D50">
            <v>9280</v>
          </cell>
          <cell r="E50" t="str">
            <v>무대운반</v>
          </cell>
          <cell r="G50" t="str">
            <v>㎥</v>
          </cell>
          <cell r="I50">
            <v>0</v>
          </cell>
        </row>
        <row r="51">
          <cell r="A51" t="str">
            <v>D00047</v>
          </cell>
          <cell r="B51">
            <v>10117</v>
          </cell>
          <cell r="C51" t="str">
            <v>-2</v>
          </cell>
          <cell r="D51">
            <v>9350</v>
          </cell>
          <cell r="E51" t="str">
            <v>도쟈운반</v>
          </cell>
          <cell r="F51" t="str">
            <v>L=47.0 m</v>
          </cell>
          <cell r="G51" t="str">
            <v>㎥</v>
          </cell>
          <cell r="I51">
            <v>0</v>
          </cell>
        </row>
        <row r="52">
          <cell r="A52" t="str">
            <v>D00054</v>
          </cell>
          <cell r="B52">
            <v>568110</v>
          </cell>
          <cell r="C52" t="str">
            <v>-3</v>
          </cell>
          <cell r="D52">
            <v>9420</v>
          </cell>
          <cell r="E52" t="str">
            <v>덤프운반</v>
          </cell>
          <cell r="F52" t="str">
            <v>L=3.2 Km</v>
          </cell>
          <cell r="G52" t="str">
            <v>㎥</v>
          </cell>
          <cell r="I52">
            <v>0</v>
          </cell>
        </row>
        <row r="53">
          <cell r="A53" t="str">
            <v>E1</v>
          </cell>
          <cell r="B53">
            <v>0</v>
          </cell>
          <cell r="C53" t="str">
            <v>소계</v>
          </cell>
          <cell r="D53">
            <v>9448</v>
          </cell>
          <cell r="I53">
            <v>0</v>
          </cell>
        </row>
        <row r="54">
          <cell r="A54" t="str">
            <v>D00065</v>
          </cell>
          <cell r="B54">
            <v>71547</v>
          </cell>
          <cell r="C54" t="str">
            <v>d</v>
          </cell>
          <cell r="D54">
            <v>11323</v>
          </cell>
          <cell r="E54" t="str">
            <v>사토운반</v>
          </cell>
          <cell r="F54" t="str">
            <v>(토  사)</v>
          </cell>
          <cell r="G54" t="str">
            <v>㎥</v>
          </cell>
          <cell r="I54">
            <v>0</v>
          </cell>
        </row>
        <row r="55">
          <cell r="A55" t="str">
            <v>E2</v>
          </cell>
          <cell r="B55">
            <v>0</v>
          </cell>
          <cell r="C55" t="str">
            <v>계</v>
          </cell>
          <cell r="D55">
            <v>11448</v>
          </cell>
          <cell r="I55">
            <v>0</v>
          </cell>
        </row>
        <row r="56">
          <cell r="A56" t="str">
            <v>T2</v>
          </cell>
          <cell r="B56">
            <v>59</v>
          </cell>
          <cell r="C56" t="str">
            <v>1.07</v>
          </cell>
          <cell r="D56">
            <v>11672</v>
          </cell>
          <cell r="E56" t="str">
            <v>흙 쌓 기</v>
          </cell>
          <cell r="I56">
            <v>0</v>
          </cell>
        </row>
        <row r="57">
          <cell r="A57" t="str">
            <v>D00038</v>
          </cell>
          <cell r="B57">
            <v>159342</v>
          </cell>
          <cell r="C57" t="str">
            <v>a</v>
          </cell>
          <cell r="D57">
            <v>11800</v>
          </cell>
          <cell r="E57" t="str">
            <v>노상다짐</v>
          </cell>
          <cell r="G57" t="str">
            <v>㎥</v>
          </cell>
          <cell r="I57">
            <v>0</v>
          </cell>
        </row>
        <row r="58">
          <cell r="A58" t="str">
            <v>D00037</v>
          </cell>
          <cell r="B58">
            <v>1388650</v>
          </cell>
          <cell r="C58" t="str">
            <v>b</v>
          </cell>
          <cell r="D58">
            <v>11928</v>
          </cell>
          <cell r="E58" t="str">
            <v>노체다짐</v>
          </cell>
          <cell r="G58" t="str">
            <v>㎥</v>
          </cell>
          <cell r="I58">
            <v>0</v>
          </cell>
        </row>
        <row r="59">
          <cell r="A59" t="str">
            <v>D00039</v>
          </cell>
          <cell r="B59">
            <v>7582</v>
          </cell>
          <cell r="C59" t="str">
            <v>c</v>
          </cell>
          <cell r="D59">
            <v>12536</v>
          </cell>
          <cell r="E59" t="str">
            <v>녹 지 대</v>
          </cell>
          <cell r="G59" t="str">
            <v>㎥</v>
          </cell>
          <cell r="I59">
            <v>0</v>
          </cell>
        </row>
        <row r="60">
          <cell r="A60" t="str">
            <v>E2</v>
          </cell>
          <cell r="B60">
            <v>0</v>
          </cell>
          <cell r="C60" t="str">
            <v>계</v>
          </cell>
          <cell r="D60">
            <v>12712</v>
          </cell>
          <cell r="I60">
            <v>0</v>
          </cell>
        </row>
        <row r="61">
          <cell r="A61" t="str">
            <v>D00021</v>
          </cell>
          <cell r="B61">
            <v>42910</v>
          </cell>
          <cell r="C61" t="str">
            <v>1.08</v>
          </cell>
          <cell r="D61">
            <v>12928</v>
          </cell>
          <cell r="E61" t="str">
            <v>노상준비공</v>
          </cell>
          <cell r="F61" t="str">
            <v>(절 토 부)</v>
          </cell>
          <cell r="G61" t="str">
            <v>㎡</v>
          </cell>
          <cell r="I61">
            <v>0</v>
          </cell>
        </row>
        <row r="62">
          <cell r="A62" t="str">
            <v>T2</v>
          </cell>
          <cell r="B62">
            <v>75</v>
          </cell>
          <cell r="C62" t="str">
            <v>1.09</v>
          </cell>
          <cell r="D62">
            <v>13144</v>
          </cell>
          <cell r="E62" t="str">
            <v>법면 보호공</v>
          </cell>
          <cell r="I62">
            <v>0</v>
          </cell>
        </row>
        <row r="63">
          <cell r="A63" t="str">
            <v>D01235</v>
          </cell>
          <cell r="B63">
            <v>169210</v>
          </cell>
          <cell r="C63" t="str">
            <v>a</v>
          </cell>
          <cell r="D63">
            <v>13156</v>
          </cell>
          <cell r="E63" t="str">
            <v>거적덮기</v>
          </cell>
          <cell r="G63" t="str">
            <v>㎡</v>
          </cell>
          <cell r="I63">
            <v>0</v>
          </cell>
        </row>
        <row r="64">
          <cell r="A64" t="str">
            <v>D01172</v>
          </cell>
          <cell r="B64">
            <v>75390</v>
          </cell>
          <cell r="C64" t="str">
            <v>b</v>
          </cell>
          <cell r="D64">
            <v>13162</v>
          </cell>
          <cell r="E64" t="str">
            <v>NET-잔디</v>
          </cell>
          <cell r="G64" t="str">
            <v>㎡</v>
          </cell>
          <cell r="I64">
            <v>0</v>
          </cell>
        </row>
        <row r="65">
          <cell r="A65" t="str">
            <v>D00766</v>
          </cell>
          <cell r="B65">
            <v>39806</v>
          </cell>
          <cell r="C65" t="str">
            <v>c</v>
          </cell>
          <cell r="D65">
            <v>13166</v>
          </cell>
          <cell r="E65" t="str">
            <v>암절개면보호식제공</v>
          </cell>
          <cell r="F65" t="str">
            <v>(T=10 Cm)</v>
          </cell>
          <cell r="G65" t="str">
            <v>㎡</v>
          </cell>
          <cell r="I65">
            <v>0</v>
          </cell>
        </row>
        <row r="66">
          <cell r="A66" t="str">
            <v>D00071</v>
          </cell>
          <cell r="B66">
            <v>15663</v>
          </cell>
          <cell r="C66" t="str">
            <v>d</v>
          </cell>
          <cell r="D66">
            <v>13295</v>
          </cell>
          <cell r="E66" t="str">
            <v>녹지대떼</v>
          </cell>
          <cell r="G66" t="str">
            <v>㎡</v>
          </cell>
          <cell r="I66">
            <v>0</v>
          </cell>
        </row>
        <row r="67">
          <cell r="A67" t="str">
            <v>T1</v>
          </cell>
          <cell r="B67">
            <v>69</v>
          </cell>
          <cell r="C67" t="str">
            <v>e</v>
          </cell>
          <cell r="D67">
            <v>13296</v>
          </cell>
          <cell r="E67" t="str">
            <v>법면고르기</v>
          </cell>
          <cell r="I67">
            <v>0</v>
          </cell>
        </row>
        <row r="68">
          <cell r="A68" t="str">
            <v>D00077</v>
          </cell>
          <cell r="B68">
            <v>35985</v>
          </cell>
          <cell r="C68" t="str">
            <v>-1</v>
          </cell>
          <cell r="D68">
            <v>13360</v>
          </cell>
          <cell r="E68" t="str">
            <v>법면고르기</v>
          </cell>
          <cell r="F68" t="str">
            <v>(리핑암)</v>
          </cell>
          <cell r="G68" t="str">
            <v>㎡</v>
          </cell>
          <cell r="I68">
            <v>0</v>
          </cell>
        </row>
        <row r="69">
          <cell r="A69" t="str">
            <v>D00078</v>
          </cell>
          <cell r="B69">
            <v>36954</v>
          </cell>
          <cell r="C69" t="str">
            <v>-2</v>
          </cell>
          <cell r="D69">
            <v>13392</v>
          </cell>
          <cell r="E69" t="str">
            <v>법면고르기</v>
          </cell>
          <cell r="F69" t="str">
            <v>(발파암)</v>
          </cell>
          <cell r="G69" t="str">
            <v>㎡</v>
          </cell>
          <cell r="I69">
            <v>0</v>
          </cell>
        </row>
        <row r="70">
          <cell r="A70" t="str">
            <v>E1</v>
          </cell>
          <cell r="B70">
            <v>0</v>
          </cell>
          <cell r="C70" t="str">
            <v>소계</v>
          </cell>
          <cell r="D70">
            <v>13408</v>
          </cell>
          <cell r="I70">
            <v>0</v>
          </cell>
        </row>
        <row r="71">
          <cell r="A71" t="str">
            <v>T1</v>
          </cell>
          <cell r="B71">
            <v>74</v>
          </cell>
          <cell r="C71" t="str">
            <v>f</v>
          </cell>
          <cell r="D71">
            <v>13424</v>
          </cell>
          <cell r="E71" t="str">
            <v>공사중법면보호</v>
          </cell>
          <cell r="I71">
            <v>0</v>
          </cell>
        </row>
        <row r="72">
          <cell r="A72" t="str">
            <v>D00074</v>
          </cell>
          <cell r="B72">
            <v>173014</v>
          </cell>
          <cell r="C72" t="str">
            <v>-1</v>
          </cell>
          <cell r="D72">
            <v>13456</v>
          </cell>
          <cell r="E72" t="str">
            <v>법면다짐</v>
          </cell>
          <cell r="F72" t="str">
            <v>(성토부)</v>
          </cell>
          <cell r="G72" t="str">
            <v>㎡</v>
          </cell>
          <cell r="I72">
            <v>0</v>
          </cell>
        </row>
        <row r="73">
          <cell r="A73" t="str">
            <v>D01255</v>
          </cell>
          <cell r="B73">
            <v>68403</v>
          </cell>
          <cell r="C73" t="str">
            <v>-2</v>
          </cell>
          <cell r="D73">
            <v>13488</v>
          </cell>
          <cell r="E73" t="str">
            <v>법면보호망</v>
          </cell>
          <cell r="G73" t="str">
            <v>㎡</v>
          </cell>
          <cell r="I73">
            <v>0</v>
          </cell>
        </row>
        <row r="74">
          <cell r="A74" t="str">
            <v>D01256</v>
          </cell>
          <cell r="B74">
            <v>2438</v>
          </cell>
          <cell r="C74" t="str">
            <v>-3</v>
          </cell>
          <cell r="D74">
            <v>13520</v>
          </cell>
          <cell r="E74" t="str">
            <v>가도수로</v>
          </cell>
          <cell r="G74" t="str">
            <v>㎡</v>
          </cell>
          <cell r="I74">
            <v>0</v>
          </cell>
        </row>
        <row r="75">
          <cell r="A75" t="str">
            <v>E1</v>
          </cell>
          <cell r="B75">
            <v>0</v>
          </cell>
          <cell r="C75" t="str">
            <v>소계</v>
          </cell>
          <cell r="D75">
            <v>13536</v>
          </cell>
          <cell r="I75">
            <v>0</v>
          </cell>
        </row>
        <row r="76">
          <cell r="A76" t="str">
            <v>E2</v>
          </cell>
          <cell r="B76">
            <v>0</v>
          </cell>
          <cell r="C76" t="str">
            <v>계</v>
          </cell>
          <cell r="D76">
            <v>14287</v>
          </cell>
          <cell r="I76">
            <v>0</v>
          </cell>
        </row>
        <row r="77">
          <cell r="A77" t="str">
            <v>D00087</v>
          </cell>
          <cell r="B77">
            <v>12206</v>
          </cell>
          <cell r="C77" t="str">
            <v>1.10</v>
          </cell>
          <cell r="D77">
            <v>14868</v>
          </cell>
          <cell r="E77" t="str">
            <v>층 따 기</v>
          </cell>
          <cell r="F77" t="str">
            <v>(도쟈 19 Ton)</v>
          </cell>
          <cell r="G77" t="str">
            <v>㎥</v>
          </cell>
          <cell r="I77">
            <v>0</v>
          </cell>
        </row>
        <row r="78">
          <cell r="A78" t="str">
            <v>T2</v>
          </cell>
          <cell r="B78">
            <v>82</v>
          </cell>
          <cell r="C78" t="str">
            <v>1.11</v>
          </cell>
          <cell r="D78">
            <v>15158</v>
          </cell>
          <cell r="E78" t="str">
            <v>연약지반처리</v>
          </cell>
          <cell r="I78">
            <v>0</v>
          </cell>
        </row>
        <row r="79">
          <cell r="A79" t="str">
            <v>D00073</v>
          </cell>
          <cell r="B79">
            <v>17700</v>
          </cell>
          <cell r="C79" t="str">
            <v>a</v>
          </cell>
          <cell r="D79">
            <v>15303</v>
          </cell>
          <cell r="E79" t="str">
            <v>P.P  MAT</v>
          </cell>
          <cell r="F79" t="str">
            <v>(5.0 T/M)</v>
          </cell>
          <cell r="G79" t="str">
            <v>㎡</v>
          </cell>
          <cell r="I79">
            <v>0</v>
          </cell>
        </row>
        <row r="80">
          <cell r="A80" t="str">
            <v>D00072</v>
          </cell>
          <cell r="B80">
            <v>7618</v>
          </cell>
          <cell r="C80" t="str">
            <v>b</v>
          </cell>
          <cell r="D80">
            <v>15376</v>
          </cell>
          <cell r="E80" t="str">
            <v>SAND MAT</v>
          </cell>
          <cell r="F80" t="str">
            <v>(T=0.5 M)</v>
          </cell>
          <cell r="G80" t="str">
            <v>㎥</v>
          </cell>
          <cell r="I80">
            <v>0</v>
          </cell>
        </row>
        <row r="81">
          <cell r="A81" t="str">
            <v>D00081</v>
          </cell>
          <cell r="B81">
            <v>21</v>
          </cell>
          <cell r="C81" t="str">
            <v>c</v>
          </cell>
          <cell r="D81">
            <v>15412</v>
          </cell>
          <cell r="E81" t="str">
            <v>침 하 판</v>
          </cell>
          <cell r="G81" t="str">
            <v>EA</v>
          </cell>
          <cell r="I81">
            <v>0</v>
          </cell>
        </row>
        <row r="82">
          <cell r="A82" t="str">
            <v>D00089</v>
          </cell>
          <cell r="B82">
            <v>904</v>
          </cell>
          <cell r="C82" t="str">
            <v>d</v>
          </cell>
          <cell r="D82">
            <v>15421</v>
          </cell>
          <cell r="E82" t="str">
            <v>계측관리</v>
          </cell>
          <cell r="F82" t="str">
            <v>(지표침하판)</v>
          </cell>
          <cell r="G82" t="str">
            <v>회</v>
          </cell>
          <cell r="I82">
            <v>0</v>
          </cell>
        </row>
        <row r="83">
          <cell r="A83" t="str">
            <v>E2</v>
          </cell>
          <cell r="B83">
            <v>0</v>
          </cell>
          <cell r="C83" t="str">
            <v>계</v>
          </cell>
          <cell r="D83">
            <v>15430</v>
          </cell>
          <cell r="I83">
            <v>0</v>
          </cell>
        </row>
        <row r="84">
          <cell r="A84" t="str">
            <v>T2</v>
          </cell>
          <cell r="B84">
            <v>86</v>
          </cell>
          <cell r="C84" t="str">
            <v>1.12</v>
          </cell>
          <cell r="D84">
            <v>15448</v>
          </cell>
          <cell r="E84" t="str">
            <v>토공규준틀</v>
          </cell>
          <cell r="I84">
            <v>0</v>
          </cell>
        </row>
        <row r="85">
          <cell r="A85" t="str">
            <v>D00088</v>
          </cell>
          <cell r="B85">
            <v>820</v>
          </cell>
          <cell r="C85" t="str">
            <v>a</v>
          </cell>
          <cell r="D85">
            <v>15736</v>
          </cell>
          <cell r="E85" t="str">
            <v>토공규준틀</v>
          </cell>
          <cell r="F85" t="str">
            <v>(비탈면)</v>
          </cell>
          <cell r="G85" t="str">
            <v>EA</v>
          </cell>
          <cell r="I85">
            <v>0</v>
          </cell>
        </row>
        <row r="86">
          <cell r="A86" t="str">
            <v>D03844</v>
          </cell>
          <cell r="B86">
            <v>82</v>
          </cell>
          <cell r="C86" t="str">
            <v>b</v>
          </cell>
          <cell r="D86">
            <v>15880</v>
          </cell>
          <cell r="E86" t="str">
            <v>토공규준틀</v>
          </cell>
          <cell r="F86" t="str">
            <v>(수  평)</v>
          </cell>
          <cell r="G86" t="str">
            <v>EA</v>
          </cell>
          <cell r="I86">
            <v>0</v>
          </cell>
        </row>
        <row r="87">
          <cell r="A87" t="str">
            <v>E2</v>
          </cell>
          <cell r="B87">
            <v>0</v>
          </cell>
          <cell r="C87" t="str">
            <v>계</v>
          </cell>
          <cell r="D87">
            <v>15952</v>
          </cell>
          <cell r="I87">
            <v>0</v>
          </cell>
        </row>
        <row r="88">
          <cell r="A88" t="str">
            <v>E4</v>
          </cell>
          <cell r="B88">
            <v>0</v>
          </cell>
          <cell r="C88" t="str">
            <v>총계</v>
          </cell>
          <cell r="D88">
            <v>16024</v>
          </cell>
          <cell r="I88">
            <v>0</v>
          </cell>
        </row>
        <row r="89">
          <cell r="A89" t="str">
            <v>T4</v>
          </cell>
          <cell r="B89">
            <v>337</v>
          </cell>
          <cell r="C89" t="str">
            <v>2.</v>
          </cell>
          <cell r="D89">
            <v>16600</v>
          </cell>
          <cell r="E89" t="str">
            <v>배    수    공</v>
          </cell>
          <cell r="I89">
            <v>0</v>
          </cell>
        </row>
        <row r="90">
          <cell r="A90" t="str">
            <v>T3</v>
          </cell>
          <cell r="B90">
            <v>119</v>
          </cell>
          <cell r="C90" t="str">
            <v>2.A</v>
          </cell>
          <cell r="D90">
            <v>16708</v>
          </cell>
          <cell r="E90" t="str">
            <v>토          공</v>
          </cell>
          <cell r="I90">
            <v>0</v>
          </cell>
        </row>
        <row r="91">
          <cell r="A91" t="str">
            <v>T2</v>
          </cell>
          <cell r="B91">
            <v>94</v>
          </cell>
          <cell r="C91" t="str">
            <v>2.01</v>
          </cell>
          <cell r="D91">
            <v>17238</v>
          </cell>
          <cell r="E91" t="str">
            <v>측구터파기</v>
          </cell>
          <cell r="I91">
            <v>0</v>
          </cell>
        </row>
        <row r="92">
          <cell r="A92" t="str">
            <v>D00092</v>
          </cell>
          <cell r="B92">
            <v>20203</v>
          </cell>
          <cell r="C92" t="str">
            <v>a</v>
          </cell>
          <cell r="D92">
            <v>17503</v>
          </cell>
          <cell r="E92" t="str">
            <v>측구터파기</v>
          </cell>
          <cell r="F92" t="str">
            <v>(토  사)</v>
          </cell>
          <cell r="G92" t="str">
            <v>㎥</v>
          </cell>
          <cell r="I92">
            <v>0</v>
          </cell>
        </row>
        <row r="93">
          <cell r="A93" t="str">
            <v>D00093</v>
          </cell>
          <cell r="B93">
            <v>378</v>
          </cell>
          <cell r="C93" t="str">
            <v>b</v>
          </cell>
          <cell r="D93">
            <v>17636</v>
          </cell>
          <cell r="E93" t="str">
            <v>측구터파기</v>
          </cell>
          <cell r="F93" t="str">
            <v>(리핑암)</v>
          </cell>
          <cell r="G93" t="str">
            <v>㎥</v>
          </cell>
          <cell r="I93">
            <v>0</v>
          </cell>
        </row>
        <row r="94">
          <cell r="A94" t="str">
            <v>D00094</v>
          </cell>
          <cell r="B94">
            <v>677</v>
          </cell>
          <cell r="C94" t="str">
            <v>c</v>
          </cell>
          <cell r="D94">
            <v>17702</v>
          </cell>
          <cell r="E94" t="str">
            <v>측구터파기</v>
          </cell>
          <cell r="F94" t="str">
            <v>(발파암)</v>
          </cell>
          <cell r="G94" t="str">
            <v>㎥</v>
          </cell>
          <cell r="I94">
            <v>0</v>
          </cell>
        </row>
        <row r="95">
          <cell r="A95" t="str">
            <v>E2</v>
          </cell>
          <cell r="B95">
            <v>0</v>
          </cell>
          <cell r="C95" t="str">
            <v>계</v>
          </cell>
          <cell r="D95">
            <v>17735</v>
          </cell>
          <cell r="I95">
            <v>0</v>
          </cell>
        </row>
        <row r="96">
          <cell r="A96" t="str">
            <v>T2</v>
          </cell>
          <cell r="B96">
            <v>115</v>
          </cell>
          <cell r="C96" t="str">
            <v>2.02</v>
          </cell>
          <cell r="D96">
            <v>17752</v>
          </cell>
          <cell r="E96" t="str">
            <v>구조물터파기</v>
          </cell>
          <cell r="I96">
            <v>0</v>
          </cell>
        </row>
        <row r="97">
          <cell r="A97" t="str">
            <v>T1</v>
          </cell>
          <cell r="B97">
            <v>104</v>
          </cell>
          <cell r="C97" t="str">
            <v>a</v>
          </cell>
          <cell r="D97">
            <v>17816</v>
          </cell>
          <cell r="E97" t="str">
            <v>구조물터파기</v>
          </cell>
          <cell r="F97" t="str">
            <v>토  사</v>
          </cell>
          <cell r="I97">
            <v>0</v>
          </cell>
        </row>
        <row r="98">
          <cell r="A98" t="str">
            <v>D00124</v>
          </cell>
          <cell r="B98">
            <v>18909</v>
          </cell>
          <cell r="C98" t="str">
            <v>-1</v>
          </cell>
          <cell r="D98">
            <v>17848</v>
          </cell>
          <cell r="E98" t="str">
            <v>구조물터파기</v>
          </cell>
          <cell r="F98" t="str">
            <v>(육상토사 0∼1 M)</v>
          </cell>
          <cell r="G98" t="str">
            <v>㎥</v>
          </cell>
          <cell r="I98">
            <v>0</v>
          </cell>
        </row>
        <row r="99">
          <cell r="A99" t="str">
            <v>D00125</v>
          </cell>
          <cell r="B99">
            <v>5745</v>
          </cell>
          <cell r="C99" t="str">
            <v>-2</v>
          </cell>
          <cell r="D99">
            <v>17876</v>
          </cell>
          <cell r="E99" t="str">
            <v>구조물터파기</v>
          </cell>
          <cell r="F99" t="str">
            <v>(육상토사 1∼2 M)</v>
          </cell>
          <cell r="G99" t="str">
            <v>㎥</v>
          </cell>
          <cell r="I99">
            <v>0</v>
          </cell>
        </row>
        <row r="100">
          <cell r="A100" t="str">
            <v>D00126</v>
          </cell>
          <cell r="B100">
            <v>1477</v>
          </cell>
          <cell r="C100" t="str">
            <v>-3</v>
          </cell>
          <cell r="D100">
            <v>17890</v>
          </cell>
          <cell r="E100" t="str">
            <v>구조물터파기</v>
          </cell>
          <cell r="F100" t="str">
            <v>(육상토사 2∼3 M)</v>
          </cell>
          <cell r="G100" t="str">
            <v>㎥</v>
          </cell>
          <cell r="I100">
            <v>0</v>
          </cell>
        </row>
        <row r="101">
          <cell r="A101" t="str">
            <v>D00127</v>
          </cell>
          <cell r="B101">
            <v>449</v>
          </cell>
          <cell r="C101" t="str">
            <v>-4</v>
          </cell>
          <cell r="D101">
            <v>17897</v>
          </cell>
          <cell r="E101" t="str">
            <v>구조물터파기</v>
          </cell>
          <cell r="F101" t="str">
            <v>(육상토사 3∼4 M)</v>
          </cell>
          <cell r="G101" t="str">
            <v>㎥</v>
          </cell>
          <cell r="I101">
            <v>0</v>
          </cell>
        </row>
        <row r="102">
          <cell r="A102" t="str">
            <v>D00128</v>
          </cell>
          <cell r="B102">
            <v>343</v>
          </cell>
          <cell r="C102" t="str">
            <v>-5</v>
          </cell>
          <cell r="D102">
            <v>17901</v>
          </cell>
          <cell r="E102" t="str">
            <v>구조물터파기</v>
          </cell>
          <cell r="F102" t="str">
            <v>(육상토사 4∼5 M)</v>
          </cell>
          <cell r="G102" t="str">
            <v>㎥</v>
          </cell>
          <cell r="I102">
            <v>0</v>
          </cell>
        </row>
        <row r="103">
          <cell r="A103" t="str">
            <v>D00129</v>
          </cell>
          <cell r="B103">
            <v>237</v>
          </cell>
          <cell r="C103" t="str">
            <v>-6</v>
          </cell>
          <cell r="D103">
            <v>17903</v>
          </cell>
          <cell r="E103" t="str">
            <v>구조물터파기</v>
          </cell>
          <cell r="F103" t="str">
            <v>(육상토사 5∼6 M)</v>
          </cell>
          <cell r="G103" t="str">
            <v>㎥</v>
          </cell>
          <cell r="I103">
            <v>0</v>
          </cell>
        </row>
        <row r="104">
          <cell r="A104" t="str">
            <v>D00132</v>
          </cell>
          <cell r="B104">
            <v>56</v>
          </cell>
          <cell r="C104" t="str">
            <v>-7</v>
          </cell>
          <cell r="D104">
            <v>17904</v>
          </cell>
          <cell r="E104" t="str">
            <v>구조물터파기</v>
          </cell>
          <cell r="F104" t="str">
            <v>(육상토사 6∼7 M)</v>
          </cell>
          <cell r="G104" t="str">
            <v>㎥</v>
          </cell>
          <cell r="I104">
            <v>0</v>
          </cell>
        </row>
        <row r="105">
          <cell r="A105" t="str">
            <v>E1</v>
          </cell>
          <cell r="B105">
            <v>0</v>
          </cell>
          <cell r="C105" t="str">
            <v>소계</v>
          </cell>
          <cell r="D105">
            <v>18032</v>
          </cell>
          <cell r="I105">
            <v>0</v>
          </cell>
        </row>
        <row r="106">
          <cell r="A106" t="str">
            <v>T1</v>
          </cell>
          <cell r="B106">
            <v>108</v>
          </cell>
          <cell r="C106" t="str">
            <v>b</v>
          </cell>
          <cell r="D106">
            <v>18035</v>
          </cell>
          <cell r="E106" t="str">
            <v>구조물터파기</v>
          </cell>
          <cell r="F106" t="str">
            <v>리핑암</v>
          </cell>
          <cell r="I106">
            <v>0</v>
          </cell>
        </row>
        <row r="107">
          <cell r="A107" t="str">
            <v>D00133</v>
          </cell>
          <cell r="B107">
            <v>1227</v>
          </cell>
          <cell r="C107" t="str">
            <v>-1</v>
          </cell>
          <cell r="D107">
            <v>18038</v>
          </cell>
          <cell r="E107" t="str">
            <v>구조물터파기</v>
          </cell>
          <cell r="F107" t="str">
            <v>(육상리핑암 0∼1 M)</v>
          </cell>
          <cell r="G107" t="str">
            <v>㎥</v>
          </cell>
          <cell r="I107">
            <v>0</v>
          </cell>
        </row>
        <row r="108">
          <cell r="A108" t="str">
            <v>D00134</v>
          </cell>
          <cell r="B108">
            <v>1</v>
          </cell>
          <cell r="C108" t="str">
            <v>-2</v>
          </cell>
          <cell r="D108">
            <v>18071</v>
          </cell>
          <cell r="E108" t="str">
            <v>구조물터파기</v>
          </cell>
          <cell r="F108" t="str">
            <v>(육상리핑암 1∼2 M)</v>
          </cell>
          <cell r="G108" t="str">
            <v>㎥</v>
          </cell>
          <cell r="I108">
            <v>0</v>
          </cell>
        </row>
        <row r="109">
          <cell r="A109" t="str">
            <v>E1</v>
          </cell>
          <cell r="B109">
            <v>0</v>
          </cell>
          <cell r="C109" t="str">
            <v>소계</v>
          </cell>
          <cell r="D109">
            <v>18088</v>
          </cell>
          <cell r="I109">
            <v>0</v>
          </cell>
        </row>
        <row r="110">
          <cell r="A110" t="str">
            <v>T1</v>
          </cell>
          <cell r="B110">
            <v>114</v>
          </cell>
          <cell r="C110" t="str">
            <v>c</v>
          </cell>
          <cell r="D110">
            <v>18104</v>
          </cell>
          <cell r="E110" t="str">
            <v>구조물터파기</v>
          </cell>
          <cell r="F110" t="str">
            <v>발파암</v>
          </cell>
          <cell r="I110">
            <v>0</v>
          </cell>
        </row>
        <row r="111">
          <cell r="A111" t="str">
            <v>D00135</v>
          </cell>
          <cell r="B111">
            <v>2915</v>
          </cell>
          <cell r="C111" t="str">
            <v>-1</v>
          </cell>
          <cell r="D111">
            <v>18168</v>
          </cell>
          <cell r="E111" t="str">
            <v>구조물터파기</v>
          </cell>
          <cell r="F111" t="str">
            <v>(육상발파암 0∼1 M)</v>
          </cell>
          <cell r="G111" t="str">
            <v>㎥</v>
          </cell>
          <cell r="I111">
            <v>0</v>
          </cell>
        </row>
        <row r="112">
          <cell r="A112" t="str">
            <v>D00136</v>
          </cell>
          <cell r="B112">
            <v>2362</v>
          </cell>
          <cell r="C112" t="str">
            <v>-2</v>
          </cell>
          <cell r="D112">
            <v>18204</v>
          </cell>
          <cell r="E112" t="str">
            <v>구조물터파기</v>
          </cell>
          <cell r="F112" t="str">
            <v>(육상발파암 1∼2 M)</v>
          </cell>
          <cell r="G112" t="str">
            <v>㎥</v>
          </cell>
          <cell r="I112">
            <v>0</v>
          </cell>
        </row>
        <row r="113">
          <cell r="A113" t="str">
            <v>D03810</v>
          </cell>
          <cell r="B113">
            <v>200</v>
          </cell>
          <cell r="C113" t="str">
            <v>-3</v>
          </cell>
          <cell r="D113">
            <v>18452</v>
          </cell>
          <cell r="E113" t="str">
            <v>구조물터파기</v>
          </cell>
          <cell r="F113" t="str">
            <v>(육상발파암 2∼3 M)</v>
          </cell>
          <cell r="G113" t="str">
            <v>㎥</v>
          </cell>
          <cell r="I113">
            <v>0</v>
          </cell>
        </row>
        <row r="114">
          <cell r="A114" t="str">
            <v>D03811</v>
          </cell>
          <cell r="B114">
            <v>66</v>
          </cell>
          <cell r="C114" t="str">
            <v>-4</v>
          </cell>
          <cell r="D114">
            <v>18576</v>
          </cell>
          <cell r="E114" t="str">
            <v>구조물터파기</v>
          </cell>
          <cell r="F114" t="str">
            <v>(육상발파암 3∼4 M)</v>
          </cell>
          <cell r="G114" t="str">
            <v>㎥</v>
          </cell>
          <cell r="I114">
            <v>0</v>
          </cell>
        </row>
        <row r="115">
          <cell r="A115" t="str">
            <v>E1</v>
          </cell>
          <cell r="B115">
            <v>0</v>
          </cell>
          <cell r="C115" t="str">
            <v>소계</v>
          </cell>
          <cell r="D115">
            <v>18700</v>
          </cell>
          <cell r="I115">
            <v>0</v>
          </cell>
        </row>
        <row r="116">
          <cell r="A116" t="str">
            <v>E2</v>
          </cell>
          <cell r="B116">
            <v>0</v>
          </cell>
          <cell r="C116" t="str">
            <v>계</v>
          </cell>
          <cell r="D116">
            <v>19195</v>
          </cell>
          <cell r="I116">
            <v>0</v>
          </cell>
        </row>
        <row r="117">
          <cell r="A117" t="str">
            <v>D00156</v>
          </cell>
          <cell r="B117">
            <v>43324</v>
          </cell>
          <cell r="C117" t="str">
            <v>2.03</v>
          </cell>
          <cell r="D117">
            <v>19245</v>
          </cell>
          <cell r="E117" t="str">
            <v>되메우기및다짐</v>
          </cell>
          <cell r="F117" t="str">
            <v>(인력50%+백호우50%)</v>
          </cell>
          <cell r="G117" t="str">
            <v>㎥</v>
          </cell>
          <cell r="I117">
            <v>0</v>
          </cell>
        </row>
        <row r="118">
          <cell r="A118" t="str">
            <v>D01204</v>
          </cell>
          <cell r="B118">
            <v>2871</v>
          </cell>
          <cell r="C118" t="str">
            <v>2.04</v>
          </cell>
          <cell r="D118">
            <v>19286</v>
          </cell>
          <cell r="E118" t="str">
            <v>잔토처리</v>
          </cell>
          <cell r="F118" t="str">
            <v>(인 력)</v>
          </cell>
          <cell r="G118" t="str">
            <v>㎥</v>
          </cell>
          <cell r="I118">
            <v>0</v>
          </cell>
        </row>
        <row r="119">
          <cell r="A119" t="str">
            <v>D00166</v>
          </cell>
          <cell r="B119">
            <v>1453</v>
          </cell>
          <cell r="C119" t="str">
            <v>2.05</v>
          </cell>
          <cell r="D119">
            <v>19326</v>
          </cell>
          <cell r="E119" t="str">
            <v>측구뚝쌓기</v>
          </cell>
          <cell r="F119" t="str">
            <v>(인 력)</v>
          </cell>
          <cell r="G119" t="str">
            <v>㎡</v>
          </cell>
          <cell r="I119">
            <v>0</v>
          </cell>
        </row>
        <row r="120">
          <cell r="A120" t="str">
            <v>E3</v>
          </cell>
          <cell r="B120">
            <v>0</v>
          </cell>
          <cell r="C120" t="str">
            <v>합계</v>
          </cell>
          <cell r="D120">
            <v>19406</v>
          </cell>
          <cell r="I120">
            <v>0</v>
          </cell>
        </row>
        <row r="121">
          <cell r="A121" t="str">
            <v>T3</v>
          </cell>
          <cell r="B121">
            <v>149</v>
          </cell>
          <cell r="C121" t="str">
            <v>2.B</v>
          </cell>
          <cell r="D121">
            <v>19414</v>
          </cell>
          <cell r="E121" t="str">
            <v>측    구    공</v>
          </cell>
          <cell r="I121">
            <v>0</v>
          </cell>
        </row>
        <row r="122">
          <cell r="A122" t="str">
            <v>T2</v>
          </cell>
          <cell r="B122">
            <v>127</v>
          </cell>
          <cell r="C122" t="str">
            <v>2.06</v>
          </cell>
          <cell r="D122">
            <v>19435</v>
          </cell>
          <cell r="E122" t="str">
            <v>L 형측구</v>
          </cell>
          <cell r="I122">
            <v>0</v>
          </cell>
        </row>
        <row r="123">
          <cell r="A123" t="str">
            <v>D00358</v>
          </cell>
          <cell r="B123">
            <v>2037</v>
          </cell>
          <cell r="C123" t="str">
            <v>a</v>
          </cell>
          <cell r="D123">
            <v>19471</v>
          </cell>
          <cell r="E123" t="str">
            <v>L 형측구</v>
          </cell>
          <cell r="F123" t="str">
            <v>(형식-1, H=0.515m)</v>
          </cell>
          <cell r="G123" t="str">
            <v>M</v>
          </cell>
          <cell r="I123">
            <v>0</v>
          </cell>
        </row>
        <row r="124">
          <cell r="A124" t="str">
            <v>D00359</v>
          </cell>
          <cell r="B124">
            <v>1974</v>
          </cell>
          <cell r="C124" t="str">
            <v>b</v>
          </cell>
          <cell r="D124">
            <v>19479</v>
          </cell>
          <cell r="E124" t="str">
            <v>L 형측구</v>
          </cell>
          <cell r="F124" t="str">
            <v>(형식-2, H=1.282m)</v>
          </cell>
          <cell r="G124" t="str">
            <v>M</v>
          </cell>
          <cell r="I124">
            <v>0</v>
          </cell>
        </row>
        <row r="125">
          <cell r="A125" t="str">
            <v>D00361</v>
          </cell>
          <cell r="B125">
            <v>1861</v>
          </cell>
          <cell r="C125" t="str">
            <v>c</v>
          </cell>
          <cell r="D125">
            <v>19481</v>
          </cell>
          <cell r="E125" t="str">
            <v>L 형측구</v>
          </cell>
          <cell r="F125" t="str">
            <v>(형식-3, H=2.215 M)</v>
          </cell>
          <cell r="G125" t="str">
            <v>M</v>
          </cell>
          <cell r="I125">
            <v>0</v>
          </cell>
        </row>
        <row r="126">
          <cell r="A126" t="str">
            <v>D01250</v>
          </cell>
          <cell r="B126">
            <v>4088</v>
          </cell>
          <cell r="C126" t="str">
            <v>d</v>
          </cell>
          <cell r="D126">
            <v>19483</v>
          </cell>
          <cell r="E126" t="str">
            <v>L 형측구</v>
          </cell>
          <cell r="F126" t="str">
            <v>(형식-4, H=0.35 m)</v>
          </cell>
          <cell r="G126" t="str">
            <v>M</v>
          </cell>
          <cell r="I126">
            <v>0</v>
          </cell>
        </row>
        <row r="127">
          <cell r="A127" t="str">
            <v>D00653</v>
          </cell>
          <cell r="B127">
            <v>20173</v>
          </cell>
          <cell r="C127" t="str">
            <v>e</v>
          </cell>
          <cell r="D127">
            <v>19485</v>
          </cell>
          <cell r="E127" t="str">
            <v>L 형측구</v>
          </cell>
          <cell r="F127" t="str">
            <v>(성토부, H=0.40 m)</v>
          </cell>
          <cell r="G127" t="str">
            <v>M</v>
          </cell>
          <cell r="I127">
            <v>0</v>
          </cell>
        </row>
        <row r="128">
          <cell r="A128" t="str">
            <v>E2</v>
          </cell>
          <cell r="B128">
            <v>0</v>
          </cell>
          <cell r="C128" t="str">
            <v>계</v>
          </cell>
          <cell r="D128">
            <v>19487</v>
          </cell>
          <cell r="I128">
            <v>0</v>
          </cell>
        </row>
        <row r="129">
          <cell r="A129" t="str">
            <v>T2</v>
          </cell>
          <cell r="B129">
            <v>133</v>
          </cell>
          <cell r="C129" t="str">
            <v>2.07</v>
          </cell>
          <cell r="D129">
            <v>19615</v>
          </cell>
          <cell r="E129" t="str">
            <v>U 형측구</v>
          </cell>
          <cell r="I129">
            <v>0</v>
          </cell>
        </row>
        <row r="130">
          <cell r="A130" t="str">
            <v>D00369</v>
          </cell>
          <cell r="B130">
            <v>5806</v>
          </cell>
          <cell r="C130" t="str">
            <v>a</v>
          </cell>
          <cell r="D130">
            <v>19647</v>
          </cell>
          <cell r="E130" t="str">
            <v>V 형측구</v>
          </cell>
          <cell r="F130" t="str">
            <v>(H=0.6 m)</v>
          </cell>
          <cell r="G130" t="str">
            <v>M</v>
          </cell>
          <cell r="I130">
            <v>0</v>
          </cell>
        </row>
        <row r="131">
          <cell r="A131" t="str">
            <v>D01178</v>
          </cell>
          <cell r="B131">
            <v>1120</v>
          </cell>
          <cell r="C131" t="str">
            <v>b</v>
          </cell>
          <cell r="D131">
            <v>19679</v>
          </cell>
          <cell r="E131" t="str">
            <v>U 형측구</v>
          </cell>
          <cell r="F131" t="str">
            <v>(형식-1)</v>
          </cell>
          <cell r="G131" t="str">
            <v>M</v>
          </cell>
          <cell r="I131">
            <v>0</v>
          </cell>
        </row>
        <row r="132">
          <cell r="A132" t="str">
            <v>D01179</v>
          </cell>
          <cell r="B132">
            <v>570</v>
          </cell>
          <cell r="C132" t="str">
            <v>c</v>
          </cell>
          <cell r="D132">
            <v>19711</v>
          </cell>
          <cell r="E132" t="str">
            <v>U 형측구</v>
          </cell>
          <cell r="F132" t="str">
            <v>(형식-2)</v>
          </cell>
          <cell r="G132" t="str">
            <v>M</v>
          </cell>
          <cell r="I132">
            <v>0</v>
          </cell>
        </row>
        <row r="133">
          <cell r="A133" t="str">
            <v>D01252</v>
          </cell>
          <cell r="B133">
            <v>116</v>
          </cell>
          <cell r="C133" t="str">
            <v>d</v>
          </cell>
          <cell r="D133">
            <v>19727</v>
          </cell>
          <cell r="E133" t="str">
            <v>U 형측구</v>
          </cell>
          <cell r="F133" t="str">
            <v>(형식-3)</v>
          </cell>
          <cell r="G133" t="str">
            <v>M</v>
          </cell>
          <cell r="I133">
            <v>0</v>
          </cell>
        </row>
        <row r="134">
          <cell r="A134" t="str">
            <v>E2</v>
          </cell>
          <cell r="B134">
            <v>0</v>
          </cell>
          <cell r="C134" t="str">
            <v>계</v>
          </cell>
          <cell r="D134">
            <v>19735</v>
          </cell>
          <cell r="I134">
            <v>0</v>
          </cell>
        </row>
        <row r="135">
          <cell r="A135" t="str">
            <v>T2</v>
          </cell>
          <cell r="B135">
            <v>140</v>
          </cell>
          <cell r="C135" t="str">
            <v>2.08</v>
          </cell>
          <cell r="D135">
            <v>19739</v>
          </cell>
          <cell r="E135" t="str">
            <v>버 팀 보</v>
          </cell>
          <cell r="I135">
            <v>0</v>
          </cell>
        </row>
        <row r="136">
          <cell r="A136" t="str">
            <v>D00237</v>
          </cell>
          <cell r="B136">
            <v>22</v>
          </cell>
          <cell r="C136" t="str">
            <v>a</v>
          </cell>
          <cell r="D136">
            <v>19741</v>
          </cell>
          <cell r="E136" t="str">
            <v>콘크리트타설</v>
          </cell>
          <cell r="F136" t="str">
            <v>(철근 펌프카)</v>
          </cell>
          <cell r="G136" t="str">
            <v>㎥</v>
          </cell>
          <cell r="I136">
            <v>0</v>
          </cell>
        </row>
        <row r="137">
          <cell r="A137" t="str">
            <v>D00276</v>
          </cell>
          <cell r="B137">
            <v>155</v>
          </cell>
          <cell r="C137" t="str">
            <v>b</v>
          </cell>
          <cell r="D137">
            <v>19742</v>
          </cell>
          <cell r="E137" t="str">
            <v>합판거푸집</v>
          </cell>
          <cell r="F137" t="str">
            <v>(3 회)</v>
          </cell>
          <cell r="G137" t="str">
            <v>㎡</v>
          </cell>
          <cell r="I137">
            <v>0</v>
          </cell>
        </row>
        <row r="138">
          <cell r="A138" t="str">
            <v>D00327</v>
          </cell>
          <cell r="B138">
            <v>122</v>
          </cell>
          <cell r="C138" t="str">
            <v>c</v>
          </cell>
          <cell r="D138">
            <v>19743</v>
          </cell>
          <cell r="E138" t="str">
            <v>동바리공</v>
          </cell>
          <cell r="F138" t="str">
            <v>(목재 4 회)</v>
          </cell>
          <cell r="G138" t="str">
            <v>공㎥</v>
          </cell>
          <cell r="I138">
            <v>0</v>
          </cell>
        </row>
        <row r="139">
          <cell r="A139" t="str">
            <v>D00270</v>
          </cell>
          <cell r="B139">
            <v>4.024</v>
          </cell>
          <cell r="C139" t="str">
            <v>d</v>
          </cell>
          <cell r="D139">
            <v>19807</v>
          </cell>
          <cell r="E139" t="str">
            <v>철근가공조립</v>
          </cell>
          <cell r="F139" t="str">
            <v>(간 단)</v>
          </cell>
          <cell r="G139" t="str">
            <v>Ton</v>
          </cell>
          <cell r="I139">
            <v>0</v>
          </cell>
        </row>
        <row r="140">
          <cell r="A140" t="str">
            <v>D00588</v>
          </cell>
          <cell r="B140">
            <v>111</v>
          </cell>
          <cell r="C140" t="str">
            <v>e</v>
          </cell>
          <cell r="D140">
            <v>19839</v>
          </cell>
          <cell r="E140" t="str">
            <v>스페이서 설치</v>
          </cell>
          <cell r="F140" t="str">
            <v>(슬라브및기초용)</v>
          </cell>
          <cell r="G140" t="str">
            <v>㎡</v>
          </cell>
          <cell r="I140">
            <v>0</v>
          </cell>
        </row>
        <row r="141">
          <cell r="A141" t="str">
            <v>E2</v>
          </cell>
          <cell r="B141">
            <v>0</v>
          </cell>
          <cell r="C141" t="str">
            <v>계</v>
          </cell>
          <cell r="D141">
            <v>19871</v>
          </cell>
          <cell r="I141">
            <v>0</v>
          </cell>
        </row>
        <row r="142">
          <cell r="A142" t="str">
            <v>D00360</v>
          </cell>
          <cell r="B142">
            <v>2050</v>
          </cell>
          <cell r="C142" t="str">
            <v>2.09</v>
          </cell>
          <cell r="D142">
            <v>19935</v>
          </cell>
          <cell r="E142" t="str">
            <v>산마루측구</v>
          </cell>
          <cell r="F142" t="str">
            <v>(H=0.65 M)</v>
          </cell>
          <cell r="G142" t="str">
            <v>M</v>
          </cell>
          <cell r="I142">
            <v>0</v>
          </cell>
        </row>
        <row r="143">
          <cell r="A143" t="str">
            <v>D01216</v>
          </cell>
          <cell r="B143">
            <v>1181</v>
          </cell>
          <cell r="C143" t="str">
            <v>2.10</v>
          </cell>
          <cell r="D143">
            <v>20031</v>
          </cell>
          <cell r="E143" t="str">
            <v>소단부측구</v>
          </cell>
          <cell r="G143" t="str">
            <v>M</v>
          </cell>
          <cell r="I143">
            <v>0</v>
          </cell>
        </row>
        <row r="144">
          <cell r="A144" t="str">
            <v>D03801</v>
          </cell>
          <cell r="B144">
            <v>1040</v>
          </cell>
          <cell r="C144" t="str">
            <v>2.11</v>
          </cell>
          <cell r="D144">
            <v>21889</v>
          </cell>
          <cell r="E144" t="str">
            <v>녹지대측구</v>
          </cell>
          <cell r="G144" t="str">
            <v>M</v>
          </cell>
          <cell r="I144">
            <v>0</v>
          </cell>
        </row>
        <row r="145">
          <cell r="A145" t="str">
            <v>T2</v>
          </cell>
          <cell r="B145">
            <v>148</v>
          </cell>
          <cell r="C145" t="str">
            <v>2.12</v>
          </cell>
          <cell r="D145">
            <v>23746</v>
          </cell>
          <cell r="E145" t="str">
            <v>맹  암  거</v>
          </cell>
          <cell r="I145">
            <v>0</v>
          </cell>
        </row>
        <row r="146">
          <cell r="A146" t="str">
            <v>D00356</v>
          </cell>
          <cell r="B146">
            <v>1367</v>
          </cell>
          <cell r="C146" t="str">
            <v>a</v>
          </cell>
          <cell r="D146">
            <v>24314</v>
          </cell>
          <cell r="E146" t="str">
            <v>맹암거설치</v>
          </cell>
          <cell r="F146" t="str">
            <v>(형식-1, 토사구간)</v>
          </cell>
          <cell r="G146" t="str">
            <v>M</v>
          </cell>
          <cell r="I146">
            <v>0</v>
          </cell>
        </row>
        <row r="147">
          <cell r="A147" t="str">
            <v>D00357</v>
          </cell>
          <cell r="B147">
            <v>4394</v>
          </cell>
          <cell r="C147" t="str">
            <v>b</v>
          </cell>
          <cell r="D147">
            <v>24614</v>
          </cell>
          <cell r="E147" t="str">
            <v>맹암거설치</v>
          </cell>
          <cell r="F147" t="str">
            <v>(형식-2, 암구간)</v>
          </cell>
          <cell r="G147" t="str">
            <v>M</v>
          </cell>
          <cell r="I147">
            <v>0</v>
          </cell>
        </row>
        <row r="148">
          <cell r="A148" t="str">
            <v>D00362</v>
          </cell>
          <cell r="B148">
            <v>619</v>
          </cell>
          <cell r="C148" t="str">
            <v>c</v>
          </cell>
          <cell r="D148">
            <v>25068</v>
          </cell>
          <cell r="E148" t="str">
            <v>맹암거설치</v>
          </cell>
          <cell r="F148" t="str">
            <v>(형식-3, 절성경계부)</v>
          </cell>
          <cell r="G148" t="str">
            <v>M</v>
          </cell>
          <cell r="I148">
            <v>0</v>
          </cell>
        </row>
        <row r="149">
          <cell r="A149" t="str">
            <v>E2</v>
          </cell>
          <cell r="B149">
            <v>0</v>
          </cell>
          <cell r="C149" t="str">
            <v>계</v>
          </cell>
          <cell r="D149">
            <v>26130</v>
          </cell>
          <cell r="I149">
            <v>0</v>
          </cell>
        </row>
        <row r="150">
          <cell r="A150" t="str">
            <v>E3</v>
          </cell>
          <cell r="B150">
            <v>0</v>
          </cell>
          <cell r="C150" t="str">
            <v>합계</v>
          </cell>
          <cell r="D150">
            <v>26278</v>
          </cell>
          <cell r="I150">
            <v>0</v>
          </cell>
        </row>
        <row r="151">
          <cell r="A151" t="str">
            <v>T3</v>
          </cell>
          <cell r="B151">
            <v>209</v>
          </cell>
          <cell r="C151" t="str">
            <v>2.C</v>
          </cell>
          <cell r="D151">
            <v>26425</v>
          </cell>
          <cell r="E151" t="str">
            <v>배  수  관  공</v>
          </cell>
          <cell r="I151">
            <v>0</v>
          </cell>
        </row>
        <row r="152">
          <cell r="A152" t="str">
            <v>T2</v>
          </cell>
          <cell r="B152">
            <v>173</v>
          </cell>
          <cell r="C152" t="str">
            <v>2.13</v>
          </cell>
          <cell r="D152">
            <v>26426</v>
          </cell>
          <cell r="E152" t="str">
            <v>횡배수관부설</v>
          </cell>
          <cell r="F152" t="str">
            <v>V.R 관</v>
          </cell>
          <cell r="I152">
            <v>0</v>
          </cell>
        </row>
        <row r="153">
          <cell r="A153" t="str">
            <v>T1</v>
          </cell>
          <cell r="B153">
            <v>157</v>
          </cell>
          <cell r="C153" t="str">
            <v>a</v>
          </cell>
          <cell r="D153">
            <v>26447</v>
          </cell>
          <cell r="E153" t="str">
            <v>V.R 관부설</v>
          </cell>
          <cell r="F153" t="str">
            <v>일반부</v>
          </cell>
          <cell r="I153">
            <v>0</v>
          </cell>
        </row>
        <row r="154">
          <cell r="A154" t="str">
            <v>D00367</v>
          </cell>
          <cell r="B154">
            <v>450</v>
          </cell>
          <cell r="C154" t="str">
            <v>-1</v>
          </cell>
          <cell r="D154">
            <v>26458</v>
          </cell>
          <cell r="E154" t="str">
            <v>횡배수관부설</v>
          </cell>
          <cell r="F154" t="str">
            <v>(D= 600m/m)일반구간</v>
          </cell>
          <cell r="G154" t="str">
            <v>M</v>
          </cell>
          <cell r="I154">
            <v>0</v>
          </cell>
        </row>
        <row r="155">
          <cell r="A155" t="str">
            <v>D00368</v>
          </cell>
          <cell r="B155">
            <v>340</v>
          </cell>
          <cell r="C155" t="str">
            <v>-2</v>
          </cell>
          <cell r="D155">
            <v>26463</v>
          </cell>
          <cell r="E155" t="str">
            <v>횡배수관부설</v>
          </cell>
          <cell r="F155" t="str">
            <v>(D= 800m/m)일반구간</v>
          </cell>
          <cell r="G155" t="str">
            <v>M</v>
          </cell>
          <cell r="I155">
            <v>0</v>
          </cell>
        </row>
        <row r="156">
          <cell r="A156" t="str">
            <v>D00370</v>
          </cell>
          <cell r="B156">
            <v>105</v>
          </cell>
          <cell r="C156" t="str">
            <v>-3</v>
          </cell>
          <cell r="D156">
            <v>26466</v>
          </cell>
          <cell r="E156" t="str">
            <v>횡배수관부설</v>
          </cell>
          <cell r="F156" t="str">
            <v>(D=1000m/m)일반구간</v>
          </cell>
          <cell r="G156" t="str">
            <v>M</v>
          </cell>
          <cell r="I156">
            <v>0</v>
          </cell>
        </row>
        <row r="157">
          <cell r="A157" t="str">
            <v>D00372</v>
          </cell>
          <cell r="B157">
            <v>121</v>
          </cell>
          <cell r="C157" t="str">
            <v>-4</v>
          </cell>
          <cell r="D157">
            <v>26467</v>
          </cell>
          <cell r="E157" t="str">
            <v>횡배수관부설</v>
          </cell>
          <cell r="F157" t="str">
            <v>(D=1200 m/m)일반구간</v>
          </cell>
          <cell r="G157" t="str">
            <v>M</v>
          </cell>
          <cell r="I157">
            <v>0</v>
          </cell>
        </row>
        <row r="158">
          <cell r="A158" t="str">
            <v>E1</v>
          </cell>
          <cell r="B158">
            <v>0</v>
          </cell>
          <cell r="C158" t="str">
            <v>소계</v>
          </cell>
          <cell r="D158">
            <v>26468</v>
          </cell>
          <cell r="I158">
            <v>0</v>
          </cell>
        </row>
        <row r="159">
          <cell r="A159" t="str">
            <v>T1</v>
          </cell>
          <cell r="B159">
            <v>162</v>
          </cell>
          <cell r="C159" t="str">
            <v>b</v>
          </cell>
          <cell r="D159">
            <v>26532</v>
          </cell>
          <cell r="E159" t="str">
            <v>V.R 관부설</v>
          </cell>
          <cell r="F159" t="str">
            <v>보강부</v>
          </cell>
          <cell r="I159">
            <v>0</v>
          </cell>
        </row>
        <row r="160">
          <cell r="A160" t="str">
            <v>D01258</v>
          </cell>
          <cell r="B160">
            <v>751</v>
          </cell>
          <cell r="C160" t="str">
            <v>-1</v>
          </cell>
          <cell r="D160">
            <v>26945</v>
          </cell>
          <cell r="E160" t="str">
            <v>횡배수관부설</v>
          </cell>
          <cell r="F160" t="str">
            <v>(D= 800m/m)보강구간</v>
          </cell>
          <cell r="G160" t="str">
            <v>M</v>
          </cell>
          <cell r="I160">
            <v>0</v>
          </cell>
        </row>
        <row r="161">
          <cell r="A161" t="str">
            <v>D01261</v>
          </cell>
          <cell r="B161">
            <v>226</v>
          </cell>
          <cell r="C161" t="str">
            <v>-2</v>
          </cell>
          <cell r="D161">
            <v>27160</v>
          </cell>
          <cell r="E161" t="str">
            <v>횡배수관부설</v>
          </cell>
          <cell r="F161" t="str">
            <v>(D=1000m/m)보강구간</v>
          </cell>
          <cell r="G161" t="str">
            <v>M</v>
          </cell>
          <cell r="I161">
            <v>0</v>
          </cell>
        </row>
        <row r="162">
          <cell r="A162" t="str">
            <v>D01264</v>
          </cell>
          <cell r="B162">
            <v>434</v>
          </cell>
          <cell r="C162" t="str">
            <v>-3</v>
          </cell>
          <cell r="D162">
            <v>27213</v>
          </cell>
          <cell r="E162" t="str">
            <v>횡배수관부설</v>
          </cell>
          <cell r="F162" t="str">
            <v>(D=1200m/m)보강구간</v>
          </cell>
          <cell r="G162" t="str">
            <v>M</v>
          </cell>
          <cell r="I162">
            <v>0</v>
          </cell>
        </row>
        <row r="163">
          <cell r="A163" t="str">
            <v>E1</v>
          </cell>
          <cell r="B163">
            <v>0</v>
          </cell>
          <cell r="C163" t="str">
            <v>소계</v>
          </cell>
          <cell r="D163">
            <v>27239</v>
          </cell>
          <cell r="I163">
            <v>0</v>
          </cell>
        </row>
        <row r="164">
          <cell r="A164" t="str">
            <v>T1</v>
          </cell>
          <cell r="B164">
            <v>166</v>
          </cell>
          <cell r="C164" t="str">
            <v>c</v>
          </cell>
          <cell r="D164">
            <v>27366</v>
          </cell>
          <cell r="E164" t="str">
            <v>날 개 벽</v>
          </cell>
          <cell r="I164">
            <v>0</v>
          </cell>
        </row>
        <row r="165">
          <cell r="A165" t="str">
            <v>D00285</v>
          </cell>
          <cell r="B165">
            <v>1092</v>
          </cell>
          <cell r="C165" t="str">
            <v>-1</v>
          </cell>
          <cell r="D165">
            <v>27890</v>
          </cell>
          <cell r="E165" t="str">
            <v>합판거푸집</v>
          </cell>
          <cell r="F165" t="str">
            <v>(소형 3 회)</v>
          </cell>
          <cell r="G165" t="str">
            <v>㎡</v>
          </cell>
          <cell r="I165">
            <v>0</v>
          </cell>
        </row>
        <row r="166">
          <cell r="A166" t="str">
            <v>D00236</v>
          </cell>
          <cell r="B166">
            <v>217</v>
          </cell>
          <cell r="C166" t="str">
            <v>-2</v>
          </cell>
          <cell r="D166">
            <v>27946</v>
          </cell>
          <cell r="E166" t="str">
            <v>콘크리트타설</v>
          </cell>
          <cell r="F166" t="str">
            <v>(소형 VIB 포함)</v>
          </cell>
          <cell r="G166" t="str">
            <v>㎥</v>
          </cell>
          <cell r="I166">
            <v>0</v>
          </cell>
        </row>
        <row r="167">
          <cell r="A167" t="str">
            <v>E1</v>
          </cell>
          <cell r="B167">
            <v>0</v>
          </cell>
          <cell r="C167" t="str">
            <v>소계</v>
          </cell>
          <cell r="D167">
            <v>28135</v>
          </cell>
          <cell r="I167">
            <v>0</v>
          </cell>
        </row>
        <row r="168">
          <cell r="A168" t="str">
            <v>D00385</v>
          </cell>
          <cell r="B168">
            <v>59</v>
          </cell>
          <cell r="C168" t="str">
            <v>d</v>
          </cell>
          <cell r="D168">
            <v>28229</v>
          </cell>
          <cell r="E168" t="str">
            <v>횡배수관</v>
          </cell>
          <cell r="F168" t="str">
            <v>(파형관, D=1200 m/m)</v>
          </cell>
          <cell r="G168" t="str">
            <v>M</v>
          </cell>
          <cell r="I168">
            <v>0</v>
          </cell>
        </row>
        <row r="169">
          <cell r="A169" t="str">
            <v>T1</v>
          </cell>
          <cell r="B169">
            <v>171</v>
          </cell>
          <cell r="C169" t="str">
            <v>e</v>
          </cell>
          <cell r="D169">
            <v>28276</v>
          </cell>
          <cell r="E169" t="str">
            <v>수로보호공</v>
          </cell>
          <cell r="I169">
            <v>0</v>
          </cell>
        </row>
        <row r="170">
          <cell r="A170" t="str">
            <v>D00282</v>
          </cell>
          <cell r="B170">
            <v>7</v>
          </cell>
          <cell r="C170" t="str">
            <v>-1</v>
          </cell>
          <cell r="D170">
            <v>28300</v>
          </cell>
          <cell r="E170" t="str">
            <v>합판거푸집</v>
          </cell>
          <cell r="F170" t="str">
            <v>(6 회)</v>
          </cell>
          <cell r="G170" t="str">
            <v>㎡</v>
          </cell>
          <cell r="I170">
            <v>0</v>
          </cell>
        </row>
        <row r="171">
          <cell r="A171" t="str">
            <v>D00231</v>
          </cell>
          <cell r="B171">
            <v>7</v>
          </cell>
          <cell r="C171" t="str">
            <v>-2</v>
          </cell>
          <cell r="D171">
            <v>28312</v>
          </cell>
          <cell r="E171" t="str">
            <v>콘크리트타설</v>
          </cell>
          <cell r="F171" t="str">
            <v>(무근 VIB 제외)</v>
          </cell>
          <cell r="G171" t="str">
            <v>㎥</v>
          </cell>
          <cell r="I171">
            <v>0</v>
          </cell>
        </row>
        <row r="172">
          <cell r="A172" t="str">
            <v>E1</v>
          </cell>
          <cell r="B172">
            <v>0</v>
          </cell>
          <cell r="C172" t="str">
            <v>소계</v>
          </cell>
          <cell r="D172">
            <v>28318</v>
          </cell>
          <cell r="I172">
            <v>0</v>
          </cell>
        </row>
        <row r="173">
          <cell r="A173" t="str">
            <v>D00270</v>
          </cell>
          <cell r="B173">
            <v>4.62</v>
          </cell>
          <cell r="C173" t="str">
            <v>f</v>
          </cell>
          <cell r="D173">
            <v>28321</v>
          </cell>
          <cell r="E173" t="str">
            <v>철근가공조립</v>
          </cell>
          <cell r="F173" t="str">
            <v>(간 단)</v>
          </cell>
          <cell r="G173" t="str">
            <v>Ton</v>
          </cell>
          <cell r="I173">
            <v>0</v>
          </cell>
        </row>
        <row r="174">
          <cell r="A174" t="str">
            <v>E2</v>
          </cell>
          <cell r="B174">
            <v>0</v>
          </cell>
          <cell r="C174" t="str">
            <v>계</v>
          </cell>
          <cell r="D174">
            <v>28323</v>
          </cell>
          <cell r="I174">
            <v>0</v>
          </cell>
        </row>
        <row r="175">
          <cell r="A175" t="str">
            <v>T2</v>
          </cell>
          <cell r="B175">
            <v>191</v>
          </cell>
          <cell r="C175" t="str">
            <v>2.14</v>
          </cell>
          <cell r="D175">
            <v>28634</v>
          </cell>
          <cell r="E175" t="str">
            <v>종배수관부설</v>
          </cell>
          <cell r="F175" t="str">
            <v>흄 관</v>
          </cell>
          <cell r="I175">
            <v>0</v>
          </cell>
        </row>
        <row r="176">
          <cell r="A176" t="str">
            <v>T1</v>
          </cell>
          <cell r="B176">
            <v>181</v>
          </cell>
          <cell r="C176" t="str">
            <v>a</v>
          </cell>
          <cell r="D176">
            <v>28710</v>
          </cell>
          <cell r="E176" t="str">
            <v>종배수관부설</v>
          </cell>
          <cell r="I176">
            <v>0</v>
          </cell>
        </row>
        <row r="177">
          <cell r="A177" t="str">
            <v>D01185</v>
          </cell>
          <cell r="B177">
            <v>958</v>
          </cell>
          <cell r="C177" t="str">
            <v>-1</v>
          </cell>
          <cell r="D177">
            <v>28786</v>
          </cell>
          <cell r="E177" t="str">
            <v>종배수관부설</v>
          </cell>
          <cell r="F177" t="str">
            <v>(D= 450 m/m)</v>
          </cell>
          <cell r="G177" t="str">
            <v>M</v>
          </cell>
          <cell r="I177">
            <v>0</v>
          </cell>
        </row>
        <row r="178">
          <cell r="A178" t="str">
            <v>D01186</v>
          </cell>
          <cell r="B178">
            <v>1118</v>
          </cell>
          <cell r="C178" t="str">
            <v>-2</v>
          </cell>
          <cell r="D178">
            <v>28855</v>
          </cell>
          <cell r="E178" t="str">
            <v>종배수관부설</v>
          </cell>
          <cell r="F178" t="str">
            <v>(D= 600 m/m)</v>
          </cell>
          <cell r="G178" t="str">
            <v>M</v>
          </cell>
          <cell r="I178">
            <v>0</v>
          </cell>
        </row>
        <row r="179">
          <cell r="A179" t="str">
            <v>D01187</v>
          </cell>
          <cell r="B179">
            <v>1195</v>
          </cell>
          <cell r="C179" t="str">
            <v>-3</v>
          </cell>
          <cell r="D179">
            <v>28878</v>
          </cell>
          <cell r="E179" t="str">
            <v>종배수관부설</v>
          </cell>
          <cell r="F179" t="str">
            <v>(D= 800 m/m)</v>
          </cell>
          <cell r="G179" t="str">
            <v>M</v>
          </cell>
          <cell r="I179">
            <v>0</v>
          </cell>
        </row>
        <row r="180">
          <cell r="A180" t="str">
            <v>D01188</v>
          </cell>
          <cell r="B180">
            <v>210</v>
          </cell>
          <cell r="C180" t="str">
            <v>-4</v>
          </cell>
          <cell r="D180">
            <v>28890</v>
          </cell>
          <cell r="E180" t="str">
            <v>종배수관부설</v>
          </cell>
          <cell r="F180" t="str">
            <v>(D=1000 m/m)</v>
          </cell>
          <cell r="G180" t="str">
            <v>M</v>
          </cell>
          <cell r="I180">
            <v>0</v>
          </cell>
        </row>
        <row r="181">
          <cell r="A181" t="str">
            <v>D01184</v>
          </cell>
          <cell r="B181">
            <v>108</v>
          </cell>
          <cell r="C181" t="str">
            <v>-5</v>
          </cell>
          <cell r="D181">
            <v>28913</v>
          </cell>
          <cell r="E181" t="str">
            <v>종배수관부설</v>
          </cell>
          <cell r="F181" t="str">
            <v>(D=1200 m/m)</v>
          </cell>
          <cell r="G181" t="str">
            <v>M</v>
          </cell>
          <cell r="I181">
            <v>0</v>
          </cell>
        </row>
        <row r="182">
          <cell r="A182" t="str">
            <v>E1</v>
          </cell>
          <cell r="B182">
            <v>0</v>
          </cell>
          <cell r="C182" t="str">
            <v>소계</v>
          </cell>
          <cell r="D182">
            <v>28924</v>
          </cell>
          <cell r="I182">
            <v>0</v>
          </cell>
        </row>
        <row r="183">
          <cell r="A183" t="str">
            <v>T1</v>
          </cell>
          <cell r="B183">
            <v>185</v>
          </cell>
          <cell r="C183" t="str">
            <v>b</v>
          </cell>
          <cell r="D183">
            <v>31024</v>
          </cell>
          <cell r="E183" t="str">
            <v>종배수관면벽</v>
          </cell>
          <cell r="I183">
            <v>0</v>
          </cell>
        </row>
        <row r="184">
          <cell r="A184" t="str">
            <v>D00286</v>
          </cell>
          <cell r="B184">
            <v>764</v>
          </cell>
          <cell r="C184" t="str">
            <v>-1</v>
          </cell>
          <cell r="D184">
            <v>31152</v>
          </cell>
          <cell r="E184" t="str">
            <v>합판거푸집</v>
          </cell>
          <cell r="F184" t="str">
            <v>(소형 4 회)</v>
          </cell>
          <cell r="G184" t="str">
            <v>㎡</v>
          </cell>
          <cell r="I184">
            <v>0</v>
          </cell>
        </row>
        <row r="185">
          <cell r="A185" t="str">
            <v>D00233</v>
          </cell>
          <cell r="B185">
            <v>54</v>
          </cell>
          <cell r="C185" t="str">
            <v>-2</v>
          </cell>
          <cell r="D185">
            <v>31244</v>
          </cell>
          <cell r="E185" t="str">
            <v>콘크리트타설</v>
          </cell>
          <cell r="F185" t="str">
            <v>(소형 VIB 제외)</v>
          </cell>
          <cell r="G185" t="str">
            <v>㎥</v>
          </cell>
          <cell r="I185">
            <v>0</v>
          </cell>
        </row>
        <row r="186">
          <cell r="A186" t="str">
            <v>E1</v>
          </cell>
          <cell r="B186">
            <v>0</v>
          </cell>
          <cell r="C186" t="str">
            <v>소계</v>
          </cell>
          <cell r="D186">
            <v>32986</v>
          </cell>
          <cell r="I186">
            <v>0</v>
          </cell>
        </row>
        <row r="187">
          <cell r="A187" t="str">
            <v>T1</v>
          </cell>
          <cell r="B187">
            <v>190</v>
          </cell>
          <cell r="C187" t="str">
            <v>c</v>
          </cell>
          <cell r="D187">
            <v>33586</v>
          </cell>
          <cell r="E187" t="str">
            <v>초    비</v>
          </cell>
          <cell r="I187">
            <v>0</v>
          </cell>
        </row>
        <row r="188">
          <cell r="A188" t="str">
            <v>D03831</v>
          </cell>
          <cell r="B188">
            <v>1</v>
          </cell>
          <cell r="C188" t="str">
            <v>-1</v>
          </cell>
          <cell r="D188">
            <v>33886</v>
          </cell>
          <cell r="E188" t="str">
            <v>초    비</v>
          </cell>
          <cell r="F188" t="str">
            <v>(Φ 800 m/m)</v>
          </cell>
          <cell r="G188" t="str">
            <v>EA</v>
          </cell>
          <cell r="I188">
            <v>0</v>
          </cell>
        </row>
        <row r="189">
          <cell r="A189" t="str">
            <v>D03832</v>
          </cell>
          <cell r="B189">
            <v>2</v>
          </cell>
          <cell r="C189" t="str">
            <v>-2</v>
          </cell>
          <cell r="D189">
            <v>34036</v>
          </cell>
          <cell r="E189" t="str">
            <v>초    비</v>
          </cell>
          <cell r="F189" t="str">
            <v>(Φ1000 m/m)</v>
          </cell>
          <cell r="G189" t="str">
            <v>EA</v>
          </cell>
          <cell r="I189">
            <v>0</v>
          </cell>
        </row>
        <row r="190">
          <cell r="A190" t="str">
            <v>D03833</v>
          </cell>
          <cell r="B190">
            <v>4</v>
          </cell>
          <cell r="C190" t="str">
            <v>-3</v>
          </cell>
          <cell r="D190">
            <v>34111</v>
          </cell>
          <cell r="E190" t="str">
            <v>초    비</v>
          </cell>
          <cell r="F190" t="str">
            <v>(Φ1200 m/m)</v>
          </cell>
          <cell r="G190" t="str">
            <v>EA</v>
          </cell>
          <cell r="I190">
            <v>0</v>
          </cell>
        </row>
        <row r="191">
          <cell r="A191" t="str">
            <v>E1</v>
          </cell>
          <cell r="B191">
            <v>0</v>
          </cell>
          <cell r="C191" t="str">
            <v>소계</v>
          </cell>
          <cell r="D191">
            <v>34149</v>
          </cell>
          <cell r="I191">
            <v>0</v>
          </cell>
        </row>
        <row r="192">
          <cell r="A192" t="str">
            <v>E2</v>
          </cell>
          <cell r="B192">
            <v>0</v>
          </cell>
          <cell r="C192" t="str">
            <v>계</v>
          </cell>
          <cell r="D192">
            <v>34168</v>
          </cell>
          <cell r="I192">
            <v>0</v>
          </cell>
        </row>
        <row r="193">
          <cell r="A193" t="str">
            <v>T2</v>
          </cell>
          <cell r="B193">
            <v>207</v>
          </cell>
          <cell r="C193" t="str">
            <v>2.15</v>
          </cell>
          <cell r="D193">
            <v>34186</v>
          </cell>
          <cell r="E193" t="str">
            <v>집 수 정</v>
          </cell>
          <cell r="I193">
            <v>0</v>
          </cell>
        </row>
        <row r="194">
          <cell r="A194" t="str">
            <v>T1</v>
          </cell>
          <cell r="B194">
            <v>197</v>
          </cell>
          <cell r="C194" t="str">
            <v>a</v>
          </cell>
          <cell r="D194">
            <v>34218</v>
          </cell>
          <cell r="E194" t="str">
            <v>콘크리트타설</v>
          </cell>
          <cell r="I194">
            <v>0</v>
          </cell>
        </row>
        <row r="195">
          <cell r="A195" t="str">
            <v>D00235</v>
          </cell>
          <cell r="B195">
            <v>17</v>
          </cell>
          <cell r="C195" t="str">
            <v>-1</v>
          </cell>
          <cell r="D195">
            <v>34250</v>
          </cell>
          <cell r="E195" t="str">
            <v>콘크리트타설</v>
          </cell>
          <cell r="F195" t="str">
            <v>(철근 VIB 포함)</v>
          </cell>
          <cell r="G195" t="str">
            <v>㎥</v>
          </cell>
          <cell r="I195">
            <v>0</v>
          </cell>
        </row>
        <row r="196">
          <cell r="A196" t="str">
            <v>D00234</v>
          </cell>
          <cell r="B196">
            <v>116</v>
          </cell>
          <cell r="C196" t="str">
            <v>-2</v>
          </cell>
          <cell r="D196">
            <v>34386</v>
          </cell>
          <cell r="E196" t="str">
            <v>콘크리트타설</v>
          </cell>
          <cell r="F196" t="str">
            <v>(무근 VIB 포함)</v>
          </cell>
          <cell r="G196" t="str">
            <v>㎥</v>
          </cell>
          <cell r="I196">
            <v>0</v>
          </cell>
        </row>
        <row r="197">
          <cell r="A197" t="str">
            <v>D00231</v>
          </cell>
          <cell r="B197">
            <v>157</v>
          </cell>
          <cell r="C197" t="str">
            <v>-3</v>
          </cell>
          <cell r="D197">
            <v>34422</v>
          </cell>
          <cell r="E197" t="str">
            <v>콘크리트타설</v>
          </cell>
          <cell r="F197" t="str">
            <v>(무근 VIB 제외)</v>
          </cell>
          <cell r="G197" t="str">
            <v>㎥</v>
          </cell>
          <cell r="I197">
            <v>0</v>
          </cell>
        </row>
        <row r="198">
          <cell r="A198" t="str">
            <v>E1</v>
          </cell>
          <cell r="B198">
            <v>0</v>
          </cell>
          <cell r="C198" t="str">
            <v>소계</v>
          </cell>
          <cell r="D198">
            <v>34440</v>
          </cell>
          <cell r="I198">
            <v>0</v>
          </cell>
        </row>
        <row r="199">
          <cell r="A199" t="str">
            <v>D00280</v>
          </cell>
          <cell r="B199">
            <v>2621</v>
          </cell>
          <cell r="C199" t="str">
            <v>b</v>
          </cell>
          <cell r="D199">
            <v>34456</v>
          </cell>
          <cell r="E199" t="str">
            <v>합판거푸집</v>
          </cell>
          <cell r="F199" t="str">
            <v>(4 회)</v>
          </cell>
          <cell r="G199" t="str">
            <v>㎡</v>
          </cell>
          <cell r="I199">
            <v>0</v>
          </cell>
        </row>
        <row r="200">
          <cell r="A200" t="str">
            <v>D00271</v>
          </cell>
          <cell r="B200">
            <v>3.5649999999999999</v>
          </cell>
          <cell r="C200" t="str">
            <v>c</v>
          </cell>
          <cell r="D200">
            <v>34522</v>
          </cell>
          <cell r="E200" t="str">
            <v>철근가공조립</v>
          </cell>
          <cell r="F200" t="str">
            <v>(보 통)</v>
          </cell>
          <cell r="G200" t="str">
            <v>Ton</v>
          </cell>
          <cell r="I200">
            <v>0</v>
          </cell>
        </row>
        <row r="201">
          <cell r="A201" t="str">
            <v>T1</v>
          </cell>
          <cell r="B201">
            <v>205</v>
          </cell>
          <cell r="C201" t="str">
            <v>d</v>
          </cell>
          <cell r="D201">
            <v>35014</v>
          </cell>
          <cell r="E201" t="str">
            <v>집수정뚜껑</v>
          </cell>
          <cell r="I201">
            <v>0</v>
          </cell>
        </row>
        <row r="202">
          <cell r="A202" t="str">
            <v>D00418</v>
          </cell>
          <cell r="B202">
            <v>33</v>
          </cell>
          <cell r="C202" t="str">
            <v>-1</v>
          </cell>
          <cell r="D202">
            <v>35078</v>
          </cell>
          <cell r="E202" t="str">
            <v>스틸그레이팅</v>
          </cell>
          <cell r="F202" t="str">
            <v>(1200x1400x75)</v>
          </cell>
          <cell r="G202" t="str">
            <v>EA</v>
          </cell>
          <cell r="I202">
            <v>0</v>
          </cell>
        </row>
        <row r="203">
          <cell r="A203" t="str">
            <v>D00414</v>
          </cell>
          <cell r="B203">
            <v>47</v>
          </cell>
          <cell r="C203" t="str">
            <v>-2</v>
          </cell>
          <cell r="D203">
            <v>35126</v>
          </cell>
          <cell r="E203" t="str">
            <v>스틸그레이팅</v>
          </cell>
          <cell r="F203" t="str">
            <v>(1200x700x75)</v>
          </cell>
          <cell r="G203" t="str">
            <v>EA</v>
          </cell>
          <cell r="I203">
            <v>0</v>
          </cell>
        </row>
        <row r="204">
          <cell r="A204" t="str">
            <v>D00364</v>
          </cell>
          <cell r="B204">
            <v>3</v>
          </cell>
          <cell r="C204" t="str">
            <v>-3</v>
          </cell>
          <cell r="D204">
            <v>35134</v>
          </cell>
          <cell r="E204" t="str">
            <v>스틸그레이팅</v>
          </cell>
          <cell r="F204" t="str">
            <v>(500x600x50)</v>
          </cell>
          <cell r="G204" t="str">
            <v>EA</v>
          </cell>
          <cell r="I204">
            <v>0</v>
          </cell>
        </row>
        <row r="205">
          <cell r="A205" t="str">
            <v>D00365</v>
          </cell>
          <cell r="B205">
            <v>2</v>
          </cell>
          <cell r="C205" t="str">
            <v>-4</v>
          </cell>
          <cell r="D205">
            <v>35136</v>
          </cell>
          <cell r="E205" t="str">
            <v>스틸그레이팅</v>
          </cell>
          <cell r="F205" t="str">
            <v>(1130x830x50)</v>
          </cell>
          <cell r="G205" t="str">
            <v>EA</v>
          </cell>
          <cell r="I205">
            <v>0</v>
          </cell>
        </row>
        <row r="206">
          <cell r="A206" t="str">
            <v>E1</v>
          </cell>
          <cell r="B206">
            <v>0</v>
          </cell>
          <cell r="C206" t="str">
            <v>소계</v>
          </cell>
          <cell r="D206">
            <v>35138</v>
          </cell>
          <cell r="I206">
            <v>0</v>
          </cell>
        </row>
        <row r="207">
          <cell r="A207" t="str">
            <v>D00333</v>
          </cell>
          <cell r="B207">
            <v>9</v>
          </cell>
          <cell r="C207" t="str">
            <v>e</v>
          </cell>
          <cell r="D207">
            <v>35185</v>
          </cell>
          <cell r="E207" t="str">
            <v>강관동바리</v>
          </cell>
          <cell r="F207" t="str">
            <v>(암거용)</v>
          </cell>
          <cell r="G207" t="str">
            <v>공㎥</v>
          </cell>
          <cell r="I207">
            <v>0</v>
          </cell>
        </row>
        <row r="208">
          <cell r="A208" t="str">
            <v>E2</v>
          </cell>
          <cell r="B208">
            <v>0</v>
          </cell>
          <cell r="C208" t="str">
            <v>계</v>
          </cell>
          <cell r="D208">
            <v>35232</v>
          </cell>
          <cell r="I208">
            <v>0</v>
          </cell>
        </row>
        <row r="209">
          <cell r="A209" t="str">
            <v>D01307</v>
          </cell>
          <cell r="B209">
            <v>2</v>
          </cell>
          <cell r="C209" t="str">
            <v>2.16</v>
          </cell>
          <cell r="D209">
            <v>35250</v>
          </cell>
          <cell r="E209" t="str">
            <v>원심력수로관</v>
          </cell>
          <cell r="F209" t="str">
            <v>(Φ 250)</v>
          </cell>
          <cell r="G209" t="str">
            <v>EA</v>
          </cell>
          <cell r="I209">
            <v>0</v>
          </cell>
        </row>
        <row r="210">
          <cell r="A210" t="str">
            <v>E3</v>
          </cell>
          <cell r="B210">
            <v>0</v>
          </cell>
          <cell r="C210" t="str">
            <v>합계</v>
          </cell>
          <cell r="D210">
            <v>35267</v>
          </cell>
          <cell r="I210">
            <v>0</v>
          </cell>
        </row>
        <row r="211">
          <cell r="A211" t="str">
            <v>T3</v>
          </cell>
          <cell r="B211">
            <v>248</v>
          </cell>
          <cell r="C211" t="str">
            <v>2.D</v>
          </cell>
          <cell r="D211">
            <v>35302</v>
          </cell>
          <cell r="E211" t="str">
            <v>암    거    공</v>
          </cell>
          <cell r="I211">
            <v>0</v>
          </cell>
        </row>
        <row r="212">
          <cell r="A212" t="str">
            <v>T2</v>
          </cell>
          <cell r="B212">
            <v>247</v>
          </cell>
          <cell r="C212" t="str">
            <v>2.17</v>
          </cell>
          <cell r="D212">
            <v>35372</v>
          </cell>
          <cell r="E212" t="str">
            <v>암  거  공</v>
          </cell>
          <cell r="I212">
            <v>0</v>
          </cell>
        </row>
        <row r="213">
          <cell r="A213" t="str">
            <v>D00170</v>
          </cell>
          <cell r="B213">
            <v>6200</v>
          </cell>
          <cell r="C213" t="str">
            <v>a</v>
          </cell>
          <cell r="D213">
            <v>35500</v>
          </cell>
          <cell r="E213" t="str">
            <v>뒷채움잡석</v>
          </cell>
          <cell r="F213" t="str">
            <v>(현장암유용)</v>
          </cell>
          <cell r="G213" t="str">
            <v>㎥</v>
          </cell>
          <cell r="I213">
            <v>0</v>
          </cell>
        </row>
        <row r="214">
          <cell r="A214" t="str">
            <v>T1</v>
          </cell>
          <cell r="B214">
            <v>218</v>
          </cell>
          <cell r="C214" t="str">
            <v>b</v>
          </cell>
          <cell r="D214">
            <v>35636</v>
          </cell>
          <cell r="E214" t="str">
            <v>합판거푸집</v>
          </cell>
          <cell r="I214">
            <v>0</v>
          </cell>
        </row>
        <row r="215">
          <cell r="A215" t="str">
            <v>D00276</v>
          </cell>
          <cell r="B215">
            <v>11669</v>
          </cell>
          <cell r="C215" t="str">
            <v>-1</v>
          </cell>
          <cell r="D215">
            <v>35687</v>
          </cell>
          <cell r="E215" t="str">
            <v>합판거푸집</v>
          </cell>
          <cell r="F215" t="str">
            <v>(3 회)</v>
          </cell>
          <cell r="G215" t="str">
            <v>㎡</v>
          </cell>
          <cell r="I215">
            <v>0</v>
          </cell>
        </row>
        <row r="216">
          <cell r="A216" t="str">
            <v>D00280</v>
          </cell>
          <cell r="B216">
            <v>718</v>
          </cell>
          <cell r="C216" t="str">
            <v>-2</v>
          </cell>
          <cell r="D216">
            <v>35815</v>
          </cell>
          <cell r="E216" t="str">
            <v>합판거푸집</v>
          </cell>
          <cell r="F216" t="str">
            <v>(4 회)</v>
          </cell>
          <cell r="G216" t="str">
            <v>㎡</v>
          </cell>
          <cell r="I216">
            <v>0</v>
          </cell>
        </row>
        <row r="217">
          <cell r="A217" t="str">
            <v>D00282</v>
          </cell>
          <cell r="B217">
            <v>249</v>
          </cell>
          <cell r="C217" t="str">
            <v>-3</v>
          </cell>
          <cell r="D217">
            <v>35871</v>
          </cell>
          <cell r="E217" t="str">
            <v>합판거푸집</v>
          </cell>
          <cell r="F217" t="str">
            <v>(6 회)</v>
          </cell>
          <cell r="G217" t="str">
            <v>㎡</v>
          </cell>
          <cell r="I217">
            <v>0</v>
          </cell>
        </row>
        <row r="218">
          <cell r="A218" t="str">
            <v>D00265</v>
          </cell>
          <cell r="B218">
            <v>3784</v>
          </cell>
          <cell r="C218" t="str">
            <v>-4</v>
          </cell>
          <cell r="D218">
            <v>35927</v>
          </cell>
          <cell r="E218" t="str">
            <v>문양거푸집(합판4회+</v>
          </cell>
          <cell r="F218" t="str">
            <v>문양스치로폴(0∼7M)</v>
          </cell>
          <cell r="G218" t="str">
            <v>㎡</v>
          </cell>
          <cell r="I218">
            <v>0</v>
          </cell>
        </row>
        <row r="219">
          <cell r="A219" t="str">
            <v>E1</v>
          </cell>
          <cell r="B219">
            <v>0</v>
          </cell>
          <cell r="C219" t="str">
            <v>소계</v>
          </cell>
          <cell r="D219">
            <v>36082</v>
          </cell>
          <cell r="I219">
            <v>0</v>
          </cell>
        </row>
        <row r="220">
          <cell r="A220" t="str">
            <v>T1</v>
          </cell>
          <cell r="B220">
            <v>223</v>
          </cell>
          <cell r="C220" t="str">
            <v>c</v>
          </cell>
          <cell r="D220">
            <v>36194</v>
          </cell>
          <cell r="E220" t="str">
            <v>콘크리트타설</v>
          </cell>
          <cell r="I220">
            <v>0</v>
          </cell>
        </row>
        <row r="221">
          <cell r="A221" t="str">
            <v>D00237</v>
          </cell>
          <cell r="B221">
            <v>6816</v>
          </cell>
          <cell r="C221" t="str">
            <v>-1</v>
          </cell>
          <cell r="D221">
            <v>36306</v>
          </cell>
          <cell r="E221" t="str">
            <v>콘크리트타설</v>
          </cell>
          <cell r="F221" t="str">
            <v>(철근 펌프카)</v>
          </cell>
          <cell r="G221" t="str">
            <v>㎥</v>
          </cell>
          <cell r="I221">
            <v>0</v>
          </cell>
        </row>
        <row r="222">
          <cell r="A222" t="str">
            <v>D00235</v>
          </cell>
          <cell r="B222">
            <v>231</v>
          </cell>
          <cell r="C222" t="str">
            <v>-2</v>
          </cell>
          <cell r="D222">
            <v>36322</v>
          </cell>
          <cell r="E222" t="str">
            <v>콘크리트타설</v>
          </cell>
          <cell r="F222" t="str">
            <v>(철근 VIB 포함)</v>
          </cell>
          <cell r="G222" t="str">
            <v>㎥</v>
          </cell>
          <cell r="I222">
            <v>0</v>
          </cell>
        </row>
        <row r="223">
          <cell r="A223" t="str">
            <v>D00231</v>
          </cell>
          <cell r="B223">
            <v>578</v>
          </cell>
          <cell r="C223" t="str">
            <v>-3</v>
          </cell>
          <cell r="D223">
            <v>36338</v>
          </cell>
          <cell r="E223" t="str">
            <v>콘크리트타설</v>
          </cell>
          <cell r="F223" t="str">
            <v>(무근 VIB 제외)</v>
          </cell>
          <cell r="G223" t="str">
            <v>㎥</v>
          </cell>
          <cell r="I223">
            <v>0</v>
          </cell>
        </row>
        <row r="224">
          <cell r="A224" t="str">
            <v>E1</v>
          </cell>
          <cell r="B224">
            <v>0</v>
          </cell>
          <cell r="C224" t="str">
            <v>소계</v>
          </cell>
          <cell r="D224">
            <v>36729</v>
          </cell>
          <cell r="I224">
            <v>0</v>
          </cell>
        </row>
        <row r="225">
          <cell r="A225" t="str">
            <v>T1</v>
          </cell>
          <cell r="B225">
            <v>227</v>
          </cell>
          <cell r="C225" t="str">
            <v>d</v>
          </cell>
          <cell r="D225">
            <v>37304</v>
          </cell>
          <cell r="E225" t="str">
            <v>철근가공조립</v>
          </cell>
          <cell r="I225">
            <v>0</v>
          </cell>
        </row>
        <row r="226">
          <cell r="A226" t="str">
            <v>D00271</v>
          </cell>
          <cell r="B226">
            <v>109.827</v>
          </cell>
          <cell r="C226" t="str">
            <v>-1</v>
          </cell>
          <cell r="D226">
            <v>37381</v>
          </cell>
          <cell r="E226" t="str">
            <v>철근가공조립</v>
          </cell>
          <cell r="F226" t="str">
            <v>(보 통)</v>
          </cell>
          <cell r="G226" t="str">
            <v>Ton</v>
          </cell>
          <cell r="I226">
            <v>0</v>
          </cell>
        </row>
        <row r="227">
          <cell r="A227" t="str">
            <v>D00272</v>
          </cell>
          <cell r="B227">
            <v>1017.096</v>
          </cell>
          <cell r="C227" t="str">
            <v>-2</v>
          </cell>
          <cell r="D227">
            <v>37472</v>
          </cell>
          <cell r="E227" t="str">
            <v>철근가공조립</v>
          </cell>
          <cell r="F227" t="str">
            <v>(복 잡)</v>
          </cell>
          <cell r="G227" t="str">
            <v>Ton</v>
          </cell>
          <cell r="I227">
            <v>0</v>
          </cell>
        </row>
        <row r="228">
          <cell r="A228" t="str">
            <v>E1</v>
          </cell>
          <cell r="B228">
            <v>0</v>
          </cell>
          <cell r="C228" t="str">
            <v>소계</v>
          </cell>
          <cell r="D228">
            <v>37536</v>
          </cell>
          <cell r="I228">
            <v>0</v>
          </cell>
        </row>
        <row r="229">
          <cell r="A229" t="str">
            <v>D00323</v>
          </cell>
          <cell r="B229">
            <v>5648</v>
          </cell>
          <cell r="C229" t="str">
            <v>e</v>
          </cell>
          <cell r="D229">
            <v>37664</v>
          </cell>
          <cell r="E229" t="str">
            <v>강관비계</v>
          </cell>
          <cell r="F229" t="str">
            <v>(0∼30 M)</v>
          </cell>
          <cell r="G229" t="str">
            <v>㎡</v>
          </cell>
          <cell r="I229">
            <v>0</v>
          </cell>
        </row>
        <row r="230">
          <cell r="A230" t="str">
            <v>D00333</v>
          </cell>
          <cell r="B230">
            <v>8212</v>
          </cell>
          <cell r="C230" t="str">
            <v>f</v>
          </cell>
          <cell r="D230">
            <v>37712</v>
          </cell>
          <cell r="E230" t="str">
            <v>강관동바리</v>
          </cell>
          <cell r="F230" t="str">
            <v>(암거용)</v>
          </cell>
          <cell r="G230" t="str">
            <v>공㎥</v>
          </cell>
          <cell r="I230">
            <v>0</v>
          </cell>
        </row>
        <row r="231">
          <cell r="A231" t="str">
            <v>D00514</v>
          </cell>
          <cell r="B231">
            <v>975</v>
          </cell>
          <cell r="C231" t="str">
            <v>g</v>
          </cell>
          <cell r="D231">
            <v>37716</v>
          </cell>
          <cell r="E231" t="str">
            <v>수평보강재(암거용)</v>
          </cell>
          <cell r="F231" t="str">
            <v>강관동바리</v>
          </cell>
          <cell r="G231" t="str">
            <v>㎡</v>
          </cell>
          <cell r="I231">
            <v>0</v>
          </cell>
        </row>
        <row r="232">
          <cell r="A232" t="str">
            <v>D00563</v>
          </cell>
          <cell r="B232">
            <v>3708</v>
          </cell>
          <cell r="C232" t="str">
            <v>h</v>
          </cell>
          <cell r="D232">
            <v>37726</v>
          </cell>
          <cell r="E232" t="str">
            <v>아스팔트 방수</v>
          </cell>
          <cell r="F232" t="str">
            <v>(2 회)</v>
          </cell>
          <cell r="G232" t="str">
            <v>㎡</v>
          </cell>
          <cell r="I232">
            <v>0</v>
          </cell>
        </row>
        <row r="233">
          <cell r="A233" t="str">
            <v>D00340</v>
          </cell>
          <cell r="B233">
            <v>405</v>
          </cell>
          <cell r="C233" t="str">
            <v>i</v>
          </cell>
          <cell r="D233">
            <v>37727</v>
          </cell>
          <cell r="E233" t="str">
            <v>PVC PIPE 설치</v>
          </cell>
          <cell r="F233" t="str">
            <v>(D= 50 m/m)</v>
          </cell>
          <cell r="G233" t="str">
            <v>M</v>
          </cell>
          <cell r="I233">
            <v>0</v>
          </cell>
        </row>
        <row r="234">
          <cell r="A234" t="str">
            <v>D00339</v>
          </cell>
          <cell r="B234">
            <v>413</v>
          </cell>
          <cell r="C234" t="str">
            <v>j</v>
          </cell>
          <cell r="D234">
            <v>37728</v>
          </cell>
          <cell r="E234" t="str">
            <v>지수판설치</v>
          </cell>
          <cell r="F234" t="str">
            <v>(200x5 m/m)</v>
          </cell>
          <cell r="G234" t="str">
            <v>M</v>
          </cell>
          <cell r="I234">
            <v>0</v>
          </cell>
        </row>
        <row r="235">
          <cell r="A235" t="str">
            <v>D00532</v>
          </cell>
          <cell r="B235">
            <v>285</v>
          </cell>
          <cell r="C235" t="str">
            <v>k</v>
          </cell>
          <cell r="D235">
            <v>37792</v>
          </cell>
          <cell r="E235" t="str">
            <v>스치로폴설치</v>
          </cell>
          <cell r="F235" t="str">
            <v>(T=20 m/m)</v>
          </cell>
          <cell r="G235" t="str">
            <v>㎡</v>
          </cell>
          <cell r="I235">
            <v>0</v>
          </cell>
        </row>
        <row r="236">
          <cell r="A236" t="str">
            <v>D00846</v>
          </cell>
          <cell r="B236">
            <v>549</v>
          </cell>
          <cell r="C236" t="str">
            <v>l</v>
          </cell>
          <cell r="D236">
            <v>37920</v>
          </cell>
          <cell r="E236" t="str">
            <v>폴리우레탄실란트채움</v>
          </cell>
          <cell r="F236" t="str">
            <v>(25x20)</v>
          </cell>
          <cell r="G236" t="str">
            <v>M</v>
          </cell>
          <cell r="I236">
            <v>0</v>
          </cell>
        </row>
        <row r="237">
          <cell r="A237" t="str">
            <v>D00588</v>
          </cell>
          <cell r="B237">
            <v>18925</v>
          </cell>
          <cell r="C237" t="str">
            <v>m</v>
          </cell>
          <cell r="D237">
            <v>39328</v>
          </cell>
          <cell r="E237" t="str">
            <v>스페이서 설치</v>
          </cell>
          <cell r="F237" t="str">
            <v>(슬라브및기초용)</v>
          </cell>
          <cell r="G237" t="str">
            <v>㎡</v>
          </cell>
          <cell r="I237">
            <v>0</v>
          </cell>
        </row>
        <row r="238">
          <cell r="A238" t="str">
            <v>D00419</v>
          </cell>
          <cell r="B238">
            <v>226</v>
          </cell>
          <cell r="C238" t="str">
            <v>n</v>
          </cell>
          <cell r="D238">
            <v>39456</v>
          </cell>
          <cell r="E238" t="str">
            <v>부직포설치</v>
          </cell>
          <cell r="F238" t="str">
            <v>(2.0 T/M)</v>
          </cell>
          <cell r="G238" t="str">
            <v>㎡</v>
          </cell>
          <cell r="I238">
            <v>0</v>
          </cell>
        </row>
        <row r="239">
          <cell r="A239" t="str">
            <v>D00566</v>
          </cell>
          <cell r="B239">
            <v>194</v>
          </cell>
          <cell r="C239" t="str">
            <v>o</v>
          </cell>
          <cell r="D239">
            <v>39472</v>
          </cell>
          <cell r="E239" t="str">
            <v>타르페이퍼 설치</v>
          </cell>
          <cell r="F239" t="str">
            <v>(5 겹)</v>
          </cell>
          <cell r="G239" t="str">
            <v>㎡</v>
          </cell>
          <cell r="I239">
            <v>0</v>
          </cell>
        </row>
        <row r="240">
          <cell r="A240" t="str">
            <v>D00540</v>
          </cell>
          <cell r="B240">
            <v>290</v>
          </cell>
          <cell r="C240" t="str">
            <v>p</v>
          </cell>
          <cell r="D240">
            <v>39480</v>
          </cell>
          <cell r="E240" t="str">
            <v>경질고무판</v>
          </cell>
          <cell r="F240" t="str">
            <v>(150x150)</v>
          </cell>
          <cell r="G240" t="str">
            <v>EA</v>
          </cell>
          <cell r="I240">
            <v>0</v>
          </cell>
        </row>
        <row r="241">
          <cell r="A241" t="str">
            <v>D01067</v>
          </cell>
          <cell r="B241">
            <v>290</v>
          </cell>
          <cell r="C241" t="str">
            <v>q</v>
          </cell>
          <cell r="D241">
            <v>39484</v>
          </cell>
          <cell r="E241" t="str">
            <v>다웰바 설치</v>
          </cell>
          <cell r="F241" t="str">
            <v>(D=25 m/m, L=500)</v>
          </cell>
          <cell r="G241" t="str">
            <v>EA</v>
          </cell>
          <cell r="I241">
            <v>0</v>
          </cell>
        </row>
        <row r="242">
          <cell r="A242" t="str">
            <v>D01190</v>
          </cell>
          <cell r="B242">
            <v>87</v>
          </cell>
          <cell r="C242" t="str">
            <v>r</v>
          </cell>
          <cell r="D242">
            <v>41169</v>
          </cell>
          <cell r="E242" t="str">
            <v>다웰-켑 설치</v>
          </cell>
          <cell r="F242" t="str">
            <v>(Φ60 m/m)</v>
          </cell>
          <cell r="G242" t="str">
            <v>M</v>
          </cell>
          <cell r="I242">
            <v>0</v>
          </cell>
        </row>
        <row r="243">
          <cell r="A243" t="str">
            <v>T1</v>
          </cell>
          <cell r="B243">
            <v>246</v>
          </cell>
          <cell r="C243" t="str">
            <v>s</v>
          </cell>
          <cell r="D243">
            <v>42433</v>
          </cell>
          <cell r="E243" t="str">
            <v>신축이음</v>
          </cell>
          <cell r="I243">
            <v>0</v>
          </cell>
        </row>
        <row r="244">
          <cell r="A244" t="str">
            <v>D00565</v>
          </cell>
          <cell r="B244">
            <v>1158</v>
          </cell>
          <cell r="C244" t="str">
            <v>-1</v>
          </cell>
          <cell r="D244">
            <v>42644</v>
          </cell>
          <cell r="E244" t="str">
            <v>다웰바 설치</v>
          </cell>
          <cell r="F244" t="str">
            <v>(D=25 m/m, L=1000)</v>
          </cell>
          <cell r="G244" t="str">
            <v>EA</v>
          </cell>
          <cell r="I244">
            <v>0</v>
          </cell>
        </row>
        <row r="245">
          <cell r="A245" t="str">
            <v>D01189</v>
          </cell>
          <cell r="B245">
            <v>579</v>
          </cell>
          <cell r="C245" t="str">
            <v>-2</v>
          </cell>
          <cell r="D245">
            <v>42749</v>
          </cell>
          <cell r="E245" t="str">
            <v>다웰-캡 설치</v>
          </cell>
          <cell r="F245" t="str">
            <v>(Φ30 m/m)</v>
          </cell>
          <cell r="G245" t="str">
            <v>M</v>
          </cell>
          <cell r="I245">
            <v>0</v>
          </cell>
        </row>
        <row r="246">
          <cell r="A246" t="str">
            <v>D00817</v>
          </cell>
          <cell r="B246">
            <v>0.63600000000000001</v>
          </cell>
          <cell r="C246" t="str">
            <v>-3</v>
          </cell>
          <cell r="D246">
            <v>42802</v>
          </cell>
          <cell r="E246" t="str">
            <v>아스팔트 채움</v>
          </cell>
          <cell r="F246" t="str">
            <v>(브론아스팔트)</v>
          </cell>
          <cell r="G246" t="str">
            <v>㎥</v>
          </cell>
          <cell r="I246">
            <v>0</v>
          </cell>
        </row>
        <row r="247">
          <cell r="A247" t="str">
            <v>E1</v>
          </cell>
          <cell r="B247">
            <v>0</v>
          </cell>
          <cell r="C247" t="str">
            <v>소계</v>
          </cell>
          <cell r="D247">
            <v>42854</v>
          </cell>
          <cell r="I247">
            <v>0</v>
          </cell>
        </row>
        <row r="248">
          <cell r="A248" t="str">
            <v>E2</v>
          </cell>
          <cell r="B248">
            <v>0</v>
          </cell>
          <cell r="C248" t="str">
            <v>계</v>
          </cell>
          <cell r="D248">
            <v>43554</v>
          </cell>
          <cell r="I248">
            <v>0</v>
          </cell>
        </row>
        <row r="249">
          <cell r="A249" t="str">
            <v>E3</v>
          </cell>
          <cell r="B249">
            <v>0</v>
          </cell>
          <cell r="C249" t="str">
            <v>합계</v>
          </cell>
          <cell r="D249">
            <v>44253</v>
          </cell>
          <cell r="I249">
            <v>0</v>
          </cell>
        </row>
        <row r="250">
          <cell r="A250" t="str">
            <v>T3</v>
          </cell>
          <cell r="B250">
            <v>336</v>
          </cell>
          <cell r="C250" t="str">
            <v>2.E</v>
          </cell>
          <cell r="D250">
            <v>44953</v>
          </cell>
          <cell r="E250" t="str">
            <v>기    타    공</v>
          </cell>
          <cell r="I250">
            <v>0</v>
          </cell>
        </row>
        <row r="251">
          <cell r="A251" t="str">
            <v>T2</v>
          </cell>
          <cell r="B251">
            <v>257</v>
          </cell>
          <cell r="C251" t="str">
            <v>2.18</v>
          </cell>
          <cell r="D251">
            <v>45303</v>
          </cell>
          <cell r="E251" t="str">
            <v>도수로공</v>
          </cell>
          <cell r="I251">
            <v>0</v>
          </cell>
        </row>
        <row r="252">
          <cell r="A252" t="str">
            <v>T1</v>
          </cell>
          <cell r="B252">
            <v>254</v>
          </cell>
          <cell r="C252" t="str">
            <v>a</v>
          </cell>
          <cell r="D252">
            <v>45431</v>
          </cell>
          <cell r="E252" t="str">
            <v>콘크리트타설</v>
          </cell>
          <cell r="I252">
            <v>0</v>
          </cell>
        </row>
        <row r="253">
          <cell r="A253" t="str">
            <v>D00235</v>
          </cell>
          <cell r="B253">
            <v>664</v>
          </cell>
          <cell r="C253" t="str">
            <v>-1</v>
          </cell>
          <cell r="D253">
            <v>45675</v>
          </cell>
          <cell r="E253" t="str">
            <v>콘크리트타설</v>
          </cell>
          <cell r="F253" t="str">
            <v>(철근 VIB 포함)</v>
          </cell>
          <cell r="G253" t="str">
            <v>㎥</v>
          </cell>
          <cell r="I253">
            <v>0</v>
          </cell>
        </row>
        <row r="254">
          <cell r="A254" t="str">
            <v>D00231</v>
          </cell>
          <cell r="B254">
            <v>143</v>
          </cell>
          <cell r="C254" t="str">
            <v>-2</v>
          </cell>
          <cell r="D254">
            <v>45798</v>
          </cell>
          <cell r="E254" t="str">
            <v>콘크리트타설</v>
          </cell>
          <cell r="F254" t="str">
            <v>(무근 VIB 제외)</v>
          </cell>
          <cell r="G254" t="str">
            <v>㎥</v>
          </cell>
          <cell r="I254">
            <v>0</v>
          </cell>
        </row>
        <row r="255">
          <cell r="A255" t="str">
            <v>E1</v>
          </cell>
          <cell r="B255">
            <v>0</v>
          </cell>
          <cell r="C255" t="str">
            <v>소계</v>
          </cell>
          <cell r="D255">
            <v>45852</v>
          </cell>
          <cell r="I255">
            <v>0</v>
          </cell>
        </row>
        <row r="256">
          <cell r="A256" t="str">
            <v>D00280</v>
          </cell>
          <cell r="B256">
            <v>5837</v>
          </cell>
          <cell r="C256" t="str">
            <v>b</v>
          </cell>
          <cell r="D256">
            <v>45905</v>
          </cell>
          <cell r="E256" t="str">
            <v>합판거푸집</v>
          </cell>
          <cell r="F256" t="str">
            <v>(4 회)</v>
          </cell>
          <cell r="G256" t="str">
            <v>㎡</v>
          </cell>
          <cell r="I256">
            <v>0</v>
          </cell>
        </row>
        <row r="257">
          <cell r="A257" t="str">
            <v>D00270</v>
          </cell>
          <cell r="B257">
            <v>33.005000000000003</v>
          </cell>
          <cell r="C257" t="str">
            <v>c</v>
          </cell>
          <cell r="D257">
            <v>46042</v>
          </cell>
          <cell r="E257" t="str">
            <v>철근가공조립</v>
          </cell>
          <cell r="F257" t="str">
            <v>(간 단)</v>
          </cell>
          <cell r="G257" t="str">
            <v>Ton</v>
          </cell>
          <cell r="I257">
            <v>0</v>
          </cell>
        </row>
        <row r="258">
          <cell r="A258" t="str">
            <v>E2</v>
          </cell>
          <cell r="B258">
            <v>0</v>
          </cell>
          <cell r="C258" t="str">
            <v>계</v>
          </cell>
          <cell r="D258">
            <v>46268</v>
          </cell>
          <cell r="I258">
            <v>0</v>
          </cell>
        </row>
        <row r="259">
          <cell r="A259" t="str">
            <v>T2</v>
          </cell>
          <cell r="B259">
            <v>281</v>
          </cell>
          <cell r="C259" t="str">
            <v>2.19</v>
          </cell>
          <cell r="D259">
            <v>46617</v>
          </cell>
          <cell r="E259" t="str">
            <v>역 T형 옹벽</v>
          </cell>
          <cell r="I259">
            <v>0</v>
          </cell>
        </row>
        <row r="260">
          <cell r="A260" t="str">
            <v>T1</v>
          </cell>
          <cell r="B260">
            <v>262</v>
          </cell>
          <cell r="C260" t="str">
            <v>a</v>
          </cell>
          <cell r="D260">
            <v>46862</v>
          </cell>
          <cell r="E260" t="str">
            <v>콘크리트타설</v>
          </cell>
          <cell r="I260">
            <v>0</v>
          </cell>
        </row>
        <row r="261">
          <cell r="A261" t="str">
            <v>D00237</v>
          </cell>
          <cell r="B261">
            <v>205</v>
          </cell>
          <cell r="C261" t="str">
            <v>-1</v>
          </cell>
          <cell r="D261">
            <v>47106</v>
          </cell>
          <cell r="E261" t="str">
            <v>콘크리트타설</v>
          </cell>
          <cell r="F261" t="str">
            <v>(철근 펌프카)</v>
          </cell>
          <cell r="G261" t="str">
            <v>㎥</v>
          </cell>
          <cell r="I261">
            <v>0</v>
          </cell>
        </row>
        <row r="262">
          <cell r="A262" t="str">
            <v>D00231</v>
          </cell>
          <cell r="B262">
            <v>18</v>
          </cell>
          <cell r="C262" t="str">
            <v>-2</v>
          </cell>
          <cell r="D262">
            <v>47229</v>
          </cell>
          <cell r="E262" t="str">
            <v>콘크리트타설</v>
          </cell>
          <cell r="F262" t="str">
            <v>(무근 VIB 제외)</v>
          </cell>
          <cell r="G262" t="str">
            <v>㎥</v>
          </cell>
          <cell r="I262">
            <v>0</v>
          </cell>
        </row>
        <row r="263">
          <cell r="A263" t="str">
            <v>E1</v>
          </cell>
          <cell r="B263">
            <v>0</v>
          </cell>
          <cell r="C263" t="str">
            <v>소계</v>
          </cell>
          <cell r="D263">
            <v>47283</v>
          </cell>
          <cell r="I263">
            <v>0</v>
          </cell>
        </row>
        <row r="264">
          <cell r="A264" t="str">
            <v>T1</v>
          </cell>
          <cell r="B264">
            <v>268</v>
          </cell>
          <cell r="C264" t="str">
            <v>b</v>
          </cell>
          <cell r="D264">
            <v>47336</v>
          </cell>
          <cell r="E264" t="str">
            <v>거 푸 집</v>
          </cell>
          <cell r="I264">
            <v>0</v>
          </cell>
        </row>
        <row r="265">
          <cell r="A265" t="str">
            <v>D00276</v>
          </cell>
          <cell r="B265">
            <v>192</v>
          </cell>
          <cell r="C265" t="str">
            <v>-1</v>
          </cell>
          <cell r="D265">
            <v>47405</v>
          </cell>
          <cell r="E265" t="str">
            <v>합판거푸집</v>
          </cell>
          <cell r="F265" t="str">
            <v>(3 회)</v>
          </cell>
          <cell r="G265" t="str">
            <v>㎡</v>
          </cell>
          <cell r="I265">
            <v>0</v>
          </cell>
        </row>
        <row r="266">
          <cell r="A266" t="str">
            <v>D00280</v>
          </cell>
          <cell r="B266">
            <v>97</v>
          </cell>
          <cell r="C266" t="str">
            <v>-2</v>
          </cell>
          <cell r="D266">
            <v>47439</v>
          </cell>
          <cell r="E266" t="str">
            <v>합판거푸집</v>
          </cell>
          <cell r="F266" t="str">
            <v>(4 회)</v>
          </cell>
          <cell r="G266" t="str">
            <v>㎡</v>
          </cell>
          <cell r="I266">
            <v>0</v>
          </cell>
        </row>
        <row r="267">
          <cell r="A267" t="str">
            <v>D00282</v>
          </cell>
          <cell r="B267">
            <v>8</v>
          </cell>
          <cell r="C267" t="str">
            <v>-3</v>
          </cell>
          <cell r="D267">
            <v>47456</v>
          </cell>
          <cell r="E267" t="str">
            <v>합판거푸집</v>
          </cell>
          <cell r="F267" t="str">
            <v>(6 회)</v>
          </cell>
          <cell r="G267" t="str">
            <v>㎡</v>
          </cell>
          <cell r="I267">
            <v>0</v>
          </cell>
        </row>
        <row r="268">
          <cell r="A268" t="str">
            <v>D00265</v>
          </cell>
          <cell r="B268">
            <v>204</v>
          </cell>
          <cell r="C268" t="str">
            <v>-4</v>
          </cell>
          <cell r="D268">
            <v>47461</v>
          </cell>
          <cell r="E268" t="str">
            <v>문양거푸집(합판4회+</v>
          </cell>
          <cell r="F268" t="str">
            <v>문양스치로폴(0∼7M)</v>
          </cell>
          <cell r="G268" t="str">
            <v>㎡</v>
          </cell>
          <cell r="I268">
            <v>0</v>
          </cell>
        </row>
        <row r="269">
          <cell r="A269" t="str">
            <v>E1</v>
          </cell>
          <cell r="B269">
            <v>0</v>
          </cell>
          <cell r="C269" t="str">
            <v>소계</v>
          </cell>
          <cell r="D269">
            <v>47465</v>
          </cell>
          <cell r="I269">
            <v>0</v>
          </cell>
        </row>
        <row r="270">
          <cell r="A270" t="str">
            <v>D00323</v>
          </cell>
          <cell r="B270">
            <v>368</v>
          </cell>
          <cell r="C270" t="str">
            <v>c</v>
          </cell>
          <cell r="D270">
            <v>47601</v>
          </cell>
          <cell r="E270" t="str">
            <v>강관비계</v>
          </cell>
          <cell r="F270" t="str">
            <v>(0∼30 M)</v>
          </cell>
          <cell r="G270" t="str">
            <v>㎡</v>
          </cell>
          <cell r="I270">
            <v>0</v>
          </cell>
        </row>
        <row r="271">
          <cell r="A271" t="str">
            <v>D01191</v>
          </cell>
          <cell r="B271">
            <v>42</v>
          </cell>
          <cell r="C271" t="str">
            <v>d</v>
          </cell>
          <cell r="D271">
            <v>47714</v>
          </cell>
          <cell r="E271" t="str">
            <v>PVC PIPE 설치</v>
          </cell>
          <cell r="F271" t="str">
            <v>(Φ65 m/m)</v>
          </cell>
          <cell r="G271" t="str">
            <v>M</v>
          </cell>
          <cell r="I271">
            <v>0</v>
          </cell>
        </row>
        <row r="272">
          <cell r="A272" t="str">
            <v>D00170</v>
          </cell>
          <cell r="B272">
            <v>507</v>
          </cell>
          <cell r="C272" t="str">
            <v>e</v>
          </cell>
          <cell r="D272">
            <v>47771</v>
          </cell>
          <cell r="E272" t="str">
            <v>뒷채움잡석</v>
          </cell>
          <cell r="F272" t="str">
            <v>(현장암유용)</v>
          </cell>
          <cell r="G272" t="str">
            <v>㎥</v>
          </cell>
          <cell r="I272">
            <v>0</v>
          </cell>
        </row>
        <row r="273">
          <cell r="A273" t="str">
            <v>D00419</v>
          </cell>
          <cell r="B273">
            <v>204</v>
          </cell>
          <cell r="C273" t="str">
            <v>f</v>
          </cell>
          <cell r="D273">
            <v>47799</v>
          </cell>
          <cell r="E273" t="str">
            <v>부직포설치</v>
          </cell>
          <cell r="F273" t="str">
            <v>(2.0 T/M)</v>
          </cell>
          <cell r="G273" t="str">
            <v>㎡</v>
          </cell>
          <cell r="I273">
            <v>0</v>
          </cell>
        </row>
        <row r="274">
          <cell r="A274" t="str">
            <v>D00846</v>
          </cell>
          <cell r="B274">
            <v>18</v>
          </cell>
          <cell r="C274" t="str">
            <v>g</v>
          </cell>
          <cell r="D274">
            <v>47813</v>
          </cell>
          <cell r="E274" t="str">
            <v>폴리우레탄실란트채움</v>
          </cell>
          <cell r="F274" t="str">
            <v>(25x20)</v>
          </cell>
          <cell r="G274" t="str">
            <v>M</v>
          </cell>
          <cell r="I274">
            <v>0</v>
          </cell>
        </row>
        <row r="275">
          <cell r="A275" t="str">
            <v>D03817</v>
          </cell>
          <cell r="B275">
            <v>6</v>
          </cell>
          <cell r="C275" t="str">
            <v>h</v>
          </cell>
          <cell r="D275">
            <v>47820</v>
          </cell>
          <cell r="E275" t="str">
            <v>ELASTIC FILLER</v>
          </cell>
          <cell r="F275" t="str">
            <v>(T=20 m/m)</v>
          </cell>
          <cell r="G275" t="str">
            <v>㎡</v>
          </cell>
          <cell r="I275">
            <v>0</v>
          </cell>
        </row>
        <row r="276">
          <cell r="A276" t="str">
            <v>D00588</v>
          </cell>
          <cell r="B276">
            <v>584</v>
          </cell>
          <cell r="C276" t="str">
            <v>i</v>
          </cell>
          <cell r="D276">
            <v>48716</v>
          </cell>
          <cell r="E276" t="str">
            <v>스페이서 설치</v>
          </cell>
          <cell r="F276" t="str">
            <v>(슬라브및기초용)</v>
          </cell>
          <cell r="G276" t="str">
            <v>㎡</v>
          </cell>
          <cell r="I276">
            <v>0</v>
          </cell>
        </row>
        <row r="277">
          <cell r="A277" t="str">
            <v>D03800</v>
          </cell>
          <cell r="B277">
            <v>31</v>
          </cell>
          <cell r="C277" t="str">
            <v>j</v>
          </cell>
          <cell r="D277">
            <v>48816</v>
          </cell>
          <cell r="E277" t="str">
            <v>수축줄눈</v>
          </cell>
          <cell r="F277" t="str">
            <v>(면목 60x30)</v>
          </cell>
          <cell r="G277" t="str">
            <v>M</v>
          </cell>
          <cell r="I277">
            <v>0</v>
          </cell>
        </row>
        <row r="278">
          <cell r="A278" t="str">
            <v>D00271</v>
          </cell>
          <cell r="B278">
            <v>16.233000000000001</v>
          </cell>
          <cell r="C278" t="str">
            <v>k</v>
          </cell>
          <cell r="D278">
            <v>48937</v>
          </cell>
          <cell r="E278" t="str">
            <v>철근가공조립</v>
          </cell>
          <cell r="F278" t="str">
            <v>(보 통)</v>
          </cell>
          <cell r="G278" t="str">
            <v>Ton</v>
          </cell>
          <cell r="I278">
            <v>0</v>
          </cell>
        </row>
        <row r="279">
          <cell r="A279" t="str">
            <v>D00417</v>
          </cell>
          <cell r="B279">
            <v>22</v>
          </cell>
          <cell r="C279" t="str">
            <v>l</v>
          </cell>
          <cell r="D279">
            <v>48997</v>
          </cell>
          <cell r="E279" t="str">
            <v>다웰바 설치</v>
          </cell>
          <cell r="F279" t="str">
            <v>D32 m/m L=800 m/m</v>
          </cell>
          <cell r="G279" t="str">
            <v>EA</v>
          </cell>
          <cell r="I279">
            <v>0</v>
          </cell>
        </row>
        <row r="280">
          <cell r="A280" t="str">
            <v>D00415</v>
          </cell>
          <cell r="B280">
            <v>22</v>
          </cell>
          <cell r="C280" t="str">
            <v>m</v>
          </cell>
          <cell r="D280">
            <v>49027</v>
          </cell>
          <cell r="E280" t="str">
            <v>다웰바-켑설치</v>
          </cell>
          <cell r="F280" t="str">
            <v>(D=30 m/m, L=400)</v>
          </cell>
          <cell r="G280" t="str">
            <v>EA</v>
          </cell>
          <cell r="I280">
            <v>0</v>
          </cell>
        </row>
        <row r="281">
          <cell r="A281" t="str">
            <v>D00817</v>
          </cell>
          <cell r="B281">
            <v>8.0000000000000002E-3</v>
          </cell>
          <cell r="C281" t="str">
            <v>n</v>
          </cell>
          <cell r="D281">
            <v>49042</v>
          </cell>
          <cell r="E281" t="str">
            <v>아스팔트 채움</v>
          </cell>
          <cell r="F281" t="str">
            <v>(브론아스팔트)</v>
          </cell>
          <cell r="G281" t="str">
            <v>㎥</v>
          </cell>
          <cell r="I281">
            <v>0</v>
          </cell>
        </row>
        <row r="282">
          <cell r="A282" t="str">
            <v>E2</v>
          </cell>
          <cell r="B282">
            <v>0</v>
          </cell>
          <cell r="C282" t="str">
            <v>계</v>
          </cell>
          <cell r="D282">
            <v>49057</v>
          </cell>
          <cell r="I282">
            <v>0</v>
          </cell>
        </row>
        <row r="283">
          <cell r="A283" t="str">
            <v>T2</v>
          </cell>
          <cell r="B283">
            <v>295</v>
          </cell>
          <cell r="C283" t="str">
            <v>2.20</v>
          </cell>
          <cell r="D283">
            <v>49532</v>
          </cell>
          <cell r="E283" t="str">
            <v>보강벽옹벽</v>
          </cell>
          <cell r="I283">
            <v>0</v>
          </cell>
        </row>
        <row r="284">
          <cell r="A284" t="str">
            <v>T1</v>
          </cell>
          <cell r="B284">
            <v>286</v>
          </cell>
          <cell r="C284" t="str">
            <v>a</v>
          </cell>
          <cell r="D284">
            <v>49710</v>
          </cell>
          <cell r="E284" t="str">
            <v>잡석부설</v>
          </cell>
          <cell r="I284">
            <v>0</v>
          </cell>
        </row>
        <row r="285">
          <cell r="A285" t="str">
            <v>D00168</v>
          </cell>
          <cell r="B285">
            <v>64</v>
          </cell>
          <cell r="C285" t="str">
            <v>-1</v>
          </cell>
          <cell r="D285">
            <v>49888</v>
          </cell>
          <cell r="E285" t="str">
            <v>기초잡석깔기</v>
          </cell>
          <cell r="F285" t="str">
            <v>(현장암 유용)</v>
          </cell>
          <cell r="G285" t="str">
            <v>㎥</v>
          </cell>
          <cell r="I285">
            <v>0</v>
          </cell>
        </row>
        <row r="286">
          <cell r="A286" t="str">
            <v>D03890</v>
          </cell>
          <cell r="B286">
            <v>1137</v>
          </cell>
          <cell r="C286" t="str">
            <v>-2</v>
          </cell>
          <cell r="D286">
            <v>50066</v>
          </cell>
          <cell r="E286" t="str">
            <v>속채움잡석</v>
          </cell>
          <cell r="F286" t="str">
            <v>(부설및다짐)</v>
          </cell>
          <cell r="G286" t="str">
            <v>㎥</v>
          </cell>
          <cell r="I286">
            <v>0</v>
          </cell>
        </row>
        <row r="287">
          <cell r="A287" t="str">
            <v>E1</v>
          </cell>
          <cell r="B287">
            <v>0</v>
          </cell>
          <cell r="C287" t="str">
            <v>소계</v>
          </cell>
          <cell r="D287">
            <v>50541</v>
          </cell>
          <cell r="I287">
            <v>0</v>
          </cell>
        </row>
        <row r="288">
          <cell r="A288" t="str">
            <v>D03835</v>
          </cell>
          <cell r="B288">
            <v>3065</v>
          </cell>
          <cell r="C288" t="str">
            <v>b</v>
          </cell>
          <cell r="D288">
            <v>50571</v>
          </cell>
          <cell r="E288" t="str">
            <v>블  럭</v>
          </cell>
          <cell r="F288" t="str">
            <v>(일반형)</v>
          </cell>
          <cell r="G288" t="str">
            <v>㎡</v>
          </cell>
          <cell r="I288">
            <v>0</v>
          </cell>
        </row>
        <row r="289">
          <cell r="A289" t="str">
            <v>T1</v>
          </cell>
          <cell r="B289">
            <v>292</v>
          </cell>
          <cell r="C289" t="str">
            <v>c</v>
          </cell>
          <cell r="D289">
            <v>50600</v>
          </cell>
          <cell r="E289" t="str">
            <v>그리드</v>
          </cell>
          <cell r="I289">
            <v>0</v>
          </cell>
        </row>
        <row r="290">
          <cell r="A290" t="str">
            <v>W00065</v>
          </cell>
          <cell r="B290">
            <v>4056</v>
          </cell>
          <cell r="C290" t="str">
            <v>-1</v>
          </cell>
          <cell r="D290">
            <v>50630</v>
          </cell>
          <cell r="E290" t="str">
            <v>그리드</v>
          </cell>
          <cell r="F290" t="str">
            <v>TYPE-1(45KN/M)</v>
          </cell>
          <cell r="G290" t="str">
            <v>㎡</v>
          </cell>
          <cell r="I290">
            <v>0</v>
          </cell>
        </row>
        <row r="291">
          <cell r="A291" t="str">
            <v>W00066</v>
          </cell>
          <cell r="B291">
            <v>12168</v>
          </cell>
          <cell r="C291" t="str">
            <v>-2</v>
          </cell>
          <cell r="D291">
            <v>50634</v>
          </cell>
          <cell r="E291" t="str">
            <v>그리드</v>
          </cell>
          <cell r="F291" t="str">
            <v>TYPE-2(60KN/M)</v>
          </cell>
          <cell r="G291" t="str">
            <v>㎡</v>
          </cell>
          <cell r="I291">
            <v>0</v>
          </cell>
        </row>
        <row r="292">
          <cell r="A292" t="str">
            <v>W00067</v>
          </cell>
          <cell r="B292">
            <v>5368</v>
          </cell>
          <cell r="C292" t="str">
            <v>-3</v>
          </cell>
          <cell r="D292">
            <v>50636</v>
          </cell>
          <cell r="E292" t="str">
            <v>그리드</v>
          </cell>
          <cell r="F292" t="str">
            <v>TYPE-3(90KN/M)</v>
          </cell>
          <cell r="G292" t="str">
            <v>㎡</v>
          </cell>
          <cell r="I292">
            <v>0</v>
          </cell>
        </row>
        <row r="293">
          <cell r="A293" t="str">
            <v>E1</v>
          </cell>
          <cell r="B293">
            <v>0</v>
          </cell>
          <cell r="C293" t="str">
            <v>소계</v>
          </cell>
          <cell r="D293">
            <v>50645</v>
          </cell>
          <cell r="I293">
            <v>0</v>
          </cell>
        </row>
        <row r="294">
          <cell r="A294" t="str">
            <v>W00068</v>
          </cell>
          <cell r="B294">
            <v>3064</v>
          </cell>
          <cell r="C294" t="str">
            <v>d</v>
          </cell>
          <cell r="D294">
            <v>50652</v>
          </cell>
          <cell r="E294" t="str">
            <v>블럭운반</v>
          </cell>
          <cell r="F294" t="str">
            <v>일반형</v>
          </cell>
          <cell r="G294" t="str">
            <v>㎡</v>
          </cell>
          <cell r="I294">
            <v>0</v>
          </cell>
        </row>
        <row r="295">
          <cell r="A295" t="str">
            <v>D00419</v>
          </cell>
          <cell r="B295">
            <v>10245</v>
          </cell>
          <cell r="C295" t="str">
            <v>e</v>
          </cell>
          <cell r="D295">
            <v>50656</v>
          </cell>
          <cell r="E295" t="str">
            <v>부직포설치</v>
          </cell>
          <cell r="F295" t="str">
            <v>(2.0 T/M)</v>
          </cell>
          <cell r="G295" t="str">
            <v>㎡</v>
          </cell>
          <cell r="I295">
            <v>0</v>
          </cell>
        </row>
        <row r="296">
          <cell r="A296" t="str">
            <v>E2</v>
          </cell>
          <cell r="B296">
            <v>0</v>
          </cell>
          <cell r="C296" t="str">
            <v>계</v>
          </cell>
          <cell r="D296">
            <v>50974</v>
          </cell>
          <cell r="I296">
            <v>0</v>
          </cell>
        </row>
        <row r="297">
          <cell r="A297" t="str">
            <v>T2</v>
          </cell>
          <cell r="B297">
            <v>312</v>
          </cell>
          <cell r="C297" t="str">
            <v>2.21</v>
          </cell>
          <cell r="D297">
            <v>50979</v>
          </cell>
          <cell r="E297" t="str">
            <v>파라펫및연석</v>
          </cell>
          <cell r="I297">
            <v>0</v>
          </cell>
        </row>
        <row r="298">
          <cell r="A298" t="str">
            <v>T1</v>
          </cell>
          <cell r="B298">
            <v>301</v>
          </cell>
          <cell r="C298" t="str">
            <v>a</v>
          </cell>
          <cell r="D298">
            <v>51107</v>
          </cell>
          <cell r="E298" t="str">
            <v>콘크리트타설</v>
          </cell>
          <cell r="I298">
            <v>0</v>
          </cell>
        </row>
        <row r="299">
          <cell r="A299" t="str">
            <v>D00237</v>
          </cell>
          <cell r="B299">
            <v>1010</v>
          </cell>
          <cell r="C299" t="str">
            <v>-1</v>
          </cell>
          <cell r="D299">
            <v>51219</v>
          </cell>
          <cell r="E299" t="str">
            <v>콘크리트타설</v>
          </cell>
          <cell r="F299" t="str">
            <v>(철근 펌프카)</v>
          </cell>
          <cell r="G299" t="str">
            <v>㎥</v>
          </cell>
          <cell r="I299">
            <v>0</v>
          </cell>
        </row>
        <row r="300">
          <cell r="A300" t="str">
            <v>D00234</v>
          </cell>
          <cell r="B300">
            <v>235</v>
          </cell>
          <cell r="C300" t="str">
            <v>-2</v>
          </cell>
          <cell r="D300">
            <v>51235</v>
          </cell>
          <cell r="E300" t="str">
            <v>콘크리트타설</v>
          </cell>
          <cell r="F300" t="str">
            <v>(무근 VIB 포함)</v>
          </cell>
          <cell r="G300" t="str">
            <v>㎥</v>
          </cell>
          <cell r="I300">
            <v>0</v>
          </cell>
        </row>
        <row r="301">
          <cell r="A301" t="str">
            <v>D00231</v>
          </cell>
          <cell r="B301">
            <v>108</v>
          </cell>
          <cell r="C301" t="str">
            <v>-3</v>
          </cell>
          <cell r="D301">
            <v>51251</v>
          </cell>
          <cell r="E301" t="str">
            <v>콘크리트타설</v>
          </cell>
          <cell r="F301" t="str">
            <v>(무근 VIB 제외)</v>
          </cell>
          <cell r="G301" t="str">
            <v>㎥</v>
          </cell>
          <cell r="I301">
            <v>0</v>
          </cell>
        </row>
        <row r="302">
          <cell r="A302" t="str">
            <v>E1</v>
          </cell>
          <cell r="B302">
            <v>0</v>
          </cell>
          <cell r="C302" t="str">
            <v>소계</v>
          </cell>
          <cell r="D302">
            <v>51642</v>
          </cell>
          <cell r="I302">
            <v>0</v>
          </cell>
        </row>
        <row r="303">
          <cell r="A303" t="str">
            <v>T1</v>
          </cell>
          <cell r="B303">
            <v>305</v>
          </cell>
          <cell r="C303" t="str">
            <v>b</v>
          </cell>
          <cell r="D303">
            <v>51906</v>
          </cell>
          <cell r="E303" t="str">
            <v>거 푸 집</v>
          </cell>
          <cell r="I303">
            <v>0</v>
          </cell>
        </row>
        <row r="304">
          <cell r="A304" t="str">
            <v>D00265</v>
          </cell>
          <cell r="B304">
            <v>1267</v>
          </cell>
          <cell r="C304" t="str">
            <v>-1</v>
          </cell>
          <cell r="D304">
            <v>51957</v>
          </cell>
          <cell r="E304" t="str">
            <v>문양거푸집(합판4회+</v>
          </cell>
          <cell r="F304" t="str">
            <v>문양스치로폴(0∼7M)</v>
          </cell>
          <cell r="G304" t="str">
            <v>㎡</v>
          </cell>
          <cell r="I304">
            <v>0</v>
          </cell>
        </row>
        <row r="305">
          <cell r="A305" t="str">
            <v>D00280</v>
          </cell>
          <cell r="B305">
            <v>2699</v>
          </cell>
          <cell r="C305" t="str">
            <v>-2</v>
          </cell>
          <cell r="D305">
            <v>52085</v>
          </cell>
          <cell r="E305" t="str">
            <v>합판거푸집</v>
          </cell>
          <cell r="F305" t="str">
            <v>(4 회)</v>
          </cell>
          <cell r="G305" t="str">
            <v>㎡</v>
          </cell>
          <cell r="I305">
            <v>0</v>
          </cell>
        </row>
        <row r="306">
          <cell r="A306" t="str">
            <v>E1</v>
          </cell>
          <cell r="B306">
            <v>0</v>
          </cell>
          <cell r="C306" t="str">
            <v>소계</v>
          </cell>
          <cell r="D306">
            <v>52352</v>
          </cell>
          <cell r="I306">
            <v>0</v>
          </cell>
        </row>
        <row r="307">
          <cell r="A307" t="str">
            <v>D00853</v>
          </cell>
          <cell r="B307">
            <v>90</v>
          </cell>
          <cell r="C307" t="str">
            <v>c</v>
          </cell>
          <cell r="D307">
            <v>52464</v>
          </cell>
          <cell r="E307" t="str">
            <v>신축이음</v>
          </cell>
          <cell r="F307" t="str">
            <v>스치로폴(T=10 m/m)</v>
          </cell>
          <cell r="G307" t="str">
            <v>㎡</v>
          </cell>
          <cell r="I307">
            <v>0</v>
          </cell>
        </row>
        <row r="308">
          <cell r="A308" t="str">
            <v>D03800</v>
          </cell>
          <cell r="B308">
            <v>596</v>
          </cell>
          <cell r="C308" t="str">
            <v>d</v>
          </cell>
          <cell r="D308">
            <v>52576</v>
          </cell>
          <cell r="E308" t="str">
            <v>수축줄눈</v>
          </cell>
          <cell r="F308" t="str">
            <v>(면목 60x30)</v>
          </cell>
          <cell r="G308" t="str">
            <v>M</v>
          </cell>
          <cell r="I308">
            <v>0</v>
          </cell>
        </row>
        <row r="309">
          <cell r="A309" t="str">
            <v>D00323</v>
          </cell>
          <cell r="B309">
            <v>3875</v>
          </cell>
          <cell r="C309" t="str">
            <v>e</v>
          </cell>
          <cell r="D309">
            <v>52592</v>
          </cell>
          <cell r="E309" t="str">
            <v>강관비계</v>
          </cell>
          <cell r="F309" t="str">
            <v>(0∼30 M)</v>
          </cell>
          <cell r="G309" t="str">
            <v>㎡</v>
          </cell>
          <cell r="I309">
            <v>0</v>
          </cell>
        </row>
        <row r="310">
          <cell r="A310" t="str">
            <v>D00588</v>
          </cell>
          <cell r="B310">
            <v>4567</v>
          </cell>
          <cell r="C310" t="str">
            <v>f</v>
          </cell>
          <cell r="D310">
            <v>55598</v>
          </cell>
          <cell r="E310" t="str">
            <v>스페이서 설치</v>
          </cell>
          <cell r="F310" t="str">
            <v>(슬라브및기초용)</v>
          </cell>
          <cell r="G310" t="str">
            <v>㎡</v>
          </cell>
          <cell r="I310">
            <v>0</v>
          </cell>
        </row>
        <row r="311">
          <cell r="A311" t="str">
            <v>D00270</v>
          </cell>
          <cell r="B311">
            <v>88.667000000000002</v>
          </cell>
          <cell r="C311" t="str">
            <v>g</v>
          </cell>
          <cell r="D311">
            <v>55726</v>
          </cell>
          <cell r="E311" t="str">
            <v>철근가공조립</v>
          </cell>
          <cell r="F311" t="str">
            <v>(간 단)</v>
          </cell>
          <cell r="G311" t="str">
            <v>Ton</v>
          </cell>
          <cell r="I311">
            <v>0</v>
          </cell>
        </row>
        <row r="312">
          <cell r="A312" t="str">
            <v>D00353</v>
          </cell>
          <cell r="B312">
            <v>151</v>
          </cell>
          <cell r="C312" t="str">
            <v>h</v>
          </cell>
          <cell r="D312">
            <v>55742</v>
          </cell>
          <cell r="E312" t="str">
            <v>지수판설치</v>
          </cell>
          <cell r="F312" t="str">
            <v>(150x5 m/m)</v>
          </cell>
          <cell r="G312" t="str">
            <v>M</v>
          </cell>
          <cell r="I312">
            <v>0</v>
          </cell>
        </row>
        <row r="313">
          <cell r="A313" t="str">
            <v>E2</v>
          </cell>
          <cell r="B313">
            <v>0</v>
          </cell>
          <cell r="C313" t="str">
            <v>계</v>
          </cell>
          <cell r="D313">
            <v>59124</v>
          </cell>
          <cell r="I313">
            <v>0</v>
          </cell>
        </row>
        <row r="314">
          <cell r="A314" t="str">
            <v>D00592</v>
          </cell>
          <cell r="B314">
            <v>715</v>
          </cell>
          <cell r="C314" t="str">
            <v>2.22</v>
          </cell>
          <cell r="D314">
            <v>59127</v>
          </cell>
          <cell r="E314" t="str">
            <v>돌망태(타원형)</v>
          </cell>
          <cell r="F314" t="str">
            <v>Φ45 Cm</v>
          </cell>
          <cell r="G314" t="str">
            <v>㎡</v>
          </cell>
          <cell r="I314">
            <v>0</v>
          </cell>
        </row>
        <row r="315">
          <cell r="A315" t="str">
            <v>T2</v>
          </cell>
          <cell r="B315">
            <v>335</v>
          </cell>
          <cell r="C315" t="str">
            <v>2.23</v>
          </cell>
          <cell r="D315">
            <v>59128</v>
          </cell>
          <cell r="E315" t="str">
            <v>분 수 문</v>
          </cell>
          <cell r="I315">
            <v>0</v>
          </cell>
        </row>
        <row r="316">
          <cell r="A316" t="str">
            <v>T1</v>
          </cell>
          <cell r="B316">
            <v>320</v>
          </cell>
          <cell r="C316" t="str">
            <v>a</v>
          </cell>
          <cell r="D316">
            <v>59256</v>
          </cell>
          <cell r="E316" t="str">
            <v>콘크리트타설</v>
          </cell>
          <cell r="I316">
            <v>0</v>
          </cell>
        </row>
        <row r="317">
          <cell r="A317" t="str">
            <v>D00237</v>
          </cell>
          <cell r="B317">
            <v>8</v>
          </cell>
          <cell r="C317" t="str">
            <v>-1</v>
          </cell>
          <cell r="D317">
            <v>59368</v>
          </cell>
          <cell r="E317" t="str">
            <v>콘크리트타설</v>
          </cell>
          <cell r="F317" t="str">
            <v>(철근 펌프카)</v>
          </cell>
          <cell r="G317" t="str">
            <v>㎥</v>
          </cell>
          <cell r="I317">
            <v>0</v>
          </cell>
        </row>
        <row r="318">
          <cell r="A318" t="str">
            <v>D00238</v>
          </cell>
          <cell r="B318">
            <v>5</v>
          </cell>
          <cell r="C318" t="str">
            <v>-2</v>
          </cell>
          <cell r="D318">
            <v>59384</v>
          </cell>
          <cell r="E318" t="str">
            <v>콘크리트타설</v>
          </cell>
          <cell r="F318" t="str">
            <v>(무근 펌프카)</v>
          </cell>
          <cell r="G318" t="str">
            <v>㎥</v>
          </cell>
          <cell r="I318">
            <v>0</v>
          </cell>
        </row>
        <row r="319">
          <cell r="A319" t="str">
            <v>D00232</v>
          </cell>
          <cell r="B319">
            <v>7</v>
          </cell>
          <cell r="C319" t="str">
            <v>-3</v>
          </cell>
          <cell r="D319">
            <v>59400</v>
          </cell>
          <cell r="E319" t="str">
            <v>콘크리트타설</v>
          </cell>
          <cell r="F319" t="str">
            <v>(철근 VIB 제외)</v>
          </cell>
          <cell r="G319" t="str">
            <v>㎥</v>
          </cell>
          <cell r="I319">
            <v>0</v>
          </cell>
        </row>
        <row r="320">
          <cell r="A320" t="str">
            <v>D00231</v>
          </cell>
          <cell r="B320">
            <v>2</v>
          </cell>
          <cell r="C320" t="str">
            <v>-4</v>
          </cell>
          <cell r="D320">
            <v>59596</v>
          </cell>
          <cell r="E320" t="str">
            <v>콘크리트타설</v>
          </cell>
          <cell r="F320" t="str">
            <v>(무근 VIB 제외)</v>
          </cell>
          <cell r="G320" t="str">
            <v>㎥</v>
          </cell>
          <cell r="I320">
            <v>0</v>
          </cell>
        </row>
        <row r="321">
          <cell r="A321" t="str">
            <v>E1</v>
          </cell>
          <cell r="B321">
            <v>0</v>
          </cell>
          <cell r="C321" t="str">
            <v>소계</v>
          </cell>
          <cell r="D321">
            <v>59791</v>
          </cell>
          <cell r="I321">
            <v>0</v>
          </cell>
        </row>
        <row r="322">
          <cell r="A322" t="str">
            <v>T1</v>
          </cell>
          <cell r="B322">
            <v>325</v>
          </cell>
          <cell r="C322" t="str">
            <v>b</v>
          </cell>
          <cell r="D322">
            <v>59919</v>
          </cell>
          <cell r="E322" t="str">
            <v>거 푸 집</v>
          </cell>
          <cell r="I322">
            <v>0</v>
          </cell>
        </row>
        <row r="323">
          <cell r="A323" t="str">
            <v>D00276</v>
          </cell>
          <cell r="B323">
            <v>44</v>
          </cell>
          <cell r="C323" t="str">
            <v>-1</v>
          </cell>
          <cell r="D323">
            <v>59988</v>
          </cell>
          <cell r="E323" t="str">
            <v>합판거푸집</v>
          </cell>
          <cell r="F323" t="str">
            <v>(3 회)</v>
          </cell>
          <cell r="G323" t="str">
            <v>㎡</v>
          </cell>
          <cell r="I323">
            <v>0</v>
          </cell>
        </row>
        <row r="324">
          <cell r="A324" t="str">
            <v>D00280</v>
          </cell>
          <cell r="B324">
            <v>62</v>
          </cell>
          <cell r="C324" t="str">
            <v>-2</v>
          </cell>
          <cell r="D324">
            <v>60022</v>
          </cell>
          <cell r="E324" t="str">
            <v>합판거푸집</v>
          </cell>
          <cell r="F324" t="str">
            <v>(4 회)</v>
          </cell>
          <cell r="G324" t="str">
            <v>㎡</v>
          </cell>
          <cell r="I324">
            <v>0</v>
          </cell>
        </row>
        <row r="325">
          <cell r="A325" t="str">
            <v>D00282</v>
          </cell>
          <cell r="B325">
            <v>2</v>
          </cell>
          <cell r="C325" t="str">
            <v>-3</v>
          </cell>
          <cell r="D325">
            <v>60039</v>
          </cell>
          <cell r="E325" t="str">
            <v>합판거푸집</v>
          </cell>
          <cell r="F325" t="str">
            <v>(6 회)</v>
          </cell>
          <cell r="G325" t="str">
            <v>㎡</v>
          </cell>
          <cell r="I325">
            <v>0</v>
          </cell>
        </row>
        <row r="326">
          <cell r="A326" t="str">
            <v>E1</v>
          </cell>
          <cell r="B326">
            <v>0</v>
          </cell>
          <cell r="C326" t="str">
            <v>소계</v>
          </cell>
          <cell r="D326">
            <v>60048</v>
          </cell>
          <cell r="I326">
            <v>0</v>
          </cell>
        </row>
        <row r="327">
          <cell r="A327" t="str">
            <v>D00323</v>
          </cell>
          <cell r="B327">
            <v>42</v>
          </cell>
          <cell r="C327" t="str">
            <v>c</v>
          </cell>
          <cell r="D327">
            <v>60049</v>
          </cell>
          <cell r="E327" t="str">
            <v>강관비계</v>
          </cell>
          <cell r="F327" t="str">
            <v>(0∼30 M)</v>
          </cell>
          <cell r="G327" t="str">
            <v>㎡</v>
          </cell>
          <cell r="I327">
            <v>0</v>
          </cell>
        </row>
        <row r="328">
          <cell r="A328" t="str">
            <v>D00588</v>
          </cell>
          <cell r="B328">
            <v>41</v>
          </cell>
          <cell r="C328" t="str">
            <v>d</v>
          </cell>
          <cell r="D328">
            <v>60945</v>
          </cell>
          <cell r="E328" t="str">
            <v>스페이서 설치</v>
          </cell>
          <cell r="F328" t="str">
            <v>(슬라브및기초용)</v>
          </cell>
          <cell r="G328" t="str">
            <v>㎡</v>
          </cell>
          <cell r="I328">
            <v>0</v>
          </cell>
        </row>
        <row r="329">
          <cell r="A329" t="str">
            <v>D00333</v>
          </cell>
          <cell r="B329">
            <v>15</v>
          </cell>
          <cell r="C329" t="str">
            <v>e</v>
          </cell>
          <cell r="D329">
            <v>61105</v>
          </cell>
          <cell r="E329" t="str">
            <v>강관동바리</v>
          </cell>
          <cell r="F329" t="str">
            <v>(암거용)</v>
          </cell>
          <cell r="G329" t="str">
            <v>공㎥</v>
          </cell>
          <cell r="I329">
            <v>0</v>
          </cell>
        </row>
        <row r="330">
          <cell r="A330" t="str">
            <v>D03889</v>
          </cell>
          <cell r="B330">
            <v>4.3999999999999997E-2</v>
          </cell>
          <cell r="C330" t="str">
            <v>f</v>
          </cell>
          <cell r="D330">
            <v>61137</v>
          </cell>
          <cell r="E330" t="str">
            <v>분수문 난간</v>
          </cell>
          <cell r="G330" t="str">
            <v>Ton</v>
          </cell>
          <cell r="I330">
            <v>0</v>
          </cell>
        </row>
        <row r="331">
          <cell r="A331" t="str">
            <v>D00271</v>
          </cell>
          <cell r="B331">
            <v>1.8380000000000001</v>
          </cell>
          <cell r="C331" t="str">
            <v>g</v>
          </cell>
          <cell r="D331">
            <v>61145</v>
          </cell>
          <cell r="E331" t="str">
            <v>철근가공조립</v>
          </cell>
          <cell r="F331" t="str">
            <v>(보 통)</v>
          </cell>
          <cell r="G331" t="str">
            <v>Ton</v>
          </cell>
          <cell r="I331">
            <v>0</v>
          </cell>
        </row>
        <row r="332">
          <cell r="A332" t="str">
            <v>D03836</v>
          </cell>
          <cell r="B332">
            <v>1</v>
          </cell>
          <cell r="C332" t="str">
            <v>h</v>
          </cell>
          <cell r="D332">
            <v>61149</v>
          </cell>
          <cell r="E332" t="str">
            <v>작업용계단</v>
          </cell>
          <cell r="G332" t="str">
            <v>EA</v>
          </cell>
          <cell r="I332">
            <v>0</v>
          </cell>
        </row>
        <row r="333">
          <cell r="A333" t="str">
            <v>D00347</v>
          </cell>
          <cell r="B333">
            <v>4</v>
          </cell>
          <cell r="C333" t="str">
            <v>i</v>
          </cell>
          <cell r="D333">
            <v>61151</v>
          </cell>
          <cell r="E333" t="str">
            <v>조합페인트</v>
          </cell>
          <cell r="F333" t="str">
            <v>(철재면 2 회)</v>
          </cell>
          <cell r="G333" t="str">
            <v>㎡</v>
          </cell>
          <cell r="I333">
            <v>0</v>
          </cell>
        </row>
        <row r="334">
          <cell r="A334" t="str">
            <v>D00410</v>
          </cell>
          <cell r="B334">
            <v>4</v>
          </cell>
          <cell r="C334" t="str">
            <v>j</v>
          </cell>
          <cell r="D334">
            <v>61153</v>
          </cell>
          <cell r="E334" t="str">
            <v>문비</v>
          </cell>
          <cell r="G334" t="str">
            <v>EA</v>
          </cell>
          <cell r="I334">
            <v>0</v>
          </cell>
        </row>
        <row r="335">
          <cell r="A335" t="str">
            <v>D03837</v>
          </cell>
          <cell r="B335">
            <v>1</v>
          </cell>
          <cell r="C335" t="str">
            <v>h</v>
          </cell>
          <cell r="D335">
            <v>61161</v>
          </cell>
          <cell r="E335" t="str">
            <v>권 양 기</v>
          </cell>
          <cell r="F335" t="str">
            <v>(2.5 Ton)</v>
          </cell>
          <cell r="G335" t="str">
            <v>EA</v>
          </cell>
          <cell r="I335">
            <v>0</v>
          </cell>
        </row>
        <row r="336">
          <cell r="A336" t="str">
            <v>E2</v>
          </cell>
          <cell r="B336">
            <v>0</v>
          </cell>
          <cell r="C336" t="str">
            <v>계</v>
          </cell>
          <cell r="D336">
            <v>61165</v>
          </cell>
          <cell r="I336">
            <v>0</v>
          </cell>
        </row>
        <row r="337">
          <cell r="A337" t="str">
            <v>E3</v>
          </cell>
          <cell r="B337">
            <v>0</v>
          </cell>
          <cell r="C337" t="str">
            <v>합계</v>
          </cell>
          <cell r="D337">
            <v>61169</v>
          </cell>
          <cell r="I337">
            <v>0</v>
          </cell>
        </row>
        <row r="338">
          <cell r="A338" t="str">
            <v>E4</v>
          </cell>
          <cell r="B338">
            <v>0</v>
          </cell>
          <cell r="C338" t="str">
            <v>총계</v>
          </cell>
          <cell r="D338">
            <v>61179</v>
          </cell>
          <cell r="I338">
            <v>0</v>
          </cell>
        </row>
        <row r="339">
          <cell r="A339" t="str">
            <v>T4</v>
          </cell>
          <cell r="B339">
            <v>1497</v>
          </cell>
          <cell r="C339" t="str">
            <v>3.</v>
          </cell>
          <cell r="D339">
            <v>61198</v>
          </cell>
          <cell r="E339" t="str">
            <v>구  조  물  공</v>
          </cell>
          <cell r="I339">
            <v>0</v>
          </cell>
        </row>
        <row r="340">
          <cell r="A340" t="str">
            <v>T3</v>
          </cell>
          <cell r="B340">
            <v>389</v>
          </cell>
          <cell r="C340" t="str">
            <v>3.A</v>
          </cell>
          <cell r="D340">
            <v>61262</v>
          </cell>
          <cell r="E340" t="str">
            <v>옥 암 지하차도</v>
          </cell>
          <cell r="I340">
            <v>0</v>
          </cell>
        </row>
        <row r="341">
          <cell r="A341" t="str">
            <v>T2</v>
          </cell>
          <cell r="B341">
            <v>351</v>
          </cell>
          <cell r="C341" t="str">
            <v>3.01</v>
          </cell>
          <cell r="D341">
            <v>214559</v>
          </cell>
          <cell r="E341" t="str">
            <v>토          공</v>
          </cell>
          <cell r="I341">
            <v>0</v>
          </cell>
        </row>
        <row r="342">
          <cell r="A342" t="str">
            <v>D00135</v>
          </cell>
          <cell r="B342">
            <v>1190</v>
          </cell>
          <cell r="C342" t="str">
            <v>a</v>
          </cell>
          <cell r="D342">
            <v>367856</v>
          </cell>
          <cell r="E342" t="str">
            <v>구조물터파기</v>
          </cell>
          <cell r="F342" t="str">
            <v>(육상발파암 0∼1 M)</v>
          </cell>
          <cell r="G342" t="str">
            <v>㎥</v>
          </cell>
          <cell r="I342">
            <v>0</v>
          </cell>
        </row>
        <row r="343">
          <cell r="A343" t="str">
            <v>D00136</v>
          </cell>
          <cell r="B343">
            <v>1113</v>
          </cell>
          <cell r="C343" t="str">
            <v>b</v>
          </cell>
          <cell r="D343">
            <v>368011</v>
          </cell>
          <cell r="E343" t="str">
            <v>구조물터파기</v>
          </cell>
          <cell r="F343" t="str">
            <v>(육상발파암 1∼2 M)</v>
          </cell>
          <cell r="G343" t="str">
            <v>㎥</v>
          </cell>
          <cell r="I343">
            <v>0</v>
          </cell>
        </row>
        <row r="344">
          <cell r="A344" t="str">
            <v>D03810</v>
          </cell>
          <cell r="B344">
            <v>1037</v>
          </cell>
          <cell r="C344" t="str">
            <v>c</v>
          </cell>
          <cell r="D344">
            <v>368204</v>
          </cell>
          <cell r="E344" t="str">
            <v>구조물터파기</v>
          </cell>
          <cell r="F344" t="str">
            <v>(육상발파암 2∼3 M)</v>
          </cell>
          <cell r="G344" t="str">
            <v>㎥</v>
          </cell>
          <cell r="I344">
            <v>0</v>
          </cell>
        </row>
        <row r="345">
          <cell r="A345" t="str">
            <v>D03811</v>
          </cell>
          <cell r="B345">
            <v>960</v>
          </cell>
          <cell r="C345" t="str">
            <v>d</v>
          </cell>
          <cell r="D345">
            <v>368285</v>
          </cell>
          <cell r="E345" t="str">
            <v>구조물터파기</v>
          </cell>
          <cell r="F345" t="str">
            <v>(육상발파암 3∼4 M)</v>
          </cell>
          <cell r="G345" t="str">
            <v>㎥</v>
          </cell>
          <cell r="I345">
            <v>0</v>
          </cell>
        </row>
        <row r="346">
          <cell r="A346" t="str">
            <v>D03812</v>
          </cell>
          <cell r="B346">
            <v>884</v>
          </cell>
          <cell r="C346" t="str">
            <v>e</v>
          </cell>
          <cell r="D346">
            <v>368407</v>
          </cell>
          <cell r="E346" t="str">
            <v>구조물터파기</v>
          </cell>
          <cell r="F346" t="str">
            <v>(육상발파암 4∼5 M)</v>
          </cell>
          <cell r="G346" t="str">
            <v>㎥</v>
          </cell>
          <cell r="I346">
            <v>0</v>
          </cell>
        </row>
        <row r="347">
          <cell r="A347" t="str">
            <v>D03813</v>
          </cell>
          <cell r="B347">
            <v>807</v>
          </cell>
          <cell r="C347" t="str">
            <v>f</v>
          </cell>
          <cell r="D347">
            <v>368468</v>
          </cell>
          <cell r="E347" t="str">
            <v>구조물터파기</v>
          </cell>
          <cell r="F347" t="str">
            <v>(육상발파암 5∼6 M)</v>
          </cell>
          <cell r="G347" t="str">
            <v>㎥</v>
          </cell>
          <cell r="I347">
            <v>0</v>
          </cell>
        </row>
        <row r="348">
          <cell r="A348" t="str">
            <v>D03814</v>
          </cell>
          <cell r="B348">
            <v>731</v>
          </cell>
          <cell r="C348" t="str">
            <v>g</v>
          </cell>
          <cell r="D348">
            <v>368498</v>
          </cell>
          <cell r="E348" t="str">
            <v>구조물터파기</v>
          </cell>
          <cell r="F348" t="str">
            <v>(육상발파암 6∼7 M)</v>
          </cell>
          <cell r="G348" t="str">
            <v>㎥</v>
          </cell>
          <cell r="I348">
            <v>0</v>
          </cell>
        </row>
        <row r="349">
          <cell r="A349" t="str">
            <v>D03815</v>
          </cell>
          <cell r="B349">
            <v>654</v>
          </cell>
          <cell r="C349" t="str">
            <v>h</v>
          </cell>
          <cell r="D349">
            <v>368513</v>
          </cell>
          <cell r="E349" t="str">
            <v>구조물터파기</v>
          </cell>
          <cell r="F349" t="str">
            <v>(육상발파암 7∼8 M)</v>
          </cell>
          <cell r="G349" t="str">
            <v>㎥</v>
          </cell>
          <cell r="I349">
            <v>0</v>
          </cell>
        </row>
        <row r="350">
          <cell r="A350" t="str">
            <v>D00037</v>
          </cell>
          <cell r="B350">
            <v>1023</v>
          </cell>
          <cell r="C350" t="str">
            <v>i</v>
          </cell>
          <cell r="D350">
            <v>368528</v>
          </cell>
          <cell r="E350" t="str">
            <v>되메우기</v>
          </cell>
          <cell r="F350" t="str">
            <v>(노 체)</v>
          </cell>
          <cell r="G350" t="str">
            <v>㎥</v>
          </cell>
          <cell r="I350">
            <v>0</v>
          </cell>
        </row>
        <row r="351">
          <cell r="A351" t="str">
            <v>D00170</v>
          </cell>
          <cell r="B351">
            <v>2160</v>
          </cell>
          <cell r="C351" t="str">
            <v>j</v>
          </cell>
          <cell r="D351">
            <v>368648</v>
          </cell>
          <cell r="E351" t="str">
            <v>뒷채움잡석</v>
          </cell>
          <cell r="F351" t="str">
            <v>(현장암유용)</v>
          </cell>
          <cell r="G351" t="str">
            <v>㎥</v>
          </cell>
          <cell r="I351">
            <v>0</v>
          </cell>
        </row>
        <row r="352">
          <cell r="A352" t="str">
            <v>E2</v>
          </cell>
          <cell r="B352">
            <v>0</v>
          </cell>
          <cell r="C352" t="str">
            <v>계</v>
          </cell>
          <cell r="D352">
            <v>368768</v>
          </cell>
          <cell r="I352">
            <v>0</v>
          </cell>
        </row>
        <row r="353">
          <cell r="A353" t="str">
            <v>T2</v>
          </cell>
          <cell r="B353">
            <v>357</v>
          </cell>
          <cell r="C353" t="str">
            <v>3.02</v>
          </cell>
          <cell r="D353">
            <v>369127</v>
          </cell>
          <cell r="E353" t="str">
            <v>거 푸 집</v>
          </cell>
          <cell r="I353">
            <v>0</v>
          </cell>
        </row>
        <row r="354">
          <cell r="A354" t="str">
            <v>D00276</v>
          </cell>
          <cell r="B354">
            <v>1862</v>
          </cell>
          <cell r="C354" t="str">
            <v>a</v>
          </cell>
          <cell r="D354">
            <v>369128</v>
          </cell>
          <cell r="E354" t="str">
            <v>합판거푸집</v>
          </cell>
          <cell r="F354" t="str">
            <v>(3 회)</v>
          </cell>
          <cell r="G354" t="str">
            <v>㎡</v>
          </cell>
          <cell r="I354">
            <v>0</v>
          </cell>
        </row>
        <row r="355">
          <cell r="A355" t="str">
            <v>D00280</v>
          </cell>
          <cell r="B355">
            <v>125</v>
          </cell>
          <cell r="C355" t="str">
            <v>b</v>
          </cell>
          <cell r="D355">
            <v>369192</v>
          </cell>
          <cell r="E355" t="str">
            <v>합판거푸집</v>
          </cell>
          <cell r="F355" t="str">
            <v>(4 회)</v>
          </cell>
          <cell r="G355" t="str">
            <v>㎡</v>
          </cell>
          <cell r="I355">
            <v>0</v>
          </cell>
        </row>
        <row r="356">
          <cell r="A356" t="str">
            <v>D00282</v>
          </cell>
          <cell r="B356">
            <v>29</v>
          </cell>
          <cell r="C356" t="str">
            <v>c</v>
          </cell>
          <cell r="D356">
            <v>369224</v>
          </cell>
          <cell r="E356" t="str">
            <v>합판거푸집</v>
          </cell>
          <cell r="F356" t="str">
            <v>(6 회)</v>
          </cell>
          <cell r="G356" t="str">
            <v>㎡</v>
          </cell>
          <cell r="I356">
            <v>0</v>
          </cell>
        </row>
        <row r="357">
          <cell r="A357" t="str">
            <v>D00265</v>
          </cell>
          <cell r="B357">
            <v>152</v>
          </cell>
          <cell r="C357" t="str">
            <v>d</v>
          </cell>
          <cell r="D357">
            <v>369232</v>
          </cell>
          <cell r="E357" t="str">
            <v>문양거푸집(합판4회+</v>
          </cell>
          <cell r="F357" t="str">
            <v>문양스치로폴(0∼7M)</v>
          </cell>
          <cell r="G357" t="str">
            <v>㎡</v>
          </cell>
          <cell r="I357">
            <v>0</v>
          </cell>
        </row>
        <row r="358">
          <cell r="A358" t="str">
            <v>E2</v>
          </cell>
          <cell r="B358">
            <v>0</v>
          </cell>
          <cell r="C358" t="str">
            <v>계</v>
          </cell>
          <cell r="D358">
            <v>369240</v>
          </cell>
          <cell r="I358">
            <v>0</v>
          </cell>
        </row>
        <row r="359">
          <cell r="A359" t="str">
            <v>D00323</v>
          </cell>
          <cell r="B359">
            <v>774</v>
          </cell>
          <cell r="C359" t="str">
            <v>3.03</v>
          </cell>
          <cell r="D359">
            <v>369241</v>
          </cell>
          <cell r="E359" t="str">
            <v>강관비계</v>
          </cell>
          <cell r="F359" t="str">
            <v>(0∼30 M)</v>
          </cell>
          <cell r="G359" t="str">
            <v>㎡</v>
          </cell>
          <cell r="I359">
            <v>0</v>
          </cell>
        </row>
        <row r="360">
          <cell r="A360" t="str">
            <v>D00334</v>
          </cell>
          <cell r="B360">
            <v>2514</v>
          </cell>
          <cell r="C360" t="str">
            <v>3.04</v>
          </cell>
          <cell r="D360">
            <v>369361</v>
          </cell>
          <cell r="E360" t="str">
            <v>강관동바리</v>
          </cell>
          <cell r="F360" t="str">
            <v>(교량용)</v>
          </cell>
          <cell r="G360" t="str">
            <v>공㎥</v>
          </cell>
          <cell r="I360">
            <v>0</v>
          </cell>
        </row>
        <row r="361">
          <cell r="A361" t="str">
            <v>T2</v>
          </cell>
          <cell r="B361">
            <v>363</v>
          </cell>
          <cell r="C361" t="str">
            <v>3.05</v>
          </cell>
          <cell r="D361">
            <v>369489</v>
          </cell>
          <cell r="E361" t="str">
            <v>철근가공조립</v>
          </cell>
          <cell r="I361">
            <v>0</v>
          </cell>
        </row>
        <row r="362">
          <cell r="A362" t="str">
            <v>D00271</v>
          </cell>
          <cell r="B362">
            <v>59.024999999999999</v>
          </cell>
          <cell r="C362" t="str">
            <v>a</v>
          </cell>
          <cell r="D362">
            <v>369617</v>
          </cell>
          <cell r="E362" t="str">
            <v>철근가공조립</v>
          </cell>
          <cell r="F362" t="str">
            <v>(보 통)</v>
          </cell>
          <cell r="G362" t="str">
            <v>Ton</v>
          </cell>
          <cell r="I362">
            <v>0</v>
          </cell>
        </row>
        <row r="363">
          <cell r="A363" t="str">
            <v>D00272</v>
          </cell>
          <cell r="B363">
            <v>330.56799999999998</v>
          </cell>
          <cell r="C363" t="str">
            <v>b</v>
          </cell>
          <cell r="D363">
            <v>369621</v>
          </cell>
          <cell r="E363" t="str">
            <v>철근가공조립</v>
          </cell>
          <cell r="F363" t="str">
            <v>(복 잡)</v>
          </cell>
          <cell r="G363" t="str">
            <v>Ton</v>
          </cell>
          <cell r="I363">
            <v>0</v>
          </cell>
        </row>
        <row r="364">
          <cell r="A364" t="str">
            <v>E2</v>
          </cell>
          <cell r="B364">
            <v>0</v>
          </cell>
          <cell r="C364" t="str">
            <v>계</v>
          </cell>
          <cell r="D364">
            <v>369624</v>
          </cell>
          <cell r="I364">
            <v>0</v>
          </cell>
        </row>
        <row r="365">
          <cell r="A365" t="str">
            <v>T2</v>
          </cell>
          <cell r="B365">
            <v>367</v>
          </cell>
          <cell r="C365" t="str">
            <v>3.06</v>
          </cell>
          <cell r="D365">
            <v>369625</v>
          </cell>
          <cell r="E365" t="str">
            <v>콘크리트타설</v>
          </cell>
          <cell r="I365">
            <v>0</v>
          </cell>
        </row>
        <row r="366">
          <cell r="A366" t="str">
            <v>D00237</v>
          </cell>
          <cell r="B366">
            <v>1730</v>
          </cell>
          <cell r="C366" t="str">
            <v>a</v>
          </cell>
          <cell r="D366">
            <v>369689</v>
          </cell>
          <cell r="E366" t="str">
            <v>콘크리트타설</v>
          </cell>
          <cell r="F366" t="str">
            <v>(철근 펌프카)</v>
          </cell>
          <cell r="G366" t="str">
            <v>㎥</v>
          </cell>
          <cell r="I366">
            <v>0</v>
          </cell>
        </row>
        <row r="367">
          <cell r="A367" t="str">
            <v>D00231</v>
          </cell>
          <cell r="B367">
            <v>108</v>
          </cell>
          <cell r="C367" t="str">
            <v>b</v>
          </cell>
          <cell r="D367">
            <v>369721</v>
          </cell>
          <cell r="E367" t="str">
            <v>콘크리트타설</v>
          </cell>
          <cell r="F367" t="str">
            <v>(무근 VIB 제외)</v>
          </cell>
          <cell r="G367" t="str">
            <v>㎥</v>
          </cell>
          <cell r="I367">
            <v>0</v>
          </cell>
        </row>
        <row r="368">
          <cell r="A368" t="str">
            <v>E2</v>
          </cell>
          <cell r="B368">
            <v>0</v>
          </cell>
          <cell r="C368" t="str">
            <v>계</v>
          </cell>
          <cell r="D368">
            <v>369753</v>
          </cell>
          <cell r="I368">
            <v>0</v>
          </cell>
        </row>
        <row r="369">
          <cell r="A369" t="str">
            <v>D03746</v>
          </cell>
          <cell r="B369">
            <v>423</v>
          </cell>
          <cell r="C369" t="str">
            <v>3.07</v>
          </cell>
          <cell r="D369">
            <v>369761</v>
          </cell>
          <cell r="E369" t="str">
            <v>타일붙이기</v>
          </cell>
          <cell r="F369" t="str">
            <v>(90x190x11)</v>
          </cell>
          <cell r="G369" t="str">
            <v>㎡</v>
          </cell>
          <cell r="I369">
            <v>0</v>
          </cell>
        </row>
        <row r="370">
          <cell r="A370" t="str">
            <v>D01034</v>
          </cell>
          <cell r="B370">
            <v>423</v>
          </cell>
          <cell r="C370" t="str">
            <v>3.08</v>
          </cell>
          <cell r="D370">
            <v>369765</v>
          </cell>
          <cell r="E370" t="str">
            <v>바탕고르기</v>
          </cell>
          <cell r="F370" t="str">
            <v>T=24 m/m</v>
          </cell>
          <cell r="G370" t="str">
            <v>㎡</v>
          </cell>
          <cell r="I370">
            <v>0</v>
          </cell>
        </row>
        <row r="371">
          <cell r="A371" t="str">
            <v>D00563</v>
          </cell>
          <cell r="B371">
            <v>1224</v>
          </cell>
          <cell r="C371" t="str">
            <v>3.09</v>
          </cell>
          <cell r="D371">
            <v>369767</v>
          </cell>
          <cell r="E371" t="str">
            <v>아스팔트 방수</v>
          </cell>
          <cell r="F371" t="str">
            <v>(2 회)</v>
          </cell>
          <cell r="G371" t="str">
            <v>㎡</v>
          </cell>
          <cell r="I371">
            <v>0</v>
          </cell>
        </row>
        <row r="372">
          <cell r="A372" t="str">
            <v>D03816</v>
          </cell>
          <cell r="B372">
            <v>29</v>
          </cell>
          <cell r="C372" t="str">
            <v>3.10</v>
          </cell>
          <cell r="D372">
            <v>369768</v>
          </cell>
          <cell r="E372" t="str">
            <v>시공이음면정리</v>
          </cell>
          <cell r="G372" t="str">
            <v>㎡</v>
          </cell>
          <cell r="I372">
            <v>0</v>
          </cell>
        </row>
        <row r="373">
          <cell r="A373" t="str">
            <v>D00587</v>
          </cell>
          <cell r="B373">
            <v>37</v>
          </cell>
          <cell r="C373" t="str">
            <v>3.11</v>
          </cell>
          <cell r="D373">
            <v>369896</v>
          </cell>
          <cell r="E373" t="str">
            <v>신축이음</v>
          </cell>
          <cell r="F373" t="str">
            <v>(지하차도)</v>
          </cell>
          <cell r="G373" t="str">
            <v>M</v>
          </cell>
          <cell r="I373">
            <v>0</v>
          </cell>
        </row>
        <row r="374">
          <cell r="A374" t="str">
            <v>D03748</v>
          </cell>
          <cell r="B374">
            <v>56</v>
          </cell>
          <cell r="C374" t="str">
            <v>3.12</v>
          </cell>
          <cell r="D374">
            <v>369992</v>
          </cell>
          <cell r="E374" t="str">
            <v>수축줄눈</v>
          </cell>
          <cell r="F374" t="str">
            <v>(지하차도)</v>
          </cell>
          <cell r="G374" t="str">
            <v>M</v>
          </cell>
          <cell r="I374">
            <v>0</v>
          </cell>
        </row>
        <row r="375">
          <cell r="A375" t="str">
            <v>D03817</v>
          </cell>
          <cell r="B375">
            <v>47</v>
          </cell>
          <cell r="C375" t="str">
            <v>3.13</v>
          </cell>
          <cell r="D375">
            <v>370040</v>
          </cell>
          <cell r="E375" t="str">
            <v>ELASTIC FILLER</v>
          </cell>
          <cell r="F375" t="str">
            <v>(T=20 m/m)</v>
          </cell>
          <cell r="G375" t="str">
            <v>㎡</v>
          </cell>
          <cell r="I375">
            <v>0</v>
          </cell>
        </row>
        <row r="376">
          <cell r="A376" t="str">
            <v>T2</v>
          </cell>
          <cell r="B376">
            <v>378</v>
          </cell>
          <cell r="C376" t="str">
            <v>3.14</v>
          </cell>
          <cell r="D376">
            <v>370365</v>
          </cell>
          <cell r="E376" t="str">
            <v>스페이서 설치</v>
          </cell>
          <cell r="I376">
            <v>0</v>
          </cell>
        </row>
        <row r="377">
          <cell r="A377" t="str">
            <v>D00588</v>
          </cell>
          <cell r="B377">
            <v>1095</v>
          </cell>
          <cell r="C377" t="str">
            <v>a</v>
          </cell>
          <cell r="D377">
            <v>370493</v>
          </cell>
          <cell r="E377" t="str">
            <v>스페이서 설치</v>
          </cell>
          <cell r="F377" t="str">
            <v>(슬라브및기초용)</v>
          </cell>
          <cell r="G377" t="str">
            <v>㎡</v>
          </cell>
          <cell r="I377">
            <v>0</v>
          </cell>
        </row>
        <row r="378">
          <cell r="A378" t="str">
            <v>D01070</v>
          </cell>
          <cell r="B378">
            <v>640</v>
          </cell>
          <cell r="C378" t="str">
            <v>b</v>
          </cell>
          <cell r="D378">
            <v>370501</v>
          </cell>
          <cell r="E378" t="str">
            <v>스페이서 설치</v>
          </cell>
          <cell r="F378" t="str">
            <v>(벽체용)</v>
          </cell>
          <cell r="G378" t="str">
            <v>㎡</v>
          </cell>
          <cell r="I378">
            <v>0</v>
          </cell>
        </row>
        <row r="379">
          <cell r="A379" t="str">
            <v>E2</v>
          </cell>
          <cell r="B379">
            <v>0</v>
          </cell>
          <cell r="C379" t="str">
            <v>계</v>
          </cell>
          <cell r="D379">
            <v>370505</v>
          </cell>
          <cell r="I379">
            <v>0</v>
          </cell>
        </row>
        <row r="380">
          <cell r="A380" t="str">
            <v>D03818</v>
          </cell>
          <cell r="B380">
            <v>46</v>
          </cell>
          <cell r="C380" t="str">
            <v>3.15</v>
          </cell>
          <cell r="D380">
            <v>370830</v>
          </cell>
          <cell r="E380" t="str">
            <v>스틸그레이팅</v>
          </cell>
          <cell r="F380" t="str">
            <v>(995x350x44)</v>
          </cell>
          <cell r="G380" t="str">
            <v>M</v>
          </cell>
          <cell r="I380">
            <v>0</v>
          </cell>
        </row>
        <row r="381">
          <cell r="A381" t="str">
            <v>D00846</v>
          </cell>
          <cell r="B381">
            <v>33</v>
          </cell>
          <cell r="C381" t="str">
            <v>3.16</v>
          </cell>
          <cell r="D381">
            <v>370894</v>
          </cell>
          <cell r="E381" t="str">
            <v>폴리우레탄실란트채움</v>
          </cell>
          <cell r="F381" t="str">
            <v>(25x20)</v>
          </cell>
          <cell r="G381" t="str">
            <v>M</v>
          </cell>
          <cell r="I381">
            <v>0</v>
          </cell>
        </row>
        <row r="382">
          <cell r="A382" t="str">
            <v>D03843</v>
          </cell>
          <cell r="B382">
            <v>1.605</v>
          </cell>
          <cell r="C382" t="str">
            <v>3.17</v>
          </cell>
          <cell r="D382">
            <v>370926</v>
          </cell>
          <cell r="E382" t="str">
            <v>철근망 설치</v>
          </cell>
          <cell r="F382" t="str">
            <v>(D=13 m/m)</v>
          </cell>
          <cell r="G382" t="str">
            <v>Ton</v>
          </cell>
          <cell r="I382">
            <v>0</v>
          </cell>
        </row>
        <row r="383">
          <cell r="A383" t="str">
            <v>D01191</v>
          </cell>
          <cell r="B383">
            <v>8</v>
          </cell>
          <cell r="C383" t="str">
            <v>3.18</v>
          </cell>
          <cell r="D383">
            <v>370958</v>
          </cell>
          <cell r="E383" t="str">
            <v>PVC PIPE 설치</v>
          </cell>
          <cell r="F383" t="str">
            <v>(Φ65 m/m)</v>
          </cell>
          <cell r="G383" t="str">
            <v>M</v>
          </cell>
          <cell r="I383">
            <v>0</v>
          </cell>
        </row>
        <row r="384">
          <cell r="A384" t="str">
            <v>D00539</v>
          </cell>
          <cell r="B384">
            <v>455</v>
          </cell>
          <cell r="C384" t="str">
            <v>3.19</v>
          </cell>
          <cell r="D384">
            <v>524996</v>
          </cell>
          <cell r="E384" t="str">
            <v>면고르기</v>
          </cell>
          <cell r="G384" t="str">
            <v>㎡</v>
          </cell>
          <cell r="I384">
            <v>0</v>
          </cell>
        </row>
        <row r="385">
          <cell r="A385" t="str">
            <v>D00537</v>
          </cell>
          <cell r="B385">
            <v>553</v>
          </cell>
          <cell r="C385" t="str">
            <v>3.20</v>
          </cell>
          <cell r="D385">
            <v>602015</v>
          </cell>
          <cell r="E385" t="str">
            <v>슬래브양생</v>
          </cell>
          <cell r="F385" t="str">
            <v>(양생제)</v>
          </cell>
          <cell r="G385" t="str">
            <v>㎡</v>
          </cell>
          <cell r="I385">
            <v>0</v>
          </cell>
        </row>
        <row r="386">
          <cell r="A386" t="str">
            <v>D03856</v>
          </cell>
          <cell r="B386">
            <v>137</v>
          </cell>
          <cell r="C386" t="str">
            <v>3.21</v>
          </cell>
          <cell r="D386">
            <v>650153</v>
          </cell>
          <cell r="E386" t="str">
            <v>맹암거설치</v>
          </cell>
          <cell r="F386" t="str">
            <v>(D=200 m/m)</v>
          </cell>
          <cell r="G386" t="str">
            <v>M</v>
          </cell>
          <cell r="I386">
            <v>0</v>
          </cell>
        </row>
        <row r="387">
          <cell r="A387" t="str">
            <v>D00419</v>
          </cell>
          <cell r="B387">
            <v>113</v>
          </cell>
          <cell r="C387" t="str">
            <v>3.22</v>
          </cell>
          <cell r="D387">
            <v>669407</v>
          </cell>
          <cell r="E387" t="str">
            <v>부직포설치</v>
          </cell>
          <cell r="F387" t="str">
            <v>(2.0 T/M)</v>
          </cell>
          <cell r="G387" t="str">
            <v>㎡</v>
          </cell>
          <cell r="I387">
            <v>0</v>
          </cell>
        </row>
        <row r="388">
          <cell r="A388" t="str">
            <v>D03871</v>
          </cell>
          <cell r="B388">
            <v>4</v>
          </cell>
          <cell r="C388" t="str">
            <v>3.23</v>
          </cell>
          <cell r="D388">
            <v>674221</v>
          </cell>
          <cell r="E388" t="str">
            <v>평판재하시험</v>
          </cell>
          <cell r="G388" t="str">
            <v>개소</v>
          </cell>
          <cell r="I388">
            <v>0</v>
          </cell>
        </row>
        <row r="389">
          <cell r="A389" t="str">
            <v>D03747</v>
          </cell>
          <cell r="B389">
            <v>27</v>
          </cell>
          <cell r="C389" t="str">
            <v>3.24</v>
          </cell>
          <cell r="D389">
            <v>676628</v>
          </cell>
          <cell r="E389" t="str">
            <v>워터스톱</v>
          </cell>
          <cell r="F389" t="str">
            <v>(20x25)</v>
          </cell>
          <cell r="G389" t="str">
            <v>M</v>
          </cell>
          <cell r="I389">
            <v>0</v>
          </cell>
        </row>
        <row r="390">
          <cell r="A390" t="str">
            <v>E3</v>
          </cell>
          <cell r="B390">
            <v>0</v>
          </cell>
          <cell r="C390" t="str">
            <v>합계</v>
          </cell>
          <cell r="D390">
            <v>679034</v>
          </cell>
          <cell r="I390">
            <v>0</v>
          </cell>
        </row>
        <row r="391">
          <cell r="A391" t="str">
            <v>T3</v>
          </cell>
          <cell r="B391">
            <v>477</v>
          </cell>
          <cell r="C391" t="str">
            <v>3.B</v>
          </cell>
          <cell r="D391">
            <v>679418</v>
          </cell>
          <cell r="E391" t="str">
            <v>옥  암  육  교</v>
          </cell>
          <cell r="F391" t="str">
            <v>P.S.C BEAM</v>
          </cell>
          <cell r="I391">
            <v>0</v>
          </cell>
        </row>
        <row r="392">
          <cell r="A392" t="str">
            <v>T2</v>
          </cell>
          <cell r="B392">
            <v>398</v>
          </cell>
          <cell r="C392" t="str">
            <v>3.01</v>
          </cell>
          <cell r="D392">
            <v>679546</v>
          </cell>
          <cell r="E392" t="str">
            <v>토          공</v>
          </cell>
          <cell r="I392">
            <v>0</v>
          </cell>
        </row>
        <row r="393">
          <cell r="A393" t="str">
            <v>D00096</v>
          </cell>
          <cell r="B393">
            <v>982</v>
          </cell>
          <cell r="C393" t="str">
            <v>a</v>
          </cell>
          <cell r="D393">
            <v>832843</v>
          </cell>
          <cell r="E393" t="str">
            <v>구조물터파기</v>
          </cell>
          <cell r="F393" t="str">
            <v>(육상토사 0∼2 M)</v>
          </cell>
          <cell r="G393" t="str">
            <v>㎥</v>
          </cell>
          <cell r="I393">
            <v>0</v>
          </cell>
        </row>
        <row r="394">
          <cell r="A394" t="str">
            <v>D00097</v>
          </cell>
          <cell r="B394">
            <v>520</v>
          </cell>
          <cell r="C394" t="str">
            <v>b</v>
          </cell>
          <cell r="D394">
            <v>833179</v>
          </cell>
          <cell r="E394" t="str">
            <v>구조물터파기</v>
          </cell>
          <cell r="F394" t="str">
            <v>(육상토사 2∼4 M)</v>
          </cell>
          <cell r="G394" t="str">
            <v>㎥</v>
          </cell>
          <cell r="I394">
            <v>0</v>
          </cell>
        </row>
        <row r="395">
          <cell r="A395" t="str">
            <v>D03858</v>
          </cell>
          <cell r="B395">
            <v>44</v>
          </cell>
          <cell r="C395" t="str">
            <v>c</v>
          </cell>
          <cell r="D395">
            <v>833347</v>
          </cell>
          <cell r="E395" t="str">
            <v>구조물터파기</v>
          </cell>
          <cell r="F395" t="str">
            <v>(육상풍화암 4∼5 M)</v>
          </cell>
          <cell r="G395" t="str">
            <v>㎥</v>
          </cell>
          <cell r="I395">
            <v>0</v>
          </cell>
        </row>
        <row r="396">
          <cell r="A396" t="str">
            <v>D00022</v>
          </cell>
          <cell r="B396">
            <v>4284</v>
          </cell>
          <cell r="C396" t="str">
            <v>d</v>
          </cell>
          <cell r="D396">
            <v>833431</v>
          </cell>
          <cell r="E396" t="str">
            <v>토  사깎기</v>
          </cell>
          <cell r="F396" t="str">
            <v>(불도쟈 32 Ton)</v>
          </cell>
          <cell r="G396" t="str">
            <v>㎥</v>
          </cell>
          <cell r="I396">
            <v>0</v>
          </cell>
        </row>
        <row r="397">
          <cell r="A397" t="str">
            <v>D00160</v>
          </cell>
          <cell r="B397">
            <v>5217</v>
          </cell>
          <cell r="C397" t="str">
            <v>e</v>
          </cell>
          <cell r="D397">
            <v>833515</v>
          </cell>
          <cell r="E397" t="str">
            <v>되메우기및다짐</v>
          </cell>
          <cell r="F397" t="str">
            <v>(인력30%+백호우70%)</v>
          </cell>
          <cell r="G397" t="str">
            <v>㎥</v>
          </cell>
          <cell r="I397">
            <v>0</v>
          </cell>
        </row>
        <row r="398">
          <cell r="A398" t="str">
            <v>D00170</v>
          </cell>
          <cell r="B398">
            <v>513</v>
          </cell>
          <cell r="C398" t="str">
            <v>f</v>
          </cell>
          <cell r="D398">
            <v>833635</v>
          </cell>
          <cell r="E398" t="str">
            <v>뒷채움잡석</v>
          </cell>
          <cell r="F398" t="str">
            <v>(현장암유용)</v>
          </cell>
          <cell r="G398" t="str">
            <v>㎥</v>
          </cell>
          <cell r="I398">
            <v>0</v>
          </cell>
        </row>
        <row r="399">
          <cell r="A399" t="str">
            <v>E2</v>
          </cell>
          <cell r="B399">
            <v>0</v>
          </cell>
          <cell r="C399" t="str">
            <v>계</v>
          </cell>
          <cell r="D399">
            <v>833755</v>
          </cell>
          <cell r="I399">
            <v>0</v>
          </cell>
        </row>
        <row r="400">
          <cell r="A400" t="str">
            <v>T2</v>
          </cell>
          <cell r="B400">
            <v>404</v>
          </cell>
          <cell r="C400" t="str">
            <v>3.02</v>
          </cell>
          <cell r="D400">
            <v>834541</v>
          </cell>
          <cell r="E400" t="str">
            <v>거 푸 집</v>
          </cell>
          <cell r="I400">
            <v>0</v>
          </cell>
        </row>
        <row r="401">
          <cell r="A401" t="str">
            <v>D00276</v>
          </cell>
          <cell r="B401">
            <v>546</v>
          </cell>
          <cell r="C401" t="str">
            <v>a</v>
          </cell>
          <cell r="D401">
            <v>834542</v>
          </cell>
          <cell r="E401" t="str">
            <v>합판거푸집</v>
          </cell>
          <cell r="F401" t="str">
            <v>(3 회)</v>
          </cell>
          <cell r="G401" t="str">
            <v>㎡</v>
          </cell>
          <cell r="I401">
            <v>0</v>
          </cell>
        </row>
        <row r="402">
          <cell r="A402" t="str">
            <v>D00280</v>
          </cell>
          <cell r="B402">
            <v>104</v>
          </cell>
          <cell r="C402" t="str">
            <v>b</v>
          </cell>
          <cell r="D402">
            <v>834606</v>
          </cell>
          <cell r="E402" t="str">
            <v>합판거푸집</v>
          </cell>
          <cell r="F402" t="str">
            <v>(4 회)</v>
          </cell>
          <cell r="G402" t="str">
            <v>㎡</v>
          </cell>
          <cell r="I402">
            <v>0</v>
          </cell>
        </row>
        <row r="403">
          <cell r="A403" t="str">
            <v>D00282</v>
          </cell>
          <cell r="B403">
            <v>87</v>
          </cell>
          <cell r="C403" t="str">
            <v>c</v>
          </cell>
          <cell r="D403">
            <v>834638</v>
          </cell>
          <cell r="E403" t="str">
            <v>합판거푸집</v>
          </cell>
          <cell r="F403" t="str">
            <v>(6 회)</v>
          </cell>
          <cell r="G403" t="str">
            <v>㎡</v>
          </cell>
          <cell r="I403">
            <v>0</v>
          </cell>
        </row>
        <row r="404">
          <cell r="A404" t="str">
            <v>D00265</v>
          </cell>
          <cell r="B404">
            <v>227</v>
          </cell>
          <cell r="C404" t="str">
            <v>d</v>
          </cell>
          <cell r="D404">
            <v>834646</v>
          </cell>
          <cell r="E404" t="str">
            <v>문양거푸집(합판4회+</v>
          </cell>
          <cell r="F404" t="str">
            <v>문양스치로폴(0∼7M)</v>
          </cell>
          <cell r="G404" t="str">
            <v>㎡</v>
          </cell>
          <cell r="I404">
            <v>0</v>
          </cell>
        </row>
        <row r="405">
          <cell r="A405" t="str">
            <v>E2</v>
          </cell>
          <cell r="B405">
            <v>0</v>
          </cell>
          <cell r="C405" t="str">
            <v>계</v>
          </cell>
          <cell r="D405">
            <v>834654</v>
          </cell>
          <cell r="I405">
            <v>0</v>
          </cell>
        </row>
        <row r="406">
          <cell r="A406" t="str">
            <v>D00323</v>
          </cell>
          <cell r="B406">
            <v>655</v>
          </cell>
          <cell r="C406" t="str">
            <v>3.03</v>
          </cell>
          <cell r="D406">
            <v>834655</v>
          </cell>
          <cell r="E406" t="str">
            <v>강관비계</v>
          </cell>
          <cell r="F406" t="str">
            <v>(0∼30 M)</v>
          </cell>
          <cell r="G406" t="str">
            <v>㎡</v>
          </cell>
          <cell r="I406">
            <v>0</v>
          </cell>
        </row>
        <row r="407">
          <cell r="A407" t="str">
            <v>T2</v>
          </cell>
          <cell r="B407">
            <v>410</v>
          </cell>
          <cell r="C407" t="str">
            <v>3.04</v>
          </cell>
          <cell r="D407">
            <v>834719</v>
          </cell>
          <cell r="E407" t="str">
            <v>동 바 리</v>
          </cell>
          <cell r="I407">
            <v>0</v>
          </cell>
        </row>
        <row r="408">
          <cell r="A408" t="str">
            <v>D00327</v>
          </cell>
          <cell r="B408">
            <v>346</v>
          </cell>
          <cell r="C408" t="str">
            <v>a</v>
          </cell>
          <cell r="D408">
            <v>834747</v>
          </cell>
          <cell r="E408" t="str">
            <v>동바리공</v>
          </cell>
          <cell r="F408" t="str">
            <v>(목재 4 회)</v>
          </cell>
          <cell r="G408" t="str">
            <v>공㎥</v>
          </cell>
          <cell r="I408">
            <v>0</v>
          </cell>
        </row>
        <row r="409">
          <cell r="A409" t="str">
            <v>D00334</v>
          </cell>
          <cell r="B409">
            <v>138</v>
          </cell>
          <cell r="C409" t="str">
            <v>b</v>
          </cell>
          <cell r="D409">
            <v>834775</v>
          </cell>
          <cell r="E409" t="str">
            <v>강관동바리</v>
          </cell>
          <cell r="F409" t="str">
            <v>(교량용)</v>
          </cell>
          <cell r="G409" t="str">
            <v>공㎥</v>
          </cell>
          <cell r="I409">
            <v>0</v>
          </cell>
        </row>
        <row r="410">
          <cell r="A410" t="str">
            <v>D01129</v>
          </cell>
          <cell r="B410">
            <v>34</v>
          </cell>
          <cell r="C410" t="str">
            <v>c</v>
          </cell>
          <cell r="D410">
            <v>834779</v>
          </cell>
          <cell r="E410" t="str">
            <v>수평보강재(교량용)</v>
          </cell>
          <cell r="F410" t="str">
            <v>(강관동바리)</v>
          </cell>
          <cell r="G410" t="str">
            <v>㎡</v>
          </cell>
          <cell r="I410">
            <v>0</v>
          </cell>
        </row>
        <row r="411">
          <cell r="A411" t="str">
            <v>E2</v>
          </cell>
          <cell r="B411">
            <v>0</v>
          </cell>
          <cell r="C411" t="str">
            <v>계</v>
          </cell>
          <cell r="D411">
            <v>834781</v>
          </cell>
          <cell r="I411">
            <v>0</v>
          </cell>
        </row>
        <row r="412">
          <cell r="A412" t="str">
            <v>T2</v>
          </cell>
          <cell r="B412">
            <v>414</v>
          </cell>
          <cell r="C412" t="str">
            <v>3.05</v>
          </cell>
          <cell r="D412">
            <v>834903</v>
          </cell>
          <cell r="E412" t="str">
            <v>철근가공조립</v>
          </cell>
          <cell r="I412">
            <v>0</v>
          </cell>
        </row>
        <row r="413">
          <cell r="A413" t="str">
            <v>D00271</v>
          </cell>
          <cell r="B413">
            <v>6.6219999999999999</v>
          </cell>
          <cell r="C413" t="str">
            <v>a</v>
          </cell>
          <cell r="D413">
            <v>834905</v>
          </cell>
          <cell r="E413" t="str">
            <v>철근가공조립</v>
          </cell>
          <cell r="F413" t="str">
            <v>(보 통)</v>
          </cell>
          <cell r="G413" t="str">
            <v>Ton</v>
          </cell>
          <cell r="I413">
            <v>0</v>
          </cell>
        </row>
        <row r="414">
          <cell r="A414" t="str">
            <v>D00272</v>
          </cell>
          <cell r="B414">
            <v>75.465000000000003</v>
          </cell>
          <cell r="C414" t="str">
            <v>b</v>
          </cell>
          <cell r="D414">
            <v>834907</v>
          </cell>
          <cell r="E414" t="str">
            <v>철근가공조립</v>
          </cell>
          <cell r="F414" t="str">
            <v>(복 잡)</v>
          </cell>
          <cell r="G414" t="str">
            <v>Ton</v>
          </cell>
          <cell r="I414">
            <v>0</v>
          </cell>
        </row>
        <row r="415">
          <cell r="A415" t="str">
            <v>E2</v>
          </cell>
          <cell r="B415">
            <v>0</v>
          </cell>
          <cell r="C415" t="str">
            <v>계</v>
          </cell>
          <cell r="D415">
            <v>834910</v>
          </cell>
          <cell r="I415">
            <v>0</v>
          </cell>
        </row>
        <row r="416">
          <cell r="A416" t="str">
            <v>T2</v>
          </cell>
          <cell r="B416">
            <v>419</v>
          </cell>
          <cell r="C416" t="str">
            <v>3.06</v>
          </cell>
          <cell r="D416">
            <v>834911</v>
          </cell>
          <cell r="E416" t="str">
            <v>콘크리트타설</v>
          </cell>
          <cell r="I416">
            <v>0</v>
          </cell>
        </row>
        <row r="417">
          <cell r="A417" t="str">
            <v>D00237</v>
          </cell>
          <cell r="B417">
            <v>572</v>
          </cell>
          <cell r="C417" t="str">
            <v>a</v>
          </cell>
          <cell r="D417">
            <v>834975</v>
          </cell>
          <cell r="E417" t="str">
            <v>콘크리트타설</v>
          </cell>
          <cell r="F417" t="str">
            <v>(철근 펌프카)</v>
          </cell>
          <cell r="G417" t="str">
            <v>㎥</v>
          </cell>
          <cell r="I417">
            <v>0</v>
          </cell>
        </row>
        <row r="418">
          <cell r="A418" t="str">
            <v>D00238</v>
          </cell>
          <cell r="B418">
            <v>183</v>
          </cell>
          <cell r="C418" t="str">
            <v>b</v>
          </cell>
          <cell r="D418">
            <v>834991</v>
          </cell>
          <cell r="E418" t="str">
            <v>콘크리트타설</v>
          </cell>
          <cell r="F418" t="str">
            <v>(무근 펌프카)</v>
          </cell>
          <cell r="G418" t="str">
            <v>㎥</v>
          </cell>
          <cell r="I418">
            <v>0</v>
          </cell>
        </row>
        <row r="419">
          <cell r="A419" t="str">
            <v>D00231</v>
          </cell>
          <cell r="B419">
            <v>9</v>
          </cell>
          <cell r="C419" t="str">
            <v>c</v>
          </cell>
          <cell r="D419">
            <v>835007</v>
          </cell>
          <cell r="E419" t="str">
            <v>콘크리트타설</v>
          </cell>
          <cell r="F419" t="str">
            <v>(무근 VIB 제외)</v>
          </cell>
          <cell r="G419" t="str">
            <v>㎥</v>
          </cell>
          <cell r="I419">
            <v>0</v>
          </cell>
        </row>
        <row r="420">
          <cell r="A420" t="str">
            <v>E2</v>
          </cell>
          <cell r="B420">
            <v>0</v>
          </cell>
          <cell r="C420" t="str">
            <v>계</v>
          </cell>
          <cell r="D420">
            <v>835039</v>
          </cell>
          <cell r="I420">
            <v>0</v>
          </cell>
        </row>
        <row r="421">
          <cell r="A421" t="str">
            <v>T2</v>
          </cell>
          <cell r="B421">
            <v>423</v>
          </cell>
          <cell r="C421" t="str">
            <v>3.07</v>
          </cell>
          <cell r="D421">
            <v>835047</v>
          </cell>
          <cell r="E421" t="str">
            <v>표 면 처 리</v>
          </cell>
          <cell r="I421">
            <v>0</v>
          </cell>
        </row>
        <row r="422">
          <cell r="A422" t="str">
            <v>D00537</v>
          </cell>
          <cell r="B422">
            <v>267</v>
          </cell>
          <cell r="C422" t="str">
            <v>a</v>
          </cell>
          <cell r="D422">
            <v>835051</v>
          </cell>
          <cell r="E422" t="str">
            <v>슬래브양생</v>
          </cell>
          <cell r="F422" t="str">
            <v>(양생제)</v>
          </cell>
          <cell r="G422" t="str">
            <v>㎡</v>
          </cell>
          <cell r="I422">
            <v>0</v>
          </cell>
        </row>
        <row r="423">
          <cell r="A423" t="str">
            <v>D00539</v>
          </cell>
          <cell r="B423">
            <v>240</v>
          </cell>
          <cell r="C423" t="str">
            <v>b</v>
          </cell>
          <cell r="D423">
            <v>835053</v>
          </cell>
          <cell r="E423" t="str">
            <v>슬래브면고르기</v>
          </cell>
          <cell r="F423" t="str">
            <v>(데크 피니샤)</v>
          </cell>
          <cell r="G423" t="str">
            <v>㎡</v>
          </cell>
          <cell r="I423">
            <v>0</v>
          </cell>
        </row>
        <row r="424">
          <cell r="A424" t="str">
            <v>E2</v>
          </cell>
          <cell r="B424">
            <v>0</v>
          </cell>
          <cell r="C424" t="str">
            <v>계</v>
          </cell>
          <cell r="D424">
            <v>835054</v>
          </cell>
          <cell r="I424">
            <v>0</v>
          </cell>
        </row>
        <row r="425">
          <cell r="A425" t="str">
            <v>T2</v>
          </cell>
          <cell r="B425">
            <v>429</v>
          </cell>
          <cell r="C425" t="str">
            <v>3.08</v>
          </cell>
          <cell r="D425">
            <v>835182</v>
          </cell>
          <cell r="E425" t="str">
            <v>교좌장치</v>
          </cell>
          <cell r="I425">
            <v>0</v>
          </cell>
        </row>
        <row r="426">
          <cell r="A426" t="str">
            <v>D00545</v>
          </cell>
          <cell r="B426">
            <v>1</v>
          </cell>
          <cell r="C426" t="str">
            <v>a</v>
          </cell>
          <cell r="D426">
            <v>835278</v>
          </cell>
          <cell r="E426" t="str">
            <v>교좌장치</v>
          </cell>
          <cell r="F426" t="str">
            <v>(고정단 135 Ton)</v>
          </cell>
          <cell r="G426" t="str">
            <v>EA</v>
          </cell>
          <cell r="I426">
            <v>0</v>
          </cell>
        </row>
        <row r="427">
          <cell r="A427" t="str">
            <v>D00549</v>
          </cell>
          <cell r="B427">
            <v>3</v>
          </cell>
          <cell r="C427" t="str">
            <v>b</v>
          </cell>
          <cell r="D427">
            <v>835326</v>
          </cell>
          <cell r="E427" t="str">
            <v>교좌장치</v>
          </cell>
          <cell r="F427" t="str">
            <v>(횡방향가동단135Ton)</v>
          </cell>
          <cell r="G427" t="str">
            <v>EA</v>
          </cell>
          <cell r="I427">
            <v>0</v>
          </cell>
        </row>
        <row r="428">
          <cell r="A428" t="str">
            <v>D00548</v>
          </cell>
          <cell r="B428">
            <v>1</v>
          </cell>
          <cell r="C428" t="str">
            <v>c</v>
          </cell>
          <cell r="D428">
            <v>835350</v>
          </cell>
          <cell r="E428" t="str">
            <v>교좌장치</v>
          </cell>
          <cell r="F428" t="str">
            <v>(종방향가동단135Ton)</v>
          </cell>
          <cell r="G428" t="str">
            <v>EA</v>
          </cell>
          <cell r="I428">
            <v>0</v>
          </cell>
        </row>
        <row r="429">
          <cell r="A429" t="str">
            <v>D00547</v>
          </cell>
          <cell r="B429">
            <v>3</v>
          </cell>
          <cell r="C429" t="str">
            <v>d</v>
          </cell>
          <cell r="D429">
            <v>835362</v>
          </cell>
          <cell r="E429" t="str">
            <v>교좌장치</v>
          </cell>
          <cell r="F429" t="str">
            <v>(양방향가동단135Ton)</v>
          </cell>
          <cell r="G429" t="str">
            <v>EA</v>
          </cell>
          <cell r="I429">
            <v>0</v>
          </cell>
        </row>
        <row r="430">
          <cell r="A430" t="str">
            <v>E2</v>
          </cell>
          <cell r="B430">
            <v>0</v>
          </cell>
          <cell r="C430" t="str">
            <v>계</v>
          </cell>
          <cell r="D430">
            <v>835368</v>
          </cell>
          <cell r="I430">
            <v>0</v>
          </cell>
        </row>
        <row r="431">
          <cell r="A431" t="str">
            <v>T2</v>
          </cell>
          <cell r="B431">
            <v>434</v>
          </cell>
          <cell r="C431" t="str">
            <v>3.09</v>
          </cell>
          <cell r="D431">
            <v>835496</v>
          </cell>
          <cell r="E431" t="str">
            <v>P.S.C BEAM</v>
          </cell>
          <cell r="I431">
            <v>0</v>
          </cell>
        </row>
        <row r="432">
          <cell r="A432" t="str">
            <v>D00619</v>
          </cell>
          <cell r="B432">
            <v>4</v>
          </cell>
          <cell r="C432" t="str">
            <v>a</v>
          </cell>
          <cell r="D432">
            <v>835560</v>
          </cell>
          <cell r="E432" t="str">
            <v>P.S.C BEAM 제작</v>
          </cell>
          <cell r="F432" t="str">
            <v>(L=30 M)</v>
          </cell>
          <cell r="G432" t="str">
            <v>본</v>
          </cell>
          <cell r="I432">
            <v>0</v>
          </cell>
        </row>
        <row r="433">
          <cell r="A433" t="str">
            <v>D00606</v>
          </cell>
          <cell r="B433">
            <v>4</v>
          </cell>
          <cell r="C433" t="str">
            <v>b</v>
          </cell>
          <cell r="D433">
            <v>835624</v>
          </cell>
          <cell r="E433" t="str">
            <v>P.S.C 빔 운반및설치</v>
          </cell>
          <cell r="F433" t="str">
            <v>(L=30 M)</v>
          </cell>
          <cell r="G433" t="str">
            <v>EA</v>
          </cell>
          <cell r="I433">
            <v>0</v>
          </cell>
        </row>
        <row r="434">
          <cell r="A434" t="str">
            <v>D01130</v>
          </cell>
          <cell r="B434">
            <v>4</v>
          </cell>
          <cell r="C434" t="str">
            <v>c</v>
          </cell>
          <cell r="D434">
            <v>835688</v>
          </cell>
          <cell r="E434" t="str">
            <v>P.S.C빔 전도방지시설</v>
          </cell>
          <cell r="G434" t="str">
            <v>본</v>
          </cell>
          <cell r="I434">
            <v>0</v>
          </cell>
        </row>
        <row r="435">
          <cell r="A435" t="str">
            <v>E2</v>
          </cell>
          <cell r="B435">
            <v>0</v>
          </cell>
          <cell r="C435" t="str">
            <v>계</v>
          </cell>
          <cell r="D435">
            <v>835720</v>
          </cell>
          <cell r="I435">
            <v>0</v>
          </cell>
        </row>
        <row r="436">
          <cell r="A436" t="str">
            <v>T2</v>
          </cell>
          <cell r="B436">
            <v>438</v>
          </cell>
          <cell r="C436" t="str">
            <v>3.10</v>
          </cell>
          <cell r="D436">
            <v>835784</v>
          </cell>
          <cell r="E436" t="str">
            <v>신축이음장치</v>
          </cell>
          <cell r="I436">
            <v>0</v>
          </cell>
        </row>
        <row r="437">
          <cell r="A437" t="str">
            <v>D03819</v>
          </cell>
          <cell r="B437">
            <v>8</v>
          </cell>
          <cell r="C437" t="str">
            <v>a</v>
          </cell>
          <cell r="D437">
            <v>835800</v>
          </cell>
          <cell r="E437" t="str">
            <v>신축이음장치</v>
          </cell>
          <cell r="F437" t="str">
            <v>(Rail-No 80)</v>
          </cell>
          <cell r="G437" t="str">
            <v>M</v>
          </cell>
          <cell r="I437">
            <v>0</v>
          </cell>
        </row>
        <row r="438">
          <cell r="A438" t="str">
            <v>D01313</v>
          </cell>
          <cell r="B438">
            <v>8</v>
          </cell>
          <cell r="C438" t="str">
            <v>b</v>
          </cell>
          <cell r="D438">
            <v>835816</v>
          </cell>
          <cell r="E438" t="str">
            <v>신축이음장치</v>
          </cell>
          <cell r="F438" t="str">
            <v>(Rail-No100)</v>
          </cell>
          <cell r="G438" t="str">
            <v>M</v>
          </cell>
          <cell r="I438">
            <v>0</v>
          </cell>
        </row>
        <row r="439">
          <cell r="A439" t="str">
            <v>E2</v>
          </cell>
          <cell r="B439">
            <v>0</v>
          </cell>
          <cell r="C439" t="str">
            <v>계</v>
          </cell>
          <cell r="D439">
            <v>835848</v>
          </cell>
          <cell r="I439">
            <v>0</v>
          </cell>
        </row>
        <row r="440">
          <cell r="A440" t="str">
            <v>D00535</v>
          </cell>
          <cell r="B440">
            <v>240</v>
          </cell>
          <cell r="C440" t="str">
            <v>3.11</v>
          </cell>
          <cell r="D440">
            <v>835976</v>
          </cell>
          <cell r="E440" t="str">
            <v>교면방수</v>
          </cell>
          <cell r="F440" t="str">
            <v>(도막식)</v>
          </cell>
          <cell r="G440" t="str">
            <v>㎡</v>
          </cell>
          <cell r="I440">
            <v>0</v>
          </cell>
        </row>
        <row r="441">
          <cell r="A441" t="str">
            <v>T2</v>
          </cell>
          <cell r="B441">
            <v>445</v>
          </cell>
          <cell r="C441" t="str">
            <v>3.12</v>
          </cell>
          <cell r="D441">
            <v>836040</v>
          </cell>
          <cell r="E441" t="str">
            <v>접속슬래브 접합공</v>
          </cell>
          <cell r="I441">
            <v>0</v>
          </cell>
        </row>
        <row r="442">
          <cell r="A442" t="str">
            <v>D01067</v>
          </cell>
          <cell r="B442">
            <v>36</v>
          </cell>
          <cell r="C442" t="str">
            <v>a</v>
          </cell>
          <cell r="D442">
            <v>836072</v>
          </cell>
          <cell r="E442" t="str">
            <v>다웰바 설치</v>
          </cell>
          <cell r="F442" t="str">
            <v>(D=25 m/m, L=500)</v>
          </cell>
          <cell r="G442" t="str">
            <v>EA</v>
          </cell>
          <cell r="I442">
            <v>0</v>
          </cell>
        </row>
        <row r="443">
          <cell r="A443" t="str">
            <v>D01190</v>
          </cell>
          <cell r="B443">
            <v>10</v>
          </cell>
          <cell r="C443" t="str">
            <v>b</v>
          </cell>
          <cell r="D443">
            <v>836104</v>
          </cell>
          <cell r="E443" t="str">
            <v>다웰-켑 설치</v>
          </cell>
          <cell r="F443" t="str">
            <v>(Φ60 m/m)</v>
          </cell>
          <cell r="G443" t="str">
            <v>M</v>
          </cell>
          <cell r="I443">
            <v>0</v>
          </cell>
        </row>
        <row r="444">
          <cell r="A444" t="str">
            <v>D00540</v>
          </cell>
          <cell r="B444">
            <v>36</v>
          </cell>
          <cell r="C444" t="str">
            <v>c</v>
          </cell>
          <cell r="D444">
            <v>836106</v>
          </cell>
          <cell r="E444" t="str">
            <v>경질고무판</v>
          </cell>
          <cell r="F444" t="str">
            <v>(150x150)</v>
          </cell>
          <cell r="G444" t="str">
            <v>EA</v>
          </cell>
          <cell r="I444">
            <v>0</v>
          </cell>
        </row>
        <row r="445">
          <cell r="A445" t="str">
            <v>D00566</v>
          </cell>
          <cell r="B445">
            <v>6</v>
          </cell>
          <cell r="C445" t="str">
            <v>d</v>
          </cell>
          <cell r="D445">
            <v>836107</v>
          </cell>
          <cell r="E445" t="str">
            <v>타르페이퍼 설치</v>
          </cell>
          <cell r="F445" t="str">
            <v>(5 겹)</v>
          </cell>
          <cell r="G445" t="str">
            <v>㎡</v>
          </cell>
          <cell r="I445">
            <v>0</v>
          </cell>
        </row>
        <row r="446">
          <cell r="A446" t="str">
            <v>E2</v>
          </cell>
          <cell r="B446">
            <v>0</v>
          </cell>
          <cell r="C446" t="str">
            <v>계</v>
          </cell>
          <cell r="D446">
            <v>836139</v>
          </cell>
          <cell r="I446">
            <v>0</v>
          </cell>
        </row>
        <row r="447">
          <cell r="A447" t="str">
            <v>T2</v>
          </cell>
          <cell r="B447">
            <v>449</v>
          </cell>
          <cell r="C447" t="str">
            <v>3.13</v>
          </cell>
          <cell r="D447">
            <v>836172</v>
          </cell>
          <cell r="E447" t="str">
            <v>무수축 콘크리트</v>
          </cell>
          <cell r="I447">
            <v>0</v>
          </cell>
        </row>
        <row r="448">
          <cell r="A448" t="str">
            <v>D00567</v>
          </cell>
          <cell r="B448">
            <v>0.377</v>
          </cell>
          <cell r="C448" t="str">
            <v>a</v>
          </cell>
          <cell r="D448">
            <v>836188</v>
          </cell>
          <cell r="E448" t="str">
            <v>무수축몰탈</v>
          </cell>
          <cell r="F448" t="str">
            <v>(1:1)</v>
          </cell>
          <cell r="G448" t="str">
            <v>㎥</v>
          </cell>
          <cell r="I448">
            <v>0</v>
          </cell>
        </row>
        <row r="449">
          <cell r="A449" t="str">
            <v>D00568</v>
          </cell>
          <cell r="B449">
            <v>3.04</v>
          </cell>
          <cell r="C449" t="str">
            <v>b</v>
          </cell>
          <cell r="D449">
            <v>836196</v>
          </cell>
          <cell r="E449" t="str">
            <v>무수축콘크리트</v>
          </cell>
          <cell r="G449" t="str">
            <v>㎥</v>
          </cell>
          <cell r="I449">
            <v>0</v>
          </cell>
        </row>
        <row r="450">
          <cell r="A450" t="str">
            <v>E2</v>
          </cell>
          <cell r="B450">
            <v>0</v>
          </cell>
          <cell r="C450" t="str">
            <v>계</v>
          </cell>
          <cell r="D450">
            <v>836200</v>
          </cell>
          <cell r="I450">
            <v>0</v>
          </cell>
        </row>
        <row r="451">
          <cell r="A451" t="str">
            <v>T2</v>
          </cell>
          <cell r="B451">
            <v>453</v>
          </cell>
          <cell r="C451" t="str">
            <v>3.14</v>
          </cell>
          <cell r="D451">
            <v>836202</v>
          </cell>
          <cell r="E451" t="str">
            <v>스치로폴 설치</v>
          </cell>
          <cell r="I451">
            <v>0</v>
          </cell>
        </row>
        <row r="452">
          <cell r="A452" t="str">
            <v>D00853</v>
          </cell>
          <cell r="B452">
            <v>3</v>
          </cell>
          <cell r="C452" t="str">
            <v>a</v>
          </cell>
          <cell r="D452">
            <v>836460</v>
          </cell>
          <cell r="E452" t="str">
            <v>스치로폴설치</v>
          </cell>
          <cell r="F452" t="str">
            <v>(T=10 m/m)</v>
          </cell>
          <cell r="G452" t="str">
            <v>㎡</v>
          </cell>
          <cell r="I452">
            <v>0</v>
          </cell>
        </row>
        <row r="453">
          <cell r="A453" t="str">
            <v>D00532</v>
          </cell>
          <cell r="B453">
            <v>15</v>
          </cell>
          <cell r="C453" t="str">
            <v>b</v>
          </cell>
          <cell r="D453">
            <v>836588</v>
          </cell>
          <cell r="E453" t="str">
            <v>스치로폴설치</v>
          </cell>
          <cell r="F453" t="str">
            <v>(T=20 m/m)</v>
          </cell>
          <cell r="G453" t="str">
            <v>㎡</v>
          </cell>
          <cell r="I453">
            <v>0</v>
          </cell>
        </row>
        <row r="454">
          <cell r="A454" t="str">
            <v>E2</v>
          </cell>
          <cell r="B454">
            <v>0</v>
          </cell>
          <cell r="C454" t="str">
            <v>계</v>
          </cell>
          <cell r="D454">
            <v>836589</v>
          </cell>
          <cell r="I454">
            <v>0</v>
          </cell>
        </row>
        <row r="455">
          <cell r="A455" t="str">
            <v>T2</v>
          </cell>
          <cell r="B455">
            <v>459</v>
          </cell>
          <cell r="C455" t="str">
            <v>3.15</v>
          </cell>
          <cell r="D455">
            <v>836716</v>
          </cell>
          <cell r="E455" t="str">
            <v>배수시설</v>
          </cell>
          <cell r="I455">
            <v>0</v>
          </cell>
        </row>
        <row r="456">
          <cell r="A456" t="str">
            <v>D00572</v>
          </cell>
          <cell r="B456">
            <v>4</v>
          </cell>
          <cell r="C456" t="str">
            <v>a</v>
          </cell>
          <cell r="D456">
            <v>836717</v>
          </cell>
          <cell r="E456" t="str">
            <v>집 수 구</v>
          </cell>
          <cell r="G456" t="str">
            <v>EA</v>
          </cell>
          <cell r="I456">
            <v>0</v>
          </cell>
        </row>
        <row r="457">
          <cell r="A457" t="str">
            <v>D00573</v>
          </cell>
          <cell r="B457">
            <v>17</v>
          </cell>
          <cell r="C457" t="str">
            <v>b</v>
          </cell>
          <cell r="D457">
            <v>836718</v>
          </cell>
          <cell r="E457" t="str">
            <v>배 수 구</v>
          </cell>
          <cell r="F457" t="str">
            <v>(스테인레스관)</v>
          </cell>
          <cell r="G457" t="str">
            <v>M</v>
          </cell>
          <cell r="I457">
            <v>0</v>
          </cell>
        </row>
        <row r="458">
          <cell r="A458" t="str">
            <v>D00574</v>
          </cell>
          <cell r="B458">
            <v>10</v>
          </cell>
          <cell r="C458" t="str">
            <v>c</v>
          </cell>
          <cell r="D458">
            <v>836782</v>
          </cell>
          <cell r="E458" t="str">
            <v>부착시설(A)</v>
          </cell>
          <cell r="G458" t="str">
            <v>EA</v>
          </cell>
          <cell r="I458">
            <v>0</v>
          </cell>
        </row>
        <row r="459">
          <cell r="A459" t="str">
            <v>D00577</v>
          </cell>
          <cell r="B459">
            <v>15</v>
          </cell>
          <cell r="C459" t="str">
            <v>d</v>
          </cell>
          <cell r="D459">
            <v>836814</v>
          </cell>
          <cell r="E459" t="str">
            <v>도 수 로</v>
          </cell>
          <cell r="G459" t="str">
            <v>M</v>
          </cell>
          <cell r="I459">
            <v>0</v>
          </cell>
        </row>
        <row r="460">
          <cell r="A460" t="str">
            <v>E2</v>
          </cell>
          <cell r="B460">
            <v>0</v>
          </cell>
          <cell r="C460" t="str">
            <v>계</v>
          </cell>
          <cell r="D460">
            <v>836830</v>
          </cell>
          <cell r="I460">
            <v>0</v>
          </cell>
        </row>
        <row r="461">
          <cell r="A461" t="str">
            <v>T2</v>
          </cell>
          <cell r="B461">
            <v>463</v>
          </cell>
          <cell r="C461" t="str">
            <v>3.16</v>
          </cell>
          <cell r="D461">
            <v>836846</v>
          </cell>
          <cell r="E461" t="str">
            <v>스페이서설치</v>
          </cell>
          <cell r="I461">
            <v>0</v>
          </cell>
        </row>
        <row r="462">
          <cell r="A462" t="str">
            <v>D00588</v>
          </cell>
          <cell r="B462">
            <v>488</v>
          </cell>
          <cell r="C462" t="str">
            <v>a</v>
          </cell>
          <cell r="D462">
            <v>836862</v>
          </cell>
          <cell r="E462" t="str">
            <v>스페이서 설치</v>
          </cell>
          <cell r="F462" t="str">
            <v>(슬라브및기초용)</v>
          </cell>
          <cell r="G462" t="str">
            <v>㎡</v>
          </cell>
          <cell r="I462">
            <v>0</v>
          </cell>
        </row>
        <row r="463">
          <cell r="A463" t="str">
            <v>D01070</v>
          </cell>
          <cell r="B463">
            <v>110</v>
          </cell>
          <cell r="C463" t="str">
            <v>b</v>
          </cell>
          <cell r="D463">
            <v>836870</v>
          </cell>
          <cell r="E463" t="str">
            <v>스페이서 설치</v>
          </cell>
          <cell r="F463" t="str">
            <v>(벽체용)</v>
          </cell>
          <cell r="G463" t="str">
            <v>㎡</v>
          </cell>
          <cell r="I463">
            <v>0</v>
          </cell>
        </row>
        <row r="464">
          <cell r="A464" t="str">
            <v>E2</v>
          </cell>
          <cell r="B464">
            <v>0</v>
          </cell>
          <cell r="C464" t="str">
            <v>계</v>
          </cell>
          <cell r="D464">
            <v>836874</v>
          </cell>
          <cell r="I464">
            <v>0</v>
          </cell>
        </row>
        <row r="465">
          <cell r="A465" t="str">
            <v>T2</v>
          </cell>
          <cell r="B465">
            <v>468</v>
          </cell>
          <cell r="C465" t="str">
            <v>3.17</v>
          </cell>
          <cell r="D465">
            <v>836892</v>
          </cell>
          <cell r="E465" t="str">
            <v>교명판 설명판</v>
          </cell>
          <cell r="I465">
            <v>0</v>
          </cell>
        </row>
        <row r="466">
          <cell r="A466" t="str">
            <v>D00581</v>
          </cell>
          <cell r="B466">
            <v>4</v>
          </cell>
          <cell r="C466" t="str">
            <v>a</v>
          </cell>
          <cell r="D466">
            <v>836893</v>
          </cell>
          <cell r="E466" t="str">
            <v>교 명 주</v>
          </cell>
          <cell r="F466" t="str">
            <v>(소형,화강석)</v>
          </cell>
          <cell r="G466" t="str">
            <v>기</v>
          </cell>
          <cell r="I466">
            <v>0</v>
          </cell>
        </row>
        <row r="467">
          <cell r="A467" t="str">
            <v>D00583</v>
          </cell>
          <cell r="B467">
            <v>2</v>
          </cell>
          <cell r="C467" t="str">
            <v>b</v>
          </cell>
          <cell r="D467">
            <v>836894</v>
          </cell>
          <cell r="E467" t="str">
            <v>교 명 판(황동주물)</v>
          </cell>
          <cell r="F467" t="str">
            <v>(450x200x10)</v>
          </cell>
          <cell r="G467" t="str">
            <v>EA</v>
          </cell>
          <cell r="I467">
            <v>0</v>
          </cell>
        </row>
        <row r="468">
          <cell r="A468" t="str">
            <v>D00584</v>
          </cell>
          <cell r="B468">
            <v>2</v>
          </cell>
          <cell r="C468" t="str">
            <v>c</v>
          </cell>
          <cell r="D468">
            <v>836958</v>
          </cell>
          <cell r="E468" t="str">
            <v>설 명 판(황동주물)</v>
          </cell>
          <cell r="F468" t="str">
            <v>(500x300x10)</v>
          </cell>
          <cell r="G468" t="str">
            <v>EA</v>
          </cell>
          <cell r="I468">
            <v>0</v>
          </cell>
        </row>
        <row r="469">
          <cell r="A469" t="str">
            <v>E2</v>
          </cell>
          <cell r="B469">
            <v>0</v>
          </cell>
          <cell r="C469" t="str">
            <v>계</v>
          </cell>
          <cell r="D469">
            <v>836990</v>
          </cell>
          <cell r="I469">
            <v>0</v>
          </cell>
        </row>
        <row r="470">
          <cell r="A470" t="str">
            <v>D00594</v>
          </cell>
          <cell r="B470">
            <v>1</v>
          </cell>
          <cell r="C470" t="str">
            <v>3.18</v>
          </cell>
          <cell r="D470">
            <v>836998</v>
          </cell>
          <cell r="E470" t="str">
            <v>측량기준점 설치</v>
          </cell>
          <cell r="F470" t="str">
            <v>(황동주물)</v>
          </cell>
          <cell r="G470" t="str">
            <v>EA</v>
          </cell>
          <cell r="I470">
            <v>0</v>
          </cell>
        </row>
        <row r="471">
          <cell r="A471" t="str">
            <v>D01224</v>
          </cell>
          <cell r="B471">
            <v>21</v>
          </cell>
          <cell r="C471" t="str">
            <v>3.19</v>
          </cell>
          <cell r="D471">
            <v>837426</v>
          </cell>
          <cell r="E471" t="str">
            <v>폴리우레탄실란트채움</v>
          </cell>
          <cell r="F471" t="str">
            <v>(25x10)</v>
          </cell>
          <cell r="G471" t="str">
            <v>M</v>
          </cell>
          <cell r="I471">
            <v>0</v>
          </cell>
        </row>
        <row r="472">
          <cell r="A472" t="str">
            <v>D01308</v>
          </cell>
          <cell r="B472">
            <v>111</v>
          </cell>
          <cell r="C472" t="str">
            <v>3.20</v>
          </cell>
          <cell r="D472">
            <v>837438</v>
          </cell>
          <cell r="E472" t="str">
            <v>강섬유보강재</v>
          </cell>
          <cell r="F472" t="str">
            <v>(900 g/㎥)</v>
          </cell>
          <cell r="G472" t="str">
            <v>㎥</v>
          </cell>
          <cell r="I472">
            <v>0</v>
          </cell>
        </row>
        <row r="473">
          <cell r="A473" t="str">
            <v>D01309</v>
          </cell>
          <cell r="B473">
            <v>16</v>
          </cell>
          <cell r="C473" t="str">
            <v>3.21</v>
          </cell>
          <cell r="D473">
            <v>837934</v>
          </cell>
          <cell r="E473" t="str">
            <v>모래주머니</v>
          </cell>
          <cell r="G473" t="str">
            <v>EA</v>
          </cell>
          <cell r="I473">
            <v>0</v>
          </cell>
        </row>
        <row r="474">
          <cell r="A474" t="str">
            <v>D00911</v>
          </cell>
          <cell r="B474">
            <v>82</v>
          </cell>
          <cell r="C474" t="str">
            <v>3.22</v>
          </cell>
          <cell r="D474">
            <v>990931</v>
          </cell>
          <cell r="E474" t="str">
            <v>방 호 벽</v>
          </cell>
          <cell r="F474" t="str">
            <v>(육교용)</v>
          </cell>
          <cell r="G474" t="str">
            <v>M</v>
          </cell>
          <cell r="I474">
            <v>0</v>
          </cell>
        </row>
        <row r="475">
          <cell r="A475" t="str">
            <v>D00791</v>
          </cell>
          <cell r="B475">
            <v>8</v>
          </cell>
          <cell r="C475" t="str">
            <v>3.23</v>
          </cell>
          <cell r="D475">
            <v>1067429</v>
          </cell>
          <cell r="E475" t="str">
            <v>교좌장치표지판</v>
          </cell>
          <cell r="G475" t="str">
            <v>EA</v>
          </cell>
          <cell r="I475">
            <v>0</v>
          </cell>
        </row>
        <row r="476">
          <cell r="A476" t="str">
            <v>D00817</v>
          </cell>
          <cell r="B476">
            <v>3.5999999999999997E-2</v>
          </cell>
          <cell r="C476" t="str">
            <v>3.24</v>
          </cell>
          <cell r="D476">
            <v>1105678</v>
          </cell>
          <cell r="E476" t="str">
            <v>아스팔트 채움</v>
          </cell>
          <cell r="F476" t="str">
            <v>(브론아스팔트)</v>
          </cell>
          <cell r="G476" t="str">
            <v>㎥</v>
          </cell>
          <cell r="I476">
            <v>0</v>
          </cell>
        </row>
        <row r="477">
          <cell r="A477" t="str">
            <v>D03871</v>
          </cell>
          <cell r="B477">
            <v>6</v>
          </cell>
          <cell r="C477" t="str">
            <v>3.25</v>
          </cell>
          <cell r="D477">
            <v>1124803</v>
          </cell>
          <cell r="E477" t="str">
            <v>평판재하시험</v>
          </cell>
          <cell r="G477" t="str">
            <v>개소</v>
          </cell>
          <cell r="I477">
            <v>0</v>
          </cell>
        </row>
        <row r="478">
          <cell r="A478" t="str">
            <v>E3</v>
          </cell>
          <cell r="B478">
            <v>0</v>
          </cell>
          <cell r="C478" t="str">
            <v>합계</v>
          </cell>
          <cell r="D478">
            <v>1143927</v>
          </cell>
          <cell r="I478">
            <v>0</v>
          </cell>
        </row>
        <row r="479">
          <cell r="A479" t="str">
            <v>T3</v>
          </cell>
          <cell r="B479">
            <v>588</v>
          </cell>
          <cell r="C479" t="str">
            <v>3.C</v>
          </cell>
          <cell r="D479">
            <v>1144055</v>
          </cell>
          <cell r="E479" t="str">
            <v>마    온    교</v>
          </cell>
          <cell r="F479" t="str">
            <v>PRE-FLEX BEAM</v>
          </cell>
          <cell r="I479">
            <v>0</v>
          </cell>
        </row>
        <row r="480">
          <cell r="A480" t="str">
            <v>T2</v>
          </cell>
          <cell r="B480">
            <v>488</v>
          </cell>
          <cell r="C480" t="str">
            <v>3.01</v>
          </cell>
          <cell r="D480">
            <v>1144183</v>
          </cell>
          <cell r="E480" t="str">
            <v>토          공</v>
          </cell>
          <cell r="I480">
            <v>0</v>
          </cell>
        </row>
        <row r="481">
          <cell r="A481" t="str">
            <v>D00096</v>
          </cell>
          <cell r="B481">
            <v>656</v>
          </cell>
          <cell r="C481" t="str">
            <v>a</v>
          </cell>
          <cell r="D481">
            <v>1297480</v>
          </cell>
          <cell r="E481" t="str">
            <v>구조물터파기</v>
          </cell>
          <cell r="F481" t="str">
            <v>(육상토사 0∼2 M)</v>
          </cell>
          <cell r="G481" t="str">
            <v>㎥</v>
          </cell>
          <cell r="I481">
            <v>0</v>
          </cell>
        </row>
        <row r="482">
          <cell r="A482" t="str">
            <v>D00097</v>
          </cell>
          <cell r="B482">
            <v>178</v>
          </cell>
          <cell r="C482" t="str">
            <v>b</v>
          </cell>
          <cell r="D482">
            <v>1297816</v>
          </cell>
          <cell r="E482" t="str">
            <v>구조물터파기</v>
          </cell>
          <cell r="F482" t="str">
            <v>(육상토사 2∼4 M)</v>
          </cell>
          <cell r="G482" t="str">
            <v>㎥</v>
          </cell>
          <cell r="I482">
            <v>0</v>
          </cell>
        </row>
        <row r="483">
          <cell r="A483" t="str">
            <v>D00121</v>
          </cell>
          <cell r="B483">
            <v>285</v>
          </cell>
          <cell r="C483" t="str">
            <v>c</v>
          </cell>
          <cell r="D483">
            <v>1297900</v>
          </cell>
          <cell r="E483" t="str">
            <v>구조물터파기</v>
          </cell>
          <cell r="F483" t="str">
            <v>(육상풍화암 0∼1 M)</v>
          </cell>
          <cell r="G483" t="str">
            <v>㎥</v>
          </cell>
          <cell r="I483">
            <v>0</v>
          </cell>
        </row>
        <row r="484">
          <cell r="A484" t="str">
            <v>D00130</v>
          </cell>
          <cell r="B484">
            <v>317</v>
          </cell>
          <cell r="C484" t="str">
            <v>d</v>
          </cell>
          <cell r="D484">
            <v>1297984</v>
          </cell>
          <cell r="E484" t="str">
            <v>구조물터파기</v>
          </cell>
          <cell r="F484" t="str">
            <v>(육상풍화암 1∼2 M)</v>
          </cell>
          <cell r="G484" t="str">
            <v>㎥</v>
          </cell>
          <cell r="I484">
            <v>0</v>
          </cell>
        </row>
        <row r="485">
          <cell r="A485" t="str">
            <v>D00131</v>
          </cell>
          <cell r="B485">
            <v>38</v>
          </cell>
          <cell r="C485" t="str">
            <v>e</v>
          </cell>
          <cell r="D485">
            <v>1298068</v>
          </cell>
          <cell r="E485" t="str">
            <v>구조물터파기</v>
          </cell>
          <cell r="F485" t="str">
            <v>(육상풍화암 2∼3 M)</v>
          </cell>
          <cell r="G485" t="str">
            <v>㎥</v>
          </cell>
          <cell r="I485">
            <v>0</v>
          </cell>
        </row>
        <row r="486">
          <cell r="A486" t="str">
            <v>D03820</v>
          </cell>
          <cell r="B486">
            <v>84</v>
          </cell>
          <cell r="C486" t="str">
            <v>f</v>
          </cell>
          <cell r="D486">
            <v>1298110</v>
          </cell>
          <cell r="E486" t="str">
            <v>구조물터파기</v>
          </cell>
          <cell r="F486" t="str">
            <v>(육상풍화암 3∼4 M)</v>
          </cell>
          <cell r="G486" t="str">
            <v>㎥</v>
          </cell>
          <cell r="I486">
            <v>0</v>
          </cell>
        </row>
        <row r="487">
          <cell r="A487" t="str">
            <v>D00160</v>
          </cell>
          <cell r="B487">
            <v>1127</v>
          </cell>
          <cell r="C487" t="str">
            <v>g</v>
          </cell>
          <cell r="D487">
            <v>1298152</v>
          </cell>
          <cell r="E487" t="str">
            <v>되메우기및다짐</v>
          </cell>
          <cell r="F487" t="str">
            <v>(인력30%+백호우70%)</v>
          </cell>
          <cell r="G487" t="str">
            <v>㎥</v>
          </cell>
          <cell r="I487">
            <v>0</v>
          </cell>
        </row>
        <row r="488">
          <cell r="A488" t="str">
            <v>D00170</v>
          </cell>
          <cell r="B488">
            <v>1014</v>
          </cell>
          <cell r="C488" t="str">
            <v>h</v>
          </cell>
          <cell r="D488">
            <v>1298272</v>
          </cell>
          <cell r="E488" t="str">
            <v>뒷채움잡석</v>
          </cell>
          <cell r="F488" t="str">
            <v>(현장암유용)</v>
          </cell>
          <cell r="G488" t="str">
            <v>㎥</v>
          </cell>
          <cell r="I488">
            <v>0</v>
          </cell>
        </row>
        <row r="489">
          <cell r="A489" t="str">
            <v>E2</v>
          </cell>
          <cell r="B489">
            <v>0</v>
          </cell>
          <cell r="C489" t="str">
            <v>계</v>
          </cell>
          <cell r="D489">
            <v>1298392</v>
          </cell>
          <cell r="I489">
            <v>0</v>
          </cell>
        </row>
        <row r="490">
          <cell r="A490" t="str">
            <v>T2</v>
          </cell>
          <cell r="B490">
            <v>497</v>
          </cell>
          <cell r="C490" t="str">
            <v>3.02</v>
          </cell>
          <cell r="D490">
            <v>1298785</v>
          </cell>
          <cell r="E490" t="str">
            <v>강관파일공</v>
          </cell>
          <cell r="I490">
            <v>0</v>
          </cell>
        </row>
        <row r="491">
          <cell r="A491" t="str">
            <v>D00504</v>
          </cell>
          <cell r="B491">
            <v>480</v>
          </cell>
          <cell r="C491" t="str">
            <v>a</v>
          </cell>
          <cell r="D491">
            <v>1298913</v>
          </cell>
          <cell r="E491" t="str">
            <v>강관파일구입</v>
          </cell>
          <cell r="F491" t="str">
            <v>(Φ508.0m/mx9t)</v>
          </cell>
          <cell r="G491" t="str">
            <v>M</v>
          </cell>
          <cell r="I491">
            <v>0</v>
          </cell>
        </row>
        <row r="492">
          <cell r="A492" t="str">
            <v>D00512</v>
          </cell>
          <cell r="B492">
            <v>464</v>
          </cell>
          <cell r="C492" t="str">
            <v>b</v>
          </cell>
          <cell r="D492">
            <v>1298942</v>
          </cell>
          <cell r="E492" t="str">
            <v>강관파일항타(직항)</v>
          </cell>
          <cell r="F492" t="str">
            <v>Φ508(15 m 이하)</v>
          </cell>
          <cell r="G492" t="str">
            <v>M</v>
          </cell>
          <cell r="I492">
            <v>0</v>
          </cell>
        </row>
        <row r="493">
          <cell r="A493" t="str">
            <v>D03821</v>
          </cell>
          <cell r="B493">
            <v>300</v>
          </cell>
          <cell r="C493" t="str">
            <v>c</v>
          </cell>
          <cell r="D493">
            <v>1298945</v>
          </cell>
          <cell r="E493" t="str">
            <v>토사천공</v>
          </cell>
          <cell r="G493" t="str">
            <v>M</v>
          </cell>
          <cell r="I493">
            <v>0</v>
          </cell>
        </row>
        <row r="494">
          <cell r="A494" t="str">
            <v>D03822</v>
          </cell>
          <cell r="B494">
            <v>160</v>
          </cell>
          <cell r="C494" t="str">
            <v>d</v>
          </cell>
          <cell r="D494">
            <v>1298948</v>
          </cell>
          <cell r="E494" t="str">
            <v>풍화암천공</v>
          </cell>
          <cell r="G494" t="str">
            <v>M</v>
          </cell>
          <cell r="I494">
            <v>0</v>
          </cell>
        </row>
        <row r="495">
          <cell r="A495" t="str">
            <v>D00516</v>
          </cell>
          <cell r="B495">
            <v>80</v>
          </cell>
          <cell r="C495" t="str">
            <v>e</v>
          </cell>
          <cell r="D495">
            <v>1298953</v>
          </cell>
          <cell r="E495" t="str">
            <v>두부및선단보강</v>
          </cell>
          <cell r="F495" t="str">
            <v>(Φ508.0 m/m)천공</v>
          </cell>
          <cell r="G495" t="str">
            <v>EA</v>
          </cell>
          <cell r="I495">
            <v>0</v>
          </cell>
        </row>
        <row r="496">
          <cell r="A496" t="str">
            <v>D03829</v>
          </cell>
          <cell r="B496">
            <v>106</v>
          </cell>
          <cell r="C496" t="str">
            <v>f</v>
          </cell>
          <cell r="D496">
            <v>1298962</v>
          </cell>
          <cell r="E496" t="str">
            <v>주면고정액</v>
          </cell>
          <cell r="G496" t="str">
            <v>㎥</v>
          </cell>
          <cell r="I496">
            <v>0</v>
          </cell>
        </row>
        <row r="497">
          <cell r="A497" t="str">
            <v>D03830</v>
          </cell>
          <cell r="B497">
            <v>23</v>
          </cell>
          <cell r="C497" t="str">
            <v>g</v>
          </cell>
          <cell r="D497">
            <v>1298966</v>
          </cell>
          <cell r="E497" t="str">
            <v>선단고정액</v>
          </cell>
          <cell r="G497" t="str">
            <v>㎥</v>
          </cell>
          <cell r="I497">
            <v>0</v>
          </cell>
        </row>
        <row r="498">
          <cell r="A498" t="str">
            <v>E2</v>
          </cell>
          <cell r="B498">
            <v>0</v>
          </cell>
          <cell r="C498" t="str">
            <v>계</v>
          </cell>
          <cell r="D498">
            <v>1298970</v>
          </cell>
          <cell r="I498">
            <v>0</v>
          </cell>
        </row>
        <row r="499">
          <cell r="A499" t="str">
            <v>T2</v>
          </cell>
          <cell r="B499">
            <v>507</v>
          </cell>
          <cell r="C499" t="str">
            <v>3.03</v>
          </cell>
          <cell r="D499">
            <v>1299363</v>
          </cell>
          <cell r="E499" t="str">
            <v>거 푸 집</v>
          </cell>
          <cell r="I499">
            <v>0</v>
          </cell>
        </row>
        <row r="500">
          <cell r="A500" t="str">
            <v>D00276</v>
          </cell>
          <cell r="B500">
            <v>3452</v>
          </cell>
          <cell r="C500" t="str">
            <v>a</v>
          </cell>
          <cell r="D500">
            <v>1299364</v>
          </cell>
          <cell r="E500" t="str">
            <v>합판거푸집</v>
          </cell>
          <cell r="F500" t="str">
            <v>(3 회)</v>
          </cell>
          <cell r="G500" t="str">
            <v>㎡</v>
          </cell>
          <cell r="I500">
            <v>0</v>
          </cell>
        </row>
        <row r="501">
          <cell r="A501" t="str">
            <v>D00277</v>
          </cell>
          <cell r="B501">
            <v>306</v>
          </cell>
          <cell r="C501" t="str">
            <v>b</v>
          </cell>
          <cell r="D501">
            <v>1299428</v>
          </cell>
          <cell r="E501" t="str">
            <v>합판거푸집</v>
          </cell>
          <cell r="F501" t="str">
            <v>(3 회 7∼10 m)</v>
          </cell>
          <cell r="G501" t="str">
            <v>㎡</v>
          </cell>
          <cell r="I501">
            <v>0</v>
          </cell>
        </row>
        <row r="502">
          <cell r="A502" t="str">
            <v>D00280</v>
          </cell>
          <cell r="B502">
            <v>323</v>
          </cell>
          <cell r="C502" t="str">
            <v>c</v>
          </cell>
          <cell r="D502">
            <v>1299460</v>
          </cell>
          <cell r="E502" t="str">
            <v>합판거푸집</v>
          </cell>
          <cell r="F502" t="str">
            <v>(4 회)</v>
          </cell>
          <cell r="G502" t="str">
            <v>㎡</v>
          </cell>
          <cell r="I502">
            <v>0</v>
          </cell>
        </row>
        <row r="503">
          <cell r="A503" t="str">
            <v>D00282</v>
          </cell>
          <cell r="B503">
            <v>26</v>
          </cell>
          <cell r="C503" t="str">
            <v>d</v>
          </cell>
          <cell r="D503">
            <v>1299464</v>
          </cell>
          <cell r="E503" t="str">
            <v>합판거푸집</v>
          </cell>
          <cell r="F503" t="str">
            <v>(6 회)</v>
          </cell>
          <cell r="G503" t="str">
            <v>㎡</v>
          </cell>
          <cell r="I503">
            <v>0</v>
          </cell>
        </row>
        <row r="504">
          <cell r="A504" t="str">
            <v>D00265</v>
          </cell>
          <cell r="B504">
            <v>481</v>
          </cell>
          <cell r="C504" t="str">
            <v>e</v>
          </cell>
          <cell r="D504">
            <v>1299468</v>
          </cell>
          <cell r="E504" t="str">
            <v>문양거푸집(합판4회+</v>
          </cell>
          <cell r="F504" t="str">
            <v>문양스치로폴(0∼7M)</v>
          </cell>
          <cell r="G504" t="str">
            <v>㎡</v>
          </cell>
          <cell r="I504">
            <v>0</v>
          </cell>
        </row>
        <row r="505">
          <cell r="A505" t="str">
            <v>D01111</v>
          </cell>
          <cell r="B505">
            <v>50</v>
          </cell>
          <cell r="C505" t="str">
            <v>f</v>
          </cell>
          <cell r="D505">
            <v>1299472</v>
          </cell>
          <cell r="E505" t="str">
            <v>문양거푸집(합판4회+</v>
          </cell>
          <cell r="F505" t="str">
            <v>문양스치로폴(7∼10M)</v>
          </cell>
          <cell r="G505" t="str">
            <v>㎡</v>
          </cell>
          <cell r="I505">
            <v>0</v>
          </cell>
        </row>
        <row r="506">
          <cell r="A506" t="str">
            <v>D00306</v>
          </cell>
          <cell r="B506">
            <v>158</v>
          </cell>
          <cell r="C506" t="str">
            <v>g</v>
          </cell>
          <cell r="D506">
            <v>1299475</v>
          </cell>
          <cell r="E506" t="str">
            <v>원형거푸집</v>
          </cell>
          <cell r="F506" t="str">
            <v>(3 회 0∼7 m)</v>
          </cell>
          <cell r="G506" t="str">
            <v>㎡</v>
          </cell>
          <cell r="I506">
            <v>0</v>
          </cell>
        </row>
        <row r="507">
          <cell r="A507" t="str">
            <v>D00307</v>
          </cell>
          <cell r="B507">
            <v>13</v>
          </cell>
          <cell r="C507" t="str">
            <v>h</v>
          </cell>
          <cell r="D507">
            <v>1299476</v>
          </cell>
          <cell r="E507" t="str">
            <v>원형거푸집</v>
          </cell>
          <cell r="F507" t="str">
            <v>(3 회 7∼10 m)</v>
          </cell>
          <cell r="G507" t="str">
            <v>㎡</v>
          </cell>
          <cell r="I507">
            <v>0</v>
          </cell>
        </row>
        <row r="508">
          <cell r="A508" t="str">
            <v>E2</v>
          </cell>
          <cell r="B508">
            <v>0</v>
          </cell>
          <cell r="C508" t="str">
            <v>계</v>
          </cell>
          <cell r="D508">
            <v>1299604</v>
          </cell>
          <cell r="I508">
            <v>0</v>
          </cell>
        </row>
        <row r="509">
          <cell r="A509" t="str">
            <v>D00323</v>
          </cell>
          <cell r="B509">
            <v>1507</v>
          </cell>
          <cell r="C509" t="str">
            <v>3.04</v>
          </cell>
          <cell r="D509">
            <v>1299605</v>
          </cell>
          <cell r="E509" t="str">
            <v>강관비계</v>
          </cell>
          <cell r="F509" t="str">
            <v>(0∼30 M)</v>
          </cell>
          <cell r="G509" t="str">
            <v>㎡</v>
          </cell>
          <cell r="I509">
            <v>0</v>
          </cell>
        </row>
        <row r="510">
          <cell r="A510" t="str">
            <v>T2</v>
          </cell>
          <cell r="B510">
            <v>513</v>
          </cell>
          <cell r="C510" t="str">
            <v>3.05</v>
          </cell>
          <cell r="D510">
            <v>1299669</v>
          </cell>
          <cell r="E510" t="str">
            <v>동 바 리</v>
          </cell>
          <cell r="I510">
            <v>0</v>
          </cell>
        </row>
        <row r="511">
          <cell r="A511" t="str">
            <v>D00327</v>
          </cell>
          <cell r="B511">
            <v>1407</v>
          </cell>
          <cell r="C511" t="str">
            <v>a</v>
          </cell>
          <cell r="D511">
            <v>1299701</v>
          </cell>
          <cell r="E511" t="str">
            <v>동바리공</v>
          </cell>
          <cell r="F511" t="str">
            <v>(목재 4 회)</v>
          </cell>
          <cell r="G511" t="str">
            <v>공㎥</v>
          </cell>
          <cell r="I511">
            <v>0</v>
          </cell>
        </row>
        <row r="512">
          <cell r="A512" t="str">
            <v>D00334</v>
          </cell>
          <cell r="B512">
            <v>568</v>
          </cell>
          <cell r="C512" t="str">
            <v>b</v>
          </cell>
          <cell r="D512">
            <v>1299725</v>
          </cell>
          <cell r="E512" t="str">
            <v>강관동바리</v>
          </cell>
          <cell r="F512" t="str">
            <v>(교량용)</v>
          </cell>
          <cell r="G512" t="str">
            <v>공㎥</v>
          </cell>
          <cell r="I512">
            <v>0</v>
          </cell>
        </row>
        <row r="513">
          <cell r="A513" t="str">
            <v>D01129</v>
          </cell>
          <cell r="B513">
            <v>147</v>
          </cell>
          <cell r="C513" t="str">
            <v>c</v>
          </cell>
          <cell r="D513">
            <v>1299729</v>
          </cell>
          <cell r="E513" t="str">
            <v>수평보강재(교량용)</v>
          </cell>
          <cell r="F513" t="str">
            <v>(강관동바리)</v>
          </cell>
          <cell r="G513" t="str">
            <v>㎡</v>
          </cell>
          <cell r="I513">
            <v>0</v>
          </cell>
        </row>
        <row r="514">
          <cell r="A514" t="str">
            <v>E2</v>
          </cell>
          <cell r="B514">
            <v>0</v>
          </cell>
          <cell r="C514" t="str">
            <v>계</v>
          </cell>
          <cell r="D514">
            <v>1299731</v>
          </cell>
          <cell r="I514">
            <v>0</v>
          </cell>
        </row>
        <row r="515">
          <cell r="A515" t="str">
            <v>T2</v>
          </cell>
          <cell r="B515">
            <v>517</v>
          </cell>
          <cell r="C515" t="str">
            <v>3.06</v>
          </cell>
          <cell r="D515">
            <v>1299853</v>
          </cell>
          <cell r="E515" t="str">
            <v>철근가공조립</v>
          </cell>
          <cell r="I515">
            <v>0</v>
          </cell>
        </row>
        <row r="516">
          <cell r="A516" t="str">
            <v>D00271</v>
          </cell>
          <cell r="B516">
            <v>19.16</v>
          </cell>
          <cell r="C516" t="str">
            <v>a</v>
          </cell>
          <cell r="D516">
            <v>1299855</v>
          </cell>
          <cell r="E516" t="str">
            <v>철근가공조립</v>
          </cell>
          <cell r="F516" t="str">
            <v>(보 통)</v>
          </cell>
          <cell r="G516" t="str">
            <v>Ton</v>
          </cell>
          <cell r="I516">
            <v>0</v>
          </cell>
        </row>
        <row r="517">
          <cell r="A517" t="str">
            <v>D00272</v>
          </cell>
          <cell r="B517">
            <v>399.48</v>
          </cell>
          <cell r="C517" t="str">
            <v>b</v>
          </cell>
          <cell r="D517">
            <v>1299857</v>
          </cell>
          <cell r="E517" t="str">
            <v>철근가공조립</v>
          </cell>
          <cell r="F517" t="str">
            <v>(복 잡)</v>
          </cell>
          <cell r="G517" t="str">
            <v>Ton</v>
          </cell>
          <cell r="I517">
            <v>0</v>
          </cell>
        </row>
        <row r="518">
          <cell r="A518" t="str">
            <v>E2</v>
          </cell>
          <cell r="B518">
            <v>0</v>
          </cell>
          <cell r="C518" t="str">
            <v>계</v>
          </cell>
          <cell r="D518">
            <v>1299860</v>
          </cell>
          <cell r="I518">
            <v>0</v>
          </cell>
        </row>
        <row r="519">
          <cell r="A519" t="str">
            <v>T2</v>
          </cell>
          <cell r="B519">
            <v>521</v>
          </cell>
          <cell r="C519" t="str">
            <v>3.07</v>
          </cell>
          <cell r="D519">
            <v>1299861</v>
          </cell>
          <cell r="E519" t="str">
            <v>콘크리트타설</v>
          </cell>
          <cell r="I519">
            <v>0</v>
          </cell>
        </row>
        <row r="520">
          <cell r="A520" t="str">
            <v>D00237</v>
          </cell>
          <cell r="B520">
            <v>2352</v>
          </cell>
          <cell r="C520" t="str">
            <v>a</v>
          </cell>
          <cell r="D520">
            <v>1299925</v>
          </cell>
          <cell r="E520" t="str">
            <v>콘크리트타설</v>
          </cell>
          <cell r="F520" t="str">
            <v>(철근 펌프카)</v>
          </cell>
          <cell r="G520" t="str">
            <v>㎥</v>
          </cell>
          <cell r="I520">
            <v>0</v>
          </cell>
        </row>
        <row r="521">
          <cell r="A521" t="str">
            <v>D00231</v>
          </cell>
          <cell r="B521">
            <v>69</v>
          </cell>
          <cell r="C521" t="str">
            <v>b</v>
          </cell>
          <cell r="D521">
            <v>1299957</v>
          </cell>
          <cell r="E521" t="str">
            <v>콘크리트타설</v>
          </cell>
          <cell r="F521" t="str">
            <v>(무근 VIB 제외)</v>
          </cell>
          <cell r="G521" t="str">
            <v>㎥</v>
          </cell>
          <cell r="I521">
            <v>0</v>
          </cell>
        </row>
        <row r="522">
          <cell r="A522" t="str">
            <v>E2</v>
          </cell>
          <cell r="B522">
            <v>0</v>
          </cell>
          <cell r="C522" t="str">
            <v>계</v>
          </cell>
          <cell r="D522">
            <v>1299989</v>
          </cell>
          <cell r="I522">
            <v>0</v>
          </cell>
        </row>
        <row r="523">
          <cell r="A523" t="str">
            <v>T2</v>
          </cell>
          <cell r="B523">
            <v>525</v>
          </cell>
          <cell r="C523" t="str">
            <v>3.08</v>
          </cell>
          <cell r="D523">
            <v>1299997</v>
          </cell>
          <cell r="E523" t="str">
            <v>표 면 처 리</v>
          </cell>
          <cell r="I523">
            <v>0</v>
          </cell>
        </row>
        <row r="524">
          <cell r="A524" t="str">
            <v>D00537</v>
          </cell>
          <cell r="B524">
            <v>1671</v>
          </cell>
          <cell r="C524" t="str">
            <v>a</v>
          </cell>
          <cell r="D524">
            <v>1300001</v>
          </cell>
          <cell r="E524" t="str">
            <v>슬래브양생</v>
          </cell>
          <cell r="F524" t="str">
            <v>(양생제)</v>
          </cell>
          <cell r="G524" t="str">
            <v>㎡</v>
          </cell>
          <cell r="I524">
            <v>0</v>
          </cell>
        </row>
        <row r="525">
          <cell r="A525" t="str">
            <v>D00539</v>
          </cell>
          <cell r="B525">
            <v>1521</v>
          </cell>
          <cell r="C525" t="str">
            <v>b</v>
          </cell>
          <cell r="D525">
            <v>1300003</v>
          </cell>
          <cell r="E525" t="str">
            <v>슬래브면고르기</v>
          </cell>
          <cell r="F525" t="str">
            <v>(데크 피니샤)</v>
          </cell>
          <cell r="G525" t="str">
            <v>㎡</v>
          </cell>
          <cell r="I525">
            <v>0</v>
          </cell>
        </row>
        <row r="526">
          <cell r="A526" t="str">
            <v>E2</v>
          </cell>
          <cell r="B526">
            <v>0</v>
          </cell>
          <cell r="C526" t="str">
            <v>계</v>
          </cell>
          <cell r="D526">
            <v>1300004</v>
          </cell>
          <cell r="I526">
            <v>0</v>
          </cell>
        </row>
        <row r="527">
          <cell r="A527" t="str">
            <v>T2</v>
          </cell>
          <cell r="B527">
            <v>531</v>
          </cell>
          <cell r="C527" t="str">
            <v>3.09</v>
          </cell>
          <cell r="D527">
            <v>1300132</v>
          </cell>
          <cell r="E527" t="str">
            <v>교좌장치</v>
          </cell>
          <cell r="I527">
            <v>0</v>
          </cell>
        </row>
        <row r="528">
          <cell r="A528" t="str">
            <v>D00541</v>
          </cell>
          <cell r="B528">
            <v>18</v>
          </cell>
          <cell r="C528" t="str">
            <v>a</v>
          </cell>
          <cell r="D528">
            <v>1300228</v>
          </cell>
          <cell r="E528" t="str">
            <v>교좌장치</v>
          </cell>
          <cell r="F528" t="str">
            <v>(양방향 175 Ton)</v>
          </cell>
          <cell r="G528" t="str">
            <v>EA</v>
          </cell>
          <cell r="I528">
            <v>0</v>
          </cell>
        </row>
        <row r="529">
          <cell r="A529" t="str">
            <v>D00542</v>
          </cell>
          <cell r="B529">
            <v>6</v>
          </cell>
          <cell r="C529" t="str">
            <v>b</v>
          </cell>
          <cell r="D529">
            <v>1300276</v>
          </cell>
          <cell r="E529" t="str">
            <v>교좌장치</v>
          </cell>
          <cell r="F529" t="str">
            <v>(횡방향가동단175Ton)</v>
          </cell>
          <cell r="G529" t="str">
            <v>EA</v>
          </cell>
          <cell r="I529">
            <v>0</v>
          </cell>
        </row>
        <row r="530">
          <cell r="A530" t="str">
            <v>D00543</v>
          </cell>
          <cell r="B530">
            <v>6</v>
          </cell>
          <cell r="C530" t="str">
            <v>c</v>
          </cell>
          <cell r="D530">
            <v>1300300</v>
          </cell>
          <cell r="E530" t="str">
            <v>교좌장치</v>
          </cell>
          <cell r="F530" t="str">
            <v>(교축방향 175 Ton)</v>
          </cell>
          <cell r="G530" t="str">
            <v>EA</v>
          </cell>
          <cell r="I530">
            <v>0</v>
          </cell>
        </row>
        <row r="531">
          <cell r="A531" t="str">
            <v>D00544</v>
          </cell>
          <cell r="B531">
            <v>2</v>
          </cell>
          <cell r="C531" t="str">
            <v>d</v>
          </cell>
          <cell r="D531">
            <v>1300312</v>
          </cell>
          <cell r="E531" t="str">
            <v>교좌장치</v>
          </cell>
          <cell r="F531" t="str">
            <v>(고정단 175 Ton)</v>
          </cell>
          <cell r="G531" t="str">
            <v>EA</v>
          </cell>
          <cell r="I531">
            <v>0</v>
          </cell>
        </row>
        <row r="532">
          <cell r="A532" t="str">
            <v>E2</v>
          </cell>
          <cell r="B532">
            <v>0</v>
          </cell>
          <cell r="C532" t="str">
            <v>계</v>
          </cell>
          <cell r="D532">
            <v>1300318</v>
          </cell>
          <cell r="I532">
            <v>0</v>
          </cell>
        </row>
        <row r="533">
          <cell r="A533" t="str">
            <v>T2</v>
          </cell>
          <cell r="B533">
            <v>536</v>
          </cell>
          <cell r="C533" t="str">
            <v>3.10</v>
          </cell>
          <cell r="D533">
            <v>1300446</v>
          </cell>
          <cell r="E533" t="str">
            <v>PRE-FLEX BEAM</v>
          </cell>
          <cell r="I533">
            <v>0</v>
          </cell>
        </row>
        <row r="534">
          <cell r="A534" t="str">
            <v>W00085</v>
          </cell>
          <cell r="B534">
            <v>8</v>
          </cell>
          <cell r="C534" t="str">
            <v>a</v>
          </cell>
          <cell r="D534">
            <v>1300510</v>
          </cell>
          <cell r="E534" t="str">
            <v>PRE-FLEX BEAM</v>
          </cell>
          <cell r="F534" t="str">
            <v>마온교(내측)</v>
          </cell>
          <cell r="G534" t="str">
            <v>본</v>
          </cell>
          <cell r="I534">
            <v>0</v>
          </cell>
        </row>
        <row r="535">
          <cell r="A535" t="str">
            <v>W00084</v>
          </cell>
          <cell r="B535">
            <v>8</v>
          </cell>
          <cell r="C535" t="str">
            <v>b</v>
          </cell>
          <cell r="D535">
            <v>1300542</v>
          </cell>
          <cell r="E535" t="str">
            <v>PRE-FLEX BEAM</v>
          </cell>
          <cell r="F535" t="str">
            <v>마온교(외측)</v>
          </cell>
          <cell r="G535" t="str">
            <v>본</v>
          </cell>
          <cell r="I535">
            <v>0</v>
          </cell>
        </row>
        <row r="536">
          <cell r="A536" t="str">
            <v>D00627</v>
          </cell>
          <cell r="B536">
            <v>1</v>
          </cell>
          <cell r="C536" t="str">
            <v>c</v>
          </cell>
          <cell r="D536">
            <v>1300574</v>
          </cell>
          <cell r="E536" t="str">
            <v>PRE-FLEX BEAM</v>
          </cell>
          <cell r="F536" t="str">
            <v>(전도방지시설)</v>
          </cell>
          <cell r="G536" t="str">
            <v>식</v>
          </cell>
          <cell r="I536">
            <v>0</v>
          </cell>
        </row>
        <row r="537">
          <cell r="A537" t="str">
            <v>E2</v>
          </cell>
          <cell r="B537">
            <v>0</v>
          </cell>
          <cell r="C537" t="str">
            <v>계</v>
          </cell>
          <cell r="D537">
            <v>1300670</v>
          </cell>
          <cell r="I537">
            <v>0</v>
          </cell>
        </row>
        <row r="538">
          <cell r="A538" t="str">
            <v>D01313</v>
          </cell>
          <cell r="B538">
            <v>39</v>
          </cell>
          <cell r="C538" t="str">
            <v>3.11</v>
          </cell>
          <cell r="D538">
            <v>1300766</v>
          </cell>
          <cell r="E538" t="str">
            <v>신축이음장치</v>
          </cell>
          <cell r="F538" t="str">
            <v>(Rail-No100)</v>
          </cell>
          <cell r="G538" t="str">
            <v>M</v>
          </cell>
          <cell r="I538">
            <v>0</v>
          </cell>
        </row>
        <row r="539">
          <cell r="A539" t="str">
            <v>D00535</v>
          </cell>
          <cell r="B539">
            <v>1521</v>
          </cell>
          <cell r="C539" t="str">
            <v>3.12</v>
          </cell>
          <cell r="D539">
            <v>1300926</v>
          </cell>
          <cell r="E539" t="str">
            <v>교면방수</v>
          </cell>
          <cell r="F539" t="str">
            <v>(도막식)</v>
          </cell>
          <cell r="G539" t="str">
            <v>㎡</v>
          </cell>
          <cell r="I539">
            <v>0</v>
          </cell>
        </row>
        <row r="540">
          <cell r="A540" t="str">
            <v>T2</v>
          </cell>
          <cell r="B540">
            <v>544</v>
          </cell>
          <cell r="C540" t="str">
            <v>3.13</v>
          </cell>
          <cell r="D540">
            <v>1300990</v>
          </cell>
          <cell r="E540" t="str">
            <v>접속슬래브 접합공</v>
          </cell>
          <cell r="I540">
            <v>0</v>
          </cell>
        </row>
        <row r="541">
          <cell r="A541" t="str">
            <v>D01067</v>
          </cell>
          <cell r="B541">
            <v>98</v>
          </cell>
          <cell r="C541" t="str">
            <v>a</v>
          </cell>
          <cell r="D541">
            <v>1301022</v>
          </cell>
          <cell r="E541" t="str">
            <v>다웰바 설치</v>
          </cell>
          <cell r="F541" t="str">
            <v>(D=25 m/m, L=500)</v>
          </cell>
          <cell r="G541" t="str">
            <v>EA</v>
          </cell>
          <cell r="I541">
            <v>0</v>
          </cell>
        </row>
        <row r="542">
          <cell r="A542" t="str">
            <v>D01190</v>
          </cell>
          <cell r="B542">
            <v>29</v>
          </cell>
          <cell r="C542" t="str">
            <v>b</v>
          </cell>
          <cell r="D542">
            <v>1301054</v>
          </cell>
          <cell r="E542" t="str">
            <v>다웰-켑 설치</v>
          </cell>
          <cell r="F542" t="str">
            <v>(Φ60 m/m)</v>
          </cell>
          <cell r="G542" t="str">
            <v>M</v>
          </cell>
          <cell r="I542">
            <v>0</v>
          </cell>
        </row>
        <row r="543">
          <cell r="A543" t="str">
            <v>D00540</v>
          </cell>
          <cell r="B543">
            <v>98</v>
          </cell>
          <cell r="C543" t="str">
            <v>c</v>
          </cell>
          <cell r="D543">
            <v>1301056</v>
          </cell>
          <cell r="E543" t="str">
            <v>경질고무판</v>
          </cell>
          <cell r="F543" t="str">
            <v>(150x150)</v>
          </cell>
          <cell r="G543" t="str">
            <v>EA</v>
          </cell>
          <cell r="I543">
            <v>0</v>
          </cell>
        </row>
        <row r="544">
          <cell r="A544" t="str">
            <v>D00566</v>
          </cell>
          <cell r="B544">
            <v>16</v>
          </cell>
          <cell r="C544" t="str">
            <v>d</v>
          </cell>
          <cell r="D544">
            <v>1301057</v>
          </cell>
          <cell r="E544" t="str">
            <v>타르페이퍼 설치</v>
          </cell>
          <cell r="F544" t="str">
            <v>(5 겹)</v>
          </cell>
          <cell r="G544" t="str">
            <v>㎡</v>
          </cell>
          <cell r="I544">
            <v>0</v>
          </cell>
        </row>
        <row r="545">
          <cell r="A545" t="str">
            <v>E2</v>
          </cell>
          <cell r="B545">
            <v>0</v>
          </cell>
          <cell r="C545" t="str">
            <v>계</v>
          </cell>
          <cell r="D545">
            <v>1301089</v>
          </cell>
          <cell r="I545">
            <v>0</v>
          </cell>
        </row>
        <row r="546">
          <cell r="A546" t="str">
            <v>T2</v>
          </cell>
          <cell r="B546">
            <v>548</v>
          </cell>
          <cell r="C546" t="str">
            <v>3.14</v>
          </cell>
          <cell r="D546">
            <v>1301122</v>
          </cell>
          <cell r="E546" t="str">
            <v>무수축 콘크리트</v>
          </cell>
          <cell r="I546">
            <v>0</v>
          </cell>
        </row>
        <row r="547">
          <cell r="A547" t="str">
            <v>D00567</v>
          </cell>
          <cell r="B547">
            <v>2.39</v>
          </cell>
          <cell r="C547" t="str">
            <v>a</v>
          </cell>
          <cell r="D547">
            <v>1301138</v>
          </cell>
          <cell r="E547" t="str">
            <v>무수축몰탈</v>
          </cell>
          <cell r="F547" t="str">
            <v>(1:1)</v>
          </cell>
          <cell r="G547" t="str">
            <v>㎥</v>
          </cell>
          <cell r="I547">
            <v>0</v>
          </cell>
        </row>
        <row r="548">
          <cell r="A548" t="str">
            <v>D00568</v>
          </cell>
          <cell r="B548">
            <v>7.48</v>
          </cell>
          <cell r="C548" t="str">
            <v>b</v>
          </cell>
          <cell r="D548">
            <v>1301146</v>
          </cell>
          <cell r="E548" t="str">
            <v>무수축콘크리트</v>
          </cell>
          <cell r="G548" t="str">
            <v>㎥</v>
          </cell>
          <cell r="I548">
            <v>0</v>
          </cell>
        </row>
        <row r="549">
          <cell r="A549" t="str">
            <v>E2</v>
          </cell>
          <cell r="B549">
            <v>0</v>
          </cell>
          <cell r="C549" t="str">
            <v>계</v>
          </cell>
          <cell r="D549">
            <v>1301150</v>
          </cell>
          <cell r="I549">
            <v>0</v>
          </cell>
        </row>
        <row r="550">
          <cell r="A550" t="str">
            <v>T2</v>
          </cell>
          <cell r="B550">
            <v>552</v>
          </cell>
          <cell r="C550" t="str">
            <v>3.15</v>
          </cell>
          <cell r="D550">
            <v>1301407</v>
          </cell>
          <cell r="E550" t="str">
            <v>스치로폴설치</v>
          </cell>
          <cell r="I550">
            <v>0</v>
          </cell>
        </row>
        <row r="551">
          <cell r="A551" t="str">
            <v>D00853</v>
          </cell>
          <cell r="B551">
            <v>6</v>
          </cell>
          <cell r="C551" t="str">
            <v>a</v>
          </cell>
          <cell r="D551">
            <v>1301536</v>
          </cell>
          <cell r="E551" t="str">
            <v>스치로폴설치</v>
          </cell>
          <cell r="F551" t="str">
            <v>(T=10 m/m)</v>
          </cell>
          <cell r="G551" t="str">
            <v>㎡</v>
          </cell>
          <cell r="I551">
            <v>0</v>
          </cell>
        </row>
        <row r="552">
          <cell r="A552" t="str">
            <v>D00532</v>
          </cell>
          <cell r="B552">
            <v>75</v>
          </cell>
          <cell r="C552" t="str">
            <v>b</v>
          </cell>
          <cell r="D552">
            <v>1301664</v>
          </cell>
          <cell r="E552" t="str">
            <v>스치로폴설치</v>
          </cell>
          <cell r="F552" t="str">
            <v>(T=20 m/m)</v>
          </cell>
          <cell r="G552" t="str">
            <v>㎡</v>
          </cell>
          <cell r="I552">
            <v>0</v>
          </cell>
        </row>
        <row r="553">
          <cell r="A553" t="str">
            <v>E2</v>
          </cell>
          <cell r="B553">
            <v>0</v>
          </cell>
          <cell r="C553" t="str">
            <v>계</v>
          </cell>
          <cell r="D553">
            <v>1301923</v>
          </cell>
          <cell r="I553">
            <v>0</v>
          </cell>
        </row>
        <row r="554">
          <cell r="A554" t="str">
            <v>T2</v>
          </cell>
          <cell r="B554">
            <v>560</v>
          </cell>
          <cell r="C554" t="str">
            <v>3.16</v>
          </cell>
          <cell r="D554">
            <v>1302181</v>
          </cell>
          <cell r="E554" t="str">
            <v>배수시설</v>
          </cell>
          <cell r="I554">
            <v>0</v>
          </cell>
        </row>
        <row r="555">
          <cell r="A555" t="str">
            <v>D00572</v>
          </cell>
          <cell r="B555">
            <v>8</v>
          </cell>
          <cell r="C555" t="str">
            <v>a</v>
          </cell>
          <cell r="D555">
            <v>1302182</v>
          </cell>
          <cell r="E555" t="str">
            <v>집 수 구</v>
          </cell>
          <cell r="G555" t="str">
            <v>EA</v>
          </cell>
          <cell r="I555">
            <v>0</v>
          </cell>
        </row>
        <row r="556">
          <cell r="A556" t="str">
            <v>D00573</v>
          </cell>
          <cell r="B556">
            <v>65</v>
          </cell>
          <cell r="C556" t="str">
            <v>b</v>
          </cell>
          <cell r="D556">
            <v>1302183</v>
          </cell>
          <cell r="E556" t="str">
            <v>배 수 구</v>
          </cell>
          <cell r="F556" t="str">
            <v>(스테인레스관)</v>
          </cell>
          <cell r="G556" t="str">
            <v>M</v>
          </cell>
          <cell r="I556">
            <v>0</v>
          </cell>
        </row>
        <row r="557">
          <cell r="A557" t="str">
            <v>D00574</v>
          </cell>
          <cell r="B557">
            <v>56</v>
          </cell>
          <cell r="C557" t="str">
            <v>c</v>
          </cell>
          <cell r="D557">
            <v>1302247</v>
          </cell>
          <cell r="E557" t="str">
            <v>부착시설(A)</v>
          </cell>
          <cell r="G557" t="str">
            <v>EA</v>
          </cell>
          <cell r="I557">
            <v>0</v>
          </cell>
        </row>
        <row r="558">
          <cell r="A558" t="str">
            <v>D03868</v>
          </cell>
          <cell r="B558">
            <v>6</v>
          </cell>
          <cell r="C558" t="str">
            <v>d</v>
          </cell>
          <cell r="D558">
            <v>1302279</v>
          </cell>
          <cell r="E558" t="str">
            <v>부착시설(D)</v>
          </cell>
          <cell r="G558" t="str">
            <v>EA</v>
          </cell>
          <cell r="I558">
            <v>0</v>
          </cell>
        </row>
        <row r="559">
          <cell r="A559" t="str">
            <v>D03867</v>
          </cell>
          <cell r="B559">
            <v>8</v>
          </cell>
          <cell r="C559" t="str">
            <v>e</v>
          </cell>
          <cell r="D559">
            <v>1302295</v>
          </cell>
          <cell r="E559" t="str">
            <v>집 수 정</v>
          </cell>
          <cell r="G559" t="str">
            <v>EA</v>
          </cell>
          <cell r="I559">
            <v>0</v>
          </cell>
        </row>
        <row r="560">
          <cell r="A560" t="str">
            <v>D03937</v>
          </cell>
          <cell r="B560">
            <v>4</v>
          </cell>
          <cell r="C560" t="str">
            <v>f</v>
          </cell>
          <cell r="D560">
            <v>1302299</v>
          </cell>
          <cell r="E560" t="str">
            <v>접속 T형관</v>
          </cell>
          <cell r="G560" t="str">
            <v>EA</v>
          </cell>
          <cell r="I560">
            <v>0</v>
          </cell>
        </row>
        <row r="561">
          <cell r="A561" t="str">
            <v>E2</v>
          </cell>
          <cell r="B561">
            <v>0</v>
          </cell>
          <cell r="C561" t="str">
            <v>계</v>
          </cell>
          <cell r="D561">
            <v>1302303</v>
          </cell>
          <cell r="I561">
            <v>0</v>
          </cell>
        </row>
        <row r="562">
          <cell r="A562" t="str">
            <v>T2</v>
          </cell>
          <cell r="B562">
            <v>564</v>
          </cell>
          <cell r="C562" t="str">
            <v>3.17</v>
          </cell>
          <cell r="D562">
            <v>1302311</v>
          </cell>
          <cell r="E562" t="str">
            <v>스페이서설치</v>
          </cell>
          <cell r="I562">
            <v>0</v>
          </cell>
        </row>
        <row r="563">
          <cell r="A563" t="str">
            <v>D00588</v>
          </cell>
          <cell r="B563">
            <v>2346</v>
          </cell>
          <cell r="C563" t="str">
            <v>a</v>
          </cell>
          <cell r="D563">
            <v>1302327</v>
          </cell>
          <cell r="E563" t="str">
            <v>스페이서 설치</v>
          </cell>
          <cell r="F563" t="str">
            <v>(슬라브및기초용)</v>
          </cell>
          <cell r="G563" t="str">
            <v>㎡</v>
          </cell>
          <cell r="I563">
            <v>0</v>
          </cell>
        </row>
        <row r="564">
          <cell r="A564" t="str">
            <v>D01070</v>
          </cell>
          <cell r="B564">
            <v>301</v>
          </cell>
          <cell r="C564" t="str">
            <v>b</v>
          </cell>
          <cell r="D564">
            <v>1302335</v>
          </cell>
          <cell r="E564" t="str">
            <v>스페이서 설치</v>
          </cell>
          <cell r="F564" t="str">
            <v>(벽체용)</v>
          </cell>
          <cell r="G564" t="str">
            <v>㎡</v>
          </cell>
          <cell r="I564">
            <v>0</v>
          </cell>
        </row>
        <row r="565">
          <cell r="A565" t="str">
            <v>E2</v>
          </cell>
          <cell r="B565">
            <v>0</v>
          </cell>
          <cell r="C565" t="str">
            <v>계</v>
          </cell>
          <cell r="D565">
            <v>1302339</v>
          </cell>
          <cell r="I565">
            <v>0</v>
          </cell>
        </row>
        <row r="566">
          <cell r="A566" t="str">
            <v>T2</v>
          </cell>
          <cell r="B566">
            <v>569</v>
          </cell>
          <cell r="C566" t="str">
            <v>3.18</v>
          </cell>
          <cell r="D566">
            <v>1302357</v>
          </cell>
          <cell r="E566" t="str">
            <v>교명판 설명판</v>
          </cell>
          <cell r="I566">
            <v>0</v>
          </cell>
        </row>
        <row r="567">
          <cell r="A567" t="str">
            <v>D00581</v>
          </cell>
          <cell r="B567">
            <v>4</v>
          </cell>
          <cell r="C567" t="str">
            <v>a</v>
          </cell>
          <cell r="D567">
            <v>1302358</v>
          </cell>
          <cell r="E567" t="str">
            <v>교 명 주</v>
          </cell>
          <cell r="F567" t="str">
            <v>(소형,화강석)</v>
          </cell>
          <cell r="G567" t="str">
            <v>기</v>
          </cell>
          <cell r="I567">
            <v>0</v>
          </cell>
        </row>
        <row r="568">
          <cell r="A568" t="str">
            <v>D00583</v>
          </cell>
          <cell r="B568">
            <v>2</v>
          </cell>
          <cell r="C568" t="str">
            <v>b</v>
          </cell>
          <cell r="D568">
            <v>1302359</v>
          </cell>
          <cell r="E568" t="str">
            <v>교 명 판(황동주물)</v>
          </cell>
          <cell r="F568" t="str">
            <v>(450x200x10)</v>
          </cell>
          <cell r="G568" t="str">
            <v>EA</v>
          </cell>
          <cell r="I568">
            <v>0</v>
          </cell>
        </row>
        <row r="569">
          <cell r="A569" t="str">
            <v>D00584</v>
          </cell>
          <cell r="B569">
            <v>2</v>
          </cell>
          <cell r="C569" t="str">
            <v>c</v>
          </cell>
          <cell r="D569">
            <v>1302423</v>
          </cell>
          <cell r="E569" t="str">
            <v>설 명 판(황동주물)</v>
          </cell>
          <cell r="F569" t="str">
            <v>(500x300x10)</v>
          </cell>
          <cell r="G569" t="str">
            <v>EA</v>
          </cell>
          <cell r="I569">
            <v>0</v>
          </cell>
        </row>
        <row r="570">
          <cell r="A570" t="str">
            <v>E2</v>
          </cell>
          <cell r="B570">
            <v>0</v>
          </cell>
          <cell r="C570" t="str">
            <v>계</v>
          </cell>
          <cell r="D570">
            <v>1302455</v>
          </cell>
          <cell r="I570">
            <v>0</v>
          </cell>
        </row>
        <row r="571">
          <cell r="A571" t="str">
            <v>D00594</v>
          </cell>
          <cell r="B571">
            <v>2</v>
          </cell>
          <cell r="C571" t="str">
            <v>3.19</v>
          </cell>
          <cell r="D571">
            <v>1302463</v>
          </cell>
          <cell r="E571" t="str">
            <v>측량기준점 설치</v>
          </cell>
          <cell r="F571" t="str">
            <v>(황동주물)</v>
          </cell>
          <cell r="G571" t="str">
            <v>EA</v>
          </cell>
          <cell r="I571">
            <v>0</v>
          </cell>
        </row>
        <row r="572">
          <cell r="A572" t="str">
            <v>T2</v>
          </cell>
          <cell r="B572">
            <v>574</v>
          </cell>
          <cell r="C572" t="str">
            <v>3.20</v>
          </cell>
          <cell r="D572">
            <v>1302591</v>
          </cell>
          <cell r="E572" t="str">
            <v>충 진 재</v>
          </cell>
          <cell r="I572">
            <v>0</v>
          </cell>
        </row>
        <row r="573">
          <cell r="A573" t="str">
            <v>D00846</v>
          </cell>
          <cell r="B573">
            <v>80</v>
          </cell>
          <cell r="C573" t="str">
            <v>a</v>
          </cell>
          <cell r="D573">
            <v>1302659</v>
          </cell>
          <cell r="E573" t="str">
            <v>폴리우레탄실란트채움</v>
          </cell>
          <cell r="F573" t="str">
            <v>(25x20)</v>
          </cell>
          <cell r="G573" t="str">
            <v>M</v>
          </cell>
          <cell r="I573">
            <v>0</v>
          </cell>
        </row>
        <row r="574">
          <cell r="A574" t="str">
            <v>D01224</v>
          </cell>
          <cell r="B574">
            <v>47</v>
          </cell>
          <cell r="C574" t="str">
            <v>b</v>
          </cell>
          <cell r="D574">
            <v>1302663</v>
          </cell>
          <cell r="E574" t="str">
            <v>폴리우레탄실란트채움</v>
          </cell>
          <cell r="F574" t="str">
            <v>(25x10)</v>
          </cell>
          <cell r="G574" t="str">
            <v>M</v>
          </cell>
          <cell r="I574">
            <v>0</v>
          </cell>
        </row>
        <row r="575">
          <cell r="A575" t="str">
            <v>E2</v>
          </cell>
          <cell r="B575">
            <v>0</v>
          </cell>
          <cell r="C575" t="str">
            <v>계</v>
          </cell>
          <cell r="D575">
            <v>1302665</v>
          </cell>
          <cell r="I575">
            <v>0</v>
          </cell>
        </row>
        <row r="576">
          <cell r="A576" t="str">
            <v>D01308</v>
          </cell>
          <cell r="B576">
            <v>853</v>
          </cell>
          <cell r="C576" t="str">
            <v>3.21</v>
          </cell>
          <cell r="D576">
            <v>1303105</v>
          </cell>
          <cell r="E576" t="str">
            <v>강섬유보강재</v>
          </cell>
          <cell r="F576" t="str">
            <v>(900 g/㎥)</v>
          </cell>
          <cell r="G576" t="str">
            <v>㎥</v>
          </cell>
          <cell r="I576">
            <v>0</v>
          </cell>
        </row>
        <row r="577">
          <cell r="A577" t="str">
            <v>D03817</v>
          </cell>
          <cell r="B577">
            <v>45</v>
          </cell>
          <cell r="C577" t="str">
            <v>3.22</v>
          </cell>
          <cell r="D577">
            <v>1303601</v>
          </cell>
          <cell r="E577" t="str">
            <v>ELASTIC FILLER</v>
          </cell>
          <cell r="F577" t="str">
            <v>(T=20 m/m)</v>
          </cell>
          <cell r="G577" t="str">
            <v>㎡</v>
          </cell>
          <cell r="I577">
            <v>0</v>
          </cell>
        </row>
        <row r="578">
          <cell r="A578" t="str">
            <v>D00911</v>
          </cell>
          <cell r="B578">
            <v>173</v>
          </cell>
          <cell r="C578" t="str">
            <v>3.23</v>
          </cell>
          <cell r="D578">
            <v>1456598</v>
          </cell>
          <cell r="E578" t="str">
            <v>방 호 벽</v>
          </cell>
          <cell r="F578" t="str">
            <v>(육교용)</v>
          </cell>
          <cell r="G578" t="str">
            <v>M</v>
          </cell>
          <cell r="I578">
            <v>0</v>
          </cell>
        </row>
        <row r="579">
          <cell r="A579" t="str">
            <v>D00791</v>
          </cell>
          <cell r="B579">
            <v>32</v>
          </cell>
          <cell r="C579" t="str">
            <v>3.24</v>
          </cell>
          <cell r="D579">
            <v>1533096</v>
          </cell>
          <cell r="E579" t="str">
            <v>교좌장치표지판</v>
          </cell>
          <cell r="G579" t="str">
            <v>EA</v>
          </cell>
          <cell r="I579">
            <v>0</v>
          </cell>
        </row>
        <row r="580">
          <cell r="A580" t="str">
            <v>D00817</v>
          </cell>
          <cell r="B580">
            <v>9.8000000000000004E-2</v>
          </cell>
          <cell r="C580" t="str">
            <v>3.25</v>
          </cell>
          <cell r="D580">
            <v>1571345</v>
          </cell>
          <cell r="E580" t="str">
            <v>아스팔트 채움</v>
          </cell>
          <cell r="F580" t="str">
            <v>(브론아스팔트)</v>
          </cell>
          <cell r="G580" t="str">
            <v>㎥</v>
          </cell>
          <cell r="I580">
            <v>0</v>
          </cell>
        </row>
        <row r="581">
          <cell r="A581" t="str">
            <v>D00593</v>
          </cell>
          <cell r="B581">
            <v>1035</v>
          </cell>
          <cell r="C581" t="str">
            <v>3.26</v>
          </cell>
          <cell r="D581">
            <v>1590470</v>
          </cell>
          <cell r="E581" t="str">
            <v>낙하물방지망</v>
          </cell>
          <cell r="G581" t="str">
            <v>㎡</v>
          </cell>
          <cell r="I581">
            <v>0</v>
          </cell>
        </row>
        <row r="582">
          <cell r="A582" t="str">
            <v>D01064</v>
          </cell>
          <cell r="B582">
            <v>80</v>
          </cell>
          <cell r="C582" t="str">
            <v>3.27</v>
          </cell>
          <cell r="D582">
            <v>1600032</v>
          </cell>
          <cell r="E582" t="str">
            <v>중앙분리대</v>
          </cell>
          <cell r="G582" t="str">
            <v>M</v>
          </cell>
          <cell r="I582">
            <v>0</v>
          </cell>
        </row>
        <row r="583">
          <cell r="A583" t="str">
            <v>D03859</v>
          </cell>
          <cell r="B583">
            <v>1</v>
          </cell>
          <cell r="C583" t="str">
            <v>3.28</v>
          </cell>
          <cell r="D583">
            <v>1604813</v>
          </cell>
          <cell r="E583" t="str">
            <v>천공장비조립및해체</v>
          </cell>
          <cell r="G583" t="str">
            <v>회</v>
          </cell>
          <cell r="I583">
            <v>0</v>
          </cell>
        </row>
        <row r="584">
          <cell r="A584" t="str">
            <v>T2</v>
          </cell>
          <cell r="B584">
            <v>586</v>
          </cell>
          <cell r="C584" t="str">
            <v>3.29</v>
          </cell>
          <cell r="D584">
            <v>1607204</v>
          </cell>
          <cell r="E584" t="str">
            <v>파일재하시험</v>
          </cell>
          <cell r="I584">
            <v>0</v>
          </cell>
        </row>
        <row r="585">
          <cell r="A585" t="str">
            <v>D03869</v>
          </cell>
          <cell r="B585">
            <v>1</v>
          </cell>
          <cell r="C585" t="str">
            <v>a</v>
          </cell>
          <cell r="D585">
            <v>1608399</v>
          </cell>
          <cell r="E585" t="str">
            <v>파일재하시험</v>
          </cell>
          <cell r="F585" t="str">
            <v>(정재하시험)</v>
          </cell>
          <cell r="G585" t="str">
            <v>개소</v>
          </cell>
          <cell r="I585">
            <v>0</v>
          </cell>
        </row>
        <row r="586">
          <cell r="A586" t="str">
            <v>D03870</v>
          </cell>
          <cell r="B586">
            <v>1</v>
          </cell>
          <cell r="C586" t="str">
            <v>b</v>
          </cell>
          <cell r="D586">
            <v>1608997</v>
          </cell>
          <cell r="E586" t="str">
            <v>파일재하시험</v>
          </cell>
          <cell r="F586" t="str">
            <v>(동재하시험)</v>
          </cell>
          <cell r="G586" t="str">
            <v>개소</v>
          </cell>
          <cell r="I586">
            <v>0</v>
          </cell>
        </row>
        <row r="587">
          <cell r="A587" t="str">
            <v>E2</v>
          </cell>
          <cell r="B587">
            <v>0</v>
          </cell>
          <cell r="C587" t="str">
            <v>계</v>
          </cell>
          <cell r="D587">
            <v>1609328</v>
          </cell>
          <cell r="I587">
            <v>0</v>
          </cell>
        </row>
        <row r="588">
          <cell r="A588" t="str">
            <v>D03871</v>
          </cell>
          <cell r="B588">
            <v>10</v>
          </cell>
          <cell r="C588" t="str">
            <v>3.30</v>
          </cell>
          <cell r="D588">
            <v>1609658</v>
          </cell>
          <cell r="E588" t="str">
            <v>평판재하시험</v>
          </cell>
          <cell r="G588" t="str">
            <v>개소</v>
          </cell>
          <cell r="I588">
            <v>0</v>
          </cell>
        </row>
        <row r="589">
          <cell r="A589" t="str">
            <v>E3</v>
          </cell>
          <cell r="B589">
            <v>0</v>
          </cell>
          <cell r="C589" t="str">
            <v>합계</v>
          </cell>
          <cell r="D589">
            <v>1609690</v>
          </cell>
          <cell r="I589">
            <v>0</v>
          </cell>
        </row>
        <row r="590">
          <cell r="A590" t="str">
            <v>T3</v>
          </cell>
          <cell r="B590">
            <v>705</v>
          </cell>
          <cell r="C590" t="str">
            <v>3.D</v>
          </cell>
          <cell r="D590">
            <v>1609722</v>
          </cell>
          <cell r="E590" t="str">
            <v>학  계   1  교</v>
          </cell>
          <cell r="F590" t="str">
            <v>P.S.C BEAM</v>
          </cell>
          <cell r="I590">
            <v>0</v>
          </cell>
        </row>
        <row r="591">
          <cell r="A591" t="str">
            <v>T2</v>
          </cell>
          <cell r="B591">
            <v>597</v>
          </cell>
          <cell r="C591" t="str">
            <v>3.01</v>
          </cell>
          <cell r="D591">
            <v>1609850</v>
          </cell>
          <cell r="E591" t="str">
            <v>토          공</v>
          </cell>
          <cell r="I591">
            <v>0</v>
          </cell>
        </row>
        <row r="592">
          <cell r="A592" t="str">
            <v>D00096</v>
          </cell>
          <cell r="B592">
            <v>3022</v>
          </cell>
          <cell r="C592" t="str">
            <v>a</v>
          </cell>
          <cell r="D592">
            <v>1763147</v>
          </cell>
          <cell r="E592" t="str">
            <v>구조물터파기</v>
          </cell>
          <cell r="F592" t="str">
            <v>(육상토사 0∼2 M)</v>
          </cell>
          <cell r="G592" t="str">
            <v>㎥</v>
          </cell>
          <cell r="I592">
            <v>0</v>
          </cell>
        </row>
        <row r="593">
          <cell r="A593" t="str">
            <v>D00097</v>
          </cell>
          <cell r="B593">
            <v>373</v>
          </cell>
          <cell r="C593" t="str">
            <v>b</v>
          </cell>
          <cell r="D593">
            <v>1763483</v>
          </cell>
          <cell r="E593" t="str">
            <v>구조물터파기</v>
          </cell>
          <cell r="F593" t="str">
            <v>(육상토사 2∼4 M)</v>
          </cell>
          <cell r="G593" t="str">
            <v>㎥</v>
          </cell>
          <cell r="I593">
            <v>0</v>
          </cell>
        </row>
        <row r="594">
          <cell r="A594" t="str">
            <v>D00160</v>
          </cell>
          <cell r="B594">
            <v>2927</v>
          </cell>
          <cell r="C594" t="str">
            <v>c</v>
          </cell>
          <cell r="D594">
            <v>1763819</v>
          </cell>
          <cell r="E594" t="str">
            <v>되메우기및다짐</v>
          </cell>
          <cell r="F594" t="str">
            <v>(인력30%+백호우70%)</v>
          </cell>
          <cell r="G594" t="str">
            <v>㎥</v>
          </cell>
          <cell r="I594">
            <v>0</v>
          </cell>
        </row>
        <row r="595">
          <cell r="A595" t="str">
            <v>D00170</v>
          </cell>
          <cell r="B595">
            <v>1175</v>
          </cell>
          <cell r="C595" t="str">
            <v>d</v>
          </cell>
          <cell r="D595">
            <v>1763939</v>
          </cell>
          <cell r="E595" t="str">
            <v>뒷채움잡석</v>
          </cell>
          <cell r="F595" t="str">
            <v>(현장암유용)</v>
          </cell>
          <cell r="G595" t="str">
            <v>㎥</v>
          </cell>
          <cell r="I595">
            <v>0</v>
          </cell>
        </row>
        <row r="596">
          <cell r="A596" t="str">
            <v>D00038</v>
          </cell>
          <cell r="B596">
            <v>1659</v>
          </cell>
          <cell r="C596" t="str">
            <v>e</v>
          </cell>
          <cell r="D596">
            <v>1763999</v>
          </cell>
          <cell r="E596" t="str">
            <v>토사치환</v>
          </cell>
          <cell r="F596" t="str">
            <v>노상다짐</v>
          </cell>
          <cell r="G596" t="str">
            <v>㎥</v>
          </cell>
          <cell r="I596">
            <v>0</v>
          </cell>
        </row>
        <row r="597">
          <cell r="A597" t="str">
            <v>D00150</v>
          </cell>
          <cell r="B597">
            <v>3045</v>
          </cell>
          <cell r="C597" t="str">
            <v>f</v>
          </cell>
          <cell r="D597">
            <v>1764029</v>
          </cell>
          <cell r="E597" t="str">
            <v>교대앞성토</v>
          </cell>
          <cell r="G597" t="str">
            <v>㎥</v>
          </cell>
          <cell r="I597">
            <v>0</v>
          </cell>
        </row>
        <row r="598">
          <cell r="A598" t="str">
            <v>E2</v>
          </cell>
          <cell r="B598">
            <v>0</v>
          </cell>
          <cell r="C598" t="str">
            <v>계</v>
          </cell>
          <cell r="D598">
            <v>1764059</v>
          </cell>
          <cell r="I598">
            <v>0</v>
          </cell>
        </row>
        <row r="599">
          <cell r="A599" t="str">
            <v>T2</v>
          </cell>
          <cell r="B599">
            <v>609</v>
          </cell>
          <cell r="C599" t="str">
            <v>3.02</v>
          </cell>
          <cell r="D599">
            <v>1764187</v>
          </cell>
          <cell r="E599" t="str">
            <v>강관파일공</v>
          </cell>
          <cell r="I599">
            <v>0</v>
          </cell>
        </row>
        <row r="600">
          <cell r="A600" t="str">
            <v>D00504</v>
          </cell>
          <cell r="B600">
            <v>3724</v>
          </cell>
          <cell r="C600" t="str">
            <v>a</v>
          </cell>
          <cell r="D600">
            <v>1764315</v>
          </cell>
          <cell r="E600" t="str">
            <v>강관파일구입</v>
          </cell>
          <cell r="F600" t="str">
            <v>(Φ508.0m/mx9t)</v>
          </cell>
          <cell r="G600" t="str">
            <v>M</v>
          </cell>
          <cell r="I600">
            <v>0</v>
          </cell>
        </row>
        <row r="601">
          <cell r="A601" t="str">
            <v>D00506</v>
          </cell>
          <cell r="B601">
            <v>2248</v>
          </cell>
          <cell r="C601" t="str">
            <v>b</v>
          </cell>
          <cell r="D601">
            <v>1764344</v>
          </cell>
          <cell r="E601" t="str">
            <v>강관파일항타(직항)</v>
          </cell>
          <cell r="F601" t="str">
            <v>Φ508(15 m 이상)</v>
          </cell>
          <cell r="G601" t="str">
            <v>M</v>
          </cell>
          <cell r="I601">
            <v>0</v>
          </cell>
        </row>
        <row r="602">
          <cell r="A602" t="str">
            <v>D00512</v>
          </cell>
          <cell r="B602">
            <v>1420</v>
          </cell>
          <cell r="C602" t="str">
            <v>c</v>
          </cell>
          <cell r="D602">
            <v>1764346</v>
          </cell>
          <cell r="E602" t="str">
            <v>강관파일항타(직항)</v>
          </cell>
          <cell r="F602" t="str">
            <v>Φ508(15 m 이하)</v>
          </cell>
          <cell r="G602" t="str">
            <v>M</v>
          </cell>
          <cell r="I602">
            <v>0</v>
          </cell>
        </row>
        <row r="603">
          <cell r="A603" t="str">
            <v>D03821</v>
          </cell>
          <cell r="B603">
            <v>3190</v>
          </cell>
          <cell r="C603" t="str">
            <v>d</v>
          </cell>
          <cell r="D603">
            <v>1764347</v>
          </cell>
          <cell r="E603" t="str">
            <v>토사천공</v>
          </cell>
          <cell r="G603" t="str">
            <v>M</v>
          </cell>
          <cell r="I603">
            <v>0</v>
          </cell>
        </row>
        <row r="604">
          <cell r="A604" t="str">
            <v>D03822</v>
          </cell>
          <cell r="B604">
            <v>465</v>
          </cell>
          <cell r="C604" t="str">
            <v>e</v>
          </cell>
          <cell r="D604">
            <v>1764350</v>
          </cell>
          <cell r="E604" t="str">
            <v>풍화암천공</v>
          </cell>
          <cell r="G604" t="str">
            <v>M</v>
          </cell>
          <cell r="I604">
            <v>0</v>
          </cell>
        </row>
        <row r="605">
          <cell r="A605" t="str">
            <v>D00516</v>
          </cell>
          <cell r="B605">
            <v>272</v>
          </cell>
          <cell r="C605" t="str">
            <v>f</v>
          </cell>
          <cell r="D605">
            <v>1764355</v>
          </cell>
          <cell r="E605" t="str">
            <v>두부및선단보강</v>
          </cell>
          <cell r="F605" t="str">
            <v>(Φ508.0 m/m)천공</v>
          </cell>
          <cell r="G605" t="str">
            <v>EA</v>
          </cell>
          <cell r="I605">
            <v>0</v>
          </cell>
        </row>
        <row r="606">
          <cell r="A606" t="str">
            <v>D03829</v>
          </cell>
          <cell r="B606">
            <v>972</v>
          </cell>
          <cell r="C606" t="str">
            <v>g</v>
          </cell>
          <cell r="D606">
            <v>1764364</v>
          </cell>
          <cell r="E606" t="str">
            <v>주면고정액</v>
          </cell>
          <cell r="G606" t="str">
            <v>㎥</v>
          </cell>
          <cell r="I606">
            <v>0</v>
          </cell>
        </row>
        <row r="607">
          <cell r="A607" t="str">
            <v>D03830</v>
          </cell>
          <cell r="B607">
            <v>79</v>
          </cell>
          <cell r="C607" t="str">
            <v>h</v>
          </cell>
          <cell r="D607">
            <v>1764368</v>
          </cell>
          <cell r="E607" t="str">
            <v>선단고정액</v>
          </cell>
          <cell r="G607" t="str">
            <v>㎥</v>
          </cell>
          <cell r="I607">
            <v>0</v>
          </cell>
        </row>
        <row r="608">
          <cell r="A608" t="str">
            <v>D00515</v>
          </cell>
          <cell r="B608">
            <v>136</v>
          </cell>
          <cell r="C608" t="str">
            <v>i</v>
          </cell>
          <cell r="D608">
            <v>1764370</v>
          </cell>
          <cell r="E608" t="str">
            <v>강관파일이음</v>
          </cell>
          <cell r="F608" t="str">
            <v>(Φ508.0 m/m)</v>
          </cell>
          <cell r="G608" t="str">
            <v>EA</v>
          </cell>
          <cell r="I608">
            <v>0</v>
          </cell>
        </row>
        <row r="609">
          <cell r="A609" t="str">
            <v>D01282</v>
          </cell>
          <cell r="B609">
            <v>48</v>
          </cell>
          <cell r="C609" t="str">
            <v>j</v>
          </cell>
          <cell r="D609">
            <v>1764371</v>
          </cell>
          <cell r="E609" t="str">
            <v>방사선투과검사(RT)</v>
          </cell>
          <cell r="F609" t="str">
            <v>(3 1/3x12 ")</v>
          </cell>
          <cell r="G609" t="str">
            <v>매</v>
          </cell>
          <cell r="I609">
            <v>0</v>
          </cell>
        </row>
        <row r="610">
          <cell r="A610" t="str">
            <v>E2</v>
          </cell>
          <cell r="B610">
            <v>0</v>
          </cell>
          <cell r="C610" t="str">
            <v>계</v>
          </cell>
          <cell r="D610">
            <v>1764372</v>
          </cell>
          <cell r="I610">
            <v>0</v>
          </cell>
        </row>
        <row r="611">
          <cell r="A611" t="str">
            <v>T2</v>
          </cell>
          <cell r="B611">
            <v>619</v>
          </cell>
          <cell r="C611" t="str">
            <v>3.03</v>
          </cell>
          <cell r="D611">
            <v>1765158</v>
          </cell>
          <cell r="E611" t="str">
            <v>거 푸 집</v>
          </cell>
          <cell r="I611">
            <v>0</v>
          </cell>
        </row>
        <row r="612">
          <cell r="A612" t="str">
            <v>D00276</v>
          </cell>
          <cell r="B612">
            <v>2604</v>
          </cell>
          <cell r="C612" t="str">
            <v>a</v>
          </cell>
          <cell r="D612">
            <v>1765159</v>
          </cell>
          <cell r="E612" t="str">
            <v>합판거푸집</v>
          </cell>
          <cell r="F612" t="str">
            <v>(3 회)</v>
          </cell>
          <cell r="G612" t="str">
            <v>㎡</v>
          </cell>
          <cell r="I612">
            <v>0</v>
          </cell>
        </row>
        <row r="613">
          <cell r="A613" t="str">
            <v>D00277</v>
          </cell>
          <cell r="B613">
            <v>386</v>
          </cell>
          <cell r="C613" t="str">
            <v>b</v>
          </cell>
          <cell r="D613">
            <v>1765207</v>
          </cell>
          <cell r="E613" t="str">
            <v>합판거푸집</v>
          </cell>
          <cell r="F613" t="str">
            <v>(3 회 7∼10 m)</v>
          </cell>
          <cell r="G613" t="str">
            <v>㎡</v>
          </cell>
          <cell r="I613">
            <v>0</v>
          </cell>
        </row>
        <row r="614">
          <cell r="A614" t="str">
            <v>D00280</v>
          </cell>
          <cell r="B614">
            <v>458</v>
          </cell>
          <cell r="C614" t="str">
            <v>c</v>
          </cell>
          <cell r="D614">
            <v>1765223</v>
          </cell>
          <cell r="E614" t="str">
            <v>합판거푸집</v>
          </cell>
          <cell r="F614" t="str">
            <v>(4 회)</v>
          </cell>
          <cell r="G614" t="str">
            <v>㎡</v>
          </cell>
          <cell r="I614">
            <v>0</v>
          </cell>
        </row>
        <row r="615">
          <cell r="A615" t="str">
            <v>D00282</v>
          </cell>
          <cell r="B615">
            <v>35</v>
          </cell>
          <cell r="C615" t="str">
            <v>d</v>
          </cell>
          <cell r="D615">
            <v>1765255</v>
          </cell>
          <cell r="E615" t="str">
            <v>합판거푸집</v>
          </cell>
          <cell r="F615" t="str">
            <v>(6 회)</v>
          </cell>
          <cell r="G615" t="str">
            <v>㎡</v>
          </cell>
          <cell r="I615">
            <v>0</v>
          </cell>
        </row>
        <row r="616">
          <cell r="A616" t="str">
            <v>D00265</v>
          </cell>
          <cell r="B616">
            <v>385</v>
          </cell>
          <cell r="C616" t="str">
            <v>e</v>
          </cell>
          <cell r="D616">
            <v>1765263</v>
          </cell>
          <cell r="E616" t="str">
            <v>문양거푸집(합판4회+</v>
          </cell>
          <cell r="F616" t="str">
            <v>문양스치로폴(0∼7M)</v>
          </cell>
          <cell r="G616" t="str">
            <v>㎡</v>
          </cell>
          <cell r="I616">
            <v>0</v>
          </cell>
        </row>
        <row r="617">
          <cell r="A617" t="str">
            <v>D01111</v>
          </cell>
          <cell r="B617">
            <v>23</v>
          </cell>
          <cell r="C617" t="str">
            <v>f</v>
          </cell>
          <cell r="D617">
            <v>1765267</v>
          </cell>
          <cell r="E617" t="str">
            <v>문양거푸집(합판4회+</v>
          </cell>
          <cell r="F617" t="str">
            <v>문양스치로폴(7∼10M)</v>
          </cell>
          <cell r="G617" t="str">
            <v>㎡</v>
          </cell>
          <cell r="I617">
            <v>0</v>
          </cell>
        </row>
        <row r="618">
          <cell r="A618" t="str">
            <v>D00306</v>
          </cell>
          <cell r="B618">
            <v>316</v>
          </cell>
          <cell r="C618" t="str">
            <v>g</v>
          </cell>
          <cell r="D618">
            <v>1765269</v>
          </cell>
          <cell r="E618" t="str">
            <v>원형거푸집</v>
          </cell>
          <cell r="F618" t="str">
            <v>(3 회 0∼7 m)</v>
          </cell>
          <cell r="G618" t="str">
            <v>㎡</v>
          </cell>
          <cell r="I618">
            <v>0</v>
          </cell>
        </row>
        <row r="619">
          <cell r="A619" t="str">
            <v>D00307</v>
          </cell>
          <cell r="B619">
            <v>27</v>
          </cell>
          <cell r="C619" t="str">
            <v>h</v>
          </cell>
          <cell r="D619">
            <v>1765270</v>
          </cell>
          <cell r="E619" t="str">
            <v>원형거푸집</v>
          </cell>
          <cell r="F619" t="str">
            <v>(3 회 7∼10 m)</v>
          </cell>
          <cell r="G619" t="str">
            <v>㎡</v>
          </cell>
          <cell r="I619">
            <v>0</v>
          </cell>
        </row>
        <row r="620">
          <cell r="A620" t="str">
            <v>E2</v>
          </cell>
          <cell r="B620">
            <v>0</v>
          </cell>
          <cell r="C620" t="str">
            <v>계</v>
          </cell>
          <cell r="D620">
            <v>1765271</v>
          </cell>
          <cell r="I620">
            <v>0</v>
          </cell>
        </row>
        <row r="621">
          <cell r="A621" t="str">
            <v>D00323</v>
          </cell>
          <cell r="B621">
            <v>2046</v>
          </cell>
          <cell r="C621" t="str">
            <v>3.04</v>
          </cell>
          <cell r="D621">
            <v>1765272</v>
          </cell>
          <cell r="E621" t="str">
            <v>강관비계</v>
          </cell>
          <cell r="F621" t="str">
            <v>(0∼30 M)</v>
          </cell>
          <cell r="G621" t="str">
            <v>㎡</v>
          </cell>
          <cell r="I621">
            <v>0</v>
          </cell>
        </row>
        <row r="622">
          <cell r="A622" t="str">
            <v>T2</v>
          </cell>
          <cell r="B622">
            <v>625</v>
          </cell>
          <cell r="C622" t="str">
            <v>3.05</v>
          </cell>
          <cell r="D622">
            <v>1765336</v>
          </cell>
          <cell r="E622" t="str">
            <v>동 바 리</v>
          </cell>
          <cell r="I622">
            <v>0</v>
          </cell>
        </row>
        <row r="623">
          <cell r="A623" t="str">
            <v>D00327</v>
          </cell>
          <cell r="B623">
            <v>2243</v>
          </cell>
          <cell r="C623" t="str">
            <v>a</v>
          </cell>
          <cell r="D623">
            <v>1765368</v>
          </cell>
          <cell r="E623" t="str">
            <v>동바리공</v>
          </cell>
          <cell r="F623" t="str">
            <v>(목재 4 회)</v>
          </cell>
          <cell r="G623" t="str">
            <v>공㎥</v>
          </cell>
          <cell r="I623">
            <v>0</v>
          </cell>
        </row>
        <row r="624">
          <cell r="A624" t="str">
            <v>D00334</v>
          </cell>
          <cell r="B624">
            <v>922</v>
          </cell>
          <cell r="C624" t="str">
            <v>b</v>
          </cell>
          <cell r="D624">
            <v>1765392</v>
          </cell>
          <cell r="E624" t="str">
            <v>강관동바리</v>
          </cell>
          <cell r="F624" t="str">
            <v>(교량용)</v>
          </cell>
          <cell r="G624" t="str">
            <v>공㎥</v>
          </cell>
          <cell r="I624">
            <v>0</v>
          </cell>
        </row>
        <row r="625">
          <cell r="A625" t="str">
            <v>D01129</v>
          </cell>
          <cell r="B625">
            <v>225</v>
          </cell>
          <cell r="C625" t="str">
            <v>c</v>
          </cell>
          <cell r="D625">
            <v>1765396</v>
          </cell>
          <cell r="E625" t="str">
            <v>수평보강재(교량용)</v>
          </cell>
          <cell r="F625" t="str">
            <v>(강관동바리)</v>
          </cell>
          <cell r="G625" t="str">
            <v>㎡</v>
          </cell>
          <cell r="I625">
            <v>0</v>
          </cell>
        </row>
        <row r="626">
          <cell r="A626" t="str">
            <v>E2</v>
          </cell>
          <cell r="B626">
            <v>0</v>
          </cell>
          <cell r="C626" t="str">
            <v>계</v>
          </cell>
          <cell r="D626">
            <v>1765398</v>
          </cell>
          <cell r="I626">
            <v>0</v>
          </cell>
        </row>
        <row r="627">
          <cell r="A627" t="str">
            <v>T2</v>
          </cell>
          <cell r="B627">
            <v>629</v>
          </cell>
          <cell r="C627" t="str">
            <v>3.06</v>
          </cell>
          <cell r="D627">
            <v>1765520</v>
          </cell>
          <cell r="E627" t="str">
            <v>철근가공조립</v>
          </cell>
          <cell r="I627">
            <v>0</v>
          </cell>
        </row>
        <row r="628">
          <cell r="A628" t="str">
            <v>D00271</v>
          </cell>
          <cell r="B628">
            <v>19.492000000000001</v>
          </cell>
          <cell r="C628" t="str">
            <v>a</v>
          </cell>
          <cell r="D628">
            <v>1765522</v>
          </cell>
          <cell r="E628" t="str">
            <v>철근가공조립</v>
          </cell>
          <cell r="F628" t="str">
            <v>(보 통)</v>
          </cell>
          <cell r="G628" t="str">
            <v>Ton</v>
          </cell>
          <cell r="I628">
            <v>0</v>
          </cell>
        </row>
        <row r="629">
          <cell r="A629" t="str">
            <v>D00272</v>
          </cell>
          <cell r="B629">
            <v>418.69099999999997</v>
          </cell>
          <cell r="C629" t="str">
            <v>b</v>
          </cell>
          <cell r="D629">
            <v>1765524</v>
          </cell>
          <cell r="E629" t="str">
            <v>철근가공조립</v>
          </cell>
          <cell r="F629" t="str">
            <v>(복 잡)</v>
          </cell>
          <cell r="G629" t="str">
            <v>Ton</v>
          </cell>
          <cell r="I629">
            <v>0</v>
          </cell>
        </row>
        <row r="630">
          <cell r="A630" t="str">
            <v>E2</v>
          </cell>
          <cell r="B630">
            <v>0</v>
          </cell>
          <cell r="C630" t="str">
            <v>계</v>
          </cell>
          <cell r="D630">
            <v>1765527</v>
          </cell>
          <cell r="I630">
            <v>0</v>
          </cell>
        </row>
        <row r="631">
          <cell r="A631" t="str">
            <v>T2</v>
          </cell>
          <cell r="B631">
            <v>633</v>
          </cell>
          <cell r="C631" t="str">
            <v>3.07</v>
          </cell>
          <cell r="D631">
            <v>1765528</v>
          </cell>
          <cell r="E631" t="str">
            <v>콘크리트타설</v>
          </cell>
          <cell r="I631">
            <v>0</v>
          </cell>
        </row>
        <row r="632">
          <cell r="A632" t="str">
            <v>D00237</v>
          </cell>
          <cell r="B632">
            <v>2584</v>
          </cell>
          <cell r="C632" t="str">
            <v>a</v>
          </cell>
          <cell r="D632">
            <v>1765592</v>
          </cell>
          <cell r="E632" t="str">
            <v>콘크리트타설</v>
          </cell>
          <cell r="F632" t="str">
            <v>(철근 펌프카)</v>
          </cell>
          <cell r="G632" t="str">
            <v>㎥</v>
          </cell>
          <cell r="I632">
            <v>0</v>
          </cell>
        </row>
        <row r="633">
          <cell r="A633" t="str">
            <v>D00231</v>
          </cell>
          <cell r="B633">
            <v>89</v>
          </cell>
          <cell r="C633" t="str">
            <v>b</v>
          </cell>
          <cell r="D633">
            <v>1765624</v>
          </cell>
          <cell r="E633" t="str">
            <v>콘크리트타설</v>
          </cell>
          <cell r="F633" t="str">
            <v>(무근 VIB 제외)</v>
          </cell>
          <cell r="G633" t="str">
            <v>㎥</v>
          </cell>
          <cell r="I633">
            <v>0</v>
          </cell>
        </row>
        <row r="634">
          <cell r="A634" t="str">
            <v>E2</v>
          </cell>
          <cell r="B634">
            <v>0</v>
          </cell>
          <cell r="C634" t="str">
            <v>계</v>
          </cell>
          <cell r="D634">
            <v>1765656</v>
          </cell>
          <cell r="I634">
            <v>0</v>
          </cell>
        </row>
        <row r="635">
          <cell r="A635" t="str">
            <v>T2</v>
          </cell>
          <cell r="B635">
            <v>637</v>
          </cell>
          <cell r="C635" t="str">
            <v>3.08</v>
          </cell>
          <cell r="D635">
            <v>1765664</v>
          </cell>
          <cell r="E635" t="str">
            <v>표 면 처 리</v>
          </cell>
          <cell r="I635">
            <v>0</v>
          </cell>
        </row>
        <row r="636">
          <cell r="A636" t="str">
            <v>D00537</v>
          </cell>
          <cell r="B636">
            <v>1898</v>
          </cell>
          <cell r="C636" t="str">
            <v>a</v>
          </cell>
          <cell r="D636">
            <v>1765668</v>
          </cell>
          <cell r="E636" t="str">
            <v>슬래브양생</v>
          </cell>
          <cell r="F636" t="str">
            <v>(양생제)</v>
          </cell>
          <cell r="G636" t="str">
            <v>㎡</v>
          </cell>
          <cell r="I636">
            <v>0</v>
          </cell>
        </row>
        <row r="637">
          <cell r="A637" t="str">
            <v>D00539</v>
          </cell>
          <cell r="B637">
            <v>1717</v>
          </cell>
          <cell r="C637" t="str">
            <v>b</v>
          </cell>
          <cell r="D637">
            <v>1765670</v>
          </cell>
          <cell r="E637" t="str">
            <v>슬래브면고르기</v>
          </cell>
          <cell r="F637" t="str">
            <v>(데크 피니샤)</v>
          </cell>
          <cell r="G637" t="str">
            <v>㎡</v>
          </cell>
          <cell r="I637">
            <v>0</v>
          </cell>
        </row>
        <row r="638">
          <cell r="A638" t="str">
            <v>E2</v>
          </cell>
          <cell r="B638">
            <v>0</v>
          </cell>
          <cell r="C638" t="str">
            <v>계</v>
          </cell>
          <cell r="D638">
            <v>1765671</v>
          </cell>
          <cell r="I638">
            <v>0</v>
          </cell>
        </row>
        <row r="639">
          <cell r="A639" t="str">
            <v>T2</v>
          </cell>
          <cell r="B639">
            <v>643</v>
          </cell>
          <cell r="C639" t="str">
            <v>3.09</v>
          </cell>
          <cell r="D639">
            <v>1765799</v>
          </cell>
          <cell r="E639" t="str">
            <v>교좌장치</v>
          </cell>
          <cell r="I639">
            <v>0</v>
          </cell>
        </row>
        <row r="640">
          <cell r="A640" t="str">
            <v>D00545</v>
          </cell>
          <cell r="B640">
            <v>2</v>
          </cell>
          <cell r="C640" t="str">
            <v>a</v>
          </cell>
          <cell r="D640">
            <v>1765895</v>
          </cell>
          <cell r="E640" t="str">
            <v>교좌장치</v>
          </cell>
          <cell r="F640" t="str">
            <v>(고정단 135 Ton)</v>
          </cell>
          <cell r="G640" t="str">
            <v>EA</v>
          </cell>
          <cell r="I640">
            <v>0</v>
          </cell>
        </row>
        <row r="641">
          <cell r="A641" t="str">
            <v>D00549</v>
          </cell>
          <cell r="B641">
            <v>8</v>
          </cell>
          <cell r="C641" t="str">
            <v>b</v>
          </cell>
          <cell r="D641">
            <v>1765943</v>
          </cell>
          <cell r="E641" t="str">
            <v>교좌장치</v>
          </cell>
          <cell r="F641" t="str">
            <v>(횡방향가동단135Ton)</v>
          </cell>
          <cell r="G641" t="str">
            <v>EA</v>
          </cell>
          <cell r="I641">
            <v>0</v>
          </cell>
        </row>
        <row r="642">
          <cell r="A642" t="str">
            <v>D00548</v>
          </cell>
          <cell r="B642">
            <v>10</v>
          </cell>
          <cell r="C642" t="str">
            <v>c</v>
          </cell>
          <cell r="D642">
            <v>1765967</v>
          </cell>
          <cell r="E642" t="str">
            <v>교좌장치</v>
          </cell>
          <cell r="F642" t="str">
            <v>(종방향가동단135Ton)</v>
          </cell>
          <cell r="G642" t="str">
            <v>EA</v>
          </cell>
          <cell r="I642">
            <v>0</v>
          </cell>
        </row>
        <row r="643">
          <cell r="A643" t="str">
            <v>D00547</v>
          </cell>
          <cell r="B643">
            <v>40</v>
          </cell>
          <cell r="C643" t="str">
            <v>d</v>
          </cell>
          <cell r="D643">
            <v>1765979</v>
          </cell>
          <cell r="E643" t="str">
            <v>교좌장치</v>
          </cell>
          <cell r="F643" t="str">
            <v>(양방향가동단135Ton)</v>
          </cell>
          <cell r="G643" t="str">
            <v>EA</v>
          </cell>
          <cell r="I643">
            <v>0</v>
          </cell>
        </row>
        <row r="644">
          <cell r="A644" t="str">
            <v>E2</v>
          </cell>
          <cell r="B644">
            <v>0</v>
          </cell>
          <cell r="C644" t="str">
            <v>계</v>
          </cell>
          <cell r="D644">
            <v>1765985</v>
          </cell>
          <cell r="I644">
            <v>0</v>
          </cell>
        </row>
        <row r="645">
          <cell r="A645" t="str">
            <v>T2</v>
          </cell>
          <cell r="B645">
            <v>648</v>
          </cell>
          <cell r="C645" t="str">
            <v>3.10</v>
          </cell>
          <cell r="D645">
            <v>1766113</v>
          </cell>
          <cell r="E645" t="str">
            <v>P.S.C BEAM</v>
          </cell>
          <cell r="I645">
            <v>0</v>
          </cell>
        </row>
        <row r="646">
          <cell r="A646" t="str">
            <v>D00619</v>
          </cell>
          <cell r="B646">
            <v>30</v>
          </cell>
          <cell r="C646" t="str">
            <v>a</v>
          </cell>
          <cell r="D646">
            <v>1766177</v>
          </cell>
          <cell r="E646" t="str">
            <v>P.S.C BEAM 제작</v>
          </cell>
          <cell r="F646" t="str">
            <v>(L=30 M)</v>
          </cell>
          <cell r="G646" t="str">
            <v>본</v>
          </cell>
          <cell r="I646">
            <v>0</v>
          </cell>
        </row>
        <row r="647">
          <cell r="A647" t="str">
            <v>D00606</v>
          </cell>
          <cell r="B647">
            <v>30</v>
          </cell>
          <cell r="C647" t="str">
            <v>b</v>
          </cell>
          <cell r="D647">
            <v>1766241</v>
          </cell>
          <cell r="E647" t="str">
            <v>P.S.C 빔 운반및설치</v>
          </cell>
          <cell r="F647" t="str">
            <v>(L=30 M)</v>
          </cell>
          <cell r="G647" t="str">
            <v>EA</v>
          </cell>
          <cell r="I647">
            <v>0</v>
          </cell>
        </row>
        <row r="648">
          <cell r="A648" t="str">
            <v>D01130</v>
          </cell>
          <cell r="B648">
            <v>30</v>
          </cell>
          <cell r="C648" t="str">
            <v>c</v>
          </cell>
          <cell r="D648">
            <v>1766305</v>
          </cell>
          <cell r="E648" t="str">
            <v>P.S.C빔 전도방지시설</v>
          </cell>
          <cell r="G648" t="str">
            <v>본</v>
          </cell>
          <cell r="I648">
            <v>0</v>
          </cell>
        </row>
        <row r="649">
          <cell r="A649" t="str">
            <v>E2</v>
          </cell>
          <cell r="B649">
            <v>0</v>
          </cell>
          <cell r="C649" t="str">
            <v>계</v>
          </cell>
          <cell r="D649">
            <v>1766337</v>
          </cell>
          <cell r="I649">
            <v>0</v>
          </cell>
        </row>
        <row r="650">
          <cell r="A650" t="str">
            <v>T2</v>
          </cell>
          <cell r="B650">
            <v>652</v>
          </cell>
          <cell r="C650" t="str">
            <v>3.11</v>
          </cell>
          <cell r="D650">
            <v>1766377</v>
          </cell>
          <cell r="E650" t="str">
            <v>신축이음장치</v>
          </cell>
          <cell r="I650">
            <v>0</v>
          </cell>
        </row>
        <row r="651">
          <cell r="A651" t="str">
            <v>D01313</v>
          </cell>
          <cell r="B651">
            <v>22</v>
          </cell>
          <cell r="C651" t="str">
            <v>a</v>
          </cell>
          <cell r="D651">
            <v>1766417</v>
          </cell>
          <cell r="E651" t="str">
            <v>신축이음장치</v>
          </cell>
          <cell r="F651" t="str">
            <v>(Rail-No100)</v>
          </cell>
          <cell r="G651" t="str">
            <v>M</v>
          </cell>
          <cell r="I651">
            <v>0</v>
          </cell>
        </row>
        <row r="652">
          <cell r="A652" t="str">
            <v>D00554</v>
          </cell>
          <cell r="B652">
            <v>22</v>
          </cell>
          <cell r="C652" t="str">
            <v>b</v>
          </cell>
          <cell r="D652">
            <v>1766505</v>
          </cell>
          <cell r="E652" t="str">
            <v>신축이음장치</v>
          </cell>
          <cell r="F652" t="str">
            <v>(Rail-No160)</v>
          </cell>
          <cell r="G652" t="str">
            <v>M</v>
          </cell>
          <cell r="I652">
            <v>0</v>
          </cell>
        </row>
        <row r="653">
          <cell r="A653" t="str">
            <v>E2</v>
          </cell>
          <cell r="B653">
            <v>0</v>
          </cell>
          <cell r="C653" t="str">
            <v>계</v>
          </cell>
          <cell r="D653">
            <v>1766549</v>
          </cell>
          <cell r="I653">
            <v>0</v>
          </cell>
        </row>
        <row r="654">
          <cell r="A654" t="str">
            <v>D00535</v>
          </cell>
          <cell r="B654">
            <v>1717</v>
          </cell>
          <cell r="C654" t="str">
            <v>3.12</v>
          </cell>
          <cell r="D654">
            <v>1766593</v>
          </cell>
          <cell r="E654" t="str">
            <v>교면방수</v>
          </cell>
          <cell r="F654" t="str">
            <v>(도막식)</v>
          </cell>
          <cell r="G654" t="str">
            <v>㎡</v>
          </cell>
          <cell r="I654">
            <v>0</v>
          </cell>
        </row>
        <row r="655">
          <cell r="A655" t="str">
            <v>T2</v>
          </cell>
          <cell r="B655">
            <v>659</v>
          </cell>
          <cell r="C655" t="str">
            <v>3.13</v>
          </cell>
          <cell r="D655">
            <v>1766657</v>
          </cell>
          <cell r="E655" t="str">
            <v>접속슬래브 접합공</v>
          </cell>
          <cell r="I655">
            <v>0</v>
          </cell>
        </row>
        <row r="656">
          <cell r="A656" t="str">
            <v>D01067</v>
          </cell>
          <cell r="B656">
            <v>104</v>
          </cell>
          <cell r="C656" t="str">
            <v>a</v>
          </cell>
          <cell r="D656">
            <v>1766689</v>
          </cell>
          <cell r="E656" t="str">
            <v>다웰바 설치</v>
          </cell>
          <cell r="F656" t="str">
            <v>(D=25 m/m, L=500)</v>
          </cell>
          <cell r="G656" t="str">
            <v>EA</v>
          </cell>
          <cell r="I656">
            <v>0</v>
          </cell>
        </row>
        <row r="657">
          <cell r="A657" t="str">
            <v>D01190</v>
          </cell>
          <cell r="B657">
            <v>31</v>
          </cell>
          <cell r="C657" t="str">
            <v>b</v>
          </cell>
          <cell r="D657">
            <v>1766721</v>
          </cell>
          <cell r="E657" t="str">
            <v>다웰-켑 설치</v>
          </cell>
          <cell r="F657" t="str">
            <v>(Φ60 m/m)</v>
          </cell>
          <cell r="G657" t="str">
            <v>M</v>
          </cell>
          <cell r="I657">
            <v>0</v>
          </cell>
        </row>
        <row r="658">
          <cell r="A658" t="str">
            <v>D00540</v>
          </cell>
          <cell r="B658">
            <v>104</v>
          </cell>
          <cell r="C658" t="str">
            <v>c</v>
          </cell>
          <cell r="D658">
            <v>1766723</v>
          </cell>
          <cell r="E658" t="str">
            <v>경질고무판</v>
          </cell>
          <cell r="F658" t="str">
            <v>(150x150)</v>
          </cell>
          <cell r="G658" t="str">
            <v>EA</v>
          </cell>
          <cell r="I658">
            <v>0</v>
          </cell>
        </row>
        <row r="659">
          <cell r="A659" t="str">
            <v>D00566</v>
          </cell>
          <cell r="B659">
            <v>18</v>
          </cell>
          <cell r="C659" t="str">
            <v>d</v>
          </cell>
          <cell r="D659">
            <v>1766724</v>
          </cell>
          <cell r="E659" t="str">
            <v>타르페이퍼 설치</v>
          </cell>
          <cell r="F659" t="str">
            <v>(5 겹)</v>
          </cell>
          <cell r="G659" t="str">
            <v>㎡</v>
          </cell>
          <cell r="I659">
            <v>0</v>
          </cell>
        </row>
        <row r="660">
          <cell r="A660" t="str">
            <v>E2</v>
          </cell>
          <cell r="B660">
            <v>0</v>
          </cell>
          <cell r="C660" t="str">
            <v>계</v>
          </cell>
          <cell r="D660">
            <v>1766756</v>
          </cell>
          <cell r="I660">
            <v>0</v>
          </cell>
        </row>
        <row r="661">
          <cell r="A661" t="str">
            <v>T2</v>
          </cell>
          <cell r="B661">
            <v>663</v>
          </cell>
          <cell r="C661" t="str">
            <v>3.14</v>
          </cell>
          <cell r="D661">
            <v>1766789</v>
          </cell>
          <cell r="E661" t="str">
            <v>무수축 콘크리트</v>
          </cell>
          <cell r="I661">
            <v>0</v>
          </cell>
        </row>
        <row r="662">
          <cell r="A662" t="str">
            <v>D00567</v>
          </cell>
          <cell r="B662">
            <v>2.8439999999999999</v>
          </cell>
          <cell r="C662" t="str">
            <v>a</v>
          </cell>
          <cell r="D662">
            <v>1766805</v>
          </cell>
          <cell r="E662" t="str">
            <v>무수축몰탈</v>
          </cell>
          <cell r="F662" t="str">
            <v>(1:1)</v>
          </cell>
          <cell r="G662" t="str">
            <v>㎥</v>
          </cell>
          <cell r="I662">
            <v>0</v>
          </cell>
        </row>
        <row r="663">
          <cell r="A663" t="str">
            <v>D00568</v>
          </cell>
          <cell r="B663">
            <v>10.54</v>
          </cell>
          <cell r="C663" t="str">
            <v>b</v>
          </cell>
          <cell r="D663">
            <v>1766813</v>
          </cell>
          <cell r="E663" t="str">
            <v>무수축콘크리트</v>
          </cell>
          <cell r="G663" t="str">
            <v>㎥</v>
          </cell>
          <cell r="I663">
            <v>0</v>
          </cell>
        </row>
        <row r="664">
          <cell r="A664" t="str">
            <v>E2</v>
          </cell>
          <cell r="B664">
            <v>0</v>
          </cell>
          <cell r="C664" t="str">
            <v>계</v>
          </cell>
          <cell r="D664">
            <v>1766817</v>
          </cell>
          <cell r="I664">
            <v>0</v>
          </cell>
        </row>
        <row r="665">
          <cell r="A665" t="str">
            <v>T2</v>
          </cell>
          <cell r="B665">
            <v>667</v>
          </cell>
          <cell r="C665" t="str">
            <v>3.15</v>
          </cell>
          <cell r="D665">
            <v>1766819</v>
          </cell>
          <cell r="E665" t="str">
            <v>스치로폴 설치</v>
          </cell>
          <cell r="I665">
            <v>0</v>
          </cell>
        </row>
        <row r="666">
          <cell r="A666" t="str">
            <v>D00853</v>
          </cell>
          <cell r="B666">
            <v>9</v>
          </cell>
          <cell r="C666" t="str">
            <v>a</v>
          </cell>
          <cell r="D666">
            <v>1767077</v>
          </cell>
          <cell r="E666" t="str">
            <v>스치로폴설치</v>
          </cell>
          <cell r="F666" t="str">
            <v>(T=10 m/m)</v>
          </cell>
          <cell r="G666" t="str">
            <v>㎡</v>
          </cell>
          <cell r="I666">
            <v>0</v>
          </cell>
        </row>
        <row r="667">
          <cell r="A667" t="str">
            <v>D00532</v>
          </cell>
          <cell r="B667">
            <v>83</v>
          </cell>
          <cell r="C667" t="str">
            <v>b</v>
          </cell>
          <cell r="D667">
            <v>1767205</v>
          </cell>
          <cell r="E667" t="str">
            <v>스치로폴설치</v>
          </cell>
          <cell r="F667" t="str">
            <v>(T=20 m/m)</v>
          </cell>
          <cell r="G667" t="str">
            <v>㎡</v>
          </cell>
          <cell r="I667">
            <v>0</v>
          </cell>
        </row>
        <row r="668">
          <cell r="A668" t="str">
            <v>E2</v>
          </cell>
          <cell r="B668">
            <v>0</v>
          </cell>
          <cell r="C668" t="str">
            <v>계</v>
          </cell>
          <cell r="D668">
            <v>1767206</v>
          </cell>
          <cell r="I668">
            <v>0</v>
          </cell>
        </row>
        <row r="669">
          <cell r="A669" t="str">
            <v>T2</v>
          </cell>
          <cell r="B669">
            <v>674</v>
          </cell>
          <cell r="C669" t="str">
            <v>3.16</v>
          </cell>
          <cell r="D669">
            <v>1767333</v>
          </cell>
          <cell r="E669" t="str">
            <v>배수시설</v>
          </cell>
          <cell r="I669">
            <v>0</v>
          </cell>
        </row>
        <row r="670">
          <cell r="A670" t="str">
            <v>D00572</v>
          </cell>
          <cell r="B670">
            <v>8</v>
          </cell>
          <cell r="C670" t="str">
            <v>a</v>
          </cell>
          <cell r="D670">
            <v>1767334</v>
          </cell>
          <cell r="E670" t="str">
            <v>집 수 구</v>
          </cell>
          <cell r="G670" t="str">
            <v>EA</v>
          </cell>
          <cell r="I670">
            <v>0</v>
          </cell>
        </row>
        <row r="671">
          <cell r="A671" t="str">
            <v>D00573</v>
          </cell>
          <cell r="B671">
            <v>36</v>
          </cell>
          <cell r="C671" t="str">
            <v>b</v>
          </cell>
          <cell r="D671">
            <v>1767335</v>
          </cell>
          <cell r="E671" t="str">
            <v>배 수 구</v>
          </cell>
          <cell r="F671" t="str">
            <v>(스테인레스관)</v>
          </cell>
          <cell r="G671" t="str">
            <v>M</v>
          </cell>
          <cell r="I671">
            <v>0</v>
          </cell>
        </row>
        <row r="672">
          <cell r="A672" t="str">
            <v>D00574</v>
          </cell>
          <cell r="B672">
            <v>40</v>
          </cell>
          <cell r="C672" t="str">
            <v>c</v>
          </cell>
          <cell r="D672">
            <v>1767399</v>
          </cell>
          <cell r="E672" t="str">
            <v>부착시설(A)</v>
          </cell>
          <cell r="G672" t="str">
            <v>EA</v>
          </cell>
          <cell r="I672">
            <v>0</v>
          </cell>
        </row>
        <row r="673">
          <cell r="A673" t="str">
            <v>D00577</v>
          </cell>
          <cell r="B673">
            <v>45</v>
          </cell>
          <cell r="C673" t="str">
            <v>d</v>
          </cell>
          <cell r="D673">
            <v>1767431</v>
          </cell>
          <cell r="E673" t="str">
            <v>도 수 로</v>
          </cell>
          <cell r="G673" t="str">
            <v>M</v>
          </cell>
          <cell r="I673">
            <v>0</v>
          </cell>
        </row>
        <row r="674">
          <cell r="A674" t="str">
            <v>D03867</v>
          </cell>
          <cell r="B674">
            <v>4</v>
          </cell>
          <cell r="C674" t="str">
            <v>e</v>
          </cell>
          <cell r="D674">
            <v>1767439</v>
          </cell>
          <cell r="E674" t="str">
            <v>집 수 정</v>
          </cell>
          <cell r="G674" t="str">
            <v>EA</v>
          </cell>
          <cell r="I674">
            <v>0</v>
          </cell>
        </row>
        <row r="675">
          <cell r="A675" t="str">
            <v>E2</v>
          </cell>
          <cell r="B675">
            <v>0</v>
          </cell>
          <cell r="C675" t="str">
            <v>계</v>
          </cell>
          <cell r="D675">
            <v>1767447</v>
          </cell>
          <cell r="I675">
            <v>0</v>
          </cell>
        </row>
        <row r="676">
          <cell r="A676" t="str">
            <v>T2</v>
          </cell>
          <cell r="B676">
            <v>678</v>
          </cell>
          <cell r="C676" t="str">
            <v>3.17</v>
          </cell>
          <cell r="D676">
            <v>1767463</v>
          </cell>
          <cell r="E676" t="str">
            <v>스페이서설치</v>
          </cell>
          <cell r="I676">
            <v>0</v>
          </cell>
        </row>
        <row r="677">
          <cell r="A677" t="str">
            <v>D00588</v>
          </cell>
          <cell r="B677">
            <v>2768</v>
          </cell>
          <cell r="C677" t="str">
            <v>a</v>
          </cell>
          <cell r="D677">
            <v>1767479</v>
          </cell>
          <cell r="E677" t="str">
            <v>스페이서 설치</v>
          </cell>
          <cell r="F677" t="str">
            <v>(슬라브및기초용)</v>
          </cell>
          <cell r="G677" t="str">
            <v>㎡</v>
          </cell>
          <cell r="I677">
            <v>0</v>
          </cell>
        </row>
        <row r="678">
          <cell r="A678" t="str">
            <v>D01070</v>
          </cell>
          <cell r="B678">
            <v>257</v>
          </cell>
          <cell r="C678" t="str">
            <v>b</v>
          </cell>
          <cell r="D678">
            <v>1767487</v>
          </cell>
          <cell r="E678" t="str">
            <v>스페이서 설치</v>
          </cell>
          <cell r="F678" t="str">
            <v>(벽체용)</v>
          </cell>
          <cell r="G678" t="str">
            <v>㎡</v>
          </cell>
          <cell r="I678">
            <v>0</v>
          </cell>
        </row>
        <row r="679">
          <cell r="A679" t="str">
            <v>E2</v>
          </cell>
          <cell r="B679">
            <v>0</v>
          </cell>
          <cell r="C679" t="str">
            <v>계</v>
          </cell>
          <cell r="D679">
            <v>1767491</v>
          </cell>
          <cell r="I679">
            <v>0</v>
          </cell>
        </row>
        <row r="680">
          <cell r="A680" t="str">
            <v>T2</v>
          </cell>
          <cell r="B680">
            <v>683</v>
          </cell>
          <cell r="C680" t="str">
            <v>3.18</v>
          </cell>
          <cell r="D680">
            <v>1767509</v>
          </cell>
          <cell r="E680" t="str">
            <v>교명판 설명판</v>
          </cell>
          <cell r="I680">
            <v>0</v>
          </cell>
        </row>
        <row r="681">
          <cell r="A681" t="str">
            <v>D00581</v>
          </cell>
          <cell r="B681">
            <v>4</v>
          </cell>
          <cell r="C681" t="str">
            <v>a</v>
          </cell>
          <cell r="D681">
            <v>1767510</v>
          </cell>
          <cell r="E681" t="str">
            <v>교 명 주</v>
          </cell>
          <cell r="F681" t="str">
            <v>(소형,화강석)</v>
          </cell>
          <cell r="G681" t="str">
            <v>기</v>
          </cell>
          <cell r="I681">
            <v>0</v>
          </cell>
        </row>
        <row r="682">
          <cell r="A682" t="str">
            <v>D00583</v>
          </cell>
          <cell r="B682">
            <v>2</v>
          </cell>
          <cell r="C682" t="str">
            <v>b</v>
          </cell>
          <cell r="D682">
            <v>1767511</v>
          </cell>
          <cell r="E682" t="str">
            <v>교 명 판(황동주물)</v>
          </cell>
          <cell r="F682" t="str">
            <v>(450x200x10)</v>
          </cell>
          <cell r="G682" t="str">
            <v>EA</v>
          </cell>
          <cell r="I682">
            <v>0</v>
          </cell>
        </row>
        <row r="683">
          <cell r="A683" t="str">
            <v>D00584</v>
          </cell>
          <cell r="B683">
            <v>2</v>
          </cell>
          <cell r="C683" t="str">
            <v>c</v>
          </cell>
          <cell r="D683">
            <v>1767575</v>
          </cell>
          <cell r="E683" t="str">
            <v>설 명 판(황동주물)</v>
          </cell>
          <cell r="F683" t="str">
            <v>(500x300x10)</v>
          </cell>
          <cell r="G683" t="str">
            <v>EA</v>
          </cell>
          <cell r="I683">
            <v>0</v>
          </cell>
        </row>
        <row r="684">
          <cell r="A684" t="str">
            <v>E2</v>
          </cell>
          <cell r="B684">
            <v>0</v>
          </cell>
          <cell r="C684" t="str">
            <v>계</v>
          </cell>
          <cell r="D684">
            <v>1767607</v>
          </cell>
          <cell r="I684">
            <v>0</v>
          </cell>
        </row>
        <row r="685">
          <cell r="A685" t="str">
            <v>D00594</v>
          </cell>
          <cell r="B685">
            <v>2</v>
          </cell>
          <cell r="C685" t="str">
            <v>3.19</v>
          </cell>
          <cell r="D685">
            <v>1767615</v>
          </cell>
          <cell r="E685" t="str">
            <v>측량기준점 설치</v>
          </cell>
          <cell r="F685" t="str">
            <v>(황동주물)</v>
          </cell>
          <cell r="G685" t="str">
            <v>EA</v>
          </cell>
          <cell r="I685">
            <v>0</v>
          </cell>
        </row>
        <row r="686">
          <cell r="A686" t="str">
            <v>T2</v>
          </cell>
          <cell r="B686">
            <v>688</v>
          </cell>
          <cell r="C686" t="str">
            <v>3.20</v>
          </cell>
          <cell r="D686">
            <v>1767743</v>
          </cell>
          <cell r="E686" t="str">
            <v>충 진 재</v>
          </cell>
          <cell r="I686">
            <v>0</v>
          </cell>
        </row>
        <row r="687">
          <cell r="A687" t="str">
            <v>D00846</v>
          </cell>
          <cell r="B687">
            <v>90</v>
          </cell>
          <cell r="C687" t="str">
            <v>a</v>
          </cell>
          <cell r="D687">
            <v>1767811</v>
          </cell>
          <cell r="E687" t="str">
            <v>폴리우레탄실란트채움</v>
          </cell>
          <cell r="F687" t="str">
            <v>(25x20)</v>
          </cell>
          <cell r="G687" t="str">
            <v>M</v>
          </cell>
          <cell r="I687">
            <v>0</v>
          </cell>
        </row>
        <row r="688">
          <cell r="A688" t="str">
            <v>D01224</v>
          </cell>
          <cell r="B688">
            <v>57</v>
          </cell>
          <cell r="C688" t="str">
            <v>b</v>
          </cell>
          <cell r="D688">
            <v>1767815</v>
          </cell>
          <cell r="E688" t="str">
            <v>폴리우레탄실란트채움</v>
          </cell>
          <cell r="F688" t="str">
            <v>(25x10)</v>
          </cell>
          <cell r="G688" t="str">
            <v>M</v>
          </cell>
          <cell r="I688">
            <v>0</v>
          </cell>
        </row>
        <row r="689">
          <cell r="A689" t="str">
            <v>E2</v>
          </cell>
          <cell r="B689">
            <v>0</v>
          </cell>
          <cell r="C689" t="str">
            <v>계</v>
          </cell>
          <cell r="D689">
            <v>1767817</v>
          </cell>
          <cell r="I689">
            <v>0</v>
          </cell>
        </row>
        <row r="690">
          <cell r="A690" t="str">
            <v>D01308</v>
          </cell>
          <cell r="B690">
            <v>775</v>
          </cell>
          <cell r="C690" t="str">
            <v>3.21</v>
          </cell>
          <cell r="D690">
            <v>1768257</v>
          </cell>
          <cell r="E690" t="str">
            <v>강섬유보강재</v>
          </cell>
          <cell r="F690" t="str">
            <v>(900 g/㎥)</v>
          </cell>
          <cell r="G690" t="str">
            <v>㎥</v>
          </cell>
          <cell r="I690">
            <v>0</v>
          </cell>
        </row>
        <row r="691">
          <cell r="A691" t="str">
            <v>D01309</v>
          </cell>
          <cell r="B691">
            <v>40</v>
          </cell>
          <cell r="C691" t="str">
            <v>3.22</v>
          </cell>
          <cell r="D691">
            <v>1768753</v>
          </cell>
          <cell r="E691" t="str">
            <v>모래주머니</v>
          </cell>
          <cell r="G691" t="str">
            <v>EA</v>
          </cell>
          <cell r="I691">
            <v>0</v>
          </cell>
        </row>
        <row r="692">
          <cell r="A692" t="str">
            <v>D00911</v>
          </cell>
          <cell r="B692">
            <v>100</v>
          </cell>
          <cell r="C692" t="str">
            <v>3.23</v>
          </cell>
          <cell r="D692">
            <v>1921750</v>
          </cell>
          <cell r="E692" t="str">
            <v>방 호 벽</v>
          </cell>
          <cell r="F692" t="str">
            <v>(육교용)</v>
          </cell>
          <cell r="G692" t="str">
            <v>M</v>
          </cell>
          <cell r="I692">
            <v>0</v>
          </cell>
        </row>
        <row r="693">
          <cell r="A693" t="str">
            <v>D00791</v>
          </cell>
          <cell r="B693">
            <v>60</v>
          </cell>
          <cell r="C693" t="str">
            <v>3.24</v>
          </cell>
          <cell r="D693">
            <v>1998248</v>
          </cell>
          <cell r="E693" t="str">
            <v>교좌장치표지판</v>
          </cell>
          <cell r="G693" t="str">
            <v>EA</v>
          </cell>
          <cell r="I693">
            <v>0</v>
          </cell>
        </row>
        <row r="694">
          <cell r="A694" t="str">
            <v>D00817</v>
          </cell>
          <cell r="B694">
            <v>0.104</v>
          </cell>
          <cell r="C694" t="str">
            <v>3.25</v>
          </cell>
          <cell r="D694">
            <v>2036497</v>
          </cell>
          <cell r="E694" t="str">
            <v>아스팔트 채움</v>
          </cell>
          <cell r="F694" t="str">
            <v>(브론아스팔트)</v>
          </cell>
          <cell r="G694" t="str">
            <v>㎥</v>
          </cell>
          <cell r="I694">
            <v>0</v>
          </cell>
        </row>
        <row r="695">
          <cell r="A695" t="str">
            <v>D01064</v>
          </cell>
          <cell r="B695">
            <v>90</v>
          </cell>
          <cell r="C695" t="str">
            <v>3.26</v>
          </cell>
          <cell r="D695">
            <v>2055622</v>
          </cell>
          <cell r="E695" t="str">
            <v>중앙분리대</v>
          </cell>
          <cell r="G695" t="str">
            <v>M</v>
          </cell>
          <cell r="I695">
            <v>0</v>
          </cell>
        </row>
        <row r="696">
          <cell r="A696" t="str">
            <v>D03817</v>
          </cell>
          <cell r="B696">
            <v>38</v>
          </cell>
          <cell r="C696" t="str">
            <v>3.27</v>
          </cell>
          <cell r="D696">
            <v>2065184</v>
          </cell>
          <cell r="E696" t="str">
            <v>ELASTIC FILLER</v>
          </cell>
          <cell r="F696" t="str">
            <v>(T=20 m/m)</v>
          </cell>
          <cell r="G696" t="str">
            <v>㎡</v>
          </cell>
          <cell r="I696">
            <v>0</v>
          </cell>
        </row>
        <row r="697">
          <cell r="A697" t="str">
            <v>D01333</v>
          </cell>
          <cell r="B697">
            <v>100</v>
          </cell>
          <cell r="C697" t="str">
            <v>3.28</v>
          </cell>
          <cell r="D697">
            <v>2069965</v>
          </cell>
          <cell r="E697" t="str">
            <v>방음벽 기초</v>
          </cell>
          <cell r="G697" t="str">
            <v>M</v>
          </cell>
          <cell r="I697">
            <v>0</v>
          </cell>
        </row>
        <row r="698">
          <cell r="A698" t="str">
            <v>D00593</v>
          </cell>
          <cell r="B698">
            <v>506</v>
          </cell>
          <cell r="C698" t="str">
            <v>3.29</v>
          </cell>
          <cell r="D698">
            <v>2072356</v>
          </cell>
          <cell r="E698" t="str">
            <v>낙하물방지망</v>
          </cell>
          <cell r="G698" t="str">
            <v>㎡</v>
          </cell>
          <cell r="I698">
            <v>0</v>
          </cell>
        </row>
        <row r="699">
          <cell r="A699" t="str">
            <v>D00434</v>
          </cell>
          <cell r="B699">
            <v>555</v>
          </cell>
          <cell r="C699" t="str">
            <v>3.30</v>
          </cell>
          <cell r="D699">
            <v>2073551</v>
          </cell>
          <cell r="E699" t="str">
            <v>법면보호블럭</v>
          </cell>
          <cell r="F699" t="str">
            <v>(400x400x120)육교용</v>
          </cell>
          <cell r="G699" t="str">
            <v>㎡</v>
          </cell>
          <cell r="I699">
            <v>0</v>
          </cell>
        </row>
        <row r="700">
          <cell r="A700" t="str">
            <v>D00844</v>
          </cell>
          <cell r="B700">
            <v>59</v>
          </cell>
          <cell r="C700" t="str">
            <v>3.31</v>
          </cell>
          <cell r="D700">
            <v>2074149</v>
          </cell>
          <cell r="E700" t="str">
            <v>법면보호블럭</v>
          </cell>
          <cell r="F700" t="str">
            <v>(기초)</v>
          </cell>
          <cell r="G700" t="str">
            <v>M</v>
          </cell>
          <cell r="I700">
            <v>0</v>
          </cell>
        </row>
        <row r="701">
          <cell r="A701" t="str">
            <v>D03859</v>
          </cell>
          <cell r="B701">
            <v>1</v>
          </cell>
          <cell r="C701" t="str">
            <v>3.32</v>
          </cell>
          <cell r="D701">
            <v>2074448</v>
          </cell>
          <cell r="E701" t="str">
            <v>천공장비조립및해체</v>
          </cell>
          <cell r="G701" t="str">
            <v>회</v>
          </cell>
          <cell r="I701">
            <v>0</v>
          </cell>
        </row>
        <row r="702">
          <cell r="A702" t="str">
            <v>T2</v>
          </cell>
          <cell r="B702">
            <v>704</v>
          </cell>
          <cell r="C702" t="str">
            <v>3.33</v>
          </cell>
          <cell r="D702">
            <v>2074597</v>
          </cell>
          <cell r="E702" t="str">
            <v>파일재하시험</v>
          </cell>
          <cell r="I702">
            <v>0</v>
          </cell>
        </row>
        <row r="703">
          <cell r="A703" t="str">
            <v>D03869</v>
          </cell>
          <cell r="B703">
            <v>1</v>
          </cell>
          <cell r="C703" t="str">
            <v>a</v>
          </cell>
          <cell r="D703">
            <v>2074672</v>
          </cell>
          <cell r="E703" t="str">
            <v>파일재하시험</v>
          </cell>
          <cell r="F703" t="str">
            <v>(정재하시험)</v>
          </cell>
          <cell r="G703" t="str">
            <v>개소</v>
          </cell>
          <cell r="I703">
            <v>0</v>
          </cell>
        </row>
        <row r="704">
          <cell r="A704" t="str">
            <v>D03870</v>
          </cell>
          <cell r="B704">
            <v>7</v>
          </cell>
          <cell r="C704" t="str">
            <v>b</v>
          </cell>
          <cell r="D704">
            <v>2074800</v>
          </cell>
          <cell r="E704" t="str">
            <v>파일재하시험</v>
          </cell>
          <cell r="F704" t="str">
            <v>(동재하시험)</v>
          </cell>
          <cell r="G704" t="str">
            <v>개소</v>
          </cell>
          <cell r="I704">
            <v>0</v>
          </cell>
        </row>
        <row r="705">
          <cell r="A705" t="str">
            <v>E2</v>
          </cell>
          <cell r="B705">
            <v>0</v>
          </cell>
          <cell r="C705" t="str">
            <v>계</v>
          </cell>
          <cell r="D705">
            <v>2074901</v>
          </cell>
          <cell r="I705">
            <v>0</v>
          </cell>
        </row>
        <row r="706">
          <cell r="A706" t="str">
            <v>E3</v>
          </cell>
          <cell r="B706">
            <v>0</v>
          </cell>
          <cell r="C706" t="str">
            <v>합계</v>
          </cell>
          <cell r="D706">
            <v>2075002</v>
          </cell>
          <cell r="I706">
            <v>0</v>
          </cell>
        </row>
        <row r="707">
          <cell r="A707" t="str">
            <v>T3</v>
          </cell>
          <cell r="B707">
            <v>802</v>
          </cell>
          <cell r="C707" t="str">
            <v>3.E</v>
          </cell>
          <cell r="D707">
            <v>2075130</v>
          </cell>
          <cell r="E707" t="str">
            <v>학  계   2  교</v>
          </cell>
          <cell r="F707" t="str">
            <v>P.S.C BEAM</v>
          </cell>
          <cell r="I707">
            <v>0</v>
          </cell>
        </row>
        <row r="708">
          <cell r="A708" t="str">
            <v>T2</v>
          </cell>
          <cell r="B708">
            <v>713</v>
          </cell>
          <cell r="C708" t="str">
            <v>3.01</v>
          </cell>
          <cell r="D708">
            <v>2075258</v>
          </cell>
          <cell r="E708" t="str">
            <v>토          공</v>
          </cell>
          <cell r="I708">
            <v>0</v>
          </cell>
        </row>
        <row r="709">
          <cell r="A709" t="str">
            <v>D00096</v>
          </cell>
          <cell r="B709">
            <v>519</v>
          </cell>
          <cell r="C709" t="str">
            <v>a</v>
          </cell>
          <cell r="D709">
            <v>2228555</v>
          </cell>
          <cell r="E709" t="str">
            <v>구조물터파기</v>
          </cell>
          <cell r="F709" t="str">
            <v>(육상토사 0∼2 M)</v>
          </cell>
          <cell r="G709" t="str">
            <v>㎥</v>
          </cell>
          <cell r="I709">
            <v>0</v>
          </cell>
        </row>
        <row r="710">
          <cell r="A710" t="str">
            <v>D00134</v>
          </cell>
          <cell r="B710">
            <v>469</v>
          </cell>
          <cell r="C710" t="str">
            <v>b</v>
          </cell>
          <cell r="D710">
            <v>2228891</v>
          </cell>
          <cell r="E710" t="str">
            <v>구조물터파기</v>
          </cell>
          <cell r="F710" t="str">
            <v>(육상리핑암 1∼2 M)</v>
          </cell>
          <cell r="G710" t="str">
            <v>㎥</v>
          </cell>
          <cell r="I710">
            <v>0</v>
          </cell>
        </row>
        <row r="711">
          <cell r="A711" t="str">
            <v>D00160</v>
          </cell>
          <cell r="B711">
            <v>353</v>
          </cell>
          <cell r="C711" t="str">
            <v>c</v>
          </cell>
          <cell r="D711">
            <v>2229227</v>
          </cell>
          <cell r="E711" t="str">
            <v>되메우기및다짐</v>
          </cell>
          <cell r="F711" t="str">
            <v>(인력30%+백호우70%)</v>
          </cell>
          <cell r="G711" t="str">
            <v>㎥</v>
          </cell>
          <cell r="I711">
            <v>0</v>
          </cell>
        </row>
        <row r="712">
          <cell r="A712" t="str">
            <v>D00170</v>
          </cell>
          <cell r="B712">
            <v>1105</v>
          </cell>
          <cell r="C712" t="str">
            <v>d</v>
          </cell>
          <cell r="D712">
            <v>2229347</v>
          </cell>
          <cell r="E712" t="str">
            <v>뒷채움잡석</v>
          </cell>
          <cell r="F712" t="str">
            <v>(현장암유용)</v>
          </cell>
          <cell r="G712" t="str">
            <v>㎥</v>
          </cell>
          <cell r="I712">
            <v>0</v>
          </cell>
        </row>
        <row r="713">
          <cell r="A713" t="str">
            <v>D00150</v>
          </cell>
          <cell r="B713">
            <v>2297</v>
          </cell>
          <cell r="C713" t="str">
            <v>e</v>
          </cell>
          <cell r="D713">
            <v>2229407</v>
          </cell>
          <cell r="E713" t="str">
            <v>교대앞성토</v>
          </cell>
          <cell r="G713" t="str">
            <v>㎥</v>
          </cell>
          <cell r="I713">
            <v>0</v>
          </cell>
        </row>
        <row r="714">
          <cell r="A714" t="str">
            <v>E2</v>
          </cell>
          <cell r="B714">
            <v>0</v>
          </cell>
          <cell r="C714" t="str">
            <v>계</v>
          </cell>
          <cell r="D714">
            <v>2229467</v>
          </cell>
          <cell r="I714">
            <v>0</v>
          </cell>
        </row>
        <row r="715">
          <cell r="A715" t="str">
            <v>T2</v>
          </cell>
          <cell r="B715">
            <v>721</v>
          </cell>
          <cell r="C715" t="str">
            <v>3.02</v>
          </cell>
          <cell r="D715">
            <v>2230566</v>
          </cell>
          <cell r="E715" t="str">
            <v>거 푸 집</v>
          </cell>
          <cell r="I715">
            <v>0</v>
          </cell>
        </row>
        <row r="716">
          <cell r="A716" t="str">
            <v>D00276</v>
          </cell>
          <cell r="B716">
            <v>1352</v>
          </cell>
          <cell r="C716" t="str">
            <v>a</v>
          </cell>
          <cell r="D716">
            <v>2230567</v>
          </cell>
          <cell r="E716" t="str">
            <v>합판거푸집</v>
          </cell>
          <cell r="F716" t="str">
            <v>(3 회)</v>
          </cell>
          <cell r="G716" t="str">
            <v>㎡</v>
          </cell>
          <cell r="I716">
            <v>0</v>
          </cell>
        </row>
        <row r="717">
          <cell r="A717" t="str">
            <v>D00277</v>
          </cell>
          <cell r="B717">
            <v>225</v>
          </cell>
          <cell r="C717" t="str">
            <v>b</v>
          </cell>
          <cell r="D717">
            <v>2230599</v>
          </cell>
          <cell r="E717" t="str">
            <v>합판거푸집</v>
          </cell>
          <cell r="F717" t="str">
            <v>(3 회 7∼10 m)</v>
          </cell>
          <cell r="G717" t="str">
            <v>㎡</v>
          </cell>
          <cell r="I717">
            <v>0</v>
          </cell>
        </row>
        <row r="718">
          <cell r="A718" t="str">
            <v>D00280</v>
          </cell>
          <cell r="B718">
            <v>254</v>
          </cell>
          <cell r="C718" t="str">
            <v>c</v>
          </cell>
          <cell r="D718">
            <v>2230631</v>
          </cell>
          <cell r="E718" t="str">
            <v>합판거푸집</v>
          </cell>
          <cell r="F718" t="str">
            <v>(4 회)</v>
          </cell>
          <cell r="G718" t="str">
            <v>㎡</v>
          </cell>
          <cell r="I718">
            <v>0</v>
          </cell>
        </row>
        <row r="719">
          <cell r="A719" t="str">
            <v>D00282</v>
          </cell>
          <cell r="B719">
            <v>560</v>
          </cell>
          <cell r="C719" t="str">
            <v>d</v>
          </cell>
          <cell r="D719">
            <v>2230663</v>
          </cell>
          <cell r="E719" t="str">
            <v>합판거푸집</v>
          </cell>
          <cell r="F719" t="str">
            <v>(6 회)</v>
          </cell>
          <cell r="G719" t="str">
            <v>㎡</v>
          </cell>
          <cell r="I719">
            <v>0</v>
          </cell>
        </row>
        <row r="720">
          <cell r="A720" t="str">
            <v>D00265</v>
          </cell>
          <cell r="B720">
            <v>528</v>
          </cell>
          <cell r="C720" t="str">
            <v>e</v>
          </cell>
          <cell r="D720">
            <v>2230671</v>
          </cell>
          <cell r="E720" t="str">
            <v>문양거푸집(합판4회+</v>
          </cell>
          <cell r="F720" t="str">
            <v>문양스치로폴(0∼7M)</v>
          </cell>
          <cell r="G720" t="str">
            <v>㎡</v>
          </cell>
          <cell r="I720">
            <v>0</v>
          </cell>
        </row>
        <row r="721">
          <cell r="A721" t="str">
            <v>D01111</v>
          </cell>
          <cell r="B721">
            <v>35</v>
          </cell>
          <cell r="C721" t="str">
            <v>f</v>
          </cell>
          <cell r="D721">
            <v>2230675</v>
          </cell>
          <cell r="E721" t="str">
            <v>문양거푸집(합판4회+</v>
          </cell>
          <cell r="F721" t="str">
            <v>문양스치로폴(7∼10M)</v>
          </cell>
          <cell r="G721" t="str">
            <v>㎡</v>
          </cell>
          <cell r="I721">
            <v>0</v>
          </cell>
        </row>
        <row r="722">
          <cell r="A722" t="str">
            <v>E2</v>
          </cell>
          <cell r="B722">
            <v>0</v>
          </cell>
          <cell r="C722" t="str">
            <v>계</v>
          </cell>
          <cell r="D722">
            <v>2230679</v>
          </cell>
          <cell r="I722">
            <v>0</v>
          </cell>
        </row>
        <row r="723">
          <cell r="A723" t="str">
            <v>D00323</v>
          </cell>
          <cell r="B723">
            <v>1272</v>
          </cell>
          <cell r="C723" t="str">
            <v>3.03</v>
          </cell>
          <cell r="D723">
            <v>2230680</v>
          </cell>
          <cell r="E723" t="str">
            <v>강관비계</v>
          </cell>
          <cell r="F723" t="str">
            <v>(0∼30 M)</v>
          </cell>
          <cell r="G723" t="str">
            <v>㎡</v>
          </cell>
          <cell r="I723">
            <v>0</v>
          </cell>
        </row>
        <row r="724">
          <cell r="A724" t="str">
            <v>T2</v>
          </cell>
          <cell r="B724">
            <v>727</v>
          </cell>
          <cell r="C724" t="str">
            <v>3.04</v>
          </cell>
          <cell r="D724">
            <v>2230744</v>
          </cell>
          <cell r="E724" t="str">
            <v>동 바 리</v>
          </cell>
          <cell r="I724">
            <v>0</v>
          </cell>
        </row>
        <row r="725">
          <cell r="A725" t="str">
            <v>D00327</v>
          </cell>
          <cell r="B725">
            <v>769</v>
          </cell>
          <cell r="C725" t="str">
            <v>a</v>
          </cell>
          <cell r="D725">
            <v>2230776</v>
          </cell>
          <cell r="E725" t="str">
            <v>동바리공</v>
          </cell>
          <cell r="F725" t="str">
            <v>(목재 4 회)</v>
          </cell>
          <cell r="G725" t="str">
            <v>공㎥</v>
          </cell>
          <cell r="I725">
            <v>0</v>
          </cell>
        </row>
        <row r="726">
          <cell r="A726" t="str">
            <v>D00334</v>
          </cell>
          <cell r="B726">
            <v>284</v>
          </cell>
          <cell r="C726" t="str">
            <v>b</v>
          </cell>
          <cell r="D726">
            <v>2230800</v>
          </cell>
          <cell r="E726" t="str">
            <v>강관동바리</v>
          </cell>
          <cell r="F726" t="str">
            <v>(교량용)</v>
          </cell>
          <cell r="G726" t="str">
            <v>공㎥</v>
          </cell>
          <cell r="I726">
            <v>0</v>
          </cell>
        </row>
        <row r="727">
          <cell r="A727" t="str">
            <v>D01129</v>
          </cell>
          <cell r="B727">
            <v>69</v>
          </cell>
          <cell r="C727" t="str">
            <v>c</v>
          </cell>
          <cell r="D727">
            <v>2230804</v>
          </cell>
          <cell r="E727" t="str">
            <v>수평보강재(교량용)</v>
          </cell>
          <cell r="F727" t="str">
            <v>(강관동바리)</v>
          </cell>
          <cell r="G727" t="str">
            <v>㎡</v>
          </cell>
          <cell r="I727">
            <v>0</v>
          </cell>
        </row>
        <row r="728">
          <cell r="A728" t="str">
            <v>E2</v>
          </cell>
          <cell r="B728">
            <v>0</v>
          </cell>
          <cell r="C728" t="str">
            <v>계</v>
          </cell>
          <cell r="D728">
            <v>2230806</v>
          </cell>
          <cell r="I728">
            <v>0</v>
          </cell>
        </row>
        <row r="729">
          <cell r="A729" t="str">
            <v>T2</v>
          </cell>
          <cell r="B729">
            <v>731</v>
          </cell>
          <cell r="C729" t="str">
            <v>3.05</v>
          </cell>
          <cell r="D729">
            <v>2230928</v>
          </cell>
          <cell r="E729" t="str">
            <v>철근가공조립</v>
          </cell>
          <cell r="I729">
            <v>0</v>
          </cell>
        </row>
        <row r="730">
          <cell r="A730" t="str">
            <v>D00271</v>
          </cell>
          <cell r="B730">
            <v>19.88</v>
          </cell>
          <cell r="C730" t="str">
            <v>a</v>
          </cell>
          <cell r="D730">
            <v>2230930</v>
          </cell>
          <cell r="E730" t="str">
            <v>철근가공조립</v>
          </cell>
          <cell r="F730" t="str">
            <v>(보 통)</v>
          </cell>
          <cell r="G730" t="str">
            <v>Ton</v>
          </cell>
          <cell r="I730">
            <v>0</v>
          </cell>
        </row>
        <row r="731">
          <cell r="A731" t="str">
            <v>D00272</v>
          </cell>
          <cell r="B731">
            <v>240.196</v>
          </cell>
          <cell r="C731" t="str">
            <v>b</v>
          </cell>
          <cell r="D731">
            <v>2230932</v>
          </cell>
          <cell r="E731" t="str">
            <v>철근가공조립</v>
          </cell>
          <cell r="F731" t="str">
            <v>(복 잡)</v>
          </cell>
          <cell r="G731" t="str">
            <v>Ton</v>
          </cell>
          <cell r="I731">
            <v>0</v>
          </cell>
        </row>
        <row r="732">
          <cell r="A732" t="str">
            <v>E2</v>
          </cell>
          <cell r="B732">
            <v>0</v>
          </cell>
          <cell r="C732" t="str">
            <v>계</v>
          </cell>
          <cell r="D732">
            <v>2230935</v>
          </cell>
          <cell r="I732">
            <v>0</v>
          </cell>
        </row>
        <row r="733">
          <cell r="A733" t="str">
            <v>T2</v>
          </cell>
          <cell r="B733">
            <v>736</v>
          </cell>
          <cell r="C733" t="str">
            <v>3.06</v>
          </cell>
          <cell r="D733">
            <v>2230936</v>
          </cell>
          <cell r="E733" t="str">
            <v>콘크리트타설</v>
          </cell>
          <cell r="I733">
            <v>0</v>
          </cell>
        </row>
        <row r="734">
          <cell r="A734" t="str">
            <v>D00237</v>
          </cell>
          <cell r="B734">
            <v>1738</v>
          </cell>
          <cell r="C734" t="str">
            <v>a</v>
          </cell>
          <cell r="D734">
            <v>2231000</v>
          </cell>
          <cell r="E734" t="str">
            <v>콘크리트타설</v>
          </cell>
          <cell r="F734" t="str">
            <v>(철근 펌프카)</v>
          </cell>
          <cell r="G734" t="str">
            <v>㎥</v>
          </cell>
          <cell r="I734">
            <v>0</v>
          </cell>
        </row>
        <row r="735">
          <cell r="A735" t="str">
            <v>D00238</v>
          </cell>
          <cell r="B735">
            <v>1583</v>
          </cell>
          <cell r="C735" t="str">
            <v>b</v>
          </cell>
          <cell r="D735">
            <v>2231016</v>
          </cell>
          <cell r="E735" t="str">
            <v>콘크리트타설</v>
          </cell>
          <cell r="F735" t="str">
            <v>(무근 펌프카)</v>
          </cell>
          <cell r="G735" t="str">
            <v>㎥</v>
          </cell>
          <cell r="I735">
            <v>0</v>
          </cell>
        </row>
        <row r="736">
          <cell r="A736" t="str">
            <v>D00231</v>
          </cell>
          <cell r="B736">
            <v>25</v>
          </cell>
          <cell r="C736" t="str">
            <v>c</v>
          </cell>
          <cell r="D736">
            <v>2231032</v>
          </cell>
          <cell r="E736" t="str">
            <v>콘크리트타설</v>
          </cell>
          <cell r="F736" t="str">
            <v>(무근 VIB 제외)</v>
          </cell>
          <cell r="G736" t="str">
            <v>㎥</v>
          </cell>
          <cell r="I736">
            <v>0</v>
          </cell>
        </row>
        <row r="737">
          <cell r="A737" t="str">
            <v>E2</v>
          </cell>
          <cell r="B737">
            <v>0</v>
          </cell>
          <cell r="C737" t="str">
            <v>계</v>
          </cell>
          <cell r="D737">
            <v>2231064</v>
          </cell>
          <cell r="I737">
            <v>0</v>
          </cell>
        </row>
        <row r="738">
          <cell r="A738" t="str">
            <v>T2</v>
          </cell>
          <cell r="B738">
            <v>740</v>
          </cell>
          <cell r="C738" t="str">
            <v>3.07</v>
          </cell>
          <cell r="D738">
            <v>2231072</v>
          </cell>
          <cell r="E738" t="str">
            <v>표 면 처 리</v>
          </cell>
          <cell r="I738">
            <v>0</v>
          </cell>
        </row>
        <row r="739">
          <cell r="A739" t="str">
            <v>D00537</v>
          </cell>
          <cell r="B739">
            <v>638</v>
          </cell>
          <cell r="C739" t="str">
            <v>a</v>
          </cell>
          <cell r="D739">
            <v>2231076</v>
          </cell>
          <cell r="E739" t="str">
            <v>슬래브양생</v>
          </cell>
          <cell r="F739" t="str">
            <v>(양생제)</v>
          </cell>
          <cell r="G739" t="str">
            <v>㎡</v>
          </cell>
          <cell r="I739">
            <v>0</v>
          </cell>
        </row>
        <row r="740">
          <cell r="A740" t="str">
            <v>D00539</v>
          </cell>
          <cell r="B740">
            <v>577</v>
          </cell>
          <cell r="C740" t="str">
            <v>b</v>
          </cell>
          <cell r="D740">
            <v>2231078</v>
          </cell>
          <cell r="E740" t="str">
            <v>슬래브면고르기</v>
          </cell>
          <cell r="F740" t="str">
            <v>(데크 피니샤)</v>
          </cell>
          <cell r="G740" t="str">
            <v>㎡</v>
          </cell>
          <cell r="I740">
            <v>0</v>
          </cell>
        </row>
        <row r="741">
          <cell r="A741" t="str">
            <v>E2</v>
          </cell>
          <cell r="B741">
            <v>0</v>
          </cell>
          <cell r="C741" t="str">
            <v>계</v>
          </cell>
          <cell r="D741">
            <v>2231079</v>
          </cell>
          <cell r="I741">
            <v>0</v>
          </cell>
        </row>
        <row r="742">
          <cell r="A742" t="str">
            <v>T2</v>
          </cell>
          <cell r="B742">
            <v>746</v>
          </cell>
          <cell r="C742" t="str">
            <v>3.08</v>
          </cell>
          <cell r="D742">
            <v>2231207</v>
          </cell>
          <cell r="E742" t="str">
            <v>교좌장치</v>
          </cell>
          <cell r="I742">
            <v>0</v>
          </cell>
        </row>
        <row r="743">
          <cell r="A743" t="str">
            <v>D00545</v>
          </cell>
          <cell r="B743">
            <v>2</v>
          </cell>
          <cell r="C743" t="str">
            <v>a</v>
          </cell>
          <cell r="D743">
            <v>2231299</v>
          </cell>
          <cell r="E743" t="str">
            <v>교좌장치</v>
          </cell>
          <cell r="F743" t="str">
            <v>(고정단 135 Ton)</v>
          </cell>
          <cell r="G743" t="str">
            <v>EA</v>
          </cell>
          <cell r="I743">
            <v>0</v>
          </cell>
        </row>
        <row r="744">
          <cell r="A744" t="str">
            <v>D00549</v>
          </cell>
          <cell r="B744">
            <v>8</v>
          </cell>
          <cell r="C744" t="str">
            <v>b</v>
          </cell>
          <cell r="D744">
            <v>2231345</v>
          </cell>
          <cell r="E744" t="str">
            <v>교좌장치</v>
          </cell>
          <cell r="F744" t="str">
            <v>(횡방향가동단135Ton)</v>
          </cell>
          <cell r="G744" t="str">
            <v>EA</v>
          </cell>
          <cell r="I744">
            <v>0</v>
          </cell>
        </row>
        <row r="745">
          <cell r="A745" t="str">
            <v>D00548</v>
          </cell>
          <cell r="B745">
            <v>2</v>
          </cell>
          <cell r="C745" t="str">
            <v>c</v>
          </cell>
          <cell r="D745">
            <v>2231390</v>
          </cell>
          <cell r="E745" t="str">
            <v>교좌장치</v>
          </cell>
          <cell r="F745" t="str">
            <v>(종방향가동단135Ton)</v>
          </cell>
          <cell r="G745" t="str">
            <v>EA</v>
          </cell>
          <cell r="I745">
            <v>0</v>
          </cell>
        </row>
        <row r="746">
          <cell r="A746" t="str">
            <v>D00547</v>
          </cell>
          <cell r="B746">
            <v>8</v>
          </cell>
          <cell r="C746" t="str">
            <v>d</v>
          </cell>
          <cell r="D746">
            <v>2231392</v>
          </cell>
          <cell r="E746" t="str">
            <v>교좌장치</v>
          </cell>
          <cell r="F746" t="str">
            <v>(양방향가동단135Ton)</v>
          </cell>
          <cell r="G746" t="str">
            <v>EA</v>
          </cell>
          <cell r="I746">
            <v>0</v>
          </cell>
        </row>
        <row r="747">
          <cell r="A747" t="str">
            <v>E2</v>
          </cell>
          <cell r="B747">
            <v>0</v>
          </cell>
          <cell r="C747" t="str">
            <v>계</v>
          </cell>
          <cell r="D747">
            <v>2231393</v>
          </cell>
          <cell r="I747">
            <v>0</v>
          </cell>
        </row>
        <row r="748">
          <cell r="A748" t="str">
            <v>T2</v>
          </cell>
          <cell r="B748">
            <v>751</v>
          </cell>
          <cell r="C748" t="str">
            <v>3.09</v>
          </cell>
          <cell r="D748">
            <v>2231521</v>
          </cell>
          <cell r="E748" t="str">
            <v>P.S.C BEAM</v>
          </cell>
          <cell r="I748">
            <v>0</v>
          </cell>
        </row>
        <row r="749">
          <cell r="A749" t="str">
            <v>D00619</v>
          </cell>
          <cell r="B749">
            <v>10</v>
          </cell>
          <cell r="C749" t="str">
            <v>a</v>
          </cell>
          <cell r="D749">
            <v>2231585</v>
          </cell>
          <cell r="E749" t="str">
            <v>P.S.C BEAM 제작</v>
          </cell>
          <cell r="F749" t="str">
            <v>(L=30 M)</v>
          </cell>
          <cell r="G749" t="str">
            <v>본</v>
          </cell>
          <cell r="I749">
            <v>0</v>
          </cell>
        </row>
        <row r="750">
          <cell r="A750" t="str">
            <v>D00606</v>
          </cell>
          <cell r="B750">
            <v>10</v>
          </cell>
          <cell r="C750" t="str">
            <v>b</v>
          </cell>
          <cell r="D750">
            <v>2231649</v>
          </cell>
          <cell r="E750" t="str">
            <v>P.S.C 빔 운반및설치</v>
          </cell>
          <cell r="F750" t="str">
            <v>(L=30 M)</v>
          </cell>
          <cell r="G750" t="str">
            <v>EA</v>
          </cell>
          <cell r="I750">
            <v>0</v>
          </cell>
        </row>
        <row r="751">
          <cell r="A751" t="str">
            <v>D01130</v>
          </cell>
          <cell r="B751">
            <v>10</v>
          </cell>
          <cell r="C751" t="str">
            <v>c</v>
          </cell>
          <cell r="D751">
            <v>2231713</v>
          </cell>
          <cell r="E751" t="str">
            <v>P.S.C빔 전도방지시설</v>
          </cell>
          <cell r="G751" t="str">
            <v>본</v>
          </cell>
          <cell r="I751">
            <v>0</v>
          </cell>
        </row>
        <row r="752">
          <cell r="A752" t="str">
            <v>E2</v>
          </cell>
          <cell r="B752">
            <v>0</v>
          </cell>
          <cell r="C752" t="str">
            <v>계</v>
          </cell>
          <cell r="D752">
            <v>2231745</v>
          </cell>
          <cell r="I752">
            <v>0</v>
          </cell>
        </row>
        <row r="753">
          <cell r="A753" t="str">
            <v>T2</v>
          </cell>
          <cell r="B753">
            <v>755</v>
          </cell>
          <cell r="C753" t="str">
            <v>3.10</v>
          </cell>
          <cell r="D753">
            <v>2231809</v>
          </cell>
          <cell r="E753" t="str">
            <v>신축이음장치</v>
          </cell>
          <cell r="I753">
            <v>0</v>
          </cell>
        </row>
        <row r="754">
          <cell r="A754" t="str">
            <v>D03819</v>
          </cell>
          <cell r="B754">
            <v>22</v>
          </cell>
          <cell r="C754" t="str">
            <v>a</v>
          </cell>
          <cell r="D754">
            <v>2231825</v>
          </cell>
          <cell r="E754" t="str">
            <v>신축이음장치</v>
          </cell>
          <cell r="F754" t="str">
            <v>(Rail-No 80)</v>
          </cell>
          <cell r="G754" t="str">
            <v>M</v>
          </cell>
          <cell r="I754">
            <v>0</v>
          </cell>
        </row>
        <row r="755">
          <cell r="A755" t="str">
            <v>D01313</v>
          </cell>
          <cell r="B755">
            <v>22</v>
          </cell>
          <cell r="C755" t="str">
            <v>b</v>
          </cell>
          <cell r="D755">
            <v>2231841</v>
          </cell>
          <cell r="E755" t="str">
            <v>신축이음장치</v>
          </cell>
          <cell r="F755" t="str">
            <v>(Rail-No100)</v>
          </cell>
          <cell r="G755" t="str">
            <v>M</v>
          </cell>
          <cell r="I755">
            <v>0</v>
          </cell>
        </row>
        <row r="756">
          <cell r="A756" t="str">
            <v>E2</v>
          </cell>
          <cell r="B756">
            <v>0</v>
          </cell>
          <cell r="C756" t="str">
            <v>계</v>
          </cell>
          <cell r="D756">
            <v>2231873</v>
          </cell>
          <cell r="I756">
            <v>0</v>
          </cell>
        </row>
        <row r="757">
          <cell r="A757" t="str">
            <v>D00535</v>
          </cell>
          <cell r="B757">
            <v>577</v>
          </cell>
          <cell r="C757" t="str">
            <v>3.11</v>
          </cell>
          <cell r="D757">
            <v>2232001</v>
          </cell>
          <cell r="E757" t="str">
            <v>교면방수</v>
          </cell>
          <cell r="F757" t="str">
            <v>(도막식)</v>
          </cell>
          <cell r="G757" t="str">
            <v>㎡</v>
          </cell>
          <cell r="I757">
            <v>0</v>
          </cell>
        </row>
        <row r="758">
          <cell r="A758" t="str">
            <v>T2</v>
          </cell>
          <cell r="B758">
            <v>762</v>
          </cell>
          <cell r="C758" t="str">
            <v>3.12</v>
          </cell>
          <cell r="D758">
            <v>2232065</v>
          </cell>
          <cell r="E758" t="str">
            <v>접속슬래브 접합공</v>
          </cell>
          <cell r="I758">
            <v>0</v>
          </cell>
        </row>
        <row r="759">
          <cell r="A759" t="str">
            <v>D01067</v>
          </cell>
          <cell r="B759">
            <v>106</v>
          </cell>
          <cell r="C759" t="str">
            <v>a</v>
          </cell>
          <cell r="D759">
            <v>2232097</v>
          </cell>
          <cell r="E759" t="str">
            <v>다웰바 설치</v>
          </cell>
          <cell r="F759" t="str">
            <v>(D=25 m/m, L=500)</v>
          </cell>
          <cell r="G759" t="str">
            <v>EA</v>
          </cell>
          <cell r="I759">
            <v>0</v>
          </cell>
        </row>
        <row r="760">
          <cell r="A760" t="str">
            <v>D01190</v>
          </cell>
          <cell r="B760">
            <v>31</v>
          </cell>
          <cell r="C760" t="str">
            <v>b</v>
          </cell>
          <cell r="D760">
            <v>2232129</v>
          </cell>
          <cell r="E760" t="str">
            <v>다웰-켑 설치</v>
          </cell>
          <cell r="F760" t="str">
            <v>(Φ60 m/m)</v>
          </cell>
          <cell r="G760" t="str">
            <v>M</v>
          </cell>
          <cell r="I760">
            <v>0</v>
          </cell>
        </row>
        <row r="761">
          <cell r="A761" t="str">
            <v>D00540</v>
          </cell>
          <cell r="B761">
            <v>106</v>
          </cell>
          <cell r="C761" t="str">
            <v>c</v>
          </cell>
          <cell r="D761">
            <v>2232131</v>
          </cell>
          <cell r="E761" t="str">
            <v>경질고무판</v>
          </cell>
          <cell r="F761" t="str">
            <v>(150x150)</v>
          </cell>
          <cell r="G761" t="str">
            <v>EA</v>
          </cell>
          <cell r="I761">
            <v>0</v>
          </cell>
        </row>
        <row r="762">
          <cell r="A762" t="str">
            <v>D00566</v>
          </cell>
          <cell r="B762">
            <v>17</v>
          </cell>
          <cell r="C762" t="str">
            <v>d</v>
          </cell>
          <cell r="D762">
            <v>2232132</v>
          </cell>
          <cell r="E762" t="str">
            <v>타르페이퍼 설치</v>
          </cell>
          <cell r="F762" t="str">
            <v>(5 겹)</v>
          </cell>
          <cell r="G762" t="str">
            <v>㎡</v>
          </cell>
          <cell r="I762">
            <v>0</v>
          </cell>
        </row>
        <row r="763">
          <cell r="A763" t="str">
            <v>E2</v>
          </cell>
          <cell r="B763">
            <v>0</v>
          </cell>
          <cell r="C763" t="str">
            <v>계</v>
          </cell>
          <cell r="D763">
            <v>2232164</v>
          </cell>
          <cell r="I763">
            <v>0</v>
          </cell>
        </row>
        <row r="764">
          <cell r="A764" t="str">
            <v>T2</v>
          </cell>
          <cell r="B764">
            <v>766</v>
          </cell>
          <cell r="C764" t="str">
            <v>3.13</v>
          </cell>
          <cell r="D764">
            <v>2232197</v>
          </cell>
          <cell r="E764" t="str">
            <v>무수축 콘크리트</v>
          </cell>
          <cell r="I764">
            <v>0</v>
          </cell>
        </row>
        <row r="765">
          <cell r="A765" t="str">
            <v>D00567</v>
          </cell>
          <cell r="B765">
            <v>0.95</v>
          </cell>
          <cell r="C765" t="str">
            <v>a</v>
          </cell>
          <cell r="D765">
            <v>2232213</v>
          </cell>
          <cell r="E765" t="str">
            <v>무수축몰탈</v>
          </cell>
          <cell r="F765" t="str">
            <v>(1:1)</v>
          </cell>
          <cell r="G765" t="str">
            <v>㎥</v>
          </cell>
          <cell r="I765">
            <v>0</v>
          </cell>
        </row>
        <row r="766">
          <cell r="A766" t="str">
            <v>D00568</v>
          </cell>
          <cell r="B766">
            <v>8.32</v>
          </cell>
          <cell r="C766" t="str">
            <v>b</v>
          </cell>
          <cell r="D766">
            <v>2232221</v>
          </cell>
          <cell r="E766" t="str">
            <v>무수축콘크리트</v>
          </cell>
          <cell r="G766" t="str">
            <v>㎥</v>
          </cell>
          <cell r="I766">
            <v>0</v>
          </cell>
        </row>
        <row r="767">
          <cell r="A767" t="str">
            <v>E2</v>
          </cell>
          <cell r="B767">
            <v>0</v>
          </cell>
          <cell r="C767" t="str">
            <v>계</v>
          </cell>
          <cell r="D767">
            <v>2232225</v>
          </cell>
          <cell r="I767">
            <v>0</v>
          </cell>
        </row>
        <row r="768">
          <cell r="A768" t="str">
            <v>T2</v>
          </cell>
          <cell r="B768">
            <v>770</v>
          </cell>
          <cell r="C768" t="str">
            <v>3.14</v>
          </cell>
          <cell r="D768">
            <v>2232227</v>
          </cell>
          <cell r="E768" t="str">
            <v>스치로폴 설치</v>
          </cell>
          <cell r="I768">
            <v>0</v>
          </cell>
        </row>
        <row r="769">
          <cell r="A769" t="str">
            <v>D00853</v>
          </cell>
          <cell r="B769">
            <v>3</v>
          </cell>
          <cell r="C769" t="str">
            <v>a</v>
          </cell>
          <cell r="D769">
            <v>2232485</v>
          </cell>
          <cell r="E769" t="str">
            <v>스치로폴설치</v>
          </cell>
          <cell r="F769" t="str">
            <v>(T=10 m/m)</v>
          </cell>
          <cell r="G769" t="str">
            <v>㎡</v>
          </cell>
          <cell r="I769">
            <v>0</v>
          </cell>
        </row>
        <row r="770">
          <cell r="A770" t="str">
            <v>D00532</v>
          </cell>
          <cell r="B770">
            <v>49</v>
          </cell>
          <cell r="C770" t="str">
            <v>b</v>
          </cell>
          <cell r="D770">
            <v>2232613</v>
          </cell>
          <cell r="E770" t="str">
            <v>스치로폴설치</v>
          </cell>
          <cell r="F770" t="str">
            <v>(T=20 m/m)</v>
          </cell>
          <cell r="G770" t="str">
            <v>㎡</v>
          </cell>
          <cell r="I770">
            <v>0</v>
          </cell>
        </row>
        <row r="771">
          <cell r="A771" t="str">
            <v>E2</v>
          </cell>
          <cell r="B771">
            <v>0</v>
          </cell>
          <cell r="C771" t="str">
            <v>계</v>
          </cell>
          <cell r="D771">
            <v>2232614</v>
          </cell>
          <cell r="I771">
            <v>0</v>
          </cell>
        </row>
        <row r="772">
          <cell r="A772" t="str">
            <v>T2</v>
          </cell>
          <cell r="B772">
            <v>776</v>
          </cell>
          <cell r="C772" t="str">
            <v>3.15</v>
          </cell>
          <cell r="D772">
            <v>2232741</v>
          </cell>
          <cell r="E772" t="str">
            <v>배수시설</v>
          </cell>
          <cell r="I772">
            <v>0</v>
          </cell>
        </row>
        <row r="773">
          <cell r="A773" t="str">
            <v>D00572</v>
          </cell>
          <cell r="B773">
            <v>4</v>
          </cell>
          <cell r="C773" t="str">
            <v>a</v>
          </cell>
          <cell r="D773">
            <v>2232742</v>
          </cell>
          <cell r="E773" t="str">
            <v>집 수 구</v>
          </cell>
          <cell r="G773" t="str">
            <v>EA</v>
          </cell>
          <cell r="I773">
            <v>0</v>
          </cell>
        </row>
        <row r="774">
          <cell r="A774" t="str">
            <v>D00573</v>
          </cell>
          <cell r="B774">
            <v>20</v>
          </cell>
          <cell r="C774" t="str">
            <v>b</v>
          </cell>
          <cell r="D774">
            <v>2232743</v>
          </cell>
          <cell r="E774" t="str">
            <v>배 수 구</v>
          </cell>
          <cell r="F774" t="str">
            <v>(스테인레스관)</v>
          </cell>
          <cell r="G774" t="str">
            <v>M</v>
          </cell>
          <cell r="I774">
            <v>0</v>
          </cell>
        </row>
        <row r="775">
          <cell r="A775" t="str">
            <v>D00574</v>
          </cell>
          <cell r="B775">
            <v>12</v>
          </cell>
          <cell r="C775" t="str">
            <v>c</v>
          </cell>
          <cell r="D775">
            <v>2232807</v>
          </cell>
          <cell r="E775" t="str">
            <v>부착시설(A)</v>
          </cell>
          <cell r="G775" t="str">
            <v>EA</v>
          </cell>
          <cell r="I775">
            <v>0</v>
          </cell>
        </row>
        <row r="776">
          <cell r="A776" t="str">
            <v>D00577</v>
          </cell>
          <cell r="B776">
            <v>36</v>
          </cell>
          <cell r="C776" t="str">
            <v>d</v>
          </cell>
          <cell r="D776">
            <v>2232839</v>
          </cell>
          <cell r="E776" t="str">
            <v>도 수 로</v>
          </cell>
          <cell r="G776" t="str">
            <v>M</v>
          </cell>
          <cell r="I776">
            <v>0</v>
          </cell>
        </row>
        <row r="777">
          <cell r="A777" t="str">
            <v>E2</v>
          </cell>
          <cell r="B777">
            <v>0</v>
          </cell>
          <cell r="C777" t="str">
            <v>계</v>
          </cell>
          <cell r="D777">
            <v>2232855</v>
          </cell>
          <cell r="I777">
            <v>0</v>
          </cell>
        </row>
        <row r="778">
          <cell r="A778" t="str">
            <v>T2</v>
          </cell>
          <cell r="B778">
            <v>780</v>
          </cell>
          <cell r="C778" t="str">
            <v>3.16</v>
          </cell>
          <cell r="D778">
            <v>2232871</v>
          </cell>
          <cell r="E778" t="str">
            <v>스페이서설치</v>
          </cell>
          <cell r="I778">
            <v>0</v>
          </cell>
        </row>
        <row r="779">
          <cell r="A779" t="str">
            <v>D00588</v>
          </cell>
          <cell r="B779">
            <v>1327</v>
          </cell>
          <cell r="C779" t="str">
            <v>a</v>
          </cell>
          <cell r="D779">
            <v>2232887</v>
          </cell>
          <cell r="E779" t="str">
            <v>스페이서 설치</v>
          </cell>
          <cell r="F779" t="str">
            <v>(슬라브및기초용)</v>
          </cell>
          <cell r="G779" t="str">
            <v>㎡</v>
          </cell>
          <cell r="I779">
            <v>0</v>
          </cell>
        </row>
        <row r="780">
          <cell r="A780" t="str">
            <v>D01070</v>
          </cell>
          <cell r="B780">
            <v>301</v>
          </cell>
          <cell r="C780" t="str">
            <v>b</v>
          </cell>
          <cell r="D780">
            <v>2232895</v>
          </cell>
          <cell r="E780" t="str">
            <v>스페이서 설치</v>
          </cell>
          <cell r="F780" t="str">
            <v>(벽체용)</v>
          </cell>
          <cell r="G780" t="str">
            <v>㎡</v>
          </cell>
          <cell r="I780">
            <v>0</v>
          </cell>
        </row>
        <row r="781">
          <cell r="A781" t="str">
            <v>E2</v>
          </cell>
          <cell r="B781">
            <v>0</v>
          </cell>
          <cell r="C781" t="str">
            <v>계</v>
          </cell>
          <cell r="D781">
            <v>2232899</v>
          </cell>
          <cell r="I781">
            <v>0</v>
          </cell>
        </row>
        <row r="782">
          <cell r="A782" t="str">
            <v>T2</v>
          </cell>
          <cell r="B782">
            <v>785</v>
          </cell>
          <cell r="C782" t="str">
            <v>3.17</v>
          </cell>
          <cell r="D782">
            <v>2232917</v>
          </cell>
          <cell r="E782" t="str">
            <v>교명판 설명판</v>
          </cell>
          <cell r="I782">
            <v>0</v>
          </cell>
        </row>
        <row r="783">
          <cell r="A783" t="str">
            <v>D00581</v>
          </cell>
          <cell r="B783">
            <v>4</v>
          </cell>
          <cell r="C783" t="str">
            <v>a</v>
          </cell>
          <cell r="D783">
            <v>2232918</v>
          </cell>
          <cell r="E783" t="str">
            <v>교 명 주</v>
          </cell>
          <cell r="F783" t="str">
            <v>(소형,화강석)</v>
          </cell>
          <cell r="G783" t="str">
            <v>기</v>
          </cell>
          <cell r="I783">
            <v>0</v>
          </cell>
        </row>
        <row r="784">
          <cell r="A784" t="str">
            <v>D00583</v>
          </cell>
          <cell r="B784">
            <v>2</v>
          </cell>
          <cell r="C784" t="str">
            <v>b</v>
          </cell>
          <cell r="D784">
            <v>2232919</v>
          </cell>
          <cell r="E784" t="str">
            <v>교 명 판(황동주물)</v>
          </cell>
          <cell r="F784" t="str">
            <v>(450x200x10)</v>
          </cell>
          <cell r="G784" t="str">
            <v>EA</v>
          </cell>
          <cell r="I784">
            <v>0</v>
          </cell>
        </row>
        <row r="785">
          <cell r="A785" t="str">
            <v>D00584</v>
          </cell>
          <cell r="B785">
            <v>2</v>
          </cell>
          <cell r="C785" t="str">
            <v>c</v>
          </cell>
          <cell r="D785">
            <v>2232983</v>
          </cell>
          <cell r="E785" t="str">
            <v>설 명 판(황동주물)</v>
          </cell>
          <cell r="F785" t="str">
            <v>(500x300x10)</v>
          </cell>
          <cell r="G785" t="str">
            <v>EA</v>
          </cell>
          <cell r="I785">
            <v>0</v>
          </cell>
        </row>
        <row r="786">
          <cell r="A786" t="str">
            <v>E2</v>
          </cell>
          <cell r="B786">
            <v>0</v>
          </cell>
          <cell r="C786" t="str">
            <v>계</v>
          </cell>
          <cell r="D786">
            <v>2233015</v>
          </cell>
          <cell r="I786">
            <v>0</v>
          </cell>
        </row>
        <row r="787">
          <cell r="A787" t="str">
            <v>D00594</v>
          </cell>
          <cell r="B787">
            <v>1</v>
          </cell>
          <cell r="C787" t="str">
            <v>3.18</v>
          </cell>
          <cell r="D787">
            <v>2233023</v>
          </cell>
          <cell r="E787" t="str">
            <v>측량기준점 설치</v>
          </cell>
          <cell r="F787" t="str">
            <v>(황동주물)</v>
          </cell>
          <cell r="G787" t="str">
            <v>EA</v>
          </cell>
          <cell r="I787">
            <v>0</v>
          </cell>
        </row>
        <row r="788">
          <cell r="A788" t="str">
            <v>T2</v>
          </cell>
          <cell r="B788">
            <v>790</v>
          </cell>
          <cell r="C788" t="str">
            <v>3.19</v>
          </cell>
          <cell r="D788">
            <v>2233151</v>
          </cell>
          <cell r="E788" t="str">
            <v>충 진 재</v>
          </cell>
          <cell r="I788">
            <v>0</v>
          </cell>
        </row>
        <row r="789">
          <cell r="A789" t="str">
            <v>D00846</v>
          </cell>
          <cell r="B789">
            <v>30</v>
          </cell>
          <cell r="C789" t="str">
            <v>a</v>
          </cell>
          <cell r="D789">
            <v>2233219</v>
          </cell>
          <cell r="E789" t="str">
            <v>폴리우레탄실란트채움</v>
          </cell>
          <cell r="F789" t="str">
            <v>(25x20)</v>
          </cell>
          <cell r="G789" t="str">
            <v>M</v>
          </cell>
          <cell r="I789">
            <v>0</v>
          </cell>
        </row>
        <row r="790">
          <cell r="A790" t="str">
            <v>D01224</v>
          </cell>
          <cell r="B790">
            <v>21</v>
          </cell>
          <cell r="C790" t="str">
            <v>b</v>
          </cell>
          <cell r="D790">
            <v>2233223</v>
          </cell>
          <cell r="E790" t="str">
            <v>폴리우레탄실란트채움</v>
          </cell>
          <cell r="F790" t="str">
            <v>(25x10)</v>
          </cell>
          <cell r="G790" t="str">
            <v>M</v>
          </cell>
          <cell r="I790">
            <v>0</v>
          </cell>
        </row>
        <row r="791">
          <cell r="A791" t="str">
            <v>E2</v>
          </cell>
          <cell r="B791">
            <v>0</v>
          </cell>
          <cell r="C791" t="str">
            <v>계</v>
          </cell>
          <cell r="D791">
            <v>2233225</v>
          </cell>
          <cell r="I791">
            <v>0</v>
          </cell>
        </row>
        <row r="792">
          <cell r="A792" t="str">
            <v>D01308</v>
          </cell>
          <cell r="B792">
            <v>253</v>
          </cell>
          <cell r="C792" t="str">
            <v>3.20</v>
          </cell>
          <cell r="D792">
            <v>2233665</v>
          </cell>
          <cell r="E792" t="str">
            <v>강섬유보강재</v>
          </cell>
          <cell r="F792" t="str">
            <v>(900 g/㎥)</v>
          </cell>
          <cell r="G792" t="str">
            <v>㎥</v>
          </cell>
          <cell r="I792">
            <v>0</v>
          </cell>
        </row>
        <row r="793">
          <cell r="A793" t="str">
            <v>D01309</v>
          </cell>
          <cell r="B793">
            <v>40</v>
          </cell>
          <cell r="C793" t="str">
            <v>3.21</v>
          </cell>
          <cell r="D793">
            <v>2234161</v>
          </cell>
          <cell r="E793" t="str">
            <v>모래주머니</v>
          </cell>
          <cell r="G793" t="str">
            <v>EA</v>
          </cell>
          <cell r="I793">
            <v>0</v>
          </cell>
        </row>
        <row r="794">
          <cell r="A794" t="str">
            <v>D00911</v>
          </cell>
          <cell r="B794">
            <v>89</v>
          </cell>
          <cell r="C794" t="str">
            <v>3.22</v>
          </cell>
          <cell r="D794">
            <v>2387158</v>
          </cell>
          <cell r="E794" t="str">
            <v>방 호 벽</v>
          </cell>
          <cell r="F794" t="str">
            <v>(육교용)</v>
          </cell>
          <cell r="G794" t="str">
            <v>M</v>
          </cell>
          <cell r="I794">
            <v>0</v>
          </cell>
        </row>
        <row r="795">
          <cell r="A795" t="str">
            <v>D00791</v>
          </cell>
          <cell r="B795">
            <v>20</v>
          </cell>
          <cell r="C795" t="str">
            <v>3.23</v>
          </cell>
          <cell r="D795">
            <v>2463656</v>
          </cell>
          <cell r="E795" t="str">
            <v>교좌장치표지판</v>
          </cell>
          <cell r="G795" t="str">
            <v>EA</v>
          </cell>
          <cell r="I795">
            <v>0</v>
          </cell>
        </row>
        <row r="796">
          <cell r="A796" t="str">
            <v>D00817</v>
          </cell>
          <cell r="B796">
            <v>0.106</v>
          </cell>
          <cell r="C796" t="str">
            <v>3.24</v>
          </cell>
          <cell r="D796">
            <v>2501905</v>
          </cell>
          <cell r="E796" t="str">
            <v>아스팔트 채움</v>
          </cell>
          <cell r="F796" t="str">
            <v>(브론아스팔트)</v>
          </cell>
          <cell r="G796" t="str">
            <v>㎥</v>
          </cell>
          <cell r="I796">
            <v>0</v>
          </cell>
        </row>
        <row r="797">
          <cell r="A797" t="str">
            <v>D01064</v>
          </cell>
          <cell r="B797">
            <v>30</v>
          </cell>
          <cell r="C797" t="str">
            <v>3.25</v>
          </cell>
          <cell r="D797">
            <v>2521030</v>
          </cell>
          <cell r="E797" t="str">
            <v>중앙분리대</v>
          </cell>
          <cell r="G797" t="str">
            <v>M</v>
          </cell>
          <cell r="I797">
            <v>0</v>
          </cell>
        </row>
        <row r="798">
          <cell r="A798" t="str">
            <v>D03817</v>
          </cell>
          <cell r="B798">
            <v>102</v>
          </cell>
          <cell r="C798" t="str">
            <v>3.26</v>
          </cell>
          <cell r="D798">
            <v>2530592</v>
          </cell>
          <cell r="E798" t="str">
            <v>ELASTIC FILLER</v>
          </cell>
          <cell r="F798" t="str">
            <v>(T=20 m/m)</v>
          </cell>
          <cell r="G798" t="str">
            <v>㎡</v>
          </cell>
          <cell r="I798">
            <v>0</v>
          </cell>
        </row>
        <row r="799">
          <cell r="A799" t="str">
            <v>D00593</v>
          </cell>
          <cell r="B799">
            <v>345</v>
          </cell>
          <cell r="C799" t="str">
            <v>3.27</v>
          </cell>
          <cell r="D799">
            <v>2537764</v>
          </cell>
          <cell r="E799" t="str">
            <v>낙하물방지망</v>
          </cell>
          <cell r="G799" t="str">
            <v>㎡</v>
          </cell>
          <cell r="I799">
            <v>0</v>
          </cell>
        </row>
        <row r="800">
          <cell r="A800" t="str">
            <v>D00847</v>
          </cell>
          <cell r="B800">
            <v>89</v>
          </cell>
          <cell r="C800" t="str">
            <v>3.28</v>
          </cell>
          <cell r="D800">
            <v>2537796</v>
          </cell>
          <cell r="E800" t="str">
            <v>가드휀스설치</v>
          </cell>
          <cell r="G800" t="str">
            <v>M</v>
          </cell>
          <cell r="I800">
            <v>0</v>
          </cell>
        </row>
        <row r="801">
          <cell r="A801" t="str">
            <v>D01305</v>
          </cell>
          <cell r="B801">
            <v>2</v>
          </cell>
          <cell r="C801" t="str">
            <v>3.29</v>
          </cell>
          <cell r="D801">
            <v>2537812</v>
          </cell>
          <cell r="E801" t="str">
            <v>점검용계단</v>
          </cell>
          <cell r="G801" t="str">
            <v>EA</v>
          </cell>
          <cell r="I801">
            <v>0</v>
          </cell>
        </row>
        <row r="802">
          <cell r="A802" t="str">
            <v>D03871</v>
          </cell>
          <cell r="B802">
            <v>10</v>
          </cell>
          <cell r="C802" t="str">
            <v>3.30</v>
          </cell>
          <cell r="D802">
            <v>2537820</v>
          </cell>
          <cell r="E802" t="str">
            <v>평판재하시험</v>
          </cell>
          <cell r="G802" t="str">
            <v>개소</v>
          </cell>
          <cell r="I802">
            <v>0</v>
          </cell>
        </row>
        <row r="803">
          <cell r="A803" t="str">
            <v>E3</v>
          </cell>
          <cell r="B803">
            <v>0</v>
          </cell>
          <cell r="C803" t="str">
            <v>합계</v>
          </cell>
          <cell r="D803">
            <v>2537828</v>
          </cell>
          <cell r="I803">
            <v>0</v>
          </cell>
        </row>
        <row r="804">
          <cell r="A804" t="str">
            <v>T3</v>
          </cell>
          <cell r="B804">
            <v>901</v>
          </cell>
          <cell r="C804" t="str">
            <v>3.F</v>
          </cell>
          <cell r="D804">
            <v>2537892</v>
          </cell>
          <cell r="E804" t="str">
            <v>영    암    교</v>
          </cell>
          <cell r="F804" t="str">
            <v>PRE-FLEX BEAM</v>
          </cell>
          <cell r="I804">
            <v>0</v>
          </cell>
        </row>
        <row r="805">
          <cell r="A805" t="str">
            <v>T2</v>
          </cell>
          <cell r="B805">
            <v>813</v>
          </cell>
          <cell r="C805" t="str">
            <v>3.01</v>
          </cell>
          <cell r="D805">
            <v>2538020</v>
          </cell>
          <cell r="E805" t="str">
            <v>토          공</v>
          </cell>
          <cell r="I805">
            <v>0</v>
          </cell>
        </row>
        <row r="806">
          <cell r="A806" t="str">
            <v>D00096</v>
          </cell>
          <cell r="B806">
            <v>1421</v>
          </cell>
          <cell r="C806" t="str">
            <v>a</v>
          </cell>
          <cell r="D806">
            <v>2691317</v>
          </cell>
          <cell r="E806" t="str">
            <v>구조물터파기</v>
          </cell>
          <cell r="F806" t="str">
            <v>(육상토사 0∼2 M)</v>
          </cell>
          <cell r="G806" t="str">
            <v>㎥</v>
          </cell>
          <cell r="I806">
            <v>0</v>
          </cell>
        </row>
        <row r="807">
          <cell r="A807" t="str">
            <v>D00097</v>
          </cell>
          <cell r="B807">
            <v>548</v>
          </cell>
          <cell r="C807" t="str">
            <v>b</v>
          </cell>
          <cell r="D807">
            <v>2691653</v>
          </cell>
          <cell r="E807" t="str">
            <v>구조물터파기</v>
          </cell>
          <cell r="F807" t="str">
            <v>(육상토사 2∼4 M)</v>
          </cell>
          <cell r="G807" t="str">
            <v>㎥</v>
          </cell>
          <cell r="I807">
            <v>0</v>
          </cell>
        </row>
        <row r="808">
          <cell r="A808" t="str">
            <v>D00131</v>
          </cell>
          <cell r="B808">
            <v>154</v>
          </cell>
          <cell r="C808" t="str">
            <v>c</v>
          </cell>
          <cell r="D808">
            <v>2691821</v>
          </cell>
          <cell r="E808" t="str">
            <v>구조물터파기</v>
          </cell>
          <cell r="F808" t="str">
            <v>(육상풍화암 2∼3 M)</v>
          </cell>
          <cell r="G808" t="str">
            <v>㎥</v>
          </cell>
          <cell r="I808">
            <v>0</v>
          </cell>
        </row>
        <row r="809">
          <cell r="A809" t="str">
            <v>D03858</v>
          </cell>
          <cell r="B809">
            <v>134</v>
          </cell>
          <cell r="C809" t="str">
            <v>d</v>
          </cell>
          <cell r="D809">
            <v>2691905</v>
          </cell>
          <cell r="E809" t="str">
            <v>구조물터파기</v>
          </cell>
          <cell r="F809" t="str">
            <v>(육상풍화암 4∼5 M)</v>
          </cell>
          <cell r="G809" t="str">
            <v>㎥</v>
          </cell>
          <cell r="I809">
            <v>0</v>
          </cell>
        </row>
        <row r="810">
          <cell r="A810" t="str">
            <v>D00160</v>
          </cell>
          <cell r="B810">
            <v>1155</v>
          </cell>
          <cell r="C810" t="str">
            <v>e</v>
          </cell>
          <cell r="D810">
            <v>2691989</v>
          </cell>
          <cell r="E810" t="str">
            <v>되메우기및다짐</v>
          </cell>
          <cell r="F810" t="str">
            <v>(인력30%+백호우70%)</v>
          </cell>
          <cell r="G810" t="str">
            <v>㎥</v>
          </cell>
          <cell r="I810">
            <v>0</v>
          </cell>
        </row>
        <row r="811">
          <cell r="A811" t="str">
            <v>D00170</v>
          </cell>
          <cell r="B811">
            <v>1491</v>
          </cell>
          <cell r="C811" t="str">
            <v>f</v>
          </cell>
          <cell r="D811">
            <v>2692109</v>
          </cell>
          <cell r="E811" t="str">
            <v>뒷채움잡석</v>
          </cell>
          <cell r="F811" t="str">
            <v>(현장암유용)</v>
          </cell>
          <cell r="G811" t="str">
            <v>㎥</v>
          </cell>
          <cell r="I811">
            <v>0</v>
          </cell>
        </row>
        <row r="812">
          <cell r="A812" t="str">
            <v>D00150</v>
          </cell>
          <cell r="B812">
            <v>2672</v>
          </cell>
          <cell r="C812" t="str">
            <v>g</v>
          </cell>
          <cell r="D812">
            <v>2692169</v>
          </cell>
          <cell r="E812" t="str">
            <v>교대앞성토</v>
          </cell>
          <cell r="G812" t="str">
            <v>㎥</v>
          </cell>
          <cell r="I812">
            <v>0</v>
          </cell>
        </row>
        <row r="813">
          <cell r="A813" t="str">
            <v>D01202</v>
          </cell>
          <cell r="B813">
            <v>180</v>
          </cell>
          <cell r="C813" t="str">
            <v>h</v>
          </cell>
          <cell r="D813">
            <v>2692199</v>
          </cell>
          <cell r="E813" t="str">
            <v>암면고르기</v>
          </cell>
          <cell r="F813" t="str">
            <v>(발파암)</v>
          </cell>
          <cell r="G813" t="str">
            <v>㎡</v>
          </cell>
          <cell r="I813">
            <v>0</v>
          </cell>
        </row>
        <row r="814">
          <cell r="A814" t="str">
            <v>E2</v>
          </cell>
          <cell r="B814">
            <v>0</v>
          </cell>
          <cell r="C814" t="str">
            <v>계</v>
          </cell>
          <cell r="D814">
            <v>2692229</v>
          </cell>
          <cell r="I814">
            <v>0</v>
          </cell>
        </row>
        <row r="815">
          <cell r="A815" t="str">
            <v>T2</v>
          </cell>
          <cell r="B815">
            <v>821</v>
          </cell>
          <cell r="C815" t="str">
            <v>3.02</v>
          </cell>
          <cell r="D815">
            <v>2693200</v>
          </cell>
          <cell r="E815" t="str">
            <v>거 푸 집</v>
          </cell>
          <cell r="I815">
            <v>0</v>
          </cell>
        </row>
        <row r="816">
          <cell r="A816" t="str">
            <v>D00276</v>
          </cell>
          <cell r="B816">
            <v>1778</v>
          </cell>
          <cell r="C816" t="str">
            <v>a</v>
          </cell>
          <cell r="D816">
            <v>2693201</v>
          </cell>
          <cell r="E816" t="str">
            <v>합판거푸집</v>
          </cell>
          <cell r="F816" t="str">
            <v>(3 회)</v>
          </cell>
          <cell r="G816" t="str">
            <v>㎡</v>
          </cell>
          <cell r="I816">
            <v>0</v>
          </cell>
        </row>
        <row r="817">
          <cell r="A817" t="str">
            <v>D00277</v>
          </cell>
          <cell r="B817">
            <v>335</v>
          </cell>
          <cell r="C817" t="str">
            <v>b</v>
          </cell>
          <cell r="D817">
            <v>2693265</v>
          </cell>
          <cell r="E817" t="str">
            <v>합판거푸집</v>
          </cell>
          <cell r="F817" t="str">
            <v>(3 회 7∼10 m)</v>
          </cell>
          <cell r="G817" t="str">
            <v>㎡</v>
          </cell>
          <cell r="I817">
            <v>0</v>
          </cell>
        </row>
        <row r="818">
          <cell r="A818" t="str">
            <v>D00280</v>
          </cell>
          <cell r="B818">
            <v>232</v>
          </cell>
          <cell r="C818" t="str">
            <v>c</v>
          </cell>
          <cell r="D818">
            <v>2693297</v>
          </cell>
          <cell r="E818" t="str">
            <v>합판거푸집</v>
          </cell>
          <cell r="F818" t="str">
            <v>(4 회)</v>
          </cell>
          <cell r="G818" t="str">
            <v>㎡</v>
          </cell>
          <cell r="I818">
            <v>0</v>
          </cell>
        </row>
        <row r="819">
          <cell r="A819" t="str">
            <v>D00282</v>
          </cell>
          <cell r="B819">
            <v>189</v>
          </cell>
          <cell r="C819" t="str">
            <v>d</v>
          </cell>
          <cell r="D819">
            <v>2693301</v>
          </cell>
          <cell r="E819" t="str">
            <v>합판거푸집</v>
          </cell>
          <cell r="F819" t="str">
            <v>(6 회)</v>
          </cell>
          <cell r="G819" t="str">
            <v>㎡</v>
          </cell>
          <cell r="I819">
            <v>0</v>
          </cell>
        </row>
        <row r="820">
          <cell r="A820" t="str">
            <v>D00265</v>
          </cell>
          <cell r="B820">
            <v>364</v>
          </cell>
          <cell r="C820" t="str">
            <v>e</v>
          </cell>
          <cell r="D820">
            <v>2693305</v>
          </cell>
          <cell r="E820" t="str">
            <v>문양거푸집(합판4회+</v>
          </cell>
          <cell r="F820" t="str">
            <v>문양스치로폴(0∼7M)</v>
          </cell>
          <cell r="G820" t="str">
            <v>㎡</v>
          </cell>
          <cell r="I820">
            <v>0</v>
          </cell>
        </row>
        <row r="821">
          <cell r="A821" t="str">
            <v>D01111</v>
          </cell>
          <cell r="B821">
            <v>66</v>
          </cell>
          <cell r="C821" t="str">
            <v>f</v>
          </cell>
          <cell r="D821">
            <v>2693309</v>
          </cell>
          <cell r="E821" t="str">
            <v>문양거푸집(합판4회+</v>
          </cell>
          <cell r="F821" t="str">
            <v>문양스치로폴(7∼10M)</v>
          </cell>
          <cell r="G821" t="str">
            <v>㎡</v>
          </cell>
          <cell r="I821">
            <v>0</v>
          </cell>
        </row>
        <row r="822">
          <cell r="A822" t="str">
            <v>E2</v>
          </cell>
          <cell r="B822">
            <v>0</v>
          </cell>
          <cell r="C822" t="str">
            <v>계</v>
          </cell>
          <cell r="D822">
            <v>2693441</v>
          </cell>
          <cell r="I822">
            <v>0</v>
          </cell>
        </row>
        <row r="823">
          <cell r="A823" t="str">
            <v>D00323</v>
          </cell>
          <cell r="B823">
            <v>1227</v>
          </cell>
          <cell r="C823" t="str">
            <v>3.03</v>
          </cell>
          <cell r="D823">
            <v>2693442</v>
          </cell>
          <cell r="E823" t="str">
            <v>강관비계</v>
          </cell>
          <cell r="F823" t="str">
            <v>(0∼30 M)</v>
          </cell>
          <cell r="G823" t="str">
            <v>㎡</v>
          </cell>
          <cell r="I823">
            <v>0</v>
          </cell>
        </row>
        <row r="824">
          <cell r="A824" t="str">
            <v>T2</v>
          </cell>
          <cell r="B824">
            <v>827</v>
          </cell>
          <cell r="C824" t="str">
            <v>3.04</v>
          </cell>
          <cell r="D824">
            <v>2693506</v>
          </cell>
          <cell r="E824" t="str">
            <v>동 바 리</v>
          </cell>
          <cell r="I824">
            <v>0</v>
          </cell>
        </row>
        <row r="825">
          <cell r="A825" t="str">
            <v>D00327</v>
          </cell>
          <cell r="B825">
            <v>702</v>
          </cell>
          <cell r="C825" t="str">
            <v>a</v>
          </cell>
          <cell r="D825">
            <v>2693538</v>
          </cell>
          <cell r="E825" t="str">
            <v>동바리공</v>
          </cell>
          <cell r="F825" t="str">
            <v>(목재 4 회)</v>
          </cell>
          <cell r="G825" t="str">
            <v>공㎥</v>
          </cell>
          <cell r="I825">
            <v>0</v>
          </cell>
        </row>
        <row r="826">
          <cell r="A826" t="str">
            <v>D00334</v>
          </cell>
          <cell r="B826">
            <v>262</v>
          </cell>
          <cell r="C826" t="str">
            <v>b</v>
          </cell>
          <cell r="D826">
            <v>2693562</v>
          </cell>
          <cell r="E826" t="str">
            <v>강관동바리</v>
          </cell>
          <cell r="F826" t="str">
            <v>(교량용)</v>
          </cell>
          <cell r="G826" t="str">
            <v>공㎥</v>
          </cell>
          <cell r="I826">
            <v>0</v>
          </cell>
        </row>
        <row r="827">
          <cell r="A827" t="str">
            <v>D01129</v>
          </cell>
          <cell r="B827">
            <v>79</v>
          </cell>
          <cell r="C827" t="str">
            <v>c</v>
          </cell>
          <cell r="D827">
            <v>2693566</v>
          </cell>
          <cell r="E827" t="str">
            <v>수평보강재(교량용)</v>
          </cell>
          <cell r="F827" t="str">
            <v>(강관동바리)</v>
          </cell>
          <cell r="G827" t="str">
            <v>㎡</v>
          </cell>
          <cell r="I827">
            <v>0</v>
          </cell>
        </row>
        <row r="828">
          <cell r="A828" t="str">
            <v>E2</v>
          </cell>
          <cell r="B828">
            <v>0</v>
          </cell>
          <cell r="C828" t="str">
            <v>계</v>
          </cell>
          <cell r="D828">
            <v>2693568</v>
          </cell>
          <cell r="I828">
            <v>0</v>
          </cell>
        </row>
        <row r="829">
          <cell r="A829" t="str">
            <v>T2</v>
          </cell>
          <cell r="B829">
            <v>831</v>
          </cell>
          <cell r="C829" t="str">
            <v>3.05</v>
          </cell>
          <cell r="D829">
            <v>2693690</v>
          </cell>
          <cell r="E829" t="str">
            <v>철근가공조립</v>
          </cell>
          <cell r="I829">
            <v>0</v>
          </cell>
        </row>
        <row r="830">
          <cell r="A830" t="str">
            <v>D00271</v>
          </cell>
          <cell r="B830">
            <v>16.827999999999999</v>
          </cell>
          <cell r="C830" t="str">
            <v>a</v>
          </cell>
          <cell r="D830">
            <v>2693692</v>
          </cell>
          <cell r="E830" t="str">
            <v>철근가공조립</v>
          </cell>
          <cell r="F830" t="str">
            <v>(보 통)</v>
          </cell>
          <cell r="G830" t="str">
            <v>Ton</v>
          </cell>
          <cell r="I830">
            <v>0</v>
          </cell>
        </row>
        <row r="831">
          <cell r="A831" t="str">
            <v>D00272</v>
          </cell>
          <cell r="B831">
            <v>203.584</v>
          </cell>
          <cell r="C831" t="str">
            <v>b</v>
          </cell>
          <cell r="D831">
            <v>2693694</v>
          </cell>
          <cell r="E831" t="str">
            <v>철근가공조립</v>
          </cell>
          <cell r="F831" t="str">
            <v>(복 잡)</v>
          </cell>
          <cell r="G831" t="str">
            <v>Ton</v>
          </cell>
          <cell r="I831">
            <v>0</v>
          </cell>
        </row>
        <row r="832">
          <cell r="A832" t="str">
            <v>E2</v>
          </cell>
          <cell r="B832">
            <v>0</v>
          </cell>
          <cell r="C832" t="str">
            <v>계</v>
          </cell>
          <cell r="D832">
            <v>2693697</v>
          </cell>
          <cell r="I832">
            <v>0</v>
          </cell>
        </row>
        <row r="833">
          <cell r="A833" t="str">
            <v>T2</v>
          </cell>
          <cell r="B833">
            <v>836</v>
          </cell>
          <cell r="C833" t="str">
            <v>3.06</v>
          </cell>
          <cell r="D833">
            <v>2693698</v>
          </cell>
          <cell r="E833" t="str">
            <v>콘크리트타설</v>
          </cell>
          <cell r="I833">
            <v>0</v>
          </cell>
        </row>
        <row r="834">
          <cell r="A834" t="str">
            <v>D00237</v>
          </cell>
          <cell r="B834">
            <v>1521</v>
          </cell>
          <cell r="C834" t="str">
            <v>a</v>
          </cell>
          <cell r="D834">
            <v>2693762</v>
          </cell>
          <cell r="E834" t="str">
            <v>콘크리트타설</v>
          </cell>
          <cell r="F834" t="str">
            <v>(철근 펌프카)</v>
          </cell>
          <cell r="G834" t="str">
            <v>㎥</v>
          </cell>
          <cell r="I834">
            <v>0</v>
          </cell>
        </row>
        <row r="835">
          <cell r="A835" t="str">
            <v>D00238</v>
          </cell>
          <cell r="B835">
            <v>420</v>
          </cell>
          <cell r="C835" t="str">
            <v>b</v>
          </cell>
          <cell r="D835">
            <v>2693794</v>
          </cell>
          <cell r="E835" t="str">
            <v>콘크리트타설</v>
          </cell>
          <cell r="F835" t="str">
            <v>(무근 펌프카)</v>
          </cell>
          <cell r="G835" t="str">
            <v>㎥</v>
          </cell>
          <cell r="I835">
            <v>0</v>
          </cell>
        </row>
        <row r="836">
          <cell r="A836" t="str">
            <v>D00231</v>
          </cell>
          <cell r="B836">
            <v>90</v>
          </cell>
          <cell r="C836" t="str">
            <v>c</v>
          </cell>
          <cell r="D836">
            <v>2693810</v>
          </cell>
          <cell r="E836" t="str">
            <v>콘크리트타설</v>
          </cell>
          <cell r="F836" t="str">
            <v>(무근 VIB 제외)</v>
          </cell>
          <cell r="G836" t="str">
            <v>㎥</v>
          </cell>
          <cell r="I836">
            <v>0</v>
          </cell>
        </row>
        <row r="837">
          <cell r="A837" t="str">
            <v>E2</v>
          </cell>
          <cell r="B837">
            <v>0</v>
          </cell>
          <cell r="C837" t="str">
            <v>계</v>
          </cell>
          <cell r="D837">
            <v>2693826</v>
          </cell>
          <cell r="I837">
            <v>0</v>
          </cell>
        </row>
        <row r="838">
          <cell r="A838" t="str">
            <v>T2</v>
          </cell>
          <cell r="B838">
            <v>840</v>
          </cell>
          <cell r="C838" t="str">
            <v>3.07</v>
          </cell>
          <cell r="D838">
            <v>2693834</v>
          </cell>
          <cell r="E838" t="str">
            <v>표 면 처 리</v>
          </cell>
          <cell r="I838">
            <v>0</v>
          </cell>
        </row>
        <row r="839">
          <cell r="A839" t="str">
            <v>D00537</v>
          </cell>
          <cell r="B839">
            <v>837</v>
          </cell>
          <cell r="C839" t="str">
            <v>a</v>
          </cell>
          <cell r="D839">
            <v>2693838</v>
          </cell>
          <cell r="E839" t="str">
            <v>슬래브양생</v>
          </cell>
          <cell r="F839" t="str">
            <v>(양생제)</v>
          </cell>
          <cell r="G839" t="str">
            <v>㎡</v>
          </cell>
          <cell r="I839">
            <v>0</v>
          </cell>
        </row>
        <row r="840">
          <cell r="A840" t="str">
            <v>D00539</v>
          </cell>
          <cell r="B840">
            <v>758</v>
          </cell>
          <cell r="C840" t="str">
            <v>b</v>
          </cell>
          <cell r="D840">
            <v>2693840</v>
          </cell>
          <cell r="E840" t="str">
            <v>슬래브면고르기</v>
          </cell>
          <cell r="F840" t="str">
            <v>(데크 피니샤)</v>
          </cell>
          <cell r="G840" t="str">
            <v>㎡</v>
          </cell>
          <cell r="I840">
            <v>0</v>
          </cell>
        </row>
        <row r="841">
          <cell r="A841" t="str">
            <v>E2</v>
          </cell>
          <cell r="B841">
            <v>0</v>
          </cell>
          <cell r="C841" t="str">
            <v>계</v>
          </cell>
          <cell r="D841">
            <v>2693841</v>
          </cell>
          <cell r="I841">
            <v>0</v>
          </cell>
        </row>
        <row r="842">
          <cell r="A842" t="str">
            <v>T2</v>
          </cell>
          <cell r="B842">
            <v>846</v>
          </cell>
          <cell r="C842" t="str">
            <v>3.08</v>
          </cell>
          <cell r="D842">
            <v>2693969</v>
          </cell>
          <cell r="E842" t="str">
            <v>교좌장치</v>
          </cell>
          <cell r="I842">
            <v>0</v>
          </cell>
        </row>
        <row r="843">
          <cell r="A843" t="str">
            <v>D00544</v>
          </cell>
          <cell r="B843">
            <v>2</v>
          </cell>
          <cell r="C843" t="str">
            <v>a</v>
          </cell>
          <cell r="D843">
            <v>2694065</v>
          </cell>
          <cell r="E843" t="str">
            <v>교좌장치</v>
          </cell>
          <cell r="F843" t="str">
            <v>(고정단 175 Ton)</v>
          </cell>
          <cell r="G843" t="str">
            <v>EA</v>
          </cell>
          <cell r="I843">
            <v>0</v>
          </cell>
        </row>
        <row r="844">
          <cell r="A844" t="str">
            <v>D00542</v>
          </cell>
          <cell r="B844">
            <v>6</v>
          </cell>
          <cell r="C844" t="str">
            <v>b</v>
          </cell>
          <cell r="D844">
            <v>2694113</v>
          </cell>
          <cell r="E844" t="str">
            <v>교좌장치</v>
          </cell>
          <cell r="F844" t="str">
            <v>(횡방향가동단175Ton)</v>
          </cell>
          <cell r="G844" t="str">
            <v>EA</v>
          </cell>
          <cell r="I844">
            <v>0</v>
          </cell>
        </row>
        <row r="845">
          <cell r="A845" t="str">
            <v>D00546</v>
          </cell>
          <cell r="B845">
            <v>2</v>
          </cell>
          <cell r="C845" t="str">
            <v>c</v>
          </cell>
          <cell r="D845">
            <v>2694152</v>
          </cell>
          <cell r="E845" t="str">
            <v>교좌장치</v>
          </cell>
          <cell r="F845" t="str">
            <v>(종방향가동단175Ton)</v>
          </cell>
          <cell r="G845" t="str">
            <v>EA</v>
          </cell>
          <cell r="I845">
            <v>0</v>
          </cell>
        </row>
        <row r="846">
          <cell r="A846" t="str">
            <v>D00550</v>
          </cell>
          <cell r="B846">
            <v>6</v>
          </cell>
          <cell r="C846" t="str">
            <v>d</v>
          </cell>
          <cell r="D846">
            <v>2694154</v>
          </cell>
          <cell r="E846" t="str">
            <v>교좌장치</v>
          </cell>
          <cell r="F846" t="str">
            <v>(양방향가동단175Ton)</v>
          </cell>
          <cell r="G846" t="str">
            <v>EA</v>
          </cell>
          <cell r="I846">
            <v>0</v>
          </cell>
        </row>
        <row r="847">
          <cell r="A847" t="str">
            <v>E2</v>
          </cell>
          <cell r="B847">
            <v>0</v>
          </cell>
          <cell r="C847" t="str">
            <v>계</v>
          </cell>
          <cell r="D847">
            <v>2694155</v>
          </cell>
          <cell r="I847">
            <v>0</v>
          </cell>
        </row>
        <row r="848">
          <cell r="A848" t="str">
            <v>T2</v>
          </cell>
          <cell r="B848">
            <v>851</v>
          </cell>
          <cell r="C848" t="str">
            <v>3.09</v>
          </cell>
          <cell r="D848">
            <v>2694283</v>
          </cell>
          <cell r="E848" t="str">
            <v>PRE-FLEX BEAM</v>
          </cell>
          <cell r="I848">
            <v>0</v>
          </cell>
        </row>
        <row r="849">
          <cell r="A849" t="str">
            <v>W00083</v>
          </cell>
          <cell r="B849">
            <v>4</v>
          </cell>
          <cell r="C849" t="str">
            <v>a</v>
          </cell>
          <cell r="D849">
            <v>2694347</v>
          </cell>
          <cell r="E849" t="str">
            <v>PRE-FLEX BEAM</v>
          </cell>
          <cell r="F849" t="str">
            <v>영암교(내측)</v>
          </cell>
          <cell r="G849" t="str">
            <v>본</v>
          </cell>
          <cell r="I849">
            <v>0</v>
          </cell>
        </row>
        <row r="850">
          <cell r="A850" t="str">
            <v>W00082</v>
          </cell>
          <cell r="B850">
            <v>4</v>
          </cell>
          <cell r="C850" t="str">
            <v>b</v>
          </cell>
          <cell r="D850">
            <v>2694379</v>
          </cell>
          <cell r="E850" t="str">
            <v>PRE-FLEX BEAM</v>
          </cell>
          <cell r="F850" t="str">
            <v>영암교(외측)</v>
          </cell>
          <cell r="G850" t="str">
            <v>본</v>
          </cell>
          <cell r="I850">
            <v>0</v>
          </cell>
        </row>
        <row r="851">
          <cell r="A851" t="str">
            <v>D03936</v>
          </cell>
          <cell r="B851">
            <v>1</v>
          </cell>
          <cell r="C851" t="str">
            <v>c</v>
          </cell>
          <cell r="D851">
            <v>2694411</v>
          </cell>
          <cell r="E851" t="str">
            <v>PRE-FLEX BEAM</v>
          </cell>
          <cell r="F851" t="str">
            <v>(전도방지시설).</v>
          </cell>
          <cell r="G851" t="str">
            <v>식</v>
          </cell>
          <cell r="I851">
            <v>0</v>
          </cell>
        </row>
        <row r="852">
          <cell r="A852" t="str">
            <v>E2</v>
          </cell>
          <cell r="B852">
            <v>0</v>
          </cell>
          <cell r="C852" t="str">
            <v>계</v>
          </cell>
          <cell r="D852">
            <v>2694507</v>
          </cell>
          <cell r="I852">
            <v>0</v>
          </cell>
        </row>
        <row r="853">
          <cell r="A853" t="str">
            <v>T2</v>
          </cell>
          <cell r="B853">
            <v>855</v>
          </cell>
          <cell r="C853" t="str">
            <v>3.10</v>
          </cell>
          <cell r="D853">
            <v>2694635</v>
          </cell>
          <cell r="E853" t="str">
            <v>신축이음장치</v>
          </cell>
          <cell r="I853">
            <v>0</v>
          </cell>
        </row>
        <row r="854">
          <cell r="A854" t="str">
            <v>D03819</v>
          </cell>
          <cell r="B854">
            <v>19</v>
          </cell>
          <cell r="C854" t="str">
            <v>a</v>
          </cell>
          <cell r="D854">
            <v>2694651</v>
          </cell>
          <cell r="E854" t="str">
            <v>신축이음장치</v>
          </cell>
          <cell r="F854" t="str">
            <v>(Rail-No 80)</v>
          </cell>
          <cell r="G854" t="str">
            <v>M</v>
          </cell>
          <cell r="I854">
            <v>0</v>
          </cell>
        </row>
        <row r="855">
          <cell r="A855" t="str">
            <v>D01313</v>
          </cell>
          <cell r="B855">
            <v>19</v>
          </cell>
          <cell r="C855" t="str">
            <v>b</v>
          </cell>
          <cell r="D855">
            <v>2694667</v>
          </cell>
          <cell r="E855" t="str">
            <v>신축이음장치</v>
          </cell>
          <cell r="F855" t="str">
            <v>(Rail-No100)</v>
          </cell>
          <cell r="G855" t="str">
            <v>M</v>
          </cell>
          <cell r="I855">
            <v>0</v>
          </cell>
        </row>
        <row r="856">
          <cell r="A856" t="str">
            <v>E2</v>
          </cell>
          <cell r="B856">
            <v>0</v>
          </cell>
          <cell r="C856" t="str">
            <v>계</v>
          </cell>
          <cell r="D856">
            <v>2694699</v>
          </cell>
          <cell r="I856">
            <v>0</v>
          </cell>
        </row>
        <row r="857">
          <cell r="A857" t="str">
            <v>D00535</v>
          </cell>
          <cell r="B857">
            <v>758</v>
          </cell>
          <cell r="C857" t="str">
            <v>3.11</v>
          </cell>
          <cell r="D857">
            <v>2694955</v>
          </cell>
          <cell r="E857" t="str">
            <v>교면방수</v>
          </cell>
          <cell r="F857" t="str">
            <v>(도막식)</v>
          </cell>
          <cell r="G857" t="str">
            <v>㎡</v>
          </cell>
          <cell r="I857">
            <v>0</v>
          </cell>
        </row>
        <row r="858">
          <cell r="A858" t="str">
            <v>T2</v>
          </cell>
          <cell r="B858">
            <v>862</v>
          </cell>
          <cell r="C858" t="str">
            <v>3.12</v>
          </cell>
          <cell r="D858">
            <v>2695019</v>
          </cell>
          <cell r="E858" t="str">
            <v>접속슬래브 접합공</v>
          </cell>
          <cell r="I858">
            <v>0</v>
          </cell>
        </row>
        <row r="859">
          <cell r="A859" t="str">
            <v>D01067</v>
          </cell>
          <cell r="B859">
            <v>96</v>
          </cell>
          <cell r="C859" t="str">
            <v>a</v>
          </cell>
          <cell r="D859">
            <v>2695051</v>
          </cell>
          <cell r="E859" t="str">
            <v>다웰바 설치</v>
          </cell>
          <cell r="F859" t="str">
            <v>(D=25 m/m, L=500)</v>
          </cell>
          <cell r="G859" t="str">
            <v>EA</v>
          </cell>
          <cell r="I859">
            <v>0</v>
          </cell>
        </row>
        <row r="860">
          <cell r="A860" t="str">
            <v>D01190</v>
          </cell>
          <cell r="B860">
            <v>28</v>
          </cell>
          <cell r="C860" t="str">
            <v>b</v>
          </cell>
          <cell r="D860">
            <v>2695083</v>
          </cell>
          <cell r="E860" t="str">
            <v>다웰-켑 설치</v>
          </cell>
          <cell r="F860" t="str">
            <v>(Φ60 m/m)</v>
          </cell>
          <cell r="G860" t="str">
            <v>M</v>
          </cell>
          <cell r="I860">
            <v>0</v>
          </cell>
        </row>
        <row r="861">
          <cell r="A861" t="str">
            <v>D00540</v>
          </cell>
          <cell r="B861">
            <v>96</v>
          </cell>
          <cell r="C861" t="str">
            <v>c</v>
          </cell>
          <cell r="D861">
            <v>2695085</v>
          </cell>
          <cell r="E861" t="str">
            <v>경질고무판</v>
          </cell>
          <cell r="F861" t="str">
            <v>(150x150)</v>
          </cell>
          <cell r="G861" t="str">
            <v>EA</v>
          </cell>
          <cell r="I861">
            <v>0</v>
          </cell>
        </row>
        <row r="862">
          <cell r="A862" t="str">
            <v>D00566</v>
          </cell>
          <cell r="B862">
            <v>15</v>
          </cell>
          <cell r="C862" t="str">
            <v>d</v>
          </cell>
          <cell r="D862">
            <v>2695086</v>
          </cell>
          <cell r="E862" t="str">
            <v>타르페이퍼 설치</v>
          </cell>
          <cell r="F862" t="str">
            <v>(5 겹)</v>
          </cell>
          <cell r="G862" t="str">
            <v>㎡</v>
          </cell>
          <cell r="I862">
            <v>0</v>
          </cell>
        </row>
        <row r="863">
          <cell r="A863" t="str">
            <v>E2</v>
          </cell>
          <cell r="B863">
            <v>0</v>
          </cell>
          <cell r="C863" t="str">
            <v>계</v>
          </cell>
          <cell r="D863">
            <v>2695118</v>
          </cell>
          <cell r="I863">
            <v>0</v>
          </cell>
        </row>
        <row r="864">
          <cell r="A864" t="str">
            <v>T2</v>
          </cell>
          <cell r="B864">
            <v>866</v>
          </cell>
          <cell r="C864" t="str">
            <v>3.13</v>
          </cell>
          <cell r="D864">
            <v>2695151</v>
          </cell>
          <cell r="E864" t="str">
            <v>무수축 콘크리트</v>
          </cell>
          <cell r="I864">
            <v>0</v>
          </cell>
        </row>
        <row r="865">
          <cell r="A865" t="str">
            <v>D00567</v>
          </cell>
          <cell r="B865">
            <v>0.88600000000000001</v>
          </cell>
          <cell r="C865" t="str">
            <v>a</v>
          </cell>
          <cell r="D865">
            <v>2695167</v>
          </cell>
          <cell r="E865" t="str">
            <v>무수축몰탈</v>
          </cell>
          <cell r="F865" t="str">
            <v>(1:1)</v>
          </cell>
          <cell r="G865" t="str">
            <v>㎥</v>
          </cell>
          <cell r="I865">
            <v>0</v>
          </cell>
        </row>
        <row r="866">
          <cell r="A866" t="str">
            <v>D00568</v>
          </cell>
          <cell r="B866">
            <v>7.22</v>
          </cell>
          <cell r="C866" t="str">
            <v>b</v>
          </cell>
          <cell r="D866">
            <v>2695175</v>
          </cell>
          <cell r="E866" t="str">
            <v>무수축콘크리트</v>
          </cell>
          <cell r="G866" t="str">
            <v>㎥</v>
          </cell>
          <cell r="I866">
            <v>0</v>
          </cell>
        </row>
        <row r="867">
          <cell r="A867" t="str">
            <v>E2</v>
          </cell>
          <cell r="B867">
            <v>0</v>
          </cell>
          <cell r="C867" t="str">
            <v>계</v>
          </cell>
          <cell r="D867">
            <v>2695179</v>
          </cell>
          <cell r="I867">
            <v>0</v>
          </cell>
        </row>
        <row r="868">
          <cell r="A868" t="str">
            <v>T2</v>
          </cell>
          <cell r="B868">
            <v>870</v>
          </cell>
          <cell r="C868" t="str">
            <v>3.14</v>
          </cell>
          <cell r="D868">
            <v>2695307</v>
          </cell>
          <cell r="E868" t="str">
            <v>스치로폴 설치</v>
          </cell>
          <cell r="I868">
            <v>0</v>
          </cell>
        </row>
        <row r="869">
          <cell r="A869" t="str">
            <v>D00853</v>
          </cell>
          <cell r="B869">
            <v>3</v>
          </cell>
          <cell r="C869" t="str">
            <v>a</v>
          </cell>
          <cell r="D869">
            <v>2695565</v>
          </cell>
          <cell r="E869" t="str">
            <v>스치로폴설치</v>
          </cell>
          <cell r="F869" t="str">
            <v>(T=10 m/m)</v>
          </cell>
          <cell r="G869" t="str">
            <v>㎡</v>
          </cell>
          <cell r="I869">
            <v>0</v>
          </cell>
        </row>
        <row r="870">
          <cell r="A870" t="str">
            <v>D00532</v>
          </cell>
          <cell r="B870">
            <v>46</v>
          </cell>
          <cell r="C870" t="str">
            <v>b</v>
          </cell>
          <cell r="D870">
            <v>2695693</v>
          </cell>
          <cell r="E870" t="str">
            <v>스치로폴설치</v>
          </cell>
          <cell r="F870" t="str">
            <v>(T=20 m/m)</v>
          </cell>
          <cell r="G870" t="str">
            <v>㎡</v>
          </cell>
          <cell r="I870">
            <v>0</v>
          </cell>
        </row>
        <row r="871">
          <cell r="A871" t="str">
            <v>E2</v>
          </cell>
          <cell r="B871">
            <v>0</v>
          </cell>
          <cell r="C871" t="str">
            <v>계</v>
          </cell>
          <cell r="D871">
            <v>2695694</v>
          </cell>
          <cell r="I871">
            <v>0</v>
          </cell>
        </row>
        <row r="872">
          <cell r="A872" t="str">
            <v>T2</v>
          </cell>
          <cell r="B872">
            <v>876</v>
          </cell>
          <cell r="C872" t="str">
            <v>3.15</v>
          </cell>
          <cell r="D872">
            <v>2696210</v>
          </cell>
          <cell r="E872" t="str">
            <v>배수시설</v>
          </cell>
          <cell r="I872">
            <v>0</v>
          </cell>
        </row>
        <row r="873">
          <cell r="A873" t="str">
            <v>D00572</v>
          </cell>
          <cell r="B873">
            <v>4</v>
          </cell>
          <cell r="C873" t="str">
            <v>a</v>
          </cell>
          <cell r="D873">
            <v>2696211</v>
          </cell>
          <cell r="E873" t="str">
            <v>집 수 구</v>
          </cell>
          <cell r="G873" t="str">
            <v>EA</v>
          </cell>
          <cell r="I873">
            <v>0</v>
          </cell>
        </row>
        <row r="874">
          <cell r="A874" t="str">
            <v>D00573</v>
          </cell>
          <cell r="B874">
            <v>14</v>
          </cell>
          <cell r="C874" t="str">
            <v>b</v>
          </cell>
          <cell r="D874">
            <v>2696212</v>
          </cell>
          <cell r="E874" t="str">
            <v>배 수 구</v>
          </cell>
          <cell r="F874" t="str">
            <v>(스테인레스관)</v>
          </cell>
          <cell r="G874" t="str">
            <v>M</v>
          </cell>
          <cell r="I874">
            <v>0</v>
          </cell>
        </row>
        <row r="875">
          <cell r="A875" t="str">
            <v>D00574</v>
          </cell>
          <cell r="B875">
            <v>8</v>
          </cell>
          <cell r="C875" t="str">
            <v>c</v>
          </cell>
          <cell r="D875">
            <v>2696276</v>
          </cell>
          <cell r="E875" t="str">
            <v>부착시설(A)</v>
          </cell>
          <cell r="G875" t="str">
            <v>EA</v>
          </cell>
          <cell r="I875">
            <v>0</v>
          </cell>
        </row>
        <row r="876">
          <cell r="A876" t="str">
            <v>D00577</v>
          </cell>
          <cell r="B876">
            <v>29</v>
          </cell>
          <cell r="C876" t="str">
            <v>d</v>
          </cell>
          <cell r="D876">
            <v>2696308</v>
          </cell>
          <cell r="E876" t="str">
            <v>도 수 로</v>
          </cell>
          <cell r="G876" t="str">
            <v>M</v>
          </cell>
          <cell r="I876">
            <v>0</v>
          </cell>
        </row>
        <row r="877">
          <cell r="A877" t="str">
            <v>E2</v>
          </cell>
          <cell r="B877">
            <v>0</v>
          </cell>
          <cell r="C877" t="str">
            <v>계</v>
          </cell>
          <cell r="D877">
            <v>2696324</v>
          </cell>
          <cell r="I877">
            <v>0</v>
          </cell>
        </row>
        <row r="878">
          <cell r="A878" t="str">
            <v>T2</v>
          </cell>
          <cell r="B878">
            <v>880</v>
          </cell>
          <cell r="C878" t="str">
            <v>3.16</v>
          </cell>
          <cell r="D878">
            <v>2696340</v>
          </cell>
          <cell r="E878" t="str">
            <v>스페이서설치</v>
          </cell>
          <cell r="I878">
            <v>0</v>
          </cell>
        </row>
        <row r="879">
          <cell r="A879" t="str">
            <v>D00588</v>
          </cell>
          <cell r="B879">
            <v>1368</v>
          </cell>
          <cell r="C879" t="str">
            <v>a</v>
          </cell>
          <cell r="D879">
            <v>2696356</v>
          </cell>
          <cell r="E879" t="str">
            <v>스페이서 설치</v>
          </cell>
          <cell r="F879" t="str">
            <v>(슬라브및기초용)</v>
          </cell>
          <cell r="G879" t="str">
            <v>㎡</v>
          </cell>
          <cell r="I879">
            <v>0</v>
          </cell>
        </row>
        <row r="880">
          <cell r="A880" t="str">
            <v>D01070</v>
          </cell>
          <cell r="B880">
            <v>305</v>
          </cell>
          <cell r="C880" t="str">
            <v>b</v>
          </cell>
          <cell r="D880">
            <v>2696364</v>
          </cell>
          <cell r="E880" t="str">
            <v>스페이서 설치</v>
          </cell>
          <cell r="F880" t="str">
            <v>(벽체용)</v>
          </cell>
          <cell r="G880" t="str">
            <v>㎡</v>
          </cell>
          <cell r="I880">
            <v>0</v>
          </cell>
        </row>
        <row r="881">
          <cell r="A881" t="str">
            <v>E2</v>
          </cell>
          <cell r="B881">
            <v>0</v>
          </cell>
          <cell r="C881" t="str">
            <v>계</v>
          </cell>
          <cell r="D881">
            <v>2696368</v>
          </cell>
          <cell r="I881">
            <v>0</v>
          </cell>
        </row>
        <row r="882">
          <cell r="A882" t="str">
            <v>T2</v>
          </cell>
          <cell r="B882">
            <v>885</v>
          </cell>
          <cell r="C882" t="str">
            <v>3.17</v>
          </cell>
          <cell r="D882">
            <v>2696386</v>
          </cell>
          <cell r="E882" t="str">
            <v>교명판 설명판</v>
          </cell>
          <cell r="I882">
            <v>0</v>
          </cell>
        </row>
        <row r="883">
          <cell r="A883" t="str">
            <v>D00581</v>
          </cell>
          <cell r="B883">
            <v>4</v>
          </cell>
          <cell r="C883" t="str">
            <v>a</v>
          </cell>
          <cell r="D883">
            <v>2696387</v>
          </cell>
          <cell r="E883" t="str">
            <v>교 명 주</v>
          </cell>
          <cell r="F883" t="str">
            <v>(소형,화강석)</v>
          </cell>
          <cell r="G883" t="str">
            <v>기</v>
          </cell>
          <cell r="I883">
            <v>0</v>
          </cell>
        </row>
        <row r="884">
          <cell r="A884" t="str">
            <v>D00583</v>
          </cell>
          <cell r="B884">
            <v>2</v>
          </cell>
          <cell r="C884" t="str">
            <v>b</v>
          </cell>
          <cell r="D884">
            <v>2696388</v>
          </cell>
          <cell r="E884" t="str">
            <v>교 명 판(황동주물)</v>
          </cell>
          <cell r="F884" t="str">
            <v>(450x200x10)</v>
          </cell>
          <cell r="G884" t="str">
            <v>EA</v>
          </cell>
          <cell r="I884">
            <v>0</v>
          </cell>
        </row>
        <row r="885">
          <cell r="A885" t="str">
            <v>D00584</v>
          </cell>
          <cell r="B885">
            <v>2</v>
          </cell>
          <cell r="C885" t="str">
            <v>c</v>
          </cell>
          <cell r="D885">
            <v>2696452</v>
          </cell>
          <cell r="E885" t="str">
            <v>설 명 판(황동주물)</v>
          </cell>
          <cell r="F885" t="str">
            <v>(500x300x10)</v>
          </cell>
          <cell r="G885" t="str">
            <v>EA</v>
          </cell>
          <cell r="I885">
            <v>0</v>
          </cell>
        </row>
        <row r="886">
          <cell r="A886" t="str">
            <v>E2</v>
          </cell>
          <cell r="B886">
            <v>0</v>
          </cell>
          <cell r="C886" t="str">
            <v>계</v>
          </cell>
          <cell r="D886">
            <v>2696484</v>
          </cell>
          <cell r="I886">
            <v>0</v>
          </cell>
        </row>
        <row r="887">
          <cell r="A887" t="str">
            <v>D00594</v>
          </cell>
          <cell r="B887">
            <v>1</v>
          </cell>
          <cell r="C887" t="str">
            <v>3.18</v>
          </cell>
          <cell r="D887">
            <v>2696492</v>
          </cell>
          <cell r="E887" t="str">
            <v>측량기준점 설치</v>
          </cell>
          <cell r="F887" t="str">
            <v>(황동주물)</v>
          </cell>
          <cell r="G887" t="str">
            <v>EA</v>
          </cell>
          <cell r="I887">
            <v>0</v>
          </cell>
        </row>
        <row r="888">
          <cell r="A888" t="str">
            <v>T2</v>
          </cell>
          <cell r="B888">
            <v>890</v>
          </cell>
          <cell r="C888" t="str">
            <v>3.19</v>
          </cell>
          <cell r="D888">
            <v>2696620</v>
          </cell>
          <cell r="E888" t="str">
            <v>충 진 재</v>
          </cell>
          <cell r="I888">
            <v>0</v>
          </cell>
        </row>
        <row r="889">
          <cell r="A889" t="str">
            <v>D00846</v>
          </cell>
          <cell r="B889">
            <v>39</v>
          </cell>
          <cell r="C889" t="str">
            <v>a</v>
          </cell>
          <cell r="D889">
            <v>2696688</v>
          </cell>
          <cell r="E889" t="str">
            <v>폴리우레탄실란트채움</v>
          </cell>
          <cell r="F889" t="str">
            <v>(25x20)</v>
          </cell>
          <cell r="G889" t="str">
            <v>M</v>
          </cell>
          <cell r="I889">
            <v>0</v>
          </cell>
        </row>
        <row r="890">
          <cell r="A890" t="str">
            <v>D01224</v>
          </cell>
          <cell r="B890">
            <v>26</v>
          </cell>
          <cell r="C890" t="str">
            <v>b</v>
          </cell>
          <cell r="D890">
            <v>2696692</v>
          </cell>
          <cell r="E890" t="str">
            <v>폴리우레탄실란트채움</v>
          </cell>
          <cell r="F890" t="str">
            <v>(25x10)</v>
          </cell>
          <cell r="G890" t="str">
            <v>M</v>
          </cell>
          <cell r="I890">
            <v>0</v>
          </cell>
        </row>
        <row r="891">
          <cell r="A891" t="str">
            <v>E2</v>
          </cell>
          <cell r="B891">
            <v>0</v>
          </cell>
          <cell r="C891" t="str">
            <v>계</v>
          </cell>
          <cell r="D891">
            <v>2696694</v>
          </cell>
          <cell r="I891">
            <v>0</v>
          </cell>
        </row>
        <row r="892">
          <cell r="A892" t="str">
            <v>D01308</v>
          </cell>
          <cell r="B892">
            <v>422</v>
          </cell>
          <cell r="C892" t="str">
            <v>3.20</v>
          </cell>
          <cell r="D892">
            <v>2697134</v>
          </cell>
          <cell r="E892" t="str">
            <v>강섬유보강재</v>
          </cell>
          <cell r="F892" t="str">
            <v>(900 g/㎥)</v>
          </cell>
          <cell r="G892" t="str">
            <v>㎥</v>
          </cell>
          <cell r="I892">
            <v>0</v>
          </cell>
        </row>
        <row r="893">
          <cell r="A893" t="str">
            <v>D03817</v>
          </cell>
          <cell r="B893">
            <v>72</v>
          </cell>
          <cell r="C893" t="str">
            <v>3.21</v>
          </cell>
          <cell r="D893">
            <v>2697630</v>
          </cell>
          <cell r="E893" t="str">
            <v>ELASTIC FILLER</v>
          </cell>
          <cell r="F893" t="str">
            <v>(T=20 m/m)</v>
          </cell>
          <cell r="G893" t="str">
            <v>㎡</v>
          </cell>
          <cell r="I893">
            <v>0</v>
          </cell>
        </row>
        <row r="894">
          <cell r="A894" t="str">
            <v>D00911</v>
          </cell>
          <cell r="B894">
            <v>97</v>
          </cell>
          <cell r="C894" t="str">
            <v>3.22</v>
          </cell>
          <cell r="D894">
            <v>2850627</v>
          </cell>
          <cell r="E894" t="str">
            <v>방 호 벽</v>
          </cell>
          <cell r="F894" t="str">
            <v>(육교용)</v>
          </cell>
          <cell r="G894" t="str">
            <v>M</v>
          </cell>
          <cell r="I894">
            <v>0</v>
          </cell>
        </row>
        <row r="895">
          <cell r="A895" t="str">
            <v>D00791</v>
          </cell>
          <cell r="B895">
            <v>16</v>
          </cell>
          <cell r="C895" t="str">
            <v>3.23</v>
          </cell>
          <cell r="D895">
            <v>2927125</v>
          </cell>
          <cell r="E895" t="str">
            <v>교좌장치표지판</v>
          </cell>
          <cell r="G895" t="str">
            <v>EA</v>
          </cell>
          <cell r="I895">
            <v>0</v>
          </cell>
        </row>
        <row r="896">
          <cell r="A896" t="str">
            <v>D00817</v>
          </cell>
          <cell r="B896">
            <v>9.6000000000000002E-2</v>
          </cell>
          <cell r="C896" t="str">
            <v>3.24</v>
          </cell>
          <cell r="D896">
            <v>2965374</v>
          </cell>
          <cell r="E896" t="str">
            <v>아스팔트 채움</v>
          </cell>
          <cell r="F896" t="str">
            <v>(브론아스팔트)</v>
          </cell>
          <cell r="G896" t="str">
            <v>㎥</v>
          </cell>
          <cell r="I896">
            <v>0</v>
          </cell>
        </row>
        <row r="897">
          <cell r="A897" t="str">
            <v>D00593</v>
          </cell>
          <cell r="B897">
            <v>690</v>
          </cell>
          <cell r="C897" t="str">
            <v>3.25</v>
          </cell>
          <cell r="D897">
            <v>2984499</v>
          </cell>
          <cell r="E897" t="str">
            <v>낙하물방지망</v>
          </cell>
          <cell r="G897" t="str">
            <v>㎡</v>
          </cell>
          <cell r="I897">
            <v>0</v>
          </cell>
        </row>
        <row r="898">
          <cell r="A898" t="str">
            <v>D01064</v>
          </cell>
          <cell r="B898">
            <v>39</v>
          </cell>
          <cell r="C898" t="str">
            <v>3.26</v>
          </cell>
          <cell r="D898">
            <v>2994061</v>
          </cell>
          <cell r="E898" t="str">
            <v>중앙분리대</v>
          </cell>
          <cell r="G898" t="str">
            <v>M</v>
          </cell>
          <cell r="I898">
            <v>0</v>
          </cell>
        </row>
        <row r="899">
          <cell r="A899" t="str">
            <v>D00434</v>
          </cell>
          <cell r="B899">
            <v>345</v>
          </cell>
          <cell r="C899" t="str">
            <v>3.27</v>
          </cell>
          <cell r="D899">
            <v>2998842</v>
          </cell>
          <cell r="E899" t="str">
            <v>법면보호블럭</v>
          </cell>
          <cell r="F899" t="str">
            <v>(400x400x120)육교용</v>
          </cell>
          <cell r="G899" t="str">
            <v>㎡</v>
          </cell>
          <cell r="I899">
            <v>0</v>
          </cell>
        </row>
        <row r="900">
          <cell r="A900" t="str">
            <v>D00844</v>
          </cell>
          <cell r="B900">
            <v>49</v>
          </cell>
          <cell r="C900" t="str">
            <v>3.28</v>
          </cell>
          <cell r="D900">
            <v>3001233</v>
          </cell>
          <cell r="E900" t="str">
            <v>법면보호블럭</v>
          </cell>
          <cell r="F900" t="str">
            <v>(기초)</v>
          </cell>
          <cell r="G900" t="str">
            <v>M</v>
          </cell>
          <cell r="I900">
            <v>0</v>
          </cell>
        </row>
        <row r="901">
          <cell r="A901" t="str">
            <v>D03871</v>
          </cell>
          <cell r="B901">
            <v>10</v>
          </cell>
          <cell r="C901" t="str">
            <v>3.29</v>
          </cell>
          <cell r="D901">
            <v>3002428</v>
          </cell>
          <cell r="E901" t="str">
            <v>평판재하시험</v>
          </cell>
          <cell r="G901" t="str">
            <v>개소</v>
          </cell>
          <cell r="I901">
            <v>0</v>
          </cell>
        </row>
        <row r="902">
          <cell r="A902" t="str">
            <v>E3</v>
          </cell>
          <cell r="B902">
            <v>0</v>
          </cell>
          <cell r="C902" t="str">
            <v>합계</v>
          </cell>
          <cell r="D902">
            <v>3003623</v>
          </cell>
          <cell r="I902">
            <v>0</v>
          </cell>
        </row>
        <row r="903">
          <cell r="A903" t="str">
            <v>T3</v>
          </cell>
          <cell r="B903">
            <v>988</v>
          </cell>
          <cell r="C903" t="str">
            <v>3.G</v>
          </cell>
          <cell r="D903">
            <v>3003751</v>
          </cell>
          <cell r="E903" t="str">
            <v>고  암  육  교</v>
          </cell>
          <cell r="F903" t="str">
            <v>P.S.C BEAM</v>
          </cell>
          <cell r="I903">
            <v>0</v>
          </cell>
        </row>
        <row r="904">
          <cell r="A904" t="str">
            <v>T2</v>
          </cell>
          <cell r="B904">
            <v>910</v>
          </cell>
          <cell r="C904" t="str">
            <v>3.01</v>
          </cell>
          <cell r="D904">
            <v>3003879</v>
          </cell>
          <cell r="E904" t="str">
            <v>토          공</v>
          </cell>
          <cell r="I904">
            <v>0</v>
          </cell>
        </row>
        <row r="905">
          <cell r="A905" t="str">
            <v>D00022</v>
          </cell>
          <cell r="B905">
            <v>2839</v>
          </cell>
          <cell r="C905" t="str">
            <v>a</v>
          </cell>
          <cell r="D905">
            <v>3080528</v>
          </cell>
          <cell r="E905" t="str">
            <v>토  사깎기</v>
          </cell>
          <cell r="F905" t="str">
            <v>(불도쟈 32 Ton)</v>
          </cell>
          <cell r="G905" t="str">
            <v>㎥</v>
          </cell>
          <cell r="I905">
            <v>0</v>
          </cell>
        </row>
        <row r="906">
          <cell r="A906" t="str">
            <v>D00096</v>
          </cell>
          <cell r="B906">
            <v>300</v>
          </cell>
          <cell r="C906" t="str">
            <v>b</v>
          </cell>
          <cell r="D906">
            <v>3157176</v>
          </cell>
          <cell r="E906" t="str">
            <v>구조물터파기</v>
          </cell>
          <cell r="F906" t="str">
            <v>(육상토사 0∼2 M)</v>
          </cell>
          <cell r="G906" t="str">
            <v>㎥</v>
          </cell>
          <cell r="I906">
            <v>0</v>
          </cell>
        </row>
        <row r="907">
          <cell r="A907" t="str">
            <v>D00121</v>
          </cell>
          <cell r="B907">
            <v>251</v>
          </cell>
          <cell r="C907" t="str">
            <v>c</v>
          </cell>
          <cell r="D907">
            <v>3157512</v>
          </cell>
          <cell r="E907" t="str">
            <v>구조물터파기</v>
          </cell>
          <cell r="F907" t="str">
            <v>(육상풍화암 0∼1 M)</v>
          </cell>
          <cell r="G907" t="str">
            <v>㎥</v>
          </cell>
          <cell r="I907">
            <v>0</v>
          </cell>
        </row>
        <row r="908">
          <cell r="A908" t="str">
            <v>D00160</v>
          </cell>
          <cell r="B908">
            <v>2638</v>
          </cell>
          <cell r="C908" t="str">
            <v>d</v>
          </cell>
          <cell r="D908">
            <v>3157848</v>
          </cell>
          <cell r="E908" t="str">
            <v>되메우기및다짐</v>
          </cell>
          <cell r="F908" t="str">
            <v>(인력30%+백호우70%)</v>
          </cell>
          <cell r="G908" t="str">
            <v>㎥</v>
          </cell>
          <cell r="I908">
            <v>0</v>
          </cell>
        </row>
        <row r="909">
          <cell r="A909" t="str">
            <v>D00170</v>
          </cell>
          <cell r="B909">
            <v>584</v>
          </cell>
          <cell r="C909" t="str">
            <v>e</v>
          </cell>
          <cell r="D909">
            <v>3157968</v>
          </cell>
          <cell r="E909" t="str">
            <v>뒷채움잡석</v>
          </cell>
          <cell r="F909" t="str">
            <v>(현장암유용)</v>
          </cell>
          <cell r="G909" t="str">
            <v>㎥</v>
          </cell>
          <cell r="I909">
            <v>0</v>
          </cell>
        </row>
        <row r="910">
          <cell r="A910" t="str">
            <v>D01202</v>
          </cell>
          <cell r="B910">
            <v>116</v>
          </cell>
          <cell r="C910" t="str">
            <v>f</v>
          </cell>
          <cell r="D910">
            <v>3158028</v>
          </cell>
          <cell r="E910" t="str">
            <v>암면고르기</v>
          </cell>
          <cell r="F910" t="str">
            <v>(발파암)</v>
          </cell>
          <cell r="G910" t="str">
            <v>㎡</v>
          </cell>
          <cell r="I910">
            <v>0</v>
          </cell>
        </row>
        <row r="911">
          <cell r="A911" t="str">
            <v>E2</v>
          </cell>
          <cell r="B911">
            <v>0</v>
          </cell>
          <cell r="C911" t="str">
            <v>계</v>
          </cell>
          <cell r="D911">
            <v>3158088</v>
          </cell>
          <cell r="I911">
            <v>0</v>
          </cell>
        </row>
        <row r="912">
          <cell r="A912" t="str">
            <v>T2</v>
          </cell>
          <cell r="B912">
            <v>916</v>
          </cell>
          <cell r="C912" t="str">
            <v>3.02</v>
          </cell>
          <cell r="D912">
            <v>3159187</v>
          </cell>
          <cell r="E912" t="str">
            <v>거 푸 집</v>
          </cell>
          <cell r="I912">
            <v>0</v>
          </cell>
        </row>
        <row r="913">
          <cell r="A913" t="str">
            <v>D00276</v>
          </cell>
          <cell r="B913">
            <v>756</v>
          </cell>
          <cell r="C913" t="str">
            <v>a</v>
          </cell>
          <cell r="D913">
            <v>3159188</v>
          </cell>
          <cell r="E913" t="str">
            <v>합판거푸집</v>
          </cell>
          <cell r="F913" t="str">
            <v>(3 회)</v>
          </cell>
          <cell r="G913" t="str">
            <v>㎡</v>
          </cell>
          <cell r="I913">
            <v>0</v>
          </cell>
        </row>
        <row r="914">
          <cell r="A914" t="str">
            <v>D00280</v>
          </cell>
          <cell r="B914">
            <v>100</v>
          </cell>
          <cell r="C914" t="str">
            <v>b</v>
          </cell>
          <cell r="D914">
            <v>3159252</v>
          </cell>
          <cell r="E914" t="str">
            <v>합판거푸집</v>
          </cell>
          <cell r="F914" t="str">
            <v>(4 회)</v>
          </cell>
          <cell r="G914" t="str">
            <v>㎡</v>
          </cell>
          <cell r="I914">
            <v>0</v>
          </cell>
        </row>
        <row r="915">
          <cell r="A915" t="str">
            <v>D00282</v>
          </cell>
          <cell r="B915">
            <v>9</v>
          </cell>
          <cell r="C915" t="str">
            <v>c</v>
          </cell>
          <cell r="D915">
            <v>3159284</v>
          </cell>
          <cell r="E915" t="str">
            <v>합판거푸집</v>
          </cell>
          <cell r="F915" t="str">
            <v>(6 회)</v>
          </cell>
          <cell r="G915" t="str">
            <v>㎡</v>
          </cell>
          <cell r="I915">
            <v>0</v>
          </cell>
        </row>
        <row r="916">
          <cell r="A916" t="str">
            <v>D00265</v>
          </cell>
          <cell r="B916">
            <v>342</v>
          </cell>
          <cell r="C916" t="str">
            <v>d</v>
          </cell>
          <cell r="D916">
            <v>3159292</v>
          </cell>
          <cell r="E916" t="str">
            <v>문양거푸집(합판4회+</v>
          </cell>
          <cell r="F916" t="str">
            <v>문양스치로폴(0∼7M)</v>
          </cell>
          <cell r="G916" t="str">
            <v>㎡</v>
          </cell>
          <cell r="I916">
            <v>0</v>
          </cell>
        </row>
        <row r="917">
          <cell r="A917" t="str">
            <v>E2</v>
          </cell>
          <cell r="B917">
            <v>0</v>
          </cell>
          <cell r="C917" t="str">
            <v>계</v>
          </cell>
          <cell r="D917">
            <v>3159300</v>
          </cell>
          <cell r="I917">
            <v>0</v>
          </cell>
        </row>
        <row r="918">
          <cell r="A918" t="str">
            <v>D00323</v>
          </cell>
          <cell r="B918">
            <v>716</v>
          </cell>
          <cell r="C918" t="str">
            <v>3.03</v>
          </cell>
          <cell r="D918">
            <v>3159301</v>
          </cell>
          <cell r="E918" t="str">
            <v>강관비계</v>
          </cell>
          <cell r="F918" t="str">
            <v>(0∼30 M)</v>
          </cell>
          <cell r="G918" t="str">
            <v>㎡</v>
          </cell>
          <cell r="I918">
            <v>0</v>
          </cell>
        </row>
        <row r="919">
          <cell r="A919" t="str">
            <v>T2</v>
          </cell>
          <cell r="B919">
            <v>922</v>
          </cell>
          <cell r="C919" t="str">
            <v>3.04</v>
          </cell>
          <cell r="D919">
            <v>3159365</v>
          </cell>
          <cell r="E919" t="str">
            <v>동 바 리</v>
          </cell>
          <cell r="I919">
            <v>0</v>
          </cell>
        </row>
        <row r="920">
          <cell r="A920" t="str">
            <v>D00327</v>
          </cell>
          <cell r="B920">
            <v>427</v>
          </cell>
          <cell r="C920" t="str">
            <v>a</v>
          </cell>
          <cell r="D920">
            <v>3159397</v>
          </cell>
          <cell r="E920" t="str">
            <v>동바리공</v>
          </cell>
          <cell r="F920" t="str">
            <v>(목재 4 회)</v>
          </cell>
          <cell r="G920" t="str">
            <v>공㎥</v>
          </cell>
          <cell r="I920">
            <v>0</v>
          </cell>
        </row>
        <row r="921">
          <cell r="A921" t="str">
            <v>D00334</v>
          </cell>
          <cell r="B921">
            <v>144</v>
          </cell>
          <cell r="C921" t="str">
            <v>b</v>
          </cell>
          <cell r="D921">
            <v>3159421</v>
          </cell>
          <cell r="E921" t="str">
            <v>강관동바리</v>
          </cell>
          <cell r="F921" t="str">
            <v>(교량용)</v>
          </cell>
          <cell r="G921" t="str">
            <v>공㎥</v>
          </cell>
          <cell r="I921">
            <v>0</v>
          </cell>
        </row>
        <row r="922">
          <cell r="A922" t="str">
            <v>D01129</v>
          </cell>
          <cell r="B922">
            <v>35</v>
          </cell>
          <cell r="C922" t="str">
            <v>c</v>
          </cell>
          <cell r="D922">
            <v>3159425</v>
          </cell>
          <cell r="E922" t="str">
            <v>수평보강재(교량용)</v>
          </cell>
          <cell r="F922" t="str">
            <v>(강관동바리)</v>
          </cell>
          <cell r="G922" t="str">
            <v>㎡</v>
          </cell>
          <cell r="I922">
            <v>0</v>
          </cell>
        </row>
        <row r="923">
          <cell r="A923" t="str">
            <v>E2</v>
          </cell>
          <cell r="B923">
            <v>0</v>
          </cell>
          <cell r="C923" t="str">
            <v>계</v>
          </cell>
          <cell r="D923">
            <v>3159427</v>
          </cell>
          <cell r="I923">
            <v>0</v>
          </cell>
        </row>
        <row r="924">
          <cell r="A924" t="str">
            <v>T2</v>
          </cell>
          <cell r="B924">
            <v>926</v>
          </cell>
          <cell r="C924" t="str">
            <v>3.05</v>
          </cell>
          <cell r="D924">
            <v>3159549</v>
          </cell>
          <cell r="E924" t="str">
            <v>철근가공조립</v>
          </cell>
          <cell r="I924">
            <v>0</v>
          </cell>
        </row>
        <row r="925">
          <cell r="A925" t="str">
            <v>D00271</v>
          </cell>
          <cell r="B925">
            <v>7.968</v>
          </cell>
          <cell r="C925" t="str">
            <v>a</v>
          </cell>
          <cell r="D925">
            <v>3159551</v>
          </cell>
          <cell r="E925" t="str">
            <v>철근가공조립</v>
          </cell>
          <cell r="F925" t="str">
            <v>(보 통)</v>
          </cell>
          <cell r="G925" t="str">
            <v>Ton</v>
          </cell>
          <cell r="I925">
            <v>0</v>
          </cell>
        </row>
        <row r="926">
          <cell r="A926" t="str">
            <v>D00272</v>
          </cell>
          <cell r="B926">
            <v>95.73</v>
          </cell>
          <cell r="C926" t="str">
            <v>b</v>
          </cell>
          <cell r="D926">
            <v>3159553</v>
          </cell>
          <cell r="E926" t="str">
            <v>철근가공조립</v>
          </cell>
          <cell r="F926" t="str">
            <v>(복 잡)</v>
          </cell>
          <cell r="G926" t="str">
            <v>Ton</v>
          </cell>
          <cell r="I926">
            <v>0</v>
          </cell>
        </row>
        <row r="927">
          <cell r="A927" t="str">
            <v>E2</v>
          </cell>
          <cell r="B927">
            <v>0</v>
          </cell>
          <cell r="C927" t="str">
            <v>계</v>
          </cell>
          <cell r="D927">
            <v>3159556</v>
          </cell>
          <cell r="I927">
            <v>0</v>
          </cell>
        </row>
        <row r="928">
          <cell r="A928" t="str">
            <v>T2</v>
          </cell>
          <cell r="B928">
            <v>930</v>
          </cell>
          <cell r="C928" t="str">
            <v>3.06</v>
          </cell>
          <cell r="D928">
            <v>3159557</v>
          </cell>
          <cell r="E928" t="str">
            <v>콘크리트타설</v>
          </cell>
          <cell r="I928">
            <v>0</v>
          </cell>
        </row>
        <row r="929">
          <cell r="A929" t="str">
            <v>D00237</v>
          </cell>
          <cell r="B929">
            <v>709</v>
          </cell>
          <cell r="C929" t="str">
            <v>a</v>
          </cell>
          <cell r="D929">
            <v>3159621</v>
          </cell>
          <cell r="E929" t="str">
            <v>콘크리트타설</v>
          </cell>
          <cell r="F929" t="str">
            <v>(철근 펌프카)</v>
          </cell>
          <cell r="G929" t="str">
            <v>㎥</v>
          </cell>
          <cell r="I929">
            <v>0</v>
          </cell>
        </row>
        <row r="930">
          <cell r="A930" t="str">
            <v>D00231</v>
          </cell>
          <cell r="B930">
            <v>26</v>
          </cell>
          <cell r="C930" t="str">
            <v>b</v>
          </cell>
          <cell r="D930">
            <v>3159653</v>
          </cell>
          <cell r="E930" t="str">
            <v>콘크리트타설</v>
          </cell>
          <cell r="F930" t="str">
            <v>(무근 VIB 제외)</v>
          </cell>
          <cell r="G930" t="str">
            <v>㎥</v>
          </cell>
          <cell r="I930">
            <v>0</v>
          </cell>
        </row>
        <row r="931">
          <cell r="A931" t="str">
            <v>E2</v>
          </cell>
          <cell r="B931">
            <v>0</v>
          </cell>
          <cell r="C931" t="str">
            <v>계</v>
          </cell>
          <cell r="D931">
            <v>3159685</v>
          </cell>
          <cell r="I931">
            <v>0</v>
          </cell>
        </row>
        <row r="932">
          <cell r="A932" t="str">
            <v>T2</v>
          </cell>
          <cell r="B932">
            <v>934</v>
          </cell>
          <cell r="C932" t="str">
            <v>3.07</v>
          </cell>
          <cell r="D932">
            <v>3159693</v>
          </cell>
          <cell r="E932" t="str">
            <v>표 면 처 리</v>
          </cell>
          <cell r="I932">
            <v>0</v>
          </cell>
        </row>
        <row r="933">
          <cell r="A933" t="str">
            <v>D00537</v>
          </cell>
          <cell r="B933">
            <v>327</v>
          </cell>
          <cell r="C933" t="str">
            <v>a</v>
          </cell>
          <cell r="D933">
            <v>3159697</v>
          </cell>
          <cell r="E933" t="str">
            <v>슬래브양생</v>
          </cell>
          <cell r="F933" t="str">
            <v>(양생제)</v>
          </cell>
          <cell r="G933" t="str">
            <v>㎡</v>
          </cell>
          <cell r="I933">
            <v>0</v>
          </cell>
        </row>
        <row r="934">
          <cell r="A934" t="str">
            <v>D00539</v>
          </cell>
          <cell r="B934">
            <v>300</v>
          </cell>
          <cell r="C934" t="str">
            <v>b</v>
          </cell>
          <cell r="D934">
            <v>3159699</v>
          </cell>
          <cell r="E934" t="str">
            <v>슬래브면고르기</v>
          </cell>
          <cell r="F934" t="str">
            <v>(데크 피니샤)</v>
          </cell>
          <cell r="G934" t="str">
            <v>㎡</v>
          </cell>
          <cell r="I934">
            <v>0</v>
          </cell>
        </row>
        <row r="935">
          <cell r="A935" t="str">
            <v>E2</v>
          </cell>
          <cell r="B935">
            <v>0</v>
          </cell>
          <cell r="C935" t="str">
            <v>계</v>
          </cell>
          <cell r="D935">
            <v>3159700</v>
          </cell>
          <cell r="I935">
            <v>0</v>
          </cell>
        </row>
        <row r="936">
          <cell r="A936" t="str">
            <v>T2</v>
          </cell>
          <cell r="B936">
            <v>940</v>
          </cell>
          <cell r="C936" t="str">
            <v>3.08</v>
          </cell>
          <cell r="D936">
            <v>3159828</v>
          </cell>
          <cell r="E936" t="str">
            <v>교좌장치</v>
          </cell>
          <cell r="I936">
            <v>0</v>
          </cell>
        </row>
        <row r="937">
          <cell r="A937" t="str">
            <v>D00545</v>
          </cell>
          <cell r="B937">
            <v>1</v>
          </cell>
          <cell r="C937" t="str">
            <v>a</v>
          </cell>
          <cell r="D937">
            <v>3159956</v>
          </cell>
          <cell r="E937" t="str">
            <v>교좌장치</v>
          </cell>
          <cell r="F937" t="str">
            <v>(고정단 135 Ton)</v>
          </cell>
          <cell r="G937" t="str">
            <v>EA</v>
          </cell>
          <cell r="I937">
            <v>0</v>
          </cell>
        </row>
        <row r="938">
          <cell r="A938" t="str">
            <v>D00549</v>
          </cell>
          <cell r="B938">
            <v>4</v>
          </cell>
          <cell r="C938" t="str">
            <v>b</v>
          </cell>
          <cell r="D938">
            <v>3160004</v>
          </cell>
          <cell r="E938" t="str">
            <v>교좌장치</v>
          </cell>
          <cell r="F938" t="str">
            <v>(횡방향가동단135Ton)</v>
          </cell>
          <cell r="G938" t="str">
            <v>EA</v>
          </cell>
          <cell r="I938">
            <v>0</v>
          </cell>
        </row>
        <row r="939">
          <cell r="A939" t="str">
            <v>D00548</v>
          </cell>
          <cell r="B939">
            <v>1</v>
          </cell>
          <cell r="C939" t="str">
            <v>c</v>
          </cell>
          <cell r="D939">
            <v>3160028</v>
          </cell>
          <cell r="E939" t="str">
            <v>교좌장치</v>
          </cell>
          <cell r="F939" t="str">
            <v>(종방향가동단135Ton)</v>
          </cell>
          <cell r="G939" t="str">
            <v>EA</v>
          </cell>
          <cell r="I939">
            <v>0</v>
          </cell>
        </row>
        <row r="940">
          <cell r="A940" t="str">
            <v>D00547</v>
          </cell>
          <cell r="B940">
            <v>4</v>
          </cell>
          <cell r="C940" t="str">
            <v>d</v>
          </cell>
          <cell r="D940">
            <v>3160040</v>
          </cell>
          <cell r="E940" t="str">
            <v>교좌장치</v>
          </cell>
          <cell r="F940" t="str">
            <v>(양방향가동단135Ton)</v>
          </cell>
          <cell r="G940" t="str">
            <v>EA</v>
          </cell>
          <cell r="I940">
            <v>0</v>
          </cell>
        </row>
        <row r="941">
          <cell r="A941" t="str">
            <v>E2</v>
          </cell>
          <cell r="B941">
            <v>0</v>
          </cell>
          <cell r="C941" t="str">
            <v>계</v>
          </cell>
          <cell r="D941">
            <v>3160046</v>
          </cell>
          <cell r="I941">
            <v>0</v>
          </cell>
        </row>
        <row r="942">
          <cell r="A942" t="str">
            <v>T2</v>
          </cell>
          <cell r="B942">
            <v>945</v>
          </cell>
          <cell r="C942" t="str">
            <v>3.09</v>
          </cell>
          <cell r="D942">
            <v>3160360</v>
          </cell>
          <cell r="E942" t="str">
            <v>P.S.C BEAM</v>
          </cell>
          <cell r="I942">
            <v>0</v>
          </cell>
        </row>
        <row r="943">
          <cell r="A943" t="str">
            <v>D00619</v>
          </cell>
          <cell r="B943">
            <v>5</v>
          </cell>
          <cell r="C943" t="str">
            <v>a</v>
          </cell>
          <cell r="D943">
            <v>3160424</v>
          </cell>
          <cell r="E943" t="str">
            <v>P.S.C BEAM 제작</v>
          </cell>
          <cell r="F943" t="str">
            <v>(L=30 M)</v>
          </cell>
          <cell r="G943" t="str">
            <v>본</v>
          </cell>
          <cell r="I943">
            <v>0</v>
          </cell>
        </row>
        <row r="944">
          <cell r="A944" t="str">
            <v>D00606</v>
          </cell>
          <cell r="B944">
            <v>5</v>
          </cell>
          <cell r="C944" t="str">
            <v>b</v>
          </cell>
          <cell r="D944">
            <v>3160488</v>
          </cell>
          <cell r="E944" t="str">
            <v>P.S.C 빔 운반및설치</v>
          </cell>
          <cell r="F944" t="str">
            <v>(L=30 M)</v>
          </cell>
          <cell r="G944" t="str">
            <v>EA</v>
          </cell>
          <cell r="I944">
            <v>0</v>
          </cell>
        </row>
        <row r="945">
          <cell r="A945" t="str">
            <v>D01130</v>
          </cell>
          <cell r="B945">
            <v>5</v>
          </cell>
          <cell r="C945" t="str">
            <v>c</v>
          </cell>
          <cell r="D945">
            <v>3160552</v>
          </cell>
          <cell r="E945" t="str">
            <v>P.S.C빔 전도방지시설</v>
          </cell>
          <cell r="G945" t="str">
            <v>본</v>
          </cell>
          <cell r="I945">
            <v>0</v>
          </cell>
        </row>
        <row r="946">
          <cell r="A946" t="str">
            <v>E2</v>
          </cell>
          <cell r="B946">
            <v>0</v>
          </cell>
          <cell r="C946" t="str">
            <v>계</v>
          </cell>
          <cell r="D946">
            <v>3160584</v>
          </cell>
          <cell r="I946">
            <v>0</v>
          </cell>
        </row>
        <row r="947">
          <cell r="A947" t="str">
            <v>T2</v>
          </cell>
          <cell r="B947">
            <v>949</v>
          </cell>
          <cell r="C947" t="str">
            <v>3.10</v>
          </cell>
          <cell r="D947">
            <v>3160648</v>
          </cell>
          <cell r="E947" t="str">
            <v>신축이음장치</v>
          </cell>
          <cell r="I947">
            <v>0</v>
          </cell>
        </row>
        <row r="948">
          <cell r="A948" t="str">
            <v>D03819</v>
          </cell>
          <cell r="B948">
            <v>10</v>
          </cell>
          <cell r="C948" t="str">
            <v>a</v>
          </cell>
          <cell r="D948">
            <v>3160664</v>
          </cell>
          <cell r="E948" t="str">
            <v>신축이음장치</v>
          </cell>
          <cell r="F948" t="str">
            <v>(Rail-No 80)</v>
          </cell>
          <cell r="G948" t="str">
            <v>M</v>
          </cell>
          <cell r="I948">
            <v>0</v>
          </cell>
        </row>
        <row r="949">
          <cell r="A949" t="str">
            <v>D01313</v>
          </cell>
          <cell r="B949">
            <v>10</v>
          </cell>
          <cell r="C949" t="str">
            <v>b</v>
          </cell>
          <cell r="D949">
            <v>3160680</v>
          </cell>
          <cell r="E949" t="str">
            <v>신축이음장치</v>
          </cell>
          <cell r="F949" t="str">
            <v>(Rail-No100)</v>
          </cell>
          <cell r="G949" t="str">
            <v>M</v>
          </cell>
          <cell r="I949">
            <v>0</v>
          </cell>
        </row>
        <row r="950">
          <cell r="A950" t="str">
            <v>E2</v>
          </cell>
          <cell r="B950">
            <v>0</v>
          </cell>
          <cell r="C950" t="str">
            <v>계</v>
          </cell>
          <cell r="D950">
            <v>3160712</v>
          </cell>
          <cell r="I950">
            <v>0</v>
          </cell>
        </row>
        <row r="951">
          <cell r="A951" t="str">
            <v>D00535</v>
          </cell>
          <cell r="B951">
            <v>300</v>
          </cell>
          <cell r="C951" t="str">
            <v>3.11</v>
          </cell>
          <cell r="D951">
            <v>3160840</v>
          </cell>
          <cell r="E951" t="str">
            <v>교면방수</v>
          </cell>
          <cell r="F951" t="str">
            <v>(도막식)</v>
          </cell>
          <cell r="G951" t="str">
            <v>㎡</v>
          </cell>
          <cell r="I951">
            <v>0</v>
          </cell>
        </row>
        <row r="952">
          <cell r="A952" t="str">
            <v>T2</v>
          </cell>
          <cell r="B952">
            <v>956</v>
          </cell>
          <cell r="C952" t="str">
            <v>3.12</v>
          </cell>
          <cell r="D952">
            <v>3160904</v>
          </cell>
          <cell r="E952" t="str">
            <v>접속슬래브 접합공</v>
          </cell>
          <cell r="I952">
            <v>0</v>
          </cell>
        </row>
        <row r="953">
          <cell r="A953" t="str">
            <v>D01067</v>
          </cell>
          <cell r="B953">
            <v>46</v>
          </cell>
          <cell r="C953" t="str">
            <v>a</v>
          </cell>
          <cell r="D953">
            <v>3160936</v>
          </cell>
          <cell r="E953" t="str">
            <v>다웰바 설치</v>
          </cell>
          <cell r="F953" t="str">
            <v>(D=25 m/m, L=500)</v>
          </cell>
          <cell r="G953" t="str">
            <v>EA</v>
          </cell>
          <cell r="I953">
            <v>0</v>
          </cell>
        </row>
        <row r="954">
          <cell r="A954" t="str">
            <v>D01190</v>
          </cell>
          <cell r="B954">
            <v>13</v>
          </cell>
          <cell r="C954" t="str">
            <v>b</v>
          </cell>
          <cell r="D954">
            <v>3160968</v>
          </cell>
          <cell r="E954" t="str">
            <v>다웰-켑 설치</v>
          </cell>
          <cell r="F954" t="str">
            <v>(Φ60 m/m)</v>
          </cell>
          <cell r="G954" t="str">
            <v>M</v>
          </cell>
          <cell r="I954">
            <v>0</v>
          </cell>
        </row>
        <row r="955">
          <cell r="A955" t="str">
            <v>D00540</v>
          </cell>
          <cell r="B955">
            <v>46</v>
          </cell>
          <cell r="C955" t="str">
            <v>c</v>
          </cell>
          <cell r="D955">
            <v>3160970</v>
          </cell>
          <cell r="E955" t="str">
            <v>경질고무판</v>
          </cell>
          <cell r="F955" t="str">
            <v>(150x150)</v>
          </cell>
          <cell r="G955" t="str">
            <v>EA</v>
          </cell>
          <cell r="I955">
            <v>0</v>
          </cell>
        </row>
        <row r="956">
          <cell r="A956" t="str">
            <v>D00566</v>
          </cell>
          <cell r="B956">
            <v>7</v>
          </cell>
          <cell r="C956" t="str">
            <v>d</v>
          </cell>
          <cell r="D956">
            <v>3160971</v>
          </cell>
          <cell r="E956" t="str">
            <v>타르페이퍼 설치</v>
          </cell>
          <cell r="F956" t="str">
            <v>(5 겹)</v>
          </cell>
          <cell r="G956" t="str">
            <v>㎡</v>
          </cell>
          <cell r="I956">
            <v>0</v>
          </cell>
        </row>
        <row r="957">
          <cell r="A957" t="str">
            <v>E2</v>
          </cell>
          <cell r="B957">
            <v>0</v>
          </cell>
          <cell r="C957" t="str">
            <v>계</v>
          </cell>
          <cell r="D957">
            <v>3161003</v>
          </cell>
          <cell r="I957">
            <v>0</v>
          </cell>
        </row>
        <row r="958">
          <cell r="A958" t="str">
            <v>T2</v>
          </cell>
          <cell r="B958">
            <v>960</v>
          </cell>
          <cell r="C958" t="str">
            <v>3.13</v>
          </cell>
          <cell r="D958">
            <v>3161036</v>
          </cell>
          <cell r="E958" t="str">
            <v>무수축 콘크리트</v>
          </cell>
          <cell r="I958">
            <v>0</v>
          </cell>
        </row>
        <row r="959">
          <cell r="A959" t="str">
            <v>D00567</v>
          </cell>
          <cell r="B959">
            <v>0.50700000000000001</v>
          </cell>
          <cell r="C959" t="str">
            <v>a</v>
          </cell>
          <cell r="D959">
            <v>3161052</v>
          </cell>
          <cell r="E959" t="str">
            <v>무수축몰탈</v>
          </cell>
          <cell r="F959" t="str">
            <v>(1:1)</v>
          </cell>
          <cell r="G959" t="str">
            <v>㎥</v>
          </cell>
          <cell r="I959">
            <v>0</v>
          </cell>
        </row>
        <row r="960">
          <cell r="A960" t="str">
            <v>D00568</v>
          </cell>
          <cell r="B960">
            <v>3.8</v>
          </cell>
          <cell r="C960" t="str">
            <v>b</v>
          </cell>
          <cell r="D960">
            <v>3161060</v>
          </cell>
          <cell r="E960" t="str">
            <v>무수축콘크리트</v>
          </cell>
          <cell r="G960" t="str">
            <v>㎥</v>
          </cell>
          <cell r="I960">
            <v>0</v>
          </cell>
        </row>
        <row r="961">
          <cell r="A961" t="str">
            <v>E2</v>
          </cell>
          <cell r="B961">
            <v>0</v>
          </cell>
          <cell r="C961" t="str">
            <v>계</v>
          </cell>
          <cell r="D961">
            <v>3161064</v>
          </cell>
          <cell r="I961">
            <v>0</v>
          </cell>
        </row>
        <row r="962">
          <cell r="A962" t="str">
            <v>T2</v>
          </cell>
          <cell r="B962">
            <v>964</v>
          </cell>
          <cell r="C962" t="str">
            <v>3.14</v>
          </cell>
          <cell r="D962">
            <v>3161066</v>
          </cell>
          <cell r="E962" t="str">
            <v>스치로폴 설치</v>
          </cell>
          <cell r="I962">
            <v>0</v>
          </cell>
        </row>
        <row r="963">
          <cell r="A963" t="str">
            <v>D00853</v>
          </cell>
          <cell r="B963">
            <v>3</v>
          </cell>
          <cell r="C963" t="str">
            <v>a</v>
          </cell>
          <cell r="D963">
            <v>3161324</v>
          </cell>
          <cell r="E963" t="str">
            <v>스치로폴설치</v>
          </cell>
          <cell r="F963" t="str">
            <v>(T=10 m/m)</v>
          </cell>
          <cell r="G963" t="str">
            <v>㎡</v>
          </cell>
          <cell r="I963">
            <v>0</v>
          </cell>
        </row>
        <row r="964">
          <cell r="A964" t="str">
            <v>D00532</v>
          </cell>
          <cell r="B964">
            <v>17</v>
          </cell>
          <cell r="C964" t="str">
            <v>b</v>
          </cell>
          <cell r="D964">
            <v>3161452</v>
          </cell>
          <cell r="E964" t="str">
            <v>스치로폴설치</v>
          </cell>
          <cell r="F964" t="str">
            <v>(T=20 m/m)</v>
          </cell>
          <cell r="G964" t="str">
            <v>㎡</v>
          </cell>
          <cell r="I964">
            <v>0</v>
          </cell>
        </row>
        <row r="965">
          <cell r="A965" t="str">
            <v>E2</v>
          </cell>
          <cell r="B965">
            <v>0</v>
          </cell>
          <cell r="C965" t="str">
            <v>계</v>
          </cell>
          <cell r="D965">
            <v>3161453</v>
          </cell>
          <cell r="I965">
            <v>0</v>
          </cell>
        </row>
        <row r="966">
          <cell r="A966" t="str">
            <v>T2</v>
          </cell>
          <cell r="B966">
            <v>970</v>
          </cell>
          <cell r="C966" t="str">
            <v>3.15</v>
          </cell>
          <cell r="D966">
            <v>3161580</v>
          </cell>
          <cell r="E966" t="str">
            <v>배수시설</v>
          </cell>
          <cell r="I966">
            <v>0</v>
          </cell>
        </row>
        <row r="967">
          <cell r="A967" t="str">
            <v>D00572</v>
          </cell>
          <cell r="B967">
            <v>4</v>
          </cell>
          <cell r="C967" t="str">
            <v>a</v>
          </cell>
          <cell r="D967">
            <v>3161581</v>
          </cell>
          <cell r="E967" t="str">
            <v>집 수 구</v>
          </cell>
          <cell r="G967" t="str">
            <v>EA</v>
          </cell>
          <cell r="I967">
            <v>0</v>
          </cell>
        </row>
        <row r="968">
          <cell r="A968" t="str">
            <v>D00573</v>
          </cell>
          <cell r="B968">
            <v>21</v>
          </cell>
          <cell r="C968" t="str">
            <v>b</v>
          </cell>
          <cell r="D968">
            <v>3161582</v>
          </cell>
          <cell r="E968" t="str">
            <v>배 수 구</v>
          </cell>
          <cell r="F968" t="str">
            <v>(스테인레스관)</v>
          </cell>
          <cell r="G968" t="str">
            <v>M</v>
          </cell>
          <cell r="I968">
            <v>0</v>
          </cell>
        </row>
        <row r="969">
          <cell r="A969" t="str">
            <v>D00574</v>
          </cell>
          <cell r="B969">
            <v>14</v>
          </cell>
          <cell r="C969" t="str">
            <v>c</v>
          </cell>
          <cell r="D969">
            <v>3161646</v>
          </cell>
          <cell r="E969" t="str">
            <v>부착시설(A)</v>
          </cell>
          <cell r="G969" t="str">
            <v>EA</v>
          </cell>
          <cell r="I969">
            <v>0</v>
          </cell>
        </row>
        <row r="970">
          <cell r="A970" t="str">
            <v>D00577</v>
          </cell>
          <cell r="B970">
            <v>16</v>
          </cell>
          <cell r="C970" t="str">
            <v>d</v>
          </cell>
          <cell r="D970">
            <v>3161678</v>
          </cell>
          <cell r="E970" t="str">
            <v>도 수 로</v>
          </cell>
          <cell r="G970" t="str">
            <v>M</v>
          </cell>
          <cell r="I970">
            <v>0</v>
          </cell>
        </row>
        <row r="971">
          <cell r="A971" t="str">
            <v>E2</v>
          </cell>
          <cell r="B971">
            <v>0</v>
          </cell>
          <cell r="C971" t="str">
            <v>계</v>
          </cell>
          <cell r="D971">
            <v>3161694</v>
          </cell>
          <cell r="I971">
            <v>0</v>
          </cell>
        </row>
        <row r="972">
          <cell r="A972" t="str">
            <v>T2</v>
          </cell>
          <cell r="B972">
            <v>974</v>
          </cell>
          <cell r="C972" t="str">
            <v>3.16</v>
          </cell>
          <cell r="D972">
            <v>3161710</v>
          </cell>
          <cell r="E972" t="str">
            <v>스페이서설치</v>
          </cell>
          <cell r="I972">
            <v>0</v>
          </cell>
        </row>
        <row r="973">
          <cell r="A973" t="str">
            <v>D00588</v>
          </cell>
          <cell r="B973">
            <v>586</v>
          </cell>
          <cell r="C973" t="str">
            <v>a</v>
          </cell>
          <cell r="D973">
            <v>3161726</v>
          </cell>
          <cell r="E973" t="str">
            <v>스페이서 설치</v>
          </cell>
          <cell r="F973" t="str">
            <v>(슬라브및기초용)</v>
          </cell>
          <cell r="G973" t="str">
            <v>㎡</v>
          </cell>
          <cell r="I973">
            <v>0</v>
          </cell>
        </row>
        <row r="974">
          <cell r="A974" t="str">
            <v>D01070</v>
          </cell>
          <cell r="B974">
            <v>117</v>
          </cell>
          <cell r="C974" t="str">
            <v>b</v>
          </cell>
          <cell r="D974">
            <v>3161734</v>
          </cell>
          <cell r="E974" t="str">
            <v>스페이서 설치</v>
          </cell>
          <cell r="F974" t="str">
            <v>(벽체용)</v>
          </cell>
          <cell r="G974" t="str">
            <v>㎡</v>
          </cell>
          <cell r="I974">
            <v>0</v>
          </cell>
        </row>
        <row r="975">
          <cell r="A975" t="str">
            <v>E2</v>
          </cell>
          <cell r="B975">
            <v>0</v>
          </cell>
          <cell r="C975" t="str">
            <v>계</v>
          </cell>
          <cell r="D975">
            <v>3161738</v>
          </cell>
          <cell r="I975">
            <v>0</v>
          </cell>
        </row>
        <row r="976">
          <cell r="A976" t="str">
            <v>T2</v>
          </cell>
          <cell r="B976">
            <v>979</v>
          </cell>
          <cell r="C976" t="str">
            <v>3.17</v>
          </cell>
          <cell r="D976">
            <v>3161756</v>
          </cell>
          <cell r="E976" t="str">
            <v>교명판 설명판</v>
          </cell>
          <cell r="I976">
            <v>0</v>
          </cell>
        </row>
        <row r="977">
          <cell r="A977" t="str">
            <v>D00581</v>
          </cell>
          <cell r="B977">
            <v>4</v>
          </cell>
          <cell r="C977" t="str">
            <v>a</v>
          </cell>
          <cell r="D977">
            <v>3161757</v>
          </cell>
          <cell r="E977" t="str">
            <v>교 명 주</v>
          </cell>
          <cell r="F977" t="str">
            <v>(소형,화강석)</v>
          </cell>
          <cell r="G977" t="str">
            <v>기</v>
          </cell>
          <cell r="I977">
            <v>0</v>
          </cell>
        </row>
        <row r="978">
          <cell r="A978" t="str">
            <v>D00583</v>
          </cell>
          <cell r="B978">
            <v>2</v>
          </cell>
          <cell r="C978" t="str">
            <v>b</v>
          </cell>
          <cell r="D978">
            <v>3161758</v>
          </cell>
          <cell r="E978" t="str">
            <v>교 명 판(황동주물)</v>
          </cell>
          <cell r="F978" t="str">
            <v>(450x200x10)</v>
          </cell>
          <cell r="G978" t="str">
            <v>EA</v>
          </cell>
          <cell r="I978">
            <v>0</v>
          </cell>
        </row>
        <row r="979">
          <cell r="A979" t="str">
            <v>D00584</v>
          </cell>
          <cell r="B979">
            <v>2</v>
          </cell>
          <cell r="C979" t="str">
            <v>c</v>
          </cell>
          <cell r="D979">
            <v>3161822</v>
          </cell>
          <cell r="E979" t="str">
            <v>설 명 판(황동주물)</v>
          </cell>
          <cell r="F979" t="str">
            <v>(500x300x10)</v>
          </cell>
          <cell r="G979" t="str">
            <v>EA</v>
          </cell>
          <cell r="I979">
            <v>0</v>
          </cell>
        </row>
        <row r="980">
          <cell r="A980" t="str">
            <v>E2</v>
          </cell>
          <cell r="B980">
            <v>0</v>
          </cell>
          <cell r="C980" t="str">
            <v>계</v>
          </cell>
          <cell r="D980">
            <v>3161854</v>
          </cell>
          <cell r="I980">
            <v>0</v>
          </cell>
        </row>
        <row r="981">
          <cell r="A981" t="str">
            <v>D00594</v>
          </cell>
          <cell r="B981">
            <v>1</v>
          </cell>
          <cell r="C981" t="str">
            <v>3.18</v>
          </cell>
          <cell r="D981">
            <v>3161862</v>
          </cell>
          <cell r="E981" t="str">
            <v>측량기준점 설치</v>
          </cell>
          <cell r="F981" t="str">
            <v>(황동주물)</v>
          </cell>
          <cell r="G981" t="str">
            <v>EA</v>
          </cell>
          <cell r="I981">
            <v>0</v>
          </cell>
        </row>
        <row r="982">
          <cell r="A982" t="str">
            <v>D01224</v>
          </cell>
          <cell r="B982">
            <v>21</v>
          </cell>
          <cell r="C982" t="str">
            <v>3.19</v>
          </cell>
          <cell r="D982">
            <v>3162062</v>
          </cell>
          <cell r="E982" t="str">
            <v>폴리우레탄실란트채움</v>
          </cell>
          <cell r="F982" t="str">
            <v>(25x10)</v>
          </cell>
          <cell r="G982" t="str">
            <v>M</v>
          </cell>
          <cell r="I982">
            <v>0</v>
          </cell>
        </row>
        <row r="983">
          <cell r="A983" t="str">
            <v>D01308</v>
          </cell>
          <cell r="B983">
            <v>134</v>
          </cell>
          <cell r="C983" t="str">
            <v>3.20</v>
          </cell>
          <cell r="D983">
            <v>3162504</v>
          </cell>
          <cell r="E983" t="str">
            <v>강섬유보강재</v>
          </cell>
          <cell r="F983" t="str">
            <v>(900 g/㎥)</v>
          </cell>
          <cell r="G983" t="str">
            <v>㎥</v>
          </cell>
          <cell r="I983">
            <v>0</v>
          </cell>
        </row>
        <row r="984">
          <cell r="A984" t="str">
            <v>D01309</v>
          </cell>
          <cell r="B984">
            <v>20</v>
          </cell>
          <cell r="C984" t="str">
            <v>3.21</v>
          </cell>
          <cell r="D984">
            <v>3163000</v>
          </cell>
          <cell r="E984" t="str">
            <v>모래주머니</v>
          </cell>
          <cell r="G984" t="str">
            <v>EA</v>
          </cell>
          <cell r="I984">
            <v>0</v>
          </cell>
        </row>
        <row r="985">
          <cell r="A985" t="str">
            <v>D00911</v>
          </cell>
          <cell r="B985">
            <v>88</v>
          </cell>
          <cell r="C985" t="str">
            <v>3.22</v>
          </cell>
          <cell r="D985">
            <v>3315997</v>
          </cell>
          <cell r="E985" t="str">
            <v>방 호 벽</v>
          </cell>
          <cell r="F985" t="str">
            <v>(육교용)</v>
          </cell>
          <cell r="G985" t="str">
            <v>M</v>
          </cell>
          <cell r="I985">
            <v>0</v>
          </cell>
        </row>
        <row r="986">
          <cell r="A986" t="str">
            <v>D00791</v>
          </cell>
          <cell r="B986">
            <v>10</v>
          </cell>
          <cell r="C986" t="str">
            <v>3.23</v>
          </cell>
          <cell r="D986">
            <v>3392495</v>
          </cell>
          <cell r="E986" t="str">
            <v>교좌장치표지판</v>
          </cell>
          <cell r="G986" t="str">
            <v>EA</v>
          </cell>
          <cell r="I986">
            <v>0</v>
          </cell>
        </row>
        <row r="987">
          <cell r="A987" t="str">
            <v>D00817</v>
          </cell>
          <cell r="B987">
            <v>4.5999999999999999E-2</v>
          </cell>
          <cell r="C987" t="str">
            <v>3.24</v>
          </cell>
          <cell r="D987">
            <v>3430744</v>
          </cell>
          <cell r="E987" t="str">
            <v>아스팔트 채움</v>
          </cell>
          <cell r="F987" t="str">
            <v>(브론아스팔트)</v>
          </cell>
          <cell r="G987" t="str">
            <v>㎥</v>
          </cell>
          <cell r="I987">
            <v>0</v>
          </cell>
        </row>
        <row r="988">
          <cell r="A988" t="str">
            <v>D03871</v>
          </cell>
          <cell r="B988">
            <v>6</v>
          </cell>
          <cell r="C988" t="str">
            <v>3.25</v>
          </cell>
          <cell r="D988">
            <v>3613199</v>
          </cell>
          <cell r="E988" t="str">
            <v>평판재하시험</v>
          </cell>
          <cell r="G988" t="str">
            <v>개소</v>
          </cell>
          <cell r="I988">
            <v>0</v>
          </cell>
        </row>
        <row r="989">
          <cell r="A989" t="str">
            <v>E3</v>
          </cell>
          <cell r="B989">
            <v>0</v>
          </cell>
          <cell r="C989" t="str">
            <v>합계</v>
          </cell>
          <cell r="D989">
            <v>3795653</v>
          </cell>
          <cell r="I989">
            <v>0</v>
          </cell>
        </row>
        <row r="990">
          <cell r="A990" t="str">
            <v>T3</v>
          </cell>
          <cell r="B990">
            <v>1092</v>
          </cell>
          <cell r="C990" t="str">
            <v>3.H</v>
          </cell>
          <cell r="D990">
            <v>3960306</v>
          </cell>
          <cell r="E990" t="str">
            <v>고    암    교</v>
          </cell>
          <cell r="F990" t="str">
            <v>PRE-FLEX BEAM</v>
          </cell>
          <cell r="I990">
            <v>0</v>
          </cell>
        </row>
        <row r="991">
          <cell r="A991" t="str">
            <v>T2</v>
          </cell>
          <cell r="B991">
            <v>995</v>
          </cell>
          <cell r="C991" t="str">
            <v>3.01</v>
          </cell>
          <cell r="D991">
            <v>3960434</v>
          </cell>
          <cell r="E991" t="str">
            <v>토          공</v>
          </cell>
          <cell r="I991">
            <v>0</v>
          </cell>
        </row>
        <row r="992">
          <cell r="A992" t="str">
            <v>D00096</v>
          </cell>
          <cell r="B992">
            <v>2953</v>
          </cell>
          <cell r="C992" t="str">
            <v>a</v>
          </cell>
          <cell r="D992">
            <v>4113731</v>
          </cell>
          <cell r="E992" t="str">
            <v>구조물터파기</v>
          </cell>
          <cell r="F992" t="str">
            <v>(육상토사 0∼2 M)</v>
          </cell>
          <cell r="G992" t="str">
            <v>㎥</v>
          </cell>
          <cell r="I992">
            <v>0</v>
          </cell>
        </row>
        <row r="993">
          <cell r="A993" t="str">
            <v>D00038</v>
          </cell>
          <cell r="B993">
            <v>2953</v>
          </cell>
          <cell r="C993" t="str">
            <v>b</v>
          </cell>
          <cell r="D993">
            <v>4114067</v>
          </cell>
          <cell r="E993" t="str">
            <v>토사치환</v>
          </cell>
          <cell r="F993" t="str">
            <v>노상다짐</v>
          </cell>
          <cell r="G993" t="str">
            <v>㎥</v>
          </cell>
          <cell r="I993">
            <v>0</v>
          </cell>
        </row>
        <row r="994">
          <cell r="A994" t="str">
            <v>D00170</v>
          </cell>
          <cell r="B994">
            <v>1033</v>
          </cell>
          <cell r="C994" t="str">
            <v>c</v>
          </cell>
          <cell r="D994">
            <v>4114523</v>
          </cell>
          <cell r="E994" t="str">
            <v>뒷채움잡석</v>
          </cell>
          <cell r="F994" t="str">
            <v>(현장암유용)</v>
          </cell>
          <cell r="G994" t="str">
            <v>㎥</v>
          </cell>
          <cell r="I994">
            <v>0</v>
          </cell>
        </row>
        <row r="995">
          <cell r="A995" t="str">
            <v>D00150</v>
          </cell>
          <cell r="B995">
            <v>3002</v>
          </cell>
          <cell r="C995" t="str">
            <v>d</v>
          </cell>
          <cell r="D995">
            <v>4114583</v>
          </cell>
          <cell r="E995" t="str">
            <v>교대앞성토</v>
          </cell>
          <cell r="G995" t="str">
            <v>㎥</v>
          </cell>
          <cell r="I995">
            <v>0</v>
          </cell>
        </row>
        <row r="996">
          <cell r="A996" t="str">
            <v>E2</v>
          </cell>
          <cell r="B996">
            <v>0</v>
          </cell>
          <cell r="C996" t="str">
            <v>계</v>
          </cell>
          <cell r="D996">
            <v>4114643</v>
          </cell>
          <cell r="I996">
            <v>0</v>
          </cell>
        </row>
        <row r="997">
          <cell r="A997" t="str">
            <v>T2</v>
          </cell>
          <cell r="B997">
            <v>1002</v>
          </cell>
          <cell r="C997" t="str">
            <v>3.02</v>
          </cell>
          <cell r="D997">
            <v>4114771</v>
          </cell>
          <cell r="E997" t="str">
            <v>강관파일공</v>
          </cell>
          <cell r="I997">
            <v>0</v>
          </cell>
        </row>
        <row r="998">
          <cell r="A998" t="str">
            <v>D00504</v>
          </cell>
          <cell r="B998">
            <v>1376</v>
          </cell>
          <cell r="C998" t="str">
            <v>a</v>
          </cell>
          <cell r="D998">
            <v>4114829</v>
          </cell>
          <cell r="E998" t="str">
            <v>강관파일구입</v>
          </cell>
          <cell r="F998" t="str">
            <v>(Φ508.0m/mx9t)</v>
          </cell>
          <cell r="G998" t="str">
            <v>M</v>
          </cell>
          <cell r="I998">
            <v>0</v>
          </cell>
        </row>
        <row r="999">
          <cell r="A999" t="str">
            <v>D00512</v>
          </cell>
          <cell r="B999">
            <v>1344</v>
          </cell>
          <cell r="C999" t="str">
            <v>b</v>
          </cell>
          <cell r="D999">
            <v>4114858</v>
          </cell>
          <cell r="E999" t="str">
            <v>강관파일항타(직항)</v>
          </cell>
          <cell r="F999" t="str">
            <v>Φ508(15 m 이하)</v>
          </cell>
          <cell r="G999" t="str">
            <v>M</v>
          </cell>
          <cell r="I999">
            <v>0</v>
          </cell>
        </row>
        <row r="1000">
          <cell r="A1000" t="str">
            <v>D03838</v>
          </cell>
          <cell r="B1000">
            <v>24</v>
          </cell>
          <cell r="C1000" t="str">
            <v>c</v>
          </cell>
          <cell r="D1000">
            <v>4114864</v>
          </cell>
          <cell r="E1000" t="str">
            <v>파일속모래채움</v>
          </cell>
          <cell r="G1000" t="str">
            <v>㎥</v>
          </cell>
          <cell r="I1000">
            <v>0</v>
          </cell>
        </row>
        <row r="1001">
          <cell r="A1001" t="str">
            <v>D00502</v>
          </cell>
          <cell r="B1001">
            <v>24</v>
          </cell>
          <cell r="C1001" t="str">
            <v>d</v>
          </cell>
          <cell r="D1001">
            <v>4114867</v>
          </cell>
          <cell r="E1001" t="str">
            <v>속채움 콘크리트</v>
          </cell>
          <cell r="G1001" t="str">
            <v>㎥</v>
          </cell>
          <cell r="I1001">
            <v>0</v>
          </cell>
        </row>
        <row r="1002">
          <cell r="A1002" t="str">
            <v>D00517</v>
          </cell>
          <cell r="B1002">
            <v>128</v>
          </cell>
          <cell r="C1002" t="str">
            <v>e</v>
          </cell>
          <cell r="D1002">
            <v>4114869</v>
          </cell>
          <cell r="E1002" t="str">
            <v>두부및선단보강</v>
          </cell>
          <cell r="F1002" t="str">
            <v>(Φ508.8 m/m)</v>
          </cell>
          <cell r="G1002" t="str">
            <v>EA</v>
          </cell>
          <cell r="I1002">
            <v>0</v>
          </cell>
        </row>
        <row r="1003">
          <cell r="A1003" t="str">
            <v>E2</v>
          </cell>
          <cell r="B1003">
            <v>0</v>
          </cell>
          <cell r="C1003" t="str">
            <v>계</v>
          </cell>
          <cell r="D1003">
            <v>4114886</v>
          </cell>
          <cell r="I1003">
            <v>0</v>
          </cell>
        </row>
        <row r="1004">
          <cell r="A1004" t="str">
            <v>T2</v>
          </cell>
          <cell r="B1004">
            <v>1008</v>
          </cell>
          <cell r="C1004" t="str">
            <v>3.03</v>
          </cell>
          <cell r="D1004">
            <v>4115857</v>
          </cell>
          <cell r="E1004" t="str">
            <v>거 푸 집</v>
          </cell>
          <cell r="I1004">
            <v>0</v>
          </cell>
        </row>
        <row r="1005">
          <cell r="A1005" t="str">
            <v>D00276</v>
          </cell>
          <cell r="B1005">
            <v>2018</v>
          </cell>
          <cell r="C1005" t="str">
            <v>a</v>
          </cell>
          <cell r="D1005">
            <v>4115858</v>
          </cell>
          <cell r="E1005" t="str">
            <v>합판거푸집</v>
          </cell>
          <cell r="F1005" t="str">
            <v>(3 회)</v>
          </cell>
          <cell r="G1005" t="str">
            <v>㎡</v>
          </cell>
          <cell r="I1005">
            <v>0</v>
          </cell>
        </row>
        <row r="1006">
          <cell r="A1006" t="str">
            <v>D00280</v>
          </cell>
          <cell r="B1006">
            <v>194</v>
          </cell>
          <cell r="C1006" t="str">
            <v>b</v>
          </cell>
          <cell r="D1006">
            <v>4115954</v>
          </cell>
          <cell r="E1006" t="str">
            <v>합판거푸집</v>
          </cell>
          <cell r="F1006" t="str">
            <v>(4 회)</v>
          </cell>
          <cell r="G1006" t="str">
            <v>㎡</v>
          </cell>
          <cell r="I1006">
            <v>0</v>
          </cell>
        </row>
        <row r="1007">
          <cell r="A1007" t="str">
            <v>D00282</v>
          </cell>
          <cell r="B1007">
            <v>18</v>
          </cell>
          <cell r="C1007" t="str">
            <v>c</v>
          </cell>
          <cell r="D1007">
            <v>4115958</v>
          </cell>
          <cell r="E1007" t="str">
            <v>합판거푸집</v>
          </cell>
          <cell r="F1007" t="str">
            <v>(6 회)</v>
          </cell>
          <cell r="G1007" t="str">
            <v>㎡</v>
          </cell>
          <cell r="I1007">
            <v>0</v>
          </cell>
        </row>
        <row r="1008">
          <cell r="A1008" t="str">
            <v>D00265</v>
          </cell>
          <cell r="B1008">
            <v>373</v>
          </cell>
          <cell r="C1008" t="str">
            <v>d</v>
          </cell>
          <cell r="D1008">
            <v>4115962</v>
          </cell>
          <cell r="E1008" t="str">
            <v>문양거푸집(합판4회+</v>
          </cell>
          <cell r="F1008" t="str">
            <v>문양스치로폴(0∼7M)</v>
          </cell>
          <cell r="G1008" t="str">
            <v>㎡</v>
          </cell>
          <cell r="I1008">
            <v>0</v>
          </cell>
        </row>
        <row r="1009">
          <cell r="A1009" t="str">
            <v>E2</v>
          </cell>
          <cell r="B1009">
            <v>0</v>
          </cell>
          <cell r="C1009" t="str">
            <v>계</v>
          </cell>
          <cell r="D1009">
            <v>4116098</v>
          </cell>
          <cell r="I1009">
            <v>0</v>
          </cell>
        </row>
        <row r="1010">
          <cell r="A1010" t="str">
            <v>D00323</v>
          </cell>
          <cell r="B1010">
            <v>970</v>
          </cell>
          <cell r="C1010" t="str">
            <v>3.04</v>
          </cell>
          <cell r="D1010">
            <v>4116099</v>
          </cell>
          <cell r="E1010" t="str">
            <v>강관비계</v>
          </cell>
          <cell r="F1010" t="str">
            <v>(0∼30 M)</v>
          </cell>
          <cell r="G1010" t="str">
            <v>㎡</v>
          </cell>
          <cell r="I1010">
            <v>0</v>
          </cell>
        </row>
        <row r="1011">
          <cell r="A1011" t="str">
            <v>T2</v>
          </cell>
          <cell r="B1011">
            <v>1014</v>
          </cell>
          <cell r="C1011" t="str">
            <v>3.05</v>
          </cell>
          <cell r="D1011">
            <v>4116163</v>
          </cell>
          <cell r="E1011" t="str">
            <v>동 바 리</v>
          </cell>
          <cell r="I1011">
            <v>0</v>
          </cell>
        </row>
        <row r="1012">
          <cell r="A1012" t="str">
            <v>D00327</v>
          </cell>
          <cell r="B1012">
            <v>702</v>
          </cell>
          <cell r="C1012" t="str">
            <v>a</v>
          </cell>
          <cell r="D1012">
            <v>4116195</v>
          </cell>
          <cell r="E1012" t="str">
            <v>동바리공</v>
          </cell>
          <cell r="F1012" t="str">
            <v>(목재 4 회)</v>
          </cell>
          <cell r="G1012" t="str">
            <v>공㎥</v>
          </cell>
          <cell r="I1012">
            <v>0</v>
          </cell>
        </row>
        <row r="1013">
          <cell r="A1013" t="str">
            <v>D00334</v>
          </cell>
          <cell r="B1013">
            <v>201</v>
          </cell>
          <cell r="C1013" t="str">
            <v>b</v>
          </cell>
          <cell r="D1013">
            <v>4116219</v>
          </cell>
          <cell r="E1013" t="str">
            <v>강관동바리</v>
          </cell>
          <cell r="F1013" t="str">
            <v>(교량용)</v>
          </cell>
          <cell r="G1013" t="str">
            <v>공㎥</v>
          </cell>
          <cell r="I1013">
            <v>0</v>
          </cell>
        </row>
        <row r="1014">
          <cell r="A1014" t="str">
            <v>D01129</v>
          </cell>
          <cell r="B1014">
            <v>54</v>
          </cell>
          <cell r="C1014" t="str">
            <v>c</v>
          </cell>
          <cell r="D1014">
            <v>4116223</v>
          </cell>
          <cell r="E1014" t="str">
            <v>수평보강재(교량용)</v>
          </cell>
          <cell r="F1014" t="str">
            <v>(강관동바리)</v>
          </cell>
          <cell r="G1014" t="str">
            <v>㎡</v>
          </cell>
          <cell r="I1014">
            <v>0</v>
          </cell>
        </row>
        <row r="1015">
          <cell r="A1015" t="str">
            <v>E2</v>
          </cell>
          <cell r="B1015">
            <v>0</v>
          </cell>
          <cell r="C1015" t="str">
            <v>계</v>
          </cell>
          <cell r="D1015">
            <v>4116225</v>
          </cell>
          <cell r="I1015">
            <v>0</v>
          </cell>
        </row>
        <row r="1016">
          <cell r="A1016" t="str">
            <v>T2</v>
          </cell>
          <cell r="B1016">
            <v>1018</v>
          </cell>
          <cell r="C1016" t="str">
            <v>3.06</v>
          </cell>
          <cell r="D1016">
            <v>4116347</v>
          </cell>
          <cell r="E1016" t="str">
            <v>철근가공조립</v>
          </cell>
          <cell r="I1016">
            <v>0</v>
          </cell>
        </row>
        <row r="1017">
          <cell r="A1017" t="str">
            <v>D00271</v>
          </cell>
          <cell r="B1017">
            <v>16.827999999999999</v>
          </cell>
          <cell r="C1017" t="str">
            <v>a</v>
          </cell>
          <cell r="D1017">
            <v>4116349</v>
          </cell>
          <cell r="E1017" t="str">
            <v>철근가공조립</v>
          </cell>
          <cell r="F1017" t="str">
            <v>(보 통)</v>
          </cell>
          <cell r="G1017" t="str">
            <v>Ton</v>
          </cell>
          <cell r="I1017">
            <v>0</v>
          </cell>
        </row>
        <row r="1018">
          <cell r="A1018" t="str">
            <v>D00272</v>
          </cell>
          <cell r="B1018">
            <v>171.11600000000001</v>
          </cell>
          <cell r="C1018" t="str">
            <v>b</v>
          </cell>
          <cell r="D1018">
            <v>4116351</v>
          </cell>
          <cell r="E1018" t="str">
            <v>철근가공조립</v>
          </cell>
          <cell r="F1018" t="str">
            <v>(복 잡)</v>
          </cell>
          <cell r="G1018" t="str">
            <v>Ton</v>
          </cell>
          <cell r="I1018">
            <v>0</v>
          </cell>
        </row>
        <row r="1019">
          <cell r="A1019" t="str">
            <v>E2</v>
          </cell>
          <cell r="B1019">
            <v>0</v>
          </cell>
          <cell r="C1019" t="str">
            <v>계</v>
          </cell>
          <cell r="D1019">
            <v>4116354</v>
          </cell>
          <cell r="I1019">
            <v>0</v>
          </cell>
        </row>
        <row r="1020">
          <cell r="A1020" t="str">
            <v>T2</v>
          </cell>
          <cell r="B1020">
            <v>1022</v>
          </cell>
          <cell r="C1020" t="str">
            <v>3.07</v>
          </cell>
          <cell r="D1020">
            <v>4116355</v>
          </cell>
          <cell r="E1020" t="str">
            <v>콘크리트타설</v>
          </cell>
          <cell r="I1020">
            <v>0</v>
          </cell>
        </row>
        <row r="1021">
          <cell r="A1021" t="str">
            <v>D00237</v>
          </cell>
          <cell r="B1021">
            <v>1311</v>
          </cell>
          <cell r="C1021" t="str">
            <v>a</v>
          </cell>
          <cell r="D1021">
            <v>4116419</v>
          </cell>
          <cell r="E1021" t="str">
            <v>콘크리트타설</v>
          </cell>
          <cell r="F1021" t="str">
            <v>(철근 펌프카)</v>
          </cell>
          <cell r="G1021" t="str">
            <v>㎥</v>
          </cell>
          <cell r="I1021">
            <v>0</v>
          </cell>
        </row>
        <row r="1022">
          <cell r="A1022" t="str">
            <v>D00231</v>
          </cell>
          <cell r="B1022">
            <v>50</v>
          </cell>
          <cell r="C1022" t="str">
            <v>b</v>
          </cell>
          <cell r="D1022">
            <v>4116451</v>
          </cell>
          <cell r="E1022" t="str">
            <v>콘크리트타설</v>
          </cell>
          <cell r="F1022" t="str">
            <v>(무근 VIB 제외)</v>
          </cell>
          <cell r="G1022" t="str">
            <v>㎥</v>
          </cell>
          <cell r="I1022">
            <v>0</v>
          </cell>
        </row>
        <row r="1023">
          <cell r="A1023" t="str">
            <v>E2</v>
          </cell>
          <cell r="B1023">
            <v>0</v>
          </cell>
          <cell r="C1023" t="str">
            <v>계</v>
          </cell>
          <cell r="D1023">
            <v>4116483</v>
          </cell>
          <cell r="I1023">
            <v>0</v>
          </cell>
        </row>
        <row r="1024">
          <cell r="A1024" t="str">
            <v>T2</v>
          </cell>
          <cell r="B1024">
            <v>1026</v>
          </cell>
          <cell r="C1024" t="str">
            <v>3.08</v>
          </cell>
          <cell r="D1024">
            <v>4116491</v>
          </cell>
          <cell r="E1024" t="str">
            <v>표 면 처 리</v>
          </cell>
          <cell r="I1024">
            <v>0</v>
          </cell>
        </row>
        <row r="1025">
          <cell r="A1025" t="str">
            <v>D00537</v>
          </cell>
          <cell r="B1025">
            <v>837</v>
          </cell>
          <cell r="C1025" t="str">
            <v>a</v>
          </cell>
          <cell r="D1025">
            <v>4116495</v>
          </cell>
          <cell r="E1025" t="str">
            <v>슬래브양생</v>
          </cell>
          <cell r="F1025" t="str">
            <v>(양생제)</v>
          </cell>
          <cell r="G1025" t="str">
            <v>㎡</v>
          </cell>
          <cell r="I1025">
            <v>0</v>
          </cell>
        </row>
        <row r="1026">
          <cell r="A1026" t="str">
            <v>D00539</v>
          </cell>
          <cell r="B1026">
            <v>758</v>
          </cell>
          <cell r="C1026" t="str">
            <v>b</v>
          </cell>
          <cell r="D1026">
            <v>4116497</v>
          </cell>
          <cell r="E1026" t="str">
            <v>슬래브면고르기</v>
          </cell>
          <cell r="F1026" t="str">
            <v>(데크 피니샤)</v>
          </cell>
          <cell r="G1026" t="str">
            <v>㎡</v>
          </cell>
          <cell r="I1026">
            <v>0</v>
          </cell>
        </row>
        <row r="1027">
          <cell r="A1027" t="str">
            <v>E2</v>
          </cell>
          <cell r="B1027">
            <v>0</v>
          </cell>
          <cell r="C1027" t="str">
            <v>계</v>
          </cell>
          <cell r="D1027">
            <v>4116498</v>
          </cell>
          <cell r="I1027">
            <v>0</v>
          </cell>
        </row>
        <row r="1028">
          <cell r="A1028" t="str">
            <v>T2</v>
          </cell>
          <cell r="B1028">
            <v>1032</v>
          </cell>
          <cell r="C1028" t="str">
            <v>3.09</v>
          </cell>
          <cell r="D1028">
            <v>4116626</v>
          </cell>
          <cell r="E1028" t="str">
            <v>교좌장치</v>
          </cell>
          <cell r="I1028">
            <v>0</v>
          </cell>
        </row>
        <row r="1029">
          <cell r="A1029" t="str">
            <v>D00544</v>
          </cell>
          <cell r="B1029">
            <v>2</v>
          </cell>
          <cell r="C1029" t="str">
            <v>a</v>
          </cell>
          <cell r="D1029">
            <v>4116722</v>
          </cell>
          <cell r="E1029" t="str">
            <v>교좌장치</v>
          </cell>
          <cell r="F1029" t="str">
            <v>(고정단 175 Ton)</v>
          </cell>
          <cell r="G1029" t="str">
            <v>EA</v>
          </cell>
          <cell r="I1029">
            <v>0</v>
          </cell>
        </row>
        <row r="1030">
          <cell r="A1030" t="str">
            <v>D00542</v>
          </cell>
          <cell r="B1030">
            <v>6</v>
          </cell>
          <cell r="C1030" t="str">
            <v>b</v>
          </cell>
          <cell r="D1030">
            <v>4116770</v>
          </cell>
          <cell r="E1030" t="str">
            <v>교좌장치</v>
          </cell>
          <cell r="F1030" t="str">
            <v>(횡방향가동단175Ton)</v>
          </cell>
          <cell r="G1030" t="str">
            <v>EA</v>
          </cell>
          <cell r="I1030">
            <v>0</v>
          </cell>
        </row>
        <row r="1031">
          <cell r="A1031" t="str">
            <v>D00546</v>
          </cell>
          <cell r="B1031">
            <v>2</v>
          </cell>
          <cell r="C1031" t="str">
            <v>c</v>
          </cell>
          <cell r="D1031">
            <v>4116809</v>
          </cell>
          <cell r="E1031" t="str">
            <v>교좌장치</v>
          </cell>
          <cell r="F1031" t="str">
            <v>(종방향가동단175Ton)</v>
          </cell>
          <cell r="G1031" t="str">
            <v>EA</v>
          </cell>
          <cell r="I1031">
            <v>0</v>
          </cell>
        </row>
        <row r="1032">
          <cell r="A1032" t="str">
            <v>D00550</v>
          </cell>
          <cell r="B1032">
            <v>6</v>
          </cell>
          <cell r="C1032" t="str">
            <v>d</v>
          </cell>
          <cell r="D1032">
            <v>4116811</v>
          </cell>
          <cell r="E1032" t="str">
            <v>교좌장치</v>
          </cell>
          <cell r="F1032" t="str">
            <v>(양방향가동단175Ton)</v>
          </cell>
          <cell r="G1032" t="str">
            <v>EA</v>
          </cell>
          <cell r="I1032">
            <v>0</v>
          </cell>
        </row>
        <row r="1033">
          <cell r="A1033" t="str">
            <v>E2</v>
          </cell>
          <cell r="B1033">
            <v>0</v>
          </cell>
          <cell r="C1033" t="str">
            <v>계</v>
          </cell>
          <cell r="D1033">
            <v>4116812</v>
          </cell>
          <cell r="I1033">
            <v>0</v>
          </cell>
        </row>
        <row r="1034">
          <cell r="A1034" t="str">
            <v>T2</v>
          </cell>
          <cell r="B1034">
            <v>1037</v>
          </cell>
          <cell r="C1034" t="str">
            <v>3.10</v>
          </cell>
          <cell r="D1034">
            <v>4116940</v>
          </cell>
          <cell r="E1034" t="str">
            <v>PRE-FLEX BEAM</v>
          </cell>
          <cell r="I1034">
            <v>0</v>
          </cell>
        </row>
        <row r="1035">
          <cell r="A1035" t="str">
            <v>W00087</v>
          </cell>
          <cell r="B1035">
            <v>4</v>
          </cell>
          <cell r="C1035" t="str">
            <v>a</v>
          </cell>
          <cell r="D1035">
            <v>4117004</v>
          </cell>
          <cell r="E1035" t="str">
            <v>PRE-FLEX BEAM</v>
          </cell>
          <cell r="F1035" t="str">
            <v>고암교(내측)</v>
          </cell>
          <cell r="G1035" t="str">
            <v>본</v>
          </cell>
          <cell r="I1035">
            <v>0</v>
          </cell>
        </row>
        <row r="1036">
          <cell r="A1036" t="str">
            <v>W00086</v>
          </cell>
          <cell r="B1036">
            <v>4</v>
          </cell>
          <cell r="C1036" t="str">
            <v>b</v>
          </cell>
          <cell r="D1036">
            <v>4117036</v>
          </cell>
          <cell r="E1036" t="str">
            <v>PRE-FLEX BEAM</v>
          </cell>
          <cell r="F1036" t="str">
            <v>고암교(외측)</v>
          </cell>
          <cell r="G1036" t="str">
            <v>본</v>
          </cell>
          <cell r="I1036">
            <v>0</v>
          </cell>
        </row>
        <row r="1037">
          <cell r="A1037" t="str">
            <v>D00627</v>
          </cell>
          <cell r="B1037">
            <v>1</v>
          </cell>
          <cell r="C1037" t="str">
            <v>c</v>
          </cell>
          <cell r="D1037">
            <v>4117068</v>
          </cell>
          <cell r="E1037" t="str">
            <v>PRE-FLEX BEAM</v>
          </cell>
          <cell r="F1037" t="str">
            <v>(전도방지시설)</v>
          </cell>
          <cell r="G1037" t="str">
            <v>식</v>
          </cell>
          <cell r="I1037">
            <v>0</v>
          </cell>
        </row>
        <row r="1038">
          <cell r="A1038" t="str">
            <v>E2</v>
          </cell>
          <cell r="B1038">
            <v>0</v>
          </cell>
          <cell r="C1038" t="str">
            <v>계</v>
          </cell>
          <cell r="D1038">
            <v>4117164</v>
          </cell>
          <cell r="I1038">
            <v>0</v>
          </cell>
        </row>
        <row r="1039">
          <cell r="A1039" t="str">
            <v>T2</v>
          </cell>
          <cell r="B1039">
            <v>1041</v>
          </cell>
          <cell r="C1039" t="str">
            <v>3.11</v>
          </cell>
          <cell r="D1039">
            <v>4117292</v>
          </cell>
          <cell r="E1039" t="str">
            <v>신축이음장치</v>
          </cell>
          <cell r="I1039">
            <v>0</v>
          </cell>
        </row>
        <row r="1040">
          <cell r="A1040" t="str">
            <v>D03819</v>
          </cell>
          <cell r="B1040">
            <v>19</v>
          </cell>
          <cell r="C1040" t="str">
            <v>a</v>
          </cell>
          <cell r="D1040">
            <v>4117308</v>
          </cell>
          <cell r="E1040" t="str">
            <v>신축이음장치</v>
          </cell>
          <cell r="F1040" t="str">
            <v>(Rail-No 80)</v>
          </cell>
          <cell r="G1040" t="str">
            <v>M</v>
          </cell>
          <cell r="I1040">
            <v>0</v>
          </cell>
        </row>
        <row r="1041">
          <cell r="A1041" t="str">
            <v>D01313</v>
          </cell>
          <cell r="B1041">
            <v>19</v>
          </cell>
          <cell r="C1041" t="str">
            <v>b</v>
          </cell>
          <cell r="D1041">
            <v>4117324</v>
          </cell>
          <cell r="E1041" t="str">
            <v>신축이음장치</v>
          </cell>
          <cell r="F1041" t="str">
            <v>(Rail-No100)</v>
          </cell>
          <cell r="G1041" t="str">
            <v>M</v>
          </cell>
          <cell r="I1041">
            <v>0</v>
          </cell>
        </row>
        <row r="1042">
          <cell r="A1042" t="str">
            <v>E2</v>
          </cell>
          <cell r="B1042">
            <v>0</v>
          </cell>
          <cell r="C1042" t="str">
            <v>계</v>
          </cell>
          <cell r="D1042">
            <v>4117356</v>
          </cell>
          <cell r="I1042">
            <v>0</v>
          </cell>
        </row>
        <row r="1043">
          <cell r="A1043" t="str">
            <v>D00535</v>
          </cell>
          <cell r="B1043">
            <v>758</v>
          </cell>
          <cell r="C1043" t="str">
            <v>3.12</v>
          </cell>
          <cell r="D1043">
            <v>4117612</v>
          </cell>
          <cell r="E1043" t="str">
            <v>교면방수</v>
          </cell>
          <cell r="F1043" t="str">
            <v>(도막식)</v>
          </cell>
          <cell r="G1043" t="str">
            <v>㎡</v>
          </cell>
          <cell r="I1043">
            <v>0</v>
          </cell>
        </row>
        <row r="1044">
          <cell r="A1044" t="str">
            <v>T2</v>
          </cell>
          <cell r="B1044">
            <v>1048</v>
          </cell>
          <cell r="C1044" t="str">
            <v>3.13</v>
          </cell>
          <cell r="D1044">
            <v>4117676</v>
          </cell>
          <cell r="E1044" t="str">
            <v>접속슬래브 접합공</v>
          </cell>
          <cell r="I1044">
            <v>0</v>
          </cell>
        </row>
        <row r="1045">
          <cell r="A1045" t="str">
            <v>D01067</v>
          </cell>
          <cell r="B1045">
            <v>96</v>
          </cell>
          <cell r="C1045" t="str">
            <v>a</v>
          </cell>
          <cell r="D1045">
            <v>4117708</v>
          </cell>
          <cell r="E1045" t="str">
            <v>다웰바 설치</v>
          </cell>
          <cell r="F1045" t="str">
            <v>(D=25 m/m, L=500)</v>
          </cell>
          <cell r="G1045" t="str">
            <v>EA</v>
          </cell>
          <cell r="I1045">
            <v>0</v>
          </cell>
        </row>
        <row r="1046">
          <cell r="A1046" t="str">
            <v>D01190</v>
          </cell>
          <cell r="B1046">
            <v>28</v>
          </cell>
          <cell r="C1046" t="str">
            <v>b</v>
          </cell>
          <cell r="D1046">
            <v>4117740</v>
          </cell>
          <cell r="E1046" t="str">
            <v>다웰-켑 설치</v>
          </cell>
          <cell r="F1046" t="str">
            <v>(Φ60 m/m)</v>
          </cell>
          <cell r="G1046" t="str">
            <v>M</v>
          </cell>
          <cell r="I1046">
            <v>0</v>
          </cell>
        </row>
        <row r="1047">
          <cell r="A1047" t="str">
            <v>D00540</v>
          </cell>
          <cell r="B1047">
            <v>96</v>
          </cell>
          <cell r="C1047" t="str">
            <v>c</v>
          </cell>
          <cell r="D1047">
            <v>4117742</v>
          </cell>
          <cell r="E1047" t="str">
            <v>경질고무판</v>
          </cell>
          <cell r="F1047" t="str">
            <v>(150x150)</v>
          </cell>
          <cell r="G1047" t="str">
            <v>EA</v>
          </cell>
          <cell r="I1047">
            <v>0</v>
          </cell>
        </row>
        <row r="1048">
          <cell r="A1048" t="str">
            <v>D00566</v>
          </cell>
          <cell r="B1048">
            <v>15</v>
          </cell>
          <cell r="C1048" t="str">
            <v>d</v>
          </cell>
          <cell r="D1048">
            <v>4117743</v>
          </cell>
          <cell r="E1048" t="str">
            <v>타르페이퍼 설치</v>
          </cell>
          <cell r="F1048" t="str">
            <v>(5 겹)</v>
          </cell>
          <cell r="G1048" t="str">
            <v>㎡</v>
          </cell>
          <cell r="I1048">
            <v>0</v>
          </cell>
        </row>
        <row r="1049">
          <cell r="A1049" t="str">
            <v>E2</v>
          </cell>
          <cell r="B1049">
            <v>0</v>
          </cell>
          <cell r="C1049" t="str">
            <v>계</v>
          </cell>
          <cell r="D1049">
            <v>4117775</v>
          </cell>
          <cell r="I1049">
            <v>0</v>
          </cell>
        </row>
        <row r="1050">
          <cell r="A1050" t="str">
            <v>T2</v>
          </cell>
          <cell r="B1050">
            <v>1052</v>
          </cell>
          <cell r="C1050" t="str">
            <v>3.14</v>
          </cell>
          <cell r="D1050">
            <v>4117808</v>
          </cell>
          <cell r="E1050" t="str">
            <v>무수축 콘크리트</v>
          </cell>
          <cell r="I1050">
            <v>0</v>
          </cell>
        </row>
        <row r="1051">
          <cell r="A1051" t="str">
            <v>D00567</v>
          </cell>
          <cell r="B1051">
            <v>0.94799999999999995</v>
          </cell>
          <cell r="C1051" t="str">
            <v>a</v>
          </cell>
          <cell r="D1051">
            <v>4117824</v>
          </cell>
          <cell r="E1051" t="str">
            <v>무수축몰탈</v>
          </cell>
          <cell r="F1051" t="str">
            <v>(1:1)</v>
          </cell>
          <cell r="G1051" t="str">
            <v>㎥</v>
          </cell>
          <cell r="I1051">
            <v>0</v>
          </cell>
        </row>
        <row r="1052">
          <cell r="A1052" t="str">
            <v>D00568</v>
          </cell>
          <cell r="B1052">
            <v>7.22</v>
          </cell>
          <cell r="C1052" t="str">
            <v>b</v>
          </cell>
          <cell r="D1052">
            <v>4117832</v>
          </cell>
          <cell r="E1052" t="str">
            <v>무수축콘크리트</v>
          </cell>
          <cell r="G1052" t="str">
            <v>㎥</v>
          </cell>
          <cell r="I1052">
            <v>0</v>
          </cell>
        </row>
        <row r="1053">
          <cell r="A1053" t="str">
            <v>E2</v>
          </cell>
          <cell r="B1053">
            <v>0</v>
          </cell>
          <cell r="C1053" t="str">
            <v>계</v>
          </cell>
          <cell r="D1053">
            <v>4117836</v>
          </cell>
          <cell r="I1053">
            <v>0</v>
          </cell>
        </row>
        <row r="1054">
          <cell r="A1054" t="str">
            <v>T2</v>
          </cell>
          <cell r="B1054">
            <v>1056</v>
          </cell>
          <cell r="C1054" t="str">
            <v>3.15</v>
          </cell>
          <cell r="D1054">
            <v>4117964</v>
          </cell>
          <cell r="E1054" t="str">
            <v>스치로폴 설치</v>
          </cell>
          <cell r="I1054">
            <v>0</v>
          </cell>
        </row>
        <row r="1055">
          <cell r="A1055" t="str">
            <v>D00853</v>
          </cell>
          <cell r="B1055">
            <v>3</v>
          </cell>
          <cell r="C1055" t="str">
            <v>a</v>
          </cell>
          <cell r="D1055">
            <v>4118222</v>
          </cell>
          <cell r="E1055" t="str">
            <v>스치로폴설치</v>
          </cell>
          <cell r="F1055" t="str">
            <v>(T=10 m/m)</v>
          </cell>
          <cell r="G1055" t="str">
            <v>㎡</v>
          </cell>
          <cell r="I1055">
            <v>0</v>
          </cell>
        </row>
        <row r="1056">
          <cell r="A1056" t="str">
            <v>D00532</v>
          </cell>
          <cell r="B1056">
            <v>45</v>
          </cell>
          <cell r="C1056" t="str">
            <v>b</v>
          </cell>
          <cell r="D1056">
            <v>4118350</v>
          </cell>
          <cell r="E1056" t="str">
            <v>스치로폴설치</v>
          </cell>
          <cell r="F1056" t="str">
            <v>(T=20 m/m)</v>
          </cell>
          <cell r="G1056" t="str">
            <v>㎡</v>
          </cell>
          <cell r="I1056">
            <v>0</v>
          </cell>
        </row>
        <row r="1057">
          <cell r="A1057" t="str">
            <v>E2</v>
          </cell>
          <cell r="B1057">
            <v>0</v>
          </cell>
          <cell r="C1057" t="str">
            <v>계</v>
          </cell>
          <cell r="D1057">
            <v>4118351</v>
          </cell>
          <cell r="I1057">
            <v>0</v>
          </cell>
        </row>
        <row r="1058">
          <cell r="A1058" t="str">
            <v>T2</v>
          </cell>
          <cell r="B1058">
            <v>1064</v>
          </cell>
          <cell r="C1058" t="str">
            <v>3.16</v>
          </cell>
          <cell r="D1058">
            <v>4118867</v>
          </cell>
          <cell r="E1058" t="str">
            <v>배수시설</v>
          </cell>
          <cell r="I1058">
            <v>0</v>
          </cell>
        </row>
        <row r="1059">
          <cell r="A1059" t="str">
            <v>D00572</v>
          </cell>
          <cell r="B1059">
            <v>6</v>
          </cell>
          <cell r="C1059" t="str">
            <v>a</v>
          </cell>
          <cell r="D1059">
            <v>4118868</v>
          </cell>
          <cell r="E1059" t="str">
            <v>집 수 구</v>
          </cell>
          <cell r="G1059" t="str">
            <v>EA</v>
          </cell>
          <cell r="I1059">
            <v>0</v>
          </cell>
        </row>
        <row r="1060">
          <cell r="A1060" t="str">
            <v>D00573</v>
          </cell>
          <cell r="B1060">
            <v>54</v>
          </cell>
          <cell r="C1060" t="str">
            <v>b</v>
          </cell>
          <cell r="D1060">
            <v>4118869</v>
          </cell>
          <cell r="E1060" t="str">
            <v>배 수 구</v>
          </cell>
          <cell r="F1060" t="str">
            <v>(스테인레스관)</v>
          </cell>
          <cell r="G1060" t="str">
            <v>M</v>
          </cell>
          <cell r="I1060">
            <v>0</v>
          </cell>
        </row>
        <row r="1061">
          <cell r="A1061" t="str">
            <v>D00574</v>
          </cell>
          <cell r="B1061">
            <v>12</v>
          </cell>
          <cell r="C1061" t="str">
            <v>c</v>
          </cell>
          <cell r="D1061">
            <v>4118933</v>
          </cell>
          <cell r="E1061" t="str">
            <v>부착시설(A)</v>
          </cell>
          <cell r="G1061" t="str">
            <v>EA</v>
          </cell>
          <cell r="I1061">
            <v>0</v>
          </cell>
        </row>
        <row r="1062">
          <cell r="A1062" t="str">
            <v>D03868</v>
          </cell>
          <cell r="B1062">
            <v>14</v>
          </cell>
          <cell r="C1062" t="str">
            <v>d</v>
          </cell>
          <cell r="D1062">
            <v>4118949</v>
          </cell>
          <cell r="E1062" t="str">
            <v>부착시설(D)</v>
          </cell>
          <cell r="G1062" t="str">
            <v>EA</v>
          </cell>
          <cell r="I1062">
            <v>0</v>
          </cell>
        </row>
        <row r="1063">
          <cell r="A1063" t="str">
            <v>D00577</v>
          </cell>
          <cell r="B1063">
            <v>26</v>
          </cell>
          <cell r="C1063" t="str">
            <v>e</v>
          </cell>
          <cell r="D1063">
            <v>4118965</v>
          </cell>
          <cell r="E1063" t="str">
            <v>도 수 로</v>
          </cell>
          <cell r="G1063" t="str">
            <v>M</v>
          </cell>
          <cell r="I1063">
            <v>0</v>
          </cell>
        </row>
        <row r="1064">
          <cell r="A1064" t="str">
            <v>D03937</v>
          </cell>
          <cell r="B1064">
            <v>2</v>
          </cell>
          <cell r="C1064" t="str">
            <v>f</v>
          </cell>
          <cell r="D1064">
            <v>4118973</v>
          </cell>
          <cell r="E1064" t="str">
            <v>접속 T형관</v>
          </cell>
          <cell r="G1064" t="str">
            <v>EA</v>
          </cell>
          <cell r="I1064">
            <v>0</v>
          </cell>
        </row>
        <row r="1065">
          <cell r="A1065" t="str">
            <v>E2</v>
          </cell>
          <cell r="B1065">
            <v>0</v>
          </cell>
          <cell r="C1065" t="str">
            <v>계</v>
          </cell>
          <cell r="D1065">
            <v>4118981</v>
          </cell>
          <cell r="I1065">
            <v>0</v>
          </cell>
        </row>
        <row r="1066">
          <cell r="A1066" t="str">
            <v>T2</v>
          </cell>
          <cell r="B1066">
            <v>1068</v>
          </cell>
          <cell r="C1066" t="str">
            <v>3.17</v>
          </cell>
          <cell r="D1066">
            <v>4118997</v>
          </cell>
          <cell r="E1066" t="str">
            <v>스페이서설치</v>
          </cell>
          <cell r="I1066">
            <v>0</v>
          </cell>
        </row>
        <row r="1067">
          <cell r="A1067" t="str">
            <v>D00588</v>
          </cell>
          <cell r="B1067">
            <v>1330</v>
          </cell>
          <cell r="C1067" t="str">
            <v>a</v>
          </cell>
          <cell r="D1067">
            <v>4119013</v>
          </cell>
          <cell r="E1067" t="str">
            <v>스페이서 설치</v>
          </cell>
          <cell r="F1067" t="str">
            <v>(슬라브및기초용)</v>
          </cell>
          <cell r="G1067" t="str">
            <v>㎡</v>
          </cell>
          <cell r="I1067">
            <v>0</v>
          </cell>
        </row>
        <row r="1068">
          <cell r="A1068" t="str">
            <v>D01070</v>
          </cell>
          <cell r="B1068">
            <v>247</v>
          </cell>
          <cell r="C1068" t="str">
            <v>b</v>
          </cell>
          <cell r="D1068">
            <v>4119021</v>
          </cell>
          <cell r="E1068" t="str">
            <v>스페이서 설치</v>
          </cell>
          <cell r="F1068" t="str">
            <v>(벽체용)</v>
          </cell>
          <cell r="G1068" t="str">
            <v>㎡</v>
          </cell>
          <cell r="I1068">
            <v>0</v>
          </cell>
        </row>
        <row r="1069">
          <cell r="A1069" t="str">
            <v>E2</v>
          </cell>
          <cell r="B1069">
            <v>0</v>
          </cell>
          <cell r="C1069" t="str">
            <v>계</v>
          </cell>
          <cell r="D1069">
            <v>4119025</v>
          </cell>
          <cell r="I1069">
            <v>0</v>
          </cell>
        </row>
        <row r="1070">
          <cell r="A1070" t="str">
            <v>T2</v>
          </cell>
          <cell r="B1070">
            <v>1073</v>
          </cell>
          <cell r="C1070" t="str">
            <v>3.18</v>
          </cell>
          <cell r="D1070">
            <v>4119043</v>
          </cell>
          <cell r="E1070" t="str">
            <v>교명판 설명판</v>
          </cell>
          <cell r="I1070">
            <v>0</v>
          </cell>
        </row>
        <row r="1071">
          <cell r="A1071" t="str">
            <v>D00581</v>
          </cell>
          <cell r="B1071">
            <v>4</v>
          </cell>
          <cell r="C1071" t="str">
            <v>a</v>
          </cell>
          <cell r="D1071">
            <v>4119044</v>
          </cell>
          <cell r="E1071" t="str">
            <v>교 명 주</v>
          </cell>
          <cell r="F1071" t="str">
            <v>(소형,화강석)</v>
          </cell>
          <cell r="G1071" t="str">
            <v>기</v>
          </cell>
          <cell r="I1071">
            <v>0</v>
          </cell>
        </row>
        <row r="1072">
          <cell r="A1072" t="str">
            <v>D00583</v>
          </cell>
          <cell r="B1072">
            <v>2</v>
          </cell>
          <cell r="C1072" t="str">
            <v>b</v>
          </cell>
          <cell r="D1072">
            <v>4119045</v>
          </cell>
          <cell r="E1072" t="str">
            <v>교 명 판(황동주물)</v>
          </cell>
          <cell r="F1072" t="str">
            <v>(450x200x10)</v>
          </cell>
          <cell r="G1072" t="str">
            <v>EA</v>
          </cell>
          <cell r="I1072">
            <v>0</v>
          </cell>
        </row>
        <row r="1073">
          <cell r="A1073" t="str">
            <v>D00584</v>
          </cell>
          <cell r="B1073">
            <v>2</v>
          </cell>
          <cell r="C1073" t="str">
            <v>c</v>
          </cell>
          <cell r="D1073">
            <v>4119109</v>
          </cell>
          <cell r="E1073" t="str">
            <v>설 명 판(황동주물)</v>
          </cell>
          <cell r="F1073" t="str">
            <v>(500x300x10)</v>
          </cell>
          <cell r="G1073" t="str">
            <v>EA</v>
          </cell>
          <cell r="I1073">
            <v>0</v>
          </cell>
        </row>
        <row r="1074">
          <cell r="A1074" t="str">
            <v>E2</v>
          </cell>
          <cell r="B1074">
            <v>0</v>
          </cell>
          <cell r="C1074" t="str">
            <v>계</v>
          </cell>
          <cell r="D1074">
            <v>4119141</v>
          </cell>
          <cell r="I1074">
            <v>0</v>
          </cell>
        </row>
        <row r="1075">
          <cell r="A1075" t="str">
            <v>D00594</v>
          </cell>
          <cell r="B1075">
            <v>1</v>
          </cell>
          <cell r="C1075" t="str">
            <v>3.19</v>
          </cell>
          <cell r="D1075">
            <v>4119149</v>
          </cell>
          <cell r="E1075" t="str">
            <v>측량기준점 설치</v>
          </cell>
          <cell r="F1075" t="str">
            <v>(황동주물)</v>
          </cell>
          <cell r="G1075" t="str">
            <v>EA</v>
          </cell>
          <cell r="I1075">
            <v>0</v>
          </cell>
        </row>
        <row r="1076">
          <cell r="A1076" t="str">
            <v>T2</v>
          </cell>
          <cell r="B1076">
            <v>1078</v>
          </cell>
          <cell r="C1076" t="str">
            <v>3.20</v>
          </cell>
          <cell r="D1076">
            <v>4119277</v>
          </cell>
          <cell r="E1076" t="str">
            <v>충 진 재</v>
          </cell>
          <cell r="I1076">
            <v>0</v>
          </cell>
        </row>
        <row r="1077">
          <cell r="A1077" t="str">
            <v>D00846</v>
          </cell>
          <cell r="B1077">
            <v>39</v>
          </cell>
          <cell r="C1077" t="str">
            <v>a</v>
          </cell>
          <cell r="D1077">
            <v>4119345</v>
          </cell>
          <cell r="E1077" t="str">
            <v>폴리우레탄실란트채움</v>
          </cell>
          <cell r="F1077" t="str">
            <v>(25x20)</v>
          </cell>
          <cell r="G1077" t="str">
            <v>M</v>
          </cell>
          <cell r="I1077">
            <v>0</v>
          </cell>
        </row>
        <row r="1078">
          <cell r="A1078" t="str">
            <v>D01224</v>
          </cell>
          <cell r="B1078">
            <v>26</v>
          </cell>
          <cell r="C1078" t="str">
            <v>b</v>
          </cell>
          <cell r="D1078">
            <v>4119349</v>
          </cell>
          <cell r="E1078" t="str">
            <v>폴리우레탄실란트채움</v>
          </cell>
          <cell r="F1078" t="str">
            <v>(25x10)</v>
          </cell>
          <cell r="G1078" t="str">
            <v>M</v>
          </cell>
          <cell r="I1078">
            <v>0</v>
          </cell>
        </row>
        <row r="1079">
          <cell r="A1079" t="str">
            <v>E2</v>
          </cell>
          <cell r="B1079">
            <v>0</v>
          </cell>
          <cell r="C1079" t="str">
            <v>계</v>
          </cell>
          <cell r="D1079">
            <v>4119351</v>
          </cell>
          <cell r="I1079">
            <v>0</v>
          </cell>
        </row>
        <row r="1080">
          <cell r="A1080" t="str">
            <v>D01308</v>
          </cell>
          <cell r="B1080">
            <v>423</v>
          </cell>
          <cell r="C1080" t="str">
            <v>3.21</v>
          </cell>
          <cell r="D1080">
            <v>4119791</v>
          </cell>
          <cell r="E1080" t="str">
            <v>강섬유보강재</v>
          </cell>
          <cell r="F1080" t="str">
            <v>(900 g/㎥)</v>
          </cell>
          <cell r="G1080" t="str">
            <v>㎥</v>
          </cell>
          <cell r="I1080">
            <v>0</v>
          </cell>
        </row>
        <row r="1081">
          <cell r="A1081" t="str">
            <v>D03817</v>
          </cell>
          <cell r="B1081">
            <v>38</v>
          </cell>
          <cell r="C1081" t="str">
            <v>3.22</v>
          </cell>
          <cell r="D1081">
            <v>4120287</v>
          </cell>
          <cell r="E1081" t="str">
            <v>ELASTIC FILLER</v>
          </cell>
          <cell r="F1081" t="str">
            <v>(T=20 m/m)</v>
          </cell>
          <cell r="G1081" t="str">
            <v>㎡</v>
          </cell>
          <cell r="I1081">
            <v>0</v>
          </cell>
        </row>
        <row r="1082">
          <cell r="A1082" t="str">
            <v>D00911</v>
          </cell>
          <cell r="B1082">
            <v>100</v>
          </cell>
          <cell r="C1082" t="str">
            <v>3.23</v>
          </cell>
          <cell r="D1082">
            <v>4273284</v>
          </cell>
          <cell r="E1082" t="str">
            <v>방 호 벽</v>
          </cell>
          <cell r="F1082" t="str">
            <v>(육교용)</v>
          </cell>
          <cell r="G1082" t="str">
            <v>M</v>
          </cell>
          <cell r="I1082">
            <v>0</v>
          </cell>
        </row>
        <row r="1083">
          <cell r="A1083" t="str">
            <v>D00791</v>
          </cell>
          <cell r="B1083">
            <v>16</v>
          </cell>
          <cell r="C1083" t="str">
            <v>3.24</v>
          </cell>
          <cell r="D1083">
            <v>4349782</v>
          </cell>
          <cell r="E1083" t="str">
            <v>교좌장치표지판</v>
          </cell>
          <cell r="G1083" t="str">
            <v>EA</v>
          </cell>
          <cell r="I1083">
            <v>0</v>
          </cell>
        </row>
        <row r="1084">
          <cell r="A1084" t="str">
            <v>D00817</v>
          </cell>
          <cell r="B1084">
            <v>9.6000000000000002E-2</v>
          </cell>
          <cell r="C1084" t="str">
            <v>3.25</v>
          </cell>
          <cell r="D1084">
            <v>4388031</v>
          </cell>
          <cell r="E1084" t="str">
            <v>아스팔트 채움</v>
          </cell>
          <cell r="F1084" t="str">
            <v>(브론아스팔트)</v>
          </cell>
          <cell r="G1084" t="str">
            <v>㎥</v>
          </cell>
          <cell r="I1084">
            <v>0</v>
          </cell>
        </row>
        <row r="1085">
          <cell r="A1085" t="str">
            <v>D00593</v>
          </cell>
          <cell r="B1085">
            <v>494</v>
          </cell>
          <cell r="C1085" t="str">
            <v>3.26</v>
          </cell>
          <cell r="D1085">
            <v>4407156</v>
          </cell>
          <cell r="E1085" t="str">
            <v>낙하물방지망</v>
          </cell>
          <cell r="G1085" t="str">
            <v>㎡</v>
          </cell>
          <cell r="I1085">
            <v>0</v>
          </cell>
        </row>
        <row r="1086">
          <cell r="A1086" t="str">
            <v>D01064</v>
          </cell>
          <cell r="B1086">
            <v>39</v>
          </cell>
          <cell r="C1086" t="str">
            <v>3.27</v>
          </cell>
          <cell r="D1086">
            <v>4416718</v>
          </cell>
          <cell r="E1086" t="str">
            <v>중앙분리대</v>
          </cell>
          <cell r="G1086" t="str">
            <v>M</v>
          </cell>
          <cell r="I1086">
            <v>0</v>
          </cell>
        </row>
        <row r="1087">
          <cell r="A1087" t="str">
            <v>D00434</v>
          </cell>
          <cell r="B1087">
            <v>329</v>
          </cell>
          <cell r="C1087" t="str">
            <v>3.28</v>
          </cell>
          <cell r="D1087">
            <v>4421499</v>
          </cell>
          <cell r="E1087" t="str">
            <v>법면보호블럭</v>
          </cell>
          <cell r="F1087" t="str">
            <v>(400x400x120)육교용</v>
          </cell>
          <cell r="G1087" t="str">
            <v>㎡</v>
          </cell>
          <cell r="I1087">
            <v>0</v>
          </cell>
        </row>
        <row r="1088">
          <cell r="A1088" t="str">
            <v>D00844</v>
          </cell>
          <cell r="B1088">
            <v>49</v>
          </cell>
          <cell r="C1088" t="str">
            <v>3.29</v>
          </cell>
          <cell r="D1088">
            <v>4423890</v>
          </cell>
          <cell r="E1088" t="str">
            <v>법면보호블럭</v>
          </cell>
          <cell r="F1088" t="str">
            <v>(기초)</v>
          </cell>
          <cell r="G1088" t="str">
            <v>M</v>
          </cell>
          <cell r="I1088">
            <v>0</v>
          </cell>
        </row>
        <row r="1089">
          <cell r="A1089" t="str">
            <v>T2</v>
          </cell>
          <cell r="B1089">
            <v>1091</v>
          </cell>
          <cell r="C1089" t="str">
            <v>3.30</v>
          </cell>
          <cell r="D1089">
            <v>4425085</v>
          </cell>
          <cell r="E1089" t="str">
            <v>파일재하시험</v>
          </cell>
          <cell r="I1089">
            <v>0</v>
          </cell>
        </row>
        <row r="1090">
          <cell r="A1090" t="str">
            <v>D03869</v>
          </cell>
          <cell r="B1090">
            <v>1</v>
          </cell>
          <cell r="C1090" t="str">
            <v>a</v>
          </cell>
          <cell r="D1090">
            <v>4425683</v>
          </cell>
          <cell r="E1090" t="str">
            <v>파일재하시험</v>
          </cell>
          <cell r="F1090" t="str">
            <v>(정재하시험)</v>
          </cell>
          <cell r="G1090" t="str">
            <v>개소</v>
          </cell>
          <cell r="I1090">
            <v>0</v>
          </cell>
        </row>
        <row r="1091">
          <cell r="A1091" t="str">
            <v>D03870</v>
          </cell>
          <cell r="B1091">
            <v>3</v>
          </cell>
          <cell r="C1091" t="str">
            <v>b</v>
          </cell>
          <cell r="D1091">
            <v>4425982</v>
          </cell>
          <cell r="E1091" t="str">
            <v>파일재하시험</v>
          </cell>
          <cell r="F1091" t="str">
            <v>(동재하시험)</v>
          </cell>
          <cell r="G1091" t="str">
            <v>개소</v>
          </cell>
          <cell r="I1091">
            <v>0</v>
          </cell>
        </row>
        <row r="1092">
          <cell r="A1092" t="str">
            <v>E2</v>
          </cell>
          <cell r="B1092">
            <v>0</v>
          </cell>
          <cell r="C1092" t="str">
            <v>계</v>
          </cell>
          <cell r="D1092">
            <v>4426131</v>
          </cell>
          <cell r="I1092">
            <v>0</v>
          </cell>
        </row>
        <row r="1093">
          <cell r="A1093" t="str">
            <v>E3</v>
          </cell>
          <cell r="B1093">
            <v>0</v>
          </cell>
          <cell r="C1093" t="str">
            <v>합계</v>
          </cell>
          <cell r="D1093">
            <v>4426280</v>
          </cell>
          <cell r="I1093">
            <v>0</v>
          </cell>
        </row>
        <row r="1094">
          <cell r="A1094" t="str">
            <v>T3</v>
          </cell>
          <cell r="B1094">
            <v>1252</v>
          </cell>
          <cell r="C1094" t="str">
            <v>3.I</v>
          </cell>
          <cell r="D1094">
            <v>10657275</v>
          </cell>
          <cell r="E1094" t="str">
            <v>삽  교  천  교</v>
          </cell>
          <cell r="I1094">
            <v>0</v>
          </cell>
        </row>
        <row r="1095">
          <cell r="A1095" t="str">
            <v>T2</v>
          </cell>
          <cell r="B1095">
            <v>1106</v>
          </cell>
          <cell r="C1095" t="str">
            <v>3.01</v>
          </cell>
          <cell r="D1095">
            <v>10657403</v>
          </cell>
          <cell r="E1095" t="str">
            <v>토          공</v>
          </cell>
          <cell r="I1095">
            <v>0</v>
          </cell>
        </row>
        <row r="1096">
          <cell r="A1096" t="str">
            <v>D00096</v>
          </cell>
          <cell r="B1096">
            <v>1722</v>
          </cell>
          <cell r="C1096" t="str">
            <v>a</v>
          </cell>
          <cell r="D1096">
            <v>10777167</v>
          </cell>
          <cell r="E1096" t="str">
            <v>구조물터파기</v>
          </cell>
          <cell r="F1096" t="str">
            <v>(육상토사 0∼2 M)</v>
          </cell>
          <cell r="G1096" t="str">
            <v>㎥</v>
          </cell>
          <cell r="I1096">
            <v>0</v>
          </cell>
        </row>
        <row r="1097">
          <cell r="A1097" t="str">
            <v>D00097</v>
          </cell>
          <cell r="B1097">
            <v>286</v>
          </cell>
          <cell r="C1097" t="str">
            <v>b</v>
          </cell>
          <cell r="D1097">
            <v>10777766</v>
          </cell>
          <cell r="E1097" t="str">
            <v>구조물터파기</v>
          </cell>
          <cell r="F1097" t="str">
            <v>(육상토사 2∼4 M)</v>
          </cell>
          <cell r="G1097" t="str">
            <v>㎥</v>
          </cell>
          <cell r="I1097">
            <v>0</v>
          </cell>
        </row>
        <row r="1098">
          <cell r="A1098" t="str">
            <v>D00100</v>
          </cell>
          <cell r="B1098">
            <v>2890</v>
          </cell>
          <cell r="C1098" t="str">
            <v>c</v>
          </cell>
          <cell r="D1098">
            <v>10778066</v>
          </cell>
          <cell r="E1098" t="str">
            <v>구조물터파기</v>
          </cell>
          <cell r="F1098" t="str">
            <v>(수중토사 0∼2 M)</v>
          </cell>
          <cell r="G1098" t="str">
            <v>㎥</v>
          </cell>
          <cell r="I1098">
            <v>0</v>
          </cell>
        </row>
        <row r="1099">
          <cell r="A1099" t="str">
            <v>D00101</v>
          </cell>
          <cell r="B1099">
            <v>1624</v>
          </cell>
          <cell r="C1099" t="str">
            <v>d</v>
          </cell>
          <cell r="D1099">
            <v>10778216</v>
          </cell>
          <cell r="E1099" t="str">
            <v>구조물터파기</v>
          </cell>
          <cell r="F1099" t="str">
            <v>(수중토사 2∼4 M)</v>
          </cell>
          <cell r="G1099" t="str">
            <v>㎥</v>
          </cell>
          <cell r="I1099">
            <v>0</v>
          </cell>
        </row>
        <row r="1100">
          <cell r="A1100" t="str">
            <v>D00102</v>
          </cell>
          <cell r="B1100">
            <v>290</v>
          </cell>
          <cell r="C1100" t="str">
            <v>e</v>
          </cell>
          <cell r="D1100">
            <v>10778365</v>
          </cell>
          <cell r="E1100" t="str">
            <v>구조물터파기</v>
          </cell>
          <cell r="F1100" t="str">
            <v>(수중토사 4∼6 M)</v>
          </cell>
          <cell r="G1100" t="str">
            <v>㎥</v>
          </cell>
          <cell r="I1100">
            <v>0</v>
          </cell>
        </row>
        <row r="1101">
          <cell r="A1101" t="str">
            <v>D03839</v>
          </cell>
          <cell r="B1101">
            <v>120</v>
          </cell>
          <cell r="C1101" t="str">
            <v>f</v>
          </cell>
          <cell r="D1101">
            <v>10780012</v>
          </cell>
          <cell r="E1101" t="str">
            <v>구조물터파기</v>
          </cell>
          <cell r="F1101" t="str">
            <v>(수중연암 4∼6 M)</v>
          </cell>
          <cell r="G1101" t="str">
            <v>㎥</v>
          </cell>
          <cell r="I1101">
            <v>0</v>
          </cell>
        </row>
        <row r="1102">
          <cell r="A1102" t="str">
            <v>D00160</v>
          </cell>
          <cell r="B1102">
            <v>1427</v>
          </cell>
          <cell r="C1102" t="str">
            <v>g</v>
          </cell>
          <cell r="D1102">
            <v>10781658</v>
          </cell>
          <cell r="E1102" t="str">
            <v>되메우기및다짐</v>
          </cell>
          <cell r="F1102" t="str">
            <v>(인력30%+백호우70%)</v>
          </cell>
          <cell r="G1102" t="str">
            <v>㎥</v>
          </cell>
          <cell r="I1102">
            <v>0</v>
          </cell>
        </row>
        <row r="1103">
          <cell r="A1103" t="str">
            <v>D00170</v>
          </cell>
          <cell r="B1103">
            <v>2238</v>
          </cell>
          <cell r="C1103" t="str">
            <v>h</v>
          </cell>
          <cell r="D1103">
            <v>10781808</v>
          </cell>
          <cell r="E1103" t="str">
            <v>뒷채움잡석</v>
          </cell>
          <cell r="F1103" t="str">
            <v>(현장암유용)</v>
          </cell>
          <cell r="G1103" t="str">
            <v>㎥</v>
          </cell>
          <cell r="I1103">
            <v>0</v>
          </cell>
        </row>
        <row r="1104">
          <cell r="A1104" t="str">
            <v>D00591</v>
          </cell>
          <cell r="B1104">
            <v>4003</v>
          </cell>
          <cell r="C1104" t="str">
            <v>i</v>
          </cell>
          <cell r="D1104">
            <v>10781883</v>
          </cell>
          <cell r="E1104" t="str">
            <v>사석채움</v>
          </cell>
          <cell r="G1104" t="str">
            <v>㎥</v>
          </cell>
          <cell r="I1104">
            <v>0</v>
          </cell>
        </row>
        <row r="1105">
          <cell r="A1105" t="str">
            <v>D00534</v>
          </cell>
          <cell r="B1105">
            <v>395</v>
          </cell>
          <cell r="C1105" t="str">
            <v>j</v>
          </cell>
          <cell r="D1105">
            <v>10781920</v>
          </cell>
          <cell r="E1105" t="str">
            <v>물 푸 기</v>
          </cell>
          <cell r="G1105" t="str">
            <v>HR</v>
          </cell>
          <cell r="I1105">
            <v>0</v>
          </cell>
        </row>
        <row r="1106">
          <cell r="A1106" t="str">
            <v>D00037</v>
          </cell>
          <cell r="B1106">
            <v>1004</v>
          </cell>
          <cell r="C1106" t="str">
            <v>k</v>
          </cell>
          <cell r="D1106">
            <v>10781939</v>
          </cell>
          <cell r="E1106" t="str">
            <v>제방성토</v>
          </cell>
          <cell r="F1106" t="str">
            <v>노  체</v>
          </cell>
          <cell r="G1106" t="str">
            <v>㎥</v>
          </cell>
          <cell r="I1106">
            <v>0</v>
          </cell>
        </row>
        <row r="1107">
          <cell r="A1107" t="str">
            <v>E2</v>
          </cell>
          <cell r="B1107">
            <v>0</v>
          </cell>
          <cell r="C1107" t="str">
            <v>계</v>
          </cell>
          <cell r="D1107">
            <v>10781957</v>
          </cell>
          <cell r="I1107">
            <v>0</v>
          </cell>
        </row>
        <row r="1108">
          <cell r="A1108" t="str">
            <v>T2</v>
          </cell>
          <cell r="B1108">
            <v>1127</v>
          </cell>
          <cell r="C1108" t="str">
            <v>3.02</v>
          </cell>
          <cell r="D1108">
            <v>10782085</v>
          </cell>
          <cell r="E1108" t="str">
            <v>강관파일</v>
          </cell>
          <cell r="I1108">
            <v>0</v>
          </cell>
        </row>
        <row r="1109">
          <cell r="A1109" t="str">
            <v>T1</v>
          </cell>
          <cell r="B1109">
            <v>1111</v>
          </cell>
          <cell r="C1109" t="str">
            <v>a</v>
          </cell>
          <cell r="D1109">
            <v>10782133</v>
          </cell>
          <cell r="E1109" t="str">
            <v>강관파일구입</v>
          </cell>
          <cell r="I1109">
            <v>0</v>
          </cell>
        </row>
        <row r="1110">
          <cell r="A1110" t="str">
            <v>D00504</v>
          </cell>
          <cell r="B1110">
            <v>2131</v>
          </cell>
          <cell r="C1110" t="str">
            <v>-1</v>
          </cell>
          <cell r="D1110">
            <v>10782181</v>
          </cell>
          <cell r="E1110" t="str">
            <v>강관파일구입</v>
          </cell>
          <cell r="F1110" t="str">
            <v>(Φ508.0m/mx9t)</v>
          </cell>
          <cell r="G1110" t="str">
            <v>M</v>
          </cell>
          <cell r="I1110">
            <v>0</v>
          </cell>
        </row>
        <row r="1111">
          <cell r="A1111" t="str">
            <v>D00511</v>
          </cell>
          <cell r="B1111">
            <v>380</v>
          </cell>
          <cell r="C1111" t="str">
            <v>-2</v>
          </cell>
          <cell r="D1111">
            <v>10782189</v>
          </cell>
          <cell r="E1111" t="str">
            <v>강관파일구입</v>
          </cell>
          <cell r="F1111" t="str">
            <v>(Φ406.4m/mx9t)</v>
          </cell>
          <cell r="G1111" t="str">
            <v>M</v>
          </cell>
          <cell r="I1111">
            <v>0</v>
          </cell>
        </row>
        <row r="1112">
          <cell r="A1112" t="str">
            <v>E1</v>
          </cell>
          <cell r="B1112">
            <v>0</v>
          </cell>
          <cell r="C1112" t="str">
            <v>소계</v>
          </cell>
          <cell r="D1112">
            <v>10782191</v>
          </cell>
          <cell r="I1112">
            <v>0</v>
          </cell>
        </row>
        <row r="1113">
          <cell r="A1113" t="str">
            <v>T1</v>
          </cell>
          <cell r="B1113">
            <v>1116</v>
          </cell>
          <cell r="C1113" t="str">
            <v>b</v>
          </cell>
          <cell r="D1113">
            <v>10782193</v>
          </cell>
          <cell r="E1113" t="str">
            <v>강관파일항타</v>
          </cell>
          <cell r="I1113">
            <v>0</v>
          </cell>
        </row>
        <row r="1114">
          <cell r="A1114" t="str">
            <v>D00512</v>
          </cell>
          <cell r="B1114">
            <v>1271</v>
          </cell>
          <cell r="C1114" t="str">
            <v>-1</v>
          </cell>
          <cell r="D1114">
            <v>10782197</v>
          </cell>
          <cell r="E1114" t="str">
            <v>강관파일항타(직항)</v>
          </cell>
          <cell r="F1114" t="str">
            <v>Φ508(15 m 이하)</v>
          </cell>
          <cell r="G1114" t="str">
            <v>M</v>
          </cell>
          <cell r="I1114">
            <v>0</v>
          </cell>
        </row>
        <row r="1115">
          <cell r="A1115" t="str">
            <v>D01314</v>
          </cell>
          <cell r="B1115">
            <v>348</v>
          </cell>
          <cell r="C1115" t="str">
            <v>-2</v>
          </cell>
          <cell r="D1115">
            <v>10782202</v>
          </cell>
          <cell r="E1115" t="str">
            <v>강관파일항타(사항)</v>
          </cell>
          <cell r="F1115" t="str">
            <v>Φ508(15 m 이하)</v>
          </cell>
          <cell r="G1115" t="str">
            <v>M</v>
          </cell>
          <cell r="I1115">
            <v>0</v>
          </cell>
        </row>
        <row r="1116">
          <cell r="A1116" t="str">
            <v>D00505</v>
          </cell>
          <cell r="B1116">
            <v>370</v>
          </cell>
          <cell r="C1116" t="str">
            <v>-3</v>
          </cell>
          <cell r="D1116">
            <v>10782207</v>
          </cell>
          <cell r="E1116" t="str">
            <v>강관파일항타(직항)</v>
          </cell>
          <cell r="F1116" t="str">
            <v>Φ406.4(15 m 이하)</v>
          </cell>
          <cell r="G1116" t="str">
            <v>M</v>
          </cell>
          <cell r="I1116">
            <v>0</v>
          </cell>
        </row>
        <row r="1117">
          <cell r="A1117" t="str">
            <v>E1</v>
          </cell>
          <cell r="B1117">
            <v>0</v>
          </cell>
          <cell r="C1117" t="str">
            <v>소계</v>
          </cell>
          <cell r="D1117">
            <v>10782212</v>
          </cell>
          <cell r="I1117">
            <v>0</v>
          </cell>
        </row>
        <row r="1118">
          <cell r="A1118" t="str">
            <v>D03838</v>
          </cell>
          <cell r="B1118">
            <v>46</v>
          </cell>
          <cell r="C1118" t="str">
            <v>c</v>
          </cell>
          <cell r="D1118">
            <v>10782217</v>
          </cell>
          <cell r="E1118" t="str">
            <v>파일속모래채움</v>
          </cell>
          <cell r="G1118" t="str">
            <v>㎥</v>
          </cell>
          <cell r="I1118">
            <v>0</v>
          </cell>
        </row>
        <row r="1119">
          <cell r="A1119" t="str">
            <v>D00502</v>
          </cell>
          <cell r="B1119">
            <v>46</v>
          </cell>
          <cell r="C1119" t="str">
            <v>d</v>
          </cell>
          <cell r="D1119">
            <v>10782221</v>
          </cell>
          <cell r="E1119" t="str">
            <v>속채움 콘크리트</v>
          </cell>
          <cell r="G1119" t="str">
            <v>㎥</v>
          </cell>
          <cell r="I1119">
            <v>0</v>
          </cell>
        </row>
        <row r="1120">
          <cell r="A1120" t="str">
            <v>T1</v>
          </cell>
          <cell r="B1120">
            <v>1122</v>
          </cell>
          <cell r="C1120" t="str">
            <v>e</v>
          </cell>
          <cell r="D1120">
            <v>10782225</v>
          </cell>
          <cell r="E1120" t="str">
            <v>두부및선단보강</v>
          </cell>
          <cell r="I1120">
            <v>0</v>
          </cell>
        </row>
        <row r="1121">
          <cell r="A1121" t="str">
            <v>D00516</v>
          </cell>
          <cell r="B1121">
            <v>299</v>
          </cell>
          <cell r="C1121" t="str">
            <v>-1</v>
          </cell>
          <cell r="D1121">
            <v>10782229</v>
          </cell>
          <cell r="E1121" t="str">
            <v>두부및선단보강</v>
          </cell>
          <cell r="F1121" t="str">
            <v>(Φ508.0 m/m)천공</v>
          </cell>
          <cell r="G1121" t="str">
            <v>EA</v>
          </cell>
          <cell r="I1121">
            <v>0</v>
          </cell>
        </row>
        <row r="1122">
          <cell r="A1122" t="str">
            <v>D00509</v>
          </cell>
          <cell r="B1122">
            <v>40</v>
          </cell>
          <cell r="C1122" t="str">
            <v>-2</v>
          </cell>
          <cell r="D1122">
            <v>10782232</v>
          </cell>
          <cell r="E1122" t="str">
            <v>두부및선단보강</v>
          </cell>
          <cell r="F1122" t="str">
            <v>(Φ406.4 m/m)</v>
          </cell>
          <cell r="G1122" t="str">
            <v>EA</v>
          </cell>
          <cell r="I1122">
            <v>0</v>
          </cell>
        </row>
        <row r="1123">
          <cell r="A1123" t="str">
            <v>E1</v>
          </cell>
          <cell r="B1123">
            <v>0</v>
          </cell>
          <cell r="C1123" t="str">
            <v>소계</v>
          </cell>
          <cell r="D1123">
            <v>10782234</v>
          </cell>
          <cell r="I1123">
            <v>0</v>
          </cell>
        </row>
        <row r="1124">
          <cell r="A1124" t="str">
            <v>D03821</v>
          </cell>
          <cell r="B1124">
            <v>262</v>
          </cell>
          <cell r="C1124" t="str">
            <v>g</v>
          </cell>
          <cell r="D1124">
            <v>10782238</v>
          </cell>
          <cell r="E1124" t="str">
            <v>토사천공</v>
          </cell>
          <cell r="G1124" t="str">
            <v>M</v>
          </cell>
          <cell r="I1124">
            <v>0</v>
          </cell>
        </row>
        <row r="1125">
          <cell r="A1125" t="str">
            <v>D03797</v>
          </cell>
          <cell r="B1125">
            <v>174</v>
          </cell>
          <cell r="C1125" t="str">
            <v>h</v>
          </cell>
          <cell r="D1125">
            <v>10782240</v>
          </cell>
          <cell r="E1125" t="str">
            <v>풍 화 암</v>
          </cell>
          <cell r="F1125" t="str">
            <v>(T-4)</v>
          </cell>
          <cell r="G1125" t="str">
            <v>M</v>
          </cell>
          <cell r="I1125">
            <v>0</v>
          </cell>
        </row>
        <row r="1126">
          <cell r="A1126" t="str">
            <v>D03830</v>
          </cell>
          <cell r="B1126">
            <v>22</v>
          </cell>
          <cell r="C1126" t="str">
            <v>i</v>
          </cell>
          <cell r="D1126">
            <v>10782241</v>
          </cell>
          <cell r="E1126" t="str">
            <v>선단고정액</v>
          </cell>
          <cell r="G1126" t="str">
            <v>㎥</v>
          </cell>
          <cell r="I1126">
            <v>0</v>
          </cell>
        </row>
        <row r="1127">
          <cell r="A1127" t="str">
            <v>D03829</v>
          </cell>
          <cell r="B1127">
            <v>105</v>
          </cell>
          <cell r="C1127" t="str">
            <v>j</v>
          </cell>
          <cell r="D1127">
            <v>10782305</v>
          </cell>
          <cell r="E1127" t="str">
            <v>주면고정액</v>
          </cell>
          <cell r="G1127" t="str">
            <v>㎥</v>
          </cell>
          <cell r="I1127">
            <v>0</v>
          </cell>
        </row>
        <row r="1128">
          <cell r="A1128" t="str">
            <v>E2</v>
          </cell>
          <cell r="B1128">
            <v>0</v>
          </cell>
          <cell r="C1128" t="str">
            <v>계</v>
          </cell>
          <cell r="D1128">
            <v>10782369</v>
          </cell>
          <cell r="I1128">
            <v>0</v>
          </cell>
        </row>
        <row r="1129">
          <cell r="A1129" t="str">
            <v>T2</v>
          </cell>
          <cell r="B1129">
            <v>1137</v>
          </cell>
          <cell r="C1129" t="str">
            <v>3.03</v>
          </cell>
          <cell r="D1129">
            <v>10812256</v>
          </cell>
          <cell r="E1129" t="str">
            <v>거 푸 집</v>
          </cell>
          <cell r="I1129">
            <v>0</v>
          </cell>
        </row>
        <row r="1130">
          <cell r="A1130" t="str">
            <v>D00276</v>
          </cell>
          <cell r="B1130">
            <v>1392</v>
          </cell>
          <cell r="C1130" t="str">
            <v>a</v>
          </cell>
          <cell r="D1130">
            <v>10812312</v>
          </cell>
          <cell r="E1130" t="str">
            <v>합판거푸집</v>
          </cell>
          <cell r="F1130" t="str">
            <v>(3 회)</v>
          </cell>
          <cell r="G1130" t="str">
            <v>㎡</v>
          </cell>
          <cell r="I1130">
            <v>0</v>
          </cell>
        </row>
        <row r="1131">
          <cell r="A1131" t="str">
            <v>D00277</v>
          </cell>
          <cell r="B1131">
            <v>382</v>
          </cell>
          <cell r="C1131" t="str">
            <v>b</v>
          </cell>
          <cell r="D1131">
            <v>10812320</v>
          </cell>
          <cell r="E1131" t="str">
            <v>합판거푸집</v>
          </cell>
          <cell r="F1131" t="str">
            <v>(3 회 7∼10 m)</v>
          </cell>
          <cell r="G1131" t="str">
            <v>㎡</v>
          </cell>
          <cell r="I1131">
            <v>0</v>
          </cell>
        </row>
        <row r="1132">
          <cell r="A1132" t="str">
            <v>D00280</v>
          </cell>
          <cell r="B1132">
            <v>654</v>
          </cell>
          <cell r="C1132" t="str">
            <v>c</v>
          </cell>
          <cell r="D1132">
            <v>10812368</v>
          </cell>
          <cell r="E1132" t="str">
            <v>합판거푸집</v>
          </cell>
          <cell r="F1132" t="str">
            <v>(4 회)</v>
          </cell>
          <cell r="G1132" t="str">
            <v>㎡</v>
          </cell>
          <cell r="I1132">
            <v>0</v>
          </cell>
        </row>
        <row r="1133">
          <cell r="A1133" t="str">
            <v>D00282</v>
          </cell>
          <cell r="B1133">
            <v>58</v>
          </cell>
          <cell r="C1133" t="str">
            <v>d</v>
          </cell>
          <cell r="D1133">
            <v>10812383</v>
          </cell>
          <cell r="E1133" t="str">
            <v>합판거푸집</v>
          </cell>
          <cell r="F1133" t="str">
            <v>(6 회)</v>
          </cell>
          <cell r="G1133" t="str">
            <v>㎡</v>
          </cell>
          <cell r="I1133">
            <v>0</v>
          </cell>
        </row>
        <row r="1134">
          <cell r="A1134" t="str">
            <v>D00265</v>
          </cell>
          <cell r="B1134">
            <v>713</v>
          </cell>
          <cell r="C1134" t="str">
            <v>e</v>
          </cell>
          <cell r="D1134">
            <v>10812527</v>
          </cell>
          <cell r="E1134" t="str">
            <v>문양거푸집(합판4회+</v>
          </cell>
          <cell r="F1134" t="str">
            <v>문양스치로폴(0∼7M)</v>
          </cell>
          <cell r="G1134" t="str">
            <v>㎡</v>
          </cell>
          <cell r="I1134">
            <v>0</v>
          </cell>
        </row>
        <row r="1135">
          <cell r="A1135" t="str">
            <v>D00306</v>
          </cell>
          <cell r="B1135">
            <v>355</v>
          </cell>
          <cell r="C1135" t="str">
            <v>f</v>
          </cell>
          <cell r="D1135">
            <v>10812528</v>
          </cell>
          <cell r="E1135" t="str">
            <v>원형거푸집</v>
          </cell>
          <cell r="F1135" t="str">
            <v>(3 회 0∼7 m)</v>
          </cell>
          <cell r="G1135" t="str">
            <v>㎡</v>
          </cell>
          <cell r="I1135">
            <v>0</v>
          </cell>
        </row>
        <row r="1136">
          <cell r="A1136" t="str">
            <v>D00307</v>
          </cell>
          <cell r="B1136">
            <v>43</v>
          </cell>
          <cell r="C1136" t="str">
            <v>g</v>
          </cell>
          <cell r="D1136">
            <v>10812592</v>
          </cell>
          <cell r="E1136" t="str">
            <v>원형거푸집</v>
          </cell>
          <cell r="F1136" t="str">
            <v>(3 회 7∼10 m)</v>
          </cell>
          <cell r="G1136" t="str">
            <v>㎡</v>
          </cell>
          <cell r="I1136">
            <v>0</v>
          </cell>
        </row>
        <row r="1137">
          <cell r="A1137" t="str">
            <v>D00519</v>
          </cell>
          <cell r="B1137">
            <v>1651</v>
          </cell>
          <cell r="C1137" t="str">
            <v>h</v>
          </cell>
          <cell r="D1137">
            <v>10812656</v>
          </cell>
          <cell r="E1137" t="str">
            <v>DECK PLATE</v>
          </cell>
          <cell r="G1137" t="str">
            <v>㎡</v>
          </cell>
          <cell r="I1137">
            <v>0</v>
          </cell>
        </row>
        <row r="1138">
          <cell r="A1138" t="str">
            <v>E2</v>
          </cell>
          <cell r="B1138">
            <v>0</v>
          </cell>
          <cell r="C1138" t="str">
            <v>계</v>
          </cell>
          <cell r="D1138">
            <v>10812784</v>
          </cell>
          <cell r="I1138">
            <v>0</v>
          </cell>
        </row>
        <row r="1139">
          <cell r="A1139" t="str">
            <v>D00323</v>
          </cell>
          <cell r="B1139">
            <v>2777</v>
          </cell>
          <cell r="C1139" t="str">
            <v>3.04</v>
          </cell>
          <cell r="D1139">
            <v>10812912</v>
          </cell>
          <cell r="E1139" t="str">
            <v>강관비계</v>
          </cell>
          <cell r="F1139" t="str">
            <v>(0∼30 M)</v>
          </cell>
          <cell r="G1139" t="str">
            <v>㎡</v>
          </cell>
          <cell r="I1139">
            <v>0</v>
          </cell>
        </row>
        <row r="1140">
          <cell r="A1140" t="str">
            <v>T2</v>
          </cell>
          <cell r="B1140">
            <v>1142</v>
          </cell>
          <cell r="C1140" t="str">
            <v>3.05</v>
          </cell>
          <cell r="D1140">
            <v>10812913</v>
          </cell>
          <cell r="E1140" t="str">
            <v>동 바 리</v>
          </cell>
          <cell r="I1140">
            <v>0</v>
          </cell>
        </row>
        <row r="1141">
          <cell r="A1141" t="str">
            <v>D00334</v>
          </cell>
          <cell r="B1141">
            <v>1004</v>
          </cell>
          <cell r="C1141" t="str">
            <v>a</v>
          </cell>
          <cell r="D1141">
            <v>10812914</v>
          </cell>
          <cell r="E1141" t="str">
            <v>강관동바리</v>
          </cell>
          <cell r="F1141" t="str">
            <v>(교량용)</v>
          </cell>
          <cell r="G1141" t="str">
            <v>공㎥</v>
          </cell>
          <cell r="I1141">
            <v>0</v>
          </cell>
        </row>
        <row r="1142">
          <cell r="A1142" t="str">
            <v>D01129</v>
          </cell>
          <cell r="B1142">
            <v>171</v>
          </cell>
          <cell r="C1142" t="str">
            <v>b</v>
          </cell>
          <cell r="D1142">
            <v>10813010</v>
          </cell>
          <cell r="E1142" t="str">
            <v>수평보강재(교량용)</v>
          </cell>
          <cell r="F1142" t="str">
            <v>(강관동바리)</v>
          </cell>
          <cell r="G1142" t="str">
            <v>㎡</v>
          </cell>
          <cell r="I1142">
            <v>0</v>
          </cell>
        </row>
        <row r="1143">
          <cell r="A1143" t="str">
            <v>E2</v>
          </cell>
          <cell r="B1143">
            <v>0</v>
          </cell>
          <cell r="C1143" t="str">
            <v>계</v>
          </cell>
          <cell r="D1143">
            <v>10813026</v>
          </cell>
          <cell r="I1143">
            <v>0</v>
          </cell>
        </row>
        <row r="1144">
          <cell r="A1144" t="str">
            <v>T2</v>
          </cell>
          <cell r="B1144">
            <v>1146</v>
          </cell>
          <cell r="C1144" t="str">
            <v>3.06</v>
          </cell>
          <cell r="D1144">
            <v>10813058</v>
          </cell>
          <cell r="E1144" t="str">
            <v>철근가공조립</v>
          </cell>
          <cell r="I1144">
            <v>0</v>
          </cell>
        </row>
        <row r="1145">
          <cell r="A1145" t="str">
            <v>D00271</v>
          </cell>
          <cell r="B1145">
            <v>38.932000000000002</v>
          </cell>
          <cell r="C1145" t="str">
            <v>a</v>
          </cell>
          <cell r="D1145">
            <v>10813082</v>
          </cell>
          <cell r="E1145" t="str">
            <v>철근가공조립</v>
          </cell>
          <cell r="F1145" t="str">
            <v>(보 통)</v>
          </cell>
          <cell r="G1145" t="str">
            <v>Ton</v>
          </cell>
          <cell r="I1145">
            <v>0</v>
          </cell>
        </row>
        <row r="1146">
          <cell r="A1146" t="str">
            <v>D00272</v>
          </cell>
          <cell r="B1146">
            <v>713.41600000000005</v>
          </cell>
          <cell r="C1146" t="str">
            <v>b</v>
          </cell>
          <cell r="D1146">
            <v>10813086</v>
          </cell>
          <cell r="E1146" t="str">
            <v>철근가공조립</v>
          </cell>
          <cell r="F1146" t="str">
            <v>(복 잡)</v>
          </cell>
          <cell r="G1146" t="str">
            <v>Ton</v>
          </cell>
          <cell r="I1146">
            <v>0</v>
          </cell>
        </row>
        <row r="1147">
          <cell r="A1147" t="str">
            <v>E2</v>
          </cell>
          <cell r="B1147">
            <v>0</v>
          </cell>
          <cell r="C1147" t="str">
            <v>계</v>
          </cell>
          <cell r="D1147">
            <v>10813088</v>
          </cell>
          <cell r="I1147">
            <v>0</v>
          </cell>
        </row>
        <row r="1148">
          <cell r="A1148" t="str">
            <v>T2</v>
          </cell>
          <cell r="B1148">
            <v>1150</v>
          </cell>
          <cell r="C1148" t="str">
            <v>3.07</v>
          </cell>
          <cell r="D1148">
            <v>10813089</v>
          </cell>
          <cell r="E1148" t="str">
            <v>콘크리트타설</v>
          </cell>
          <cell r="I1148">
            <v>0</v>
          </cell>
        </row>
        <row r="1149">
          <cell r="A1149" t="str">
            <v>D00237</v>
          </cell>
          <cell r="B1149">
            <v>4266</v>
          </cell>
          <cell r="C1149" t="str">
            <v>a</v>
          </cell>
          <cell r="D1149">
            <v>10813090</v>
          </cell>
          <cell r="E1149" t="str">
            <v>콘크리트타설</v>
          </cell>
          <cell r="F1149" t="str">
            <v>(철근 펌프카)</v>
          </cell>
          <cell r="G1149" t="str">
            <v>㎥</v>
          </cell>
          <cell r="I1149">
            <v>0</v>
          </cell>
        </row>
        <row r="1150">
          <cell r="A1150" t="str">
            <v>D00231</v>
          </cell>
          <cell r="B1150">
            <v>120</v>
          </cell>
          <cell r="C1150" t="str">
            <v>b</v>
          </cell>
          <cell r="D1150">
            <v>10813122</v>
          </cell>
          <cell r="E1150" t="str">
            <v>콘크리트타설</v>
          </cell>
          <cell r="F1150" t="str">
            <v>(무근 VIB 제외)</v>
          </cell>
          <cell r="G1150" t="str">
            <v>㎥</v>
          </cell>
          <cell r="I1150">
            <v>0</v>
          </cell>
        </row>
        <row r="1151">
          <cell r="A1151" t="str">
            <v>E2</v>
          </cell>
          <cell r="B1151">
            <v>0</v>
          </cell>
          <cell r="C1151" t="str">
            <v>계</v>
          </cell>
          <cell r="D1151">
            <v>10813186</v>
          </cell>
          <cell r="I1151">
            <v>0</v>
          </cell>
        </row>
        <row r="1152">
          <cell r="A1152" t="str">
            <v>T2</v>
          </cell>
          <cell r="B1152">
            <v>1154</v>
          </cell>
          <cell r="C1152" t="str">
            <v>3.08</v>
          </cell>
          <cell r="D1152">
            <v>10813202</v>
          </cell>
          <cell r="E1152" t="str">
            <v>표면처리</v>
          </cell>
          <cell r="I1152">
            <v>0</v>
          </cell>
        </row>
        <row r="1153">
          <cell r="A1153" t="str">
            <v>D00537</v>
          </cell>
          <cell r="B1153">
            <v>3732</v>
          </cell>
          <cell r="C1153" t="str">
            <v>a</v>
          </cell>
          <cell r="D1153">
            <v>10813218</v>
          </cell>
          <cell r="E1153" t="str">
            <v>슬래브양생</v>
          </cell>
          <cell r="F1153" t="str">
            <v>(양생제)</v>
          </cell>
          <cell r="G1153" t="str">
            <v>㎡</v>
          </cell>
          <cell r="I1153">
            <v>0</v>
          </cell>
        </row>
        <row r="1154">
          <cell r="A1154" t="str">
            <v>D00539</v>
          </cell>
          <cell r="B1154">
            <v>3447</v>
          </cell>
          <cell r="C1154" t="str">
            <v>b</v>
          </cell>
          <cell r="D1154">
            <v>10813226</v>
          </cell>
          <cell r="E1154" t="str">
            <v>슬래브면고르기</v>
          </cell>
          <cell r="F1154" t="str">
            <v>(데크 피니샤)</v>
          </cell>
          <cell r="G1154" t="str">
            <v>㎡</v>
          </cell>
          <cell r="I1154">
            <v>0</v>
          </cell>
        </row>
        <row r="1155">
          <cell r="A1155" t="str">
            <v>E2</v>
          </cell>
          <cell r="B1155">
            <v>0</v>
          </cell>
          <cell r="C1155" t="str">
            <v>계</v>
          </cell>
          <cell r="D1155">
            <v>10813230</v>
          </cell>
          <cell r="I1155">
            <v>0</v>
          </cell>
        </row>
        <row r="1156">
          <cell r="A1156" t="str">
            <v>T2</v>
          </cell>
          <cell r="B1156">
            <v>1162</v>
          </cell>
          <cell r="C1156" t="str">
            <v>3.09</v>
          </cell>
          <cell r="D1156">
            <v>10813358</v>
          </cell>
          <cell r="E1156" t="str">
            <v>교좌장치</v>
          </cell>
          <cell r="I1156">
            <v>0</v>
          </cell>
        </row>
        <row r="1157">
          <cell r="A1157" t="str">
            <v>D00786</v>
          </cell>
          <cell r="B1157">
            <v>4</v>
          </cell>
          <cell r="C1157" t="str">
            <v>a</v>
          </cell>
          <cell r="D1157">
            <v>10813365</v>
          </cell>
          <cell r="E1157" t="str">
            <v>교좌장치</v>
          </cell>
          <cell r="F1157" t="str">
            <v>(종방향 300 Ton)</v>
          </cell>
          <cell r="G1157" t="str">
            <v>EA</v>
          </cell>
          <cell r="I1157">
            <v>0</v>
          </cell>
        </row>
        <row r="1158">
          <cell r="A1158" t="str">
            <v>D00787</v>
          </cell>
          <cell r="B1158">
            <v>6</v>
          </cell>
          <cell r="C1158" t="str">
            <v>b</v>
          </cell>
          <cell r="D1158">
            <v>10813429</v>
          </cell>
          <cell r="E1158" t="str">
            <v>교좌장치</v>
          </cell>
          <cell r="F1158" t="str">
            <v>(양방향 300 Ton)</v>
          </cell>
          <cell r="G1158" t="str">
            <v>EA</v>
          </cell>
          <cell r="I1158">
            <v>0</v>
          </cell>
        </row>
        <row r="1159">
          <cell r="A1159" t="str">
            <v>D00782</v>
          </cell>
          <cell r="B1159">
            <v>2</v>
          </cell>
          <cell r="C1159" t="str">
            <v>c</v>
          </cell>
          <cell r="D1159">
            <v>10813494</v>
          </cell>
          <cell r="E1159" t="str">
            <v>교좌장치</v>
          </cell>
          <cell r="F1159" t="str">
            <v>(종방향 800 Ton)</v>
          </cell>
          <cell r="G1159" t="str">
            <v>EA</v>
          </cell>
          <cell r="I1159">
            <v>0</v>
          </cell>
        </row>
        <row r="1160">
          <cell r="A1160" t="str">
            <v>D00783</v>
          </cell>
          <cell r="B1160">
            <v>3</v>
          </cell>
          <cell r="C1160" t="str">
            <v>d</v>
          </cell>
          <cell r="D1160">
            <v>10813558</v>
          </cell>
          <cell r="E1160" t="str">
            <v>교좌장치</v>
          </cell>
          <cell r="F1160" t="str">
            <v>(양방향 800 Ton)</v>
          </cell>
          <cell r="G1160" t="str">
            <v>EA</v>
          </cell>
          <cell r="I1160">
            <v>0</v>
          </cell>
        </row>
        <row r="1161">
          <cell r="A1161" t="str">
            <v>D00784</v>
          </cell>
          <cell r="B1161">
            <v>2</v>
          </cell>
          <cell r="C1161" t="str">
            <v>f</v>
          </cell>
          <cell r="D1161">
            <v>10813590</v>
          </cell>
          <cell r="E1161" t="str">
            <v>교좌장치</v>
          </cell>
          <cell r="F1161" t="str">
            <v>(고정단 800 Ton)</v>
          </cell>
          <cell r="G1161" t="str">
            <v>EA</v>
          </cell>
          <cell r="I1161">
            <v>0</v>
          </cell>
        </row>
        <row r="1162">
          <cell r="A1162" t="str">
            <v>D00551</v>
          </cell>
          <cell r="B1162">
            <v>3</v>
          </cell>
          <cell r="C1162" t="str">
            <v>g</v>
          </cell>
          <cell r="D1162">
            <v>10813598</v>
          </cell>
          <cell r="E1162" t="str">
            <v>교좌장치</v>
          </cell>
          <cell r="F1162" t="str">
            <v>(횡방향 800 Ton)</v>
          </cell>
          <cell r="G1162" t="str">
            <v>EA</v>
          </cell>
          <cell r="I1162">
            <v>0</v>
          </cell>
        </row>
        <row r="1163">
          <cell r="A1163" t="str">
            <v>E2</v>
          </cell>
          <cell r="B1163">
            <v>0</v>
          </cell>
          <cell r="C1163" t="str">
            <v>계</v>
          </cell>
          <cell r="D1163">
            <v>10813606</v>
          </cell>
          <cell r="I1163">
            <v>0</v>
          </cell>
        </row>
        <row r="1164">
          <cell r="A1164" t="str">
            <v>T2</v>
          </cell>
          <cell r="B1164">
            <v>1182</v>
          </cell>
          <cell r="C1164" t="str">
            <v>3.10</v>
          </cell>
          <cell r="D1164">
            <v>10813734</v>
          </cell>
          <cell r="E1164" t="str">
            <v>강    교</v>
          </cell>
          <cell r="I1164">
            <v>0</v>
          </cell>
        </row>
        <row r="1165">
          <cell r="A1165" t="str">
            <v>T1</v>
          </cell>
          <cell r="B1165">
            <v>1168</v>
          </cell>
          <cell r="C1165" t="str">
            <v>a</v>
          </cell>
          <cell r="D1165">
            <v>10813735</v>
          </cell>
          <cell r="E1165" t="str">
            <v>제작및가설</v>
          </cell>
          <cell r="I1165">
            <v>0</v>
          </cell>
        </row>
        <row r="1166">
          <cell r="A1166" t="str">
            <v>D00629</v>
          </cell>
          <cell r="B1166">
            <v>1450.579</v>
          </cell>
          <cell r="C1166" t="str">
            <v>-1</v>
          </cell>
          <cell r="D1166">
            <v>10813863</v>
          </cell>
          <cell r="E1166" t="str">
            <v>강교 제작</v>
          </cell>
          <cell r="F1166" t="str">
            <v>(삽교천교)</v>
          </cell>
          <cell r="G1166" t="str">
            <v>Ton</v>
          </cell>
          <cell r="I1166">
            <v>0</v>
          </cell>
        </row>
        <row r="1167">
          <cell r="A1167" t="str">
            <v>D00630</v>
          </cell>
          <cell r="B1167">
            <v>1450.579</v>
          </cell>
          <cell r="C1167" t="str">
            <v>-2</v>
          </cell>
          <cell r="D1167">
            <v>10813927</v>
          </cell>
          <cell r="E1167" t="str">
            <v>강교 운반</v>
          </cell>
          <cell r="F1167" t="str">
            <v>(삽교천교)</v>
          </cell>
          <cell r="G1167" t="str">
            <v>Ton</v>
          </cell>
          <cell r="I1167">
            <v>0</v>
          </cell>
        </row>
        <row r="1168">
          <cell r="A1168" t="str">
            <v>D00631</v>
          </cell>
          <cell r="B1168">
            <v>1450.579</v>
          </cell>
          <cell r="C1168" t="str">
            <v>-3</v>
          </cell>
          <cell r="D1168">
            <v>10813943</v>
          </cell>
          <cell r="E1168" t="str">
            <v>강교 가설</v>
          </cell>
          <cell r="F1168" t="str">
            <v>(삽교천교)</v>
          </cell>
          <cell r="G1168" t="str">
            <v>Ton</v>
          </cell>
          <cell r="I1168">
            <v>0</v>
          </cell>
        </row>
        <row r="1169">
          <cell r="A1169" t="str">
            <v>E1</v>
          </cell>
          <cell r="B1169">
            <v>0</v>
          </cell>
          <cell r="C1169" t="str">
            <v>소계</v>
          </cell>
          <cell r="D1169">
            <v>10813959</v>
          </cell>
          <cell r="I1169">
            <v>0</v>
          </cell>
        </row>
        <row r="1170">
          <cell r="A1170" t="str">
            <v>T1</v>
          </cell>
          <cell r="B1170">
            <v>1177</v>
          </cell>
          <cell r="C1170" t="str">
            <v>b</v>
          </cell>
          <cell r="D1170">
            <v>10814087</v>
          </cell>
          <cell r="E1170" t="str">
            <v>강교도장</v>
          </cell>
          <cell r="I1170">
            <v>0</v>
          </cell>
        </row>
        <row r="1171">
          <cell r="A1171" t="str">
            <v>D00637</v>
          </cell>
          <cell r="B1171">
            <v>14749</v>
          </cell>
          <cell r="C1171" t="str">
            <v>-1</v>
          </cell>
          <cell r="D1171">
            <v>10814215</v>
          </cell>
          <cell r="E1171" t="str">
            <v>강교내부도장(공장)</v>
          </cell>
          <cell r="F1171" t="str">
            <v>수용성무기징크</v>
          </cell>
          <cell r="G1171" t="str">
            <v>㎡</v>
          </cell>
          <cell r="I1171">
            <v>0</v>
          </cell>
        </row>
        <row r="1172">
          <cell r="A1172" t="str">
            <v>D00639</v>
          </cell>
          <cell r="B1172">
            <v>1522</v>
          </cell>
          <cell r="C1172" t="str">
            <v>-2</v>
          </cell>
          <cell r="D1172">
            <v>10814217</v>
          </cell>
          <cell r="E1172" t="str">
            <v>강교 SPLICE</v>
          </cell>
          <cell r="F1172" t="str">
            <v>(공장)</v>
          </cell>
          <cell r="G1172" t="str">
            <v>㎡</v>
          </cell>
          <cell r="I1172">
            <v>0</v>
          </cell>
        </row>
        <row r="1173">
          <cell r="A1173" t="str">
            <v>D00638</v>
          </cell>
          <cell r="B1173">
            <v>8198</v>
          </cell>
          <cell r="C1173" t="str">
            <v>-3</v>
          </cell>
          <cell r="D1173">
            <v>10814219</v>
          </cell>
          <cell r="E1173" t="str">
            <v>외부 도장</v>
          </cell>
          <cell r="F1173" t="str">
            <v>(공장)</v>
          </cell>
          <cell r="G1173" t="str">
            <v>㎡</v>
          </cell>
          <cell r="I1173">
            <v>0</v>
          </cell>
        </row>
        <row r="1174">
          <cell r="A1174" t="str">
            <v>D00644</v>
          </cell>
          <cell r="B1174">
            <v>8198</v>
          </cell>
          <cell r="C1174" t="str">
            <v>-4</v>
          </cell>
          <cell r="D1174">
            <v>10814347</v>
          </cell>
          <cell r="E1174" t="str">
            <v>외부 도장</v>
          </cell>
          <cell r="F1174" t="str">
            <v>(현장)</v>
          </cell>
          <cell r="G1174" t="str">
            <v>㎡</v>
          </cell>
          <cell r="I1174">
            <v>0</v>
          </cell>
        </row>
        <row r="1175">
          <cell r="A1175" t="str">
            <v>D00640</v>
          </cell>
          <cell r="B1175">
            <v>2055</v>
          </cell>
          <cell r="C1175" t="str">
            <v>-5</v>
          </cell>
          <cell r="D1175">
            <v>10814349</v>
          </cell>
          <cell r="E1175" t="str">
            <v>외부포장면도장</v>
          </cell>
          <cell r="F1175" t="str">
            <v>(공장)</v>
          </cell>
          <cell r="G1175" t="str">
            <v>㎡</v>
          </cell>
          <cell r="I1175">
            <v>0</v>
          </cell>
        </row>
        <row r="1176">
          <cell r="A1176" t="str">
            <v>D00642</v>
          </cell>
          <cell r="B1176">
            <v>380</v>
          </cell>
          <cell r="C1176" t="str">
            <v>-6</v>
          </cell>
          <cell r="D1176">
            <v>10814415</v>
          </cell>
          <cell r="E1176" t="str">
            <v>외부볼트및 SPLICE</v>
          </cell>
          <cell r="F1176" t="str">
            <v>(현장)-내후성중방식</v>
          </cell>
          <cell r="G1176" t="str">
            <v>㎡</v>
          </cell>
          <cell r="I1176">
            <v>0</v>
          </cell>
        </row>
        <row r="1177">
          <cell r="A1177" t="str">
            <v>D00641</v>
          </cell>
          <cell r="B1177">
            <v>380</v>
          </cell>
          <cell r="C1177" t="str">
            <v>-7</v>
          </cell>
          <cell r="D1177">
            <v>10814423</v>
          </cell>
          <cell r="E1177" t="str">
            <v>내부볼트및 SPILCE</v>
          </cell>
          <cell r="F1177" t="str">
            <v>(현장)</v>
          </cell>
          <cell r="G1177" t="str">
            <v>㎡</v>
          </cell>
          <cell r="I1177">
            <v>0</v>
          </cell>
        </row>
        <row r="1178">
          <cell r="A1178" t="str">
            <v>E1</v>
          </cell>
          <cell r="B1178">
            <v>0</v>
          </cell>
          <cell r="C1178" t="str">
            <v>소계</v>
          </cell>
          <cell r="D1178">
            <v>10814431</v>
          </cell>
          <cell r="I1178">
            <v>0</v>
          </cell>
        </row>
        <row r="1179">
          <cell r="A1179" t="str">
            <v>T1</v>
          </cell>
          <cell r="B1179">
            <v>1181</v>
          </cell>
          <cell r="C1179" t="str">
            <v>c</v>
          </cell>
          <cell r="D1179">
            <v>10814480</v>
          </cell>
          <cell r="E1179" t="str">
            <v>비파괴 검사비</v>
          </cell>
          <cell r="I1179">
            <v>0</v>
          </cell>
        </row>
        <row r="1180">
          <cell r="A1180" t="str">
            <v>D01282</v>
          </cell>
          <cell r="B1180">
            <v>1387</v>
          </cell>
          <cell r="C1180" t="str">
            <v>-1</v>
          </cell>
          <cell r="D1180">
            <v>10814497</v>
          </cell>
          <cell r="E1180" t="str">
            <v>방사선투과검사(RT)</v>
          </cell>
          <cell r="F1180" t="str">
            <v>(3 1/3x12 ")</v>
          </cell>
          <cell r="G1180" t="str">
            <v>매</v>
          </cell>
          <cell r="I1180">
            <v>0</v>
          </cell>
        </row>
        <row r="1181">
          <cell r="A1181" t="str">
            <v>D03841</v>
          </cell>
          <cell r="B1181">
            <v>1742</v>
          </cell>
          <cell r="C1181" t="str">
            <v>-2</v>
          </cell>
          <cell r="D1181">
            <v>10814509</v>
          </cell>
          <cell r="E1181" t="str">
            <v>자분탐상검사</v>
          </cell>
          <cell r="F1181" t="str">
            <v>(MT)</v>
          </cell>
          <cell r="G1181" t="str">
            <v>M</v>
          </cell>
          <cell r="I1181">
            <v>0</v>
          </cell>
        </row>
        <row r="1182">
          <cell r="A1182" t="str">
            <v>E1</v>
          </cell>
          <cell r="B1182">
            <v>0</v>
          </cell>
          <cell r="C1182" t="str">
            <v>소계</v>
          </cell>
          <cell r="D1182">
            <v>10814511</v>
          </cell>
          <cell r="I1182">
            <v>0</v>
          </cell>
        </row>
        <row r="1183">
          <cell r="A1183" t="str">
            <v>E2</v>
          </cell>
          <cell r="B1183">
            <v>0</v>
          </cell>
          <cell r="C1183" t="str">
            <v>계</v>
          </cell>
          <cell r="D1183">
            <v>10814512</v>
          </cell>
          <cell r="I1183">
            <v>0</v>
          </cell>
        </row>
        <row r="1184">
          <cell r="A1184" t="str">
            <v>T2</v>
          </cell>
          <cell r="B1184">
            <v>1186</v>
          </cell>
          <cell r="C1184" t="str">
            <v>3.11</v>
          </cell>
          <cell r="D1184">
            <v>10814513</v>
          </cell>
          <cell r="E1184" t="str">
            <v>신축이음장치</v>
          </cell>
          <cell r="I1184">
            <v>0</v>
          </cell>
        </row>
        <row r="1185">
          <cell r="A1185" t="str">
            <v>D01313</v>
          </cell>
          <cell r="B1185">
            <v>26</v>
          </cell>
          <cell r="C1185" t="str">
            <v>a</v>
          </cell>
          <cell r="D1185">
            <v>10814546</v>
          </cell>
          <cell r="E1185" t="str">
            <v>신축이음장치</v>
          </cell>
          <cell r="F1185" t="str">
            <v>(Rail-No100)</v>
          </cell>
          <cell r="G1185" t="str">
            <v>M</v>
          </cell>
          <cell r="I1185">
            <v>0</v>
          </cell>
        </row>
        <row r="1186">
          <cell r="A1186" t="str">
            <v>D00554</v>
          </cell>
          <cell r="B1186">
            <v>26</v>
          </cell>
          <cell r="C1186" t="str">
            <v>b</v>
          </cell>
          <cell r="D1186">
            <v>10814563</v>
          </cell>
          <cell r="E1186" t="str">
            <v>신축이음장치</v>
          </cell>
          <cell r="F1186" t="str">
            <v>(Rail-No160)</v>
          </cell>
          <cell r="G1186" t="str">
            <v>M</v>
          </cell>
          <cell r="I1186">
            <v>0</v>
          </cell>
        </row>
        <row r="1187">
          <cell r="A1187" t="str">
            <v>E2</v>
          </cell>
          <cell r="B1187">
            <v>0</v>
          </cell>
          <cell r="C1187" t="str">
            <v>계</v>
          </cell>
          <cell r="D1187">
            <v>10814571</v>
          </cell>
          <cell r="I1187">
            <v>0</v>
          </cell>
        </row>
        <row r="1188">
          <cell r="A1188" t="str">
            <v>D00535</v>
          </cell>
          <cell r="B1188">
            <v>3447</v>
          </cell>
          <cell r="C1188" t="str">
            <v>3.12</v>
          </cell>
          <cell r="D1188">
            <v>10814576</v>
          </cell>
          <cell r="E1188" t="str">
            <v>교면방수</v>
          </cell>
          <cell r="F1188" t="str">
            <v>(도막식)</v>
          </cell>
          <cell r="G1188" t="str">
            <v>㎡</v>
          </cell>
          <cell r="I1188">
            <v>0</v>
          </cell>
        </row>
        <row r="1189">
          <cell r="A1189" t="str">
            <v>T2</v>
          </cell>
          <cell r="B1189">
            <v>1193</v>
          </cell>
          <cell r="C1189" t="str">
            <v>3.13</v>
          </cell>
          <cell r="D1189">
            <v>10814578</v>
          </cell>
          <cell r="E1189" t="str">
            <v>접속슬래브 접합공</v>
          </cell>
          <cell r="I1189">
            <v>0</v>
          </cell>
        </row>
        <row r="1190">
          <cell r="A1190" t="str">
            <v>D01067</v>
          </cell>
          <cell r="B1190">
            <v>127</v>
          </cell>
          <cell r="C1190" t="str">
            <v>a</v>
          </cell>
          <cell r="D1190">
            <v>10814580</v>
          </cell>
          <cell r="E1190" t="str">
            <v>다웰바 설치</v>
          </cell>
          <cell r="F1190" t="str">
            <v>(D=25 m/m, L=500)</v>
          </cell>
          <cell r="G1190" t="str">
            <v>EA</v>
          </cell>
          <cell r="I1190">
            <v>0</v>
          </cell>
        </row>
        <row r="1191">
          <cell r="A1191" t="str">
            <v>D01190</v>
          </cell>
          <cell r="B1191">
            <v>38</v>
          </cell>
          <cell r="C1191" t="str">
            <v>b</v>
          </cell>
          <cell r="D1191">
            <v>10814581</v>
          </cell>
          <cell r="E1191" t="str">
            <v>다웰-켑 설치</v>
          </cell>
          <cell r="F1191" t="str">
            <v>(Φ60 m/m)</v>
          </cell>
          <cell r="G1191" t="str">
            <v>M</v>
          </cell>
          <cell r="I1191">
            <v>0</v>
          </cell>
        </row>
        <row r="1192">
          <cell r="A1192" t="str">
            <v>D00540</v>
          </cell>
          <cell r="B1192">
            <v>127</v>
          </cell>
          <cell r="C1192" t="str">
            <v>c</v>
          </cell>
          <cell r="D1192">
            <v>10814709</v>
          </cell>
          <cell r="E1192" t="str">
            <v>경질고무판</v>
          </cell>
          <cell r="F1192" t="str">
            <v>(150x150)</v>
          </cell>
          <cell r="G1192" t="str">
            <v>EA</v>
          </cell>
          <cell r="I1192">
            <v>0</v>
          </cell>
        </row>
        <row r="1193">
          <cell r="A1193" t="str">
            <v>D00566</v>
          </cell>
          <cell r="B1193">
            <v>21</v>
          </cell>
          <cell r="C1193" t="str">
            <v>d</v>
          </cell>
          <cell r="D1193">
            <v>10814773</v>
          </cell>
          <cell r="E1193" t="str">
            <v>타르페이퍼 설치</v>
          </cell>
          <cell r="F1193" t="str">
            <v>(5 겹)</v>
          </cell>
          <cell r="G1193" t="str">
            <v>㎡</v>
          </cell>
          <cell r="I1193">
            <v>0</v>
          </cell>
        </row>
        <row r="1194">
          <cell r="A1194" t="str">
            <v>E2</v>
          </cell>
          <cell r="B1194">
            <v>0</v>
          </cell>
          <cell r="C1194" t="str">
            <v>계</v>
          </cell>
          <cell r="D1194">
            <v>10814805</v>
          </cell>
          <cell r="I1194">
            <v>0</v>
          </cell>
        </row>
        <row r="1195">
          <cell r="A1195" t="str">
            <v>T2</v>
          </cell>
          <cell r="B1195">
            <v>1197</v>
          </cell>
          <cell r="C1195" t="str">
            <v>3.14</v>
          </cell>
          <cell r="D1195">
            <v>10814809</v>
          </cell>
          <cell r="E1195" t="str">
            <v>무수축 콘크리트</v>
          </cell>
          <cell r="I1195">
            <v>0</v>
          </cell>
        </row>
        <row r="1196">
          <cell r="A1196" t="str">
            <v>D00567</v>
          </cell>
          <cell r="B1196">
            <v>5.1479999999999997</v>
          </cell>
          <cell r="C1196" t="str">
            <v>a</v>
          </cell>
          <cell r="D1196">
            <v>10814811</v>
          </cell>
          <cell r="E1196" t="str">
            <v>무수축몰탈</v>
          </cell>
          <cell r="F1196" t="str">
            <v>(1:1)</v>
          </cell>
          <cell r="G1196" t="str">
            <v>㎥</v>
          </cell>
          <cell r="I1196">
            <v>0</v>
          </cell>
        </row>
        <row r="1197">
          <cell r="A1197" t="str">
            <v>D00568</v>
          </cell>
          <cell r="B1197">
            <v>25</v>
          </cell>
          <cell r="C1197" t="str">
            <v>b</v>
          </cell>
          <cell r="D1197">
            <v>10814812</v>
          </cell>
          <cell r="E1197" t="str">
            <v>무수축콘크리트</v>
          </cell>
          <cell r="G1197" t="str">
            <v>㎥</v>
          </cell>
          <cell r="I1197">
            <v>0</v>
          </cell>
        </row>
        <row r="1198">
          <cell r="A1198" t="str">
            <v>E2</v>
          </cell>
          <cell r="B1198">
            <v>0</v>
          </cell>
          <cell r="C1198" t="str">
            <v>계</v>
          </cell>
          <cell r="D1198">
            <v>10814813</v>
          </cell>
          <cell r="I1198">
            <v>0</v>
          </cell>
        </row>
        <row r="1199">
          <cell r="A1199" t="str">
            <v>T2</v>
          </cell>
          <cell r="B1199">
            <v>1201</v>
          </cell>
          <cell r="C1199" t="str">
            <v>3.15</v>
          </cell>
          <cell r="D1199">
            <v>10814941</v>
          </cell>
          <cell r="E1199" t="str">
            <v>스치로폴설치</v>
          </cell>
          <cell r="I1199">
            <v>0</v>
          </cell>
        </row>
        <row r="1200">
          <cell r="A1200" t="str">
            <v>D00853</v>
          </cell>
          <cell r="B1200">
            <v>12</v>
          </cell>
          <cell r="C1200" t="str">
            <v>a</v>
          </cell>
          <cell r="D1200">
            <v>10815069</v>
          </cell>
          <cell r="E1200" t="str">
            <v>스치로폴설치</v>
          </cell>
          <cell r="F1200" t="str">
            <v>(T=10 m/m)</v>
          </cell>
          <cell r="G1200" t="str">
            <v>㎡</v>
          </cell>
          <cell r="I1200">
            <v>0</v>
          </cell>
        </row>
        <row r="1201">
          <cell r="A1201" t="str">
            <v>D00532</v>
          </cell>
          <cell r="B1201">
            <v>118</v>
          </cell>
          <cell r="C1201" t="str">
            <v>b</v>
          </cell>
          <cell r="D1201">
            <v>10815070</v>
          </cell>
          <cell r="E1201" t="str">
            <v>스치로폴설치</v>
          </cell>
          <cell r="F1201" t="str">
            <v>(T=20 m/m)</v>
          </cell>
          <cell r="G1201" t="str">
            <v>㎡</v>
          </cell>
          <cell r="I1201">
            <v>0</v>
          </cell>
        </row>
        <row r="1202">
          <cell r="A1202" t="str">
            <v>E2</v>
          </cell>
          <cell r="B1202">
            <v>0</v>
          </cell>
          <cell r="C1202" t="str">
            <v>계</v>
          </cell>
          <cell r="D1202">
            <v>10815135</v>
          </cell>
          <cell r="I1202">
            <v>0</v>
          </cell>
        </row>
        <row r="1203">
          <cell r="A1203" t="str">
            <v>T2</v>
          </cell>
          <cell r="B1203">
            <v>1208</v>
          </cell>
          <cell r="C1203" t="str">
            <v>3.16</v>
          </cell>
          <cell r="D1203">
            <v>10815199</v>
          </cell>
          <cell r="E1203" t="str">
            <v>배수시설</v>
          </cell>
          <cell r="I1203">
            <v>0</v>
          </cell>
        </row>
        <row r="1204">
          <cell r="A1204" t="str">
            <v>D00572</v>
          </cell>
          <cell r="B1204">
            <v>18</v>
          </cell>
          <cell r="C1204" t="str">
            <v>a</v>
          </cell>
          <cell r="D1204">
            <v>10815215</v>
          </cell>
          <cell r="E1204" t="str">
            <v>집 수 구</v>
          </cell>
          <cell r="G1204" t="str">
            <v>EA</v>
          </cell>
          <cell r="I1204">
            <v>0</v>
          </cell>
        </row>
        <row r="1205">
          <cell r="A1205" t="str">
            <v>D00573</v>
          </cell>
          <cell r="B1205">
            <v>61</v>
          </cell>
          <cell r="C1205" t="str">
            <v>b</v>
          </cell>
          <cell r="D1205">
            <v>10815223</v>
          </cell>
          <cell r="E1205" t="str">
            <v>배 수 구</v>
          </cell>
          <cell r="F1205" t="str">
            <v>(스테인레스관)</v>
          </cell>
          <cell r="G1205" t="str">
            <v>M</v>
          </cell>
          <cell r="I1205">
            <v>0</v>
          </cell>
        </row>
        <row r="1206">
          <cell r="A1206" t="str">
            <v>D00574</v>
          </cell>
          <cell r="B1206">
            <v>14</v>
          </cell>
          <cell r="C1206" t="str">
            <v>c</v>
          </cell>
          <cell r="D1206">
            <v>10815227</v>
          </cell>
          <cell r="E1206" t="str">
            <v>부착시설(A)</v>
          </cell>
          <cell r="G1206" t="str">
            <v>EA</v>
          </cell>
          <cell r="I1206">
            <v>0</v>
          </cell>
        </row>
        <row r="1207">
          <cell r="A1207" t="str">
            <v>D00576</v>
          </cell>
          <cell r="B1207">
            <v>54</v>
          </cell>
          <cell r="C1207" t="str">
            <v>d</v>
          </cell>
          <cell r="D1207">
            <v>10815229</v>
          </cell>
          <cell r="E1207" t="str">
            <v>부착시설(C)</v>
          </cell>
          <cell r="G1207" t="str">
            <v>EA</v>
          </cell>
          <cell r="I1207">
            <v>0</v>
          </cell>
        </row>
        <row r="1208">
          <cell r="A1208" t="str">
            <v>D00577</v>
          </cell>
          <cell r="B1208">
            <v>6</v>
          </cell>
          <cell r="C1208" t="str">
            <v>e</v>
          </cell>
          <cell r="D1208">
            <v>10815230</v>
          </cell>
          <cell r="E1208" t="str">
            <v>도 수 로</v>
          </cell>
          <cell r="G1208" t="str">
            <v>M</v>
          </cell>
          <cell r="I1208">
            <v>0</v>
          </cell>
        </row>
        <row r="1209">
          <cell r="A1209" t="str">
            <v>E2</v>
          </cell>
          <cell r="B1209">
            <v>0</v>
          </cell>
          <cell r="C1209" t="str">
            <v>계</v>
          </cell>
          <cell r="D1209">
            <v>10815231</v>
          </cell>
          <cell r="I1209">
            <v>0</v>
          </cell>
        </row>
        <row r="1210">
          <cell r="A1210" t="str">
            <v>T2</v>
          </cell>
          <cell r="B1210">
            <v>1212</v>
          </cell>
          <cell r="C1210" t="str">
            <v>3.17</v>
          </cell>
          <cell r="D1210">
            <v>10815359</v>
          </cell>
          <cell r="E1210" t="str">
            <v>스페이서설치</v>
          </cell>
          <cell r="I1210">
            <v>0</v>
          </cell>
        </row>
        <row r="1211">
          <cell r="A1211" t="str">
            <v>D00588</v>
          </cell>
          <cell r="B1211">
            <v>4902</v>
          </cell>
          <cell r="C1211" t="str">
            <v>a</v>
          </cell>
          <cell r="D1211">
            <v>10815375</v>
          </cell>
          <cell r="E1211" t="str">
            <v>스페이서 설치</v>
          </cell>
          <cell r="F1211" t="str">
            <v>(슬라브및기초용)</v>
          </cell>
          <cell r="G1211" t="str">
            <v>㎡</v>
          </cell>
          <cell r="I1211">
            <v>0</v>
          </cell>
        </row>
        <row r="1212">
          <cell r="A1212" t="str">
            <v>D01070</v>
          </cell>
          <cell r="B1212">
            <v>418</v>
          </cell>
          <cell r="C1212" t="str">
            <v>b</v>
          </cell>
          <cell r="D1212">
            <v>10815383</v>
          </cell>
          <cell r="E1212" t="str">
            <v>스페이서 설치</v>
          </cell>
          <cell r="F1212" t="str">
            <v>(벽체용)</v>
          </cell>
          <cell r="G1212" t="str">
            <v>㎡</v>
          </cell>
          <cell r="I1212">
            <v>0</v>
          </cell>
        </row>
        <row r="1213">
          <cell r="A1213" t="str">
            <v>E2</v>
          </cell>
          <cell r="B1213">
            <v>0</v>
          </cell>
          <cell r="C1213" t="str">
            <v>계</v>
          </cell>
          <cell r="D1213">
            <v>10815387</v>
          </cell>
          <cell r="I1213">
            <v>0</v>
          </cell>
        </row>
        <row r="1214">
          <cell r="A1214" t="str">
            <v>T2</v>
          </cell>
          <cell r="B1214">
            <v>1217</v>
          </cell>
          <cell r="C1214" t="str">
            <v>3.18</v>
          </cell>
          <cell r="D1214">
            <v>10815389</v>
          </cell>
          <cell r="E1214" t="str">
            <v>교명판및설명판</v>
          </cell>
          <cell r="I1214">
            <v>0</v>
          </cell>
        </row>
        <row r="1215">
          <cell r="A1215" t="str">
            <v>D00582</v>
          </cell>
          <cell r="B1215">
            <v>4</v>
          </cell>
          <cell r="C1215" t="str">
            <v>a</v>
          </cell>
          <cell r="D1215">
            <v>10815390</v>
          </cell>
          <cell r="E1215" t="str">
            <v>교 명 주</v>
          </cell>
          <cell r="F1215" t="str">
            <v>(중형, 화강석)</v>
          </cell>
          <cell r="G1215" t="str">
            <v>기</v>
          </cell>
          <cell r="I1215">
            <v>0</v>
          </cell>
        </row>
        <row r="1216">
          <cell r="A1216" t="str">
            <v>D00583</v>
          </cell>
          <cell r="B1216">
            <v>2</v>
          </cell>
          <cell r="C1216" t="str">
            <v>b</v>
          </cell>
          <cell r="D1216">
            <v>10815391</v>
          </cell>
          <cell r="E1216" t="str">
            <v>교 명 판(황동주물)</v>
          </cell>
          <cell r="F1216" t="str">
            <v>(450x200x10)</v>
          </cell>
          <cell r="G1216" t="str">
            <v>EA</v>
          </cell>
          <cell r="I1216">
            <v>0</v>
          </cell>
        </row>
        <row r="1217">
          <cell r="A1217" t="str">
            <v>D00584</v>
          </cell>
          <cell r="B1217">
            <v>2</v>
          </cell>
          <cell r="C1217" t="str">
            <v>c</v>
          </cell>
          <cell r="D1217">
            <v>10815455</v>
          </cell>
          <cell r="E1217" t="str">
            <v>설 명 판(황동주물)</v>
          </cell>
          <cell r="F1217" t="str">
            <v>(500x300x10)</v>
          </cell>
          <cell r="G1217" t="str">
            <v>EA</v>
          </cell>
          <cell r="I1217">
            <v>0</v>
          </cell>
        </row>
        <row r="1218">
          <cell r="A1218" t="str">
            <v>E2</v>
          </cell>
          <cell r="B1218">
            <v>0</v>
          </cell>
          <cell r="C1218" t="str">
            <v>계</v>
          </cell>
          <cell r="D1218">
            <v>10815487</v>
          </cell>
          <cell r="I1218">
            <v>0</v>
          </cell>
        </row>
        <row r="1219">
          <cell r="A1219" t="str">
            <v>D00594</v>
          </cell>
          <cell r="B1219">
            <v>2</v>
          </cell>
          <cell r="C1219" t="str">
            <v>3.19</v>
          </cell>
          <cell r="D1219">
            <v>10815503</v>
          </cell>
          <cell r="E1219" t="str">
            <v>측량기준점 설치</v>
          </cell>
          <cell r="F1219" t="str">
            <v>(황동주물)</v>
          </cell>
          <cell r="G1219" t="str">
            <v>EA</v>
          </cell>
          <cell r="I1219">
            <v>0</v>
          </cell>
        </row>
        <row r="1220">
          <cell r="A1220" t="str">
            <v>D00791</v>
          </cell>
          <cell r="B1220">
            <v>20</v>
          </cell>
          <cell r="C1220" t="str">
            <v>3.20</v>
          </cell>
          <cell r="D1220">
            <v>10815517</v>
          </cell>
          <cell r="E1220" t="str">
            <v>교좌장치표지판</v>
          </cell>
          <cell r="G1220" t="str">
            <v>EA</v>
          </cell>
          <cell r="I1220">
            <v>0</v>
          </cell>
        </row>
        <row r="1221">
          <cell r="A1221" t="str">
            <v>D00654</v>
          </cell>
          <cell r="B1221">
            <v>90</v>
          </cell>
          <cell r="C1221" t="str">
            <v>3.21</v>
          </cell>
          <cell r="D1221">
            <v>10815615</v>
          </cell>
          <cell r="E1221" t="str">
            <v>종방향점검로</v>
          </cell>
          <cell r="G1221" t="str">
            <v>EA</v>
          </cell>
          <cell r="I1221">
            <v>0</v>
          </cell>
        </row>
        <row r="1222">
          <cell r="A1222" t="str">
            <v>T2</v>
          </cell>
          <cell r="B1222">
            <v>1225</v>
          </cell>
          <cell r="C1222" t="str">
            <v>3.22</v>
          </cell>
          <cell r="D1222">
            <v>10815770</v>
          </cell>
          <cell r="E1222" t="str">
            <v>교각점검시설</v>
          </cell>
          <cell r="I1222">
            <v>0</v>
          </cell>
        </row>
        <row r="1223">
          <cell r="A1223" t="str">
            <v>D00793</v>
          </cell>
          <cell r="B1223">
            <v>2</v>
          </cell>
          <cell r="C1223" t="str">
            <v>a</v>
          </cell>
          <cell r="D1223">
            <v>10815840</v>
          </cell>
          <cell r="E1223" t="str">
            <v>교각점검시설</v>
          </cell>
          <cell r="F1223" t="str">
            <v>(TYPE-1)</v>
          </cell>
          <cell r="G1223" t="str">
            <v>EA</v>
          </cell>
          <cell r="I1223">
            <v>0</v>
          </cell>
        </row>
        <row r="1224">
          <cell r="A1224" t="str">
            <v>D00789</v>
          </cell>
          <cell r="B1224">
            <v>2</v>
          </cell>
          <cell r="C1224" t="str">
            <v>b</v>
          </cell>
          <cell r="D1224">
            <v>10815875</v>
          </cell>
          <cell r="E1224" t="str">
            <v>교각점검시설</v>
          </cell>
          <cell r="F1224" t="str">
            <v>(TYPE-2)</v>
          </cell>
          <cell r="G1224" t="str">
            <v>EA</v>
          </cell>
          <cell r="I1224">
            <v>0</v>
          </cell>
        </row>
        <row r="1225">
          <cell r="A1225" t="str">
            <v>D01305</v>
          </cell>
          <cell r="B1225">
            <v>2</v>
          </cell>
          <cell r="C1225" t="str">
            <v>c</v>
          </cell>
          <cell r="D1225">
            <v>10815884</v>
          </cell>
          <cell r="E1225" t="str">
            <v>점검용계단</v>
          </cell>
          <cell r="G1225" t="str">
            <v>EA</v>
          </cell>
          <cell r="I1225">
            <v>0</v>
          </cell>
        </row>
        <row r="1226">
          <cell r="A1226" t="str">
            <v>E2</v>
          </cell>
          <cell r="B1226">
            <v>0</v>
          </cell>
          <cell r="C1226" t="str">
            <v>계</v>
          </cell>
          <cell r="D1226">
            <v>10815892</v>
          </cell>
          <cell r="I1226">
            <v>0</v>
          </cell>
        </row>
        <row r="1227">
          <cell r="A1227" t="str">
            <v>T2</v>
          </cell>
          <cell r="B1227">
            <v>1229</v>
          </cell>
          <cell r="C1227" t="str">
            <v>3.23</v>
          </cell>
          <cell r="D1227">
            <v>10815909</v>
          </cell>
          <cell r="E1227" t="str">
            <v>충  진  제</v>
          </cell>
          <cell r="I1227">
            <v>0</v>
          </cell>
        </row>
        <row r="1228">
          <cell r="A1228" t="str">
            <v>D01224</v>
          </cell>
          <cell r="B1228">
            <v>89</v>
          </cell>
          <cell r="C1228" t="str">
            <v>a</v>
          </cell>
          <cell r="D1228">
            <v>10815972</v>
          </cell>
          <cell r="E1228" t="str">
            <v>폴리우레탄실란트채움</v>
          </cell>
          <cell r="F1228" t="str">
            <v>(25x10)</v>
          </cell>
          <cell r="G1228" t="str">
            <v>M</v>
          </cell>
          <cell r="I1228">
            <v>0</v>
          </cell>
        </row>
        <row r="1229">
          <cell r="A1229" t="str">
            <v>D00846</v>
          </cell>
          <cell r="B1229">
            <v>166</v>
          </cell>
          <cell r="C1229" t="str">
            <v>b</v>
          </cell>
          <cell r="D1229">
            <v>10816035</v>
          </cell>
          <cell r="E1229" t="str">
            <v>폴리우레탄실란트채움</v>
          </cell>
          <cell r="F1229" t="str">
            <v>(25x20)</v>
          </cell>
          <cell r="G1229" t="str">
            <v>M</v>
          </cell>
          <cell r="I1229">
            <v>0</v>
          </cell>
        </row>
        <row r="1230">
          <cell r="A1230" t="str">
            <v>E2</v>
          </cell>
          <cell r="B1230">
            <v>0</v>
          </cell>
          <cell r="C1230" t="str">
            <v>계</v>
          </cell>
          <cell r="D1230">
            <v>10816085</v>
          </cell>
          <cell r="I1230">
            <v>0</v>
          </cell>
        </row>
        <row r="1231">
          <cell r="A1231" t="str">
            <v>D01308</v>
          </cell>
          <cell r="B1231">
            <v>1319</v>
          </cell>
          <cell r="C1231" t="str">
            <v>3.24</v>
          </cell>
          <cell r="D1231">
            <v>10816135</v>
          </cell>
          <cell r="E1231" t="str">
            <v>강섬유보강재</v>
          </cell>
          <cell r="F1231" t="str">
            <v>(900 g/㎥)</v>
          </cell>
          <cell r="G1231" t="str">
            <v>㎥</v>
          </cell>
          <cell r="I1231">
            <v>0</v>
          </cell>
        </row>
        <row r="1232">
          <cell r="A1232" t="str">
            <v>T2</v>
          </cell>
          <cell r="B1232">
            <v>1237</v>
          </cell>
          <cell r="C1232" t="str">
            <v>3.25</v>
          </cell>
          <cell r="D1232">
            <v>10816419</v>
          </cell>
          <cell r="E1232" t="str">
            <v>가 도 공</v>
          </cell>
          <cell r="I1232">
            <v>0</v>
          </cell>
        </row>
        <row r="1233">
          <cell r="A1233" t="str">
            <v>D00037</v>
          </cell>
          <cell r="B1233">
            <v>6276</v>
          </cell>
          <cell r="C1233" t="str">
            <v>a</v>
          </cell>
          <cell r="D1233">
            <v>10816420</v>
          </cell>
          <cell r="E1233" t="str">
            <v>가도성토및철거</v>
          </cell>
          <cell r="G1233" t="str">
            <v>㎥</v>
          </cell>
          <cell r="I1233">
            <v>0</v>
          </cell>
        </row>
        <row r="1234">
          <cell r="A1234" t="str">
            <v>D03742</v>
          </cell>
          <cell r="B1234">
            <v>570</v>
          </cell>
          <cell r="C1234" t="str">
            <v>b</v>
          </cell>
          <cell r="D1234">
            <v>10816485</v>
          </cell>
          <cell r="E1234" t="str">
            <v>보조기층생산</v>
          </cell>
          <cell r="F1234" t="str">
            <v>(현장암유용)</v>
          </cell>
          <cell r="G1234" t="str">
            <v>㎥</v>
          </cell>
          <cell r="I1234">
            <v>0</v>
          </cell>
        </row>
        <row r="1235">
          <cell r="A1235" t="str">
            <v>D00798</v>
          </cell>
          <cell r="B1235">
            <v>444</v>
          </cell>
          <cell r="C1235" t="str">
            <v>c</v>
          </cell>
          <cell r="D1235">
            <v>10816517</v>
          </cell>
          <cell r="E1235" t="str">
            <v>보조기층</v>
          </cell>
          <cell r="F1235" t="str">
            <v>(포설및다짐 T=20 Cm)</v>
          </cell>
          <cell r="G1235" t="str">
            <v>㎥</v>
          </cell>
          <cell r="I1235">
            <v>0</v>
          </cell>
        </row>
        <row r="1236">
          <cell r="A1236" t="str">
            <v>D00704</v>
          </cell>
          <cell r="B1236">
            <v>1956</v>
          </cell>
          <cell r="C1236" t="str">
            <v>d</v>
          </cell>
          <cell r="D1236">
            <v>10816537</v>
          </cell>
          <cell r="E1236" t="str">
            <v>마대쌓기및헐기</v>
          </cell>
          <cell r="G1236" t="str">
            <v>㎡</v>
          </cell>
          <cell r="I1236">
            <v>0</v>
          </cell>
        </row>
        <row r="1237">
          <cell r="A1237" t="str">
            <v>D00976</v>
          </cell>
          <cell r="B1237">
            <v>210</v>
          </cell>
          <cell r="C1237" t="str">
            <v>e</v>
          </cell>
          <cell r="D1237">
            <v>10816539</v>
          </cell>
          <cell r="E1237" t="str">
            <v>흄관부설</v>
          </cell>
          <cell r="F1237" t="str">
            <v>(D=1200 m/m)</v>
          </cell>
          <cell r="G1237" t="str">
            <v>본</v>
          </cell>
          <cell r="I1237">
            <v>0</v>
          </cell>
        </row>
        <row r="1238">
          <cell r="A1238" t="str">
            <v>E2</v>
          </cell>
          <cell r="B1238">
            <v>0</v>
          </cell>
          <cell r="C1238" t="str">
            <v>계</v>
          </cell>
          <cell r="D1238">
            <v>10816541</v>
          </cell>
          <cell r="I1238">
            <v>0</v>
          </cell>
        </row>
        <row r="1239">
          <cell r="A1239" t="str">
            <v>D01064</v>
          </cell>
          <cell r="B1239">
            <v>150</v>
          </cell>
          <cell r="C1239" t="str">
            <v>3.26</v>
          </cell>
          <cell r="D1239">
            <v>10816545</v>
          </cell>
          <cell r="E1239" t="str">
            <v>중앙분리대</v>
          </cell>
          <cell r="G1239" t="str">
            <v>M</v>
          </cell>
          <cell r="I1239">
            <v>0</v>
          </cell>
        </row>
        <row r="1240">
          <cell r="A1240" t="str">
            <v>D03860</v>
          </cell>
          <cell r="B1240">
            <v>316</v>
          </cell>
          <cell r="C1240" t="str">
            <v>3.27</v>
          </cell>
          <cell r="D1240">
            <v>10816547</v>
          </cell>
          <cell r="E1240" t="str">
            <v>방 호 벽</v>
          </cell>
          <cell r="F1240" t="str">
            <v>(일반용)</v>
          </cell>
          <cell r="G1240" t="str">
            <v>M</v>
          </cell>
          <cell r="I1240">
            <v>0</v>
          </cell>
        </row>
        <row r="1241">
          <cell r="A1241" t="str">
            <v>D03817</v>
          </cell>
          <cell r="B1241">
            <v>62</v>
          </cell>
          <cell r="C1241" t="str">
            <v>3.28</v>
          </cell>
          <cell r="D1241">
            <v>10817140</v>
          </cell>
          <cell r="E1241" t="str">
            <v>ELASTIC FILLER</v>
          </cell>
          <cell r="F1241" t="str">
            <v>(T=20 m/m)</v>
          </cell>
          <cell r="G1241" t="str">
            <v>㎡</v>
          </cell>
          <cell r="I1241">
            <v>0</v>
          </cell>
        </row>
        <row r="1242">
          <cell r="A1242" t="str">
            <v>D00817</v>
          </cell>
          <cell r="B1242">
            <v>0.127</v>
          </cell>
          <cell r="C1242" t="str">
            <v>3.29</v>
          </cell>
          <cell r="D1242">
            <v>10817436</v>
          </cell>
          <cell r="E1242" t="str">
            <v>아스팔트 채움</v>
          </cell>
          <cell r="F1242" t="str">
            <v>(브론아스팔트)</v>
          </cell>
          <cell r="G1242" t="str">
            <v>㎥</v>
          </cell>
          <cell r="I1242">
            <v>0</v>
          </cell>
        </row>
        <row r="1243">
          <cell r="A1243" t="str">
            <v>D01191</v>
          </cell>
          <cell r="B1243">
            <v>3</v>
          </cell>
          <cell r="C1243" t="str">
            <v>3.30</v>
          </cell>
          <cell r="D1243">
            <v>10817658</v>
          </cell>
          <cell r="E1243" t="str">
            <v>PVC PIPE 설치</v>
          </cell>
          <cell r="F1243" t="str">
            <v>(Φ65 m/m)</v>
          </cell>
          <cell r="G1243" t="str">
            <v>M</v>
          </cell>
          <cell r="I1243">
            <v>0</v>
          </cell>
        </row>
        <row r="1244">
          <cell r="A1244" t="str">
            <v>D03859</v>
          </cell>
          <cell r="B1244">
            <v>1</v>
          </cell>
          <cell r="C1244" t="str">
            <v>3.31</v>
          </cell>
          <cell r="D1244">
            <v>10817714</v>
          </cell>
          <cell r="E1244" t="str">
            <v>천공장비조립및해체</v>
          </cell>
          <cell r="G1244" t="str">
            <v>회</v>
          </cell>
          <cell r="I1244">
            <v>0</v>
          </cell>
        </row>
        <row r="1245">
          <cell r="A1245" t="str">
            <v>T2</v>
          </cell>
          <cell r="B1245">
            <v>1247</v>
          </cell>
          <cell r="C1245" t="str">
            <v>3.32</v>
          </cell>
          <cell r="D1245">
            <v>10817723</v>
          </cell>
          <cell r="E1245" t="str">
            <v>파일재하시험</v>
          </cell>
          <cell r="I1245">
            <v>0</v>
          </cell>
        </row>
        <row r="1246">
          <cell r="A1246" t="str">
            <v>D03869</v>
          </cell>
          <cell r="B1246">
            <v>1</v>
          </cell>
          <cell r="C1246" t="str">
            <v>a</v>
          </cell>
          <cell r="D1246">
            <v>10817728</v>
          </cell>
          <cell r="E1246" t="str">
            <v>파일재하시험</v>
          </cell>
          <cell r="F1246" t="str">
            <v>(정재하시험)</v>
          </cell>
          <cell r="G1246" t="str">
            <v>개소</v>
          </cell>
          <cell r="I1246">
            <v>0</v>
          </cell>
        </row>
        <row r="1247">
          <cell r="A1247" t="str">
            <v>D03870</v>
          </cell>
          <cell r="B1247">
            <v>5</v>
          </cell>
          <cell r="C1247" t="str">
            <v>b</v>
          </cell>
          <cell r="D1247">
            <v>10817730</v>
          </cell>
          <cell r="E1247" t="str">
            <v>파일재하시험</v>
          </cell>
          <cell r="F1247" t="str">
            <v>(동재하시험)</v>
          </cell>
          <cell r="G1247" t="str">
            <v>개소</v>
          </cell>
          <cell r="I1247">
            <v>0</v>
          </cell>
        </row>
        <row r="1248">
          <cell r="A1248" t="str">
            <v>E2</v>
          </cell>
          <cell r="B1248">
            <v>0</v>
          </cell>
          <cell r="C1248" t="str">
            <v>계</v>
          </cell>
          <cell r="D1248">
            <v>10817731</v>
          </cell>
          <cell r="I1248">
            <v>0</v>
          </cell>
        </row>
        <row r="1249">
          <cell r="A1249" t="str">
            <v>D03871</v>
          </cell>
          <cell r="B1249">
            <v>5</v>
          </cell>
          <cell r="C1249" t="str">
            <v>3.33</v>
          </cell>
          <cell r="D1249">
            <v>10817732</v>
          </cell>
          <cell r="E1249" t="str">
            <v>평판재하시험</v>
          </cell>
          <cell r="G1249" t="str">
            <v>개소</v>
          </cell>
          <cell r="I1249">
            <v>0</v>
          </cell>
        </row>
        <row r="1250">
          <cell r="A1250" t="str">
            <v>D03747</v>
          </cell>
          <cell r="B1250">
            <v>20</v>
          </cell>
          <cell r="C1250" t="str">
            <v>3.34</v>
          </cell>
          <cell r="D1250">
            <v>10817860</v>
          </cell>
          <cell r="E1250" t="str">
            <v>워터스톱</v>
          </cell>
          <cell r="F1250" t="str">
            <v>(20x25)</v>
          </cell>
          <cell r="G1250" t="str">
            <v>M</v>
          </cell>
          <cell r="I1250">
            <v>0</v>
          </cell>
        </row>
        <row r="1251">
          <cell r="A1251" t="str">
            <v>D03942</v>
          </cell>
          <cell r="B1251">
            <v>1</v>
          </cell>
          <cell r="C1251" t="str">
            <v>3.35</v>
          </cell>
          <cell r="D1251">
            <v>10817892</v>
          </cell>
          <cell r="E1251" t="str">
            <v>상수원보호장비</v>
          </cell>
          <cell r="F1251" t="str">
            <v>(TYPE-1)</v>
          </cell>
          <cell r="G1251" t="str">
            <v>식</v>
          </cell>
          <cell r="I1251">
            <v>0</v>
          </cell>
        </row>
        <row r="1252">
          <cell r="A1252" t="str">
            <v>D00847</v>
          </cell>
          <cell r="B1252">
            <v>300</v>
          </cell>
          <cell r="C1252" t="str">
            <v>3.36</v>
          </cell>
          <cell r="D1252">
            <v>10817924</v>
          </cell>
          <cell r="E1252" t="str">
            <v>가드휀스설치</v>
          </cell>
          <cell r="G1252" t="str">
            <v>M</v>
          </cell>
          <cell r="I1252">
            <v>0</v>
          </cell>
        </row>
        <row r="1253">
          <cell r="A1253" t="str">
            <v>E3</v>
          </cell>
          <cell r="B1253">
            <v>0</v>
          </cell>
          <cell r="C1253" t="str">
            <v>합계</v>
          </cell>
          <cell r="D1253">
            <v>10817988</v>
          </cell>
          <cell r="I1253">
            <v>0</v>
          </cell>
        </row>
        <row r="1254">
          <cell r="A1254" t="str">
            <v>T3</v>
          </cell>
          <cell r="B1254">
            <v>1328</v>
          </cell>
          <cell r="C1254" t="str">
            <v>3.J</v>
          </cell>
          <cell r="D1254">
            <v>12062306</v>
          </cell>
          <cell r="E1254" t="str">
            <v>구    룡    교</v>
          </cell>
          <cell r="I1254">
            <v>0</v>
          </cell>
        </row>
        <row r="1255">
          <cell r="A1255" t="str">
            <v>T2</v>
          </cell>
          <cell r="B1255">
            <v>1261</v>
          </cell>
          <cell r="C1255" t="str">
            <v>3.01</v>
          </cell>
          <cell r="D1255">
            <v>12062434</v>
          </cell>
          <cell r="E1255" t="str">
            <v>토          공</v>
          </cell>
          <cell r="I1255">
            <v>0</v>
          </cell>
        </row>
        <row r="1256">
          <cell r="A1256" t="str">
            <v>D00096</v>
          </cell>
          <cell r="B1256">
            <v>3932</v>
          </cell>
          <cell r="C1256" t="str">
            <v>a</v>
          </cell>
          <cell r="D1256">
            <v>12182198</v>
          </cell>
          <cell r="E1256" t="str">
            <v>구조물터파기</v>
          </cell>
          <cell r="F1256" t="str">
            <v>(육상토사 0∼2 M)</v>
          </cell>
          <cell r="G1256" t="str">
            <v>㎥</v>
          </cell>
          <cell r="I1256">
            <v>0</v>
          </cell>
        </row>
        <row r="1257">
          <cell r="A1257" t="str">
            <v>D00097</v>
          </cell>
          <cell r="B1257">
            <v>2636</v>
          </cell>
          <cell r="C1257" t="str">
            <v>b</v>
          </cell>
          <cell r="D1257">
            <v>12184444</v>
          </cell>
          <cell r="E1257" t="str">
            <v>구조물터파기</v>
          </cell>
          <cell r="F1257" t="str">
            <v>(육상토사 2∼4 M)</v>
          </cell>
          <cell r="G1257" t="str">
            <v>㎥</v>
          </cell>
          <cell r="I1257">
            <v>0</v>
          </cell>
        </row>
        <row r="1258">
          <cell r="A1258" t="str">
            <v>D00098</v>
          </cell>
          <cell r="B1258">
            <v>1273</v>
          </cell>
          <cell r="C1258" t="str">
            <v>c</v>
          </cell>
          <cell r="D1258">
            <v>12185567</v>
          </cell>
          <cell r="E1258" t="str">
            <v>구조물터파기</v>
          </cell>
          <cell r="F1258" t="str">
            <v>(육상토사 4∼6 M)</v>
          </cell>
          <cell r="G1258" t="str">
            <v>㎥</v>
          </cell>
          <cell r="I1258">
            <v>0</v>
          </cell>
        </row>
        <row r="1259">
          <cell r="A1259" t="str">
            <v>D00160</v>
          </cell>
          <cell r="B1259">
            <v>359</v>
          </cell>
          <cell r="C1259" t="str">
            <v>d</v>
          </cell>
          <cell r="D1259">
            <v>12186689</v>
          </cell>
          <cell r="E1259" t="str">
            <v>되메우기및다짐</v>
          </cell>
          <cell r="F1259" t="str">
            <v>(인력30%+백호우70%)</v>
          </cell>
          <cell r="G1259" t="str">
            <v>㎥</v>
          </cell>
          <cell r="I1259">
            <v>0</v>
          </cell>
        </row>
        <row r="1260">
          <cell r="A1260" t="str">
            <v>D00170</v>
          </cell>
          <cell r="B1260">
            <v>1371</v>
          </cell>
          <cell r="C1260" t="str">
            <v>e</v>
          </cell>
          <cell r="D1260">
            <v>12186839</v>
          </cell>
          <cell r="E1260" t="str">
            <v>뒷채움잡석</v>
          </cell>
          <cell r="F1260" t="str">
            <v>(현장암유용)</v>
          </cell>
          <cell r="G1260" t="str">
            <v>㎥</v>
          </cell>
          <cell r="I1260">
            <v>0</v>
          </cell>
        </row>
        <row r="1261">
          <cell r="A1261" t="str">
            <v>D00038</v>
          </cell>
          <cell r="B1261">
            <v>7644</v>
          </cell>
          <cell r="C1261" t="str">
            <v>f</v>
          </cell>
          <cell r="D1261">
            <v>12186914</v>
          </cell>
          <cell r="E1261" t="str">
            <v>토사치환</v>
          </cell>
          <cell r="F1261" t="str">
            <v>노상다짐</v>
          </cell>
          <cell r="G1261" t="str">
            <v>㎥</v>
          </cell>
          <cell r="I1261">
            <v>0</v>
          </cell>
        </row>
        <row r="1262">
          <cell r="A1262" t="str">
            <v>E2</v>
          </cell>
          <cell r="B1262">
            <v>0</v>
          </cell>
          <cell r="C1262" t="str">
            <v>계</v>
          </cell>
          <cell r="D1262">
            <v>12186988</v>
          </cell>
          <cell r="I1262">
            <v>0</v>
          </cell>
        </row>
        <row r="1263">
          <cell r="A1263" t="str">
            <v>T2</v>
          </cell>
          <cell r="B1263">
            <v>1272</v>
          </cell>
          <cell r="C1263" t="str">
            <v>3.02</v>
          </cell>
          <cell r="D1263">
            <v>12187116</v>
          </cell>
          <cell r="E1263" t="str">
            <v>강관파일</v>
          </cell>
          <cell r="I1263">
            <v>0</v>
          </cell>
        </row>
        <row r="1264">
          <cell r="A1264" t="str">
            <v>D00504</v>
          </cell>
          <cell r="B1264">
            <v>867</v>
          </cell>
          <cell r="C1264" t="str">
            <v>a</v>
          </cell>
          <cell r="D1264">
            <v>12187212</v>
          </cell>
          <cell r="E1264" t="str">
            <v>강관파일구입</v>
          </cell>
          <cell r="F1264" t="str">
            <v>(Φ508.0m/mx9t)</v>
          </cell>
          <cell r="G1264" t="str">
            <v>M</v>
          </cell>
          <cell r="I1264">
            <v>0</v>
          </cell>
        </row>
        <row r="1265">
          <cell r="A1265" t="str">
            <v>D00511</v>
          </cell>
          <cell r="B1265">
            <v>528</v>
          </cell>
          <cell r="C1265" t="str">
            <v>b</v>
          </cell>
          <cell r="D1265">
            <v>12187220</v>
          </cell>
          <cell r="E1265" t="str">
            <v>강관파일구입</v>
          </cell>
          <cell r="F1265" t="str">
            <v>(Φ406.4m/mx9t)</v>
          </cell>
          <cell r="G1265" t="str">
            <v>M</v>
          </cell>
          <cell r="I1265">
            <v>0</v>
          </cell>
        </row>
        <row r="1266">
          <cell r="A1266" t="str">
            <v>D03840</v>
          </cell>
          <cell r="B1266">
            <v>560</v>
          </cell>
          <cell r="C1266" t="str">
            <v>c</v>
          </cell>
          <cell r="D1266">
            <v>12187228</v>
          </cell>
          <cell r="E1266" t="str">
            <v>강관파일항타(직항)</v>
          </cell>
          <cell r="F1266" t="str">
            <v>Φ508(15 m 이하)천공</v>
          </cell>
          <cell r="G1266" t="str">
            <v>M</v>
          </cell>
          <cell r="I1266">
            <v>0</v>
          </cell>
        </row>
        <row r="1267">
          <cell r="A1267" t="str">
            <v>D00505</v>
          </cell>
          <cell r="B1267">
            <v>516</v>
          </cell>
          <cell r="C1267" t="str">
            <v>d</v>
          </cell>
          <cell r="D1267">
            <v>12187233</v>
          </cell>
          <cell r="E1267" t="str">
            <v>강관파일항타(직항)</v>
          </cell>
          <cell r="F1267" t="str">
            <v>Φ406.4(15 m 이하)</v>
          </cell>
          <cell r="G1267" t="str">
            <v>M</v>
          </cell>
          <cell r="I1267">
            <v>0</v>
          </cell>
        </row>
        <row r="1268">
          <cell r="A1268" t="str">
            <v>D01314</v>
          </cell>
          <cell r="B1268">
            <v>283</v>
          </cell>
          <cell r="C1268" t="str">
            <v>e</v>
          </cell>
          <cell r="D1268">
            <v>12187238</v>
          </cell>
          <cell r="E1268" t="str">
            <v>강관파일항타(사항)</v>
          </cell>
          <cell r="F1268" t="str">
            <v>Φ508(15 m 이하)</v>
          </cell>
          <cell r="G1268" t="str">
            <v>M</v>
          </cell>
          <cell r="I1268">
            <v>0</v>
          </cell>
        </row>
        <row r="1269">
          <cell r="A1269" t="str">
            <v>D03838</v>
          </cell>
          <cell r="B1269">
            <v>23</v>
          </cell>
          <cell r="C1269" t="str">
            <v>f</v>
          </cell>
          <cell r="D1269">
            <v>12187248</v>
          </cell>
          <cell r="E1269" t="str">
            <v>파일속모래채움</v>
          </cell>
          <cell r="G1269" t="str">
            <v>㎥</v>
          </cell>
          <cell r="I1269">
            <v>0</v>
          </cell>
        </row>
        <row r="1270">
          <cell r="A1270" t="str">
            <v>D00502</v>
          </cell>
          <cell r="B1270">
            <v>23</v>
          </cell>
          <cell r="C1270" t="str">
            <v>g</v>
          </cell>
          <cell r="D1270">
            <v>12187252</v>
          </cell>
          <cell r="E1270" t="str">
            <v>속채움 콘크리트</v>
          </cell>
          <cell r="G1270" t="str">
            <v>㎥</v>
          </cell>
          <cell r="I1270">
            <v>0</v>
          </cell>
        </row>
        <row r="1271">
          <cell r="A1271" t="str">
            <v>D00517</v>
          </cell>
          <cell r="B1271">
            <v>96</v>
          </cell>
          <cell r="C1271" t="str">
            <v>h</v>
          </cell>
          <cell r="D1271">
            <v>12187260</v>
          </cell>
          <cell r="E1271" t="str">
            <v>두부및선단보강</v>
          </cell>
          <cell r="F1271" t="str">
            <v>(Φ508.8 m/m)</v>
          </cell>
          <cell r="G1271" t="str">
            <v>EA</v>
          </cell>
          <cell r="I1271">
            <v>0</v>
          </cell>
        </row>
        <row r="1272">
          <cell r="A1272" t="str">
            <v>D00509</v>
          </cell>
          <cell r="B1272">
            <v>48</v>
          </cell>
          <cell r="C1272" t="str">
            <v>i</v>
          </cell>
          <cell r="D1272">
            <v>12187330</v>
          </cell>
          <cell r="E1272" t="str">
            <v>두부및선단보강</v>
          </cell>
          <cell r="F1272" t="str">
            <v>(Φ406.4 m/m)</v>
          </cell>
          <cell r="G1272" t="str">
            <v>EA</v>
          </cell>
          <cell r="I1272">
            <v>0</v>
          </cell>
        </row>
        <row r="1273">
          <cell r="A1273" t="str">
            <v>E2</v>
          </cell>
          <cell r="B1273">
            <v>0</v>
          </cell>
          <cell r="C1273" t="str">
            <v>계</v>
          </cell>
          <cell r="D1273">
            <v>12187400</v>
          </cell>
          <cell r="I1273">
            <v>0</v>
          </cell>
        </row>
        <row r="1274">
          <cell r="A1274" t="str">
            <v>T2</v>
          </cell>
          <cell r="B1274">
            <v>1278</v>
          </cell>
          <cell r="C1274" t="str">
            <v>3.03</v>
          </cell>
          <cell r="D1274">
            <v>12217287</v>
          </cell>
          <cell r="E1274" t="str">
            <v>거 푸 집</v>
          </cell>
          <cell r="I1274">
            <v>0</v>
          </cell>
        </row>
        <row r="1275">
          <cell r="A1275" t="str">
            <v>D00276</v>
          </cell>
          <cell r="B1275">
            <v>805</v>
          </cell>
          <cell r="C1275" t="str">
            <v>a</v>
          </cell>
          <cell r="D1275">
            <v>12217343</v>
          </cell>
          <cell r="E1275" t="str">
            <v>합판거푸집</v>
          </cell>
          <cell r="F1275" t="str">
            <v>(3 회)</v>
          </cell>
          <cell r="G1275" t="str">
            <v>㎡</v>
          </cell>
          <cell r="I1275">
            <v>0</v>
          </cell>
        </row>
        <row r="1276">
          <cell r="A1276" t="str">
            <v>D00280</v>
          </cell>
          <cell r="B1276">
            <v>215</v>
          </cell>
          <cell r="C1276" t="str">
            <v>b</v>
          </cell>
          <cell r="D1276">
            <v>12217399</v>
          </cell>
          <cell r="E1276" t="str">
            <v>합판거푸집</v>
          </cell>
          <cell r="F1276" t="str">
            <v>(4 회)</v>
          </cell>
          <cell r="G1276" t="str">
            <v>㎡</v>
          </cell>
          <cell r="I1276">
            <v>0</v>
          </cell>
        </row>
        <row r="1277">
          <cell r="A1277" t="str">
            <v>D00282</v>
          </cell>
          <cell r="B1277">
            <v>16</v>
          </cell>
          <cell r="C1277" t="str">
            <v>c</v>
          </cell>
          <cell r="D1277">
            <v>12217414</v>
          </cell>
          <cell r="E1277" t="str">
            <v>합판거푸집</v>
          </cell>
          <cell r="F1277" t="str">
            <v>(6 회)</v>
          </cell>
          <cell r="G1277" t="str">
            <v>㎡</v>
          </cell>
          <cell r="I1277">
            <v>0</v>
          </cell>
        </row>
        <row r="1278">
          <cell r="A1278" t="str">
            <v>D00265</v>
          </cell>
          <cell r="B1278">
            <v>541</v>
          </cell>
          <cell r="C1278" t="str">
            <v>d</v>
          </cell>
          <cell r="D1278">
            <v>12217558</v>
          </cell>
          <cell r="E1278" t="str">
            <v>문양거푸집(합판4회+</v>
          </cell>
          <cell r="F1278" t="str">
            <v>문양스치로폴(0∼7M)</v>
          </cell>
          <cell r="G1278" t="str">
            <v>㎡</v>
          </cell>
          <cell r="I1278">
            <v>0</v>
          </cell>
        </row>
        <row r="1279">
          <cell r="A1279" t="str">
            <v>E2</v>
          </cell>
          <cell r="B1279">
            <v>0</v>
          </cell>
          <cell r="C1279" t="str">
            <v>계</v>
          </cell>
          <cell r="D1279">
            <v>12217815</v>
          </cell>
          <cell r="I1279">
            <v>0</v>
          </cell>
        </row>
        <row r="1280">
          <cell r="A1280" t="str">
            <v>D00323</v>
          </cell>
          <cell r="B1280">
            <v>573</v>
          </cell>
          <cell r="C1280" t="str">
            <v>3.04</v>
          </cell>
          <cell r="D1280">
            <v>12217943</v>
          </cell>
          <cell r="E1280" t="str">
            <v>강관비계</v>
          </cell>
          <cell r="F1280" t="str">
            <v>(0∼30 M)</v>
          </cell>
          <cell r="G1280" t="str">
            <v>㎡</v>
          </cell>
          <cell r="I1280">
            <v>0</v>
          </cell>
        </row>
        <row r="1281">
          <cell r="A1281" t="str">
            <v>T2</v>
          </cell>
          <cell r="B1281">
            <v>1283</v>
          </cell>
          <cell r="C1281" t="str">
            <v>3.05</v>
          </cell>
          <cell r="D1281">
            <v>12217944</v>
          </cell>
          <cell r="E1281" t="str">
            <v>동 바 리</v>
          </cell>
          <cell r="I1281">
            <v>0</v>
          </cell>
        </row>
        <row r="1282">
          <cell r="A1282" t="str">
            <v>D00334</v>
          </cell>
          <cell r="B1282">
            <v>1697</v>
          </cell>
          <cell r="C1282" t="str">
            <v>a</v>
          </cell>
          <cell r="D1282">
            <v>12217945</v>
          </cell>
          <cell r="E1282" t="str">
            <v>강관동바리</v>
          </cell>
          <cell r="F1282" t="str">
            <v>(교량용)</v>
          </cell>
          <cell r="G1282" t="str">
            <v>공㎥</v>
          </cell>
          <cell r="I1282">
            <v>0</v>
          </cell>
        </row>
        <row r="1283">
          <cell r="A1283" t="str">
            <v>D01129</v>
          </cell>
          <cell r="B1283">
            <v>501</v>
          </cell>
          <cell r="C1283" t="str">
            <v>b</v>
          </cell>
          <cell r="D1283">
            <v>12218041</v>
          </cell>
          <cell r="E1283" t="str">
            <v>수평보강재(교량용)</v>
          </cell>
          <cell r="F1283" t="str">
            <v>(강관동바리)</v>
          </cell>
          <cell r="G1283" t="str">
            <v>㎡</v>
          </cell>
          <cell r="I1283">
            <v>0</v>
          </cell>
        </row>
        <row r="1284">
          <cell r="A1284" t="str">
            <v>E2</v>
          </cell>
          <cell r="B1284">
            <v>0</v>
          </cell>
          <cell r="C1284" t="str">
            <v>계</v>
          </cell>
          <cell r="D1284">
            <v>12218057</v>
          </cell>
          <cell r="I1284">
            <v>0</v>
          </cell>
        </row>
        <row r="1285">
          <cell r="A1285" t="str">
            <v>T2</v>
          </cell>
          <cell r="B1285">
            <v>1287</v>
          </cell>
          <cell r="C1285" t="str">
            <v>3.06</v>
          </cell>
          <cell r="D1285">
            <v>12218089</v>
          </cell>
          <cell r="E1285" t="str">
            <v>철근가공조립</v>
          </cell>
          <cell r="I1285">
            <v>0</v>
          </cell>
        </row>
        <row r="1286">
          <cell r="A1286" t="str">
            <v>D00271</v>
          </cell>
          <cell r="B1286">
            <v>40.68</v>
          </cell>
          <cell r="C1286" t="str">
            <v>a</v>
          </cell>
          <cell r="D1286">
            <v>12218113</v>
          </cell>
          <cell r="E1286" t="str">
            <v>철근가공조립</v>
          </cell>
          <cell r="F1286" t="str">
            <v>(보 통)</v>
          </cell>
          <cell r="G1286" t="str">
            <v>Ton</v>
          </cell>
          <cell r="I1286">
            <v>0</v>
          </cell>
        </row>
        <row r="1287">
          <cell r="A1287" t="str">
            <v>D00272</v>
          </cell>
          <cell r="B1287">
            <v>117.657</v>
          </cell>
          <cell r="C1287" t="str">
            <v>b</v>
          </cell>
          <cell r="D1287">
            <v>12218117</v>
          </cell>
          <cell r="E1287" t="str">
            <v>철근가공조립</v>
          </cell>
          <cell r="F1287" t="str">
            <v>(복 잡)</v>
          </cell>
          <cell r="G1287" t="str">
            <v>Ton</v>
          </cell>
          <cell r="I1287">
            <v>0</v>
          </cell>
        </row>
        <row r="1288">
          <cell r="A1288" t="str">
            <v>E2</v>
          </cell>
          <cell r="B1288">
            <v>0</v>
          </cell>
          <cell r="C1288" t="str">
            <v>계</v>
          </cell>
          <cell r="D1288">
            <v>12218119</v>
          </cell>
          <cell r="I1288">
            <v>0</v>
          </cell>
        </row>
        <row r="1289">
          <cell r="A1289" t="str">
            <v>T2</v>
          </cell>
          <cell r="B1289">
            <v>1291</v>
          </cell>
          <cell r="C1289" t="str">
            <v>3.07</v>
          </cell>
          <cell r="D1289">
            <v>12218120</v>
          </cell>
          <cell r="E1289" t="str">
            <v>콘크리트타설</v>
          </cell>
          <cell r="I1289">
            <v>0</v>
          </cell>
        </row>
        <row r="1290">
          <cell r="A1290" t="str">
            <v>D00237</v>
          </cell>
          <cell r="B1290">
            <v>791</v>
          </cell>
          <cell r="C1290" t="str">
            <v>a</v>
          </cell>
          <cell r="D1290">
            <v>12218121</v>
          </cell>
          <cell r="E1290" t="str">
            <v>콘크리트타설</v>
          </cell>
          <cell r="F1290" t="str">
            <v>(철근 펌프카)</v>
          </cell>
          <cell r="G1290" t="str">
            <v>㎥</v>
          </cell>
          <cell r="I1290">
            <v>0</v>
          </cell>
        </row>
        <row r="1291">
          <cell r="A1291" t="str">
            <v>D00231</v>
          </cell>
          <cell r="B1291">
            <v>54</v>
          </cell>
          <cell r="C1291" t="str">
            <v>b</v>
          </cell>
          <cell r="D1291">
            <v>12218153</v>
          </cell>
          <cell r="E1291" t="str">
            <v>콘크리트타설</v>
          </cell>
          <cell r="F1291" t="str">
            <v>(무근 VIB 제외)</v>
          </cell>
          <cell r="G1291" t="str">
            <v>㎥</v>
          </cell>
          <cell r="I1291">
            <v>0</v>
          </cell>
        </row>
        <row r="1292">
          <cell r="A1292" t="str">
            <v>E2</v>
          </cell>
          <cell r="B1292">
            <v>0</v>
          </cell>
          <cell r="C1292" t="str">
            <v>계</v>
          </cell>
          <cell r="D1292">
            <v>12218217</v>
          </cell>
          <cell r="I1292">
            <v>0</v>
          </cell>
        </row>
        <row r="1293">
          <cell r="A1293" t="str">
            <v>T2</v>
          </cell>
          <cell r="B1293">
            <v>1295</v>
          </cell>
          <cell r="C1293" t="str">
            <v>3.08</v>
          </cell>
          <cell r="D1293">
            <v>12218233</v>
          </cell>
          <cell r="E1293" t="str">
            <v>표면처리</v>
          </cell>
          <cell r="I1293">
            <v>0</v>
          </cell>
        </row>
        <row r="1294">
          <cell r="A1294" t="str">
            <v>D00537</v>
          </cell>
          <cell r="B1294">
            <v>280</v>
          </cell>
          <cell r="C1294" t="str">
            <v>a</v>
          </cell>
          <cell r="D1294">
            <v>12218249</v>
          </cell>
          <cell r="E1294" t="str">
            <v>슬래브양생</v>
          </cell>
          <cell r="F1294" t="str">
            <v>(양생제)</v>
          </cell>
          <cell r="G1294" t="str">
            <v>㎡</v>
          </cell>
          <cell r="I1294">
            <v>0</v>
          </cell>
        </row>
        <row r="1295">
          <cell r="A1295" t="str">
            <v>D00539</v>
          </cell>
          <cell r="B1295">
            <v>254</v>
          </cell>
          <cell r="C1295" t="str">
            <v>b</v>
          </cell>
          <cell r="D1295">
            <v>12218257</v>
          </cell>
          <cell r="E1295" t="str">
            <v>슬래브면고르기</v>
          </cell>
          <cell r="F1295" t="str">
            <v>(데크 피니샤)</v>
          </cell>
          <cell r="G1295" t="str">
            <v>㎡</v>
          </cell>
          <cell r="I1295">
            <v>0</v>
          </cell>
        </row>
        <row r="1296">
          <cell r="A1296" t="str">
            <v>E2</v>
          </cell>
          <cell r="B1296">
            <v>0</v>
          </cell>
          <cell r="C1296" t="str">
            <v>계</v>
          </cell>
          <cell r="D1296">
            <v>12218261</v>
          </cell>
          <cell r="I1296">
            <v>0</v>
          </cell>
        </row>
        <row r="1297">
          <cell r="A1297" t="str">
            <v>D00535</v>
          </cell>
          <cell r="B1297">
            <v>254</v>
          </cell>
          <cell r="C1297" t="str">
            <v>3.09</v>
          </cell>
          <cell r="D1297">
            <v>12219479</v>
          </cell>
          <cell r="E1297" t="str">
            <v>교면방수</v>
          </cell>
          <cell r="F1297" t="str">
            <v>(도막식)</v>
          </cell>
          <cell r="G1297" t="str">
            <v>㎡</v>
          </cell>
          <cell r="I1297">
            <v>0</v>
          </cell>
        </row>
        <row r="1298">
          <cell r="A1298" t="str">
            <v>D03863</v>
          </cell>
          <cell r="B1298">
            <v>96</v>
          </cell>
          <cell r="C1298" t="str">
            <v>3.10</v>
          </cell>
          <cell r="D1298">
            <v>12219483</v>
          </cell>
          <cell r="E1298" t="str">
            <v>다웰바 설치</v>
          </cell>
          <cell r="F1298" t="str">
            <v>(구룡교)</v>
          </cell>
          <cell r="G1298" t="str">
            <v>EA</v>
          </cell>
          <cell r="I1298">
            <v>0</v>
          </cell>
        </row>
        <row r="1299">
          <cell r="A1299" t="str">
            <v>T2</v>
          </cell>
          <cell r="B1299">
            <v>1301</v>
          </cell>
          <cell r="C1299" t="str">
            <v>3.11</v>
          </cell>
          <cell r="D1299">
            <v>12219844</v>
          </cell>
          <cell r="E1299" t="str">
            <v>스치로폴설치</v>
          </cell>
          <cell r="I1299">
            <v>0</v>
          </cell>
        </row>
        <row r="1300">
          <cell r="A1300" t="str">
            <v>D00853</v>
          </cell>
          <cell r="B1300">
            <v>1</v>
          </cell>
          <cell r="C1300" t="str">
            <v>a</v>
          </cell>
          <cell r="D1300">
            <v>12219972</v>
          </cell>
          <cell r="E1300" t="str">
            <v>스치로폴설치</v>
          </cell>
          <cell r="F1300" t="str">
            <v>(T=10 m/m)</v>
          </cell>
          <cell r="G1300" t="str">
            <v>㎡</v>
          </cell>
          <cell r="I1300">
            <v>0</v>
          </cell>
        </row>
        <row r="1301">
          <cell r="A1301" t="str">
            <v>D00532</v>
          </cell>
          <cell r="B1301">
            <v>19</v>
          </cell>
          <cell r="C1301" t="str">
            <v>b</v>
          </cell>
          <cell r="D1301">
            <v>12219973</v>
          </cell>
          <cell r="E1301" t="str">
            <v>스치로폴설치</v>
          </cell>
          <cell r="F1301" t="str">
            <v>(T=20 m/m)</v>
          </cell>
          <cell r="G1301" t="str">
            <v>㎡</v>
          </cell>
          <cell r="I1301">
            <v>0</v>
          </cell>
        </row>
        <row r="1302">
          <cell r="A1302" t="str">
            <v>E2</v>
          </cell>
          <cell r="B1302">
            <v>0</v>
          </cell>
          <cell r="C1302" t="str">
            <v>계</v>
          </cell>
          <cell r="D1302">
            <v>12220038</v>
          </cell>
          <cell r="I1302">
            <v>0</v>
          </cell>
        </row>
        <row r="1303">
          <cell r="A1303" t="str">
            <v>T2</v>
          </cell>
          <cell r="B1303">
            <v>1305</v>
          </cell>
          <cell r="C1303" t="str">
            <v>3.12</v>
          </cell>
          <cell r="D1303">
            <v>12220262</v>
          </cell>
          <cell r="E1303" t="str">
            <v>스페이서설치</v>
          </cell>
          <cell r="I1303">
            <v>0</v>
          </cell>
        </row>
        <row r="1304">
          <cell r="A1304" t="str">
            <v>D00588</v>
          </cell>
          <cell r="B1304">
            <v>773</v>
          </cell>
          <cell r="C1304" t="str">
            <v>a</v>
          </cell>
          <cell r="D1304">
            <v>12220278</v>
          </cell>
          <cell r="E1304" t="str">
            <v>스페이서 설치</v>
          </cell>
          <cell r="F1304" t="str">
            <v>(슬라브및기초용)</v>
          </cell>
          <cell r="G1304" t="str">
            <v>㎡</v>
          </cell>
          <cell r="I1304">
            <v>0</v>
          </cell>
        </row>
        <row r="1305">
          <cell r="A1305" t="str">
            <v>D01070</v>
          </cell>
          <cell r="B1305">
            <v>465</v>
          </cell>
          <cell r="C1305" t="str">
            <v>b</v>
          </cell>
          <cell r="D1305">
            <v>12220286</v>
          </cell>
          <cell r="E1305" t="str">
            <v>스페이서 설치</v>
          </cell>
          <cell r="F1305" t="str">
            <v>(벽체용)</v>
          </cell>
          <cell r="G1305" t="str">
            <v>㎡</v>
          </cell>
          <cell r="I1305">
            <v>0</v>
          </cell>
        </row>
        <row r="1306">
          <cell r="A1306" t="str">
            <v>E2</v>
          </cell>
          <cell r="B1306">
            <v>0</v>
          </cell>
          <cell r="C1306" t="str">
            <v>계</v>
          </cell>
          <cell r="D1306">
            <v>12220290</v>
          </cell>
          <cell r="I1306">
            <v>0</v>
          </cell>
        </row>
        <row r="1307">
          <cell r="A1307" t="str">
            <v>T2</v>
          </cell>
          <cell r="B1307">
            <v>1310</v>
          </cell>
          <cell r="C1307" t="str">
            <v>3.13</v>
          </cell>
          <cell r="D1307">
            <v>12220292</v>
          </cell>
          <cell r="E1307" t="str">
            <v>교명판및설명판</v>
          </cell>
          <cell r="I1307">
            <v>0</v>
          </cell>
        </row>
        <row r="1308">
          <cell r="A1308" t="str">
            <v>D00581</v>
          </cell>
          <cell r="B1308">
            <v>4</v>
          </cell>
          <cell r="C1308" t="str">
            <v>a</v>
          </cell>
          <cell r="D1308">
            <v>12220293</v>
          </cell>
          <cell r="E1308" t="str">
            <v>교 명 주</v>
          </cell>
          <cell r="F1308" t="str">
            <v>(소형,화강석)</v>
          </cell>
          <cell r="G1308" t="str">
            <v>기</v>
          </cell>
          <cell r="I1308">
            <v>0</v>
          </cell>
        </row>
        <row r="1309">
          <cell r="A1309" t="str">
            <v>D00583</v>
          </cell>
          <cell r="B1309">
            <v>2</v>
          </cell>
          <cell r="C1309" t="str">
            <v>b</v>
          </cell>
          <cell r="D1309">
            <v>12220294</v>
          </cell>
          <cell r="E1309" t="str">
            <v>교 명 판(황동주물)</v>
          </cell>
          <cell r="F1309" t="str">
            <v>(450x200x10)</v>
          </cell>
          <cell r="G1309" t="str">
            <v>EA</v>
          </cell>
          <cell r="I1309">
            <v>0</v>
          </cell>
        </row>
        <row r="1310">
          <cell r="A1310" t="str">
            <v>D00584</v>
          </cell>
          <cell r="B1310">
            <v>2</v>
          </cell>
          <cell r="C1310" t="str">
            <v>c</v>
          </cell>
          <cell r="D1310">
            <v>12220358</v>
          </cell>
          <cell r="E1310" t="str">
            <v>설 명 판(황동주물)</v>
          </cell>
          <cell r="F1310" t="str">
            <v>(500x300x10)</v>
          </cell>
          <cell r="G1310" t="str">
            <v>EA</v>
          </cell>
          <cell r="I1310">
            <v>0</v>
          </cell>
        </row>
        <row r="1311">
          <cell r="A1311" t="str">
            <v>E2</v>
          </cell>
          <cell r="B1311">
            <v>0</v>
          </cell>
          <cell r="C1311" t="str">
            <v>계</v>
          </cell>
          <cell r="D1311">
            <v>12220390</v>
          </cell>
          <cell r="I1311">
            <v>0</v>
          </cell>
        </row>
        <row r="1312">
          <cell r="A1312" t="str">
            <v>D00594</v>
          </cell>
          <cell r="B1312">
            <v>1</v>
          </cell>
          <cell r="C1312" t="str">
            <v>3.14</v>
          </cell>
          <cell r="D1312">
            <v>12220406</v>
          </cell>
          <cell r="E1312" t="str">
            <v>측량기준점 설치</v>
          </cell>
          <cell r="F1312" t="str">
            <v>(황동주물)</v>
          </cell>
          <cell r="G1312" t="str">
            <v>EA</v>
          </cell>
          <cell r="I1312">
            <v>0</v>
          </cell>
        </row>
        <row r="1313">
          <cell r="A1313" t="str">
            <v>T2</v>
          </cell>
          <cell r="B1313">
            <v>1315</v>
          </cell>
          <cell r="C1313" t="str">
            <v>3.15</v>
          </cell>
          <cell r="D1313">
            <v>12220812</v>
          </cell>
          <cell r="E1313" t="str">
            <v>충  진  제</v>
          </cell>
          <cell r="I1313">
            <v>0</v>
          </cell>
        </row>
        <row r="1314">
          <cell r="A1314" t="str">
            <v>D01224</v>
          </cell>
          <cell r="B1314">
            <v>67</v>
          </cell>
          <cell r="C1314" t="str">
            <v>a</v>
          </cell>
          <cell r="D1314">
            <v>12220875</v>
          </cell>
          <cell r="E1314" t="str">
            <v>폴리우레탄실란트채움</v>
          </cell>
          <cell r="F1314" t="str">
            <v>(25x10)</v>
          </cell>
          <cell r="G1314" t="str">
            <v>M</v>
          </cell>
          <cell r="I1314">
            <v>0</v>
          </cell>
        </row>
        <row r="1315">
          <cell r="A1315" t="str">
            <v>D00846</v>
          </cell>
          <cell r="B1315">
            <v>10</v>
          </cell>
          <cell r="C1315" t="str">
            <v>b</v>
          </cell>
          <cell r="D1315">
            <v>12220938</v>
          </cell>
          <cell r="E1315" t="str">
            <v>폴리우레탄실란트채움</v>
          </cell>
          <cell r="F1315" t="str">
            <v>(25x20)</v>
          </cell>
          <cell r="G1315" t="str">
            <v>M</v>
          </cell>
          <cell r="I1315">
            <v>0</v>
          </cell>
        </row>
        <row r="1316">
          <cell r="A1316" t="str">
            <v>E2</v>
          </cell>
          <cell r="B1316">
            <v>0</v>
          </cell>
          <cell r="C1316" t="str">
            <v>계</v>
          </cell>
          <cell r="D1316">
            <v>12220988</v>
          </cell>
          <cell r="I1316">
            <v>0</v>
          </cell>
        </row>
        <row r="1317">
          <cell r="A1317" t="str">
            <v>D00911</v>
          </cell>
          <cell r="B1317">
            <v>32</v>
          </cell>
          <cell r="C1317" t="str">
            <v>3.16</v>
          </cell>
          <cell r="D1317">
            <v>12221450</v>
          </cell>
          <cell r="E1317" t="str">
            <v>방 호 벽</v>
          </cell>
          <cell r="F1317" t="str">
            <v>(육교용)</v>
          </cell>
          <cell r="G1317" t="str">
            <v>M</v>
          </cell>
          <cell r="I1317">
            <v>0</v>
          </cell>
        </row>
        <row r="1318">
          <cell r="A1318" t="str">
            <v>D01064</v>
          </cell>
          <cell r="B1318">
            <v>13</v>
          </cell>
          <cell r="C1318" t="str">
            <v>3.17</v>
          </cell>
          <cell r="D1318">
            <v>12221747</v>
          </cell>
          <cell r="E1318" t="str">
            <v>중앙분리대</v>
          </cell>
          <cell r="G1318" t="str">
            <v>M</v>
          </cell>
          <cell r="I1318">
            <v>0</v>
          </cell>
        </row>
        <row r="1319">
          <cell r="A1319" t="str">
            <v>D03817</v>
          </cell>
          <cell r="B1319">
            <v>45</v>
          </cell>
          <cell r="C1319" t="str">
            <v>3.18</v>
          </cell>
          <cell r="D1319">
            <v>12222043</v>
          </cell>
          <cell r="E1319" t="str">
            <v>ELASTIC FILLER</v>
          </cell>
          <cell r="F1319" t="str">
            <v>(T=20 m/m)</v>
          </cell>
          <cell r="G1319" t="str">
            <v>㎡</v>
          </cell>
          <cell r="I1319">
            <v>0</v>
          </cell>
        </row>
        <row r="1320">
          <cell r="A1320" t="str">
            <v>D00563</v>
          </cell>
          <cell r="B1320">
            <v>330</v>
          </cell>
          <cell r="C1320" t="str">
            <v>3.19</v>
          </cell>
          <cell r="D1320">
            <v>12222487</v>
          </cell>
          <cell r="E1320" t="str">
            <v>아스팔트 방수</v>
          </cell>
          <cell r="F1320" t="str">
            <v>(2 회)</v>
          </cell>
          <cell r="G1320" t="str">
            <v>㎡</v>
          </cell>
          <cell r="I1320">
            <v>0</v>
          </cell>
        </row>
        <row r="1321">
          <cell r="A1321" t="str">
            <v>D01191</v>
          </cell>
          <cell r="B1321">
            <v>6</v>
          </cell>
          <cell r="C1321" t="str">
            <v>3.20</v>
          </cell>
          <cell r="D1321">
            <v>12222561</v>
          </cell>
          <cell r="E1321" t="str">
            <v>PVC PIPE 설치</v>
          </cell>
          <cell r="F1321" t="str">
            <v>(Φ65 m/m)</v>
          </cell>
          <cell r="G1321" t="str">
            <v>M</v>
          </cell>
          <cell r="I1321">
            <v>0</v>
          </cell>
        </row>
        <row r="1322">
          <cell r="A1322" t="str">
            <v>D00587</v>
          </cell>
          <cell r="B1322">
            <v>29</v>
          </cell>
          <cell r="C1322" t="str">
            <v>3.21</v>
          </cell>
          <cell r="D1322">
            <v>12222617</v>
          </cell>
          <cell r="E1322" t="str">
            <v>신축이음</v>
          </cell>
          <cell r="F1322" t="str">
            <v>(지하차도)</v>
          </cell>
          <cell r="G1322" t="str">
            <v>M</v>
          </cell>
          <cell r="I1322">
            <v>0</v>
          </cell>
        </row>
        <row r="1323">
          <cell r="A1323" t="str">
            <v>D03842</v>
          </cell>
          <cell r="B1323">
            <v>20</v>
          </cell>
          <cell r="C1323" t="str">
            <v>3.22</v>
          </cell>
          <cell r="D1323">
            <v>12222626</v>
          </cell>
          <cell r="E1323" t="str">
            <v>지수판설치</v>
          </cell>
          <cell r="F1323" t="str">
            <v>(300x5 m/m)</v>
          </cell>
          <cell r="G1323" t="str">
            <v>M</v>
          </cell>
          <cell r="I1323">
            <v>0</v>
          </cell>
        </row>
        <row r="1324">
          <cell r="A1324" t="str">
            <v>D03747</v>
          </cell>
          <cell r="B1324">
            <v>67</v>
          </cell>
          <cell r="C1324" t="str">
            <v>3.23</v>
          </cell>
          <cell r="D1324">
            <v>12222629</v>
          </cell>
          <cell r="E1324" t="str">
            <v>워터스톱</v>
          </cell>
          <cell r="F1324" t="str">
            <v>(20x25)</v>
          </cell>
          <cell r="G1324" t="str">
            <v>M</v>
          </cell>
          <cell r="I1324">
            <v>0</v>
          </cell>
        </row>
        <row r="1325">
          <cell r="A1325" t="str">
            <v>T2</v>
          </cell>
          <cell r="B1325">
            <v>1327</v>
          </cell>
          <cell r="C1325" t="str">
            <v>3.24</v>
          </cell>
          <cell r="D1325">
            <v>12222631</v>
          </cell>
          <cell r="E1325" t="str">
            <v>파일재하시험</v>
          </cell>
          <cell r="I1325">
            <v>0</v>
          </cell>
        </row>
        <row r="1326">
          <cell r="A1326" t="str">
            <v>D03869</v>
          </cell>
          <cell r="B1326">
            <v>1</v>
          </cell>
          <cell r="C1326" t="str">
            <v>a</v>
          </cell>
          <cell r="D1326">
            <v>12222633</v>
          </cell>
          <cell r="E1326" t="str">
            <v>파일재하시험</v>
          </cell>
          <cell r="F1326" t="str">
            <v>(정재하시험)</v>
          </cell>
          <cell r="G1326" t="str">
            <v>개소</v>
          </cell>
          <cell r="I1326">
            <v>0</v>
          </cell>
        </row>
        <row r="1327">
          <cell r="A1327" t="str">
            <v>D03870</v>
          </cell>
          <cell r="B1327">
            <v>3</v>
          </cell>
          <cell r="C1327" t="str">
            <v>b</v>
          </cell>
          <cell r="D1327">
            <v>12222634</v>
          </cell>
          <cell r="E1327" t="str">
            <v>파일재하시험</v>
          </cell>
          <cell r="F1327" t="str">
            <v>(동재하시험)</v>
          </cell>
          <cell r="G1327" t="str">
            <v>개소</v>
          </cell>
          <cell r="I1327">
            <v>0</v>
          </cell>
        </row>
        <row r="1328">
          <cell r="A1328" t="str">
            <v>E2</v>
          </cell>
          <cell r="B1328">
            <v>0</v>
          </cell>
          <cell r="C1328" t="str">
            <v>계</v>
          </cell>
          <cell r="D1328">
            <v>12222635</v>
          </cell>
          <cell r="I1328">
            <v>0</v>
          </cell>
        </row>
        <row r="1329">
          <cell r="A1329" t="str">
            <v>E3</v>
          </cell>
          <cell r="B1329">
            <v>0</v>
          </cell>
          <cell r="C1329" t="str">
            <v>합계</v>
          </cell>
          <cell r="D1329">
            <v>12222763</v>
          </cell>
          <cell r="I1329">
            <v>0</v>
          </cell>
        </row>
        <row r="1330">
          <cell r="A1330" t="str">
            <v>T3</v>
          </cell>
          <cell r="B1330">
            <v>1450</v>
          </cell>
          <cell r="C1330" t="str">
            <v>3.K</v>
          </cell>
          <cell r="D1330">
            <v>12222891</v>
          </cell>
          <cell r="E1330" t="str">
            <v>장  성  천  교</v>
          </cell>
          <cell r="F1330" t="str">
            <v>P.S.C BEAM</v>
          </cell>
          <cell r="I1330">
            <v>0</v>
          </cell>
        </row>
        <row r="1331">
          <cell r="A1331" t="str">
            <v>T2</v>
          </cell>
          <cell r="B1331">
            <v>1341</v>
          </cell>
          <cell r="C1331" t="str">
            <v>3.01</v>
          </cell>
          <cell r="D1331">
            <v>12223019</v>
          </cell>
          <cell r="E1331" t="str">
            <v>토          공</v>
          </cell>
          <cell r="I1331">
            <v>0</v>
          </cell>
        </row>
        <row r="1332">
          <cell r="A1332" t="str">
            <v>D00096</v>
          </cell>
          <cell r="B1332">
            <v>370</v>
          </cell>
          <cell r="C1332" t="str">
            <v>a</v>
          </cell>
          <cell r="D1332">
            <v>12376316</v>
          </cell>
          <cell r="E1332" t="str">
            <v>구조물터파기</v>
          </cell>
          <cell r="F1332" t="str">
            <v>(육상토사 0∼2 M)</v>
          </cell>
          <cell r="G1332" t="str">
            <v>㎥</v>
          </cell>
          <cell r="I1332">
            <v>0</v>
          </cell>
        </row>
        <row r="1333">
          <cell r="A1333" t="str">
            <v>D00100</v>
          </cell>
          <cell r="B1333">
            <v>2148</v>
          </cell>
          <cell r="C1333" t="str">
            <v>b</v>
          </cell>
          <cell r="D1333">
            <v>12376652</v>
          </cell>
          <cell r="E1333" t="str">
            <v>구조물터파기</v>
          </cell>
          <cell r="F1333" t="str">
            <v>(수중토사 0∼2 M)</v>
          </cell>
          <cell r="G1333" t="str">
            <v>㎥</v>
          </cell>
          <cell r="I1333">
            <v>0</v>
          </cell>
        </row>
        <row r="1334">
          <cell r="A1334" t="str">
            <v>D00101</v>
          </cell>
          <cell r="B1334">
            <v>1369</v>
          </cell>
          <cell r="C1334" t="str">
            <v>c</v>
          </cell>
          <cell r="D1334">
            <v>12376820</v>
          </cell>
          <cell r="E1334" t="str">
            <v>구조물터파기</v>
          </cell>
          <cell r="F1334" t="str">
            <v>(수중토사 2∼4 M)</v>
          </cell>
          <cell r="G1334" t="str">
            <v>㎥</v>
          </cell>
          <cell r="I1334">
            <v>0</v>
          </cell>
        </row>
        <row r="1335">
          <cell r="A1335" t="str">
            <v>D00102</v>
          </cell>
          <cell r="B1335">
            <v>613</v>
          </cell>
          <cell r="C1335" t="str">
            <v>d</v>
          </cell>
          <cell r="D1335">
            <v>12376904</v>
          </cell>
          <cell r="E1335" t="str">
            <v>구조물터파기</v>
          </cell>
          <cell r="F1335" t="str">
            <v>(수중토사 4∼6 M)</v>
          </cell>
          <cell r="G1335" t="str">
            <v>㎥</v>
          </cell>
          <cell r="I1335">
            <v>0</v>
          </cell>
        </row>
        <row r="1336">
          <cell r="A1336" t="str">
            <v>D00160</v>
          </cell>
          <cell r="B1336">
            <v>2467</v>
          </cell>
          <cell r="C1336" t="str">
            <v>e</v>
          </cell>
          <cell r="D1336">
            <v>12376988</v>
          </cell>
          <cell r="E1336" t="str">
            <v>되메우기및다짐</v>
          </cell>
          <cell r="F1336" t="str">
            <v>(인력30%+백호우70%)</v>
          </cell>
          <cell r="G1336" t="str">
            <v>㎥</v>
          </cell>
          <cell r="I1336">
            <v>0</v>
          </cell>
        </row>
        <row r="1337">
          <cell r="A1337" t="str">
            <v>D00170</v>
          </cell>
          <cell r="B1337">
            <v>512</v>
          </cell>
          <cell r="C1337" t="str">
            <v>f</v>
          </cell>
          <cell r="D1337">
            <v>12377108</v>
          </cell>
          <cell r="E1337" t="str">
            <v>뒷채움잡석</v>
          </cell>
          <cell r="F1337" t="str">
            <v>(현장암유용)</v>
          </cell>
          <cell r="G1337" t="str">
            <v>㎥</v>
          </cell>
          <cell r="I1337">
            <v>0</v>
          </cell>
        </row>
        <row r="1338">
          <cell r="A1338" t="str">
            <v>D00534</v>
          </cell>
          <cell r="B1338">
            <v>200</v>
          </cell>
          <cell r="C1338" t="str">
            <v>g</v>
          </cell>
          <cell r="D1338">
            <v>12377168</v>
          </cell>
          <cell r="E1338" t="str">
            <v>물 푸 기</v>
          </cell>
          <cell r="G1338" t="str">
            <v>HR</v>
          </cell>
          <cell r="I1338">
            <v>0</v>
          </cell>
        </row>
        <row r="1339">
          <cell r="A1339" t="str">
            <v>D00150</v>
          </cell>
          <cell r="B1339">
            <v>1374</v>
          </cell>
          <cell r="C1339" t="str">
            <v>h</v>
          </cell>
          <cell r="D1339">
            <v>12377198</v>
          </cell>
          <cell r="E1339" t="str">
            <v>교대앞성토</v>
          </cell>
          <cell r="G1339" t="str">
            <v>㎥</v>
          </cell>
          <cell r="I1339">
            <v>0</v>
          </cell>
        </row>
        <row r="1340">
          <cell r="A1340" t="str">
            <v>D00591</v>
          </cell>
          <cell r="B1340">
            <v>1321</v>
          </cell>
          <cell r="C1340" t="str">
            <v>i</v>
          </cell>
          <cell r="D1340">
            <v>12377213</v>
          </cell>
          <cell r="E1340" t="str">
            <v>사석채움</v>
          </cell>
          <cell r="G1340" t="str">
            <v>㎥</v>
          </cell>
          <cell r="I1340">
            <v>0</v>
          </cell>
        </row>
        <row r="1341">
          <cell r="A1341" t="str">
            <v>D00704</v>
          </cell>
          <cell r="B1341">
            <v>1287</v>
          </cell>
          <cell r="C1341" t="str">
            <v>j</v>
          </cell>
          <cell r="D1341">
            <v>12377221</v>
          </cell>
          <cell r="E1341" t="str">
            <v>마대쌓기및헐기</v>
          </cell>
          <cell r="G1341" t="str">
            <v>㎡</v>
          </cell>
          <cell r="I1341">
            <v>0</v>
          </cell>
        </row>
        <row r="1342">
          <cell r="A1342" t="str">
            <v>E2</v>
          </cell>
          <cell r="B1342">
            <v>0</v>
          </cell>
          <cell r="C1342" t="str">
            <v>계</v>
          </cell>
          <cell r="D1342">
            <v>12377228</v>
          </cell>
          <cell r="I1342">
            <v>0</v>
          </cell>
        </row>
        <row r="1343">
          <cell r="A1343" t="str">
            <v>T2</v>
          </cell>
          <cell r="B1343">
            <v>1352</v>
          </cell>
          <cell r="C1343" t="str">
            <v>3.02</v>
          </cell>
          <cell r="D1343">
            <v>12377356</v>
          </cell>
          <cell r="E1343" t="str">
            <v>강관파일공</v>
          </cell>
          <cell r="I1343">
            <v>0</v>
          </cell>
        </row>
        <row r="1344">
          <cell r="A1344" t="str">
            <v>D00504</v>
          </cell>
          <cell r="B1344">
            <v>2156</v>
          </cell>
          <cell r="C1344" t="str">
            <v>a</v>
          </cell>
          <cell r="D1344">
            <v>12377484</v>
          </cell>
          <cell r="E1344" t="str">
            <v>강관파일구입</v>
          </cell>
          <cell r="F1344" t="str">
            <v>(Φ508.0m/mx9t)</v>
          </cell>
          <cell r="G1344" t="str">
            <v>M</v>
          </cell>
          <cell r="I1344">
            <v>0</v>
          </cell>
        </row>
        <row r="1345">
          <cell r="A1345" t="str">
            <v>D00512</v>
          </cell>
          <cell r="B1345">
            <v>2094</v>
          </cell>
          <cell r="C1345" t="str">
            <v>b</v>
          </cell>
          <cell r="D1345">
            <v>12377513</v>
          </cell>
          <cell r="E1345" t="str">
            <v>강관파일항타(직항)</v>
          </cell>
          <cell r="F1345" t="str">
            <v>Φ508(15 m 이하)</v>
          </cell>
          <cell r="G1345" t="str">
            <v>M</v>
          </cell>
          <cell r="I1345">
            <v>0</v>
          </cell>
        </row>
        <row r="1346">
          <cell r="A1346" t="str">
            <v>D03821</v>
          </cell>
          <cell r="B1346">
            <v>215</v>
          </cell>
          <cell r="C1346" t="str">
            <v>c</v>
          </cell>
          <cell r="D1346">
            <v>12377516</v>
          </cell>
          <cell r="E1346" t="str">
            <v>토사천공</v>
          </cell>
          <cell r="G1346" t="str">
            <v>M</v>
          </cell>
          <cell r="I1346">
            <v>0</v>
          </cell>
        </row>
        <row r="1347">
          <cell r="A1347" t="str">
            <v>D03797</v>
          </cell>
          <cell r="B1347">
            <v>106</v>
          </cell>
          <cell r="C1347" t="str">
            <v>d</v>
          </cell>
          <cell r="D1347">
            <v>12377519</v>
          </cell>
          <cell r="E1347" t="str">
            <v>풍 화 암</v>
          </cell>
          <cell r="F1347" t="str">
            <v>(T-4)</v>
          </cell>
          <cell r="G1347" t="str">
            <v>M</v>
          </cell>
          <cell r="I1347">
            <v>0</v>
          </cell>
        </row>
        <row r="1348">
          <cell r="A1348" t="str">
            <v>D03838</v>
          </cell>
          <cell r="B1348">
            <v>26</v>
          </cell>
          <cell r="C1348" t="str">
            <v>e</v>
          </cell>
          <cell r="D1348">
            <v>12377522</v>
          </cell>
          <cell r="E1348" t="str">
            <v>파일속모래채움</v>
          </cell>
          <cell r="G1348" t="str">
            <v>㎥</v>
          </cell>
          <cell r="I1348">
            <v>0</v>
          </cell>
        </row>
        <row r="1349">
          <cell r="A1349" t="str">
            <v>D00502</v>
          </cell>
          <cell r="B1349">
            <v>26</v>
          </cell>
          <cell r="C1349" t="str">
            <v>f</v>
          </cell>
          <cell r="D1349">
            <v>12377523</v>
          </cell>
          <cell r="E1349" t="str">
            <v>속채움 콘크리트</v>
          </cell>
          <cell r="G1349" t="str">
            <v>㎥</v>
          </cell>
          <cell r="I1349">
            <v>0</v>
          </cell>
        </row>
        <row r="1350">
          <cell r="A1350" t="str">
            <v>D00516</v>
          </cell>
          <cell r="B1350">
            <v>248</v>
          </cell>
          <cell r="C1350" t="str">
            <v>g</v>
          </cell>
          <cell r="D1350">
            <v>12377524</v>
          </cell>
          <cell r="E1350" t="str">
            <v>두부및선단보강</v>
          </cell>
          <cell r="F1350" t="str">
            <v>(Φ508.0 m/m)천공</v>
          </cell>
          <cell r="G1350" t="str">
            <v>EA</v>
          </cell>
          <cell r="I1350">
            <v>0</v>
          </cell>
        </row>
        <row r="1351">
          <cell r="A1351" t="str">
            <v>D03829</v>
          </cell>
          <cell r="B1351">
            <v>77</v>
          </cell>
          <cell r="C1351" t="str">
            <v>h</v>
          </cell>
          <cell r="D1351">
            <v>12377533</v>
          </cell>
          <cell r="E1351" t="str">
            <v>주면고정액</v>
          </cell>
          <cell r="G1351" t="str">
            <v>㎥</v>
          </cell>
          <cell r="I1351">
            <v>0</v>
          </cell>
        </row>
        <row r="1352">
          <cell r="A1352" t="str">
            <v>D03830</v>
          </cell>
          <cell r="B1352">
            <v>16</v>
          </cell>
          <cell r="C1352" t="str">
            <v>i</v>
          </cell>
          <cell r="D1352">
            <v>12377537</v>
          </cell>
          <cell r="E1352" t="str">
            <v>선단고정액</v>
          </cell>
          <cell r="G1352" t="str">
            <v>㎥</v>
          </cell>
          <cell r="I1352">
            <v>0</v>
          </cell>
        </row>
        <row r="1353">
          <cell r="A1353" t="str">
            <v>E2</v>
          </cell>
          <cell r="B1353">
            <v>0</v>
          </cell>
          <cell r="C1353" t="str">
            <v>계</v>
          </cell>
          <cell r="D1353">
            <v>12377541</v>
          </cell>
          <cell r="I1353">
            <v>0</v>
          </cell>
        </row>
        <row r="1354">
          <cell r="A1354" t="str">
            <v>T2</v>
          </cell>
          <cell r="B1354">
            <v>1360</v>
          </cell>
          <cell r="C1354" t="str">
            <v>3.03</v>
          </cell>
          <cell r="D1354">
            <v>12378327</v>
          </cell>
          <cell r="E1354" t="str">
            <v>거 푸 집</v>
          </cell>
          <cell r="I1354">
            <v>0</v>
          </cell>
        </row>
        <row r="1355">
          <cell r="A1355" t="str">
            <v>D00276</v>
          </cell>
          <cell r="B1355">
            <v>2709</v>
          </cell>
          <cell r="C1355" t="str">
            <v>a</v>
          </cell>
          <cell r="D1355">
            <v>12378328</v>
          </cell>
          <cell r="E1355" t="str">
            <v>합판거푸집</v>
          </cell>
          <cell r="F1355" t="str">
            <v>(3 회)</v>
          </cell>
          <cell r="G1355" t="str">
            <v>㎡</v>
          </cell>
          <cell r="I1355">
            <v>0</v>
          </cell>
        </row>
        <row r="1356">
          <cell r="A1356" t="str">
            <v>D00280</v>
          </cell>
          <cell r="B1356">
            <v>402</v>
          </cell>
          <cell r="C1356" t="str">
            <v>b</v>
          </cell>
          <cell r="D1356">
            <v>12378392</v>
          </cell>
          <cell r="E1356" t="str">
            <v>합판거푸집</v>
          </cell>
          <cell r="F1356" t="str">
            <v>(4 회)</v>
          </cell>
          <cell r="G1356" t="str">
            <v>㎡</v>
          </cell>
          <cell r="I1356">
            <v>0</v>
          </cell>
        </row>
        <row r="1357">
          <cell r="A1357" t="str">
            <v>D00282</v>
          </cell>
          <cell r="B1357">
            <v>31</v>
          </cell>
          <cell r="C1357" t="str">
            <v>c</v>
          </cell>
          <cell r="D1357">
            <v>12378424</v>
          </cell>
          <cell r="E1357" t="str">
            <v>합판거푸집</v>
          </cell>
          <cell r="F1357" t="str">
            <v>(6 회)</v>
          </cell>
          <cell r="G1357" t="str">
            <v>㎡</v>
          </cell>
          <cell r="I1357">
            <v>0</v>
          </cell>
        </row>
        <row r="1358">
          <cell r="A1358" t="str">
            <v>D00265</v>
          </cell>
          <cell r="B1358">
            <v>298</v>
          </cell>
          <cell r="C1358" t="str">
            <v>d</v>
          </cell>
          <cell r="D1358">
            <v>12378432</v>
          </cell>
          <cell r="E1358" t="str">
            <v>문양거푸집(합판4회+</v>
          </cell>
          <cell r="F1358" t="str">
            <v>문양스치로폴(0∼7M)</v>
          </cell>
          <cell r="G1358" t="str">
            <v>㎡</v>
          </cell>
          <cell r="I1358">
            <v>0</v>
          </cell>
        </row>
        <row r="1359">
          <cell r="A1359" t="str">
            <v>D00306</v>
          </cell>
          <cell r="B1359">
            <v>284</v>
          </cell>
          <cell r="C1359" t="str">
            <v>e</v>
          </cell>
          <cell r="D1359">
            <v>12378438</v>
          </cell>
          <cell r="E1359" t="str">
            <v>원형거푸집</v>
          </cell>
          <cell r="F1359" t="str">
            <v>(3 회 0∼7 m)</v>
          </cell>
          <cell r="G1359" t="str">
            <v>㎡</v>
          </cell>
          <cell r="I1359">
            <v>0</v>
          </cell>
        </row>
        <row r="1360">
          <cell r="A1360" t="str">
            <v>D00307</v>
          </cell>
          <cell r="B1360">
            <v>25</v>
          </cell>
          <cell r="C1360" t="str">
            <v>f</v>
          </cell>
          <cell r="D1360">
            <v>12378439</v>
          </cell>
          <cell r="E1360" t="str">
            <v>원형거푸집</v>
          </cell>
          <cell r="F1360" t="str">
            <v>(3 회 7∼10 m)</v>
          </cell>
          <cell r="G1360" t="str">
            <v>㎡</v>
          </cell>
          <cell r="I1360">
            <v>0</v>
          </cell>
        </row>
        <row r="1361">
          <cell r="A1361" t="str">
            <v>E2</v>
          </cell>
          <cell r="B1361">
            <v>0</v>
          </cell>
          <cell r="C1361" t="str">
            <v>계</v>
          </cell>
          <cell r="D1361">
            <v>12378440</v>
          </cell>
          <cell r="I1361">
            <v>0</v>
          </cell>
        </row>
        <row r="1362">
          <cell r="A1362" t="str">
            <v>D00323</v>
          </cell>
          <cell r="B1362">
            <v>1581</v>
          </cell>
          <cell r="C1362" t="str">
            <v>3.04</v>
          </cell>
          <cell r="D1362">
            <v>12378441</v>
          </cell>
          <cell r="E1362" t="str">
            <v>강관비계</v>
          </cell>
          <cell r="F1362" t="str">
            <v>(0∼30 M)</v>
          </cell>
          <cell r="G1362" t="str">
            <v>㎡</v>
          </cell>
          <cell r="I1362">
            <v>0</v>
          </cell>
        </row>
        <row r="1363">
          <cell r="A1363" t="str">
            <v>T2</v>
          </cell>
          <cell r="B1363">
            <v>1366</v>
          </cell>
          <cell r="C1363" t="str">
            <v>3.05</v>
          </cell>
          <cell r="D1363">
            <v>12378505</v>
          </cell>
          <cell r="E1363" t="str">
            <v>동 바 리</v>
          </cell>
          <cell r="I1363">
            <v>0</v>
          </cell>
        </row>
        <row r="1364">
          <cell r="A1364" t="str">
            <v>D00327</v>
          </cell>
          <cell r="B1364">
            <v>2266</v>
          </cell>
          <cell r="C1364" t="str">
            <v>a</v>
          </cell>
          <cell r="D1364">
            <v>12378537</v>
          </cell>
          <cell r="E1364" t="str">
            <v>동바리공</v>
          </cell>
          <cell r="F1364" t="str">
            <v>(목재 4 회)</v>
          </cell>
          <cell r="G1364" t="str">
            <v>공㎥</v>
          </cell>
          <cell r="I1364">
            <v>0</v>
          </cell>
        </row>
        <row r="1365">
          <cell r="A1365" t="str">
            <v>D00334</v>
          </cell>
          <cell r="B1365">
            <v>642</v>
          </cell>
          <cell r="C1365" t="str">
            <v>b</v>
          </cell>
          <cell r="D1365">
            <v>12378561</v>
          </cell>
          <cell r="E1365" t="str">
            <v>강관동바리</v>
          </cell>
          <cell r="F1365" t="str">
            <v>(교량용)</v>
          </cell>
          <cell r="G1365" t="str">
            <v>공㎥</v>
          </cell>
          <cell r="I1365">
            <v>0</v>
          </cell>
        </row>
        <row r="1366">
          <cell r="A1366" t="str">
            <v>D01129</v>
          </cell>
          <cell r="B1366">
            <v>82</v>
          </cell>
          <cell r="C1366" t="str">
            <v>c</v>
          </cell>
          <cell r="D1366">
            <v>12378565</v>
          </cell>
          <cell r="E1366" t="str">
            <v>수평보강재(교량용)</v>
          </cell>
          <cell r="F1366" t="str">
            <v>(강관동바리)</v>
          </cell>
          <cell r="G1366" t="str">
            <v>㎡</v>
          </cell>
          <cell r="I1366">
            <v>0</v>
          </cell>
        </row>
        <row r="1367">
          <cell r="A1367" t="str">
            <v>E2</v>
          </cell>
          <cell r="B1367">
            <v>0</v>
          </cell>
          <cell r="C1367" t="str">
            <v>계</v>
          </cell>
          <cell r="D1367">
            <v>12378567</v>
          </cell>
          <cell r="I1367">
            <v>0</v>
          </cell>
        </row>
        <row r="1368">
          <cell r="A1368" t="str">
            <v>T2</v>
          </cell>
          <cell r="B1368">
            <v>1370</v>
          </cell>
          <cell r="C1368" t="str">
            <v>3.06</v>
          </cell>
          <cell r="D1368">
            <v>12378689</v>
          </cell>
          <cell r="E1368" t="str">
            <v>철근가공조립</v>
          </cell>
          <cell r="I1368">
            <v>0</v>
          </cell>
        </row>
        <row r="1369">
          <cell r="A1369" t="str">
            <v>D00271</v>
          </cell>
          <cell r="B1369">
            <v>19.244</v>
          </cell>
          <cell r="C1369" t="str">
            <v>a</v>
          </cell>
          <cell r="D1369">
            <v>12378691</v>
          </cell>
          <cell r="E1369" t="str">
            <v>철근가공조립</v>
          </cell>
          <cell r="F1369" t="str">
            <v>(보 통)</v>
          </cell>
          <cell r="G1369" t="str">
            <v>Ton</v>
          </cell>
          <cell r="I1369">
            <v>0</v>
          </cell>
        </row>
        <row r="1370">
          <cell r="A1370" t="str">
            <v>D00272</v>
          </cell>
          <cell r="B1370">
            <v>346.63499999999999</v>
          </cell>
          <cell r="C1370" t="str">
            <v>b</v>
          </cell>
          <cell r="D1370">
            <v>12378693</v>
          </cell>
          <cell r="E1370" t="str">
            <v>철근가공조립</v>
          </cell>
          <cell r="F1370" t="str">
            <v>(복 잡)</v>
          </cell>
          <cell r="G1370" t="str">
            <v>Ton</v>
          </cell>
          <cell r="I1370">
            <v>0</v>
          </cell>
        </row>
        <row r="1371">
          <cell r="A1371" t="str">
            <v>E2</v>
          </cell>
          <cell r="B1371">
            <v>0</v>
          </cell>
          <cell r="C1371" t="str">
            <v>계</v>
          </cell>
          <cell r="D1371">
            <v>12378696</v>
          </cell>
          <cell r="I1371">
            <v>0</v>
          </cell>
        </row>
        <row r="1372">
          <cell r="A1372" t="str">
            <v>T2</v>
          </cell>
          <cell r="B1372">
            <v>1374</v>
          </cell>
          <cell r="C1372" t="str">
            <v>3.07</v>
          </cell>
          <cell r="D1372">
            <v>12378697</v>
          </cell>
          <cell r="E1372" t="str">
            <v>콘크리트타설</v>
          </cell>
          <cell r="I1372">
            <v>0</v>
          </cell>
        </row>
        <row r="1373">
          <cell r="A1373" t="str">
            <v>D00237</v>
          </cell>
          <cell r="B1373">
            <v>2114</v>
          </cell>
          <cell r="C1373" t="str">
            <v>a</v>
          </cell>
          <cell r="D1373">
            <v>12378761</v>
          </cell>
          <cell r="E1373" t="str">
            <v>콘크리트타설</v>
          </cell>
          <cell r="F1373" t="str">
            <v>(철근 펌프카)</v>
          </cell>
          <cell r="G1373" t="str">
            <v>㎥</v>
          </cell>
          <cell r="I1373">
            <v>0</v>
          </cell>
        </row>
        <row r="1374">
          <cell r="A1374" t="str">
            <v>D00231</v>
          </cell>
          <cell r="B1374">
            <v>73</v>
          </cell>
          <cell r="C1374" t="str">
            <v>b</v>
          </cell>
          <cell r="D1374">
            <v>12378793</v>
          </cell>
          <cell r="E1374" t="str">
            <v>콘크리트타설</v>
          </cell>
          <cell r="F1374" t="str">
            <v>(무근 VIB 제외)</v>
          </cell>
          <cell r="G1374" t="str">
            <v>㎥</v>
          </cell>
          <cell r="I1374">
            <v>0</v>
          </cell>
        </row>
        <row r="1375">
          <cell r="A1375" t="str">
            <v>E2</v>
          </cell>
          <cell r="B1375">
            <v>0</v>
          </cell>
          <cell r="C1375" t="str">
            <v>계</v>
          </cell>
          <cell r="D1375">
            <v>12378825</v>
          </cell>
          <cell r="I1375">
            <v>0</v>
          </cell>
        </row>
        <row r="1376">
          <cell r="A1376" t="str">
            <v>T2</v>
          </cell>
          <cell r="B1376">
            <v>1378</v>
          </cell>
          <cell r="C1376" t="str">
            <v>3.08</v>
          </cell>
          <cell r="D1376">
            <v>12378833</v>
          </cell>
          <cell r="E1376" t="str">
            <v>표 면 처 리</v>
          </cell>
          <cell r="I1376">
            <v>0</v>
          </cell>
        </row>
        <row r="1377">
          <cell r="A1377" t="str">
            <v>D00537</v>
          </cell>
          <cell r="B1377">
            <v>1894</v>
          </cell>
          <cell r="C1377" t="str">
            <v>a</v>
          </cell>
          <cell r="D1377">
            <v>12378837</v>
          </cell>
          <cell r="E1377" t="str">
            <v>슬래브양생</v>
          </cell>
          <cell r="F1377" t="str">
            <v>(양생제)</v>
          </cell>
          <cell r="G1377" t="str">
            <v>㎡</v>
          </cell>
          <cell r="I1377">
            <v>0</v>
          </cell>
        </row>
        <row r="1378">
          <cell r="A1378" t="str">
            <v>D00539</v>
          </cell>
          <cell r="B1378">
            <v>1714</v>
          </cell>
          <cell r="C1378" t="str">
            <v>b</v>
          </cell>
          <cell r="D1378">
            <v>12378839</v>
          </cell>
          <cell r="E1378" t="str">
            <v>슬래브면고르기</v>
          </cell>
          <cell r="F1378" t="str">
            <v>(데크 피니샤)</v>
          </cell>
          <cell r="G1378" t="str">
            <v>㎡</v>
          </cell>
          <cell r="I1378">
            <v>0</v>
          </cell>
        </row>
        <row r="1379">
          <cell r="A1379" t="str">
            <v>E2</v>
          </cell>
          <cell r="B1379">
            <v>0</v>
          </cell>
          <cell r="C1379" t="str">
            <v>계</v>
          </cell>
          <cell r="D1379">
            <v>12378840</v>
          </cell>
          <cell r="I1379">
            <v>0</v>
          </cell>
        </row>
        <row r="1380">
          <cell r="A1380" t="str">
            <v>T2</v>
          </cell>
          <cell r="B1380">
            <v>1384</v>
          </cell>
          <cell r="C1380" t="str">
            <v>3.09</v>
          </cell>
          <cell r="D1380">
            <v>12378968</v>
          </cell>
          <cell r="E1380" t="str">
            <v>교좌장치</v>
          </cell>
          <cell r="I1380">
            <v>0</v>
          </cell>
        </row>
        <row r="1381">
          <cell r="A1381" t="str">
            <v>D00545</v>
          </cell>
          <cell r="B1381">
            <v>2</v>
          </cell>
          <cell r="C1381" t="str">
            <v>a</v>
          </cell>
          <cell r="D1381">
            <v>12379064</v>
          </cell>
          <cell r="E1381" t="str">
            <v>교좌장치</v>
          </cell>
          <cell r="F1381" t="str">
            <v>(고정단 135 Ton)</v>
          </cell>
          <cell r="G1381" t="str">
            <v>EA</v>
          </cell>
          <cell r="I1381">
            <v>0</v>
          </cell>
        </row>
        <row r="1382">
          <cell r="A1382" t="str">
            <v>D00549</v>
          </cell>
          <cell r="B1382">
            <v>8</v>
          </cell>
          <cell r="C1382" t="str">
            <v>b</v>
          </cell>
          <cell r="D1382">
            <v>12379112</v>
          </cell>
          <cell r="E1382" t="str">
            <v>교좌장치</v>
          </cell>
          <cell r="F1382" t="str">
            <v>(횡방향가동단135Ton)</v>
          </cell>
          <cell r="G1382" t="str">
            <v>EA</v>
          </cell>
          <cell r="I1382">
            <v>0</v>
          </cell>
        </row>
        <row r="1383">
          <cell r="A1383" t="str">
            <v>D00548</v>
          </cell>
          <cell r="B1383">
            <v>10</v>
          </cell>
          <cell r="C1383" t="str">
            <v>c</v>
          </cell>
          <cell r="D1383">
            <v>12379151</v>
          </cell>
          <cell r="E1383" t="str">
            <v>교좌장치</v>
          </cell>
          <cell r="F1383" t="str">
            <v>(종방향가동단135Ton)</v>
          </cell>
          <cell r="G1383" t="str">
            <v>EA</v>
          </cell>
          <cell r="I1383">
            <v>0</v>
          </cell>
        </row>
        <row r="1384">
          <cell r="A1384" t="str">
            <v>D00547</v>
          </cell>
          <cell r="B1384">
            <v>40</v>
          </cell>
          <cell r="C1384" t="str">
            <v>d</v>
          </cell>
          <cell r="D1384">
            <v>12379153</v>
          </cell>
          <cell r="E1384" t="str">
            <v>교좌장치</v>
          </cell>
          <cell r="F1384" t="str">
            <v>(양방향가동단135Ton)</v>
          </cell>
          <cell r="G1384" t="str">
            <v>EA</v>
          </cell>
          <cell r="I1384">
            <v>0</v>
          </cell>
        </row>
        <row r="1385">
          <cell r="A1385" t="str">
            <v>E2</v>
          </cell>
          <cell r="B1385">
            <v>0</v>
          </cell>
          <cell r="C1385" t="str">
            <v>계</v>
          </cell>
          <cell r="D1385">
            <v>12379154</v>
          </cell>
          <cell r="I1385">
            <v>0</v>
          </cell>
        </row>
        <row r="1386">
          <cell r="A1386" t="str">
            <v>T2</v>
          </cell>
          <cell r="B1386">
            <v>1389</v>
          </cell>
          <cell r="C1386" t="str">
            <v>3.10</v>
          </cell>
          <cell r="D1386">
            <v>12379282</v>
          </cell>
          <cell r="E1386" t="str">
            <v>P.S.C BEAM</v>
          </cell>
          <cell r="I1386">
            <v>0</v>
          </cell>
        </row>
        <row r="1387">
          <cell r="A1387" t="str">
            <v>D00619</v>
          </cell>
          <cell r="B1387">
            <v>30</v>
          </cell>
          <cell r="C1387" t="str">
            <v>a</v>
          </cell>
          <cell r="D1387">
            <v>12379346</v>
          </cell>
          <cell r="E1387" t="str">
            <v>P.S.C BEAM 제작</v>
          </cell>
          <cell r="F1387" t="str">
            <v>(L=30 M)</v>
          </cell>
          <cell r="G1387" t="str">
            <v>본</v>
          </cell>
          <cell r="I1387">
            <v>0</v>
          </cell>
        </row>
        <row r="1388">
          <cell r="A1388" t="str">
            <v>D00606</v>
          </cell>
          <cell r="B1388">
            <v>30</v>
          </cell>
          <cell r="C1388" t="str">
            <v>b</v>
          </cell>
          <cell r="D1388">
            <v>12379410</v>
          </cell>
          <cell r="E1388" t="str">
            <v>P.S.C 빔 운반및설치</v>
          </cell>
          <cell r="F1388" t="str">
            <v>(L=30 M)</v>
          </cell>
          <cell r="G1388" t="str">
            <v>EA</v>
          </cell>
          <cell r="I1388">
            <v>0</v>
          </cell>
        </row>
        <row r="1389">
          <cell r="A1389" t="str">
            <v>D01130</v>
          </cell>
          <cell r="B1389">
            <v>30</v>
          </cell>
          <cell r="C1389" t="str">
            <v>c</v>
          </cell>
          <cell r="D1389">
            <v>12379474</v>
          </cell>
          <cell r="E1389" t="str">
            <v>P.S.C빔 전도방지시설</v>
          </cell>
          <cell r="G1389" t="str">
            <v>본</v>
          </cell>
          <cell r="I1389">
            <v>0</v>
          </cell>
        </row>
        <row r="1390">
          <cell r="A1390" t="str">
            <v>E2</v>
          </cell>
          <cell r="B1390">
            <v>0</v>
          </cell>
          <cell r="C1390" t="str">
            <v>계</v>
          </cell>
          <cell r="D1390">
            <v>12379506</v>
          </cell>
          <cell r="I1390">
            <v>0</v>
          </cell>
        </row>
        <row r="1391">
          <cell r="A1391" t="str">
            <v>D01313</v>
          </cell>
          <cell r="B1391">
            <v>40</v>
          </cell>
          <cell r="C1391" t="str">
            <v>3.11</v>
          </cell>
          <cell r="D1391">
            <v>12379586</v>
          </cell>
          <cell r="E1391" t="str">
            <v>신축이음장치</v>
          </cell>
          <cell r="F1391" t="str">
            <v>(Rail-No100)</v>
          </cell>
          <cell r="G1391" t="str">
            <v>M</v>
          </cell>
          <cell r="I1391">
            <v>0</v>
          </cell>
        </row>
        <row r="1392">
          <cell r="A1392" t="str">
            <v>D00535</v>
          </cell>
          <cell r="B1392">
            <v>1714</v>
          </cell>
          <cell r="C1392" t="str">
            <v>3.12</v>
          </cell>
          <cell r="D1392">
            <v>12379762</v>
          </cell>
          <cell r="E1392" t="str">
            <v>교면방수</v>
          </cell>
          <cell r="F1392" t="str">
            <v>(도막식)</v>
          </cell>
          <cell r="G1392" t="str">
            <v>㎡</v>
          </cell>
          <cell r="I1392">
            <v>0</v>
          </cell>
        </row>
        <row r="1393">
          <cell r="A1393" t="str">
            <v>T2</v>
          </cell>
          <cell r="B1393">
            <v>1397</v>
          </cell>
          <cell r="C1393" t="str">
            <v>3.13</v>
          </cell>
          <cell r="D1393">
            <v>12379826</v>
          </cell>
          <cell r="E1393" t="str">
            <v>접속슬래브 접합공</v>
          </cell>
          <cell r="I1393">
            <v>0</v>
          </cell>
        </row>
        <row r="1394">
          <cell r="A1394" t="str">
            <v>D01067</v>
          </cell>
          <cell r="B1394">
            <v>100</v>
          </cell>
          <cell r="C1394" t="str">
            <v>a</v>
          </cell>
          <cell r="D1394">
            <v>12379858</v>
          </cell>
          <cell r="E1394" t="str">
            <v>다웰바 설치</v>
          </cell>
          <cell r="F1394" t="str">
            <v>(D=25 m/m, L=500)</v>
          </cell>
          <cell r="G1394" t="str">
            <v>EA</v>
          </cell>
          <cell r="I1394">
            <v>0</v>
          </cell>
        </row>
        <row r="1395">
          <cell r="A1395" t="str">
            <v>D01190</v>
          </cell>
          <cell r="B1395">
            <v>30</v>
          </cell>
          <cell r="C1395" t="str">
            <v>b</v>
          </cell>
          <cell r="D1395">
            <v>12379890</v>
          </cell>
          <cell r="E1395" t="str">
            <v>다웰-켑 설치</v>
          </cell>
          <cell r="F1395" t="str">
            <v>(Φ60 m/m)</v>
          </cell>
          <cell r="G1395" t="str">
            <v>M</v>
          </cell>
          <cell r="I1395">
            <v>0</v>
          </cell>
        </row>
        <row r="1396">
          <cell r="A1396" t="str">
            <v>D00540</v>
          </cell>
          <cell r="B1396">
            <v>100</v>
          </cell>
          <cell r="C1396" t="str">
            <v>c</v>
          </cell>
          <cell r="D1396">
            <v>12379892</v>
          </cell>
          <cell r="E1396" t="str">
            <v>경질고무판</v>
          </cell>
          <cell r="F1396" t="str">
            <v>(150x150)</v>
          </cell>
          <cell r="G1396" t="str">
            <v>EA</v>
          </cell>
          <cell r="I1396">
            <v>0</v>
          </cell>
        </row>
        <row r="1397">
          <cell r="A1397" t="str">
            <v>D00566</v>
          </cell>
          <cell r="B1397">
            <v>16</v>
          </cell>
          <cell r="C1397" t="str">
            <v>d</v>
          </cell>
          <cell r="D1397">
            <v>12379893</v>
          </cell>
          <cell r="E1397" t="str">
            <v>타르페이퍼 설치</v>
          </cell>
          <cell r="F1397" t="str">
            <v>(5 겹)</v>
          </cell>
          <cell r="G1397" t="str">
            <v>㎡</v>
          </cell>
          <cell r="I1397">
            <v>0</v>
          </cell>
        </row>
        <row r="1398">
          <cell r="A1398" t="str">
            <v>E2</v>
          </cell>
          <cell r="B1398">
            <v>0</v>
          </cell>
          <cell r="C1398" t="str">
            <v>계</v>
          </cell>
          <cell r="D1398">
            <v>12379925</v>
          </cell>
          <cell r="I1398">
            <v>0</v>
          </cell>
        </row>
        <row r="1399">
          <cell r="A1399" t="str">
            <v>T2</v>
          </cell>
          <cell r="B1399">
            <v>1401</v>
          </cell>
          <cell r="C1399" t="str">
            <v>3.14</v>
          </cell>
          <cell r="D1399">
            <v>12379958</v>
          </cell>
          <cell r="E1399" t="str">
            <v>무수축 콘크리트</v>
          </cell>
          <cell r="I1399">
            <v>0</v>
          </cell>
        </row>
        <row r="1400">
          <cell r="A1400" t="str">
            <v>D00567</v>
          </cell>
          <cell r="B1400">
            <v>2.7570000000000001</v>
          </cell>
          <cell r="C1400" t="str">
            <v>a</v>
          </cell>
          <cell r="D1400">
            <v>12379974</v>
          </cell>
          <cell r="E1400" t="str">
            <v>무수축몰탈</v>
          </cell>
          <cell r="F1400" t="str">
            <v>(1:1)</v>
          </cell>
          <cell r="G1400" t="str">
            <v>㎥</v>
          </cell>
          <cell r="I1400">
            <v>0</v>
          </cell>
        </row>
        <row r="1401">
          <cell r="A1401" t="str">
            <v>D00568</v>
          </cell>
          <cell r="B1401">
            <v>9.61</v>
          </cell>
          <cell r="C1401" t="str">
            <v>b</v>
          </cell>
          <cell r="D1401">
            <v>12379982</v>
          </cell>
          <cell r="E1401" t="str">
            <v>무수축콘크리트</v>
          </cell>
          <cell r="G1401" t="str">
            <v>㎥</v>
          </cell>
          <cell r="I1401">
            <v>0</v>
          </cell>
        </row>
        <row r="1402">
          <cell r="A1402" t="str">
            <v>E2</v>
          </cell>
          <cell r="B1402">
            <v>0</v>
          </cell>
          <cell r="C1402" t="str">
            <v>계</v>
          </cell>
          <cell r="D1402">
            <v>12379986</v>
          </cell>
          <cell r="I1402">
            <v>0</v>
          </cell>
        </row>
        <row r="1403">
          <cell r="A1403" t="str">
            <v>T2</v>
          </cell>
          <cell r="B1403">
            <v>1405</v>
          </cell>
          <cell r="C1403" t="str">
            <v>3.15</v>
          </cell>
          <cell r="D1403">
            <v>12379988</v>
          </cell>
          <cell r="E1403" t="str">
            <v>스치로폴 설치</v>
          </cell>
          <cell r="I1403">
            <v>0</v>
          </cell>
        </row>
        <row r="1404">
          <cell r="A1404" t="str">
            <v>D00853</v>
          </cell>
          <cell r="B1404">
            <v>8</v>
          </cell>
          <cell r="C1404" t="str">
            <v>a</v>
          </cell>
          <cell r="D1404">
            <v>12380246</v>
          </cell>
          <cell r="E1404" t="str">
            <v>스치로폴설치</v>
          </cell>
          <cell r="F1404" t="str">
            <v>(T=10 m/m)</v>
          </cell>
          <cell r="G1404" t="str">
            <v>㎡</v>
          </cell>
          <cell r="I1404">
            <v>0</v>
          </cell>
        </row>
        <row r="1405">
          <cell r="A1405" t="str">
            <v>D00532</v>
          </cell>
          <cell r="B1405">
            <v>81</v>
          </cell>
          <cell r="C1405" t="str">
            <v>b</v>
          </cell>
          <cell r="D1405">
            <v>12380374</v>
          </cell>
          <cell r="E1405" t="str">
            <v>스치로폴설치</v>
          </cell>
          <cell r="F1405" t="str">
            <v>(T=20 m/m)</v>
          </cell>
          <cell r="G1405" t="str">
            <v>㎡</v>
          </cell>
          <cell r="I1405">
            <v>0</v>
          </cell>
        </row>
        <row r="1406">
          <cell r="A1406" t="str">
            <v>E2</v>
          </cell>
          <cell r="B1406">
            <v>0</v>
          </cell>
          <cell r="C1406" t="str">
            <v>계</v>
          </cell>
          <cell r="D1406">
            <v>12380375</v>
          </cell>
          <cell r="I1406">
            <v>0</v>
          </cell>
        </row>
        <row r="1407">
          <cell r="A1407" t="str">
            <v>T2</v>
          </cell>
          <cell r="B1407">
            <v>1411</v>
          </cell>
          <cell r="C1407" t="str">
            <v>3.16</v>
          </cell>
          <cell r="D1407">
            <v>12380502</v>
          </cell>
          <cell r="E1407" t="str">
            <v>배수시설</v>
          </cell>
          <cell r="I1407">
            <v>0</v>
          </cell>
        </row>
        <row r="1408">
          <cell r="A1408" t="str">
            <v>D00572</v>
          </cell>
          <cell r="B1408">
            <v>12</v>
          </cell>
          <cell r="C1408" t="str">
            <v>a</v>
          </cell>
          <cell r="D1408">
            <v>12380503</v>
          </cell>
          <cell r="E1408" t="str">
            <v>집 수 구</v>
          </cell>
          <cell r="G1408" t="str">
            <v>EA</v>
          </cell>
          <cell r="I1408">
            <v>0</v>
          </cell>
        </row>
        <row r="1409">
          <cell r="A1409" t="str">
            <v>D00573</v>
          </cell>
          <cell r="B1409">
            <v>32</v>
          </cell>
          <cell r="C1409" t="str">
            <v>b</v>
          </cell>
          <cell r="D1409">
            <v>12380504</v>
          </cell>
          <cell r="E1409" t="str">
            <v>배 수 구</v>
          </cell>
          <cell r="F1409" t="str">
            <v>(스테인레스관)</v>
          </cell>
          <cell r="G1409" t="str">
            <v>M</v>
          </cell>
          <cell r="I1409">
            <v>0</v>
          </cell>
        </row>
        <row r="1410">
          <cell r="A1410" t="str">
            <v>D00574</v>
          </cell>
          <cell r="B1410">
            <v>8</v>
          </cell>
          <cell r="C1410" t="str">
            <v>c</v>
          </cell>
          <cell r="D1410">
            <v>12380568</v>
          </cell>
          <cell r="E1410" t="str">
            <v>부착시설(A)</v>
          </cell>
          <cell r="G1410" t="str">
            <v>EA</v>
          </cell>
          <cell r="I1410">
            <v>0</v>
          </cell>
        </row>
        <row r="1411">
          <cell r="A1411" t="str">
            <v>D00577</v>
          </cell>
          <cell r="B1411">
            <v>23</v>
          </cell>
          <cell r="C1411" t="str">
            <v>d</v>
          </cell>
          <cell r="D1411">
            <v>12380600</v>
          </cell>
          <cell r="E1411" t="str">
            <v>도 수 로</v>
          </cell>
          <cell r="G1411" t="str">
            <v>M</v>
          </cell>
          <cell r="I1411">
            <v>0</v>
          </cell>
        </row>
        <row r="1412">
          <cell r="A1412" t="str">
            <v>E2</v>
          </cell>
          <cell r="B1412">
            <v>0</v>
          </cell>
          <cell r="C1412" t="str">
            <v>계</v>
          </cell>
          <cell r="D1412">
            <v>12380616</v>
          </cell>
          <cell r="I1412">
            <v>0</v>
          </cell>
        </row>
        <row r="1413">
          <cell r="A1413" t="str">
            <v>T2</v>
          </cell>
          <cell r="B1413">
            <v>1415</v>
          </cell>
          <cell r="C1413" t="str">
            <v>3.17</v>
          </cell>
          <cell r="D1413">
            <v>12380632</v>
          </cell>
          <cell r="E1413" t="str">
            <v>스페이서설치</v>
          </cell>
          <cell r="I1413">
            <v>0</v>
          </cell>
        </row>
        <row r="1414">
          <cell r="A1414" t="str">
            <v>D00588</v>
          </cell>
          <cell r="B1414">
            <v>2598</v>
          </cell>
          <cell r="C1414" t="str">
            <v>a</v>
          </cell>
          <cell r="D1414">
            <v>12380648</v>
          </cell>
          <cell r="E1414" t="str">
            <v>스페이서 설치</v>
          </cell>
          <cell r="F1414" t="str">
            <v>(슬라브및기초용)</v>
          </cell>
          <cell r="G1414" t="str">
            <v>㎡</v>
          </cell>
          <cell r="I1414">
            <v>0</v>
          </cell>
        </row>
        <row r="1415">
          <cell r="A1415" t="str">
            <v>D01070</v>
          </cell>
          <cell r="B1415">
            <v>151</v>
          </cell>
          <cell r="C1415" t="str">
            <v>b</v>
          </cell>
          <cell r="D1415">
            <v>12380656</v>
          </cell>
          <cell r="E1415" t="str">
            <v>스페이서 설치</v>
          </cell>
          <cell r="F1415" t="str">
            <v>(벽체용)</v>
          </cell>
          <cell r="G1415" t="str">
            <v>㎡</v>
          </cell>
          <cell r="I1415">
            <v>0</v>
          </cell>
        </row>
        <row r="1416">
          <cell r="A1416" t="str">
            <v>E2</v>
          </cell>
          <cell r="B1416">
            <v>0</v>
          </cell>
          <cell r="C1416" t="str">
            <v>계</v>
          </cell>
          <cell r="D1416">
            <v>12380660</v>
          </cell>
          <cell r="I1416">
            <v>0</v>
          </cell>
        </row>
        <row r="1417">
          <cell r="A1417" t="str">
            <v>T2</v>
          </cell>
          <cell r="B1417">
            <v>1420</v>
          </cell>
          <cell r="C1417" t="str">
            <v>3.18</v>
          </cell>
          <cell r="D1417">
            <v>12380678</v>
          </cell>
          <cell r="E1417" t="str">
            <v>교명판 설명판</v>
          </cell>
          <cell r="I1417">
            <v>0</v>
          </cell>
        </row>
        <row r="1418">
          <cell r="A1418" t="str">
            <v>D00581</v>
          </cell>
          <cell r="B1418">
            <v>4</v>
          </cell>
          <cell r="C1418" t="str">
            <v>a</v>
          </cell>
          <cell r="D1418">
            <v>12380679</v>
          </cell>
          <cell r="E1418" t="str">
            <v>교 명 주</v>
          </cell>
          <cell r="F1418" t="str">
            <v>(소형,화강석)</v>
          </cell>
          <cell r="G1418" t="str">
            <v>기</v>
          </cell>
          <cell r="I1418">
            <v>0</v>
          </cell>
        </row>
        <row r="1419">
          <cell r="A1419" t="str">
            <v>D00583</v>
          </cell>
          <cell r="B1419">
            <v>2</v>
          </cell>
          <cell r="C1419" t="str">
            <v>b</v>
          </cell>
          <cell r="D1419">
            <v>12380680</v>
          </cell>
          <cell r="E1419" t="str">
            <v>교 명 판(황동주물)</v>
          </cell>
          <cell r="F1419" t="str">
            <v>(450x200x10)</v>
          </cell>
          <cell r="G1419" t="str">
            <v>EA</v>
          </cell>
          <cell r="I1419">
            <v>0</v>
          </cell>
        </row>
        <row r="1420">
          <cell r="A1420" t="str">
            <v>D00584</v>
          </cell>
          <cell r="B1420">
            <v>2</v>
          </cell>
          <cell r="C1420" t="str">
            <v>c</v>
          </cell>
          <cell r="D1420">
            <v>12380744</v>
          </cell>
          <cell r="E1420" t="str">
            <v>설 명 판(황동주물)</v>
          </cell>
          <cell r="F1420" t="str">
            <v>(500x300x10)</v>
          </cell>
          <cell r="G1420" t="str">
            <v>EA</v>
          </cell>
          <cell r="I1420">
            <v>0</v>
          </cell>
        </row>
        <row r="1421">
          <cell r="A1421" t="str">
            <v>E2</v>
          </cell>
          <cell r="B1421">
            <v>0</v>
          </cell>
          <cell r="C1421" t="str">
            <v>계</v>
          </cell>
          <cell r="D1421">
            <v>12380776</v>
          </cell>
          <cell r="I1421">
            <v>0</v>
          </cell>
        </row>
        <row r="1422">
          <cell r="A1422" t="str">
            <v>D00594</v>
          </cell>
          <cell r="B1422">
            <v>2</v>
          </cell>
          <cell r="C1422" t="str">
            <v>3.19</v>
          </cell>
          <cell r="D1422">
            <v>12380784</v>
          </cell>
          <cell r="E1422" t="str">
            <v>측량기준점 설치</v>
          </cell>
          <cell r="F1422" t="str">
            <v>(황동주물)</v>
          </cell>
          <cell r="G1422" t="str">
            <v>EA</v>
          </cell>
          <cell r="I1422">
            <v>0</v>
          </cell>
        </row>
        <row r="1423">
          <cell r="A1423" t="str">
            <v>T2</v>
          </cell>
          <cell r="B1423">
            <v>1425</v>
          </cell>
          <cell r="C1423" t="str">
            <v>3.20</v>
          </cell>
          <cell r="D1423">
            <v>12380912</v>
          </cell>
          <cell r="E1423" t="str">
            <v>충 진 재</v>
          </cell>
          <cell r="I1423">
            <v>0</v>
          </cell>
        </row>
        <row r="1424">
          <cell r="A1424" t="str">
            <v>D00846</v>
          </cell>
          <cell r="B1424">
            <v>90</v>
          </cell>
          <cell r="C1424" t="str">
            <v>a</v>
          </cell>
          <cell r="D1424">
            <v>12380980</v>
          </cell>
          <cell r="E1424" t="str">
            <v>폴리우레탄실란트채움</v>
          </cell>
          <cell r="F1424" t="str">
            <v>(25x20)</v>
          </cell>
          <cell r="G1424" t="str">
            <v>M</v>
          </cell>
          <cell r="I1424">
            <v>0</v>
          </cell>
        </row>
        <row r="1425">
          <cell r="A1425" t="str">
            <v>D01224</v>
          </cell>
          <cell r="B1425">
            <v>57</v>
          </cell>
          <cell r="C1425" t="str">
            <v>b</v>
          </cell>
          <cell r="D1425">
            <v>12380984</v>
          </cell>
          <cell r="E1425" t="str">
            <v>폴리우레탄실란트채움</v>
          </cell>
          <cell r="F1425" t="str">
            <v>(25x10)</v>
          </cell>
          <cell r="G1425" t="str">
            <v>M</v>
          </cell>
          <cell r="I1425">
            <v>0</v>
          </cell>
        </row>
        <row r="1426">
          <cell r="A1426" t="str">
            <v>E2</v>
          </cell>
          <cell r="B1426">
            <v>0</v>
          </cell>
          <cell r="C1426" t="str">
            <v>계</v>
          </cell>
          <cell r="D1426">
            <v>12380986</v>
          </cell>
          <cell r="I1426">
            <v>0</v>
          </cell>
        </row>
        <row r="1427">
          <cell r="A1427" t="str">
            <v>D01308</v>
          </cell>
          <cell r="B1427">
            <v>742</v>
          </cell>
          <cell r="C1427" t="str">
            <v>3.21</v>
          </cell>
          <cell r="D1427">
            <v>12381426</v>
          </cell>
          <cell r="E1427" t="str">
            <v>강섬유보강재</v>
          </cell>
          <cell r="F1427" t="str">
            <v>(900 g/㎥)</v>
          </cell>
          <cell r="G1427" t="str">
            <v>㎥</v>
          </cell>
          <cell r="I1427">
            <v>0</v>
          </cell>
        </row>
        <row r="1428">
          <cell r="A1428" t="str">
            <v>D01309</v>
          </cell>
          <cell r="B1428">
            <v>40</v>
          </cell>
          <cell r="C1428" t="str">
            <v>3.22</v>
          </cell>
          <cell r="D1428">
            <v>12381922</v>
          </cell>
          <cell r="E1428" t="str">
            <v>모래주머니</v>
          </cell>
          <cell r="G1428" t="str">
            <v>EA</v>
          </cell>
          <cell r="I1428">
            <v>0</v>
          </cell>
        </row>
        <row r="1429">
          <cell r="A1429" t="str">
            <v>D03860</v>
          </cell>
          <cell r="B1429">
            <v>198</v>
          </cell>
          <cell r="C1429" t="str">
            <v>3.23</v>
          </cell>
          <cell r="D1429">
            <v>12534919</v>
          </cell>
          <cell r="E1429" t="str">
            <v>방 호 벽</v>
          </cell>
          <cell r="F1429" t="str">
            <v>(일반용)</v>
          </cell>
          <cell r="G1429" t="str">
            <v>M</v>
          </cell>
          <cell r="I1429">
            <v>0</v>
          </cell>
        </row>
        <row r="1430">
          <cell r="A1430" t="str">
            <v>D00791</v>
          </cell>
          <cell r="B1430">
            <v>60</v>
          </cell>
          <cell r="C1430" t="str">
            <v>3.24</v>
          </cell>
          <cell r="D1430">
            <v>12611417</v>
          </cell>
          <cell r="E1430" t="str">
            <v>교좌장치표지판</v>
          </cell>
          <cell r="G1430" t="str">
            <v>EA</v>
          </cell>
          <cell r="I1430">
            <v>0</v>
          </cell>
        </row>
        <row r="1431">
          <cell r="A1431" t="str">
            <v>D00817</v>
          </cell>
          <cell r="B1431">
            <v>0.1</v>
          </cell>
          <cell r="C1431" t="str">
            <v>3.25</v>
          </cell>
          <cell r="D1431">
            <v>12649666</v>
          </cell>
          <cell r="E1431" t="str">
            <v>아스팔트 채움</v>
          </cell>
          <cell r="F1431" t="str">
            <v>(브론아스팔트)</v>
          </cell>
          <cell r="G1431" t="str">
            <v>㎥</v>
          </cell>
          <cell r="I1431">
            <v>0</v>
          </cell>
        </row>
        <row r="1432">
          <cell r="A1432" t="str">
            <v>D01064</v>
          </cell>
          <cell r="B1432">
            <v>90</v>
          </cell>
          <cell r="C1432" t="str">
            <v>3.26</v>
          </cell>
          <cell r="D1432">
            <v>12668791</v>
          </cell>
          <cell r="E1432" t="str">
            <v>중앙분리대</v>
          </cell>
          <cell r="G1432" t="str">
            <v>M</v>
          </cell>
          <cell r="I1432">
            <v>0</v>
          </cell>
        </row>
        <row r="1433">
          <cell r="A1433" t="str">
            <v>D03817</v>
          </cell>
          <cell r="B1433">
            <v>29</v>
          </cell>
          <cell r="C1433" t="str">
            <v>3.27</v>
          </cell>
          <cell r="D1433">
            <v>12678353</v>
          </cell>
          <cell r="E1433" t="str">
            <v>ELASTIC FILLER</v>
          </cell>
          <cell r="F1433" t="str">
            <v>(T=20 m/m)</v>
          </cell>
          <cell r="G1433" t="str">
            <v>㎡</v>
          </cell>
          <cell r="I1433">
            <v>0</v>
          </cell>
        </row>
        <row r="1434">
          <cell r="A1434" t="str">
            <v>D01305</v>
          </cell>
          <cell r="B1434">
            <v>2</v>
          </cell>
          <cell r="C1434" t="str">
            <v>3.28</v>
          </cell>
          <cell r="D1434">
            <v>12680744</v>
          </cell>
          <cell r="E1434" t="str">
            <v>점검용계단</v>
          </cell>
          <cell r="G1434" t="str">
            <v>EA</v>
          </cell>
          <cell r="I1434">
            <v>0</v>
          </cell>
        </row>
        <row r="1435">
          <cell r="A1435" t="str">
            <v>D03859</v>
          </cell>
          <cell r="B1435">
            <v>1</v>
          </cell>
          <cell r="C1435" t="str">
            <v>3.29</v>
          </cell>
          <cell r="D1435">
            <v>12683134</v>
          </cell>
          <cell r="E1435" t="str">
            <v>천공장비조립및해체</v>
          </cell>
          <cell r="G1435" t="str">
            <v>회</v>
          </cell>
          <cell r="I1435">
            <v>0</v>
          </cell>
        </row>
        <row r="1436">
          <cell r="A1436" t="str">
            <v>D03857</v>
          </cell>
          <cell r="B1436">
            <v>1392</v>
          </cell>
          <cell r="C1436" t="str">
            <v>3.30</v>
          </cell>
          <cell r="D1436">
            <v>12685525</v>
          </cell>
          <cell r="E1436" t="str">
            <v>법면보호블럭</v>
          </cell>
          <cell r="F1436" t="str">
            <v>(하천용)</v>
          </cell>
          <cell r="G1436" t="str">
            <v>㎡</v>
          </cell>
          <cell r="I1436">
            <v>0</v>
          </cell>
        </row>
        <row r="1437">
          <cell r="A1437" t="str">
            <v>D00844</v>
          </cell>
          <cell r="B1437">
            <v>100</v>
          </cell>
          <cell r="C1437" t="str">
            <v>3.31</v>
          </cell>
          <cell r="D1437">
            <v>12686720</v>
          </cell>
          <cell r="E1437" t="str">
            <v>법면보호블럭</v>
          </cell>
          <cell r="F1437" t="str">
            <v>(기초)</v>
          </cell>
          <cell r="G1437" t="str">
            <v>M</v>
          </cell>
          <cell r="I1437">
            <v>0</v>
          </cell>
        </row>
        <row r="1438">
          <cell r="A1438" t="str">
            <v>D00847</v>
          </cell>
          <cell r="B1438">
            <v>198</v>
          </cell>
          <cell r="C1438" t="str">
            <v>3.32</v>
          </cell>
          <cell r="D1438">
            <v>12687318</v>
          </cell>
          <cell r="E1438" t="str">
            <v>가드휀스설치</v>
          </cell>
          <cell r="G1438" t="str">
            <v>M</v>
          </cell>
          <cell r="I1438">
            <v>0</v>
          </cell>
        </row>
        <row r="1439">
          <cell r="A1439" t="str">
            <v>T2</v>
          </cell>
          <cell r="B1439">
            <v>1441</v>
          </cell>
          <cell r="C1439" t="str">
            <v>3.33</v>
          </cell>
          <cell r="D1439">
            <v>12687617</v>
          </cell>
          <cell r="E1439" t="str">
            <v>파일재하시험</v>
          </cell>
          <cell r="I1439">
            <v>0</v>
          </cell>
        </row>
        <row r="1440">
          <cell r="A1440" t="str">
            <v>D03869</v>
          </cell>
          <cell r="B1440">
            <v>1</v>
          </cell>
          <cell r="C1440" t="str">
            <v>a</v>
          </cell>
          <cell r="D1440">
            <v>12687766</v>
          </cell>
          <cell r="E1440" t="str">
            <v>파일재하시험</v>
          </cell>
          <cell r="F1440" t="str">
            <v>(정재하시험)</v>
          </cell>
          <cell r="G1440" t="str">
            <v>개소</v>
          </cell>
          <cell r="I1440">
            <v>0</v>
          </cell>
        </row>
        <row r="1441">
          <cell r="A1441" t="str">
            <v>D03870</v>
          </cell>
          <cell r="B1441">
            <v>7</v>
          </cell>
          <cell r="C1441" t="str">
            <v>b</v>
          </cell>
          <cell r="D1441">
            <v>12687841</v>
          </cell>
          <cell r="E1441" t="str">
            <v>파일재하시험</v>
          </cell>
          <cell r="F1441" t="str">
            <v>(동재하시험)</v>
          </cell>
          <cell r="G1441" t="str">
            <v>개소</v>
          </cell>
          <cell r="I1441">
            <v>0</v>
          </cell>
        </row>
        <row r="1442">
          <cell r="A1442" t="str">
            <v>E2</v>
          </cell>
          <cell r="B1442">
            <v>0</v>
          </cell>
          <cell r="C1442" t="str">
            <v>계</v>
          </cell>
          <cell r="D1442">
            <v>12687878</v>
          </cell>
          <cell r="I1442">
            <v>0</v>
          </cell>
        </row>
        <row r="1443">
          <cell r="A1443" t="str">
            <v>T2</v>
          </cell>
          <cell r="B1443">
            <v>1449</v>
          </cell>
          <cell r="C1443" t="str">
            <v>3.34</v>
          </cell>
          <cell r="D1443">
            <v>12688006</v>
          </cell>
          <cell r="E1443" t="str">
            <v>가 도 공</v>
          </cell>
          <cell r="I1443">
            <v>0</v>
          </cell>
        </row>
        <row r="1444">
          <cell r="A1444" t="str">
            <v>D00037</v>
          </cell>
          <cell r="B1444">
            <v>2685</v>
          </cell>
          <cell r="C1444" t="str">
            <v>a</v>
          </cell>
          <cell r="D1444">
            <v>12688007</v>
          </cell>
          <cell r="E1444" t="str">
            <v>가도성토및철거</v>
          </cell>
          <cell r="G1444" t="str">
            <v>㎥</v>
          </cell>
          <cell r="I1444">
            <v>0</v>
          </cell>
        </row>
        <row r="1445">
          <cell r="A1445" t="str">
            <v>D03742</v>
          </cell>
          <cell r="B1445">
            <v>221</v>
          </cell>
          <cell r="C1445" t="str">
            <v>b</v>
          </cell>
          <cell r="D1445">
            <v>12688072</v>
          </cell>
          <cell r="E1445" t="str">
            <v>보조기층생산</v>
          </cell>
          <cell r="F1445" t="str">
            <v>(현장암유용)</v>
          </cell>
          <cell r="G1445" t="str">
            <v>㎥</v>
          </cell>
          <cell r="I1445">
            <v>0</v>
          </cell>
        </row>
        <row r="1446">
          <cell r="A1446" t="str">
            <v>D00798</v>
          </cell>
          <cell r="B1446">
            <v>172</v>
          </cell>
          <cell r="C1446" t="str">
            <v>c</v>
          </cell>
          <cell r="D1446">
            <v>12688104</v>
          </cell>
          <cell r="E1446" t="str">
            <v>보조기층</v>
          </cell>
          <cell r="F1446" t="str">
            <v>(포설및다짐 T=20 Cm)</v>
          </cell>
          <cell r="G1446" t="str">
            <v>㎥</v>
          </cell>
          <cell r="I1446">
            <v>0</v>
          </cell>
        </row>
        <row r="1447">
          <cell r="A1447" t="str">
            <v>D00976</v>
          </cell>
          <cell r="B1447">
            <v>70</v>
          </cell>
          <cell r="C1447" t="str">
            <v>d</v>
          </cell>
          <cell r="D1447">
            <v>12688126</v>
          </cell>
          <cell r="E1447" t="str">
            <v>흄관부설</v>
          </cell>
          <cell r="F1447" t="str">
            <v>(D=1200 m/m)</v>
          </cell>
          <cell r="G1447" t="str">
            <v>본</v>
          </cell>
          <cell r="I1447">
            <v>0</v>
          </cell>
        </row>
        <row r="1448">
          <cell r="A1448" t="str">
            <v>D03941</v>
          </cell>
          <cell r="B1448">
            <v>1</v>
          </cell>
          <cell r="C1448" t="str">
            <v>e</v>
          </cell>
          <cell r="D1448">
            <v>12688127</v>
          </cell>
          <cell r="E1448" t="str">
            <v>상수원보호장비</v>
          </cell>
          <cell r="F1448" t="str">
            <v>(TYPE-2)</v>
          </cell>
          <cell r="G1448" t="str">
            <v>식</v>
          </cell>
          <cell r="I1448">
            <v>0</v>
          </cell>
        </row>
        <row r="1449">
          <cell r="A1449" t="str">
            <v>D00847</v>
          </cell>
          <cell r="B1449">
            <v>198</v>
          </cell>
          <cell r="C1449" t="str">
            <v>f</v>
          </cell>
          <cell r="D1449">
            <v>12688128</v>
          </cell>
          <cell r="E1449" t="str">
            <v>가드휀스설치</v>
          </cell>
          <cell r="G1449" t="str">
            <v>M</v>
          </cell>
          <cell r="I1449">
            <v>0</v>
          </cell>
        </row>
        <row r="1450">
          <cell r="A1450" t="str">
            <v>E2</v>
          </cell>
          <cell r="B1450">
            <v>0</v>
          </cell>
          <cell r="C1450" t="str">
            <v>계</v>
          </cell>
          <cell r="D1450">
            <v>12688256</v>
          </cell>
          <cell r="I1450">
            <v>0</v>
          </cell>
        </row>
        <row r="1451">
          <cell r="A1451" t="str">
            <v>E3</v>
          </cell>
          <cell r="B1451">
            <v>0</v>
          </cell>
          <cell r="C1451" t="str">
            <v>합계</v>
          </cell>
          <cell r="D1451">
            <v>12688293</v>
          </cell>
          <cell r="I1451">
            <v>0</v>
          </cell>
        </row>
        <row r="1452">
          <cell r="A1452" t="str">
            <v>T3</v>
          </cell>
          <cell r="B1452">
            <v>1496</v>
          </cell>
          <cell r="C1452" t="str">
            <v>3.L</v>
          </cell>
          <cell r="D1452">
            <v>12688421</v>
          </cell>
          <cell r="E1452" t="str">
            <v>장 성 지하차도</v>
          </cell>
          <cell r="I1452">
            <v>0</v>
          </cell>
        </row>
        <row r="1453">
          <cell r="A1453" t="str">
            <v>T2</v>
          </cell>
          <cell r="B1453">
            <v>1458</v>
          </cell>
          <cell r="C1453" t="str">
            <v>3.01</v>
          </cell>
          <cell r="D1453">
            <v>12841718</v>
          </cell>
          <cell r="E1453" t="str">
            <v>토          공</v>
          </cell>
          <cell r="I1453">
            <v>0</v>
          </cell>
        </row>
        <row r="1454">
          <cell r="A1454" t="str">
            <v>D00096</v>
          </cell>
          <cell r="B1454">
            <v>6369</v>
          </cell>
          <cell r="C1454" t="str">
            <v>a</v>
          </cell>
          <cell r="D1454">
            <v>12918642</v>
          </cell>
          <cell r="E1454" t="str">
            <v>구조물터파기</v>
          </cell>
          <cell r="F1454" t="str">
            <v>(육상토사 0∼2 M)</v>
          </cell>
          <cell r="G1454" t="str">
            <v>㎥</v>
          </cell>
          <cell r="I1454">
            <v>0</v>
          </cell>
        </row>
        <row r="1455">
          <cell r="A1455" t="str">
            <v>D00097</v>
          </cell>
          <cell r="B1455">
            <v>5674</v>
          </cell>
          <cell r="C1455" t="str">
            <v>b</v>
          </cell>
          <cell r="D1455">
            <v>12995566</v>
          </cell>
          <cell r="E1455" t="str">
            <v>구조물터파기</v>
          </cell>
          <cell r="F1455" t="str">
            <v>(육상토사 2∼4 M)</v>
          </cell>
          <cell r="G1455" t="str">
            <v>㎥</v>
          </cell>
          <cell r="I1455">
            <v>0</v>
          </cell>
        </row>
        <row r="1456">
          <cell r="A1456" t="str">
            <v>D00038</v>
          </cell>
          <cell r="B1456">
            <v>8647</v>
          </cell>
          <cell r="C1456" t="str">
            <v>c</v>
          </cell>
          <cell r="D1456">
            <v>12995597</v>
          </cell>
          <cell r="E1456" t="str">
            <v>토사치환</v>
          </cell>
          <cell r="F1456" t="str">
            <v>노상다짐</v>
          </cell>
          <cell r="G1456" t="str">
            <v>㎥</v>
          </cell>
          <cell r="I1456">
            <v>0</v>
          </cell>
        </row>
        <row r="1457">
          <cell r="A1457" t="str">
            <v>D00170</v>
          </cell>
          <cell r="B1457">
            <v>3121</v>
          </cell>
          <cell r="C1457" t="str">
            <v>d</v>
          </cell>
          <cell r="D1457">
            <v>12995807</v>
          </cell>
          <cell r="E1457" t="str">
            <v>뒷채움잡석</v>
          </cell>
          <cell r="F1457" t="str">
            <v>(현장암유용)</v>
          </cell>
          <cell r="G1457" t="str">
            <v>㎥</v>
          </cell>
          <cell r="I1457">
            <v>0</v>
          </cell>
        </row>
        <row r="1458">
          <cell r="A1458" t="str">
            <v>D00185</v>
          </cell>
          <cell r="B1458">
            <v>4176</v>
          </cell>
          <cell r="C1458" t="str">
            <v>e</v>
          </cell>
          <cell r="D1458">
            <v>12995867</v>
          </cell>
          <cell r="E1458" t="str">
            <v>잡석운반</v>
          </cell>
          <cell r="F1458" t="str">
            <v>(현장암유용)</v>
          </cell>
          <cell r="G1458" t="str">
            <v>㎥</v>
          </cell>
          <cell r="I1458">
            <v>0</v>
          </cell>
        </row>
        <row r="1459">
          <cell r="A1459" t="str">
            <v>E2</v>
          </cell>
          <cell r="B1459">
            <v>0</v>
          </cell>
          <cell r="C1459" t="str">
            <v>계</v>
          </cell>
          <cell r="D1459">
            <v>12995927</v>
          </cell>
          <cell r="I1459">
            <v>0</v>
          </cell>
        </row>
        <row r="1460">
          <cell r="A1460" t="str">
            <v>T2</v>
          </cell>
          <cell r="B1460">
            <v>1464</v>
          </cell>
          <cell r="C1460" t="str">
            <v>3.02</v>
          </cell>
          <cell r="D1460">
            <v>12996286</v>
          </cell>
          <cell r="E1460" t="str">
            <v>거 푸 집</v>
          </cell>
          <cell r="I1460">
            <v>0</v>
          </cell>
        </row>
        <row r="1461">
          <cell r="A1461" t="str">
            <v>D00276</v>
          </cell>
          <cell r="B1461">
            <v>2191</v>
          </cell>
          <cell r="C1461" t="str">
            <v>a</v>
          </cell>
          <cell r="D1461">
            <v>12996287</v>
          </cell>
          <cell r="E1461" t="str">
            <v>합판거푸집</v>
          </cell>
          <cell r="F1461" t="str">
            <v>(3 회)</v>
          </cell>
          <cell r="G1461" t="str">
            <v>㎡</v>
          </cell>
          <cell r="I1461">
            <v>0</v>
          </cell>
        </row>
        <row r="1462">
          <cell r="A1462" t="str">
            <v>D00280</v>
          </cell>
          <cell r="B1462">
            <v>188</v>
          </cell>
          <cell r="C1462" t="str">
            <v>b</v>
          </cell>
          <cell r="D1462">
            <v>12996351</v>
          </cell>
          <cell r="E1462" t="str">
            <v>합판거푸집</v>
          </cell>
          <cell r="F1462" t="str">
            <v>(4 회)</v>
          </cell>
          <cell r="G1462" t="str">
            <v>㎡</v>
          </cell>
          <cell r="I1462">
            <v>0</v>
          </cell>
        </row>
        <row r="1463">
          <cell r="A1463" t="str">
            <v>D00282</v>
          </cell>
          <cell r="B1463">
            <v>38</v>
          </cell>
          <cell r="C1463" t="str">
            <v>c</v>
          </cell>
          <cell r="D1463">
            <v>12996383</v>
          </cell>
          <cell r="E1463" t="str">
            <v>합판거푸집</v>
          </cell>
          <cell r="F1463" t="str">
            <v>(6 회)</v>
          </cell>
          <cell r="G1463" t="str">
            <v>㎡</v>
          </cell>
          <cell r="I1463">
            <v>0</v>
          </cell>
        </row>
        <row r="1464">
          <cell r="A1464" t="str">
            <v>D00265</v>
          </cell>
          <cell r="B1464">
            <v>253</v>
          </cell>
          <cell r="C1464" t="str">
            <v>d</v>
          </cell>
          <cell r="D1464">
            <v>12996391</v>
          </cell>
          <cell r="E1464" t="str">
            <v>문양거푸집(합판4회+</v>
          </cell>
          <cell r="F1464" t="str">
            <v>문양스치로폴(0∼7M)</v>
          </cell>
          <cell r="G1464" t="str">
            <v>㎡</v>
          </cell>
          <cell r="I1464">
            <v>0</v>
          </cell>
        </row>
        <row r="1465">
          <cell r="A1465" t="str">
            <v>E2</v>
          </cell>
          <cell r="B1465">
            <v>0</v>
          </cell>
          <cell r="C1465" t="str">
            <v>계</v>
          </cell>
          <cell r="D1465">
            <v>12996399</v>
          </cell>
          <cell r="I1465">
            <v>0</v>
          </cell>
        </row>
        <row r="1466">
          <cell r="A1466" t="str">
            <v>D00323</v>
          </cell>
          <cell r="B1466">
            <v>1075</v>
          </cell>
          <cell r="C1466" t="str">
            <v>3.03</v>
          </cell>
          <cell r="D1466">
            <v>12996400</v>
          </cell>
          <cell r="E1466" t="str">
            <v>강관비계</v>
          </cell>
          <cell r="F1466" t="str">
            <v>(0∼30 M)</v>
          </cell>
          <cell r="G1466" t="str">
            <v>㎡</v>
          </cell>
          <cell r="I1466">
            <v>0</v>
          </cell>
        </row>
        <row r="1467">
          <cell r="A1467" t="str">
            <v>D00334</v>
          </cell>
          <cell r="B1467">
            <v>3156</v>
          </cell>
          <cell r="C1467" t="str">
            <v>3.04</v>
          </cell>
          <cell r="D1467">
            <v>12996520</v>
          </cell>
          <cell r="E1467" t="str">
            <v>강관동바리</v>
          </cell>
          <cell r="F1467" t="str">
            <v>(교량용)</v>
          </cell>
          <cell r="G1467" t="str">
            <v>공㎥</v>
          </cell>
          <cell r="I1467">
            <v>0</v>
          </cell>
        </row>
        <row r="1468">
          <cell r="A1468" t="str">
            <v>T2</v>
          </cell>
          <cell r="B1468">
            <v>1470</v>
          </cell>
          <cell r="C1468" t="str">
            <v>3.05</v>
          </cell>
          <cell r="D1468">
            <v>12996648</v>
          </cell>
          <cell r="E1468" t="str">
            <v>철근가공조립</v>
          </cell>
          <cell r="I1468">
            <v>0</v>
          </cell>
        </row>
        <row r="1469">
          <cell r="A1469" t="str">
            <v>D00271</v>
          </cell>
          <cell r="B1469">
            <v>82.427999999999997</v>
          </cell>
          <cell r="C1469" t="str">
            <v>a</v>
          </cell>
          <cell r="D1469">
            <v>12996776</v>
          </cell>
          <cell r="E1469" t="str">
            <v>철근가공조립</v>
          </cell>
          <cell r="F1469" t="str">
            <v>(보 통)</v>
          </cell>
          <cell r="G1469" t="str">
            <v>Ton</v>
          </cell>
          <cell r="I1469">
            <v>0</v>
          </cell>
        </row>
        <row r="1470">
          <cell r="A1470" t="str">
            <v>D00272</v>
          </cell>
          <cell r="B1470">
            <v>426.21100000000001</v>
          </cell>
          <cell r="C1470" t="str">
            <v>b</v>
          </cell>
          <cell r="D1470">
            <v>12996780</v>
          </cell>
          <cell r="E1470" t="str">
            <v>철근가공조립</v>
          </cell>
          <cell r="F1470" t="str">
            <v>(복 잡)</v>
          </cell>
          <cell r="G1470" t="str">
            <v>Ton</v>
          </cell>
          <cell r="I1470">
            <v>0</v>
          </cell>
        </row>
        <row r="1471">
          <cell r="A1471" t="str">
            <v>E2</v>
          </cell>
          <cell r="B1471">
            <v>0</v>
          </cell>
          <cell r="C1471" t="str">
            <v>계</v>
          </cell>
          <cell r="D1471">
            <v>12996783</v>
          </cell>
          <cell r="I1471">
            <v>0</v>
          </cell>
        </row>
        <row r="1472">
          <cell r="A1472" t="str">
            <v>T2</v>
          </cell>
          <cell r="B1472">
            <v>1474</v>
          </cell>
          <cell r="C1472" t="str">
            <v>3.06</v>
          </cell>
          <cell r="D1472">
            <v>12996784</v>
          </cell>
          <cell r="E1472" t="str">
            <v>콘크리트타설</v>
          </cell>
          <cell r="I1472">
            <v>0</v>
          </cell>
        </row>
        <row r="1473">
          <cell r="A1473" t="str">
            <v>D00237</v>
          </cell>
          <cell r="B1473">
            <v>2271</v>
          </cell>
          <cell r="C1473" t="str">
            <v>a</v>
          </cell>
          <cell r="D1473">
            <v>12996848</v>
          </cell>
          <cell r="E1473" t="str">
            <v>콘크리트타설</v>
          </cell>
          <cell r="F1473" t="str">
            <v>(철근 펌프카)</v>
          </cell>
          <cell r="G1473" t="str">
            <v>㎥</v>
          </cell>
          <cell r="I1473">
            <v>0</v>
          </cell>
        </row>
        <row r="1474">
          <cell r="A1474" t="str">
            <v>D00231</v>
          </cell>
          <cell r="B1474">
            <v>140</v>
          </cell>
          <cell r="C1474" t="str">
            <v>b</v>
          </cell>
          <cell r="D1474">
            <v>12996880</v>
          </cell>
          <cell r="E1474" t="str">
            <v>콘크리트타설</v>
          </cell>
          <cell r="F1474" t="str">
            <v>(무근 VIB 제외)</v>
          </cell>
          <cell r="G1474" t="str">
            <v>㎥</v>
          </cell>
          <cell r="I1474">
            <v>0</v>
          </cell>
        </row>
        <row r="1475">
          <cell r="A1475" t="str">
            <v>E2</v>
          </cell>
          <cell r="B1475">
            <v>0</v>
          </cell>
          <cell r="C1475" t="str">
            <v>계</v>
          </cell>
          <cell r="D1475">
            <v>12996912</v>
          </cell>
          <cell r="I1475">
            <v>0</v>
          </cell>
        </row>
        <row r="1476">
          <cell r="A1476" t="str">
            <v>D03746</v>
          </cell>
          <cell r="B1476">
            <v>531</v>
          </cell>
          <cell r="C1476" t="str">
            <v>3.07</v>
          </cell>
          <cell r="D1476">
            <v>12996920</v>
          </cell>
          <cell r="E1476" t="str">
            <v>타일붙이기</v>
          </cell>
          <cell r="F1476" t="str">
            <v>(90x190x11)</v>
          </cell>
          <cell r="G1476" t="str">
            <v>㎡</v>
          </cell>
          <cell r="I1476">
            <v>0</v>
          </cell>
        </row>
        <row r="1477">
          <cell r="A1477" t="str">
            <v>D01034</v>
          </cell>
          <cell r="B1477">
            <v>531</v>
          </cell>
          <cell r="C1477" t="str">
            <v>3.08</v>
          </cell>
          <cell r="D1477">
            <v>12996924</v>
          </cell>
          <cell r="E1477" t="str">
            <v>바탕고르기</v>
          </cell>
          <cell r="F1477" t="str">
            <v>T=24 m/m</v>
          </cell>
          <cell r="G1477" t="str">
            <v>㎡</v>
          </cell>
          <cell r="I1477">
            <v>0</v>
          </cell>
        </row>
        <row r="1478">
          <cell r="A1478" t="str">
            <v>D00563</v>
          </cell>
          <cell r="B1478">
            <v>1536</v>
          </cell>
          <cell r="C1478" t="str">
            <v>3.09</v>
          </cell>
          <cell r="D1478">
            <v>12996926</v>
          </cell>
          <cell r="E1478" t="str">
            <v>아스팔트 방수</v>
          </cell>
          <cell r="F1478" t="str">
            <v>(2 회)</v>
          </cell>
          <cell r="G1478" t="str">
            <v>㎡</v>
          </cell>
          <cell r="I1478">
            <v>0</v>
          </cell>
        </row>
        <row r="1479">
          <cell r="A1479" t="str">
            <v>D03816</v>
          </cell>
          <cell r="B1479">
            <v>119</v>
          </cell>
          <cell r="C1479" t="str">
            <v>3.10</v>
          </cell>
          <cell r="D1479">
            <v>12996927</v>
          </cell>
          <cell r="E1479" t="str">
            <v>시공이음면정리</v>
          </cell>
          <cell r="G1479" t="str">
            <v>㎡</v>
          </cell>
          <cell r="I1479">
            <v>0</v>
          </cell>
        </row>
        <row r="1480">
          <cell r="A1480" t="str">
            <v>D00587</v>
          </cell>
          <cell r="B1480">
            <v>113</v>
          </cell>
          <cell r="C1480" t="str">
            <v>3.11</v>
          </cell>
          <cell r="D1480">
            <v>12997055</v>
          </cell>
          <cell r="E1480" t="str">
            <v>신축이음</v>
          </cell>
          <cell r="F1480" t="str">
            <v>(지하차도)</v>
          </cell>
          <cell r="G1480" t="str">
            <v>M</v>
          </cell>
          <cell r="I1480">
            <v>0</v>
          </cell>
        </row>
        <row r="1481">
          <cell r="A1481" t="str">
            <v>D03748</v>
          </cell>
          <cell r="B1481">
            <v>112</v>
          </cell>
          <cell r="C1481" t="str">
            <v>3.12</v>
          </cell>
          <cell r="D1481">
            <v>12997151</v>
          </cell>
          <cell r="E1481" t="str">
            <v>수축줄눈</v>
          </cell>
          <cell r="F1481" t="str">
            <v>(지하차도)</v>
          </cell>
          <cell r="G1481" t="str">
            <v>M</v>
          </cell>
          <cell r="I1481">
            <v>0</v>
          </cell>
        </row>
        <row r="1482">
          <cell r="A1482" t="str">
            <v>D03817</v>
          </cell>
          <cell r="B1482">
            <v>112</v>
          </cell>
          <cell r="C1482" t="str">
            <v>3.13</v>
          </cell>
          <cell r="D1482">
            <v>12997199</v>
          </cell>
          <cell r="E1482" t="str">
            <v>ELASTIC FILLER</v>
          </cell>
          <cell r="F1482" t="str">
            <v>(T=20 m/m)</v>
          </cell>
          <cell r="G1482" t="str">
            <v>㎡</v>
          </cell>
          <cell r="I1482">
            <v>0</v>
          </cell>
        </row>
        <row r="1483">
          <cell r="A1483" t="str">
            <v>T2</v>
          </cell>
          <cell r="B1483">
            <v>1485</v>
          </cell>
          <cell r="C1483" t="str">
            <v>3.14</v>
          </cell>
          <cell r="D1483">
            <v>12997524</v>
          </cell>
          <cell r="E1483" t="str">
            <v>스페이서 설치</v>
          </cell>
          <cell r="I1483">
            <v>0</v>
          </cell>
        </row>
        <row r="1484">
          <cell r="A1484" t="str">
            <v>D00588</v>
          </cell>
          <cell r="B1484">
            <v>1423</v>
          </cell>
          <cell r="C1484" t="str">
            <v>a</v>
          </cell>
          <cell r="D1484">
            <v>12997652</v>
          </cell>
          <cell r="E1484" t="str">
            <v>스페이서 설치</v>
          </cell>
          <cell r="F1484" t="str">
            <v>(슬라브및기초용)</v>
          </cell>
          <cell r="G1484" t="str">
            <v>㎡</v>
          </cell>
          <cell r="I1484">
            <v>0</v>
          </cell>
        </row>
        <row r="1485">
          <cell r="A1485" t="str">
            <v>D01070</v>
          </cell>
          <cell r="B1485">
            <v>866</v>
          </cell>
          <cell r="C1485" t="str">
            <v>b</v>
          </cell>
          <cell r="D1485">
            <v>12997660</v>
          </cell>
          <cell r="E1485" t="str">
            <v>스페이서 설치</v>
          </cell>
          <cell r="F1485" t="str">
            <v>(벽체용)</v>
          </cell>
          <cell r="G1485" t="str">
            <v>㎡</v>
          </cell>
          <cell r="I1485">
            <v>0</v>
          </cell>
        </row>
        <row r="1486">
          <cell r="A1486" t="str">
            <v>E2</v>
          </cell>
          <cell r="B1486">
            <v>0</v>
          </cell>
          <cell r="C1486" t="str">
            <v>계</v>
          </cell>
          <cell r="D1486">
            <v>12997664</v>
          </cell>
          <cell r="I1486">
            <v>0</v>
          </cell>
        </row>
        <row r="1487">
          <cell r="A1487" t="str">
            <v>D03818</v>
          </cell>
          <cell r="B1487">
            <v>57</v>
          </cell>
          <cell r="C1487" t="str">
            <v>3.15</v>
          </cell>
          <cell r="D1487">
            <v>12997989</v>
          </cell>
          <cell r="E1487" t="str">
            <v>스틸그레이팅</v>
          </cell>
          <cell r="F1487" t="str">
            <v>(995x350x44)</v>
          </cell>
          <cell r="G1487" t="str">
            <v>M</v>
          </cell>
          <cell r="I1487">
            <v>0</v>
          </cell>
        </row>
        <row r="1488">
          <cell r="A1488" t="str">
            <v>D01191</v>
          </cell>
          <cell r="B1488">
            <v>24</v>
          </cell>
          <cell r="C1488" t="str">
            <v>3.16</v>
          </cell>
          <cell r="D1488">
            <v>12998117</v>
          </cell>
          <cell r="E1488" t="str">
            <v>PVC PIPE 설치</v>
          </cell>
          <cell r="F1488" t="str">
            <v>(Φ65 m/m)</v>
          </cell>
          <cell r="G1488" t="str">
            <v>M</v>
          </cell>
          <cell r="I1488">
            <v>0</v>
          </cell>
        </row>
        <row r="1489">
          <cell r="A1489" t="str">
            <v>D00537</v>
          </cell>
          <cell r="B1489">
            <v>694</v>
          </cell>
          <cell r="C1489" t="str">
            <v>3.17</v>
          </cell>
          <cell r="D1489">
            <v>13229174</v>
          </cell>
          <cell r="E1489" t="str">
            <v>슬래브양생</v>
          </cell>
          <cell r="F1489" t="str">
            <v>(양생제)</v>
          </cell>
          <cell r="G1489" t="str">
            <v>㎡</v>
          </cell>
          <cell r="I1489">
            <v>0</v>
          </cell>
        </row>
        <row r="1490">
          <cell r="A1490" t="str">
            <v>D00846</v>
          </cell>
          <cell r="B1490">
            <v>40</v>
          </cell>
          <cell r="C1490" t="str">
            <v>3.18</v>
          </cell>
          <cell r="D1490">
            <v>13267684</v>
          </cell>
          <cell r="E1490" t="str">
            <v>폴리우레탄실란트채움</v>
          </cell>
          <cell r="F1490" t="str">
            <v>(25x20)</v>
          </cell>
          <cell r="G1490" t="str">
            <v>M</v>
          </cell>
          <cell r="I1490">
            <v>0</v>
          </cell>
        </row>
        <row r="1491">
          <cell r="A1491" t="str">
            <v>D03843</v>
          </cell>
          <cell r="B1491">
            <v>3.0059999999999998</v>
          </cell>
          <cell r="C1491" t="str">
            <v>3.19</v>
          </cell>
          <cell r="D1491">
            <v>13286939</v>
          </cell>
          <cell r="E1491" t="str">
            <v>철근망 설치</v>
          </cell>
          <cell r="F1491" t="str">
            <v>(D=13 m/m)</v>
          </cell>
          <cell r="G1491" t="str">
            <v>Ton</v>
          </cell>
          <cell r="I1491">
            <v>0</v>
          </cell>
        </row>
        <row r="1492">
          <cell r="A1492" t="str">
            <v>D03856</v>
          </cell>
          <cell r="B1492">
            <v>186</v>
          </cell>
          <cell r="C1492" t="str">
            <v>3.20</v>
          </cell>
          <cell r="D1492">
            <v>13296566</v>
          </cell>
          <cell r="E1492" t="str">
            <v>맹암거설치</v>
          </cell>
          <cell r="F1492" t="str">
            <v>(D=200 m/m)</v>
          </cell>
          <cell r="G1492" t="str">
            <v>M</v>
          </cell>
          <cell r="I1492">
            <v>0</v>
          </cell>
        </row>
        <row r="1493">
          <cell r="A1493" t="str">
            <v>D00419</v>
          </cell>
          <cell r="B1493">
            <v>154</v>
          </cell>
          <cell r="C1493" t="str">
            <v>3.21</v>
          </cell>
          <cell r="D1493">
            <v>13301380</v>
          </cell>
          <cell r="E1493" t="str">
            <v>부직포설치</v>
          </cell>
          <cell r="F1493" t="str">
            <v>(2.0 T/M)</v>
          </cell>
          <cell r="G1493" t="str">
            <v>㎡</v>
          </cell>
          <cell r="I1493">
            <v>0</v>
          </cell>
        </row>
        <row r="1494">
          <cell r="A1494" t="str">
            <v>D00539</v>
          </cell>
          <cell r="B1494">
            <v>572</v>
          </cell>
          <cell r="C1494" t="str">
            <v>3.22</v>
          </cell>
          <cell r="D1494">
            <v>13303787</v>
          </cell>
          <cell r="E1494" t="str">
            <v>슬래브면고르기</v>
          </cell>
          <cell r="G1494" t="str">
            <v>㎡</v>
          </cell>
          <cell r="I1494">
            <v>0</v>
          </cell>
        </row>
        <row r="1495">
          <cell r="A1495" t="str">
            <v>D03747</v>
          </cell>
          <cell r="B1495">
            <v>32</v>
          </cell>
          <cell r="C1495" t="str">
            <v>3.23</v>
          </cell>
          <cell r="D1495">
            <v>13304389</v>
          </cell>
          <cell r="E1495" t="str">
            <v>워터스톱</v>
          </cell>
          <cell r="F1495" t="str">
            <v>(20x25)</v>
          </cell>
          <cell r="G1495" t="str">
            <v>M</v>
          </cell>
          <cell r="I1495">
            <v>0</v>
          </cell>
        </row>
        <row r="1496">
          <cell r="A1496" t="str">
            <v>D03871</v>
          </cell>
          <cell r="B1496">
            <v>4</v>
          </cell>
          <cell r="C1496" t="str">
            <v>3.24</v>
          </cell>
          <cell r="D1496">
            <v>13304990</v>
          </cell>
          <cell r="E1496" t="str">
            <v>평판재하시험</v>
          </cell>
          <cell r="G1496" t="str">
            <v>개소</v>
          </cell>
          <cell r="I1496">
            <v>0</v>
          </cell>
        </row>
        <row r="1497">
          <cell r="A1497" t="str">
            <v>E3</v>
          </cell>
          <cell r="B1497">
            <v>0</v>
          </cell>
          <cell r="C1497" t="str">
            <v>합계</v>
          </cell>
          <cell r="D1497">
            <v>13306193</v>
          </cell>
          <cell r="I1497">
            <v>0</v>
          </cell>
        </row>
        <row r="1498">
          <cell r="A1498" t="str">
            <v>E4</v>
          </cell>
          <cell r="B1498">
            <v>0</v>
          </cell>
          <cell r="C1498" t="str">
            <v>총계</v>
          </cell>
          <cell r="D1498">
            <v>14550510</v>
          </cell>
          <cell r="I1498">
            <v>0</v>
          </cell>
        </row>
        <row r="1499">
          <cell r="A1499" t="str">
            <v>T4</v>
          </cell>
          <cell r="B1499">
            <v>1757</v>
          </cell>
          <cell r="C1499" t="str">
            <v>4.</v>
          </cell>
          <cell r="D1499">
            <v>14550638</v>
          </cell>
          <cell r="E1499" t="str">
            <v>터    널    공</v>
          </cell>
          <cell r="I1499">
            <v>0</v>
          </cell>
        </row>
        <row r="1500">
          <cell r="A1500" t="str">
            <v>T3</v>
          </cell>
          <cell r="B1500">
            <v>1526</v>
          </cell>
          <cell r="C1500" t="str">
            <v>4.01</v>
          </cell>
          <cell r="D1500">
            <v>14550796</v>
          </cell>
          <cell r="E1500" t="str">
            <v>굴       착</v>
          </cell>
          <cell r="I1500">
            <v>0</v>
          </cell>
        </row>
        <row r="1501">
          <cell r="A1501" t="str">
            <v>T2</v>
          </cell>
          <cell r="B1501">
            <v>1503</v>
          </cell>
          <cell r="C1501" t="str">
            <v>a</v>
          </cell>
          <cell r="D1501">
            <v>14550875</v>
          </cell>
          <cell r="E1501" t="str">
            <v>전단면 굴착</v>
          </cell>
          <cell r="I1501">
            <v>0</v>
          </cell>
        </row>
        <row r="1502">
          <cell r="A1502" t="str">
            <v>D00158</v>
          </cell>
          <cell r="B1502">
            <v>4535</v>
          </cell>
          <cell r="C1502" t="str">
            <v>-1</v>
          </cell>
          <cell r="D1502">
            <v>14551110</v>
          </cell>
          <cell r="E1502" t="str">
            <v>전단면 굴착</v>
          </cell>
          <cell r="F1502" t="str">
            <v>(표준단면-2)</v>
          </cell>
          <cell r="G1502" t="str">
            <v>㎥</v>
          </cell>
          <cell r="I1502">
            <v>0</v>
          </cell>
        </row>
        <row r="1503">
          <cell r="A1503" t="str">
            <v>D00710</v>
          </cell>
          <cell r="B1503">
            <v>17544</v>
          </cell>
          <cell r="C1503" t="str">
            <v>-2</v>
          </cell>
          <cell r="D1503">
            <v>14551189</v>
          </cell>
          <cell r="E1503" t="str">
            <v>전단면 굴착</v>
          </cell>
          <cell r="F1503" t="str">
            <v>(표준단면-3)</v>
          </cell>
          <cell r="G1503" t="str">
            <v>㎥</v>
          </cell>
          <cell r="I1503">
            <v>0</v>
          </cell>
        </row>
        <row r="1504">
          <cell r="A1504" t="str">
            <v>E2</v>
          </cell>
          <cell r="B1504">
            <v>0</v>
          </cell>
          <cell r="C1504" t="str">
            <v>계</v>
          </cell>
          <cell r="D1504">
            <v>14551208</v>
          </cell>
          <cell r="I1504">
            <v>0</v>
          </cell>
        </row>
        <row r="1505">
          <cell r="A1505" t="str">
            <v>T2</v>
          </cell>
          <cell r="B1505">
            <v>1525</v>
          </cell>
          <cell r="C1505" t="str">
            <v>b</v>
          </cell>
          <cell r="D1505">
            <v>14551217</v>
          </cell>
          <cell r="E1505" t="str">
            <v>반단면 굴착</v>
          </cell>
          <cell r="I1505">
            <v>0</v>
          </cell>
        </row>
        <row r="1506">
          <cell r="A1506" t="str">
            <v>T1</v>
          </cell>
          <cell r="B1506">
            <v>1508</v>
          </cell>
          <cell r="C1506" t="str">
            <v>-1</v>
          </cell>
          <cell r="D1506">
            <v>14551222</v>
          </cell>
          <cell r="E1506" t="str">
            <v>표준단면-4</v>
          </cell>
          <cell r="I1506">
            <v>0</v>
          </cell>
        </row>
        <row r="1507">
          <cell r="A1507" t="str">
            <v>D00712</v>
          </cell>
          <cell r="B1507">
            <v>5895</v>
          </cell>
          <cell r="C1507" t="str">
            <v>-1-a</v>
          </cell>
          <cell r="D1507">
            <v>14551226</v>
          </cell>
          <cell r="E1507" t="str">
            <v>반단면 굴착</v>
          </cell>
          <cell r="F1507" t="str">
            <v>(상부,표준단면-4)</v>
          </cell>
          <cell r="G1507" t="str">
            <v>㎥</v>
          </cell>
          <cell r="I1507">
            <v>0</v>
          </cell>
        </row>
        <row r="1508">
          <cell r="A1508" t="str">
            <v>D00713</v>
          </cell>
          <cell r="B1508">
            <v>5223</v>
          </cell>
          <cell r="C1508" t="str">
            <v>-1-b</v>
          </cell>
          <cell r="D1508">
            <v>14551228</v>
          </cell>
          <cell r="E1508" t="str">
            <v>반단면 굴착</v>
          </cell>
          <cell r="F1508" t="str">
            <v>(하부,표준단면-4)</v>
          </cell>
          <cell r="G1508" t="str">
            <v>㎥</v>
          </cell>
          <cell r="I1508">
            <v>0</v>
          </cell>
        </row>
        <row r="1509">
          <cell r="A1509" t="str">
            <v>E1</v>
          </cell>
          <cell r="B1509">
            <v>0</v>
          </cell>
          <cell r="C1509" t="str">
            <v>소계</v>
          </cell>
          <cell r="D1509">
            <v>14551243</v>
          </cell>
          <cell r="I1509">
            <v>0</v>
          </cell>
        </row>
        <row r="1510">
          <cell r="A1510" t="str">
            <v>T1</v>
          </cell>
          <cell r="B1510">
            <v>1512</v>
          </cell>
          <cell r="C1510" t="str">
            <v>-2</v>
          </cell>
          <cell r="D1510">
            <v>14551251</v>
          </cell>
          <cell r="E1510" t="str">
            <v>표준단면-5</v>
          </cell>
          <cell r="F1510" t="str">
            <v>(포장 60 Cm)</v>
          </cell>
          <cell r="I1510">
            <v>0</v>
          </cell>
        </row>
        <row r="1511">
          <cell r="A1511" t="str">
            <v>D01036</v>
          </cell>
          <cell r="B1511">
            <v>9150</v>
          </cell>
          <cell r="C1511" t="str">
            <v>-2-a</v>
          </cell>
          <cell r="D1511">
            <v>14551258</v>
          </cell>
          <cell r="E1511" t="str">
            <v>반단면 굴착(포장60)</v>
          </cell>
          <cell r="F1511" t="str">
            <v>(상부,표준단면-5)</v>
          </cell>
          <cell r="G1511" t="str">
            <v>㎥</v>
          </cell>
          <cell r="I1511">
            <v>0</v>
          </cell>
        </row>
        <row r="1512">
          <cell r="A1512" t="str">
            <v>D01037</v>
          </cell>
          <cell r="B1512">
            <v>8043</v>
          </cell>
          <cell r="C1512" t="str">
            <v>-2-b</v>
          </cell>
          <cell r="D1512">
            <v>14551263</v>
          </cell>
          <cell r="E1512" t="str">
            <v>반단면 굴착(포장60)</v>
          </cell>
          <cell r="F1512" t="str">
            <v>(하부,표준단면-5)</v>
          </cell>
          <cell r="G1512" t="str">
            <v>㎥</v>
          </cell>
          <cell r="I1512">
            <v>0</v>
          </cell>
        </row>
        <row r="1513">
          <cell r="A1513" t="str">
            <v>E1</v>
          </cell>
          <cell r="B1513">
            <v>0</v>
          </cell>
          <cell r="C1513" t="str">
            <v>소계</v>
          </cell>
          <cell r="D1513">
            <v>14551264</v>
          </cell>
          <cell r="I1513">
            <v>0</v>
          </cell>
        </row>
        <row r="1514">
          <cell r="A1514" t="str">
            <v>T1</v>
          </cell>
          <cell r="B1514">
            <v>1516</v>
          </cell>
          <cell r="C1514" t="str">
            <v>-3</v>
          </cell>
          <cell r="D1514">
            <v>14551265</v>
          </cell>
          <cell r="E1514" t="str">
            <v>표준단면-5</v>
          </cell>
          <cell r="F1514" t="str">
            <v>(포장 80 Cm)</v>
          </cell>
          <cell r="I1514">
            <v>0</v>
          </cell>
        </row>
        <row r="1515">
          <cell r="A1515" t="str">
            <v>D01139</v>
          </cell>
          <cell r="B1515">
            <v>1330</v>
          </cell>
          <cell r="C1515" t="str">
            <v>-3-a</v>
          </cell>
          <cell r="D1515">
            <v>14551393</v>
          </cell>
          <cell r="E1515" t="str">
            <v>반단면 굴착(포장80)</v>
          </cell>
          <cell r="F1515" t="str">
            <v>(상부,표준단면-5)</v>
          </cell>
          <cell r="G1515" t="str">
            <v>㎥</v>
          </cell>
          <cell r="I1515">
            <v>0</v>
          </cell>
        </row>
        <row r="1516">
          <cell r="A1516" t="str">
            <v>D01140</v>
          </cell>
          <cell r="B1516">
            <v>1208</v>
          </cell>
          <cell r="C1516" t="str">
            <v>-3-b</v>
          </cell>
          <cell r="D1516">
            <v>14551394</v>
          </cell>
          <cell r="E1516" t="str">
            <v>반단면 굴착(포장80)</v>
          </cell>
          <cell r="F1516" t="str">
            <v>(하부,표준단면-5)</v>
          </cell>
          <cell r="G1516" t="str">
            <v>㎥</v>
          </cell>
          <cell r="I1516">
            <v>0</v>
          </cell>
        </row>
        <row r="1517">
          <cell r="A1517" t="str">
            <v>E1</v>
          </cell>
          <cell r="B1517">
            <v>0</v>
          </cell>
          <cell r="C1517" t="str">
            <v>소계</v>
          </cell>
          <cell r="D1517">
            <v>14551395</v>
          </cell>
          <cell r="I1517">
            <v>0</v>
          </cell>
        </row>
        <row r="1518">
          <cell r="A1518" t="str">
            <v>T1</v>
          </cell>
          <cell r="B1518">
            <v>1520</v>
          </cell>
          <cell r="C1518" t="str">
            <v>-4</v>
          </cell>
          <cell r="D1518">
            <v>14551459</v>
          </cell>
          <cell r="E1518" t="str">
            <v>표준단면-6</v>
          </cell>
          <cell r="F1518" t="str">
            <v>(포장 60 Cm)</v>
          </cell>
          <cell r="I1518">
            <v>0</v>
          </cell>
        </row>
        <row r="1519">
          <cell r="A1519" t="str">
            <v>D01141</v>
          </cell>
          <cell r="B1519">
            <v>5989</v>
          </cell>
          <cell r="C1519" t="str">
            <v>-4-a</v>
          </cell>
          <cell r="D1519">
            <v>14551523</v>
          </cell>
          <cell r="E1519" t="str">
            <v>반단면 굴착(포장60)</v>
          </cell>
          <cell r="F1519" t="str">
            <v>(상부,표준단면-6)</v>
          </cell>
          <cell r="G1519" t="str">
            <v>㎥</v>
          </cell>
          <cell r="I1519">
            <v>0</v>
          </cell>
        </row>
        <row r="1520">
          <cell r="A1520" t="str">
            <v>D01142</v>
          </cell>
          <cell r="B1520">
            <v>5264</v>
          </cell>
          <cell r="C1520" t="str">
            <v>-4-b</v>
          </cell>
          <cell r="D1520">
            <v>14551587</v>
          </cell>
          <cell r="E1520" t="str">
            <v>반단면 굴착(포장60)</v>
          </cell>
          <cell r="F1520" t="str">
            <v>(하부,표준단면-6)</v>
          </cell>
          <cell r="G1520" t="str">
            <v>㎥</v>
          </cell>
          <cell r="I1520">
            <v>0</v>
          </cell>
        </row>
        <row r="1521">
          <cell r="A1521" t="str">
            <v>E1</v>
          </cell>
          <cell r="B1521">
            <v>0</v>
          </cell>
          <cell r="C1521" t="str">
            <v>소계</v>
          </cell>
          <cell r="D1521">
            <v>14551603</v>
          </cell>
          <cell r="I1521">
            <v>0</v>
          </cell>
        </row>
        <row r="1522">
          <cell r="A1522" t="str">
            <v>T1</v>
          </cell>
          <cell r="B1522">
            <v>1524</v>
          </cell>
          <cell r="C1522" t="str">
            <v>-5</v>
          </cell>
          <cell r="D1522">
            <v>14551611</v>
          </cell>
          <cell r="E1522" t="str">
            <v>표준단면-6</v>
          </cell>
          <cell r="F1522" t="str">
            <v>(포장 80 Cm)</v>
          </cell>
          <cell r="I1522">
            <v>0</v>
          </cell>
        </row>
        <row r="1523">
          <cell r="A1523" t="str">
            <v>D03710</v>
          </cell>
          <cell r="B1523">
            <v>2495</v>
          </cell>
          <cell r="C1523" t="str">
            <v>-5-a</v>
          </cell>
          <cell r="D1523">
            <v>14551615</v>
          </cell>
          <cell r="E1523" t="str">
            <v>반단면 굴착(포장80)</v>
          </cell>
          <cell r="F1523" t="str">
            <v>(상부,표준단면-6)</v>
          </cell>
          <cell r="G1523" t="str">
            <v>㎥</v>
          </cell>
          <cell r="I1523">
            <v>0</v>
          </cell>
        </row>
        <row r="1524">
          <cell r="A1524" t="str">
            <v>D03711</v>
          </cell>
          <cell r="B1524">
            <v>2266</v>
          </cell>
          <cell r="C1524" t="str">
            <v>-5-b</v>
          </cell>
          <cell r="D1524">
            <v>14551617</v>
          </cell>
          <cell r="E1524" t="str">
            <v>반단면 굴착(포장80)</v>
          </cell>
          <cell r="F1524" t="str">
            <v>(하부,표준단면-6)</v>
          </cell>
          <cell r="G1524" t="str">
            <v>㎥</v>
          </cell>
          <cell r="I1524">
            <v>0</v>
          </cell>
        </row>
        <row r="1525">
          <cell r="A1525" t="str">
            <v>E1</v>
          </cell>
          <cell r="B1525">
            <v>0</v>
          </cell>
          <cell r="C1525" t="str">
            <v>소계</v>
          </cell>
          <cell r="D1525">
            <v>14551618</v>
          </cell>
          <cell r="I1525">
            <v>0</v>
          </cell>
        </row>
        <row r="1526">
          <cell r="A1526" t="str">
            <v>E2</v>
          </cell>
          <cell r="B1526">
            <v>0</v>
          </cell>
          <cell r="C1526" t="str">
            <v>계</v>
          </cell>
          <cell r="D1526">
            <v>14551619</v>
          </cell>
          <cell r="I1526">
            <v>0</v>
          </cell>
        </row>
        <row r="1527">
          <cell r="A1527" t="str">
            <v>E3</v>
          </cell>
          <cell r="B1527">
            <v>0</v>
          </cell>
          <cell r="C1527" t="str">
            <v>합계</v>
          </cell>
          <cell r="D1527">
            <v>14551683</v>
          </cell>
          <cell r="I1527">
            <v>0</v>
          </cell>
        </row>
        <row r="1528">
          <cell r="A1528" t="str">
            <v>T3</v>
          </cell>
          <cell r="B1528">
            <v>1558</v>
          </cell>
          <cell r="C1528" t="str">
            <v>4.02</v>
          </cell>
          <cell r="D1528">
            <v>14551715</v>
          </cell>
          <cell r="E1528" t="str">
            <v>버 럭 처 리</v>
          </cell>
          <cell r="I1528">
            <v>0</v>
          </cell>
        </row>
        <row r="1529">
          <cell r="A1529" t="str">
            <v>T2</v>
          </cell>
          <cell r="B1529">
            <v>1531</v>
          </cell>
          <cell r="C1529" t="str">
            <v>a</v>
          </cell>
          <cell r="D1529">
            <v>14551731</v>
          </cell>
          <cell r="E1529" t="str">
            <v>전단면버럭처리</v>
          </cell>
          <cell r="I1529">
            <v>0</v>
          </cell>
        </row>
        <row r="1530">
          <cell r="A1530" t="str">
            <v>D00159</v>
          </cell>
          <cell r="B1530">
            <v>4675</v>
          </cell>
          <cell r="C1530" t="str">
            <v>-1</v>
          </cell>
          <cell r="D1530">
            <v>14551763</v>
          </cell>
          <cell r="E1530" t="str">
            <v>전단면 버럭처리</v>
          </cell>
          <cell r="F1530" t="str">
            <v>(표준단면-2)</v>
          </cell>
          <cell r="G1530" t="str">
            <v>㎥</v>
          </cell>
          <cell r="I1530">
            <v>0</v>
          </cell>
        </row>
        <row r="1531">
          <cell r="A1531" t="str">
            <v>D00716</v>
          </cell>
          <cell r="B1531">
            <v>18355</v>
          </cell>
          <cell r="C1531" t="str">
            <v>-2</v>
          </cell>
          <cell r="D1531">
            <v>14551771</v>
          </cell>
          <cell r="E1531" t="str">
            <v>전단면 버럭처리</v>
          </cell>
          <cell r="F1531" t="str">
            <v>(표준단면-3)</v>
          </cell>
          <cell r="G1531" t="str">
            <v>㎥</v>
          </cell>
          <cell r="I1531">
            <v>0</v>
          </cell>
        </row>
        <row r="1532">
          <cell r="A1532" t="str">
            <v>E2</v>
          </cell>
          <cell r="B1532">
            <v>0</v>
          </cell>
          <cell r="C1532" t="str">
            <v>계</v>
          </cell>
          <cell r="D1532">
            <v>14551772</v>
          </cell>
          <cell r="I1532">
            <v>0</v>
          </cell>
        </row>
        <row r="1533">
          <cell r="A1533" t="str">
            <v>T2</v>
          </cell>
          <cell r="B1533">
            <v>1553</v>
          </cell>
          <cell r="C1533" t="str">
            <v>b</v>
          </cell>
          <cell r="D1533">
            <v>14551773</v>
          </cell>
          <cell r="E1533" t="str">
            <v>반단면버럭처리</v>
          </cell>
          <cell r="I1533">
            <v>0</v>
          </cell>
        </row>
        <row r="1534">
          <cell r="A1534" t="str">
            <v>T1</v>
          </cell>
          <cell r="B1534">
            <v>1536</v>
          </cell>
          <cell r="C1534" t="str">
            <v>-1</v>
          </cell>
          <cell r="D1534">
            <v>14551774</v>
          </cell>
          <cell r="E1534" t="str">
            <v>표준단면-4</v>
          </cell>
          <cell r="I1534">
            <v>0</v>
          </cell>
        </row>
        <row r="1535">
          <cell r="A1535" t="str">
            <v>D00717</v>
          </cell>
          <cell r="B1535">
            <v>6371</v>
          </cell>
          <cell r="C1535" t="str">
            <v>-1-a</v>
          </cell>
          <cell r="D1535">
            <v>14551903</v>
          </cell>
          <cell r="E1535" t="str">
            <v>반단면버럭처리</v>
          </cell>
          <cell r="F1535" t="str">
            <v>(상부,표준단면-4)</v>
          </cell>
          <cell r="G1535" t="str">
            <v>㎥</v>
          </cell>
          <cell r="I1535">
            <v>0</v>
          </cell>
        </row>
        <row r="1536">
          <cell r="A1536" t="str">
            <v>D00718</v>
          </cell>
          <cell r="B1536">
            <v>5429</v>
          </cell>
          <cell r="C1536" t="str">
            <v>-1-b</v>
          </cell>
          <cell r="D1536">
            <v>14551905</v>
          </cell>
          <cell r="E1536" t="str">
            <v>반단면버럭처리</v>
          </cell>
          <cell r="F1536" t="str">
            <v>(하부,표준단면-4)</v>
          </cell>
          <cell r="G1536" t="str">
            <v>㎥</v>
          </cell>
          <cell r="I1536">
            <v>0</v>
          </cell>
        </row>
        <row r="1537">
          <cell r="A1537" t="str">
            <v>E1</v>
          </cell>
          <cell r="B1537">
            <v>0</v>
          </cell>
          <cell r="C1537" t="str">
            <v>소계</v>
          </cell>
          <cell r="D1537">
            <v>14551906</v>
          </cell>
          <cell r="I1537">
            <v>0</v>
          </cell>
        </row>
        <row r="1538">
          <cell r="A1538" t="str">
            <v>T1</v>
          </cell>
          <cell r="B1538">
            <v>1540</v>
          </cell>
          <cell r="C1538" t="str">
            <v>-2</v>
          </cell>
          <cell r="D1538">
            <v>14551970</v>
          </cell>
          <cell r="E1538" t="str">
            <v>표준단면-5</v>
          </cell>
          <cell r="F1538" t="str">
            <v>(포장 60 Cm)</v>
          </cell>
          <cell r="I1538">
            <v>0</v>
          </cell>
        </row>
        <row r="1539">
          <cell r="A1539" t="str">
            <v>D01038</v>
          </cell>
          <cell r="B1539">
            <v>9882</v>
          </cell>
          <cell r="C1539" t="str">
            <v>-2-a</v>
          </cell>
          <cell r="D1539">
            <v>14552034</v>
          </cell>
          <cell r="E1539" t="str">
            <v>반단면버럭처리(상부)</v>
          </cell>
          <cell r="F1539" t="str">
            <v>(표준단면-5, 60Cm)</v>
          </cell>
          <cell r="G1539" t="str">
            <v>㎥</v>
          </cell>
          <cell r="I1539">
            <v>0</v>
          </cell>
        </row>
        <row r="1540">
          <cell r="A1540" t="str">
            <v>D01039</v>
          </cell>
          <cell r="B1540">
            <v>8357</v>
          </cell>
          <cell r="C1540" t="str">
            <v>-2-b</v>
          </cell>
          <cell r="D1540">
            <v>14552035</v>
          </cell>
          <cell r="E1540" t="str">
            <v>반단면버럭처리(하부)</v>
          </cell>
          <cell r="F1540" t="str">
            <v>(표준단면-5, 60Cm)</v>
          </cell>
          <cell r="G1540" t="str">
            <v>㎥</v>
          </cell>
          <cell r="I1540">
            <v>0</v>
          </cell>
        </row>
        <row r="1541">
          <cell r="A1541" t="str">
            <v>E1</v>
          </cell>
          <cell r="B1541">
            <v>0</v>
          </cell>
          <cell r="C1541" t="str">
            <v>소계</v>
          </cell>
          <cell r="D1541">
            <v>14552067</v>
          </cell>
          <cell r="I1541">
            <v>0</v>
          </cell>
        </row>
        <row r="1542">
          <cell r="A1542" t="str">
            <v>T1</v>
          </cell>
          <cell r="B1542">
            <v>1544</v>
          </cell>
          <cell r="C1542" t="str">
            <v>-3</v>
          </cell>
          <cell r="D1542">
            <v>14552083</v>
          </cell>
          <cell r="E1542" t="str">
            <v>표준단면-5</v>
          </cell>
          <cell r="F1542" t="str">
            <v>(포장 80 Cm)</v>
          </cell>
          <cell r="I1542">
            <v>0</v>
          </cell>
        </row>
        <row r="1543">
          <cell r="A1543" t="str">
            <v>D01143</v>
          </cell>
          <cell r="B1543">
            <v>1437</v>
          </cell>
          <cell r="C1543" t="str">
            <v>-3-a</v>
          </cell>
          <cell r="D1543">
            <v>14552099</v>
          </cell>
          <cell r="E1543" t="str">
            <v>반단면버럭처리(상부)</v>
          </cell>
          <cell r="F1543" t="str">
            <v>(표준단면-5, 80Cm)</v>
          </cell>
          <cell r="G1543" t="str">
            <v>㎥</v>
          </cell>
          <cell r="I1543">
            <v>0</v>
          </cell>
        </row>
        <row r="1544">
          <cell r="A1544" t="str">
            <v>D01144</v>
          </cell>
          <cell r="B1544">
            <v>1254</v>
          </cell>
          <cell r="C1544" t="str">
            <v>-3-b</v>
          </cell>
          <cell r="D1544">
            <v>14552131</v>
          </cell>
          <cell r="E1544" t="str">
            <v>반단면버럭처리(하부)</v>
          </cell>
          <cell r="F1544" t="str">
            <v>(표준단면-5, 80Cm)</v>
          </cell>
          <cell r="G1544" t="str">
            <v>㎥</v>
          </cell>
          <cell r="I1544">
            <v>0</v>
          </cell>
        </row>
        <row r="1545">
          <cell r="A1545" t="str">
            <v>E1</v>
          </cell>
          <cell r="B1545">
            <v>0</v>
          </cell>
          <cell r="C1545" t="str">
            <v>소계</v>
          </cell>
          <cell r="D1545">
            <v>14552139</v>
          </cell>
          <cell r="I1545">
            <v>0</v>
          </cell>
        </row>
        <row r="1546">
          <cell r="A1546" t="str">
            <v>T1</v>
          </cell>
          <cell r="B1546">
            <v>1548</v>
          </cell>
          <cell r="C1546" t="str">
            <v>-4</v>
          </cell>
          <cell r="D1546">
            <v>14552143</v>
          </cell>
          <cell r="E1546" t="str">
            <v>표준단면-6</v>
          </cell>
          <cell r="F1546" t="str">
            <v>(포장 60 Cm)</v>
          </cell>
          <cell r="I1546">
            <v>0</v>
          </cell>
        </row>
        <row r="1547">
          <cell r="A1547" t="str">
            <v>D01145</v>
          </cell>
          <cell r="B1547">
            <v>6468</v>
          </cell>
          <cell r="C1547" t="str">
            <v>-4-a</v>
          </cell>
          <cell r="D1547">
            <v>14552147</v>
          </cell>
          <cell r="E1547" t="str">
            <v>반단면버럭처리(상부)</v>
          </cell>
          <cell r="F1547" t="str">
            <v>(표준단면-6, 60Cm)</v>
          </cell>
          <cell r="G1547" t="str">
            <v>㎥</v>
          </cell>
          <cell r="I1547">
            <v>0</v>
          </cell>
        </row>
        <row r="1548">
          <cell r="A1548" t="str">
            <v>D01146</v>
          </cell>
          <cell r="B1548">
            <v>5470</v>
          </cell>
          <cell r="C1548" t="str">
            <v>-4-b</v>
          </cell>
          <cell r="D1548">
            <v>14552155</v>
          </cell>
          <cell r="E1548" t="str">
            <v>반단면버럭처리(하부)</v>
          </cell>
          <cell r="F1548" t="str">
            <v>(표준단면-6, 60Cm)</v>
          </cell>
          <cell r="G1548" t="str">
            <v>㎥</v>
          </cell>
          <cell r="I1548">
            <v>0</v>
          </cell>
        </row>
        <row r="1549">
          <cell r="A1549" t="str">
            <v>E1</v>
          </cell>
          <cell r="B1549">
            <v>0</v>
          </cell>
          <cell r="C1549" t="str">
            <v>소계</v>
          </cell>
          <cell r="D1549">
            <v>14552157</v>
          </cell>
          <cell r="I1549">
            <v>0</v>
          </cell>
        </row>
        <row r="1550">
          <cell r="A1550" t="str">
            <v>T1</v>
          </cell>
          <cell r="B1550">
            <v>1552</v>
          </cell>
          <cell r="C1550" t="str">
            <v>-5</v>
          </cell>
          <cell r="D1550">
            <v>14552158</v>
          </cell>
          <cell r="E1550" t="str">
            <v>표준단면-6</v>
          </cell>
          <cell r="F1550" t="str">
            <v>(포장 80 Cm)</v>
          </cell>
          <cell r="I1550">
            <v>0</v>
          </cell>
        </row>
        <row r="1551">
          <cell r="A1551" t="str">
            <v>D03712</v>
          </cell>
          <cell r="B1551">
            <v>2695</v>
          </cell>
          <cell r="C1551" t="str">
            <v>-5-a</v>
          </cell>
          <cell r="D1551">
            <v>14552159</v>
          </cell>
          <cell r="E1551" t="str">
            <v>반단면버럭처리(상부)</v>
          </cell>
          <cell r="F1551" t="str">
            <v>(표준단면-6, 80Cm)</v>
          </cell>
          <cell r="G1551" t="str">
            <v>㎥</v>
          </cell>
          <cell r="I1551">
            <v>0</v>
          </cell>
        </row>
        <row r="1552">
          <cell r="A1552" t="str">
            <v>D03713</v>
          </cell>
          <cell r="B1552">
            <v>2351</v>
          </cell>
          <cell r="C1552" t="str">
            <v>-5-b</v>
          </cell>
          <cell r="D1552">
            <v>14552223</v>
          </cell>
          <cell r="E1552" t="str">
            <v>반단면버럭처리(하부)</v>
          </cell>
          <cell r="F1552" t="str">
            <v>(표준단면-6, 80Cm)</v>
          </cell>
          <cell r="G1552" t="str">
            <v>㎥</v>
          </cell>
          <cell r="I1552">
            <v>0</v>
          </cell>
        </row>
        <row r="1553">
          <cell r="A1553" t="str">
            <v>E1</v>
          </cell>
          <cell r="B1553">
            <v>0</v>
          </cell>
          <cell r="C1553" t="str">
            <v>소계</v>
          </cell>
          <cell r="D1553">
            <v>14552255</v>
          </cell>
          <cell r="I1553">
            <v>0</v>
          </cell>
        </row>
        <row r="1554">
          <cell r="A1554" t="str">
            <v>E2</v>
          </cell>
          <cell r="B1554">
            <v>0</v>
          </cell>
          <cell r="C1554" t="str">
            <v>계</v>
          </cell>
          <cell r="D1554">
            <v>14552263</v>
          </cell>
          <cell r="I1554">
            <v>0</v>
          </cell>
        </row>
        <row r="1555">
          <cell r="A1555" t="str">
            <v>T2</v>
          </cell>
          <cell r="B1555">
            <v>1557</v>
          </cell>
          <cell r="C1555" t="str">
            <v>c</v>
          </cell>
          <cell r="D1555">
            <v>14552271</v>
          </cell>
          <cell r="E1555" t="str">
            <v>숏크리트버럭처리</v>
          </cell>
          <cell r="I1555">
            <v>0</v>
          </cell>
        </row>
        <row r="1556">
          <cell r="A1556" t="str">
            <v>D00719</v>
          </cell>
          <cell r="B1556">
            <v>935</v>
          </cell>
          <cell r="C1556" t="str">
            <v>-1</v>
          </cell>
          <cell r="D1556">
            <v>14552287</v>
          </cell>
          <cell r="E1556" t="str">
            <v>숏크리트 버럭처리</v>
          </cell>
          <cell r="F1556" t="str">
            <v>(갱  내)</v>
          </cell>
          <cell r="G1556" t="str">
            <v>㎥</v>
          </cell>
          <cell r="I1556">
            <v>0</v>
          </cell>
        </row>
        <row r="1557">
          <cell r="A1557" t="str">
            <v>D01147</v>
          </cell>
          <cell r="B1557">
            <v>10</v>
          </cell>
          <cell r="C1557" t="str">
            <v>-2</v>
          </cell>
          <cell r="D1557">
            <v>14552289</v>
          </cell>
          <cell r="E1557" t="str">
            <v>숏크리트 버럭처리</v>
          </cell>
          <cell r="F1557" t="str">
            <v>(갱구부)</v>
          </cell>
          <cell r="G1557" t="str">
            <v>㎥</v>
          </cell>
          <cell r="I1557">
            <v>0</v>
          </cell>
        </row>
        <row r="1558">
          <cell r="A1558" t="str">
            <v>E2</v>
          </cell>
          <cell r="B1558">
            <v>0</v>
          </cell>
          <cell r="C1558" t="str">
            <v>계</v>
          </cell>
          <cell r="D1558">
            <v>14552290</v>
          </cell>
          <cell r="I1558">
            <v>0</v>
          </cell>
        </row>
        <row r="1559">
          <cell r="A1559" t="str">
            <v>E3</v>
          </cell>
          <cell r="B1559">
            <v>0</v>
          </cell>
          <cell r="C1559" t="str">
            <v>합계</v>
          </cell>
          <cell r="D1559">
            <v>14552322</v>
          </cell>
          <cell r="I1559">
            <v>0</v>
          </cell>
        </row>
        <row r="1560">
          <cell r="A1560" t="str">
            <v>T3</v>
          </cell>
          <cell r="B1560">
            <v>1573</v>
          </cell>
          <cell r="C1560" t="str">
            <v>4.03</v>
          </cell>
          <cell r="D1560">
            <v>14552354</v>
          </cell>
          <cell r="E1560" t="str">
            <v>지  보  공</v>
          </cell>
          <cell r="I1560">
            <v>0</v>
          </cell>
        </row>
        <row r="1561">
          <cell r="A1561" t="str">
            <v>T2</v>
          </cell>
          <cell r="B1561">
            <v>1564</v>
          </cell>
          <cell r="C1561" t="str">
            <v>a</v>
          </cell>
          <cell r="D1561">
            <v>14552387</v>
          </cell>
          <cell r="E1561" t="str">
            <v>강지보공</v>
          </cell>
          <cell r="I1561">
            <v>0</v>
          </cell>
        </row>
        <row r="1562">
          <cell r="A1562" t="str">
            <v>D01042</v>
          </cell>
          <cell r="B1562">
            <v>96</v>
          </cell>
          <cell r="C1562" t="str">
            <v>-1</v>
          </cell>
          <cell r="D1562">
            <v>14552419</v>
          </cell>
          <cell r="E1562" t="str">
            <v>STEEL RIB</v>
          </cell>
          <cell r="F1562" t="str">
            <v>(표준단면-4)</v>
          </cell>
          <cell r="G1562" t="str">
            <v>SET</v>
          </cell>
          <cell r="I1562">
            <v>0</v>
          </cell>
        </row>
        <row r="1563">
          <cell r="A1563" t="str">
            <v>D00738</v>
          </cell>
          <cell r="B1563">
            <v>210</v>
          </cell>
          <cell r="C1563" t="str">
            <v>-2</v>
          </cell>
          <cell r="D1563">
            <v>14552483</v>
          </cell>
          <cell r="E1563" t="str">
            <v>STEEL RIB</v>
          </cell>
          <cell r="F1563" t="str">
            <v>(표준단면-5)</v>
          </cell>
          <cell r="G1563" t="str">
            <v>SET</v>
          </cell>
          <cell r="I1563">
            <v>0</v>
          </cell>
        </row>
        <row r="1564">
          <cell r="A1564" t="str">
            <v>D01041</v>
          </cell>
          <cell r="B1564">
            <v>340</v>
          </cell>
          <cell r="C1564" t="str">
            <v>-3</v>
          </cell>
          <cell r="D1564">
            <v>14552515</v>
          </cell>
          <cell r="E1564" t="str">
            <v>STEEL RIB</v>
          </cell>
          <cell r="F1564" t="str">
            <v>(표준단면-6)</v>
          </cell>
          <cell r="G1564" t="str">
            <v>SET</v>
          </cell>
          <cell r="I1564">
            <v>0</v>
          </cell>
        </row>
        <row r="1565">
          <cell r="A1565" t="str">
            <v>E2</v>
          </cell>
          <cell r="B1565">
            <v>0</v>
          </cell>
          <cell r="C1565" t="str">
            <v>계</v>
          </cell>
          <cell r="D1565">
            <v>14552523</v>
          </cell>
          <cell r="I1565">
            <v>0</v>
          </cell>
        </row>
        <row r="1566">
          <cell r="A1566" t="str">
            <v>T2</v>
          </cell>
          <cell r="B1566">
            <v>1572</v>
          </cell>
          <cell r="C1566" t="str">
            <v>b</v>
          </cell>
          <cell r="D1566">
            <v>14552527</v>
          </cell>
          <cell r="E1566" t="str">
            <v>숏크리트공</v>
          </cell>
          <cell r="I1566">
            <v>0</v>
          </cell>
        </row>
        <row r="1567">
          <cell r="A1567" t="str">
            <v>D00727</v>
          </cell>
          <cell r="B1567">
            <v>162</v>
          </cell>
          <cell r="C1567" t="str">
            <v>-1</v>
          </cell>
          <cell r="D1567">
            <v>14552539</v>
          </cell>
          <cell r="E1567" t="str">
            <v>숏크리트</v>
          </cell>
          <cell r="F1567" t="str">
            <v>(표준단면-2)</v>
          </cell>
          <cell r="G1567" t="str">
            <v>㎥</v>
          </cell>
          <cell r="I1567">
            <v>0</v>
          </cell>
        </row>
        <row r="1568">
          <cell r="A1568" t="str">
            <v>D00728</v>
          </cell>
          <cell r="B1568">
            <v>968</v>
          </cell>
          <cell r="C1568" t="str">
            <v>-2</v>
          </cell>
          <cell r="D1568">
            <v>14552543</v>
          </cell>
          <cell r="E1568" t="str">
            <v>숏크리트</v>
          </cell>
          <cell r="F1568" t="str">
            <v>(표준단면-3)</v>
          </cell>
          <cell r="G1568" t="str">
            <v>㎥</v>
          </cell>
          <cell r="I1568">
            <v>0</v>
          </cell>
        </row>
        <row r="1569">
          <cell r="A1569" t="str">
            <v>D01044</v>
          </cell>
          <cell r="B1569">
            <v>866</v>
          </cell>
          <cell r="C1569" t="str">
            <v>-3</v>
          </cell>
          <cell r="D1569">
            <v>14552545</v>
          </cell>
          <cell r="E1569" t="str">
            <v>숏크리트</v>
          </cell>
          <cell r="F1569" t="str">
            <v>(표준단면-4)</v>
          </cell>
          <cell r="G1569" t="str">
            <v>㎥</v>
          </cell>
          <cell r="I1569">
            <v>0</v>
          </cell>
        </row>
        <row r="1570">
          <cell r="A1570" t="str">
            <v>D00741</v>
          </cell>
          <cell r="B1570">
            <v>1841</v>
          </cell>
          <cell r="C1570" t="str">
            <v>-4</v>
          </cell>
          <cell r="D1570">
            <v>14552546</v>
          </cell>
          <cell r="E1570" t="str">
            <v>숏크리트</v>
          </cell>
          <cell r="F1570" t="str">
            <v>(표준단면-5)</v>
          </cell>
          <cell r="G1570" t="str">
            <v>㎥</v>
          </cell>
          <cell r="I1570">
            <v>0</v>
          </cell>
        </row>
        <row r="1571">
          <cell r="A1571" t="str">
            <v>D01045</v>
          </cell>
          <cell r="B1571">
            <v>1518</v>
          </cell>
          <cell r="C1571" t="str">
            <v>-5</v>
          </cell>
          <cell r="D1571">
            <v>14552547</v>
          </cell>
          <cell r="E1571" t="str">
            <v>숏크리트</v>
          </cell>
          <cell r="F1571" t="str">
            <v>(표준단면-6)</v>
          </cell>
          <cell r="G1571" t="str">
            <v>㎥</v>
          </cell>
          <cell r="I1571">
            <v>0</v>
          </cell>
        </row>
        <row r="1572">
          <cell r="A1572" t="str">
            <v>D00729</v>
          </cell>
          <cell r="B1572">
            <v>95</v>
          </cell>
          <cell r="C1572" t="str">
            <v>-6</v>
          </cell>
          <cell r="D1572">
            <v>14552611</v>
          </cell>
          <cell r="E1572" t="str">
            <v>숏크리트</v>
          </cell>
          <cell r="F1572" t="str">
            <v>(갱구부)</v>
          </cell>
          <cell r="G1572" t="str">
            <v>㎥</v>
          </cell>
          <cell r="I1572">
            <v>0</v>
          </cell>
        </row>
        <row r="1573">
          <cell r="A1573" t="str">
            <v>E2</v>
          </cell>
          <cell r="B1573">
            <v>0</v>
          </cell>
          <cell r="C1573" t="str">
            <v>계</v>
          </cell>
          <cell r="D1573">
            <v>14552627</v>
          </cell>
          <cell r="I1573">
            <v>0</v>
          </cell>
        </row>
        <row r="1574">
          <cell r="A1574" t="str">
            <v>E3</v>
          </cell>
          <cell r="B1574">
            <v>0</v>
          </cell>
          <cell r="C1574" t="str">
            <v>합계</v>
          </cell>
          <cell r="D1574">
            <v>14552635</v>
          </cell>
          <cell r="I1574">
            <v>0</v>
          </cell>
        </row>
        <row r="1575">
          <cell r="A1575" t="str">
            <v>T3</v>
          </cell>
          <cell r="B1575">
            <v>1610</v>
          </cell>
          <cell r="C1575" t="str">
            <v>4.04</v>
          </cell>
          <cell r="D1575">
            <v>14552639</v>
          </cell>
          <cell r="E1575" t="str">
            <v>락볼트공</v>
          </cell>
          <cell r="I1575">
            <v>0</v>
          </cell>
        </row>
        <row r="1576">
          <cell r="A1576" t="str">
            <v>T2</v>
          </cell>
          <cell r="B1576">
            <v>1578</v>
          </cell>
          <cell r="C1576" t="str">
            <v>a</v>
          </cell>
          <cell r="D1576">
            <v>14552653</v>
          </cell>
          <cell r="E1576" t="str">
            <v>표준단면-2</v>
          </cell>
          <cell r="I1576">
            <v>0</v>
          </cell>
        </row>
        <row r="1577">
          <cell r="A1577" t="str">
            <v>D00387</v>
          </cell>
          <cell r="B1577">
            <v>170</v>
          </cell>
          <cell r="C1577" t="str">
            <v>-1</v>
          </cell>
          <cell r="D1577">
            <v>14552667</v>
          </cell>
          <cell r="E1577" t="str">
            <v>락볼트공(상부)</v>
          </cell>
          <cell r="F1577" t="str">
            <v>(표준단면-2)</v>
          </cell>
          <cell r="G1577" t="str">
            <v>SET</v>
          </cell>
          <cell r="I1577">
            <v>0</v>
          </cell>
        </row>
        <row r="1578">
          <cell r="A1578" t="str">
            <v>D00388</v>
          </cell>
          <cell r="B1578">
            <v>40</v>
          </cell>
          <cell r="C1578" t="str">
            <v>-2</v>
          </cell>
          <cell r="D1578">
            <v>14552671</v>
          </cell>
          <cell r="E1578" t="str">
            <v>락볼트공(측벽)</v>
          </cell>
          <cell r="F1578" t="str">
            <v>(표준단면-2)</v>
          </cell>
          <cell r="G1578" t="str">
            <v>SET</v>
          </cell>
          <cell r="I1578">
            <v>0</v>
          </cell>
        </row>
        <row r="1579">
          <cell r="A1579" t="str">
            <v>E2</v>
          </cell>
          <cell r="B1579">
            <v>0</v>
          </cell>
          <cell r="C1579" t="str">
            <v>계</v>
          </cell>
          <cell r="D1579">
            <v>14552672</v>
          </cell>
          <cell r="I1579">
            <v>0</v>
          </cell>
        </row>
        <row r="1580">
          <cell r="A1580" t="str">
            <v>T2</v>
          </cell>
          <cell r="B1580">
            <v>1582</v>
          </cell>
          <cell r="C1580" t="str">
            <v>b</v>
          </cell>
          <cell r="D1580">
            <v>14552673</v>
          </cell>
          <cell r="E1580" t="str">
            <v>표준단면-3</v>
          </cell>
          <cell r="I1580">
            <v>0</v>
          </cell>
        </row>
        <row r="1581">
          <cell r="A1581" t="str">
            <v>D00749</v>
          </cell>
          <cell r="B1581">
            <v>977</v>
          </cell>
          <cell r="C1581" t="str">
            <v>-1</v>
          </cell>
          <cell r="D1581">
            <v>14552801</v>
          </cell>
          <cell r="E1581" t="str">
            <v>락볼트공(상부)</v>
          </cell>
          <cell r="F1581" t="str">
            <v>(표준단면-3)</v>
          </cell>
          <cell r="G1581" t="str">
            <v>SET</v>
          </cell>
          <cell r="I1581">
            <v>0</v>
          </cell>
        </row>
        <row r="1582">
          <cell r="A1582" t="str">
            <v>D00748</v>
          </cell>
          <cell r="B1582">
            <v>690</v>
          </cell>
          <cell r="C1582" t="str">
            <v>-2</v>
          </cell>
          <cell r="D1582">
            <v>14552802</v>
          </cell>
          <cell r="E1582" t="str">
            <v>락볼트공(하부)</v>
          </cell>
          <cell r="F1582" t="str">
            <v>(표준단면-3)</v>
          </cell>
          <cell r="G1582" t="str">
            <v>SET</v>
          </cell>
          <cell r="I1582">
            <v>0</v>
          </cell>
        </row>
        <row r="1583">
          <cell r="A1583" t="str">
            <v>E2</v>
          </cell>
          <cell r="B1583">
            <v>0</v>
          </cell>
          <cell r="C1583" t="str">
            <v>계</v>
          </cell>
          <cell r="D1583">
            <v>14552803</v>
          </cell>
          <cell r="I1583">
            <v>0</v>
          </cell>
        </row>
        <row r="1584">
          <cell r="A1584" t="str">
            <v>T2</v>
          </cell>
          <cell r="B1584">
            <v>1586</v>
          </cell>
          <cell r="C1584" t="str">
            <v>c</v>
          </cell>
          <cell r="D1584">
            <v>14552867</v>
          </cell>
          <cell r="E1584" t="str">
            <v>표준단면-4</v>
          </cell>
          <cell r="I1584">
            <v>0</v>
          </cell>
        </row>
        <row r="1585">
          <cell r="A1585" t="str">
            <v>D00747</v>
          </cell>
          <cell r="B1585">
            <v>816</v>
          </cell>
          <cell r="C1585" t="str">
            <v>-1</v>
          </cell>
          <cell r="D1585">
            <v>14552931</v>
          </cell>
          <cell r="E1585" t="str">
            <v>락볼트공(상부)</v>
          </cell>
          <cell r="F1585" t="str">
            <v>(표준단면-4)</v>
          </cell>
          <cell r="G1585" t="str">
            <v>SET</v>
          </cell>
          <cell r="I1585">
            <v>0</v>
          </cell>
        </row>
        <row r="1586">
          <cell r="A1586" t="str">
            <v>D00750</v>
          </cell>
          <cell r="B1586">
            <v>576</v>
          </cell>
          <cell r="C1586" t="str">
            <v>-2</v>
          </cell>
          <cell r="D1586">
            <v>14552995</v>
          </cell>
          <cell r="E1586" t="str">
            <v>락볼트공(하부)</v>
          </cell>
          <cell r="F1586" t="str">
            <v>(표준단면-4)</v>
          </cell>
          <cell r="G1586" t="str">
            <v>SET</v>
          </cell>
          <cell r="I1586">
            <v>0</v>
          </cell>
        </row>
        <row r="1587">
          <cell r="A1587" t="str">
            <v>E2</v>
          </cell>
          <cell r="B1587">
            <v>0</v>
          </cell>
          <cell r="C1587" t="str">
            <v>계</v>
          </cell>
          <cell r="D1587">
            <v>14553011</v>
          </cell>
          <cell r="I1587">
            <v>0</v>
          </cell>
        </row>
        <row r="1588">
          <cell r="A1588" t="str">
            <v>T2</v>
          </cell>
          <cell r="B1588">
            <v>1590</v>
          </cell>
          <cell r="C1588" t="str">
            <v>d</v>
          </cell>
          <cell r="D1588">
            <v>14553019</v>
          </cell>
          <cell r="E1588" t="str">
            <v>표준단면-5</v>
          </cell>
          <cell r="I1588">
            <v>0</v>
          </cell>
        </row>
        <row r="1589">
          <cell r="A1589" t="str">
            <v>D01046</v>
          </cell>
          <cell r="B1589">
            <v>1785</v>
          </cell>
          <cell r="C1589" t="str">
            <v>-1</v>
          </cell>
          <cell r="D1589">
            <v>14553027</v>
          </cell>
          <cell r="E1589" t="str">
            <v>락볼트공(상부)</v>
          </cell>
          <cell r="F1589" t="str">
            <v>(표준단면-5)</v>
          </cell>
          <cell r="G1589" t="str">
            <v>SET</v>
          </cell>
          <cell r="I1589">
            <v>0</v>
          </cell>
        </row>
        <row r="1590">
          <cell r="A1590" t="str">
            <v>D01047</v>
          </cell>
          <cell r="B1590">
            <v>1260</v>
          </cell>
          <cell r="C1590" t="str">
            <v>-2</v>
          </cell>
          <cell r="D1590">
            <v>14553043</v>
          </cell>
          <cell r="E1590" t="str">
            <v>락볼트공(측벽)</v>
          </cell>
          <cell r="F1590" t="str">
            <v>(표준단면-5)</v>
          </cell>
          <cell r="G1590" t="str">
            <v>SET</v>
          </cell>
          <cell r="I1590">
            <v>0</v>
          </cell>
        </row>
        <row r="1591">
          <cell r="A1591" t="str">
            <v>E2</v>
          </cell>
          <cell r="B1591">
            <v>0</v>
          </cell>
          <cell r="C1591" t="str">
            <v>계</v>
          </cell>
          <cell r="D1591">
            <v>14553047</v>
          </cell>
          <cell r="I1591">
            <v>0</v>
          </cell>
        </row>
        <row r="1592">
          <cell r="A1592" t="str">
            <v>T2</v>
          </cell>
          <cell r="B1592">
            <v>1594</v>
          </cell>
          <cell r="C1592" t="str">
            <v>e</v>
          </cell>
          <cell r="D1592">
            <v>14553049</v>
          </cell>
          <cell r="E1592" t="str">
            <v>표준단면-6</v>
          </cell>
          <cell r="I1592">
            <v>0</v>
          </cell>
        </row>
        <row r="1593">
          <cell r="A1593" t="str">
            <v>D03717</v>
          </cell>
          <cell r="B1593">
            <v>1445</v>
          </cell>
          <cell r="C1593" t="str">
            <v>-1</v>
          </cell>
          <cell r="D1593">
            <v>14553114</v>
          </cell>
          <cell r="E1593" t="str">
            <v>락볼트공(상부)</v>
          </cell>
          <cell r="F1593" t="str">
            <v>(표준단면-6)</v>
          </cell>
          <cell r="G1593" t="str">
            <v>SET</v>
          </cell>
          <cell r="I1593">
            <v>0</v>
          </cell>
        </row>
        <row r="1594">
          <cell r="A1594" t="str">
            <v>D03718</v>
          </cell>
          <cell r="B1594">
            <v>1020</v>
          </cell>
          <cell r="C1594" t="str">
            <v>-2</v>
          </cell>
          <cell r="D1594">
            <v>14553147</v>
          </cell>
          <cell r="E1594" t="str">
            <v>락볼트공(측벽)</v>
          </cell>
          <cell r="F1594" t="str">
            <v>(표준단면-6)</v>
          </cell>
          <cell r="G1594" t="str">
            <v>SET</v>
          </cell>
          <cell r="I1594">
            <v>0</v>
          </cell>
        </row>
        <row r="1595">
          <cell r="A1595" t="str">
            <v>E2</v>
          </cell>
          <cell r="B1595">
            <v>0</v>
          </cell>
          <cell r="C1595" t="str">
            <v>계</v>
          </cell>
          <cell r="D1595">
            <v>14553163</v>
          </cell>
          <cell r="I1595">
            <v>0</v>
          </cell>
        </row>
        <row r="1596">
          <cell r="A1596" t="str">
            <v>T2</v>
          </cell>
          <cell r="B1596">
            <v>1598</v>
          </cell>
          <cell r="C1596" t="str">
            <v>f</v>
          </cell>
          <cell r="D1596">
            <v>14553171</v>
          </cell>
          <cell r="E1596" t="str">
            <v>락볼트공</v>
          </cell>
          <cell r="I1596">
            <v>0</v>
          </cell>
        </row>
        <row r="1597">
          <cell r="A1597" t="str">
            <v>D00751</v>
          </cell>
          <cell r="B1597">
            <v>1313</v>
          </cell>
          <cell r="C1597" t="str">
            <v>-1</v>
          </cell>
          <cell r="D1597">
            <v>14553179</v>
          </cell>
          <cell r="E1597" t="str">
            <v>락볼트공</v>
          </cell>
          <cell r="F1597" t="str">
            <v>(갱구부 L=5 M)</v>
          </cell>
          <cell r="G1597" t="str">
            <v>조</v>
          </cell>
          <cell r="I1597">
            <v>0</v>
          </cell>
        </row>
        <row r="1598">
          <cell r="A1598" t="str">
            <v>D03864</v>
          </cell>
          <cell r="B1598">
            <v>144</v>
          </cell>
          <cell r="C1598" t="str">
            <v>-2</v>
          </cell>
          <cell r="D1598">
            <v>14553180</v>
          </cell>
          <cell r="E1598" t="str">
            <v>락볼트공</v>
          </cell>
          <cell r="F1598" t="str">
            <v>(갱구부 L=7 M)</v>
          </cell>
          <cell r="G1598" t="str">
            <v>조</v>
          </cell>
          <cell r="I1598">
            <v>0</v>
          </cell>
        </row>
        <row r="1599">
          <cell r="A1599" t="str">
            <v>E2</v>
          </cell>
          <cell r="B1599">
            <v>0</v>
          </cell>
          <cell r="C1599" t="str">
            <v>계</v>
          </cell>
          <cell r="D1599">
            <v>14553181</v>
          </cell>
          <cell r="I1599">
            <v>0</v>
          </cell>
        </row>
        <row r="1600">
          <cell r="A1600" t="str">
            <v>T2</v>
          </cell>
          <cell r="B1600">
            <v>1606</v>
          </cell>
          <cell r="C1600" t="str">
            <v>g</v>
          </cell>
          <cell r="D1600">
            <v>14553309</v>
          </cell>
          <cell r="E1600" t="str">
            <v>강관다단그라우팅</v>
          </cell>
          <cell r="I1600">
            <v>0</v>
          </cell>
        </row>
        <row r="1601">
          <cell r="A1601" t="str">
            <v>T1</v>
          </cell>
          <cell r="B1601">
            <v>1602</v>
          </cell>
          <cell r="C1601" t="str">
            <v>-1</v>
          </cell>
          <cell r="D1601">
            <v>14553310</v>
          </cell>
          <cell r="E1601" t="str">
            <v>갱 구 부</v>
          </cell>
          <cell r="F1601" t="str">
            <v>(L=16.06 M/공)</v>
          </cell>
          <cell r="I1601">
            <v>0</v>
          </cell>
        </row>
        <row r="1602">
          <cell r="A1602" t="str">
            <v>D03722</v>
          </cell>
          <cell r="B1602">
            <v>276</v>
          </cell>
          <cell r="C1602" t="str">
            <v>-1-a</v>
          </cell>
          <cell r="D1602">
            <v>14553311</v>
          </cell>
          <cell r="E1602" t="str">
            <v>갱구부강관다단그라우</v>
          </cell>
          <cell r="F1602" t="str">
            <v>팅(풍화암)</v>
          </cell>
          <cell r="G1602" t="str">
            <v>공</v>
          </cell>
          <cell r="I1602">
            <v>0</v>
          </cell>
        </row>
        <row r="1603">
          <cell r="A1603" t="str">
            <v>E1</v>
          </cell>
          <cell r="B1603">
            <v>0</v>
          </cell>
          <cell r="C1603" t="str">
            <v>소계</v>
          </cell>
          <cell r="D1603">
            <v>14553415</v>
          </cell>
          <cell r="I1603">
            <v>0</v>
          </cell>
        </row>
        <row r="1604">
          <cell r="A1604" t="str">
            <v>T1</v>
          </cell>
          <cell r="B1604">
            <v>1605</v>
          </cell>
          <cell r="C1604" t="str">
            <v>-2</v>
          </cell>
          <cell r="D1604">
            <v>14553423</v>
          </cell>
          <cell r="E1604" t="str">
            <v>갱    내</v>
          </cell>
          <cell r="F1604" t="str">
            <v>(L=16.25 M/공)</v>
          </cell>
          <cell r="I1604">
            <v>0</v>
          </cell>
        </row>
        <row r="1605">
          <cell r="A1605" t="str">
            <v>D03721</v>
          </cell>
          <cell r="B1605">
            <v>638</v>
          </cell>
          <cell r="C1605" t="str">
            <v>-2-a</v>
          </cell>
          <cell r="D1605">
            <v>14553431</v>
          </cell>
          <cell r="E1605" t="str">
            <v>갱내강관다단그라우팅</v>
          </cell>
          <cell r="F1605" t="str">
            <v>(풍화암)</v>
          </cell>
          <cell r="G1605" t="str">
            <v>공</v>
          </cell>
          <cell r="I1605">
            <v>0</v>
          </cell>
        </row>
        <row r="1606">
          <cell r="A1606" t="str">
            <v>E1</v>
          </cell>
          <cell r="B1606">
            <v>0</v>
          </cell>
          <cell r="C1606" t="str">
            <v>소계</v>
          </cell>
          <cell r="D1606">
            <v>14553438</v>
          </cell>
          <cell r="I1606">
            <v>0</v>
          </cell>
        </row>
        <row r="1607">
          <cell r="A1607" t="str">
            <v>E2</v>
          </cell>
          <cell r="B1607">
            <v>0</v>
          </cell>
          <cell r="C1607" t="str">
            <v>계</v>
          </cell>
          <cell r="D1607">
            <v>14553439</v>
          </cell>
          <cell r="I1607">
            <v>0</v>
          </cell>
        </row>
        <row r="1608">
          <cell r="A1608" t="str">
            <v>D03736</v>
          </cell>
          <cell r="B1608">
            <v>275</v>
          </cell>
          <cell r="C1608" t="str">
            <v>h</v>
          </cell>
          <cell r="D1608">
            <v>14553504</v>
          </cell>
          <cell r="E1608" t="str">
            <v>FORE POLING</v>
          </cell>
          <cell r="G1608" t="str">
            <v>공</v>
          </cell>
          <cell r="I1608">
            <v>0</v>
          </cell>
        </row>
        <row r="1609">
          <cell r="A1609" t="str">
            <v>D00753</v>
          </cell>
          <cell r="B1609">
            <v>15</v>
          </cell>
          <cell r="C1609" t="str">
            <v>i</v>
          </cell>
          <cell r="D1609">
            <v>14553569</v>
          </cell>
          <cell r="E1609" t="str">
            <v>PRE GROUTING</v>
          </cell>
          <cell r="G1609" t="str">
            <v>개소</v>
          </cell>
          <cell r="I1609">
            <v>0</v>
          </cell>
        </row>
        <row r="1610">
          <cell r="A1610" t="str">
            <v>D03850</v>
          </cell>
          <cell r="B1610">
            <v>216</v>
          </cell>
          <cell r="C1610" t="str">
            <v>j</v>
          </cell>
          <cell r="D1610">
            <v>14553570</v>
          </cell>
          <cell r="E1610" t="str">
            <v>Soil Nailing</v>
          </cell>
          <cell r="G1610" t="str">
            <v>공</v>
          </cell>
          <cell r="I1610">
            <v>0</v>
          </cell>
        </row>
        <row r="1611">
          <cell r="A1611" t="str">
            <v>E3</v>
          </cell>
          <cell r="B1611">
            <v>0</v>
          </cell>
          <cell r="C1611" t="str">
            <v>합계</v>
          </cell>
          <cell r="D1611">
            <v>14553698</v>
          </cell>
          <cell r="I1611">
            <v>0</v>
          </cell>
        </row>
        <row r="1612">
          <cell r="A1612" t="str">
            <v>T3</v>
          </cell>
          <cell r="B1612">
            <v>1615</v>
          </cell>
          <cell r="C1612" t="str">
            <v>4.05</v>
          </cell>
          <cell r="D1612">
            <v>14553762</v>
          </cell>
          <cell r="E1612" t="str">
            <v>방 수 공</v>
          </cell>
          <cell r="I1612">
            <v>0</v>
          </cell>
        </row>
        <row r="1613">
          <cell r="A1613" t="str">
            <v>D00754</v>
          </cell>
          <cell r="B1613">
            <v>37</v>
          </cell>
          <cell r="C1613" t="str">
            <v>a</v>
          </cell>
          <cell r="D1613">
            <v>14553826</v>
          </cell>
          <cell r="E1613" t="str">
            <v>방 수 공</v>
          </cell>
          <cell r="F1613" t="str">
            <v>(FILTER CONCRETE)</v>
          </cell>
          <cell r="G1613" t="str">
            <v>㎥</v>
          </cell>
          <cell r="I1613">
            <v>0</v>
          </cell>
        </row>
        <row r="1614">
          <cell r="A1614" t="str">
            <v>D00341</v>
          </cell>
          <cell r="B1614">
            <v>199</v>
          </cell>
          <cell r="C1614" t="str">
            <v>b</v>
          </cell>
          <cell r="D1614">
            <v>14553827</v>
          </cell>
          <cell r="E1614" t="str">
            <v>PVC PIPE 설치</v>
          </cell>
          <cell r="F1614" t="str">
            <v>(D=100 m/m)</v>
          </cell>
          <cell r="G1614" t="str">
            <v>M</v>
          </cell>
          <cell r="I1614">
            <v>0</v>
          </cell>
        </row>
        <row r="1615">
          <cell r="A1615" t="str">
            <v>D00756</v>
          </cell>
          <cell r="B1615">
            <v>21643</v>
          </cell>
          <cell r="C1615" t="str">
            <v>c</v>
          </cell>
          <cell r="D1615">
            <v>14553891</v>
          </cell>
          <cell r="E1615" t="str">
            <v>방  수  공(방수쉬트</v>
          </cell>
          <cell r="F1615" t="str">
            <v>및부직포설치)</v>
          </cell>
          <cell r="G1615" t="str">
            <v>㎡</v>
          </cell>
          <cell r="I1615">
            <v>0</v>
          </cell>
        </row>
        <row r="1616">
          <cell r="A1616" t="str">
            <v>E3</v>
          </cell>
          <cell r="B1616">
            <v>0</v>
          </cell>
          <cell r="C1616" t="str">
            <v>합계</v>
          </cell>
          <cell r="D1616">
            <v>14553907</v>
          </cell>
          <cell r="I1616">
            <v>0</v>
          </cell>
        </row>
        <row r="1617">
          <cell r="A1617" t="str">
            <v>T3</v>
          </cell>
          <cell r="B1617">
            <v>1632</v>
          </cell>
          <cell r="C1617" t="str">
            <v>4.06</v>
          </cell>
          <cell r="D1617">
            <v>14553915</v>
          </cell>
          <cell r="E1617" t="str">
            <v>배 수 공</v>
          </cell>
          <cell r="I1617">
            <v>0</v>
          </cell>
        </row>
        <row r="1618">
          <cell r="A1618" t="str">
            <v>D00757</v>
          </cell>
          <cell r="B1618">
            <v>691</v>
          </cell>
          <cell r="C1618" t="str">
            <v>a</v>
          </cell>
          <cell r="D1618">
            <v>14553923</v>
          </cell>
          <cell r="E1618" t="str">
            <v>배 수 공</v>
          </cell>
          <cell r="F1618" t="str">
            <v>(용수처리)</v>
          </cell>
          <cell r="G1618" t="str">
            <v>M</v>
          </cell>
          <cell r="I1618">
            <v>0</v>
          </cell>
        </row>
        <row r="1619">
          <cell r="A1619" t="str">
            <v>D01197</v>
          </cell>
          <cell r="B1619">
            <v>1812</v>
          </cell>
          <cell r="C1619" t="str">
            <v>b</v>
          </cell>
          <cell r="D1619">
            <v>14553939</v>
          </cell>
          <cell r="E1619" t="str">
            <v>유공관 부설</v>
          </cell>
          <cell r="F1619" t="str">
            <v>(T.H.P D=200)</v>
          </cell>
          <cell r="G1619" t="str">
            <v>M</v>
          </cell>
          <cell r="I1619">
            <v>0</v>
          </cell>
        </row>
        <row r="1620">
          <cell r="A1620" t="str">
            <v>D01198</v>
          </cell>
          <cell r="B1620">
            <v>1780</v>
          </cell>
          <cell r="C1620" t="str">
            <v>c</v>
          </cell>
          <cell r="D1620">
            <v>14553951</v>
          </cell>
          <cell r="E1620" t="str">
            <v>유공관 부설</v>
          </cell>
          <cell r="F1620" t="str">
            <v>(T.H.P D=100)</v>
          </cell>
          <cell r="G1620" t="str">
            <v>M</v>
          </cell>
          <cell r="I1620">
            <v>0</v>
          </cell>
        </row>
        <row r="1621">
          <cell r="A1621" t="str">
            <v>D00276</v>
          </cell>
          <cell r="B1621">
            <v>2856</v>
          </cell>
          <cell r="C1621" t="str">
            <v>d</v>
          </cell>
          <cell r="D1621">
            <v>14553953</v>
          </cell>
          <cell r="E1621" t="str">
            <v>합판거푸집</v>
          </cell>
          <cell r="F1621" t="str">
            <v>(3 회)</v>
          </cell>
          <cell r="G1621" t="str">
            <v>㎡</v>
          </cell>
          <cell r="I1621">
            <v>0</v>
          </cell>
        </row>
        <row r="1622">
          <cell r="A1622" t="str">
            <v>D00270</v>
          </cell>
          <cell r="B1622">
            <v>260.28500000000003</v>
          </cell>
          <cell r="C1622" t="str">
            <v>e</v>
          </cell>
          <cell r="D1622">
            <v>14553954</v>
          </cell>
          <cell r="E1622" t="str">
            <v>철근가공조립</v>
          </cell>
          <cell r="F1622" t="str">
            <v>(간 단)</v>
          </cell>
          <cell r="G1622" t="str">
            <v>Ton</v>
          </cell>
          <cell r="I1622">
            <v>0</v>
          </cell>
        </row>
        <row r="1623">
          <cell r="A1623" t="str">
            <v>D00235</v>
          </cell>
          <cell r="B1623">
            <v>1918</v>
          </cell>
          <cell r="C1623" t="str">
            <v>f</v>
          </cell>
          <cell r="D1623">
            <v>14553955</v>
          </cell>
          <cell r="E1623" t="str">
            <v>콘크리트타설</v>
          </cell>
          <cell r="F1623" t="str">
            <v>(철근 VIB 포함)</v>
          </cell>
          <cell r="G1623" t="str">
            <v>㎥</v>
          </cell>
          <cell r="I1623">
            <v>0</v>
          </cell>
        </row>
        <row r="1624">
          <cell r="A1624" t="str">
            <v>T2</v>
          </cell>
          <cell r="B1624">
            <v>1626</v>
          </cell>
          <cell r="C1624" t="str">
            <v>g</v>
          </cell>
          <cell r="D1624">
            <v>14553987</v>
          </cell>
          <cell r="E1624" t="str">
            <v>뚜껑제작설치</v>
          </cell>
          <cell r="I1624">
            <v>0</v>
          </cell>
        </row>
        <row r="1625">
          <cell r="A1625" t="str">
            <v>D00759</v>
          </cell>
          <cell r="B1625">
            <v>4008</v>
          </cell>
          <cell r="C1625" t="str">
            <v>-1</v>
          </cell>
          <cell r="D1625">
            <v>14554019</v>
          </cell>
          <cell r="E1625" t="str">
            <v>배수공(공동구뚜껑)</v>
          </cell>
          <cell r="F1625" t="str">
            <v>(580x500x100)</v>
          </cell>
          <cell r="G1625" t="str">
            <v>EA</v>
          </cell>
          <cell r="I1625">
            <v>0</v>
          </cell>
        </row>
        <row r="1626">
          <cell r="A1626" t="str">
            <v>D01199</v>
          </cell>
          <cell r="B1626">
            <v>80</v>
          </cell>
          <cell r="C1626" t="str">
            <v>-2</v>
          </cell>
          <cell r="D1626">
            <v>14554051</v>
          </cell>
          <cell r="E1626" t="str">
            <v>스틸그레이팅</v>
          </cell>
          <cell r="F1626" t="str">
            <v>(530x480x75)</v>
          </cell>
          <cell r="G1626" t="str">
            <v>EA</v>
          </cell>
          <cell r="I1626">
            <v>0</v>
          </cell>
        </row>
        <row r="1627">
          <cell r="A1627" t="str">
            <v>E2</v>
          </cell>
          <cell r="B1627">
            <v>0</v>
          </cell>
          <cell r="C1627" t="str">
            <v>계</v>
          </cell>
          <cell r="D1627">
            <v>14554059</v>
          </cell>
          <cell r="I1627">
            <v>0</v>
          </cell>
        </row>
        <row r="1628">
          <cell r="A1628" t="str">
            <v>D00761</v>
          </cell>
          <cell r="B1628">
            <v>2095</v>
          </cell>
          <cell r="C1628" t="str">
            <v>h</v>
          </cell>
          <cell r="D1628">
            <v>14554067</v>
          </cell>
          <cell r="E1628" t="str">
            <v>비닐깔기</v>
          </cell>
          <cell r="G1628" t="str">
            <v>㎡</v>
          </cell>
          <cell r="I1628">
            <v>0</v>
          </cell>
        </row>
        <row r="1629">
          <cell r="A1629" t="str">
            <v>T2</v>
          </cell>
          <cell r="B1629">
            <v>1631</v>
          </cell>
          <cell r="C1629" t="str">
            <v>i</v>
          </cell>
          <cell r="D1629">
            <v>14554071</v>
          </cell>
          <cell r="E1629" t="str">
            <v>배수관 설치</v>
          </cell>
          <cell r="I1629">
            <v>0</v>
          </cell>
        </row>
        <row r="1630">
          <cell r="A1630" t="str">
            <v>D01200</v>
          </cell>
          <cell r="B1630">
            <v>2062</v>
          </cell>
          <cell r="C1630" t="str">
            <v>-1</v>
          </cell>
          <cell r="D1630">
            <v>14554075</v>
          </cell>
          <cell r="E1630" t="str">
            <v>배수관 설치</v>
          </cell>
          <cell r="F1630" t="str">
            <v>(THP Φ400 m/m)</v>
          </cell>
          <cell r="G1630" t="str">
            <v>M</v>
          </cell>
          <cell r="I1630">
            <v>0</v>
          </cell>
        </row>
        <row r="1631">
          <cell r="A1631" t="str">
            <v>D03787</v>
          </cell>
          <cell r="B1631">
            <v>7</v>
          </cell>
          <cell r="C1631" t="str">
            <v>-2</v>
          </cell>
          <cell r="D1631">
            <v>14554077</v>
          </cell>
          <cell r="E1631" t="str">
            <v>배수관 설치</v>
          </cell>
          <cell r="F1631" t="str">
            <v>(THP Φ600 m/m)</v>
          </cell>
          <cell r="G1631" t="str">
            <v>M</v>
          </cell>
          <cell r="I1631">
            <v>0</v>
          </cell>
        </row>
        <row r="1632">
          <cell r="A1632" t="str">
            <v>E2</v>
          </cell>
          <cell r="B1632">
            <v>0</v>
          </cell>
          <cell r="C1632" t="str">
            <v>계</v>
          </cell>
          <cell r="D1632">
            <v>14554078</v>
          </cell>
          <cell r="I1632">
            <v>0</v>
          </cell>
        </row>
        <row r="1633">
          <cell r="A1633" t="str">
            <v>E3</v>
          </cell>
          <cell r="B1633">
            <v>0</v>
          </cell>
          <cell r="C1633" t="str">
            <v>합계</v>
          </cell>
          <cell r="D1633">
            <v>14554079</v>
          </cell>
          <cell r="I1633">
            <v>0</v>
          </cell>
        </row>
        <row r="1634">
          <cell r="A1634" t="str">
            <v>T3</v>
          </cell>
          <cell r="B1634">
            <v>1640</v>
          </cell>
          <cell r="C1634" t="str">
            <v>4.07</v>
          </cell>
          <cell r="D1634">
            <v>14554207</v>
          </cell>
          <cell r="E1634" t="str">
            <v>라이닝콘크리트</v>
          </cell>
          <cell r="I1634">
            <v>0</v>
          </cell>
        </row>
        <row r="1635">
          <cell r="A1635" t="str">
            <v>D00735</v>
          </cell>
          <cell r="B1635">
            <v>2</v>
          </cell>
          <cell r="C1635" t="str">
            <v>a</v>
          </cell>
          <cell r="D1635">
            <v>14554271</v>
          </cell>
          <cell r="E1635" t="str">
            <v>강재동바리공및거푸집</v>
          </cell>
          <cell r="G1635" t="str">
            <v>조</v>
          </cell>
          <cell r="I1635">
            <v>0</v>
          </cell>
        </row>
        <row r="1636">
          <cell r="A1636" t="str">
            <v>D00237</v>
          </cell>
          <cell r="B1636">
            <v>900</v>
          </cell>
          <cell r="C1636" t="str">
            <v>b</v>
          </cell>
          <cell r="D1636">
            <v>14554303</v>
          </cell>
          <cell r="E1636" t="str">
            <v>콘크리트타설</v>
          </cell>
          <cell r="F1636" t="str">
            <v>(철근 펌프카)</v>
          </cell>
          <cell r="G1636" t="str">
            <v>㎥</v>
          </cell>
          <cell r="I1636">
            <v>0</v>
          </cell>
        </row>
        <row r="1637">
          <cell r="A1637" t="str">
            <v>D00238</v>
          </cell>
          <cell r="B1637">
            <v>6342</v>
          </cell>
          <cell r="C1637" t="str">
            <v>c</v>
          </cell>
          <cell r="D1637">
            <v>14554319</v>
          </cell>
          <cell r="E1637" t="str">
            <v>콘크리트타설</v>
          </cell>
          <cell r="F1637" t="str">
            <v>(무근 펌프카)</v>
          </cell>
          <cell r="G1637" t="str">
            <v>㎥</v>
          </cell>
          <cell r="I1637">
            <v>0</v>
          </cell>
        </row>
        <row r="1638">
          <cell r="A1638" t="str">
            <v>D00272</v>
          </cell>
          <cell r="B1638">
            <v>109.84</v>
          </cell>
          <cell r="C1638" t="str">
            <v>d</v>
          </cell>
          <cell r="D1638">
            <v>14554327</v>
          </cell>
          <cell r="E1638" t="str">
            <v>철근가공조립</v>
          </cell>
          <cell r="F1638" t="str">
            <v>(복 잡)</v>
          </cell>
          <cell r="G1638" t="str">
            <v>Ton</v>
          </cell>
          <cell r="I1638">
            <v>0</v>
          </cell>
        </row>
        <row r="1639">
          <cell r="A1639" t="str">
            <v>D00556</v>
          </cell>
          <cell r="B1639">
            <v>667</v>
          </cell>
          <cell r="C1639" t="str">
            <v>e</v>
          </cell>
          <cell r="D1639">
            <v>14554455</v>
          </cell>
          <cell r="E1639" t="str">
            <v>신축이음장치</v>
          </cell>
          <cell r="F1639" t="str">
            <v>(라이닝콘크리트)</v>
          </cell>
          <cell r="G1639" t="str">
            <v>M</v>
          </cell>
          <cell r="I1639">
            <v>0</v>
          </cell>
        </row>
        <row r="1640">
          <cell r="A1640" t="str">
            <v>D00391</v>
          </cell>
          <cell r="B1640">
            <v>178</v>
          </cell>
          <cell r="C1640" t="str">
            <v>f</v>
          </cell>
          <cell r="D1640">
            <v>14554471</v>
          </cell>
          <cell r="E1640" t="str">
            <v>뒷채움주입공</v>
          </cell>
          <cell r="G1640" t="str">
            <v>㎥</v>
          </cell>
          <cell r="I1640">
            <v>0</v>
          </cell>
        </row>
        <row r="1641">
          <cell r="A1641" t="str">
            <v>E3</v>
          </cell>
          <cell r="B1641">
            <v>0</v>
          </cell>
          <cell r="C1641" t="str">
            <v>합계</v>
          </cell>
          <cell r="D1641">
            <v>14554477</v>
          </cell>
          <cell r="I1641">
            <v>0</v>
          </cell>
        </row>
        <row r="1642">
          <cell r="A1642" t="str">
            <v>T3</v>
          </cell>
          <cell r="B1642">
            <v>1664</v>
          </cell>
          <cell r="C1642" t="str">
            <v>4.08</v>
          </cell>
          <cell r="D1642">
            <v>14554480</v>
          </cell>
          <cell r="E1642" t="str">
            <v>갱문 및 옹벽</v>
          </cell>
          <cell r="I1642">
            <v>0</v>
          </cell>
        </row>
        <row r="1643">
          <cell r="A1643" t="str">
            <v>T2</v>
          </cell>
          <cell r="B1643">
            <v>1646</v>
          </cell>
          <cell r="C1643" t="str">
            <v>a</v>
          </cell>
          <cell r="D1643">
            <v>14554481</v>
          </cell>
          <cell r="E1643" t="str">
            <v>거 푸 집</v>
          </cell>
          <cell r="I1643">
            <v>0</v>
          </cell>
        </row>
        <row r="1644">
          <cell r="A1644" t="str">
            <v>D00276</v>
          </cell>
          <cell r="B1644">
            <v>979</v>
          </cell>
          <cell r="C1644" t="str">
            <v>-1</v>
          </cell>
          <cell r="D1644">
            <v>14554482</v>
          </cell>
          <cell r="E1644" t="str">
            <v>합판거푸집</v>
          </cell>
          <cell r="F1644" t="str">
            <v>(3 회)</v>
          </cell>
          <cell r="G1644" t="str">
            <v>㎡</v>
          </cell>
          <cell r="I1644">
            <v>0</v>
          </cell>
        </row>
        <row r="1645">
          <cell r="A1645" t="str">
            <v>D00282</v>
          </cell>
          <cell r="B1645">
            <v>360</v>
          </cell>
          <cell r="C1645" t="str">
            <v>-2</v>
          </cell>
          <cell r="D1645">
            <v>14554546</v>
          </cell>
          <cell r="E1645" t="str">
            <v>합판거푸집</v>
          </cell>
          <cell r="F1645" t="str">
            <v>(6 회)</v>
          </cell>
          <cell r="G1645" t="str">
            <v>㎡</v>
          </cell>
          <cell r="I1645">
            <v>0</v>
          </cell>
        </row>
        <row r="1646">
          <cell r="A1646" t="str">
            <v>D00265</v>
          </cell>
          <cell r="B1646">
            <v>298</v>
          </cell>
          <cell r="C1646" t="str">
            <v>-3</v>
          </cell>
          <cell r="D1646">
            <v>14554674</v>
          </cell>
          <cell r="E1646" t="str">
            <v>문양거푸집(합판4회+</v>
          </cell>
          <cell r="F1646" t="str">
            <v>문양스치로폴(0∼7M)</v>
          </cell>
          <cell r="G1646" t="str">
            <v>㎡</v>
          </cell>
          <cell r="I1646">
            <v>0</v>
          </cell>
        </row>
        <row r="1647">
          <cell r="A1647" t="str">
            <v>E2</v>
          </cell>
          <cell r="B1647">
            <v>0</v>
          </cell>
          <cell r="C1647" t="str">
            <v>계</v>
          </cell>
          <cell r="D1647">
            <v>14554706</v>
          </cell>
          <cell r="I1647">
            <v>0</v>
          </cell>
        </row>
        <row r="1648">
          <cell r="A1648" t="str">
            <v>D00323</v>
          </cell>
          <cell r="B1648">
            <v>899</v>
          </cell>
          <cell r="C1648" t="str">
            <v>b</v>
          </cell>
          <cell r="D1648">
            <v>14554722</v>
          </cell>
          <cell r="E1648" t="str">
            <v>강관비계</v>
          </cell>
          <cell r="F1648" t="str">
            <v>(0∼30 M)</v>
          </cell>
          <cell r="G1648" t="str">
            <v>㎡</v>
          </cell>
          <cell r="I1648">
            <v>0</v>
          </cell>
        </row>
        <row r="1649">
          <cell r="A1649" t="str">
            <v>D00334</v>
          </cell>
          <cell r="B1649">
            <v>145</v>
          </cell>
          <cell r="C1649" t="str">
            <v>c</v>
          </cell>
          <cell r="D1649">
            <v>14554730</v>
          </cell>
          <cell r="E1649" t="str">
            <v>강관동바리</v>
          </cell>
          <cell r="F1649" t="str">
            <v>(교량용)</v>
          </cell>
          <cell r="G1649" t="str">
            <v>공㎥</v>
          </cell>
          <cell r="I1649">
            <v>0</v>
          </cell>
        </row>
        <row r="1650">
          <cell r="A1650" t="str">
            <v>T1</v>
          </cell>
          <cell r="B1650">
            <v>1652</v>
          </cell>
          <cell r="C1650" t="str">
            <v>d</v>
          </cell>
          <cell r="D1650">
            <v>14554733</v>
          </cell>
          <cell r="E1650" t="str">
            <v>철근가공조립</v>
          </cell>
          <cell r="I1650">
            <v>0</v>
          </cell>
        </row>
        <row r="1651">
          <cell r="A1651" t="str">
            <v>D00270</v>
          </cell>
          <cell r="B1651">
            <v>6.2249999999999996</v>
          </cell>
          <cell r="C1651" t="str">
            <v>-1</v>
          </cell>
          <cell r="D1651">
            <v>14554736</v>
          </cell>
          <cell r="E1651" t="str">
            <v>철근가공조립</v>
          </cell>
          <cell r="F1651" t="str">
            <v>(간 단)</v>
          </cell>
          <cell r="G1651" t="str">
            <v>Ton</v>
          </cell>
          <cell r="I1651">
            <v>0</v>
          </cell>
        </row>
        <row r="1652">
          <cell r="A1652" t="str">
            <v>D00272</v>
          </cell>
          <cell r="B1652">
            <v>25.167999999999999</v>
          </cell>
          <cell r="C1652" t="str">
            <v>-2</v>
          </cell>
          <cell r="D1652">
            <v>14554737</v>
          </cell>
          <cell r="E1652" t="str">
            <v>철근가공조립</v>
          </cell>
          <cell r="F1652" t="str">
            <v>(복 잡)</v>
          </cell>
          <cell r="G1652" t="str">
            <v>Ton</v>
          </cell>
          <cell r="I1652">
            <v>0</v>
          </cell>
        </row>
        <row r="1653">
          <cell r="A1653" t="str">
            <v>E1</v>
          </cell>
          <cell r="B1653">
            <v>0</v>
          </cell>
          <cell r="C1653" t="str">
            <v>소계</v>
          </cell>
          <cell r="D1653">
            <v>14554801</v>
          </cell>
          <cell r="I1653">
            <v>0</v>
          </cell>
        </row>
        <row r="1654">
          <cell r="A1654" t="str">
            <v>T2</v>
          </cell>
          <cell r="B1654">
            <v>1657</v>
          </cell>
          <cell r="C1654" t="str">
            <v>e</v>
          </cell>
          <cell r="D1654">
            <v>14554865</v>
          </cell>
          <cell r="E1654" t="str">
            <v>콘크리트타설</v>
          </cell>
          <cell r="I1654">
            <v>0</v>
          </cell>
        </row>
        <row r="1655">
          <cell r="A1655" t="str">
            <v>D00237</v>
          </cell>
          <cell r="B1655">
            <v>761</v>
          </cell>
          <cell r="C1655" t="str">
            <v>-1</v>
          </cell>
          <cell r="D1655">
            <v>14554866</v>
          </cell>
          <cell r="E1655" t="str">
            <v>콘크리트타설</v>
          </cell>
          <cell r="F1655" t="str">
            <v>(철근 펌프카)</v>
          </cell>
          <cell r="G1655" t="str">
            <v>㎥</v>
          </cell>
          <cell r="I1655">
            <v>0</v>
          </cell>
        </row>
        <row r="1656">
          <cell r="A1656" t="str">
            <v>D00234</v>
          </cell>
          <cell r="B1656">
            <v>77</v>
          </cell>
          <cell r="C1656" t="str">
            <v>-2</v>
          </cell>
          <cell r="D1656">
            <v>14554930</v>
          </cell>
          <cell r="E1656" t="str">
            <v>콘크리트타설</v>
          </cell>
          <cell r="F1656" t="str">
            <v>(무근 VIB 포함)</v>
          </cell>
          <cell r="G1656" t="str">
            <v>㎥</v>
          </cell>
          <cell r="I1656">
            <v>0</v>
          </cell>
        </row>
        <row r="1657">
          <cell r="A1657" t="str">
            <v>D00231</v>
          </cell>
          <cell r="B1657">
            <v>13</v>
          </cell>
          <cell r="C1657" t="str">
            <v>-3</v>
          </cell>
          <cell r="D1657">
            <v>14554962</v>
          </cell>
          <cell r="E1657" t="str">
            <v>콘크리트타설</v>
          </cell>
          <cell r="F1657" t="str">
            <v>(무근 VIB 제외)</v>
          </cell>
          <cell r="G1657" t="str">
            <v>㎥</v>
          </cell>
          <cell r="I1657">
            <v>0</v>
          </cell>
        </row>
        <row r="1658">
          <cell r="A1658" t="str">
            <v>E2</v>
          </cell>
          <cell r="B1658">
            <v>0</v>
          </cell>
          <cell r="C1658" t="str">
            <v>계</v>
          </cell>
          <cell r="D1658">
            <v>14554978</v>
          </cell>
          <cell r="I1658">
            <v>0</v>
          </cell>
        </row>
        <row r="1659">
          <cell r="A1659" t="str">
            <v>D00340</v>
          </cell>
          <cell r="B1659">
            <v>504</v>
          </cell>
          <cell r="C1659" t="str">
            <v>f</v>
          </cell>
          <cell r="D1659">
            <v>14555106</v>
          </cell>
          <cell r="E1659" t="str">
            <v>PVC PIPE 설치</v>
          </cell>
          <cell r="F1659" t="str">
            <v>(D= 50 m/m)</v>
          </cell>
          <cell r="G1659" t="str">
            <v>M</v>
          </cell>
          <cell r="I1659">
            <v>0</v>
          </cell>
        </row>
        <row r="1660">
          <cell r="A1660" t="str">
            <v>D01165</v>
          </cell>
          <cell r="B1660">
            <v>34</v>
          </cell>
          <cell r="C1660" t="str">
            <v>g</v>
          </cell>
          <cell r="D1660">
            <v>14555234</v>
          </cell>
          <cell r="E1660" t="str">
            <v>난간용강재파이프</v>
          </cell>
          <cell r="F1660" t="str">
            <v>(백관 Φ 100 m/m)</v>
          </cell>
          <cell r="G1660" t="str">
            <v>M</v>
          </cell>
          <cell r="I1660">
            <v>0</v>
          </cell>
        </row>
        <row r="1661">
          <cell r="A1661" t="str">
            <v>D00425</v>
          </cell>
          <cell r="B1661">
            <v>133</v>
          </cell>
          <cell r="C1661" t="str">
            <v>h</v>
          </cell>
          <cell r="D1661">
            <v>14555362</v>
          </cell>
          <cell r="E1661" t="str">
            <v>화강석 판붙임</v>
          </cell>
          <cell r="F1661" t="str">
            <v>(T=5 Cm)</v>
          </cell>
          <cell r="G1661" t="str">
            <v>㎡</v>
          </cell>
          <cell r="I1661">
            <v>0</v>
          </cell>
        </row>
        <row r="1662">
          <cell r="A1662" t="str">
            <v>D03846</v>
          </cell>
          <cell r="B1662">
            <v>8</v>
          </cell>
          <cell r="C1662" t="str">
            <v>i</v>
          </cell>
          <cell r="D1662">
            <v>14555370</v>
          </cell>
          <cell r="E1662" t="str">
            <v>스틸그레이팅</v>
          </cell>
          <cell r="F1662" t="str">
            <v>(1130x780x75)</v>
          </cell>
          <cell r="G1662" t="str">
            <v>EA</v>
          </cell>
          <cell r="I1662">
            <v>0</v>
          </cell>
        </row>
        <row r="1663">
          <cell r="A1663" t="str">
            <v>D03845</v>
          </cell>
          <cell r="B1663">
            <v>8</v>
          </cell>
          <cell r="C1663" t="str">
            <v>j</v>
          </cell>
          <cell r="D1663">
            <v>14555372</v>
          </cell>
          <cell r="E1663" t="str">
            <v>스틸그레이팅</v>
          </cell>
          <cell r="F1663" t="str">
            <v>(1130x980x75)</v>
          </cell>
          <cell r="G1663" t="str">
            <v>EA</v>
          </cell>
          <cell r="I1663">
            <v>0</v>
          </cell>
        </row>
        <row r="1664">
          <cell r="A1664" t="str">
            <v>D03847</v>
          </cell>
          <cell r="B1664">
            <v>986</v>
          </cell>
          <cell r="C1664" t="str">
            <v>k</v>
          </cell>
          <cell r="D1664">
            <v>14555373</v>
          </cell>
          <cell r="E1664" t="str">
            <v>콘크리트 블록</v>
          </cell>
          <cell r="G1664" t="str">
            <v>EA</v>
          </cell>
          <cell r="I1664">
            <v>0</v>
          </cell>
        </row>
        <row r="1665">
          <cell r="A1665" t="str">
            <v>E3</v>
          </cell>
          <cell r="B1665">
            <v>0</v>
          </cell>
          <cell r="C1665" t="str">
            <v>합계</v>
          </cell>
          <cell r="D1665">
            <v>14555374</v>
          </cell>
          <cell r="I1665">
            <v>0</v>
          </cell>
        </row>
        <row r="1666">
          <cell r="A1666" t="str">
            <v>T3</v>
          </cell>
          <cell r="B1666">
            <v>1680</v>
          </cell>
          <cell r="C1666" t="str">
            <v>4.09</v>
          </cell>
          <cell r="D1666">
            <v>14555376</v>
          </cell>
          <cell r="E1666" t="str">
            <v>부대시설공</v>
          </cell>
          <cell r="I1666">
            <v>0</v>
          </cell>
        </row>
        <row r="1667">
          <cell r="A1667" t="str">
            <v>D00769</v>
          </cell>
          <cell r="B1667">
            <v>2398</v>
          </cell>
          <cell r="C1667" t="str">
            <v>a</v>
          </cell>
          <cell r="D1667">
            <v>14555699</v>
          </cell>
          <cell r="E1667" t="str">
            <v>터널내부도장</v>
          </cell>
          <cell r="F1667" t="str">
            <v>(상부)</v>
          </cell>
          <cell r="G1667" t="str">
            <v>㎡</v>
          </cell>
          <cell r="I1667">
            <v>0</v>
          </cell>
        </row>
        <row r="1668">
          <cell r="A1668" t="str">
            <v>D00770</v>
          </cell>
          <cell r="B1668">
            <v>7547</v>
          </cell>
          <cell r="C1668" t="str">
            <v>b</v>
          </cell>
          <cell r="D1668">
            <v>14555731</v>
          </cell>
          <cell r="E1668" t="str">
            <v>터널타일붙임</v>
          </cell>
          <cell r="G1668" t="str">
            <v>㎡</v>
          </cell>
          <cell r="I1668">
            <v>0</v>
          </cell>
        </row>
        <row r="1669">
          <cell r="A1669" t="str">
            <v>D00771</v>
          </cell>
          <cell r="B1669">
            <v>4</v>
          </cell>
          <cell r="C1669" t="str">
            <v>c</v>
          </cell>
          <cell r="D1669">
            <v>14555747</v>
          </cell>
          <cell r="E1669" t="str">
            <v>터널명판및안내판</v>
          </cell>
          <cell r="G1669" t="str">
            <v>EA</v>
          </cell>
          <cell r="I1669">
            <v>0</v>
          </cell>
        </row>
        <row r="1670">
          <cell r="A1670" t="str">
            <v>T2</v>
          </cell>
          <cell r="B1670">
            <v>1674</v>
          </cell>
          <cell r="C1670" t="str">
            <v>d</v>
          </cell>
          <cell r="D1670">
            <v>14555751</v>
          </cell>
          <cell r="E1670" t="str">
            <v>가 시 설</v>
          </cell>
          <cell r="I1670">
            <v>0</v>
          </cell>
        </row>
        <row r="1671">
          <cell r="A1671" t="str">
            <v>D01095</v>
          </cell>
          <cell r="B1671">
            <v>1</v>
          </cell>
          <cell r="C1671" t="str">
            <v>-1</v>
          </cell>
          <cell r="D1671">
            <v>14555755</v>
          </cell>
          <cell r="E1671" t="str">
            <v>임시전기시설</v>
          </cell>
          <cell r="G1671" t="str">
            <v>식</v>
          </cell>
          <cell r="I1671">
            <v>0</v>
          </cell>
        </row>
        <row r="1672">
          <cell r="A1672" t="str">
            <v>D00772</v>
          </cell>
          <cell r="B1672">
            <v>1</v>
          </cell>
          <cell r="C1672" t="str">
            <v>-2</v>
          </cell>
          <cell r="D1672">
            <v>14555759</v>
          </cell>
          <cell r="E1672" t="str">
            <v>작업용 비계</v>
          </cell>
          <cell r="F1672" t="str">
            <v>(터널용)</v>
          </cell>
          <cell r="G1672" t="str">
            <v>식</v>
          </cell>
          <cell r="I1672">
            <v>0</v>
          </cell>
        </row>
        <row r="1673">
          <cell r="A1673" t="str">
            <v>D00773</v>
          </cell>
          <cell r="B1673">
            <v>1</v>
          </cell>
          <cell r="C1673" t="str">
            <v>-3</v>
          </cell>
          <cell r="D1673">
            <v>14555761</v>
          </cell>
          <cell r="E1673" t="str">
            <v>대    차</v>
          </cell>
          <cell r="F1673" t="str">
            <v>(터널용)</v>
          </cell>
          <cell r="G1673" t="str">
            <v>식</v>
          </cell>
          <cell r="I1673">
            <v>0</v>
          </cell>
        </row>
        <row r="1674">
          <cell r="A1674" t="str">
            <v>D01093</v>
          </cell>
          <cell r="B1674">
            <v>1</v>
          </cell>
          <cell r="C1674" t="str">
            <v>-4</v>
          </cell>
          <cell r="D1674">
            <v>14555762</v>
          </cell>
          <cell r="E1674" t="str">
            <v>임시환기시설</v>
          </cell>
          <cell r="G1674" t="str">
            <v>식</v>
          </cell>
          <cell r="I1674">
            <v>0</v>
          </cell>
        </row>
        <row r="1675">
          <cell r="A1675" t="str">
            <v>E2</v>
          </cell>
          <cell r="B1675">
            <v>0</v>
          </cell>
          <cell r="C1675" t="str">
            <v>계</v>
          </cell>
          <cell r="D1675">
            <v>14555763</v>
          </cell>
          <cell r="I1675">
            <v>0</v>
          </cell>
        </row>
        <row r="1676">
          <cell r="A1676" t="str">
            <v>D00775</v>
          </cell>
          <cell r="B1676">
            <v>4</v>
          </cell>
          <cell r="C1676" t="str">
            <v>e</v>
          </cell>
          <cell r="D1676">
            <v>14555891</v>
          </cell>
          <cell r="E1676" t="str">
            <v>갱문 가시설</v>
          </cell>
          <cell r="G1676" t="str">
            <v>개소</v>
          </cell>
          <cell r="I1676">
            <v>0</v>
          </cell>
        </row>
        <row r="1677">
          <cell r="A1677" t="str">
            <v>D00392</v>
          </cell>
          <cell r="B1677">
            <v>1</v>
          </cell>
          <cell r="C1677" t="str">
            <v>f</v>
          </cell>
          <cell r="D1677">
            <v>14555955</v>
          </cell>
          <cell r="E1677" t="str">
            <v>물푸기(터널공)</v>
          </cell>
          <cell r="G1677" t="str">
            <v>식</v>
          </cell>
          <cell r="I1677">
            <v>0</v>
          </cell>
        </row>
        <row r="1678">
          <cell r="A1678" t="str">
            <v>D03806</v>
          </cell>
          <cell r="B1678">
            <v>2</v>
          </cell>
          <cell r="C1678" t="str">
            <v>g</v>
          </cell>
          <cell r="D1678">
            <v>14555971</v>
          </cell>
          <cell r="E1678" t="str">
            <v>폐수처리시설</v>
          </cell>
          <cell r="G1678" t="str">
            <v>개소</v>
          </cell>
          <cell r="I1678">
            <v>0</v>
          </cell>
        </row>
        <row r="1679">
          <cell r="A1679" t="str">
            <v>D03807</v>
          </cell>
          <cell r="B1679">
            <v>4</v>
          </cell>
          <cell r="C1679" t="str">
            <v>h</v>
          </cell>
          <cell r="D1679">
            <v>14555977</v>
          </cell>
          <cell r="E1679" t="str">
            <v>차음방진시설</v>
          </cell>
          <cell r="G1679" t="str">
            <v>개소</v>
          </cell>
          <cell r="I1679">
            <v>0</v>
          </cell>
        </row>
        <row r="1680">
          <cell r="A1680" t="str">
            <v>D03855</v>
          </cell>
          <cell r="B1680">
            <v>3</v>
          </cell>
          <cell r="C1680" t="str">
            <v>i</v>
          </cell>
          <cell r="D1680">
            <v>14555983</v>
          </cell>
          <cell r="E1680" t="str">
            <v>선진수평시추조사</v>
          </cell>
          <cell r="G1680" t="str">
            <v>공</v>
          </cell>
          <cell r="I1680">
            <v>0</v>
          </cell>
        </row>
        <row r="1681">
          <cell r="A1681" t="str">
            <v>E3</v>
          </cell>
          <cell r="B1681">
            <v>0</v>
          </cell>
          <cell r="C1681" t="str">
            <v>합계</v>
          </cell>
          <cell r="D1681">
            <v>14555985</v>
          </cell>
          <cell r="I1681">
            <v>0</v>
          </cell>
        </row>
        <row r="1682">
          <cell r="A1682" t="str">
            <v>T3</v>
          </cell>
          <cell r="B1682">
            <v>1687</v>
          </cell>
          <cell r="C1682" t="str">
            <v>4.10</v>
          </cell>
          <cell r="D1682">
            <v>14555986</v>
          </cell>
          <cell r="E1682" t="str">
            <v>계      측</v>
          </cell>
          <cell r="I1682">
            <v>0</v>
          </cell>
        </row>
        <row r="1683">
          <cell r="A1683" t="str">
            <v>D00777</v>
          </cell>
          <cell r="B1683">
            <v>264</v>
          </cell>
          <cell r="C1683" t="str">
            <v>a</v>
          </cell>
          <cell r="D1683">
            <v>14555987</v>
          </cell>
          <cell r="E1683" t="str">
            <v>내공변위 측정용기기</v>
          </cell>
          <cell r="F1683" t="str">
            <v>설치</v>
          </cell>
          <cell r="G1683" t="str">
            <v>SET</v>
          </cell>
          <cell r="I1683">
            <v>0</v>
          </cell>
        </row>
        <row r="1684">
          <cell r="A1684" t="str">
            <v>D01040</v>
          </cell>
          <cell r="B1684">
            <v>12</v>
          </cell>
          <cell r="C1684" t="str">
            <v>b</v>
          </cell>
          <cell r="D1684">
            <v>14556003</v>
          </cell>
          <cell r="E1684" t="str">
            <v>지중변위측정기기설치</v>
          </cell>
          <cell r="G1684" t="str">
            <v>SET</v>
          </cell>
          <cell r="I1684">
            <v>0</v>
          </cell>
        </row>
        <row r="1685">
          <cell r="A1685" t="str">
            <v>D00779</v>
          </cell>
          <cell r="B1685">
            <v>44</v>
          </cell>
          <cell r="C1685" t="str">
            <v>c</v>
          </cell>
          <cell r="D1685">
            <v>14556011</v>
          </cell>
          <cell r="E1685" t="str">
            <v>천단침하 측정용기기</v>
          </cell>
          <cell r="F1685" t="str">
            <v>설치</v>
          </cell>
          <cell r="G1685" t="str">
            <v>SET</v>
          </cell>
          <cell r="I1685">
            <v>0</v>
          </cell>
        </row>
        <row r="1686">
          <cell r="A1686" t="str">
            <v>D00780</v>
          </cell>
          <cell r="B1686">
            <v>12</v>
          </cell>
          <cell r="C1686" t="str">
            <v>d</v>
          </cell>
          <cell r="D1686">
            <v>14556015</v>
          </cell>
          <cell r="E1686" t="str">
            <v>숏크리트응력 측정용</v>
          </cell>
          <cell r="F1686" t="str">
            <v>기기설치</v>
          </cell>
          <cell r="G1686" t="str">
            <v>SET</v>
          </cell>
          <cell r="I1686">
            <v>0</v>
          </cell>
        </row>
        <row r="1687">
          <cell r="A1687" t="str">
            <v>D00781</v>
          </cell>
          <cell r="B1687">
            <v>12</v>
          </cell>
          <cell r="C1687" t="str">
            <v>e</v>
          </cell>
          <cell r="D1687">
            <v>14556017</v>
          </cell>
          <cell r="E1687" t="str">
            <v>ROCK BOLT 축력측정용</v>
          </cell>
          <cell r="F1687" t="str">
            <v>기기설치</v>
          </cell>
          <cell r="G1687" t="str">
            <v>SET</v>
          </cell>
          <cell r="I1687">
            <v>0</v>
          </cell>
        </row>
        <row r="1688">
          <cell r="A1688" t="str">
            <v>E3</v>
          </cell>
          <cell r="B1688">
            <v>0</v>
          </cell>
          <cell r="C1688" t="str">
            <v>합계</v>
          </cell>
          <cell r="D1688">
            <v>14556051</v>
          </cell>
          <cell r="I1688">
            <v>0</v>
          </cell>
        </row>
        <row r="1689">
          <cell r="A1689" t="str">
            <v>T3</v>
          </cell>
          <cell r="B1689">
            <v>1717</v>
          </cell>
          <cell r="C1689" t="str">
            <v>4.11</v>
          </cell>
          <cell r="D1689">
            <v>14556067</v>
          </cell>
          <cell r="E1689" t="str">
            <v>개 착 터 널</v>
          </cell>
          <cell r="I1689">
            <v>0</v>
          </cell>
        </row>
        <row r="1690">
          <cell r="A1690" t="str">
            <v>D01202</v>
          </cell>
          <cell r="B1690">
            <v>1368</v>
          </cell>
          <cell r="C1690" t="str">
            <v>a</v>
          </cell>
          <cell r="D1690">
            <v>14556083</v>
          </cell>
          <cell r="E1690" t="str">
            <v>암면고르기</v>
          </cell>
          <cell r="F1690" t="str">
            <v>(발파암)</v>
          </cell>
          <cell r="G1690" t="str">
            <v>㎡</v>
          </cell>
          <cell r="I1690">
            <v>0</v>
          </cell>
        </row>
        <row r="1691">
          <cell r="A1691" t="str">
            <v>D00306</v>
          </cell>
          <cell r="B1691">
            <v>3388</v>
          </cell>
          <cell r="C1691" t="str">
            <v>b</v>
          </cell>
          <cell r="D1691">
            <v>14556115</v>
          </cell>
          <cell r="E1691" t="str">
            <v>원형거푸집</v>
          </cell>
          <cell r="F1691" t="str">
            <v>(3 회 0∼7 m)</v>
          </cell>
          <cell r="G1691" t="str">
            <v>㎡</v>
          </cell>
          <cell r="I1691">
            <v>0</v>
          </cell>
        </row>
        <row r="1692">
          <cell r="A1692" t="str">
            <v>D00323</v>
          </cell>
          <cell r="B1692">
            <v>1769</v>
          </cell>
          <cell r="C1692" t="str">
            <v>c</v>
          </cell>
          <cell r="D1692">
            <v>14556131</v>
          </cell>
          <cell r="E1692" t="str">
            <v>강관비계</v>
          </cell>
          <cell r="F1692" t="str">
            <v>(0∼30 M)</v>
          </cell>
          <cell r="G1692" t="str">
            <v>㎡</v>
          </cell>
          <cell r="I1692">
            <v>0</v>
          </cell>
        </row>
        <row r="1693">
          <cell r="A1693" t="str">
            <v>T2</v>
          </cell>
          <cell r="B1693">
            <v>1697</v>
          </cell>
          <cell r="C1693" t="str">
            <v>d</v>
          </cell>
          <cell r="D1693">
            <v>14556135</v>
          </cell>
          <cell r="E1693" t="str">
            <v>철근가공조립</v>
          </cell>
          <cell r="I1693">
            <v>0</v>
          </cell>
        </row>
        <row r="1694">
          <cell r="A1694" t="str">
            <v>D00270</v>
          </cell>
          <cell r="B1694">
            <v>0.27100000000000002</v>
          </cell>
          <cell r="C1694" t="str">
            <v>-1</v>
          </cell>
          <cell r="D1694">
            <v>14556139</v>
          </cell>
          <cell r="E1694" t="str">
            <v>철근가공조립</v>
          </cell>
          <cell r="F1694" t="str">
            <v>(간 단)</v>
          </cell>
          <cell r="G1694" t="str">
            <v>Ton</v>
          </cell>
          <cell r="I1694">
            <v>0</v>
          </cell>
        </row>
        <row r="1695">
          <cell r="A1695" t="str">
            <v>D00272</v>
          </cell>
          <cell r="B1695">
            <v>365.94400000000002</v>
          </cell>
          <cell r="C1695" t="str">
            <v>-2</v>
          </cell>
          <cell r="D1695">
            <v>14556143</v>
          </cell>
          <cell r="E1695" t="str">
            <v>철근가공조립</v>
          </cell>
          <cell r="F1695" t="str">
            <v>(복 잡)</v>
          </cell>
          <cell r="G1695" t="str">
            <v>Ton</v>
          </cell>
          <cell r="I1695">
            <v>0</v>
          </cell>
        </row>
        <row r="1696">
          <cell r="A1696" t="str">
            <v>D00588</v>
          </cell>
          <cell r="B1696">
            <v>2453</v>
          </cell>
          <cell r="C1696" t="str">
            <v>-3</v>
          </cell>
          <cell r="D1696">
            <v>14556145</v>
          </cell>
          <cell r="E1696" t="str">
            <v>스페이서 설치</v>
          </cell>
          <cell r="F1696" t="str">
            <v>(슬라브및기초용)</v>
          </cell>
          <cell r="G1696" t="str">
            <v>㎡</v>
          </cell>
          <cell r="I1696">
            <v>0</v>
          </cell>
        </row>
        <row r="1697">
          <cell r="A1697" t="str">
            <v>D00696</v>
          </cell>
          <cell r="B1697">
            <v>2089</v>
          </cell>
          <cell r="C1697" t="str">
            <v>-4</v>
          </cell>
          <cell r="D1697">
            <v>14556146</v>
          </cell>
          <cell r="E1697" t="str">
            <v>부상 방지철선</v>
          </cell>
          <cell r="F1697" t="str">
            <v>(# 6)</v>
          </cell>
          <cell r="G1697" t="str">
            <v>M</v>
          </cell>
          <cell r="I1697">
            <v>0</v>
          </cell>
        </row>
        <row r="1698">
          <cell r="A1698" t="str">
            <v>E2</v>
          </cell>
          <cell r="B1698">
            <v>0</v>
          </cell>
          <cell r="C1698" t="str">
            <v>계</v>
          </cell>
          <cell r="D1698">
            <v>14556147</v>
          </cell>
          <cell r="I1698">
            <v>0</v>
          </cell>
        </row>
        <row r="1699">
          <cell r="A1699" t="str">
            <v>T2</v>
          </cell>
          <cell r="B1699">
            <v>1701</v>
          </cell>
          <cell r="C1699" t="str">
            <v>e</v>
          </cell>
          <cell r="D1699">
            <v>14556211</v>
          </cell>
          <cell r="E1699" t="str">
            <v>콘크리트타설</v>
          </cell>
          <cell r="I1699">
            <v>0</v>
          </cell>
        </row>
        <row r="1700">
          <cell r="A1700" t="str">
            <v>D00234</v>
          </cell>
          <cell r="B1700">
            <v>310</v>
          </cell>
          <cell r="C1700" t="str">
            <v>-1</v>
          </cell>
          <cell r="D1700">
            <v>14556243</v>
          </cell>
          <cell r="E1700" t="str">
            <v>콘크리트타설</v>
          </cell>
          <cell r="F1700" t="str">
            <v>(무근 VIB 포함)</v>
          </cell>
          <cell r="G1700" t="str">
            <v>㎥</v>
          </cell>
          <cell r="I1700">
            <v>0</v>
          </cell>
        </row>
        <row r="1701">
          <cell r="A1701" t="str">
            <v>D00237</v>
          </cell>
          <cell r="B1701">
            <v>2609</v>
          </cell>
          <cell r="C1701" t="str">
            <v>-2</v>
          </cell>
          <cell r="D1701">
            <v>14556275</v>
          </cell>
          <cell r="E1701" t="str">
            <v>콘크리트타설</v>
          </cell>
          <cell r="F1701" t="str">
            <v>(철근 펌프카)</v>
          </cell>
          <cell r="G1701" t="str">
            <v>㎥</v>
          </cell>
          <cell r="I1701">
            <v>0</v>
          </cell>
        </row>
        <row r="1702">
          <cell r="A1702" t="str">
            <v>E2</v>
          </cell>
          <cell r="B1702">
            <v>0</v>
          </cell>
          <cell r="C1702" t="str">
            <v>계</v>
          </cell>
          <cell r="D1702">
            <v>14556307</v>
          </cell>
          <cell r="I1702">
            <v>0</v>
          </cell>
        </row>
        <row r="1703">
          <cell r="A1703" t="str">
            <v>T2</v>
          </cell>
          <cell r="B1703">
            <v>1707</v>
          </cell>
          <cell r="C1703" t="str">
            <v>f</v>
          </cell>
          <cell r="D1703">
            <v>14556339</v>
          </cell>
          <cell r="E1703" t="str">
            <v>파이프설치</v>
          </cell>
          <cell r="I1703">
            <v>0</v>
          </cell>
        </row>
        <row r="1704">
          <cell r="A1704" t="str">
            <v>D00341</v>
          </cell>
          <cell r="B1704">
            <v>28</v>
          </cell>
          <cell r="C1704" t="str">
            <v>-1</v>
          </cell>
          <cell r="D1704">
            <v>14556371</v>
          </cell>
          <cell r="E1704" t="str">
            <v>PVC PIPE 설치</v>
          </cell>
          <cell r="F1704" t="str">
            <v>(D=100 m/m)</v>
          </cell>
          <cell r="G1704" t="str">
            <v>M</v>
          </cell>
          <cell r="I1704">
            <v>0</v>
          </cell>
        </row>
        <row r="1705">
          <cell r="A1705" t="str">
            <v>D00342</v>
          </cell>
          <cell r="B1705">
            <v>495</v>
          </cell>
          <cell r="C1705" t="str">
            <v>-2</v>
          </cell>
          <cell r="D1705">
            <v>14556387</v>
          </cell>
          <cell r="E1705" t="str">
            <v>PVC PIPE 설치</v>
          </cell>
          <cell r="F1705" t="str">
            <v>(D=150 m/m)</v>
          </cell>
          <cell r="G1705" t="str">
            <v>M</v>
          </cell>
          <cell r="I1705">
            <v>0</v>
          </cell>
        </row>
        <row r="1706">
          <cell r="A1706" t="str">
            <v>D01197</v>
          </cell>
          <cell r="B1706">
            <v>216</v>
          </cell>
          <cell r="C1706" t="str">
            <v>-3</v>
          </cell>
          <cell r="D1706">
            <v>14556389</v>
          </cell>
          <cell r="E1706" t="str">
            <v>유공관 부설</v>
          </cell>
          <cell r="F1706" t="str">
            <v>(T.H.P D=200)</v>
          </cell>
          <cell r="G1706" t="str">
            <v>M</v>
          </cell>
          <cell r="I1706">
            <v>0</v>
          </cell>
        </row>
        <row r="1707">
          <cell r="A1707" t="str">
            <v>D01222</v>
          </cell>
          <cell r="B1707">
            <v>216</v>
          </cell>
          <cell r="C1707" t="str">
            <v>-4</v>
          </cell>
          <cell r="D1707">
            <v>14556390</v>
          </cell>
          <cell r="E1707" t="str">
            <v>유공관 부설</v>
          </cell>
          <cell r="F1707" t="str">
            <v>(T.H.P D=250)</v>
          </cell>
          <cell r="G1707" t="str">
            <v>M</v>
          </cell>
          <cell r="I1707">
            <v>0</v>
          </cell>
        </row>
        <row r="1708">
          <cell r="A1708" t="str">
            <v>E2</v>
          </cell>
          <cell r="B1708">
            <v>0</v>
          </cell>
          <cell r="C1708" t="str">
            <v>계</v>
          </cell>
          <cell r="D1708">
            <v>14556391</v>
          </cell>
          <cell r="I1708">
            <v>0</v>
          </cell>
        </row>
        <row r="1709">
          <cell r="A1709" t="str">
            <v>T2</v>
          </cell>
          <cell r="B1709">
            <v>1713</v>
          </cell>
          <cell r="C1709" t="str">
            <v>g</v>
          </cell>
          <cell r="D1709">
            <v>14556393</v>
          </cell>
          <cell r="E1709" t="str">
            <v>방 수 공</v>
          </cell>
          <cell r="I1709">
            <v>0</v>
          </cell>
        </row>
        <row r="1710">
          <cell r="A1710" t="str">
            <v>D01031</v>
          </cell>
          <cell r="B1710">
            <v>2158</v>
          </cell>
          <cell r="C1710" t="str">
            <v>-1</v>
          </cell>
          <cell r="D1710">
            <v>14556401</v>
          </cell>
          <cell r="E1710" t="str">
            <v>보호몰탈</v>
          </cell>
          <cell r="F1710" t="str">
            <v>(T=5 m/m)</v>
          </cell>
          <cell r="G1710" t="str">
            <v>㎡</v>
          </cell>
          <cell r="I1710">
            <v>0</v>
          </cell>
        </row>
        <row r="1711">
          <cell r="A1711" t="str">
            <v>D01027</v>
          </cell>
          <cell r="B1711">
            <v>2368</v>
          </cell>
          <cell r="C1711" t="str">
            <v>-2</v>
          </cell>
          <cell r="D1711">
            <v>14556402</v>
          </cell>
          <cell r="E1711" t="str">
            <v>쉬이트방수</v>
          </cell>
          <cell r="F1711" t="str">
            <v>수직부(T=3.0 m/m)</v>
          </cell>
          <cell r="G1711" t="str">
            <v>㎡</v>
          </cell>
          <cell r="I1711">
            <v>0</v>
          </cell>
        </row>
        <row r="1712">
          <cell r="A1712" t="str">
            <v>D00419</v>
          </cell>
          <cell r="B1712">
            <v>5420</v>
          </cell>
          <cell r="C1712" t="str">
            <v>-3</v>
          </cell>
          <cell r="D1712">
            <v>14556403</v>
          </cell>
          <cell r="E1712" t="str">
            <v>부직포설치</v>
          </cell>
          <cell r="F1712" t="str">
            <v>(2.0 T/M)</v>
          </cell>
          <cell r="G1712" t="str">
            <v>㎡</v>
          </cell>
          <cell r="I1712">
            <v>0</v>
          </cell>
        </row>
        <row r="1713">
          <cell r="A1713" t="str">
            <v>D01032</v>
          </cell>
          <cell r="B1713">
            <v>2158</v>
          </cell>
          <cell r="C1713" t="str">
            <v>-4</v>
          </cell>
          <cell r="D1713">
            <v>14556467</v>
          </cell>
          <cell r="E1713" t="str">
            <v>벽돌쌓기</v>
          </cell>
          <cell r="F1713" t="str">
            <v>(0.5 B)</v>
          </cell>
          <cell r="G1713" t="str">
            <v>㎡</v>
          </cell>
          <cell r="I1713">
            <v>0</v>
          </cell>
        </row>
        <row r="1714">
          <cell r="A1714" t="str">
            <v>E2</v>
          </cell>
          <cell r="B1714">
            <v>0</v>
          </cell>
          <cell r="C1714" t="str">
            <v>계</v>
          </cell>
          <cell r="D1714">
            <v>14556483</v>
          </cell>
          <cell r="I1714">
            <v>0</v>
          </cell>
        </row>
        <row r="1715">
          <cell r="A1715" t="str">
            <v>D00170</v>
          </cell>
          <cell r="B1715">
            <v>206</v>
          </cell>
          <cell r="C1715" t="str">
            <v>h</v>
          </cell>
          <cell r="D1715">
            <v>14556499</v>
          </cell>
          <cell r="E1715" t="str">
            <v>뒷채움잡석</v>
          </cell>
          <cell r="F1715" t="str">
            <v>(현장암유용)</v>
          </cell>
          <cell r="G1715" t="str">
            <v>㎥</v>
          </cell>
          <cell r="I1715">
            <v>0</v>
          </cell>
        </row>
        <row r="1716">
          <cell r="A1716" t="str">
            <v>D00561</v>
          </cell>
          <cell r="B1716">
            <v>50</v>
          </cell>
          <cell r="C1716" t="str">
            <v>i</v>
          </cell>
          <cell r="D1716">
            <v>14556515</v>
          </cell>
          <cell r="E1716" t="str">
            <v>신축이음</v>
          </cell>
          <cell r="F1716" t="str">
            <v>터널(NATM-개착터널)</v>
          </cell>
          <cell r="G1716" t="str">
            <v>M</v>
          </cell>
          <cell r="I1716">
            <v>0</v>
          </cell>
        </row>
        <row r="1717">
          <cell r="A1717" t="str">
            <v>D00537</v>
          </cell>
          <cell r="B1717">
            <v>116</v>
          </cell>
          <cell r="C1717" t="str">
            <v>j</v>
          </cell>
          <cell r="D1717">
            <v>14556517</v>
          </cell>
          <cell r="E1717" t="str">
            <v>슬래브양생</v>
          </cell>
          <cell r="F1717" t="str">
            <v>(양생제)</v>
          </cell>
          <cell r="G1717" t="str">
            <v>㎡</v>
          </cell>
          <cell r="I1717">
            <v>0</v>
          </cell>
        </row>
        <row r="1718">
          <cell r="A1718" t="str">
            <v>E3</v>
          </cell>
          <cell r="B1718">
            <v>0</v>
          </cell>
          <cell r="C1718" t="str">
            <v>합계</v>
          </cell>
          <cell r="D1718">
            <v>14556521</v>
          </cell>
          <cell r="I1718">
            <v>0</v>
          </cell>
        </row>
        <row r="1719">
          <cell r="A1719" t="str">
            <v>T3</v>
          </cell>
          <cell r="B1719">
            <v>1726</v>
          </cell>
          <cell r="C1719" t="str">
            <v>4.12</v>
          </cell>
          <cell r="D1719">
            <v>14556522</v>
          </cell>
          <cell r="E1719" t="str">
            <v>조 경 공</v>
          </cell>
          <cell r="I1719">
            <v>0</v>
          </cell>
        </row>
        <row r="1720">
          <cell r="A1720" t="str">
            <v>D03790</v>
          </cell>
          <cell r="B1720">
            <v>180</v>
          </cell>
          <cell r="C1720" t="str">
            <v>a</v>
          </cell>
          <cell r="D1720">
            <v>14556650</v>
          </cell>
          <cell r="E1720" t="str">
            <v>담쟁이덩쿨</v>
          </cell>
          <cell r="F1720" t="str">
            <v>(L=0.4)</v>
          </cell>
          <cell r="G1720" t="str">
            <v>주</v>
          </cell>
          <cell r="I1720">
            <v>0</v>
          </cell>
        </row>
        <row r="1721">
          <cell r="A1721" t="str">
            <v>D03791</v>
          </cell>
          <cell r="B1721">
            <v>10</v>
          </cell>
          <cell r="C1721" t="str">
            <v>b</v>
          </cell>
          <cell r="D1721">
            <v>14556651</v>
          </cell>
          <cell r="E1721" t="str">
            <v>느티나무</v>
          </cell>
          <cell r="F1721" t="str">
            <v>(H0.3xR5)</v>
          </cell>
          <cell r="G1721" t="str">
            <v>주</v>
          </cell>
          <cell r="I1721">
            <v>0</v>
          </cell>
        </row>
        <row r="1722">
          <cell r="A1722" t="str">
            <v>D03792</v>
          </cell>
          <cell r="B1722">
            <v>324</v>
          </cell>
          <cell r="C1722" t="str">
            <v>c</v>
          </cell>
          <cell r="D1722">
            <v>14556715</v>
          </cell>
          <cell r="E1722" t="str">
            <v>진 달 래</v>
          </cell>
          <cell r="F1722" t="str">
            <v>(H0.4xW0.4)</v>
          </cell>
          <cell r="G1722" t="str">
            <v>주</v>
          </cell>
          <cell r="I1722">
            <v>0</v>
          </cell>
        </row>
        <row r="1723">
          <cell r="A1723" t="str">
            <v>D03793</v>
          </cell>
          <cell r="B1723">
            <v>216</v>
          </cell>
          <cell r="C1723" t="str">
            <v>d</v>
          </cell>
          <cell r="D1723">
            <v>14556747</v>
          </cell>
          <cell r="E1723" t="str">
            <v>철    쭉</v>
          </cell>
          <cell r="F1723" t="str">
            <v>(H0.4xW0.4)</v>
          </cell>
          <cell r="G1723" t="str">
            <v>주</v>
          </cell>
          <cell r="I1723">
            <v>0</v>
          </cell>
        </row>
        <row r="1724">
          <cell r="A1724" t="str">
            <v>D03794</v>
          </cell>
          <cell r="B1724">
            <v>42</v>
          </cell>
          <cell r="C1724" t="str">
            <v>e</v>
          </cell>
          <cell r="D1724">
            <v>14556763</v>
          </cell>
          <cell r="E1724" t="str">
            <v>잣 나 무</v>
          </cell>
          <cell r="F1724" t="str">
            <v>(H2.0xR4)</v>
          </cell>
          <cell r="G1724" t="str">
            <v>주</v>
          </cell>
          <cell r="I1724">
            <v>0</v>
          </cell>
        </row>
        <row r="1725">
          <cell r="A1725" t="str">
            <v>D03795</v>
          </cell>
          <cell r="B1725">
            <v>24</v>
          </cell>
          <cell r="C1725" t="str">
            <v>f</v>
          </cell>
          <cell r="D1725">
            <v>14556771</v>
          </cell>
          <cell r="E1725" t="str">
            <v>왕벗나무</v>
          </cell>
          <cell r="F1725" t="str">
            <v>(H2.0xR4)</v>
          </cell>
          <cell r="G1725" t="str">
            <v>주</v>
          </cell>
          <cell r="I1725">
            <v>0</v>
          </cell>
        </row>
        <row r="1726">
          <cell r="A1726" t="str">
            <v>D03796</v>
          </cell>
          <cell r="B1726">
            <v>18</v>
          </cell>
          <cell r="C1726" t="str">
            <v>g</v>
          </cell>
          <cell r="D1726">
            <v>14556775</v>
          </cell>
          <cell r="E1726" t="str">
            <v>청 단 풍</v>
          </cell>
          <cell r="F1726" t="str">
            <v>(H2.0xR4)</v>
          </cell>
          <cell r="G1726" t="str">
            <v>주</v>
          </cell>
          <cell r="I1726">
            <v>0</v>
          </cell>
        </row>
        <row r="1727">
          <cell r="A1727" t="str">
            <v>E3</v>
          </cell>
          <cell r="B1727">
            <v>0</v>
          </cell>
          <cell r="C1727" t="str">
            <v>합계</v>
          </cell>
          <cell r="D1727">
            <v>14556777</v>
          </cell>
          <cell r="I1727">
            <v>0</v>
          </cell>
        </row>
        <row r="1728">
          <cell r="A1728" t="str">
            <v>T3</v>
          </cell>
          <cell r="B1728">
            <v>1731</v>
          </cell>
          <cell r="C1728" t="str">
            <v>4.13</v>
          </cell>
          <cell r="D1728">
            <v>14556905</v>
          </cell>
          <cell r="E1728" t="str">
            <v>녹 생 토</v>
          </cell>
          <cell r="I1728">
            <v>0</v>
          </cell>
        </row>
        <row r="1729">
          <cell r="A1729" t="str">
            <v>D00774</v>
          </cell>
          <cell r="B1729">
            <v>1179</v>
          </cell>
          <cell r="C1729" t="str">
            <v>a</v>
          </cell>
          <cell r="D1729">
            <v>14556906</v>
          </cell>
          <cell r="E1729" t="str">
            <v>암절개면보호식재공</v>
          </cell>
          <cell r="F1729" t="str">
            <v>(T= 5 Cm)</v>
          </cell>
          <cell r="G1729" t="str">
            <v>㎡</v>
          </cell>
          <cell r="I1729">
            <v>0</v>
          </cell>
        </row>
        <row r="1730">
          <cell r="A1730" t="str">
            <v>D00766</v>
          </cell>
          <cell r="B1730">
            <v>2127</v>
          </cell>
          <cell r="C1730" t="str">
            <v>b</v>
          </cell>
          <cell r="D1730">
            <v>14556907</v>
          </cell>
          <cell r="E1730" t="str">
            <v>암절개면보호식제공</v>
          </cell>
          <cell r="F1730" t="str">
            <v>(T=10 Cm)</v>
          </cell>
          <cell r="G1730" t="str">
            <v>㎡</v>
          </cell>
          <cell r="I1730">
            <v>0</v>
          </cell>
        </row>
        <row r="1731">
          <cell r="A1731" t="str">
            <v>D00767</v>
          </cell>
          <cell r="B1731">
            <v>2658</v>
          </cell>
          <cell r="C1731" t="str">
            <v>c</v>
          </cell>
          <cell r="D1731">
            <v>14556971</v>
          </cell>
          <cell r="E1731" t="str">
            <v>암절개면보호식재공</v>
          </cell>
          <cell r="F1731" t="str">
            <v>(T=15 Cm)</v>
          </cell>
          <cell r="G1731" t="str">
            <v>㎡</v>
          </cell>
          <cell r="I1731">
            <v>0</v>
          </cell>
        </row>
        <row r="1732">
          <cell r="A1732" t="str">
            <v>E3</v>
          </cell>
          <cell r="B1732">
            <v>0</v>
          </cell>
          <cell r="C1732" t="str">
            <v>합계</v>
          </cell>
          <cell r="D1732">
            <v>14557003</v>
          </cell>
          <cell r="I1732">
            <v>0</v>
          </cell>
        </row>
        <row r="1733">
          <cell r="A1733" t="str">
            <v>T3</v>
          </cell>
          <cell r="B1733">
            <v>1736</v>
          </cell>
          <cell r="C1733" t="str">
            <v>4.14</v>
          </cell>
          <cell r="D1733">
            <v>14557005</v>
          </cell>
          <cell r="E1733" t="str">
            <v>동상방지층</v>
          </cell>
          <cell r="I1733">
            <v>0</v>
          </cell>
        </row>
        <row r="1734">
          <cell r="A1734" t="str">
            <v>D03744</v>
          </cell>
          <cell r="B1734">
            <v>2323</v>
          </cell>
          <cell r="C1734" t="str">
            <v>a</v>
          </cell>
          <cell r="D1734">
            <v>14557069</v>
          </cell>
          <cell r="E1734" t="str">
            <v>동상방지층생산</v>
          </cell>
          <cell r="F1734" t="str">
            <v>(현장암유용)</v>
          </cell>
          <cell r="G1734" t="str">
            <v>㎥</v>
          </cell>
          <cell r="I1734">
            <v>0</v>
          </cell>
        </row>
        <row r="1735">
          <cell r="A1735" t="str">
            <v>D00823</v>
          </cell>
          <cell r="B1735">
            <v>1076</v>
          </cell>
          <cell r="C1735" t="str">
            <v>b</v>
          </cell>
          <cell r="D1735">
            <v>14557101</v>
          </cell>
          <cell r="E1735" t="str">
            <v>동상방지층</v>
          </cell>
          <cell r="F1735" t="str">
            <v>(포설및다짐 T=15 Cm)</v>
          </cell>
          <cell r="G1735" t="str">
            <v>㎥</v>
          </cell>
          <cell r="I1735">
            <v>0</v>
          </cell>
        </row>
        <row r="1736">
          <cell r="A1736" t="str">
            <v>D00824</v>
          </cell>
          <cell r="B1736">
            <v>733</v>
          </cell>
          <cell r="C1736" t="str">
            <v>c</v>
          </cell>
          <cell r="D1736">
            <v>14557117</v>
          </cell>
          <cell r="E1736" t="str">
            <v>동상방지층</v>
          </cell>
          <cell r="F1736" t="str">
            <v>(포설및다짐 T=35 Cm)</v>
          </cell>
          <cell r="G1736" t="str">
            <v>㎥</v>
          </cell>
          <cell r="I1736">
            <v>0</v>
          </cell>
        </row>
        <row r="1737">
          <cell r="A1737" t="str">
            <v>E3</v>
          </cell>
          <cell r="B1737">
            <v>0</v>
          </cell>
          <cell r="C1737" t="str">
            <v>합계</v>
          </cell>
          <cell r="D1737">
            <v>14557125</v>
          </cell>
          <cell r="I1737">
            <v>0</v>
          </cell>
        </row>
        <row r="1738">
          <cell r="A1738" t="str">
            <v>T3</v>
          </cell>
          <cell r="B1738">
            <v>1740</v>
          </cell>
          <cell r="C1738" t="str">
            <v>4.15</v>
          </cell>
          <cell r="D1738">
            <v>14557257</v>
          </cell>
          <cell r="E1738" t="str">
            <v>린콘크리트기층</v>
          </cell>
          <cell r="F1738" t="str">
            <v>(T=15 Cm)</v>
          </cell>
          <cell r="I1738">
            <v>0</v>
          </cell>
        </row>
        <row r="1739">
          <cell r="A1739" t="str">
            <v>D03760</v>
          </cell>
          <cell r="B1739">
            <v>1092</v>
          </cell>
          <cell r="C1739" t="str">
            <v>a</v>
          </cell>
          <cell r="D1739">
            <v>14557259</v>
          </cell>
          <cell r="E1739" t="str">
            <v>린콘크리트기층</v>
          </cell>
          <cell r="F1739" t="str">
            <v>(포설및다짐 T=15 Cm)</v>
          </cell>
          <cell r="G1739" t="str">
            <v>㎥</v>
          </cell>
          <cell r="I1739">
            <v>0</v>
          </cell>
        </row>
        <row r="1740">
          <cell r="A1740" t="str">
            <v>D03768</v>
          </cell>
          <cell r="B1740">
            <v>13</v>
          </cell>
          <cell r="C1740" t="str">
            <v>b</v>
          </cell>
          <cell r="D1740">
            <v>14557260</v>
          </cell>
          <cell r="E1740" t="str">
            <v>인력포설</v>
          </cell>
          <cell r="F1740" t="str">
            <v>(T=15 Cm)</v>
          </cell>
          <cell r="G1740" t="str">
            <v>㎥</v>
          </cell>
          <cell r="I1740">
            <v>0</v>
          </cell>
        </row>
        <row r="1741">
          <cell r="A1741" t="str">
            <v>E3</v>
          </cell>
          <cell r="B1741">
            <v>0</v>
          </cell>
          <cell r="C1741" t="str">
            <v>합계</v>
          </cell>
          <cell r="D1741">
            <v>14557261</v>
          </cell>
          <cell r="I1741">
            <v>0</v>
          </cell>
        </row>
        <row r="1742">
          <cell r="A1742" t="str">
            <v>T3</v>
          </cell>
          <cell r="B1742">
            <v>1744</v>
          </cell>
          <cell r="C1742" t="str">
            <v>4.16</v>
          </cell>
          <cell r="D1742">
            <v>14557325</v>
          </cell>
          <cell r="E1742" t="str">
            <v>콘크리트포설</v>
          </cell>
          <cell r="F1742" t="str">
            <v>(T=30 Cm)</v>
          </cell>
          <cell r="I1742">
            <v>0</v>
          </cell>
        </row>
        <row r="1743">
          <cell r="A1743" t="str">
            <v>D03764</v>
          </cell>
          <cell r="B1743">
            <v>2185</v>
          </cell>
          <cell r="C1743" t="str">
            <v>a</v>
          </cell>
          <cell r="D1743">
            <v>14557357</v>
          </cell>
          <cell r="E1743" t="str">
            <v>콘크리트포장</v>
          </cell>
          <cell r="F1743" t="str">
            <v>(2차로동시기계포설)</v>
          </cell>
          <cell r="G1743" t="str">
            <v>㎥</v>
          </cell>
          <cell r="I1743">
            <v>0</v>
          </cell>
        </row>
        <row r="1744">
          <cell r="A1744" t="str">
            <v>D03766</v>
          </cell>
          <cell r="B1744">
            <v>17</v>
          </cell>
          <cell r="C1744" t="str">
            <v>b</v>
          </cell>
          <cell r="D1744">
            <v>14557373</v>
          </cell>
          <cell r="E1744" t="str">
            <v>인력포설</v>
          </cell>
          <cell r="F1744" t="str">
            <v>(T=30 Cm)</v>
          </cell>
          <cell r="G1744" t="str">
            <v>㎥</v>
          </cell>
          <cell r="I1744">
            <v>0</v>
          </cell>
        </row>
        <row r="1745">
          <cell r="A1745" t="str">
            <v>E3</v>
          </cell>
          <cell r="B1745">
            <v>0</v>
          </cell>
          <cell r="C1745" t="str">
            <v>합계</v>
          </cell>
          <cell r="D1745">
            <v>14557381</v>
          </cell>
          <cell r="I1745">
            <v>0</v>
          </cell>
        </row>
        <row r="1746">
          <cell r="A1746" t="str">
            <v>D00270</v>
          </cell>
          <cell r="B1746">
            <v>1.659</v>
          </cell>
          <cell r="C1746" t="str">
            <v>4.17</v>
          </cell>
          <cell r="D1746">
            <v>14557385</v>
          </cell>
          <cell r="E1746" t="str">
            <v>철근설치공</v>
          </cell>
          <cell r="F1746" t="str">
            <v>철근가공조립(간 단)</v>
          </cell>
          <cell r="G1746" t="str">
            <v>Ton</v>
          </cell>
          <cell r="I1746">
            <v>0</v>
          </cell>
        </row>
        <row r="1747">
          <cell r="A1747" t="str">
            <v>D00761</v>
          </cell>
          <cell r="B1747">
            <v>7372</v>
          </cell>
          <cell r="C1747" t="str">
            <v>4.18</v>
          </cell>
          <cell r="D1747">
            <v>14557387</v>
          </cell>
          <cell r="E1747" t="str">
            <v>비닐깔기</v>
          </cell>
          <cell r="G1747" t="str">
            <v>㎡</v>
          </cell>
          <cell r="I1747">
            <v>0</v>
          </cell>
        </row>
        <row r="1748">
          <cell r="A1748" t="str">
            <v>D00280</v>
          </cell>
          <cell r="B1748">
            <v>9</v>
          </cell>
          <cell r="C1748" t="str">
            <v>4.19</v>
          </cell>
          <cell r="D1748">
            <v>14557388</v>
          </cell>
          <cell r="E1748" t="str">
            <v>합판거푸집</v>
          </cell>
          <cell r="F1748" t="str">
            <v>(4 회)</v>
          </cell>
          <cell r="G1748" t="str">
            <v>㎡</v>
          </cell>
          <cell r="I1748">
            <v>0</v>
          </cell>
        </row>
        <row r="1749">
          <cell r="A1749" t="str">
            <v>T3</v>
          </cell>
          <cell r="B1749">
            <v>1755</v>
          </cell>
          <cell r="C1749" t="str">
            <v>4.20</v>
          </cell>
          <cell r="D1749">
            <v>14557389</v>
          </cell>
          <cell r="E1749" t="str">
            <v>줄눈설치공</v>
          </cell>
          <cell r="I1749">
            <v>0</v>
          </cell>
        </row>
        <row r="1750">
          <cell r="A1750" t="str">
            <v>D03769</v>
          </cell>
          <cell r="B1750">
            <v>998</v>
          </cell>
          <cell r="C1750" t="str">
            <v>a</v>
          </cell>
          <cell r="D1750">
            <v>14557485</v>
          </cell>
          <cell r="E1750" t="str">
            <v>세로줄눈(형식.1-1)</v>
          </cell>
          <cell r="F1750" t="str">
            <v>(본선2차로동시포설)</v>
          </cell>
          <cell r="G1750" t="str">
            <v>M</v>
          </cell>
          <cell r="I1750">
            <v>0</v>
          </cell>
        </row>
        <row r="1751">
          <cell r="A1751" t="str">
            <v>D03773</v>
          </cell>
          <cell r="B1751">
            <v>1211</v>
          </cell>
          <cell r="C1751" t="str">
            <v>b</v>
          </cell>
          <cell r="D1751">
            <v>14557501</v>
          </cell>
          <cell r="E1751" t="str">
            <v>가로줄눈(형식.2-1,2)</v>
          </cell>
          <cell r="F1751" t="str">
            <v>(본선2차로용)</v>
          </cell>
          <cell r="G1751" t="str">
            <v>M</v>
          </cell>
          <cell r="I1751">
            <v>0</v>
          </cell>
        </row>
        <row r="1752">
          <cell r="A1752" t="str">
            <v>T1</v>
          </cell>
          <cell r="B1752">
            <v>1754</v>
          </cell>
          <cell r="C1752" t="str">
            <v>c</v>
          </cell>
          <cell r="D1752">
            <v>14557509</v>
          </cell>
          <cell r="E1752" t="str">
            <v>팽창줄눈</v>
          </cell>
          <cell r="I1752">
            <v>0</v>
          </cell>
        </row>
        <row r="1753">
          <cell r="A1753" t="str">
            <v>D03779</v>
          </cell>
          <cell r="B1753">
            <v>18</v>
          </cell>
          <cell r="C1753" t="str">
            <v>-1</v>
          </cell>
          <cell r="D1753">
            <v>14557511</v>
          </cell>
          <cell r="E1753" t="str">
            <v>팽창줄눈(형식.3-1)</v>
          </cell>
          <cell r="F1753" t="str">
            <v>(본선2차로용)</v>
          </cell>
          <cell r="G1753" t="str">
            <v>M</v>
          </cell>
          <cell r="I1753">
            <v>0</v>
          </cell>
        </row>
        <row r="1754">
          <cell r="A1754" t="str">
            <v>D03849</v>
          </cell>
          <cell r="B1754">
            <v>29</v>
          </cell>
          <cell r="C1754" t="str">
            <v>-2</v>
          </cell>
          <cell r="D1754">
            <v>14557512</v>
          </cell>
          <cell r="E1754" t="str">
            <v>팽창줄눈(형식3-6,7)</v>
          </cell>
          <cell r="F1754" t="str">
            <v>(아스콘 접속부)</v>
          </cell>
          <cell r="G1754" t="str">
            <v>M</v>
          </cell>
          <cell r="I1754">
            <v>0</v>
          </cell>
        </row>
        <row r="1755">
          <cell r="A1755" t="str">
            <v>E1</v>
          </cell>
          <cell r="B1755">
            <v>0</v>
          </cell>
          <cell r="C1755" t="str">
            <v>소계</v>
          </cell>
          <cell r="D1755">
            <v>14557513</v>
          </cell>
          <cell r="I1755">
            <v>0</v>
          </cell>
        </row>
        <row r="1756">
          <cell r="A1756" t="str">
            <v>E3</v>
          </cell>
          <cell r="B1756">
            <v>0</v>
          </cell>
          <cell r="C1756" t="str">
            <v>합계</v>
          </cell>
          <cell r="D1756">
            <v>14557641</v>
          </cell>
          <cell r="I1756">
            <v>0</v>
          </cell>
        </row>
        <row r="1757">
          <cell r="A1757" t="str">
            <v>D03783</v>
          </cell>
          <cell r="B1757">
            <v>1</v>
          </cell>
          <cell r="C1757" t="str">
            <v>4.21</v>
          </cell>
          <cell r="D1757">
            <v>14557643</v>
          </cell>
          <cell r="E1757" t="str">
            <v>콘크리트포장면연마</v>
          </cell>
          <cell r="G1757" t="str">
            <v>식</v>
          </cell>
          <cell r="I1757">
            <v>0</v>
          </cell>
        </row>
        <row r="1758">
          <cell r="A1758" t="str">
            <v>E4</v>
          </cell>
          <cell r="B1758">
            <v>0</v>
          </cell>
          <cell r="C1758" t="str">
            <v>총계</v>
          </cell>
          <cell r="D1758">
            <v>14557645</v>
          </cell>
          <cell r="I1758">
            <v>0</v>
          </cell>
        </row>
        <row r="1759">
          <cell r="A1759" t="str">
            <v>T4</v>
          </cell>
          <cell r="B1759">
            <v>1793</v>
          </cell>
          <cell r="C1759" t="str">
            <v>5.</v>
          </cell>
          <cell r="D1759">
            <v>14572138</v>
          </cell>
          <cell r="E1759" t="str">
            <v>포    장    공</v>
          </cell>
          <cell r="I1759">
            <v>0</v>
          </cell>
        </row>
        <row r="1760">
          <cell r="A1760" t="str">
            <v>T3</v>
          </cell>
          <cell r="B1760">
            <v>1763</v>
          </cell>
          <cell r="C1760" t="str">
            <v>5.01</v>
          </cell>
          <cell r="D1760">
            <v>14572755</v>
          </cell>
          <cell r="E1760" t="str">
            <v>생산및운반</v>
          </cell>
          <cell r="I1760">
            <v>0</v>
          </cell>
        </row>
        <row r="1761">
          <cell r="A1761" t="str">
            <v>D00854</v>
          </cell>
          <cell r="B1761">
            <v>1543</v>
          </cell>
          <cell r="C1761" t="str">
            <v>a</v>
          </cell>
          <cell r="D1761">
            <v>14573064</v>
          </cell>
          <cell r="E1761" t="str">
            <v>속채움잡석</v>
          </cell>
          <cell r="F1761" t="str">
            <v>(현장암유용)</v>
          </cell>
          <cell r="G1761" t="str">
            <v>㎥</v>
          </cell>
          <cell r="I1761">
            <v>0</v>
          </cell>
        </row>
        <row r="1762">
          <cell r="A1762" t="str">
            <v>D03744</v>
          </cell>
          <cell r="B1762">
            <v>74810</v>
          </cell>
          <cell r="C1762" t="str">
            <v>b</v>
          </cell>
          <cell r="D1762">
            <v>14573218</v>
          </cell>
          <cell r="E1762" t="str">
            <v>동상방지층생산</v>
          </cell>
          <cell r="F1762" t="str">
            <v>(현장암유용)</v>
          </cell>
          <cell r="G1762" t="str">
            <v>㎥</v>
          </cell>
          <cell r="I1762">
            <v>0</v>
          </cell>
        </row>
        <row r="1763">
          <cell r="A1763" t="str">
            <v>D03742</v>
          </cell>
          <cell r="B1763">
            <v>83878</v>
          </cell>
          <cell r="C1763" t="str">
            <v>c</v>
          </cell>
          <cell r="D1763">
            <v>14573295</v>
          </cell>
          <cell r="E1763" t="str">
            <v>보조기층생산</v>
          </cell>
          <cell r="F1763" t="str">
            <v>(현장암유용)</v>
          </cell>
          <cell r="G1763" t="str">
            <v>㎥</v>
          </cell>
          <cell r="I1763">
            <v>0</v>
          </cell>
        </row>
        <row r="1764">
          <cell r="A1764" t="str">
            <v>E3</v>
          </cell>
          <cell r="B1764">
            <v>0</v>
          </cell>
          <cell r="C1764" t="str">
            <v>합계</v>
          </cell>
          <cell r="D1764">
            <v>14573334</v>
          </cell>
          <cell r="I1764">
            <v>0</v>
          </cell>
        </row>
        <row r="1765">
          <cell r="A1765" t="str">
            <v>T3</v>
          </cell>
          <cell r="B1765">
            <v>1767</v>
          </cell>
          <cell r="C1765" t="str">
            <v>5.02</v>
          </cell>
          <cell r="D1765">
            <v>14573372</v>
          </cell>
          <cell r="E1765" t="str">
            <v>동상방지층</v>
          </cell>
          <cell r="I1765">
            <v>0</v>
          </cell>
        </row>
        <row r="1766">
          <cell r="A1766" t="str">
            <v>D00794</v>
          </cell>
          <cell r="B1766">
            <v>57554</v>
          </cell>
          <cell r="C1766" t="str">
            <v>a</v>
          </cell>
          <cell r="D1766">
            <v>14574998</v>
          </cell>
          <cell r="E1766" t="str">
            <v>동상방지층</v>
          </cell>
          <cell r="F1766" t="str">
            <v>(포설및다짐 T=25 Cm)</v>
          </cell>
          <cell r="G1766" t="str">
            <v>㎥</v>
          </cell>
          <cell r="I1766">
            <v>0</v>
          </cell>
        </row>
        <row r="1767">
          <cell r="A1767" t="str">
            <v>D00796</v>
          </cell>
          <cell r="B1767">
            <v>711</v>
          </cell>
          <cell r="C1767" t="str">
            <v>b</v>
          </cell>
          <cell r="D1767">
            <v>14575122</v>
          </cell>
          <cell r="E1767" t="str">
            <v>동상방지층</v>
          </cell>
          <cell r="F1767" t="str">
            <v>(포설및다짐 T=40 Cm)</v>
          </cell>
          <cell r="G1767" t="str">
            <v>㎥</v>
          </cell>
          <cell r="I1767">
            <v>0</v>
          </cell>
        </row>
        <row r="1768">
          <cell r="A1768" t="str">
            <v>E3</v>
          </cell>
          <cell r="B1768">
            <v>0</v>
          </cell>
          <cell r="C1768" t="str">
            <v>합계</v>
          </cell>
          <cell r="D1768">
            <v>14575246</v>
          </cell>
          <cell r="I1768">
            <v>0</v>
          </cell>
        </row>
        <row r="1769">
          <cell r="A1769" t="str">
            <v>T3</v>
          </cell>
          <cell r="B1769">
            <v>1772</v>
          </cell>
          <cell r="C1769" t="str">
            <v>5.03</v>
          </cell>
          <cell r="D1769">
            <v>14575374</v>
          </cell>
          <cell r="E1769" t="str">
            <v>보조기층</v>
          </cell>
          <cell r="I1769">
            <v>0</v>
          </cell>
        </row>
        <row r="1770">
          <cell r="A1770" t="str">
            <v>D00799</v>
          </cell>
          <cell r="B1770">
            <v>57737</v>
          </cell>
          <cell r="C1770" t="str">
            <v>a</v>
          </cell>
          <cell r="D1770">
            <v>14575854</v>
          </cell>
          <cell r="E1770" t="str">
            <v>보조기층</v>
          </cell>
          <cell r="F1770" t="str">
            <v>(포설및다짐 T=25 Cm)</v>
          </cell>
          <cell r="G1770" t="str">
            <v>㎥</v>
          </cell>
          <cell r="I1770">
            <v>0</v>
          </cell>
        </row>
        <row r="1771">
          <cell r="A1771" t="str">
            <v>D00798</v>
          </cell>
          <cell r="B1771">
            <v>7561</v>
          </cell>
          <cell r="C1771" t="str">
            <v>b</v>
          </cell>
          <cell r="D1771">
            <v>14576014</v>
          </cell>
          <cell r="E1771" t="str">
            <v>보조기층</v>
          </cell>
          <cell r="F1771" t="str">
            <v>(포설및다짐 T=20 Cm)</v>
          </cell>
          <cell r="G1771" t="str">
            <v>㎥</v>
          </cell>
          <cell r="I1771">
            <v>0</v>
          </cell>
        </row>
        <row r="1772">
          <cell r="A1772" t="str">
            <v>D00821</v>
          </cell>
          <cell r="B1772">
            <v>28</v>
          </cell>
          <cell r="C1772" t="str">
            <v>c</v>
          </cell>
          <cell r="D1772">
            <v>14576066</v>
          </cell>
          <cell r="E1772" t="str">
            <v>노 견 토</v>
          </cell>
          <cell r="F1772" t="str">
            <v>(포설및다짐)</v>
          </cell>
          <cell r="G1772" t="str">
            <v>㎥</v>
          </cell>
          <cell r="I1772">
            <v>0</v>
          </cell>
        </row>
        <row r="1773">
          <cell r="A1773" t="str">
            <v>E3</v>
          </cell>
          <cell r="B1773">
            <v>0</v>
          </cell>
          <cell r="C1773" t="str">
            <v>합계</v>
          </cell>
          <cell r="D1773">
            <v>14576222</v>
          </cell>
          <cell r="I1773">
            <v>0</v>
          </cell>
        </row>
        <row r="1774">
          <cell r="A1774" t="str">
            <v>D00805</v>
          </cell>
          <cell r="B1774">
            <v>1989</v>
          </cell>
          <cell r="C1774" t="str">
            <v>5.04</v>
          </cell>
          <cell r="D1774">
            <v>14576270</v>
          </cell>
          <cell r="E1774" t="str">
            <v>프라임코팅</v>
          </cell>
          <cell r="F1774" t="str">
            <v>(MC-1,75 L/a)</v>
          </cell>
          <cell r="G1774" t="str">
            <v>ａ</v>
          </cell>
          <cell r="I1774">
            <v>0</v>
          </cell>
        </row>
        <row r="1775">
          <cell r="A1775" t="str">
            <v>T3</v>
          </cell>
          <cell r="B1775">
            <v>1778</v>
          </cell>
          <cell r="C1775" t="str">
            <v>5.05</v>
          </cell>
          <cell r="D1775">
            <v>14576308</v>
          </cell>
          <cell r="E1775" t="str">
            <v>아스콘기층</v>
          </cell>
          <cell r="I1775">
            <v>0</v>
          </cell>
        </row>
        <row r="1776">
          <cell r="A1776" t="str">
            <v>D00811</v>
          </cell>
          <cell r="B1776">
            <v>2101</v>
          </cell>
          <cell r="C1776" t="str">
            <v>a</v>
          </cell>
          <cell r="D1776">
            <v>14576579</v>
          </cell>
          <cell r="E1776" t="str">
            <v>아스콘기층</v>
          </cell>
          <cell r="F1776" t="str">
            <v>(포설및다짐 T=19 Cm)</v>
          </cell>
          <cell r="G1776" t="str">
            <v>ａ</v>
          </cell>
          <cell r="I1776">
            <v>0</v>
          </cell>
        </row>
        <row r="1777">
          <cell r="A1777" t="str">
            <v>D00809</v>
          </cell>
          <cell r="B1777">
            <v>13</v>
          </cell>
          <cell r="C1777" t="str">
            <v>b</v>
          </cell>
          <cell r="D1777">
            <v>14576714</v>
          </cell>
          <cell r="E1777" t="str">
            <v>아스콘기층</v>
          </cell>
          <cell r="F1777" t="str">
            <v>(포설및다짐 T=10 Cm)</v>
          </cell>
          <cell r="G1777" t="str">
            <v>ａ</v>
          </cell>
          <cell r="I1777">
            <v>0</v>
          </cell>
        </row>
        <row r="1778">
          <cell r="A1778" t="str">
            <v>D00812</v>
          </cell>
          <cell r="B1778">
            <v>661</v>
          </cell>
          <cell r="C1778" t="str">
            <v>c</v>
          </cell>
          <cell r="D1778">
            <v>14576782</v>
          </cell>
          <cell r="E1778" t="str">
            <v>레벨링코스</v>
          </cell>
          <cell r="F1778" t="str">
            <v>(기층재)</v>
          </cell>
          <cell r="G1778" t="str">
            <v>Ton</v>
          </cell>
          <cell r="I1778">
            <v>0</v>
          </cell>
        </row>
        <row r="1779">
          <cell r="A1779" t="str">
            <v>E3</v>
          </cell>
          <cell r="B1779">
            <v>0</v>
          </cell>
          <cell r="C1779" t="str">
            <v>합계</v>
          </cell>
          <cell r="D1779">
            <v>14576816</v>
          </cell>
          <cell r="I1779">
            <v>0</v>
          </cell>
        </row>
        <row r="1780">
          <cell r="A1780" t="str">
            <v>D01257</v>
          </cell>
          <cell r="B1780">
            <v>2150</v>
          </cell>
          <cell r="C1780" t="str">
            <v>5.06</v>
          </cell>
          <cell r="D1780">
            <v>14576849</v>
          </cell>
          <cell r="E1780" t="str">
            <v>아스콘중간층</v>
          </cell>
          <cell r="F1780" t="str">
            <v>(포설다짐 T=6 Cm)</v>
          </cell>
          <cell r="G1780" t="str">
            <v>a</v>
          </cell>
          <cell r="I1780">
            <v>0</v>
          </cell>
        </row>
        <row r="1781">
          <cell r="A1781" t="str">
            <v>D00813</v>
          </cell>
          <cell r="B1781">
            <v>5634</v>
          </cell>
          <cell r="C1781" t="str">
            <v>5.07</v>
          </cell>
          <cell r="D1781">
            <v>14577025</v>
          </cell>
          <cell r="E1781" t="str">
            <v>택 코 팅</v>
          </cell>
          <cell r="F1781" t="str">
            <v>(RSC-4,30 L/a)</v>
          </cell>
          <cell r="G1781" t="str">
            <v>ａ</v>
          </cell>
          <cell r="I1781">
            <v>0</v>
          </cell>
        </row>
        <row r="1782">
          <cell r="A1782" t="str">
            <v>T3</v>
          </cell>
          <cell r="B1782">
            <v>1785</v>
          </cell>
          <cell r="C1782" t="str">
            <v>5.08</v>
          </cell>
          <cell r="D1782">
            <v>14577200</v>
          </cell>
          <cell r="E1782" t="str">
            <v>아스콘표층</v>
          </cell>
          <cell r="I1782">
            <v>0</v>
          </cell>
        </row>
        <row r="1783">
          <cell r="A1783" t="str">
            <v>D00815</v>
          </cell>
          <cell r="B1783">
            <v>123</v>
          </cell>
          <cell r="C1783" t="str">
            <v>a</v>
          </cell>
          <cell r="D1783">
            <v>14577550</v>
          </cell>
          <cell r="E1783" t="str">
            <v>아스콘표층</v>
          </cell>
          <cell r="F1783" t="str">
            <v>(포설다짐 T=8 Cm)</v>
          </cell>
          <cell r="G1783" t="str">
            <v>ａ</v>
          </cell>
          <cell r="I1783">
            <v>0</v>
          </cell>
        </row>
        <row r="1784">
          <cell r="A1784" t="str">
            <v>D00816</v>
          </cell>
          <cell r="B1784">
            <v>2158</v>
          </cell>
          <cell r="C1784" t="str">
            <v>b</v>
          </cell>
          <cell r="D1784">
            <v>14577834</v>
          </cell>
          <cell r="E1784" t="str">
            <v>아스콘표층</v>
          </cell>
          <cell r="F1784" t="str">
            <v>(포설다짐 T=5 Cm)</v>
          </cell>
          <cell r="G1784" t="str">
            <v>ａ</v>
          </cell>
          <cell r="I1784">
            <v>0</v>
          </cell>
        </row>
        <row r="1785">
          <cell r="A1785" t="str">
            <v>D00762</v>
          </cell>
          <cell r="B1785">
            <v>772</v>
          </cell>
          <cell r="C1785" t="str">
            <v>c</v>
          </cell>
          <cell r="D1785">
            <v>14577905</v>
          </cell>
          <cell r="E1785" t="str">
            <v>레벨링코스</v>
          </cell>
          <cell r="F1785" t="str">
            <v>(표층재)</v>
          </cell>
          <cell r="G1785" t="str">
            <v>Ton</v>
          </cell>
          <cell r="I1785">
            <v>0</v>
          </cell>
        </row>
        <row r="1786">
          <cell r="A1786" t="str">
            <v>E3</v>
          </cell>
          <cell r="B1786">
            <v>0</v>
          </cell>
          <cell r="C1786" t="str">
            <v>합계</v>
          </cell>
          <cell r="D1786">
            <v>14577976</v>
          </cell>
          <cell r="I1786">
            <v>0</v>
          </cell>
        </row>
        <row r="1787">
          <cell r="A1787" t="str">
            <v>T3</v>
          </cell>
          <cell r="B1787">
            <v>1792</v>
          </cell>
          <cell r="C1787" t="str">
            <v>5.09</v>
          </cell>
          <cell r="D1787">
            <v>14578047</v>
          </cell>
          <cell r="E1787" t="str">
            <v>부체도로</v>
          </cell>
          <cell r="I1787">
            <v>0</v>
          </cell>
        </row>
        <row r="1788">
          <cell r="A1788" t="str">
            <v>D00838</v>
          </cell>
          <cell r="B1788">
            <v>23021</v>
          </cell>
          <cell r="C1788" t="str">
            <v>a</v>
          </cell>
          <cell r="D1788">
            <v>14578794</v>
          </cell>
          <cell r="E1788" t="str">
            <v>콘크리트포장</v>
          </cell>
          <cell r="F1788" t="str">
            <v>(인력포설 T=20 Cm)</v>
          </cell>
          <cell r="G1788" t="str">
            <v>㎡</v>
          </cell>
          <cell r="I1788">
            <v>0</v>
          </cell>
        </row>
        <row r="1789">
          <cell r="A1789" t="str">
            <v>D00843</v>
          </cell>
          <cell r="B1789">
            <v>921</v>
          </cell>
          <cell r="C1789" t="str">
            <v>b</v>
          </cell>
          <cell r="D1789">
            <v>14578981</v>
          </cell>
          <cell r="E1789" t="str">
            <v>줄눈설치</v>
          </cell>
          <cell r="F1789" t="str">
            <v>(판재 T=10 m/m)</v>
          </cell>
          <cell r="G1789" t="str">
            <v>M</v>
          </cell>
          <cell r="I1789">
            <v>0</v>
          </cell>
        </row>
        <row r="1790">
          <cell r="A1790" t="str">
            <v>D00280</v>
          </cell>
          <cell r="B1790">
            <v>1471</v>
          </cell>
          <cell r="C1790" t="str">
            <v>c</v>
          </cell>
          <cell r="D1790">
            <v>14579167</v>
          </cell>
          <cell r="E1790" t="str">
            <v>합판거푸집</v>
          </cell>
          <cell r="F1790" t="str">
            <v>(4 회)</v>
          </cell>
          <cell r="G1790" t="str">
            <v>㎡</v>
          </cell>
          <cell r="I1790">
            <v>0</v>
          </cell>
        </row>
        <row r="1791">
          <cell r="A1791" t="str">
            <v>D00761</v>
          </cell>
          <cell r="B1791">
            <v>23021</v>
          </cell>
          <cell r="C1791" t="str">
            <v>d</v>
          </cell>
          <cell r="D1791">
            <v>14579354</v>
          </cell>
          <cell r="E1791" t="str">
            <v>비닐깔기</v>
          </cell>
          <cell r="G1791" t="str">
            <v>㎡</v>
          </cell>
          <cell r="I1791">
            <v>0</v>
          </cell>
        </row>
        <row r="1792">
          <cell r="A1792" t="str">
            <v>D00858</v>
          </cell>
          <cell r="B1792">
            <v>23021</v>
          </cell>
          <cell r="C1792" t="str">
            <v>e</v>
          </cell>
          <cell r="D1792">
            <v>14579447</v>
          </cell>
          <cell r="E1792" t="str">
            <v>와이어메쉬</v>
          </cell>
          <cell r="F1792" t="str">
            <v>(#8-150x150)</v>
          </cell>
          <cell r="G1792" t="str">
            <v>㎡</v>
          </cell>
          <cell r="I1792">
            <v>0</v>
          </cell>
        </row>
        <row r="1793">
          <cell r="A1793" t="str">
            <v>E3</v>
          </cell>
          <cell r="B1793">
            <v>0</v>
          </cell>
          <cell r="C1793" t="str">
            <v>합계</v>
          </cell>
          <cell r="D1793">
            <v>14579459</v>
          </cell>
          <cell r="I1793">
            <v>0</v>
          </cell>
        </row>
        <row r="1794">
          <cell r="A1794" t="str">
            <v>E4</v>
          </cell>
          <cell r="B1794">
            <v>0</v>
          </cell>
          <cell r="C1794" t="str">
            <v>총계</v>
          </cell>
          <cell r="D1794">
            <v>14579540</v>
          </cell>
          <cell r="I1794">
            <v>0</v>
          </cell>
        </row>
        <row r="1795">
          <cell r="A1795" t="str">
            <v>T4</v>
          </cell>
          <cell r="B1795">
            <v>1862</v>
          </cell>
          <cell r="C1795" t="str">
            <v>6.</v>
          </cell>
          <cell r="D1795">
            <v>14582591</v>
          </cell>
          <cell r="E1795" t="str">
            <v>교통안전시설공</v>
          </cell>
          <cell r="I1795">
            <v>0</v>
          </cell>
        </row>
        <row r="1796">
          <cell r="A1796" t="str">
            <v>T3</v>
          </cell>
          <cell r="B1796">
            <v>1805</v>
          </cell>
          <cell r="C1796" t="str">
            <v>6.01</v>
          </cell>
          <cell r="D1796">
            <v>14582628</v>
          </cell>
          <cell r="E1796" t="str">
            <v>교통 표지판</v>
          </cell>
          <cell r="I1796">
            <v>0</v>
          </cell>
        </row>
        <row r="1797">
          <cell r="A1797" t="str">
            <v>D00870</v>
          </cell>
          <cell r="B1797">
            <v>32</v>
          </cell>
          <cell r="C1797" t="str">
            <v>a</v>
          </cell>
          <cell r="D1797">
            <v>14582701</v>
          </cell>
          <cell r="E1797" t="str">
            <v>삼각표지판</v>
          </cell>
          <cell r="F1797" t="str">
            <v>(120 Cm)</v>
          </cell>
          <cell r="G1797" t="str">
            <v>EA</v>
          </cell>
          <cell r="I1797">
            <v>0</v>
          </cell>
        </row>
        <row r="1798">
          <cell r="A1798" t="str">
            <v>T2</v>
          </cell>
          <cell r="B1798">
            <v>1800</v>
          </cell>
          <cell r="C1798" t="str">
            <v>b</v>
          </cell>
          <cell r="D1798">
            <v>14582765</v>
          </cell>
          <cell r="E1798" t="str">
            <v>원형표지판</v>
          </cell>
          <cell r="I1798">
            <v>0</v>
          </cell>
        </row>
        <row r="1799">
          <cell r="A1799" t="str">
            <v>D00871</v>
          </cell>
          <cell r="B1799">
            <v>12</v>
          </cell>
          <cell r="C1799" t="str">
            <v>-1</v>
          </cell>
          <cell r="D1799">
            <v>14582829</v>
          </cell>
          <cell r="E1799" t="str">
            <v>원형표지판</v>
          </cell>
          <cell r="F1799" t="str">
            <v>(Φ 90 Cm)</v>
          </cell>
          <cell r="G1799" t="str">
            <v>EA</v>
          </cell>
          <cell r="I1799">
            <v>0</v>
          </cell>
        </row>
        <row r="1800">
          <cell r="A1800" t="str">
            <v>D00872</v>
          </cell>
          <cell r="B1800">
            <v>29</v>
          </cell>
          <cell r="C1800" t="str">
            <v>-2</v>
          </cell>
          <cell r="D1800">
            <v>14582881</v>
          </cell>
          <cell r="E1800" t="str">
            <v>원형표지판</v>
          </cell>
          <cell r="F1800" t="str">
            <v>(Φ90 Cm, 부착식)</v>
          </cell>
          <cell r="G1800" t="str">
            <v>EA</v>
          </cell>
          <cell r="I1800">
            <v>0</v>
          </cell>
        </row>
        <row r="1801">
          <cell r="A1801" t="str">
            <v>E2</v>
          </cell>
          <cell r="B1801">
            <v>0</v>
          </cell>
          <cell r="C1801" t="str">
            <v>계</v>
          </cell>
          <cell r="D1801">
            <v>14582907</v>
          </cell>
          <cell r="I1801">
            <v>0</v>
          </cell>
        </row>
        <row r="1802">
          <cell r="A1802" t="str">
            <v>T2</v>
          </cell>
          <cell r="B1802">
            <v>1804</v>
          </cell>
          <cell r="C1802" t="str">
            <v>c</v>
          </cell>
          <cell r="D1802">
            <v>14582920</v>
          </cell>
          <cell r="E1802" t="str">
            <v>이중표지판</v>
          </cell>
          <cell r="I1802">
            <v>0</v>
          </cell>
        </row>
        <row r="1803">
          <cell r="A1803" t="str">
            <v>D00881</v>
          </cell>
          <cell r="B1803">
            <v>11</v>
          </cell>
          <cell r="C1803" t="str">
            <v>-1</v>
          </cell>
          <cell r="D1803">
            <v>14582927</v>
          </cell>
          <cell r="E1803" t="str">
            <v>이중표지판(삼각)</v>
          </cell>
          <cell r="F1803" t="str">
            <v>120x103.9x2 EA</v>
          </cell>
          <cell r="G1803" t="str">
            <v>EA</v>
          </cell>
          <cell r="I1803">
            <v>0</v>
          </cell>
        </row>
        <row r="1804">
          <cell r="A1804" t="str">
            <v>D00925</v>
          </cell>
          <cell r="B1804">
            <v>12</v>
          </cell>
          <cell r="C1804" t="str">
            <v>-2</v>
          </cell>
          <cell r="D1804">
            <v>14582933</v>
          </cell>
          <cell r="E1804" t="str">
            <v>이중표지판(반사판400</v>
          </cell>
          <cell r="F1804" t="str">
            <v>x400+소분리대600x300</v>
          </cell>
          <cell r="G1804" t="str">
            <v>EA</v>
          </cell>
          <cell r="I1804">
            <v>0</v>
          </cell>
        </row>
        <row r="1805">
          <cell r="A1805" t="str">
            <v>E2</v>
          </cell>
          <cell r="B1805">
            <v>0</v>
          </cell>
          <cell r="C1805" t="str">
            <v>계</v>
          </cell>
          <cell r="D1805">
            <v>14582997</v>
          </cell>
          <cell r="I1805">
            <v>0</v>
          </cell>
        </row>
        <row r="1806">
          <cell r="A1806" t="str">
            <v>E3</v>
          </cell>
          <cell r="B1806">
            <v>0</v>
          </cell>
          <cell r="C1806" t="str">
            <v>합계</v>
          </cell>
          <cell r="D1806">
            <v>14583013</v>
          </cell>
          <cell r="I1806">
            <v>0</v>
          </cell>
        </row>
        <row r="1807">
          <cell r="A1807" t="str">
            <v>T3</v>
          </cell>
          <cell r="B1807">
            <v>1816</v>
          </cell>
          <cell r="C1807" t="str">
            <v>6.02</v>
          </cell>
          <cell r="D1807">
            <v>14583029</v>
          </cell>
          <cell r="E1807" t="str">
            <v>안내표지판</v>
          </cell>
          <cell r="I1807">
            <v>0</v>
          </cell>
        </row>
        <row r="1808">
          <cell r="A1808" t="str">
            <v>D00880</v>
          </cell>
          <cell r="B1808">
            <v>7</v>
          </cell>
          <cell r="C1808" t="str">
            <v>a</v>
          </cell>
          <cell r="D1808">
            <v>14583045</v>
          </cell>
          <cell r="E1808" t="str">
            <v>2 방향예고표지판</v>
          </cell>
          <cell r="F1808" t="str">
            <v>(403-3)</v>
          </cell>
          <cell r="G1808" t="str">
            <v>EA</v>
          </cell>
          <cell r="I1808">
            <v>0</v>
          </cell>
        </row>
        <row r="1809">
          <cell r="A1809" t="str">
            <v>D00876</v>
          </cell>
          <cell r="B1809">
            <v>10</v>
          </cell>
          <cell r="C1809" t="str">
            <v>b</v>
          </cell>
          <cell r="D1809">
            <v>14583053</v>
          </cell>
          <cell r="E1809" t="str">
            <v>2 방향 표지판</v>
          </cell>
          <cell r="F1809" t="str">
            <v>(403-4)</v>
          </cell>
          <cell r="G1809" t="str">
            <v>EA</v>
          </cell>
          <cell r="I1809">
            <v>0</v>
          </cell>
        </row>
        <row r="1810">
          <cell r="A1810" t="str">
            <v>D00878</v>
          </cell>
          <cell r="B1810">
            <v>13</v>
          </cell>
          <cell r="C1810" t="str">
            <v>c</v>
          </cell>
          <cell r="D1810">
            <v>14583057</v>
          </cell>
          <cell r="E1810" t="str">
            <v>3 방향예고표지판</v>
          </cell>
          <cell r="F1810" t="str">
            <v>(403-1)</v>
          </cell>
          <cell r="G1810" t="str">
            <v>EA</v>
          </cell>
          <cell r="I1810">
            <v>0</v>
          </cell>
        </row>
        <row r="1811">
          <cell r="A1811" t="str">
            <v>D00875</v>
          </cell>
          <cell r="B1811">
            <v>11</v>
          </cell>
          <cell r="C1811" t="str">
            <v>d</v>
          </cell>
          <cell r="D1811">
            <v>14583059</v>
          </cell>
          <cell r="E1811" t="str">
            <v>3 방향표지판</v>
          </cell>
          <cell r="F1811" t="str">
            <v>(403-2)</v>
          </cell>
          <cell r="G1811" t="str">
            <v>EA</v>
          </cell>
          <cell r="I1811">
            <v>0</v>
          </cell>
        </row>
        <row r="1812">
          <cell r="A1812" t="str">
            <v>D00877</v>
          </cell>
          <cell r="B1812">
            <v>6</v>
          </cell>
          <cell r="C1812" t="str">
            <v>e</v>
          </cell>
          <cell r="D1812">
            <v>14583060</v>
          </cell>
          <cell r="E1812" t="str">
            <v>2 지명방향표지판</v>
          </cell>
          <cell r="F1812" t="str">
            <v>(403-8)</v>
          </cell>
          <cell r="G1812" t="str">
            <v>EA</v>
          </cell>
          <cell r="I1812">
            <v>0</v>
          </cell>
        </row>
        <row r="1813">
          <cell r="A1813" t="str">
            <v>D03786</v>
          </cell>
          <cell r="B1813">
            <v>7</v>
          </cell>
          <cell r="C1813" t="str">
            <v>f</v>
          </cell>
          <cell r="D1813">
            <v>14583321</v>
          </cell>
          <cell r="E1813" t="str">
            <v>단일노선표지</v>
          </cell>
          <cell r="F1813" t="str">
            <v>(404-1)</v>
          </cell>
          <cell r="G1813" t="str">
            <v>EA</v>
          </cell>
          <cell r="I1813">
            <v>0</v>
          </cell>
        </row>
        <row r="1814">
          <cell r="A1814" t="str">
            <v>D00891</v>
          </cell>
          <cell r="B1814">
            <v>5</v>
          </cell>
          <cell r="C1814" t="str">
            <v>g</v>
          </cell>
          <cell r="D1814">
            <v>14583842</v>
          </cell>
          <cell r="E1814" t="str">
            <v>면계표지판</v>
          </cell>
          <cell r="F1814" t="str">
            <v>(401-1)</v>
          </cell>
          <cell r="G1814" t="str">
            <v>EA</v>
          </cell>
          <cell r="I1814">
            <v>0</v>
          </cell>
        </row>
        <row r="1815">
          <cell r="A1815" t="str">
            <v>D03785</v>
          </cell>
          <cell r="B1815">
            <v>4</v>
          </cell>
          <cell r="C1815" t="str">
            <v>h</v>
          </cell>
          <cell r="D1815">
            <v>14583972</v>
          </cell>
          <cell r="E1815" t="str">
            <v>분기점표지</v>
          </cell>
          <cell r="F1815" t="str">
            <v>(426)</v>
          </cell>
          <cell r="G1815" t="str">
            <v>EA</v>
          </cell>
          <cell r="I1815">
            <v>0</v>
          </cell>
        </row>
        <row r="1816">
          <cell r="A1816" t="str">
            <v>D00882</v>
          </cell>
          <cell r="B1816">
            <v>2</v>
          </cell>
          <cell r="C1816" t="str">
            <v>i</v>
          </cell>
          <cell r="D1816">
            <v>14584037</v>
          </cell>
          <cell r="E1816" t="str">
            <v>터널표지</v>
          </cell>
          <cell r="F1816" t="str">
            <v>(427-3)</v>
          </cell>
          <cell r="G1816" t="str">
            <v>EA</v>
          </cell>
          <cell r="I1816">
            <v>0</v>
          </cell>
        </row>
        <row r="1817">
          <cell r="A1817" t="str">
            <v>E3</v>
          </cell>
          <cell r="B1817">
            <v>0</v>
          </cell>
          <cell r="C1817" t="str">
            <v>합계</v>
          </cell>
          <cell r="D1817">
            <v>14584102</v>
          </cell>
          <cell r="I1817">
            <v>0</v>
          </cell>
        </row>
        <row r="1818">
          <cell r="A1818" t="str">
            <v>T3</v>
          </cell>
          <cell r="B1818">
            <v>1828</v>
          </cell>
          <cell r="C1818" t="str">
            <v>6.03</v>
          </cell>
          <cell r="D1818">
            <v>14584172</v>
          </cell>
          <cell r="E1818" t="str">
            <v>시선유도표지</v>
          </cell>
          <cell r="I1818">
            <v>0</v>
          </cell>
        </row>
        <row r="1819">
          <cell r="A1819" t="str">
            <v>T2</v>
          </cell>
          <cell r="B1819">
            <v>1823</v>
          </cell>
          <cell r="C1819" t="str">
            <v>a</v>
          </cell>
          <cell r="D1819">
            <v>14584207</v>
          </cell>
          <cell r="E1819" t="str">
            <v>데리네이터</v>
          </cell>
          <cell r="I1819">
            <v>0</v>
          </cell>
        </row>
        <row r="1820">
          <cell r="A1820" t="str">
            <v>D01298</v>
          </cell>
          <cell r="B1820">
            <v>203</v>
          </cell>
          <cell r="C1820" t="str">
            <v>-1</v>
          </cell>
          <cell r="D1820">
            <v>14584224</v>
          </cell>
          <cell r="E1820" t="str">
            <v>데리네이터</v>
          </cell>
          <cell r="F1820" t="str">
            <v>(중앙분리대용)</v>
          </cell>
          <cell r="G1820" t="str">
            <v>EA</v>
          </cell>
          <cell r="I1820">
            <v>0</v>
          </cell>
        </row>
        <row r="1821">
          <cell r="A1821" t="str">
            <v>D00899</v>
          </cell>
          <cell r="B1821">
            <v>263</v>
          </cell>
          <cell r="C1821" t="str">
            <v>-2</v>
          </cell>
          <cell r="D1821">
            <v>14584233</v>
          </cell>
          <cell r="E1821" t="str">
            <v>데리네이터</v>
          </cell>
          <cell r="F1821" t="str">
            <v>(가드레일용)</v>
          </cell>
          <cell r="G1821" t="str">
            <v>EA</v>
          </cell>
          <cell r="I1821">
            <v>0</v>
          </cell>
        </row>
        <row r="1822">
          <cell r="A1822" t="str">
            <v>D00898</v>
          </cell>
          <cell r="B1822">
            <v>101</v>
          </cell>
          <cell r="C1822" t="str">
            <v>-3</v>
          </cell>
          <cell r="D1822">
            <v>14584239</v>
          </cell>
          <cell r="E1822" t="str">
            <v>데리네이터</v>
          </cell>
          <cell r="F1822" t="str">
            <v>(옹벽용)</v>
          </cell>
          <cell r="G1822" t="str">
            <v>EA</v>
          </cell>
          <cell r="I1822">
            <v>0</v>
          </cell>
        </row>
        <row r="1823">
          <cell r="A1823" t="str">
            <v>D00897</v>
          </cell>
          <cell r="B1823">
            <v>29</v>
          </cell>
          <cell r="C1823" t="str">
            <v>-4</v>
          </cell>
          <cell r="D1823">
            <v>14584240</v>
          </cell>
          <cell r="E1823" t="str">
            <v>데리네이터</v>
          </cell>
          <cell r="F1823" t="str">
            <v>(토공용)</v>
          </cell>
          <cell r="G1823" t="str">
            <v>EA</v>
          </cell>
          <cell r="I1823">
            <v>0</v>
          </cell>
        </row>
        <row r="1824">
          <cell r="A1824" t="str">
            <v>E2</v>
          </cell>
          <cell r="B1824">
            <v>0</v>
          </cell>
          <cell r="C1824" t="str">
            <v>계</v>
          </cell>
          <cell r="D1824">
            <v>14584241</v>
          </cell>
          <cell r="I1824">
            <v>0</v>
          </cell>
        </row>
        <row r="1825">
          <cell r="A1825" t="str">
            <v>D01278</v>
          </cell>
          <cell r="B1825">
            <v>2678</v>
          </cell>
          <cell r="C1825" t="str">
            <v>b</v>
          </cell>
          <cell r="D1825">
            <v>14584305</v>
          </cell>
          <cell r="E1825" t="str">
            <v>도로표지병</v>
          </cell>
          <cell r="F1825" t="str">
            <v>(100x100x20)</v>
          </cell>
          <cell r="G1825" t="str">
            <v>EA</v>
          </cell>
          <cell r="I1825">
            <v>0</v>
          </cell>
        </row>
        <row r="1826">
          <cell r="A1826" t="str">
            <v>D00894</v>
          </cell>
          <cell r="B1826">
            <v>38</v>
          </cell>
          <cell r="C1826" t="str">
            <v>c</v>
          </cell>
          <cell r="D1826">
            <v>14584337</v>
          </cell>
          <cell r="E1826" t="str">
            <v>갈매기표지판</v>
          </cell>
          <cell r="F1826" t="str">
            <v>(단면 60x30 Cm)</v>
          </cell>
          <cell r="G1826" t="str">
            <v>EA</v>
          </cell>
          <cell r="I1826">
            <v>0</v>
          </cell>
        </row>
        <row r="1827">
          <cell r="A1827" t="str">
            <v>D01156</v>
          </cell>
          <cell r="B1827">
            <v>1</v>
          </cell>
          <cell r="C1827" t="str">
            <v>d</v>
          </cell>
          <cell r="D1827">
            <v>14584345</v>
          </cell>
          <cell r="E1827" t="str">
            <v>태양열경보등</v>
          </cell>
          <cell r="F1827" t="str">
            <v>(Φ125 m/m)</v>
          </cell>
          <cell r="G1827" t="str">
            <v>EA</v>
          </cell>
          <cell r="I1827">
            <v>0</v>
          </cell>
        </row>
        <row r="1828">
          <cell r="A1828" t="str">
            <v>D01155</v>
          </cell>
          <cell r="B1828">
            <v>447</v>
          </cell>
          <cell r="C1828" t="str">
            <v>e</v>
          </cell>
          <cell r="D1828">
            <v>14584353</v>
          </cell>
          <cell r="E1828" t="str">
            <v>차선규제봉</v>
          </cell>
          <cell r="F1828" t="str">
            <v>(Φ80x745x200 m/m)</v>
          </cell>
          <cell r="G1828" t="str">
            <v>EA</v>
          </cell>
          <cell r="I1828">
            <v>0</v>
          </cell>
        </row>
        <row r="1829">
          <cell r="A1829" t="str">
            <v>E3</v>
          </cell>
          <cell r="B1829">
            <v>0</v>
          </cell>
          <cell r="C1829" t="str">
            <v>합계</v>
          </cell>
          <cell r="D1829">
            <v>14584357</v>
          </cell>
          <cell r="I1829">
            <v>0</v>
          </cell>
        </row>
        <row r="1830">
          <cell r="A1830" t="str">
            <v>T3</v>
          </cell>
          <cell r="B1830">
            <v>1834</v>
          </cell>
          <cell r="C1830" t="str">
            <v>6.04</v>
          </cell>
          <cell r="D1830">
            <v>14584361</v>
          </cell>
          <cell r="E1830" t="str">
            <v>차선도색</v>
          </cell>
          <cell r="I1830">
            <v>0</v>
          </cell>
        </row>
        <row r="1831">
          <cell r="A1831" t="str">
            <v>D01237</v>
          </cell>
          <cell r="B1831">
            <v>6446</v>
          </cell>
          <cell r="C1831" t="str">
            <v>a</v>
          </cell>
          <cell r="D1831">
            <v>14584367</v>
          </cell>
          <cell r="E1831" t="str">
            <v>차선도색(융착식)</v>
          </cell>
          <cell r="F1831" t="str">
            <v>백색실선(기계식)</v>
          </cell>
          <cell r="G1831" t="str">
            <v>㎡</v>
          </cell>
          <cell r="I1831">
            <v>0</v>
          </cell>
        </row>
        <row r="1832">
          <cell r="A1832" t="str">
            <v>D01238</v>
          </cell>
          <cell r="B1832">
            <v>3241</v>
          </cell>
          <cell r="C1832" t="str">
            <v>b</v>
          </cell>
          <cell r="D1832">
            <v>14584368</v>
          </cell>
          <cell r="E1832" t="str">
            <v>차선도색(융착식)</v>
          </cell>
          <cell r="F1832" t="str">
            <v>백색파선(기계식)</v>
          </cell>
          <cell r="G1832" t="str">
            <v>㎡</v>
          </cell>
          <cell r="I1832">
            <v>0</v>
          </cell>
        </row>
        <row r="1833">
          <cell r="A1833" t="str">
            <v>D01299</v>
          </cell>
          <cell r="B1833">
            <v>893</v>
          </cell>
          <cell r="C1833" t="str">
            <v>c</v>
          </cell>
          <cell r="D1833">
            <v>14584496</v>
          </cell>
          <cell r="E1833" t="str">
            <v>차선도색</v>
          </cell>
          <cell r="F1833" t="str">
            <v>(노면표지)</v>
          </cell>
          <cell r="G1833" t="str">
            <v>㎡</v>
          </cell>
          <cell r="I1833">
            <v>0</v>
          </cell>
        </row>
        <row r="1834">
          <cell r="A1834" t="str">
            <v>D01105</v>
          </cell>
          <cell r="B1834">
            <v>3360</v>
          </cell>
          <cell r="C1834" t="str">
            <v>d</v>
          </cell>
          <cell r="D1834">
            <v>14584624</v>
          </cell>
          <cell r="E1834" t="str">
            <v>차선도색(융착식)</v>
          </cell>
          <cell r="F1834" t="str">
            <v>황색실선(기계식)</v>
          </cell>
          <cell r="G1834" t="str">
            <v>㎡</v>
          </cell>
          <cell r="I1834">
            <v>0</v>
          </cell>
        </row>
        <row r="1835">
          <cell r="A1835" t="str">
            <v>E3</v>
          </cell>
          <cell r="B1835">
            <v>0</v>
          </cell>
          <cell r="C1835" t="str">
            <v>합계</v>
          </cell>
          <cell r="D1835">
            <v>14584752</v>
          </cell>
          <cell r="I1835">
            <v>0</v>
          </cell>
        </row>
        <row r="1836">
          <cell r="A1836" t="str">
            <v>T3</v>
          </cell>
          <cell r="B1836">
            <v>1845</v>
          </cell>
          <cell r="C1836" t="str">
            <v>6.05</v>
          </cell>
          <cell r="D1836">
            <v>14584880</v>
          </cell>
          <cell r="E1836" t="str">
            <v>가드레일</v>
          </cell>
          <cell r="F1836" t="str">
            <v>노측용(단면)</v>
          </cell>
          <cell r="I1836">
            <v>0</v>
          </cell>
        </row>
        <row r="1837">
          <cell r="A1837" t="str">
            <v>T2</v>
          </cell>
          <cell r="B1837">
            <v>1840</v>
          </cell>
          <cell r="C1837" t="str">
            <v>a</v>
          </cell>
          <cell r="D1837">
            <v>14584977</v>
          </cell>
          <cell r="E1837" t="str">
            <v>단면가드레일</v>
          </cell>
          <cell r="I1837">
            <v>0</v>
          </cell>
        </row>
        <row r="1838">
          <cell r="A1838" t="str">
            <v>D00901</v>
          </cell>
          <cell r="B1838">
            <v>3943</v>
          </cell>
          <cell r="C1838" t="str">
            <v>-1</v>
          </cell>
          <cell r="D1838">
            <v>14585073</v>
          </cell>
          <cell r="E1838" t="str">
            <v>가드레일(단면)</v>
          </cell>
          <cell r="F1838" t="str">
            <v>3.2x460x4330</v>
          </cell>
          <cell r="G1838" t="str">
            <v>경간</v>
          </cell>
          <cell r="I1838">
            <v>0</v>
          </cell>
        </row>
        <row r="1839">
          <cell r="A1839" t="str">
            <v>D03637</v>
          </cell>
          <cell r="B1839">
            <v>110</v>
          </cell>
          <cell r="C1839" t="str">
            <v>-2</v>
          </cell>
          <cell r="D1839">
            <v>14585097</v>
          </cell>
          <cell r="E1839" t="str">
            <v>엔드레일</v>
          </cell>
          <cell r="F1839" t="str">
            <v>(단부레일, 단면)</v>
          </cell>
          <cell r="G1839" t="str">
            <v>EA</v>
          </cell>
          <cell r="I1839">
            <v>0</v>
          </cell>
        </row>
        <row r="1840">
          <cell r="A1840" t="str">
            <v>D00905</v>
          </cell>
          <cell r="B1840">
            <v>15</v>
          </cell>
          <cell r="C1840" t="str">
            <v>-3</v>
          </cell>
          <cell r="D1840">
            <v>14585121</v>
          </cell>
          <cell r="E1840" t="str">
            <v>단부콘크리트</v>
          </cell>
          <cell r="G1840" t="str">
            <v>EA</v>
          </cell>
          <cell r="I1840">
            <v>0</v>
          </cell>
        </row>
        <row r="1841">
          <cell r="A1841" t="str">
            <v>E2</v>
          </cell>
          <cell r="B1841">
            <v>0</v>
          </cell>
          <cell r="C1841" t="str">
            <v>계</v>
          </cell>
          <cell r="D1841">
            <v>14585129</v>
          </cell>
          <cell r="I1841">
            <v>0</v>
          </cell>
        </row>
        <row r="1842">
          <cell r="A1842" t="str">
            <v>T2</v>
          </cell>
          <cell r="B1842">
            <v>1844</v>
          </cell>
          <cell r="C1842" t="str">
            <v>b</v>
          </cell>
          <cell r="D1842">
            <v>14585193</v>
          </cell>
          <cell r="E1842" t="str">
            <v>가드레일</v>
          </cell>
          <cell r="F1842" t="str">
            <v>방호벽부</v>
          </cell>
          <cell r="I1842">
            <v>0</v>
          </cell>
        </row>
        <row r="1843">
          <cell r="A1843" t="str">
            <v>D03939</v>
          </cell>
          <cell r="B1843">
            <v>155</v>
          </cell>
          <cell r="C1843" t="str">
            <v>-1</v>
          </cell>
          <cell r="D1843">
            <v>14585225</v>
          </cell>
          <cell r="E1843" t="str">
            <v>표준레일</v>
          </cell>
          <cell r="F1843" t="str">
            <v>(방호벽부)</v>
          </cell>
          <cell r="G1843" t="str">
            <v>경간</v>
          </cell>
          <cell r="I1843">
            <v>0</v>
          </cell>
        </row>
        <row r="1844">
          <cell r="A1844" t="str">
            <v>D03940</v>
          </cell>
          <cell r="B1844">
            <v>314</v>
          </cell>
          <cell r="C1844" t="str">
            <v>-2</v>
          </cell>
          <cell r="D1844">
            <v>14585241</v>
          </cell>
          <cell r="E1844" t="str">
            <v>레일포스트</v>
          </cell>
          <cell r="F1844" t="str">
            <v>(H=1.085 M)</v>
          </cell>
          <cell r="G1844" t="str">
            <v>EA</v>
          </cell>
          <cell r="I1844">
            <v>0</v>
          </cell>
        </row>
        <row r="1845">
          <cell r="A1845" t="str">
            <v>E2</v>
          </cell>
          <cell r="B1845">
            <v>0</v>
          </cell>
          <cell r="C1845" t="str">
            <v>계</v>
          </cell>
          <cell r="D1845">
            <v>14585249</v>
          </cell>
          <cell r="I1845">
            <v>0</v>
          </cell>
        </row>
        <row r="1846">
          <cell r="A1846" t="str">
            <v>E3</v>
          </cell>
          <cell r="B1846">
            <v>0</v>
          </cell>
          <cell r="C1846" t="str">
            <v>합계</v>
          </cell>
          <cell r="D1846">
            <v>14585253</v>
          </cell>
          <cell r="I1846">
            <v>0</v>
          </cell>
        </row>
        <row r="1847">
          <cell r="A1847" t="str">
            <v>T3</v>
          </cell>
          <cell r="B1847">
            <v>1856</v>
          </cell>
          <cell r="C1847" t="str">
            <v>6.06</v>
          </cell>
          <cell r="D1847">
            <v>14585257</v>
          </cell>
          <cell r="E1847" t="str">
            <v>중앙분리대</v>
          </cell>
          <cell r="F1847" t="str">
            <v>양면가드레일</v>
          </cell>
          <cell r="I1847">
            <v>0</v>
          </cell>
        </row>
        <row r="1848">
          <cell r="A1848" t="str">
            <v>T2</v>
          </cell>
          <cell r="B1848">
            <v>1850</v>
          </cell>
          <cell r="C1848" t="str">
            <v>a</v>
          </cell>
          <cell r="D1848">
            <v>14585262</v>
          </cell>
          <cell r="E1848" t="str">
            <v>토사구간</v>
          </cell>
          <cell r="I1848">
            <v>0</v>
          </cell>
        </row>
        <row r="1849">
          <cell r="A1849" t="str">
            <v>D03635</v>
          </cell>
          <cell r="B1849">
            <v>2760</v>
          </cell>
          <cell r="C1849" t="str">
            <v>-1</v>
          </cell>
          <cell r="D1849">
            <v>14585267</v>
          </cell>
          <cell r="E1849" t="str">
            <v>표준레일</v>
          </cell>
          <cell r="F1849" t="str">
            <v>(3.2x455x4330)</v>
          </cell>
          <cell r="G1849" t="str">
            <v>경간</v>
          </cell>
          <cell r="I1849">
            <v>0</v>
          </cell>
        </row>
        <row r="1850">
          <cell r="A1850" t="str">
            <v>D03638</v>
          </cell>
          <cell r="B1850">
            <v>4</v>
          </cell>
          <cell r="C1850" t="str">
            <v>-2</v>
          </cell>
          <cell r="D1850">
            <v>14585396</v>
          </cell>
          <cell r="E1850" t="str">
            <v>라운드레일</v>
          </cell>
          <cell r="F1850" t="str">
            <v>(3.2x455x965)</v>
          </cell>
          <cell r="G1850" t="str">
            <v>EA</v>
          </cell>
          <cell r="I1850">
            <v>0</v>
          </cell>
        </row>
        <row r="1851">
          <cell r="A1851" t="str">
            <v>E2</v>
          </cell>
          <cell r="B1851">
            <v>0</v>
          </cell>
          <cell r="C1851" t="str">
            <v>계</v>
          </cell>
          <cell r="D1851">
            <v>14585397</v>
          </cell>
          <cell r="I1851">
            <v>0</v>
          </cell>
        </row>
        <row r="1852">
          <cell r="A1852" t="str">
            <v>T2</v>
          </cell>
          <cell r="B1852">
            <v>1854</v>
          </cell>
          <cell r="C1852" t="str">
            <v>b</v>
          </cell>
          <cell r="D1852">
            <v>14585525</v>
          </cell>
          <cell r="E1852" t="str">
            <v>암 구 간</v>
          </cell>
          <cell r="I1852">
            <v>0</v>
          </cell>
        </row>
        <row r="1853">
          <cell r="A1853" t="str">
            <v>D03636</v>
          </cell>
          <cell r="B1853">
            <v>692</v>
          </cell>
          <cell r="C1853" t="str">
            <v>-1</v>
          </cell>
          <cell r="D1853">
            <v>14585654</v>
          </cell>
          <cell r="E1853" t="str">
            <v>표준레일</v>
          </cell>
          <cell r="F1853" t="str">
            <v>(3.2x455x4330)</v>
          </cell>
          <cell r="G1853" t="str">
            <v>경간</v>
          </cell>
          <cell r="I1853">
            <v>0</v>
          </cell>
        </row>
        <row r="1854">
          <cell r="A1854" t="str">
            <v>D00902</v>
          </cell>
          <cell r="B1854">
            <v>1</v>
          </cell>
          <cell r="C1854" t="str">
            <v>-2</v>
          </cell>
          <cell r="D1854">
            <v>14585655</v>
          </cell>
          <cell r="E1854" t="str">
            <v>엔드레일(암구간)</v>
          </cell>
          <cell r="F1854" t="str">
            <v>중앙분리대용</v>
          </cell>
          <cell r="G1854" t="str">
            <v>EA</v>
          </cell>
          <cell r="I1854">
            <v>0</v>
          </cell>
        </row>
        <row r="1855">
          <cell r="A1855" t="str">
            <v>E2</v>
          </cell>
          <cell r="B1855">
            <v>0</v>
          </cell>
          <cell r="C1855" t="str">
            <v>계</v>
          </cell>
          <cell r="D1855">
            <v>14585847</v>
          </cell>
          <cell r="I1855">
            <v>0</v>
          </cell>
        </row>
        <row r="1856">
          <cell r="A1856" t="str">
            <v>D03633</v>
          </cell>
          <cell r="B1856">
            <v>137</v>
          </cell>
          <cell r="C1856" t="str">
            <v>c</v>
          </cell>
          <cell r="D1856">
            <v>14585879</v>
          </cell>
          <cell r="E1856" t="str">
            <v>교량구간</v>
          </cell>
          <cell r="F1856" t="str">
            <v>표준레일</v>
          </cell>
          <cell r="G1856" t="str">
            <v>경간</v>
          </cell>
          <cell r="I1856">
            <v>0</v>
          </cell>
        </row>
        <row r="1857">
          <cell r="A1857" t="str">
            <v>E3</v>
          </cell>
          <cell r="B1857">
            <v>0</v>
          </cell>
          <cell r="C1857" t="str">
            <v>합계</v>
          </cell>
          <cell r="D1857">
            <v>14585909</v>
          </cell>
          <cell r="I1857">
            <v>0</v>
          </cell>
        </row>
        <row r="1858">
          <cell r="A1858" t="str">
            <v>T3</v>
          </cell>
          <cell r="B1858">
            <v>1860</v>
          </cell>
          <cell r="C1858" t="str">
            <v>6.07</v>
          </cell>
          <cell r="D1858">
            <v>14586037</v>
          </cell>
          <cell r="E1858" t="str">
            <v>차 광 망</v>
          </cell>
          <cell r="F1858" t="str">
            <v>프라스틱</v>
          </cell>
          <cell r="I1858">
            <v>0</v>
          </cell>
        </row>
        <row r="1859">
          <cell r="A1859" t="str">
            <v>D01301</v>
          </cell>
          <cell r="B1859">
            <v>1688</v>
          </cell>
          <cell r="C1859" t="str">
            <v>a</v>
          </cell>
          <cell r="D1859">
            <v>14586038</v>
          </cell>
          <cell r="E1859" t="str">
            <v>차광망설치</v>
          </cell>
          <cell r="F1859" t="str">
            <v>(중분대용)</v>
          </cell>
          <cell r="G1859" t="str">
            <v>EA</v>
          </cell>
          <cell r="I1859">
            <v>0</v>
          </cell>
        </row>
        <row r="1860">
          <cell r="A1860" t="str">
            <v>D01302</v>
          </cell>
          <cell r="B1860">
            <v>176</v>
          </cell>
          <cell r="C1860" t="str">
            <v>b</v>
          </cell>
          <cell r="D1860">
            <v>14586039</v>
          </cell>
          <cell r="E1860" t="str">
            <v>차광망설치</v>
          </cell>
          <cell r="F1860" t="str">
            <v>(교 량 용)</v>
          </cell>
          <cell r="G1860" t="str">
            <v>EA</v>
          </cell>
          <cell r="I1860">
            <v>0</v>
          </cell>
        </row>
        <row r="1861">
          <cell r="A1861" t="str">
            <v>E3</v>
          </cell>
          <cell r="B1861">
            <v>0</v>
          </cell>
          <cell r="C1861" t="str">
            <v>합계</v>
          </cell>
          <cell r="D1861">
            <v>14586103</v>
          </cell>
          <cell r="I1861">
            <v>0</v>
          </cell>
        </row>
        <row r="1862">
          <cell r="A1862" t="str">
            <v>D01280</v>
          </cell>
          <cell r="B1862">
            <v>14</v>
          </cell>
          <cell r="C1862" t="str">
            <v>6.08</v>
          </cell>
          <cell r="D1862">
            <v>14586105</v>
          </cell>
          <cell r="E1862" t="str">
            <v>차량충돌충격흡수시설</v>
          </cell>
          <cell r="G1862" t="str">
            <v>EA</v>
          </cell>
          <cell r="I1862">
            <v>0</v>
          </cell>
        </row>
        <row r="1863">
          <cell r="A1863" t="str">
            <v>E4</v>
          </cell>
          <cell r="B1863">
            <v>0</v>
          </cell>
          <cell r="C1863" t="str">
            <v>총계</v>
          </cell>
          <cell r="D1863">
            <v>14586106</v>
          </cell>
          <cell r="I1863">
            <v>0</v>
          </cell>
        </row>
        <row r="1864">
          <cell r="A1864" t="str">
            <v>T4</v>
          </cell>
          <cell r="B1864">
            <v>2072</v>
          </cell>
          <cell r="C1864" t="str">
            <v>7.</v>
          </cell>
          <cell r="D1864">
            <v>14586107</v>
          </cell>
          <cell r="E1864" t="str">
            <v>부   대   공</v>
          </cell>
          <cell r="I1864">
            <v>3097715144</v>
          </cell>
        </row>
        <row r="1865">
          <cell r="A1865" t="str">
            <v>T3</v>
          </cell>
          <cell r="B1865">
            <v>1874</v>
          </cell>
          <cell r="C1865" t="str">
            <v>7.01</v>
          </cell>
          <cell r="D1865">
            <v>14586235</v>
          </cell>
          <cell r="E1865" t="str">
            <v>낙석방지책</v>
          </cell>
          <cell r="I1865">
            <v>0</v>
          </cell>
        </row>
        <row r="1866">
          <cell r="A1866" t="str">
            <v>T2</v>
          </cell>
          <cell r="B1866">
            <v>1868</v>
          </cell>
          <cell r="C1866" t="str">
            <v>a</v>
          </cell>
          <cell r="D1866">
            <v>14586236</v>
          </cell>
          <cell r="E1866" t="str">
            <v>낙석방지책</v>
          </cell>
          <cell r="I1866">
            <v>0</v>
          </cell>
        </row>
        <row r="1867">
          <cell r="A1867" t="str">
            <v>D00908</v>
          </cell>
          <cell r="B1867">
            <v>63</v>
          </cell>
          <cell r="C1867" t="str">
            <v>-1</v>
          </cell>
          <cell r="D1867">
            <v>14586237</v>
          </cell>
          <cell r="E1867" t="str">
            <v>낙석방지책(표준구간)</v>
          </cell>
          <cell r="F1867" t="str">
            <v>H=2.5 m</v>
          </cell>
          <cell r="G1867" t="str">
            <v>경간</v>
          </cell>
          <cell r="I1867">
            <v>0</v>
          </cell>
        </row>
        <row r="1868">
          <cell r="A1868" t="str">
            <v>D00852</v>
          </cell>
          <cell r="B1868">
            <v>2</v>
          </cell>
          <cell r="C1868" t="str">
            <v>-2</v>
          </cell>
          <cell r="D1868">
            <v>14586367</v>
          </cell>
          <cell r="E1868" t="str">
            <v>낙석방지책(단부)</v>
          </cell>
          <cell r="G1868" t="str">
            <v>개소</v>
          </cell>
          <cell r="I1868">
            <v>0</v>
          </cell>
        </row>
        <row r="1869">
          <cell r="A1869" t="str">
            <v>E2</v>
          </cell>
          <cell r="B1869">
            <v>0</v>
          </cell>
          <cell r="C1869" t="str">
            <v>계</v>
          </cell>
          <cell r="D1869">
            <v>14586431</v>
          </cell>
          <cell r="I1869">
            <v>0</v>
          </cell>
        </row>
        <row r="1870">
          <cell r="A1870" t="str">
            <v>T2</v>
          </cell>
          <cell r="B1870">
            <v>1872</v>
          </cell>
          <cell r="C1870" t="str">
            <v>b</v>
          </cell>
          <cell r="D1870">
            <v>14586447</v>
          </cell>
          <cell r="E1870" t="str">
            <v>기    초</v>
          </cell>
          <cell r="I1870">
            <v>0</v>
          </cell>
        </row>
        <row r="1871">
          <cell r="A1871" t="str">
            <v>D00909</v>
          </cell>
          <cell r="B1871">
            <v>63</v>
          </cell>
          <cell r="C1871" t="str">
            <v>-1</v>
          </cell>
          <cell r="D1871">
            <v>14586455</v>
          </cell>
          <cell r="E1871" t="str">
            <v>표준구간</v>
          </cell>
          <cell r="G1871" t="str">
            <v>EA</v>
          </cell>
          <cell r="I1871">
            <v>0</v>
          </cell>
        </row>
        <row r="1872">
          <cell r="A1872" t="str">
            <v>D01300</v>
          </cell>
          <cell r="B1872">
            <v>2</v>
          </cell>
          <cell r="C1872" t="str">
            <v>-2</v>
          </cell>
          <cell r="D1872">
            <v>14586459</v>
          </cell>
          <cell r="E1872" t="str">
            <v>단    부</v>
          </cell>
          <cell r="G1872" t="str">
            <v>EA</v>
          </cell>
          <cell r="I1872">
            <v>0</v>
          </cell>
        </row>
        <row r="1873">
          <cell r="A1873" t="str">
            <v>E2</v>
          </cell>
          <cell r="B1873">
            <v>0</v>
          </cell>
          <cell r="C1873" t="str">
            <v>계</v>
          </cell>
          <cell r="D1873">
            <v>14586461</v>
          </cell>
          <cell r="I1873">
            <v>0</v>
          </cell>
        </row>
        <row r="1874">
          <cell r="A1874" t="str">
            <v>D00892</v>
          </cell>
          <cell r="B1874">
            <v>4725</v>
          </cell>
          <cell r="C1874" t="str">
            <v>c</v>
          </cell>
          <cell r="D1874">
            <v>14586462</v>
          </cell>
          <cell r="E1874" t="str">
            <v>낙석 방지망</v>
          </cell>
          <cell r="G1874" t="str">
            <v>㎡</v>
          </cell>
          <cell r="I1874">
            <v>0</v>
          </cell>
        </row>
        <row r="1875">
          <cell r="A1875" t="str">
            <v>E3</v>
          </cell>
          <cell r="B1875">
            <v>0</v>
          </cell>
          <cell r="C1875" t="str">
            <v>합계</v>
          </cell>
          <cell r="D1875">
            <v>14586463</v>
          </cell>
          <cell r="I1875">
            <v>0</v>
          </cell>
        </row>
        <row r="1876">
          <cell r="A1876" t="str">
            <v>T3</v>
          </cell>
          <cell r="B1876">
            <v>1910</v>
          </cell>
          <cell r="C1876" t="str">
            <v>7.02</v>
          </cell>
          <cell r="D1876">
            <v>14586847</v>
          </cell>
          <cell r="E1876" t="str">
            <v>방 음 벽</v>
          </cell>
          <cell r="I1876">
            <v>0</v>
          </cell>
        </row>
        <row r="1877">
          <cell r="A1877" t="str">
            <v>T2</v>
          </cell>
          <cell r="B1877">
            <v>1895</v>
          </cell>
          <cell r="C1877" t="str">
            <v>a</v>
          </cell>
          <cell r="D1877">
            <v>14586855</v>
          </cell>
          <cell r="E1877" t="str">
            <v>방음벽 설치</v>
          </cell>
          <cell r="I1877">
            <v>0</v>
          </cell>
        </row>
        <row r="1878">
          <cell r="A1878" t="str">
            <v>D00921</v>
          </cell>
          <cell r="B1878">
            <v>1874</v>
          </cell>
          <cell r="C1878" t="str">
            <v>-1</v>
          </cell>
          <cell r="D1878">
            <v>14586863</v>
          </cell>
          <cell r="E1878" t="str">
            <v>방음벽설치(토공용)</v>
          </cell>
          <cell r="F1878" t="str">
            <v>(흡음형,H=3.0 M)</v>
          </cell>
          <cell r="G1878" t="str">
            <v>M</v>
          </cell>
          <cell r="I1878">
            <v>0</v>
          </cell>
        </row>
        <row r="1879">
          <cell r="A1879" t="str">
            <v>D03866</v>
          </cell>
          <cell r="B1879">
            <v>90</v>
          </cell>
          <cell r="C1879" t="str">
            <v>-2</v>
          </cell>
          <cell r="D1879">
            <v>14586864</v>
          </cell>
          <cell r="E1879" t="str">
            <v>방음벽설치(교량용)</v>
          </cell>
          <cell r="F1879" t="str">
            <v>(흡음형,H=3.0 M)</v>
          </cell>
          <cell r="G1879" t="str">
            <v>M</v>
          </cell>
          <cell r="I1879">
            <v>0</v>
          </cell>
        </row>
        <row r="1880">
          <cell r="A1880" t="str">
            <v>T1</v>
          </cell>
          <cell r="B1880">
            <v>1882</v>
          </cell>
          <cell r="C1880" t="str">
            <v>-3</v>
          </cell>
          <cell r="D1880">
            <v>14586961</v>
          </cell>
          <cell r="E1880" t="str">
            <v>콘크리트타설</v>
          </cell>
          <cell r="I1880">
            <v>0</v>
          </cell>
        </row>
        <row r="1881">
          <cell r="A1881" t="str">
            <v>D00237</v>
          </cell>
          <cell r="B1881">
            <v>4535</v>
          </cell>
          <cell r="C1881" t="str">
            <v>-3-1</v>
          </cell>
          <cell r="D1881">
            <v>14586977</v>
          </cell>
          <cell r="E1881" t="str">
            <v>콘크리트타설</v>
          </cell>
          <cell r="F1881" t="str">
            <v>(철근 펌프카)</v>
          </cell>
          <cell r="G1881" t="str">
            <v>㎥</v>
          </cell>
          <cell r="I1881">
            <v>0</v>
          </cell>
        </row>
        <row r="1882">
          <cell r="A1882" t="str">
            <v>D00231</v>
          </cell>
          <cell r="B1882">
            <v>505</v>
          </cell>
          <cell r="C1882" t="str">
            <v>-3-2</v>
          </cell>
          <cell r="D1882">
            <v>14586985</v>
          </cell>
          <cell r="E1882" t="str">
            <v>콘크리트타설</v>
          </cell>
          <cell r="F1882" t="str">
            <v>(무근 VIB 제외)</v>
          </cell>
          <cell r="G1882" t="str">
            <v>㎥</v>
          </cell>
          <cell r="I1882">
            <v>0</v>
          </cell>
        </row>
        <row r="1883">
          <cell r="A1883" t="str">
            <v>E1</v>
          </cell>
          <cell r="B1883">
            <v>0</v>
          </cell>
          <cell r="C1883" t="str">
            <v>소계</v>
          </cell>
          <cell r="D1883">
            <v>14586989</v>
          </cell>
          <cell r="I1883">
            <v>0</v>
          </cell>
        </row>
        <row r="1884">
          <cell r="A1884" t="str">
            <v>T1</v>
          </cell>
          <cell r="B1884">
            <v>1886</v>
          </cell>
          <cell r="C1884" t="str">
            <v>-4</v>
          </cell>
          <cell r="D1884">
            <v>14586991</v>
          </cell>
          <cell r="E1884" t="str">
            <v>거 푸 집</v>
          </cell>
          <cell r="I1884">
            <v>0</v>
          </cell>
        </row>
        <row r="1885">
          <cell r="A1885" t="str">
            <v>D00276</v>
          </cell>
          <cell r="B1885">
            <v>11468</v>
          </cell>
          <cell r="C1885" t="str">
            <v>-4-1</v>
          </cell>
          <cell r="D1885">
            <v>14586992</v>
          </cell>
          <cell r="E1885" t="str">
            <v>측    벽</v>
          </cell>
          <cell r="F1885" t="str">
            <v>합판 3 회</v>
          </cell>
          <cell r="G1885" t="str">
            <v>㎡</v>
          </cell>
          <cell r="I1885">
            <v>0</v>
          </cell>
        </row>
        <row r="1886">
          <cell r="A1886" t="str">
            <v>D00276</v>
          </cell>
          <cell r="B1886">
            <v>38</v>
          </cell>
          <cell r="C1886" t="str">
            <v>-4-2</v>
          </cell>
          <cell r="D1886">
            <v>14586993</v>
          </cell>
          <cell r="E1886" t="str">
            <v>시 종 점</v>
          </cell>
          <cell r="F1886" t="str">
            <v>합판 3 회</v>
          </cell>
          <cell r="G1886" t="str">
            <v>㎡</v>
          </cell>
          <cell r="I1886">
            <v>0</v>
          </cell>
        </row>
        <row r="1887">
          <cell r="A1887" t="str">
            <v>E1</v>
          </cell>
          <cell r="B1887">
            <v>0</v>
          </cell>
          <cell r="C1887" t="str">
            <v>소계</v>
          </cell>
          <cell r="D1887">
            <v>14587057</v>
          </cell>
          <cell r="I1887">
            <v>0</v>
          </cell>
        </row>
        <row r="1888">
          <cell r="A1888" t="str">
            <v>D00323</v>
          </cell>
          <cell r="B1888">
            <v>3748</v>
          </cell>
          <cell r="C1888" t="str">
            <v>-5</v>
          </cell>
          <cell r="D1888">
            <v>14587089</v>
          </cell>
          <cell r="E1888" t="str">
            <v>강관비계</v>
          </cell>
          <cell r="F1888" t="str">
            <v>(0∼30 M)</v>
          </cell>
          <cell r="G1888" t="str">
            <v>㎡</v>
          </cell>
          <cell r="I1888">
            <v>0</v>
          </cell>
        </row>
        <row r="1889">
          <cell r="A1889" t="str">
            <v>D00761</v>
          </cell>
          <cell r="B1889">
            <v>2061</v>
          </cell>
          <cell r="C1889" t="str">
            <v>-6</v>
          </cell>
          <cell r="D1889">
            <v>14587105</v>
          </cell>
          <cell r="E1889" t="str">
            <v>비닐깔기</v>
          </cell>
          <cell r="G1889" t="str">
            <v>㎡</v>
          </cell>
          <cell r="I1889">
            <v>0</v>
          </cell>
        </row>
        <row r="1890">
          <cell r="A1890" t="str">
            <v>D01293</v>
          </cell>
          <cell r="B1890">
            <v>281</v>
          </cell>
          <cell r="C1890" t="str">
            <v>-7</v>
          </cell>
          <cell r="D1890">
            <v>14587113</v>
          </cell>
          <cell r="E1890" t="str">
            <v>신축이음</v>
          </cell>
          <cell r="F1890" t="str">
            <v>(스치로폴 T=10 m/m)</v>
          </cell>
          <cell r="G1890" t="str">
            <v>㎡</v>
          </cell>
          <cell r="I1890">
            <v>0</v>
          </cell>
        </row>
        <row r="1891">
          <cell r="A1891" t="str">
            <v>D00887</v>
          </cell>
          <cell r="B1891">
            <v>768</v>
          </cell>
          <cell r="C1891" t="str">
            <v>-8</v>
          </cell>
          <cell r="D1891">
            <v>14587117</v>
          </cell>
          <cell r="E1891" t="str">
            <v>수축줄눈</v>
          </cell>
          <cell r="F1891" t="str">
            <v>(30x38)</v>
          </cell>
          <cell r="G1891" t="str">
            <v>㎡</v>
          </cell>
          <cell r="I1891">
            <v>0</v>
          </cell>
        </row>
        <row r="1892">
          <cell r="A1892" t="str">
            <v>D00340</v>
          </cell>
          <cell r="B1892">
            <v>1405</v>
          </cell>
          <cell r="C1892" t="str">
            <v>-9</v>
          </cell>
          <cell r="D1892">
            <v>14587119</v>
          </cell>
          <cell r="E1892" t="str">
            <v>PVC PIPE 설치</v>
          </cell>
          <cell r="F1892" t="str">
            <v>(D= 50 m/m)</v>
          </cell>
          <cell r="G1892" t="str">
            <v>M</v>
          </cell>
          <cell r="I1892">
            <v>0</v>
          </cell>
        </row>
        <row r="1893">
          <cell r="A1893" t="str">
            <v>D00271</v>
          </cell>
          <cell r="B1893">
            <v>252.99</v>
          </cell>
          <cell r="C1893" t="str">
            <v>-10</v>
          </cell>
          <cell r="D1893">
            <v>14587120</v>
          </cell>
          <cell r="E1893" t="str">
            <v>철근가공조립</v>
          </cell>
          <cell r="F1893" t="str">
            <v>(보 통)</v>
          </cell>
          <cell r="G1893" t="str">
            <v>Ton</v>
          </cell>
          <cell r="I1893">
            <v>0</v>
          </cell>
        </row>
        <row r="1894">
          <cell r="A1894" t="str">
            <v>D00168</v>
          </cell>
          <cell r="B1894">
            <v>1630</v>
          </cell>
          <cell r="C1894" t="str">
            <v>-11</v>
          </cell>
          <cell r="D1894">
            <v>14587121</v>
          </cell>
          <cell r="E1894" t="str">
            <v>기초잡석깔기</v>
          </cell>
          <cell r="F1894" t="str">
            <v>(현장암 유용)</v>
          </cell>
          <cell r="G1894" t="str">
            <v>㎥</v>
          </cell>
          <cell r="I1894">
            <v>0</v>
          </cell>
        </row>
        <row r="1895">
          <cell r="A1895" t="str">
            <v>D00160</v>
          </cell>
          <cell r="B1895">
            <v>155</v>
          </cell>
          <cell r="C1895" t="str">
            <v>-12</v>
          </cell>
          <cell r="D1895">
            <v>14587185</v>
          </cell>
          <cell r="E1895" t="str">
            <v>되메우기및다짐</v>
          </cell>
          <cell r="F1895" t="str">
            <v>(인력30%+백호우70%)</v>
          </cell>
          <cell r="G1895" t="str">
            <v>㎥</v>
          </cell>
          <cell r="I1895">
            <v>0</v>
          </cell>
        </row>
        <row r="1896">
          <cell r="A1896" t="str">
            <v>E2</v>
          </cell>
          <cell r="B1896">
            <v>0</v>
          </cell>
          <cell r="C1896" t="str">
            <v>계</v>
          </cell>
          <cell r="D1896">
            <v>14587217</v>
          </cell>
          <cell r="I1896">
            <v>0</v>
          </cell>
        </row>
        <row r="1897">
          <cell r="A1897" t="str">
            <v>T2</v>
          </cell>
          <cell r="B1897">
            <v>1900</v>
          </cell>
          <cell r="C1897" t="str">
            <v>b</v>
          </cell>
          <cell r="D1897">
            <v>14587249</v>
          </cell>
          <cell r="E1897" t="str">
            <v>가설방음벽</v>
          </cell>
          <cell r="I1897">
            <v>0</v>
          </cell>
        </row>
        <row r="1898">
          <cell r="A1898" t="str">
            <v>D00944</v>
          </cell>
          <cell r="B1898">
            <v>220</v>
          </cell>
          <cell r="C1898" t="str">
            <v>-1</v>
          </cell>
          <cell r="D1898">
            <v>14587378</v>
          </cell>
          <cell r="E1898" t="str">
            <v>가설방음벽(H:2.0MxW:</v>
          </cell>
          <cell r="F1898" t="str">
            <v>2.0M)+방진망 2.0M</v>
          </cell>
          <cell r="G1898" t="str">
            <v>M</v>
          </cell>
          <cell r="I1898">
            <v>0</v>
          </cell>
        </row>
        <row r="1899">
          <cell r="A1899" t="str">
            <v>D00945</v>
          </cell>
          <cell r="B1899">
            <v>580</v>
          </cell>
          <cell r="C1899" t="str">
            <v>-2</v>
          </cell>
          <cell r="D1899">
            <v>14587379</v>
          </cell>
          <cell r="E1899" t="str">
            <v>가설방음벽(H:3.0MxW:</v>
          </cell>
          <cell r="F1899" t="str">
            <v>2.0M)+방진망 2.0M</v>
          </cell>
          <cell r="G1899" t="str">
            <v>M</v>
          </cell>
          <cell r="I1899">
            <v>0</v>
          </cell>
        </row>
        <row r="1900">
          <cell r="A1900" t="str">
            <v>D00946</v>
          </cell>
          <cell r="B1900">
            <v>985</v>
          </cell>
          <cell r="C1900" t="str">
            <v>-3</v>
          </cell>
          <cell r="D1900">
            <v>14587443</v>
          </cell>
          <cell r="E1900" t="str">
            <v>가설방음벽(H:4.0MxW:</v>
          </cell>
          <cell r="F1900" t="str">
            <v>2.0M)+방진망 2.0M</v>
          </cell>
          <cell r="G1900" t="str">
            <v>M</v>
          </cell>
          <cell r="I1900">
            <v>0</v>
          </cell>
        </row>
        <row r="1901">
          <cell r="A1901" t="str">
            <v>E2</v>
          </cell>
          <cell r="B1901">
            <v>0</v>
          </cell>
          <cell r="C1901" t="str">
            <v>계</v>
          </cell>
          <cell r="D1901">
            <v>14587475</v>
          </cell>
          <cell r="I1901">
            <v>0</v>
          </cell>
        </row>
        <row r="1902">
          <cell r="A1902" t="str">
            <v>D00947</v>
          </cell>
          <cell r="B1902">
            <v>205</v>
          </cell>
          <cell r="C1902" t="str">
            <v>c</v>
          </cell>
          <cell r="D1902">
            <v>14587491</v>
          </cell>
          <cell r="E1902" t="str">
            <v>방진망 설치</v>
          </cell>
          <cell r="F1902" t="str">
            <v>(H:4.0MxW:2.0M)</v>
          </cell>
          <cell r="G1902" t="str">
            <v>M</v>
          </cell>
          <cell r="I1902">
            <v>0</v>
          </cell>
        </row>
        <row r="1903">
          <cell r="A1903" t="str">
            <v>T2</v>
          </cell>
          <cell r="B1903">
            <v>1909</v>
          </cell>
          <cell r="C1903" t="str">
            <v>d</v>
          </cell>
          <cell r="D1903">
            <v>14587495</v>
          </cell>
          <cell r="E1903" t="str">
            <v>차폐시설</v>
          </cell>
          <cell r="F1903" t="str">
            <v>(가림판휀스)</v>
          </cell>
          <cell r="I1903">
            <v>0</v>
          </cell>
        </row>
        <row r="1904">
          <cell r="A1904" t="str">
            <v>D00096</v>
          </cell>
          <cell r="B1904">
            <v>37</v>
          </cell>
          <cell r="C1904" t="str">
            <v>-1</v>
          </cell>
          <cell r="D1904">
            <v>14587497</v>
          </cell>
          <cell r="E1904" t="str">
            <v>구조물터파기</v>
          </cell>
          <cell r="F1904" t="str">
            <v>(육상토사 0∼2 M)</v>
          </cell>
          <cell r="G1904" t="str">
            <v>㎥</v>
          </cell>
          <cell r="I1904">
            <v>0</v>
          </cell>
        </row>
        <row r="1905">
          <cell r="A1905" t="str">
            <v>D00160</v>
          </cell>
          <cell r="B1905">
            <v>34</v>
          </cell>
          <cell r="C1905" t="str">
            <v>-2</v>
          </cell>
          <cell r="D1905">
            <v>14587498</v>
          </cell>
          <cell r="E1905" t="str">
            <v>되메우기및다짐</v>
          </cell>
          <cell r="F1905" t="str">
            <v>(인력30%+백호우70%)</v>
          </cell>
          <cell r="G1905" t="str">
            <v>㎥</v>
          </cell>
          <cell r="I1905">
            <v>0</v>
          </cell>
        </row>
        <row r="1906">
          <cell r="A1906" t="str">
            <v>D00231</v>
          </cell>
          <cell r="B1906">
            <v>3</v>
          </cell>
          <cell r="C1906" t="str">
            <v>-3</v>
          </cell>
          <cell r="D1906">
            <v>14587499</v>
          </cell>
          <cell r="E1906" t="str">
            <v>콘크리트타설</v>
          </cell>
          <cell r="F1906" t="str">
            <v>(무근 VIB 제외)</v>
          </cell>
          <cell r="G1906" t="str">
            <v>㎥</v>
          </cell>
          <cell r="I1906">
            <v>0</v>
          </cell>
        </row>
        <row r="1907">
          <cell r="A1907" t="str">
            <v>D00282</v>
          </cell>
          <cell r="B1907">
            <v>30</v>
          </cell>
          <cell r="C1907" t="str">
            <v>-4</v>
          </cell>
          <cell r="D1907">
            <v>14587563</v>
          </cell>
          <cell r="E1907" t="str">
            <v>합판거푸집</v>
          </cell>
          <cell r="F1907" t="str">
            <v>(6 회)</v>
          </cell>
          <cell r="G1907" t="str">
            <v>㎡</v>
          </cell>
          <cell r="I1907">
            <v>0</v>
          </cell>
        </row>
        <row r="1908">
          <cell r="A1908" t="str">
            <v>D01204</v>
          </cell>
          <cell r="B1908">
            <v>3</v>
          </cell>
          <cell r="C1908" t="str">
            <v>-5</v>
          </cell>
          <cell r="D1908">
            <v>14587595</v>
          </cell>
          <cell r="E1908" t="str">
            <v>잔토처리</v>
          </cell>
          <cell r="F1908" t="str">
            <v>(인 력)</v>
          </cell>
          <cell r="G1908" t="str">
            <v>㎥</v>
          </cell>
          <cell r="I1908">
            <v>0</v>
          </cell>
        </row>
        <row r="1909">
          <cell r="A1909" t="str">
            <v>D03799</v>
          </cell>
          <cell r="B1909">
            <v>60</v>
          </cell>
          <cell r="C1909" t="str">
            <v>-6</v>
          </cell>
          <cell r="D1909">
            <v>14587627</v>
          </cell>
          <cell r="E1909" t="str">
            <v>차폐시설</v>
          </cell>
          <cell r="F1909" t="str">
            <v>(가림판휀스)</v>
          </cell>
          <cell r="G1909" t="str">
            <v>M</v>
          </cell>
          <cell r="I1909">
            <v>0</v>
          </cell>
        </row>
        <row r="1910">
          <cell r="A1910" t="str">
            <v>E2</v>
          </cell>
          <cell r="B1910">
            <v>0</v>
          </cell>
          <cell r="C1910" t="str">
            <v>계</v>
          </cell>
          <cell r="D1910">
            <v>14587631</v>
          </cell>
          <cell r="I1910">
            <v>0</v>
          </cell>
        </row>
        <row r="1911">
          <cell r="A1911" t="str">
            <v>E3</v>
          </cell>
          <cell r="B1911">
            <v>0</v>
          </cell>
          <cell r="C1911" t="str">
            <v>합계</v>
          </cell>
          <cell r="D1911">
            <v>14587635</v>
          </cell>
          <cell r="I1911">
            <v>0</v>
          </cell>
        </row>
        <row r="1912">
          <cell r="A1912" t="str">
            <v>D01218</v>
          </cell>
          <cell r="B1912">
            <v>10</v>
          </cell>
          <cell r="C1912" t="str">
            <v>7.03</v>
          </cell>
          <cell r="D1912">
            <v>14587639</v>
          </cell>
          <cell r="E1912" t="str">
            <v>세륜시설</v>
          </cell>
          <cell r="F1912" t="str">
            <v>(간이식)</v>
          </cell>
          <cell r="G1912" t="str">
            <v>개소</v>
          </cell>
          <cell r="I1912">
            <v>0</v>
          </cell>
        </row>
        <row r="1913">
          <cell r="A1913" t="str">
            <v>D01103</v>
          </cell>
          <cell r="B1913">
            <v>21</v>
          </cell>
          <cell r="C1913" t="str">
            <v>7.04</v>
          </cell>
          <cell r="D1913">
            <v>14587641</v>
          </cell>
          <cell r="E1913" t="str">
            <v>침사지</v>
          </cell>
          <cell r="F1913" t="str">
            <v>(3.9x1.3)</v>
          </cell>
          <cell r="G1913" t="str">
            <v>개소</v>
          </cell>
          <cell r="I1913">
            <v>0</v>
          </cell>
        </row>
        <row r="1914">
          <cell r="A1914" t="str">
            <v>T3</v>
          </cell>
          <cell r="B1914">
            <v>1920</v>
          </cell>
          <cell r="C1914" t="str">
            <v>7.05</v>
          </cell>
          <cell r="D1914">
            <v>14587773</v>
          </cell>
          <cell r="E1914" t="str">
            <v>절토부 점검로</v>
          </cell>
          <cell r="I1914">
            <v>0</v>
          </cell>
        </row>
        <row r="1915">
          <cell r="A1915" t="str">
            <v>T2</v>
          </cell>
          <cell r="B1915">
            <v>1918</v>
          </cell>
          <cell r="C1915" t="str">
            <v>a</v>
          </cell>
          <cell r="D1915">
            <v>14587775</v>
          </cell>
          <cell r="E1915" t="str">
            <v>점검용사다리</v>
          </cell>
          <cell r="I1915">
            <v>0</v>
          </cell>
        </row>
        <row r="1916">
          <cell r="A1916" t="str">
            <v>D01303</v>
          </cell>
          <cell r="B1916">
            <v>15</v>
          </cell>
          <cell r="C1916" t="str">
            <v>-1</v>
          </cell>
          <cell r="D1916">
            <v>14587839</v>
          </cell>
          <cell r="E1916" t="str">
            <v>절토부점검로</v>
          </cell>
          <cell r="F1916" t="str">
            <v>(토사구간)</v>
          </cell>
          <cell r="G1916" t="str">
            <v>M</v>
          </cell>
          <cell r="I1916">
            <v>0</v>
          </cell>
        </row>
        <row r="1917">
          <cell r="A1917" t="str">
            <v>D01273</v>
          </cell>
          <cell r="B1917">
            <v>36</v>
          </cell>
          <cell r="C1917" t="str">
            <v>-2</v>
          </cell>
          <cell r="D1917">
            <v>14587871</v>
          </cell>
          <cell r="E1917" t="str">
            <v>절토부점검로</v>
          </cell>
          <cell r="F1917" t="str">
            <v>(리핑암구간)</v>
          </cell>
          <cell r="G1917" t="str">
            <v>M</v>
          </cell>
          <cell r="I1917">
            <v>0</v>
          </cell>
        </row>
        <row r="1918">
          <cell r="A1918" t="str">
            <v>D01274</v>
          </cell>
          <cell r="B1918">
            <v>64</v>
          </cell>
          <cell r="C1918" t="str">
            <v>-3</v>
          </cell>
          <cell r="D1918">
            <v>14587883</v>
          </cell>
          <cell r="E1918" t="str">
            <v>절토부점검로</v>
          </cell>
          <cell r="F1918" t="str">
            <v>(발파암구간 1:0.5)</v>
          </cell>
          <cell r="G1918" t="str">
            <v>M</v>
          </cell>
          <cell r="I1918">
            <v>0</v>
          </cell>
        </row>
        <row r="1919">
          <cell r="A1919" t="str">
            <v>E2</v>
          </cell>
          <cell r="B1919">
            <v>0</v>
          </cell>
          <cell r="C1919" t="str">
            <v>계</v>
          </cell>
          <cell r="D1919">
            <v>14587895</v>
          </cell>
          <cell r="I1919">
            <v>0</v>
          </cell>
        </row>
        <row r="1920">
          <cell r="A1920" t="str">
            <v>D01275</v>
          </cell>
          <cell r="B1920">
            <v>7</v>
          </cell>
          <cell r="C1920" t="str">
            <v>b</v>
          </cell>
          <cell r="D1920">
            <v>14587899</v>
          </cell>
          <cell r="E1920" t="str">
            <v>절토부점검로</v>
          </cell>
          <cell r="F1920" t="str">
            <v>(소단부)</v>
          </cell>
          <cell r="G1920" t="str">
            <v>EA</v>
          </cell>
          <cell r="I1920">
            <v>0</v>
          </cell>
        </row>
        <row r="1921">
          <cell r="A1921" t="str">
            <v>E3</v>
          </cell>
          <cell r="B1921">
            <v>0</v>
          </cell>
          <cell r="C1921" t="str">
            <v>합계</v>
          </cell>
          <cell r="D1921">
            <v>14587901</v>
          </cell>
          <cell r="I1921">
            <v>0</v>
          </cell>
        </row>
        <row r="1922">
          <cell r="A1922" t="str">
            <v>T3</v>
          </cell>
          <cell r="B1922">
            <v>1947</v>
          </cell>
          <cell r="C1922" t="str">
            <v>7.06</v>
          </cell>
          <cell r="D1922">
            <v>14588271</v>
          </cell>
          <cell r="E1922" t="str">
            <v>가 도 공</v>
          </cell>
          <cell r="I1922">
            <v>0</v>
          </cell>
        </row>
        <row r="1923">
          <cell r="A1923" t="str">
            <v>T2</v>
          </cell>
          <cell r="B1923">
            <v>1925</v>
          </cell>
          <cell r="C1923" t="str">
            <v>a</v>
          </cell>
          <cell r="D1923">
            <v>14588274</v>
          </cell>
          <cell r="E1923" t="str">
            <v>아스콘표층</v>
          </cell>
          <cell r="I1923">
            <v>0</v>
          </cell>
        </row>
        <row r="1924">
          <cell r="A1924" t="str">
            <v>M00056</v>
          </cell>
          <cell r="B1924">
            <v>789</v>
          </cell>
          <cell r="C1924" t="str">
            <v>-1</v>
          </cell>
          <cell r="D1924">
            <v>14588276</v>
          </cell>
          <cell r="E1924" t="str">
            <v>아 스 콘</v>
          </cell>
          <cell r="F1924" t="str">
            <v>표층용</v>
          </cell>
          <cell r="G1924" t="str">
            <v>TON</v>
          </cell>
          <cell r="I1924">
            <v>0</v>
          </cell>
        </row>
        <row r="1925">
          <cell r="A1925" t="str">
            <v>D00816</v>
          </cell>
          <cell r="B1925">
            <v>66</v>
          </cell>
          <cell r="C1925" t="str">
            <v>-2</v>
          </cell>
          <cell r="D1925">
            <v>14588277</v>
          </cell>
          <cell r="E1925" t="str">
            <v>아스콘표층</v>
          </cell>
          <cell r="F1925" t="str">
            <v>(포설다짐 T=5 Cm)</v>
          </cell>
          <cell r="G1925" t="str">
            <v>ａ</v>
          </cell>
          <cell r="I1925">
            <v>0</v>
          </cell>
        </row>
        <row r="1926">
          <cell r="A1926" t="str">
            <v>E2</v>
          </cell>
          <cell r="B1926">
            <v>0</v>
          </cell>
          <cell r="C1926" t="str">
            <v>계</v>
          </cell>
          <cell r="D1926">
            <v>14588278</v>
          </cell>
          <cell r="I1926">
            <v>0</v>
          </cell>
        </row>
        <row r="1927">
          <cell r="A1927" t="str">
            <v>D00814</v>
          </cell>
          <cell r="B1927">
            <v>102</v>
          </cell>
          <cell r="C1927" t="str">
            <v>b</v>
          </cell>
          <cell r="D1927">
            <v>14588406</v>
          </cell>
          <cell r="E1927" t="str">
            <v>택 코 팅</v>
          </cell>
          <cell r="F1927" t="str">
            <v>(RSC-4 20 L/a)</v>
          </cell>
          <cell r="G1927" t="str">
            <v>ａ</v>
          </cell>
          <cell r="I1927">
            <v>0</v>
          </cell>
        </row>
        <row r="1928">
          <cell r="A1928" t="str">
            <v>T2</v>
          </cell>
          <cell r="B1928">
            <v>1930</v>
          </cell>
          <cell r="C1928" t="str">
            <v>c</v>
          </cell>
          <cell r="D1928">
            <v>14588534</v>
          </cell>
          <cell r="E1928" t="str">
            <v>아스콘기층</v>
          </cell>
          <cell r="I1928">
            <v>0</v>
          </cell>
        </row>
        <row r="1929">
          <cell r="A1929" t="str">
            <v>M00059</v>
          </cell>
          <cell r="B1929">
            <v>1634</v>
          </cell>
          <cell r="C1929" t="str">
            <v>-1</v>
          </cell>
          <cell r="D1929">
            <v>14588535</v>
          </cell>
          <cell r="E1929" t="str">
            <v>아 스 콘</v>
          </cell>
          <cell r="F1929" t="str">
            <v>기층용</v>
          </cell>
          <cell r="G1929" t="str">
            <v>TON</v>
          </cell>
          <cell r="I1929">
            <v>0</v>
          </cell>
        </row>
        <row r="1930">
          <cell r="A1930" t="str">
            <v>D00809</v>
          </cell>
          <cell r="B1930">
            <v>68</v>
          </cell>
          <cell r="C1930" t="str">
            <v>-2</v>
          </cell>
          <cell r="D1930">
            <v>14588599</v>
          </cell>
          <cell r="E1930" t="str">
            <v>아스콘기층</v>
          </cell>
          <cell r="F1930" t="str">
            <v>(포설및다짐 T=10 Cm)</v>
          </cell>
          <cell r="G1930" t="str">
            <v>ａ</v>
          </cell>
          <cell r="I1930">
            <v>0</v>
          </cell>
        </row>
        <row r="1931">
          <cell r="A1931" t="str">
            <v>E2</v>
          </cell>
          <cell r="B1931">
            <v>0</v>
          </cell>
          <cell r="C1931" t="str">
            <v>계</v>
          </cell>
          <cell r="D1931">
            <v>14588631</v>
          </cell>
          <cell r="I1931">
            <v>0</v>
          </cell>
        </row>
        <row r="1932">
          <cell r="A1932" t="str">
            <v>D00805</v>
          </cell>
          <cell r="B1932">
            <v>69</v>
          </cell>
          <cell r="C1932" t="str">
            <v>d</v>
          </cell>
          <cell r="D1932">
            <v>14588662</v>
          </cell>
          <cell r="E1932" t="str">
            <v>프라임코팅</v>
          </cell>
          <cell r="F1932" t="str">
            <v>(MC-1,75 L/a)</v>
          </cell>
          <cell r="G1932" t="str">
            <v>ａ</v>
          </cell>
          <cell r="I1932">
            <v>0</v>
          </cell>
        </row>
        <row r="1933">
          <cell r="A1933" t="str">
            <v>T2</v>
          </cell>
          <cell r="B1933">
            <v>1935</v>
          </cell>
          <cell r="C1933" t="str">
            <v>e</v>
          </cell>
          <cell r="D1933">
            <v>14588663</v>
          </cell>
          <cell r="E1933" t="str">
            <v>보조기층</v>
          </cell>
          <cell r="I1933">
            <v>0</v>
          </cell>
        </row>
        <row r="1934">
          <cell r="A1934" t="str">
            <v>D03742</v>
          </cell>
          <cell r="B1934">
            <v>1847</v>
          </cell>
          <cell r="C1934" t="str">
            <v>-1</v>
          </cell>
          <cell r="D1934">
            <v>14588679</v>
          </cell>
          <cell r="E1934" t="str">
            <v>보조기층생산</v>
          </cell>
          <cell r="F1934" t="str">
            <v>(현장암유용)</v>
          </cell>
          <cell r="G1934" t="str">
            <v>㎥</v>
          </cell>
          <cell r="I1934">
            <v>0</v>
          </cell>
        </row>
        <row r="1935">
          <cell r="A1935" t="str">
            <v>D00798</v>
          </cell>
          <cell r="B1935">
            <v>1438</v>
          </cell>
          <cell r="C1935" t="str">
            <v>-2</v>
          </cell>
          <cell r="D1935">
            <v>14588687</v>
          </cell>
          <cell r="E1935" t="str">
            <v>보조기층</v>
          </cell>
          <cell r="F1935" t="str">
            <v>(포설및다짐 T=20 Cm)</v>
          </cell>
          <cell r="G1935" t="str">
            <v>㎥</v>
          </cell>
          <cell r="I1935">
            <v>0</v>
          </cell>
        </row>
        <row r="1936">
          <cell r="A1936" t="str">
            <v>E2</v>
          </cell>
          <cell r="B1936">
            <v>0</v>
          </cell>
          <cell r="C1936" t="str">
            <v>계</v>
          </cell>
          <cell r="D1936">
            <v>14588691</v>
          </cell>
          <cell r="I1936">
            <v>0</v>
          </cell>
        </row>
        <row r="1937">
          <cell r="A1937" t="str">
            <v>T2</v>
          </cell>
          <cell r="B1937">
            <v>1940</v>
          </cell>
          <cell r="C1937" t="str">
            <v>f</v>
          </cell>
          <cell r="D1937">
            <v>14588692</v>
          </cell>
          <cell r="E1937" t="str">
            <v>차선도색</v>
          </cell>
          <cell r="I1937">
            <v>0</v>
          </cell>
        </row>
        <row r="1938">
          <cell r="A1938" t="str">
            <v>D01152</v>
          </cell>
          <cell r="B1938">
            <v>239</v>
          </cell>
          <cell r="C1938" t="str">
            <v>-1</v>
          </cell>
          <cell r="D1938">
            <v>14588693</v>
          </cell>
          <cell r="E1938" t="str">
            <v>가도차선도색(상온형)</v>
          </cell>
          <cell r="F1938" t="str">
            <v>(백색실선)</v>
          </cell>
          <cell r="G1938" t="str">
            <v>㎡</v>
          </cell>
          <cell r="I1938">
            <v>0</v>
          </cell>
        </row>
        <row r="1939">
          <cell r="A1939" t="str">
            <v>D00869</v>
          </cell>
          <cell r="B1939">
            <v>414</v>
          </cell>
          <cell r="C1939" t="str">
            <v>-2</v>
          </cell>
          <cell r="D1939">
            <v>14588694</v>
          </cell>
          <cell r="E1939" t="str">
            <v>가도차선도색(상온형)</v>
          </cell>
          <cell r="F1939" t="str">
            <v>(백색파선)</v>
          </cell>
          <cell r="G1939" t="str">
            <v>㎡</v>
          </cell>
          <cell r="I1939">
            <v>0</v>
          </cell>
        </row>
        <row r="1940">
          <cell r="A1940" t="str">
            <v>D01151</v>
          </cell>
          <cell r="B1940">
            <v>252</v>
          </cell>
          <cell r="C1940" t="str">
            <v>-3</v>
          </cell>
          <cell r="D1940">
            <v>14588695</v>
          </cell>
          <cell r="E1940" t="str">
            <v>가도차선도색(상온형)</v>
          </cell>
          <cell r="F1940" t="str">
            <v>(황색실선)</v>
          </cell>
          <cell r="G1940" t="str">
            <v>㎡</v>
          </cell>
          <cell r="I1940">
            <v>0</v>
          </cell>
        </row>
        <row r="1941">
          <cell r="A1941" t="str">
            <v>E2</v>
          </cell>
          <cell r="B1941">
            <v>0</v>
          </cell>
          <cell r="C1941" t="str">
            <v>계</v>
          </cell>
          <cell r="D1941">
            <v>14588759</v>
          </cell>
          <cell r="I1941">
            <v>0</v>
          </cell>
        </row>
        <row r="1942">
          <cell r="A1942" t="str">
            <v>T2</v>
          </cell>
          <cell r="B1942">
            <v>1945</v>
          </cell>
          <cell r="C1942" t="str">
            <v>g</v>
          </cell>
          <cell r="D1942">
            <v>14588823</v>
          </cell>
          <cell r="E1942" t="str">
            <v>아스팔트</v>
          </cell>
          <cell r="I1942">
            <v>0</v>
          </cell>
        </row>
        <row r="1943">
          <cell r="A1943" t="str">
            <v>D00964</v>
          </cell>
          <cell r="B1943">
            <v>36</v>
          </cell>
          <cell r="C1943" t="str">
            <v>-1</v>
          </cell>
          <cell r="D1943">
            <v>14588855</v>
          </cell>
          <cell r="E1943" t="str">
            <v>아스팔트운반</v>
          </cell>
          <cell r="F1943" t="str">
            <v>(RSC-4, MC-1)</v>
          </cell>
          <cell r="G1943" t="str">
            <v>D/M</v>
          </cell>
          <cell r="I1943">
            <v>0</v>
          </cell>
        </row>
        <row r="1944">
          <cell r="A1944" t="str">
            <v>M00052</v>
          </cell>
          <cell r="B1944">
            <v>26</v>
          </cell>
          <cell r="C1944" t="str">
            <v>-2</v>
          </cell>
          <cell r="D1944">
            <v>14588887</v>
          </cell>
          <cell r="E1944" t="str">
            <v>아스팔트</v>
          </cell>
          <cell r="F1944" t="str">
            <v>MC-1</v>
          </cell>
          <cell r="G1944" t="str">
            <v>D/M</v>
          </cell>
          <cell r="I1944">
            <v>0</v>
          </cell>
        </row>
        <row r="1945">
          <cell r="A1945" t="str">
            <v>M00055</v>
          </cell>
          <cell r="B1945">
            <v>10</v>
          </cell>
          <cell r="C1945" t="str">
            <v>-3</v>
          </cell>
          <cell r="D1945">
            <v>14588895</v>
          </cell>
          <cell r="E1945" t="str">
            <v>아스팔트</v>
          </cell>
          <cell r="F1945" t="str">
            <v>RSC-4</v>
          </cell>
          <cell r="G1945" t="str">
            <v>D/M</v>
          </cell>
          <cell r="I1945">
            <v>0</v>
          </cell>
        </row>
        <row r="1946">
          <cell r="A1946" t="str">
            <v>E2</v>
          </cell>
          <cell r="B1946">
            <v>0</v>
          </cell>
          <cell r="C1946" t="str">
            <v>계</v>
          </cell>
          <cell r="D1946">
            <v>14588903</v>
          </cell>
          <cell r="I1946">
            <v>0</v>
          </cell>
        </row>
        <row r="1947">
          <cell r="A1947" t="str">
            <v>D00384</v>
          </cell>
          <cell r="B1947">
            <v>30</v>
          </cell>
          <cell r="C1947" t="str">
            <v>h</v>
          </cell>
          <cell r="D1947">
            <v>14588906</v>
          </cell>
          <cell r="E1947" t="str">
            <v>가배수관</v>
          </cell>
          <cell r="F1947" t="str">
            <v>(D=1000 m/m)</v>
          </cell>
          <cell r="G1947" t="str">
            <v>M</v>
          </cell>
          <cell r="I1947">
            <v>0</v>
          </cell>
        </row>
        <row r="1948">
          <cell r="A1948" t="str">
            <v>E3</v>
          </cell>
          <cell r="B1948">
            <v>0</v>
          </cell>
          <cell r="C1948" t="str">
            <v>합계</v>
          </cell>
          <cell r="D1948">
            <v>14588915</v>
          </cell>
          <cell r="I1948">
            <v>0</v>
          </cell>
        </row>
        <row r="1949">
          <cell r="A1949" t="str">
            <v>D01154</v>
          </cell>
          <cell r="B1949">
            <v>330</v>
          </cell>
          <cell r="C1949" t="str">
            <v>7.07</v>
          </cell>
          <cell r="D1949">
            <v>14588917</v>
          </cell>
          <cell r="E1949" t="str">
            <v>암파쇄방호시설</v>
          </cell>
          <cell r="G1949" t="str">
            <v>M</v>
          </cell>
          <cell r="I1949">
            <v>0</v>
          </cell>
        </row>
        <row r="1950">
          <cell r="A1950" t="str">
            <v>T3</v>
          </cell>
          <cell r="B1950">
            <v>1952</v>
          </cell>
          <cell r="C1950" t="str">
            <v>7.08</v>
          </cell>
          <cell r="D1950">
            <v>14588918</v>
          </cell>
          <cell r="E1950" t="str">
            <v>가로수이식</v>
          </cell>
          <cell r="I1950">
            <v>0</v>
          </cell>
        </row>
        <row r="1951">
          <cell r="A1951" t="str">
            <v>D00019</v>
          </cell>
          <cell r="B1951">
            <v>129</v>
          </cell>
          <cell r="C1951" t="str">
            <v>a</v>
          </cell>
          <cell r="D1951">
            <v>14589046</v>
          </cell>
          <cell r="E1951" t="str">
            <v>가로수이식</v>
          </cell>
          <cell r="F1951" t="str">
            <v>(소나무)</v>
          </cell>
          <cell r="G1951" t="str">
            <v>주</v>
          </cell>
          <cell r="I1951">
            <v>0</v>
          </cell>
        </row>
        <row r="1952">
          <cell r="A1952" t="str">
            <v>D03865</v>
          </cell>
          <cell r="B1952">
            <v>66</v>
          </cell>
          <cell r="C1952" t="str">
            <v>b</v>
          </cell>
          <cell r="D1952">
            <v>14589111</v>
          </cell>
          <cell r="E1952" t="str">
            <v>가로수이식</v>
          </cell>
          <cell r="F1952" t="str">
            <v>(참나무)</v>
          </cell>
          <cell r="G1952" t="str">
            <v>주</v>
          </cell>
          <cell r="I1952">
            <v>0</v>
          </cell>
        </row>
        <row r="1953">
          <cell r="A1953" t="str">
            <v>E3</v>
          </cell>
          <cell r="B1953">
            <v>0</v>
          </cell>
          <cell r="C1953" t="str">
            <v>합계</v>
          </cell>
          <cell r="D1953">
            <v>14589143</v>
          </cell>
          <cell r="I1953">
            <v>0</v>
          </cell>
        </row>
        <row r="1954">
          <cell r="A1954" t="str">
            <v>D00778</v>
          </cell>
          <cell r="B1954">
            <v>1845</v>
          </cell>
          <cell r="C1954" t="str">
            <v>7.09</v>
          </cell>
          <cell r="D1954">
            <v>14589175</v>
          </cell>
          <cell r="E1954" t="str">
            <v>지장가옥철거</v>
          </cell>
          <cell r="G1954" t="str">
            <v>㎥</v>
          </cell>
          <cell r="I1954">
            <v>0</v>
          </cell>
        </row>
        <row r="1955">
          <cell r="A1955" t="str">
            <v>D01336</v>
          </cell>
          <cell r="B1955">
            <v>1845</v>
          </cell>
          <cell r="C1955" t="str">
            <v>7.10</v>
          </cell>
          <cell r="D1955">
            <v>14589303</v>
          </cell>
          <cell r="E1955" t="str">
            <v>폐기물처리비</v>
          </cell>
          <cell r="G1955" t="str">
            <v>㎥</v>
          </cell>
          <cell r="I1955">
            <v>0</v>
          </cell>
        </row>
        <row r="1956">
          <cell r="A1956" t="str">
            <v>D03938</v>
          </cell>
          <cell r="B1956">
            <v>1</v>
          </cell>
          <cell r="C1956" t="str">
            <v>7.11</v>
          </cell>
          <cell r="D1956">
            <v>14589431</v>
          </cell>
          <cell r="E1956" t="str">
            <v>기존도로유지관리.</v>
          </cell>
          <cell r="G1956" t="str">
            <v>P.S</v>
          </cell>
          <cell r="H1956">
            <v>3000000000</v>
          </cell>
          <cell r="I1956">
            <v>3000000000</v>
          </cell>
        </row>
        <row r="1957">
          <cell r="A1957" t="str">
            <v>D01337</v>
          </cell>
          <cell r="B1957">
            <v>258</v>
          </cell>
          <cell r="C1957" t="str">
            <v>7.12</v>
          </cell>
          <cell r="D1957">
            <v>14589437</v>
          </cell>
          <cell r="E1957" t="str">
            <v>접도구역경계표주</v>
          </cell>
          <cell r="G1957" t="str">
            <v>EA</v>
          </cell>
          <cell r="I1957">
            <v>0</v>
          </cell>
        </row>
        <row r="1958">
          <cell r="A1958" t="str">
            <v>D00874</v>
          </cell>
          <cell r="B1958">
            <v>2</v>
          </cell>
          <cell r="C1958" t="str">
            <v>7.13</v>
          </cell>
          <cell r="D1958">
            <v>14589566</v>
          </cell>
          <cell r="E1958" t="str">
            <v>준공표지석</v>
          </cell>
          <cell r="G1958" t="str">
            <v>EA</v>
          </cell>
          <cell r="I1958">
            <v>0</v>
          </cell>
        </row>
        <row r="1959">
          <cell r="A1959" t="str">
            <v>D03945</v>
          </cell>
          <cell r="B1959">
            <v>1</v>
          </cell>
          <cell r="C1959" t="str">
            <v>7.14</v>
          </cell>
          <cell r="D1959">
            <v>14589694</v>
          </cell>
          <cell r="E1959" t="str">
            <v>가설사무실.</v>
          </cell>
          <cell r="G1959" t="str">
            <v>식</v>
          </cell>
          <cell r="I1959">
            <v>0</v>
          </cell>
        </row>
        <row r="1960">
          <cell r="A1960" t="str">
            <v>D00956</v>
          </cell>
          <cell r="B1960">
            <v>1</v>
          </cell>
          <cell r="C1960" t="str">
            <v>7.15</v>
          </cell>
          <cell r="D1960">
            <v>14591401</v>
          </cell>
          <cell r="E1960" t="str">
            <v>시 험 비</v>
          </cell>
          <cell r="G1960" t="str">
            <v>식</v>
          </cell>
          <cell r="I1960">
            <v>0</v>
          </cell>
        </row>
        <row r="1961">
          <cell r="A1961" t="str">
            <v>D00886</v>
          </cell>
          <cell r="B1961">
            <v>60</v>
          </cell>
          <cell r="C1961" t="str">
            <v>7.16</v>
          </cell>
          <cell r="D1961">
            <v>14591433</v>
          </cell>
          <cell r="E1961" t="str">
            <v>품질관리차량비</v>
          </cell>
          <cell r="G1961" t="str">
            <v>개월</v>
          </cell>
          <cell r="I1961">
            <v>0</v>
          </cell>
        </row>
        <row r="1962">
          <cell r="A1962" t="str">
            <v>D01339</v>
          </cell>
          <cell r="B1962">
            <v>8.68</v>
          </cell>
          <cell r="C1962" t="str">
            <v>7.17</v>
          </cell>
          <cell r="D1962">
            <v>14591462</v>
          </cell>
          <cell r="E1962" t="str">
            <v>시공측량비</v>
          </cell>
          <cell r="G1962" t="str">
            <v>Km</v>
          </cell>
          <cell r="I1962">
            <v>0</v>
          </cell>
        </row>
        <row r="1963">
          <cell r="A1963" t="str">
            <v>D01340</v>
          </cell>
          <cell r="B1963">
            <v>1</v>
          </cell>
          <cell r="C1963" t="str">
            <v>7.18</v>
          </cell>
          <cell r="D1963">
            <v>14591465</v>
          </cell>
          <cell r="E1963" t="str">
            <v>안전시설비</v>
          </cell>
          <cell r="F1963" t="str">
            <v>(공사중 안전시설)</v>
          </cell>
          <cell r="G1963" t="str">
            <v>P.S</v>
          </cell>
          <cell r="H1963">
            <v>97715144</v>
          </cell>
          <cell r="I1963">
            <v>97715144</v>
          </cell>
        </row>
        <row r="1964">
          <cell r="A1964" t="str">
            <v>D00955</v>
          </cell>
          <cell r="B1964">
            <v>1</v>
          </cell>
          <cell r="C1964" t="str">
            <v>7.19</v>
          </cell>
          <cell r="D1964">
            <v>14591503</v>
          </cell>
          <cell r="E1964" t="str">
            <v>중기운반비</v>
          </cell>
          <cell r="G1964" t="str">
            <v>식</v>
          </cell>
          <cell r="I1964">
            <v>0</v>
          </cell>
        </row>
        <row r="1965">
          <cell r="A1965" t="str">
            <v>D00918</v>
          </cell>
          <cell r="B1965">
            <v>1</v>
          </cell>
          <cell r="C1965" t="str">
            <v>7.20</v>
          </cell>
          <cell r="D1965">
            <v>14591517</v>
          </cell>
          <cell r="E1965" t="str">
            <v>확인보링비</v>
          </cell>
          <cell r="G1965" t="str">
            <v>식</v>
          </cell>
          <cell r="I1965">
            <v>0</v>
          </cell>
        </row>
        <row r="1966">
          <cell r="A1966" t="str">
            <v>T3</v>
          </cell>
          <cell r="B1966">
            <v>1969</v>
          </cell>
          <cell r="C1966" t="str">
            <v>7.21</v>
          </cell>
          <cell r="D1966">
            <v>14591521</v>
          </cell>
          <cell r="E1966" t="str">
            <v>자재운반비</v>
          </cell>
          <cell r="I1966">
            <v>0</v>
          </cell>
        </row>
        <row r="1967">
          <cell r="A1967" t="str">
            <v>D00960</v>
          </cell>
          <cell r="B1967">
            <v>7344.2539999999999</v>
          </cell>
          <cell r="C1967" t="str">
            <v>a</v>
          </cell>
          <cell r="D1967">
            <v>14591523</v>
          </cell>
          <cell r="E1967" t="str">
            <v>철근운반</v>
          </cell>
          <cell r="G1967" t="str">
            <v>Ton</v>
          </cell>
          <cell r="I1967">
            <v>0</v>
          </cell>
        </row>
        <row r="1968">
          <cell r="A1968" t="str">
            <v>D00958</v>
          </cell>
          <cell r="B1968">
            <v>85313</v>
          </cell>
          <cell r="C1968" t="str">
            <v>b</v>
          </cell>
          <cell r="D1968">
            <v>14591525</v>
          </cell>
          <cell r="E1968" t="str">
            <v>시멘트운반</v>
          </cell>
          <cell r="F1968" t="str">
            <v>(40 Kg/ⓐ)</v>
          </cell>
          <cell r="G1968" t="str">
            <v>대</v>
          </cell>
          <cell r="I1968">
            <v>0</v>
          </cell>
        </row>
        <row r="1969">
          <cell r="A1969" t="str">
            <v>D00964</v>
          </cell>
          <cell r="B1969">
            <v>1638</v>
          </cell>
          <cell r="C1969" t="str">
            <v>c</v>
          </cell>
          <cell r="D1969">
            <v>14603662</v>
          </cell>
          <cell r="E1969" t="str">
            <v>아스팔트운반</v>
          </cell>
          <cell r="F1969" t="str">
            <v>(RSC-4, MC-1)</v>
          </cell>
          <cell r="G1969" t="str">
            <v>D/M</v>
          </cell>
          <cell r="I1969">
            <v>0</v>
          </cell>
        </row>
        <row r="1970">
          <cell r="A1970" t="str">
            <v>E3</v>
          </cell>
          <cell r="B1970">
            <v>0</v>
          </cell>
          <cell r="C1970" t="str">
            <v>합계</v>
          </cell>
          <cell r="D1970">
            <v>14609731</v>
          </cell>
          <cell r="I1970">
            <v>0</v>
          </cell>
        </row>
        <row r="1971">
          <cell r="A1971" t="str">
            <v>T3</v>
          </cell>
          <cell r="B1971">
            <v>1974</v>
          </cell>
          <cell r="C1971" t="str">
            <v>7.22</v>
          </cell>
          <cell r="D1971">
            <v>14610869</v>
          </cell>
          <cell r="E1971" t="str">
            <v>크랏샤설치및해체</v>
          </cell>
          <cell r="I1971">
            <v>0</v>
          </cell>
        </row>
        <row r="1972">
          <cell r="A1972" t="str">
            <v>D00937</v>
          </cell>
          <cell r="B1972">
            <v>1</v>
          </cell>
          <cell r="C1972" t="str">
            <v>a</v>
          </cell>
          <cell r="D1972">
            <v>14612007</v>
          </cell>
          <cell r="E1972" t="str">
            <v>크랏샤 설치및해체</v>
          </cell>
          <cell r="F1972" t="str">
            <v>이동식(150 Ton)</v>
          </cell>
          <cell r="G1972" t="str">
            <v>식</v>
          </cell>
          <cell r="I1972">
            <v>0</v>
          </cell>
        </row>
        <row r="1973">
          <cell r="A1973" t="str">
            <v>D01218</v>
          </cell>
          <cell r="B1973">
            <v>1</v>
          </cell>
          <cell r="C1973" t="str">
            <v>b</v>
          </cell>
          <cell r="D1973">
            <v>14612386</v>
          </cell>
          <cell r="E1973" t="str">
            <v>세륜시설</v>
          </cell>
          <cell r="F1973" t="str">
            <v>(간이식)</v>
          </cell>
          <cell r="G1973" t="str">
            <v>개소</v>
          </cell>
          <cell r="I1973">
            <v>0</v>
          </cell>
        </row>
        <row r="1974">
          <cell r="A1974" t="str">
            <v>D00944</v>
          </cell>
          <cell r="B1974">
            <v>142</v>
          </cell>
          <cell r="C1974" t="str">
            <v>c</v>
          </cell>
          <cell r="D1974">
            <v>14612576</v>
          </cell>
          <cell r="E1974" t="str">
            <v>가설방음벽(H:2.0MxW:</v>
          </cell>
          <cell r="F1974" t="str">
            <v>2.0M)+방진망 2.0M</v>
          </cell>
          <cell r="G1974" t="str">
            <v>M</v>
          </cell>
          <cell r="I1974">
            <v>0</v>
          </cell>
        </row>
        <row r="1975">
          <cell r="A1975" t="str">
            <v>E3</v>
          </cell>
          <cell r="B1975">
            <v>0</v>
          </cell>
          <cell r="C1975" t="str">
            <v>합계</v>
          </cell>
          <cell r="D1975">
            <v>14612671</v>
          </cell>
          <cell r="I1975">
            <v>0</v>
          </cell>
        </row>
        <row r="1976">
          <cell r="A1976" t="str">
            <v>T3</v>
          </cell>
          <cell r="B1976">
            <v>2034</v>
          </cell>
          <cell r="C1976" t="str">
            <v>7.23</v>
          </cell>
          <cell r="D1976">
            <v>14612765</v>
          </cell>
          <cell r="E1976" t="str">
            <v>자 재 대</v>
          </cell>
          <cell r="I1976">
            <v>0</v>
          </cell>
        </row>
        <row r="1977">
          <cell r="A1977" t="str">
            <v>T2</v>
          </cell>
          <cell r="B1977">
            <v>1990</v>
          </cell>
          <cell r="C1977" t="str">
            <v>a</v>
          </cell>
          <cell r="D1977">
            <v>14614282</v>
          </cell>
          <cell r="E1977" t="str">
            <v>레 미 콘</v>
          </cell>
          <cell r="I1977">
            <v>0</v>
          </cell>
        </row>
        <row r="1978">
          <cell r="A1978" t="str">
            <v>M00062</v>
          </cell>
          <cell r="B1978">
            <v>11518</v>
          </cell>
          <cell r="C1978" t="str">
            <v>-1</v>
          </cell>
          <cell r="D1978">
            <v>14615610</v>
          </cell>
          <cell r="E1978" t="str">
            <v>레 미 콘</v>
          </cell>
          <cell r="F1978" t="str">
            <v>25-270-15</v>
          </cell>
          <cell r="G1978" t="str">
            <v>㎥</v>
          </cell>
          <cell r="I1978">
            <v>0</v>
          </cell>
        </row>
        <row r="1979">
          <cell r="A1979" t="str">
            <v>M00061</v>
          </cell>
          <cell r="B1979">
            <v>29</v>
          </cell>
          <cell r="C1979" t="str">
            <v>-2</v>
          </cell>
          <cell r="D1979">
            <v>14615658</v>
          </cell>
          <cell r="E1979" t="str">
            <v>레 미 콘</v>
          </cell>
          <cell r="F1979" t="str">
            <v>25-270-8</v>
          </cell>
          <cell r="G1979" t="str">
            <v>㎥</v>
          </cell>
          <cell r="I1979">
            <v>0</v>
          </cell>
        </row>
        <row r="1980">
          <cell r="A1980" t="str">
            <v>M00063</v>
          </cell>
          <cell r="B1980">
            <v>37126</v>
          </cell>
          <cell r="C1980" t="str">
            <v>-3</v>
          </cell>
          <cell r="D1980">
            <v>14615705</v>
          </cell>
          <cell r="E1980" t="str">
            <v>레 미 콘</v>
          </cell>
          <cell r="F1980" t="str">
            <v>25-240-15</v>
          </cell>
          <cell r="G1980" t="str">
            <v>㎥</v>
          </cell>
          <cell r="I1980">
            <v>0</v>
          </cell>
        </row>
        <row r="1981">
          <cell r="A1981" t="str">
            <v>M00067</v>
          </cell>
          <cell r="B1981">
            <v>2291</v>
          </cell>
          <cell r="C1981" t="str">
            <v>-4</v>
          </cell>
          <cell r="D1981">
            <v>14615717</v>
          </cell>
          <cell r="E1981" t="str">
            <v>레 미 콘</v>
          </cell>
          <cell r="F1981" t="str">
            <v>25-240-5</v>
          </cell>
          <cell r="G1981" t="str">
            <v>㎥</v>
          </cell>
          <cell r="I1981">
            <v>0</v>
          </cell>
        </row>
        <row r="1982">
          <cell r="A1982" t="str">
            <v>M00068</v>
          </cell>
          <cell r="B1982">
            <v>1526</v>
          </cell>
          <cell r="C1982" t="str">
            <v>-5</v>
          </cell>
          <cell r="D1982">
            <v>14615752</v>
          </cell>
          <cell r="E1982" t="str">
            <v>레 미 콘</v>
          </cell>
          <cell r="F1982" t="str">
            <v>25-210-15</v>
          </cell>
          <cell r="G1982" t="str">
            <v>㎥</v>
          </cell>
          <cell r="I1982">
            <v>0</v>
          </cell>
        </row>
        <row r="1983">
          <cell r="A1983" t="str">
            <v>M00069</v>
          </cell>
          <cell r="B1983">
            <v>12124</v>
          </cell>
          <cell r="C1983" t="str">
            <v>-6</v>
          </cell>
          <cell r="D1983">
            <v>14615764</v>
          </cell>
          <cell r="E1983" t="str">
            <v>레 미 콘</v>
          </cell>
          <cell r="F1983" t="str">
            <v>25-210-8</v>
          </cell>
          <cell r="G1983" t="str">
            <v>㎥</v>
          </cell>
          <cell r="I1983">
            <v>0</v>
          </cell>
        </row>
        <row r="1984">
          <cell r="A1984" t="str">
            <v>M02778</v>
          </cell>
          <cell r="B1984">
            <v>1150</v>
          </cell>
          <cell r="C1984" t="str">
            <v>-7</v>
          </cell>
          <cell r="D1984">
            <v>14615770</v>
          </cell>
          <cell r="E1984" t="str">
            <v>레 미 콘</v>
          </cell>
          <cell r="F1984" t="str">
            <v>25-180-5</v>
          </cell>
          <cell r="G1984" t="str">
            <v>㎥</v>
          </cell>
          <cell r="I1984">
            <v>0</v>
          </cell>
        </row>
        <row r="1985">
          <cell r="A1985" t="str">
            <v>M00070</v>
          </cell>
          <cell r="B1985">
            <v>4650</v>
          </cell>
          <cell r="C1985" t="str">
            <v>-8</v>
          </cell>
          <cell r="D1985">
            <v>14615776</v>
          </cell>
          <cell r="E1985" t="str">
            <v>레 미 콘</v>
          </cell>
          <cell r="F1985" t="str">
            <v>25-180-15</v>
          </cell>
          <cell r="G1985" t="str">
            <v>㎥</v>
          </cell>
          <cell r="I1985">
            <v>0</v>
          </cell>
        </row>
        <row r="1986">
          <cell r="A1986" t="str">
            <v>M00080</v>
          </cell>
          <cell r="B1986">
            <v>9427</v>
          </cell>
          <cell r="C1986" t="str">
            <v>-9</v>
          </cell>
          <cell r="D1986">
            <v>14615797</v>
          </cell>
          <cell r="E1986" t="str">
            <v>레 미 콘</v>
          </cell>
          <cell r="F1986" t="str">
            <v>25-180-8</v>
          </cell>
          <cell r="G1986" t="str">
            <v>㎥</v>
          </cell>
          <cell r="I1986">
            <v>0</v>
          </cell>
        </row>
        <row r="1987">
          <cell r="A1987" t="str">
            <v>M00079</v>
          </cell>
          <cell r="B1987">
            <v>1197</v>
          </cell>
          <cell r="C1987" t="str">
            <v>-10</v>
          </cell>
          <cell r="D1987">
            <v>14615798</v>
          </cell>
          <cell r="E1987" t="str">
            <v>레 미 콘</v>
          </cell>
          <cell r="F1987" t="str">
            <v>25-160-15</v>
          </cell>
          <cell r="G1987" t="str">
            <v>㎥</v>
          </cell>
          <cell r="I1987">
            <v>0</v>
          </cell>
        </row>
        <row r="1988">
          <cell r="A1988" t="str">
            <v>M00078</v>
          </cell>
          <cell r="B1988">
            <v>1599</v>
          </cell>
          <cell r="C1988" t="str">
            <v>-11</v>
          </cell>
          <cell r="D1988">
            <v>14615926</v>
          </cell>
          <cell r="E1988" t="str">
            <v>레 미 콘</v>
          </cell>
          <cell r="F1988" t="str">
            <v>25-160-8</v>
          </cell>
          <cell r="G1988" t="str">
            <v>㎥</v>
          </cell>
          <cell r="I1988">
            <v>0</v>
          </cell>
        </row>
        <row r="1989">
          <cell r="A1989" t="str">
            <v>M00075</v>
          </cell>
          <cell r="B1989">
            <v>395</v>
          </cell>
          <cell r="C1989" t="str">
            <v>-12</v>
          </cell>
          <cell r="D1989">
            <v>14615927</v>
          </cell>
          <cell r="E1989" t="str">
            <v>레 미 콘</v>
          </cell>
          <cell r="F1989" t="str">
            <v>40-210-8</v>
          </cell>
          <cell r="G1989" t="str">
            <v>㎥</v>
          </cell>
          <cell r="I1989">
            <v>0</v>
          </cell>
        </row>
        <row r="1990">
          <cell r="A1990" t="str">
            <v>M01073</v>
          </cell>
          <cell r="B1990">
            <v>1963</v>
          </cell>
          <cell r="C1990" t="str">
            <v>-13</v>
          </cell>
          <cell r="D1990">
            <v>14615991</v>
          </cell>
          <cell r="E1990" t="str">
            <v>레 미 콘</v>
          </cell>
          <cell r="F1990" t="str">
            <v>19-400-15</v>
          </cell>
          <cell r="G1990" t="str">
            <v>㎥</v>
          </cell>
          <cell r="I1990">
            <v>0</v>
          </cell>
        </row>
        <row r="1991">
          <cell r="A1991" t="str">
            <v>E2</v>
          </cell>
          <cell r="B1991">
            <v>0</v>
          </cell>
          <cell r="C1991" t="str">
            <v>계</v>
          </cell>
          <cell r="D1991">
            <v>14616055</v>
          </cell>
          <cell r="I1991">
            <v>0</v>
          </cell>
        </row>
        <row r="1992">
          <cell r="A1992" t="str">
            <v>M00083</v>
          </cell>
          <cell r="B1992">
            <v>85313</v>
          </cell>
          <cell r="C1992" t="str">
            <v>b</v>
          </cell>
          <cell r="D1992">
            <v>14616119</v>
          </cell>
          <cell r="E1992" t="str">
            <v>시 멘 트</v>
          </cell>
          <cell r="F1992" t="str">
            <v>40 Kg/ⓐ</v>
          </cell>
          <cell r="G1992" t="str">
            <v>대</v>
          </cell>
          <cell r="I1992">
            <v>0</v>
          </cell>
        </row>
        <row r="1993">
          <cell r="A1993" t="str">
            <v>T2</v>
          </cell>
          <cell r="B1993">
            <v>2011</v>
          </cell>
          <cell r="C1993" t="str">
            <v>c</v>
          </cell>
          <cell r="D1993">
            <v>14616151</v>
          </cell>
          <cell r="E1993" t="str">
            <v>철  근</v>
          </cell>
          <cell r="I1993">
            <v>0</v>
          </cell>
        </row>
        <row r="1994">
          <cell r="A1994" t="str">
            <v>T1</v>
          </cell>
          <cell r="B1994">
            <v>2000</v>
          </cell>
          <cell r="C1994" t="str">
            <v>-1</v>
          </cell>
          <cell r="D1994">
            <v>14616167</v>
          </cell>
          <cell r="E1994" t="str">
            <v>철근(SD40)</v>
          </cell>
          <cell r="I1994">
            <v>0</v>
          </cell>
        </row>
        <row r="1995">
          <cell r="A1995" t="str">
            <v>M00101</v>
          </cell>
          <cell r="B1995">
            <v>445.03300000000002</v>
          </cell>
          <cell r="D1995">
            <v>14616173</v>
          </cell>
          <cell r="E1995" t="str">
            <v>철근(SD40A)</v>
          </cell>
          <cell r="F1995" t="str">
            <v>D=29m/m</v>
          </cell>
          <cell r="G1995" t="str">
            <v>TON</v>
          </cell>
          <cell r="I1995">
            <v>0</v>
          </cell>
        </row>
        <row r="1996">
          <cell r="A1996" t="str">
            <v>M00100</v>
          </cell>
          <cell r="B1996">
            <v>284.92200000000003</v>
          </cell>
          <cell r="D1996">
            <v>14616175</v>
          </cell>
          <cell r="E1996" t="str">
            <v>철근(SD40A)</v>
          </cell>
          <cell r="F1996" t="str">
            <v>D=25m/m</v>
          </cell>
          <cell r="G1996" t="str">
            <v>TON</v>
          </cell>
          <cell r="I1996">
            <v>0</v>
          </cell>
        </row>
        <row r="1997">
          <cell r="A1997" t="str">
            <v>M00099</v>
          </cell>
          <cell r="B1997">
            <v>442.52699999999999</v>
          </cell>
          <cell r="D1997">
            <v>14616179</v>
          </cell>
          <cell r="E1997" t="str">
            <v>철근(SD40A)</v>
          </cell>
          <cell r="F1997" t="str">
            <v>D=22m/m</v>
          </cell>
          <cell r="G1997" t="str">
            <v>TON</v>
          </cell>
          <cell r="I1997">
            <v>0</v>
          </cell>
        </row>
        <row r="1998">
          <cell r="A1998" t="str">
            <v>M00098</v>
          </cell>
          <cell r="B1998">
            <v>413.56200000000001</v>
          </cell>
          <cell r="D1998">
            <v>14616181</v>
          </cell>
          <cell r="E1998" t="str">
            <v>철근(SD40A)</v>
          </cell>
          <cell r="F1998" t="str">
            <v>D=19m/m</v>
          </cell>
          <cell r="G1998" t="str">
            <v>TON</v>
          </cell>
          <cell r="I1998">
            <v>0</v>
          </cell>
        </row>
        <row r="1999">
          <cell r="A1999" t="str">
            <v>M00097</v>
          </cell>
          <cell r="B1999">
            <v>732.17399999999998</v>
          </cell>
          <cell r="D1999">
            <v>14616182</v>
          </cell>
          <cell r="E1999" t="str">
            <v>철근(SD40A)</v>
          </cell>
          <cell r="F1999" t="str">
            <v>D=16m/m</v>
          </cell>
          <cell r="G1999" t="str">
            <v>TON</v>
          </cell>
          <cell r="I1999">
            <v>0</v>
          </cell>
        </row>
        <row r="2000">
          <cell r="A2000" t="str">
            <v>M00096</v>
          </cell>
          <cell r="B2000">
            <v>99.533000000000001</v>
          </cell>
          <cell r="D2000">
            <v>14616183</v>
          </cell>
          <cell r="E2000" t="str">
            <v>철근(SD40A)</v>
          </cell>
          <cell r="F2000" t="str">
            <v>D=13m/m</v>
          </cell>
          <cell r="G2000" t="str">
            <v>TON</v>
          </cell>
          <cell r="I2000">
            <v>0</v>
          </cell>
        </row>
        <row r="2001">
          <cell r="A2001" t="str">
            <v>E1</v>
          </cell>
          <cell r="B2001">
            <v>0</v>
          </cell>
          <cell r="C2001" t="str">
            <v>소계</v>
          </cell>
          <cell r="D2001">
            <v>14616215</v>
          </cell>
          <cell r="I2001">
            <v>0</v>
          </cell>
        </row>
        <row r="2002">
          <cell r="A2002" t="str">
            <v>T1</v>
          </cell>
          <cell r="B2002">
            <v>2010</v>
          </cell>
          <cell r="C2002" t="str">
            <v>-2</v>
          </cell>
          <cell r="D2002">
            <v>14616247</v>
          </cell>
          <cell r="E2002" t="str">
            <v>철근(SD30)</v>
          </cell>
          <cell r="I2002">
            <v>0</v>
          </cell>
        </row>
        <row r="2003">
          <cell r="A2003" t="str">
            <v>M00094</v>
          </cell>
          <cell r="B2003">
            <v>378.55099999999999</v>
          </cell>
          <cell r="D2003">
            <v>14616279</v>
          </cell>
          <cell r="E2003" t="str">
            <v>철근(SD30A)</v>
          </cell>
          <cell r="F2003" t="str">
            <v>D=32m/m</v>
          </cell>
          <cell r="G2003" t="str">
            <v>TON</v>
          </cell>
          <cell r="I2003">
            <v>0</v>
          </cell>
        </row>
        <row r="2004">
          <cell r="A2004" t="str">
            <v>M00093</v>
          </cell>
          <cell r="B2004">
            <v>384.72199999999998</v>
          </cell>
          <cell r="D2004">
            <v>14616295</v>
          </cell>
          <cell r="E2004" t="str">
            <v>철근(SD30A)</v>
          </cell>
          <cell r="F2004" t="str">
            <v>D=29m/m</v>
          </cell>
          <cell r="G2004" t="str">
            <v>TON</v>
          </cell>
          <cell r="I2004">
            <v>0</v>
          </cell>
        </row>
        <row r="2005">
          <cell r="A2005" t="str">
            <v>M00092</v>
          </cell>
          <cell r="B2005">
            <v>610.17700000000002</v>
          </cell>
          <cell r="D2005">
            <v>14616303</v>
          </cell>
          <cell r="E2005" t="str">
            <v>철근(SD30A)</v>
          </cell>
          <cell r="F2005" t="str">
            <v>D=25m/m</v>
          </cell>
          <cell r="G2005" t="str">
            <v>TON</v>
          </cell>
          <cell r="I2005">
            <v>0</v>
          </cell>
        </row>
        <row r="2006">
          <cell r="A2006" t="str">
            <v>M00091</v>
          </cell>
          <cell r="B2006">
            <v>694.68799999999999</v>
          </cell>
          <cell r="D2006">
            <v>14616307</v>
          </cell>
          <cell r="E2006" t="str">
            <v>철근(SD30A)</v>
          </cell>
          <cell r="F2006" t="str">
            <v>D=22m/m</v>
          </cell>
          <cell r="G2006" t="str">
            <v>TON</v>
          </cell>
          <cell r="I2006">
            <v>0</v>
          </cell>
        </row>
        <row r="2007">
          <cell r="A2007" t="str">
            <v>M00090</v>
          </cell>
          <cell r="B2007">
            <v>794.56799999999998</v>
          </cell>
          <cell r="D2007">
            <v>14616309</v>
          </cell>
          <cell r="E2007" t="str">
            <v>철근(SD30A)</v>
          </cell>
          <cell r="F2007" t="str">
            <v>D=19m/m</v>
          </cell>
          <cell r="G2007" t="str">
            <v>TON</v>
          </cell>
          <cell r="I2007">
            <v>0</v>
          </cell>
        </row>
        <row r="2008">
          <cell r="A2008" t="str">
            <v>M00089</v>
          </cell>
          <cell r="B2008">
            <v>1391.3989999999999</v>
          </cell>
          <cell r="D2008">
            <v>14616310</v>
          </cell>
          <cell r="E2008" t="str">
            <v>철근(SD30A)</v>
          </cell>
          <cell r="F2008" t="str">
            <v>D=16m/m</v>
          </cell>
          <cell r="G2008" t="str">
            <v>TON</v>
          </cell>
          <cell r="I2008">
            <v>0</v>
          </cell>
        </row>
        <row r="2009">
          <cell r="A2009" t="str">
            <v>M00088</v>
          </cell>
          <cell r="B2009">
            <v>632.44399999999996</v>
          </cell>
          <cell r="D2009">
            <v>14616311</v>
          </cell>
          <cell r="E2009" t="str">
            <v>철근(SD30A)</v>
          </cell>
          <cell r="F2009" t="str">
            <v>D=13m/m</v>
          </cell>
          <cell r="G2009" t="str">
            <v>TON</v>
          </cell>
          <cell r="I2009">
            <v>0</v>
          </cell>
        </row>
        <row r="2010">
          <cell r="A2010" t="str">
            <v>M00087</v>
          </cell>
          <cell r="B2010">
            <v>39.954000000000001</v>
          </cell>
          <cell r="D2010">
            <v>14616375</v>
          </cell>
          <cell r="E2010" t="str">
            <v>철근(SD30A)</v>
          </cell>
          <cell r="F2010" t="str">
            <v>D=10m/m</v>
          </cell>
          <cell r="G2010" t="str">
            <v>TON</v>
          </cell>
          <cell r="I2010">
            <v>0</v>
          </cell>
        </row>
        <row r="2011">
          <cell r="A2011" t="str">
            <v>E1</v>
          </cell>
          <cell r="B2011">
            <v>0</v>
          </cell>
          <cell r="C2011" t="str">
            <v>소계</v>
          </cell>
          <cell r="D2011">
            <v>14616391</v>
          </cell>
          <cell r="I2011">
            <v>0</v>
          </cell>
        </row>
        <row r="2012">
          <cell r="A2012" t="str">
            <v>E2</v>
          </cell>
          <cell r="B2012">
            <v>0</v>
          </cell>
          <cell r="C2012" t="str">
            <v>계</v>
          </cell>
          <cell r="D2012">
            <v>14616407</v>
          </cell>
          <cell r="I2012">
            <v>0</v>
          </cell>
        </row>
        <row r="2013">
          <cell r="A2013" t="str">
            <v>T2</v>
          </cell>
          <cell r="B2013">
            <v>2015</v>
          </cell>
          <cell r="C2013" t="str">
            <v>d</v>
          </cell>
          <cell r="D2013">
            <v>14616415</v>
          </cell>
          <cell r="E2013" t="str">
            <v>아스팔트</v>
          </cell>
          <cell r="I2013">
            <v>0</v>
          </cell>
        </row>
        <row r="2014">
          <cell r="A2014" t="str">
            <v>M00055</v>
          </cell>
          <cell r="B2014">
            <v>870</v>
          </cell>
          <cell r="C2014" t="str">
            <v>-1</v>
          </cell>
          <cell r="D2014">
            <v>14616419</v>
          </cell>
          <cell r="E2014" t="str">
            <v>아스팔트</v>
          </cell>
          <cell r="F2014" t="str">
            <v>RSC-4</v>
          </cell>
          <cell r="G2014" t="str">
            <v>D/M</v>
          </cell>
          <cell r="I2014">
            <v>0</v>
          </cell>
        </row>
        <row r="2015">
          <cell r="A2015" t="str">
            <v>M00052</v>
          </cell>
          <cell r="B2015">
            <v>768</v>
          </cell>
          <cell r="C2015" t="str">
            <v>-2</v>
          </cell>
          <cell r="D2015">
            <v>14616421</v>
          </cell>
          <cell r="E2015" t="str">
            <v>아스팔트</v>
          </cell>
          <cell r="F2015" t="str">
            <v>MC-1</v>
          </cell>
          <cell r="G2015" t="str">
            <v>D/M</v>
          </cell>
          <cell r="I2015">
            <v>0</v>
          </cell>
        </row>
        <row r="2016">
          <cell r="A2016" t="str">
            <v>E2</v>
          </cell>
          <cell r="B2016">
            <v>0</v>
          </cell>
          <cell r="C2016" t="str">
            <v>계</v>
          </cell>
          <cell r="D2016">
            <v>14616422</v>
          </cell>
          <cell r="I2016">
            <v>0</v>
          </cell>
        </row>
        <row r="2017">
          <cell r="A2017" t="str">
            <v>T2</v>
          </cell>
          <cell r="B2017">
            <v>2022</v>
          </cell>
          <cell r="C2017" t="str">
            <v>e</v>
          </cell>
          <cell r="D2017">
            <v>14616423</v>
          </cell>
          <cell r="E2017" t="str">
            <v>흄   관</v>
          </cell>
          <cell r="I2017">
            <v>0</v>
          </cell>
        </row>
        <row r="2018">
          <cell r="A2018" t="str">
            <v>M00314</v>
          </cell>
          <cell r="B2018">
            <v>394</v>
          </cell>
          <cell r="C2018" t="str">
            <v>-1</v>
          </cell>
          <cell r="D2018">
            <v>14616455</v>
          </cell>
          <cell r="E2018" t="str">
            <v>흄   관</v>
          </cell>
          <cell r="F2018" t="str">
            <v>D= 450 m/m</v>
          </cell>
          <cell r="G2018" t="str">
            <v>본</v>
          </cell>
          <cell r="I2018">
            <v>0</v>
          </cell>
        </row>
        <row r="2019">
          <cell r="A2019" t="str">
            <v>M00316</v>
          </cell>
          <cell r="B2019">
            <v>460</v>
          </cell>
          <cell r="C2019" t="str">
            <v>-2</v>
          </cell>
          <cell r="D2019">
            <v>14616487</v>
          </cell>
          <cell r="E2019" t="str">
            <v>흄   관</v>
          </cell>
          <cell r="F2019" t="str">
            <v>D= 600 m/m</v>
          </cell>
          <cell r="G2019" t="str">
            <v>본</v>
          </cell>
          <cell r="I2019">
            <v>0</v>
          </cell>
        </row>
        <row r="2020">
          <cell r="A2020" t="str">
            <v>M00318</v>
          </cell>
          <cell r="B2020">
            <v>492</v>
          </cell>
          <cell r="C2020" t="str">
            <v>-3</v>
          </cell>
          <cell r="D2020">
            <v>14616519</v>
          </cell>
          <cell r="E2020" t="str">
            <v>흄   관</v>
          </cell>
          <cell r="F2020" t="str">
            <v>D= 800 m/m</v>
          </cell>
          <cell r="G2020" t="str">
            <v>본</v>
          </cell>
          <cell r="I2020">
            <v>0</v>
          </cell>
        </row>
        <row r="2021">
          <cell r="A2021" t="str">
            <v>M00320</v>
          </cell>
          <cell r="B2021">
            <v>92</v>
          </cell>
          <cell r="C2021" t="str">
            <v>-4</v>
          </cell>
          <cell r="D2021">
            <v>14616535</v>
          </cell>
          <cell r="E2021" t="str">
            <v>흄   관</v>
          </cell>
          <cell r="F2021" t="str">
            <v>D=1000 m/m</v>
          </cell>
          <cell r="G2021" t="str">
            <v>본</v>
          </cell>
          <cell r="I2021">
            <v>0</v>
          </cell>
        </row>
        <row r="2022">
          <cell r="A2022" t="str">
            <v>M00322</v>
          </cell>
          <cell r="B2022">
            <v>44</v>
          </cell>
          <cell r="C2022" t="str">
            <v>-5</v>
          </cell>
          <cell r="D2022">
            <v>14616539</v>
          </cell>
          <cell r="E2022" t="str">
            <v>흄   관</v>
          </cell>
          <cell r="F2022" t="str">
            <v>D=1200 m/m</v>
          </cell>
          <cell r="G2022" t="str">
            <v>본</v>
          </cell>
          <cell r="I2022">
            <v>0</v>
          </cell>
        </row>
        <row r="2023">
          <cell r="A2023" t="str">
            <v>E2</v>
          </cell>
          <cell r="B2023">
            <v>0</v>
          </cell>
          <cell r="C2023" t="str">
            <v>계</v>
          </cell>
          <cell r="D2023">
            <v>14616543</v>
          </cell>
          <cell r="I2023">
            <v>0</v>
          </cell>
        </row>
        <row r="2024">
          <cell r="A2024" t="str">
            <v>T2</v>
          </cell>
          <cell r="B2024">
            <v>2028</v>
          </cell>
          <cell r="C2024" t="str">
            <v>f</v>
          </cell>
          <cell r="D2024">
            <v>14616545</v>
          </cell>
          <cell r="E2024" t="str">
            <v>진동전압철근콘크리트</v>
          </cell>
          <cell r="F2024" t="str">
            <v>관(V.R관)</v>
          </cell>
          <cell r="I2024">
            <v>0</v>
          </cell>
        </row>
        <row r="2025">
          <cell r="A2025" t="str">
            <v>M00301</v>
          </cell>
          <cell r="B2025">
            <v>185</v>
          </cell>
          <cell r="C2025" t="str">
            <v>-1</v>
          </cell>
          <cell r="D2025">
            <v>14616546</v>
          </cell>
          <cell r="E2025" t="str">
            <v>진동및전압관</v>
          </cell>
          <cell r="F2025" t="str">
            <v>D= 600 m/m</v>
          </cell>
          <cell r="G2025" t="str">
            <v>본</v>
          </cell>
          <cell r="I2025">
            <v>0</v>
          </cell>
        </row>
        <row r="2026">
          <cell r="A2026" t="str">
            <v>M00303</v>
          </cell>
          <cell r="B2026">
            <v>449</v>
          </cell>
          <cell r="C2026" t="str">
            <v>-2</v>
          </cell>
          <cell r="D2026">
            <v>14616547</v>
          </cell>
          <cell r="E2026" t="str">
            <v>진동및전압관</v>
          </cell>
          <cell r="F2026" t="str">
            <v>D= 800 m/m</v>
          </cell>
          <cell r="G2026" t="str">
            <v>본</v>
          </cell>
          <cell r="I2026">
            <v>0</v>
          </cell>
        </row>
        <row r="2027">
          <cell r="A2027" t="str">
            <v>M00305</v>
          </cell>
          <cell r="B2027">
            <v>136</v>
          </cell>
          <cell r="C2027" t="str">
            <v>-3</v>
          </cell>
          <cell r="D2027">
            <v>14616611</v>
          </cell>
          <cell r="E2027" t="str">
            <v>진동및전압관</v>
          </cell>
          <cell r="F2027" t="str">
            <v>D=1000 m/m</v>
          </cell>
          <cell r="G2027" t="str">
            <v>본</v>
          </cell>
          <cell r="I2027">
            <v>0</v>
          </cell>
        </row>
        <row r="2028">
          <cell r="A2028" t="str">
            <v>M00307</v>
          </cell>
          <cell r="B2028">
            <v>228</v>
          </cell>
          <cell r="C2028" t="str">
            <v>-4</v>
          </cell>
          <cell r="D2028">
            <v>14616643</v>
          </cell>
          <cell r="E2028" t="str">
            <v>진동및전압관</v>
          </cell>
          <cell r="F2028" t="str">
            <v>D=1200 m/m</v>
          </cell>
          <cell r="G2028" t="str">
            <v>본</v>
          </cell>
          <cell r="I2028">
            <v>0</v>
          </cell>
        </row>
        <row r="2029">
          <cell r="A2029" t="str">
            <v>E2</v>
          </cell>
          <cell r="B2029">
            <v>0</v>
          </cell>
          <cell r="C2029" t="str">
            <v>계</v>
          </cell>
          <cell r="D2029">
            <v>14616659</v>
          </cell>
          <cell r="I2029">
            <v>0</v>
          </cell>
        </row>
        <row r="2030">
          <cell r="A2030" t="str">
            <v>T2</v>
          </cell>
          <cell r="B2030">
            <v>2033</v>
          </cell>
          <cell r="C2030" t="str">
            <v>g</v>
          </cell>
          <cell r="D2030">
            <v>14616675</v>
          </cell>
          <cell r="E2030" t="str">
            <v>아 스 콘</v>
          </cell>
          <cell r="I2030">
            <v>0</v>
          </cell>
        </row>
        <row r="2031">
          <cell r="A2031" t="str">
            <v>M00056</v>
          </cell>
          <cell r="B2031">
            <v>28916</v>
          </cell>
          <cell r="C2031" t="str">
            <v>-1</v>
          </cell>
          <cell r="D2031">
            <v>14616677</v>
          </cell>
          <cell r="E2031" t="str">
            <v>아 스 콘</v>
          </cell>
          <cell r="F2031" t="str">
            <v>표층용</v>
          </cell>
          <cell r="G2031" t="str">
            <v>TON</v>
          </cell>
          <cell r="I2031">
            <v>0</v>
          </cell>
        </row>
        <row r="2032">
          <cell r="A2032" t="str">
            <v>M00059</v>
          </cell>
          <cell r="B2032">
            <v>97232</v>
          </cell>
          <cell r="C2032" t="str">
            <v>-2</v>
          </cell>
          <cell r="D2032">
            <v>14616678</v>
          </cell>
          <cell r="E2032" t="str">
            <v>아 스 콘</v>
          </cell>
          <cell r="F2032" t="str">
            <v>기층용</v>
          </cell>
          <cell r="G2032" t="str">
            <v>TON</v>
          </cell>
          <cell r="I2032">
            <v>0</v>
          </cell>
        </row>
        <row r="2033">
          <cell r="A2033" t="str">
            <v>M00058</v>
          </cell>
          <cell r="B2033">
            <v>31103</v>
          </cell>
          <cell r="C2033" t="str">
            <v>-3</v>
          </cell>
          <cell r="D2033">
            <v>14616679</v>
          </cell>
          <cell r="E2033" t="str">
            <v>아 스 콘</v>
          </cell>
          <cell r="F2033" t="str">
            <v>중간층용</v>
          </cell>
          <cell r="G2033" t="str">
            <v>TON</v>
          </cell>
          <cell r="I2033">
            <v>0</v>
          </cell>
        </row>
        <row r="2034">
          <cell r="A2034" t="str">
            <v>E2</v>
          </cell>
          <cell r="B2034">
            <v>0</v>
          </cell>
          <cell r="C2034" t="str">
            <v>계</v>
          </cell>
          <cell r="D2034">
            <v>14616743</v>
          </cell>
          <cell r="I2034">
            <v>0</v>
          </cell>
        </row>
        <row r="2035">
          <cell r="A2035" t="str">
            <v>E3</v>
          </cell>
          <cell r="B2035">
            <v>0</v>
          </cell>
          <cell r="C2035" t="str">
            <v>합계</v>
          </cell>
          <cell r="D2035">
            <v>14616807</v>
          </cell>
          <cell r="I2035">
            <v>0</v>
          </cell>
        </row>
        <row r="2036">
          <cell r="A2036" t="str">
            <v>M00751</v>
          </cell>
          <cell r="B2036">
            <v>220.328</v>
          </cell>
          <cell r="C2036" t="str">
            <v>7.24</v>
          </cell>
          <cell r="D2036">
            <v>14616815</v>
          </cell>
          <cell r="E2036" t="str">
            <v>공 제 대</v>
          </cell>
          <cell r="F2036" t="str">
            <v>고  철</v>
          </cell>
          <cell r="G2036" t="str">
            <v>TON</v>
          </cell>
          <cell r="I2036">
            <v>0</v>
          </cell>
        </row>
        <row r="2037">
          <cell r="A2037" t="str">
            <v>T3</v>
          </cell>
          <cell r="B2037">
            <v>2058</v>
          </cell>
          <cell r="C2037" t="str">
            <v>7.25</v>
          </cell>
          <cell r="D2037">
            <v>14616880</v>
          </cell>
          <cell r="E2037" t="str">
            <v>전기공사</v>
          </cell>
          <cell r="I2037">
            <v>0</v>
          </cell>
        </row>
        <row r="2038">
          <cell r="A2038" t="str">
            <v>T2</v>
          </cell>
          <cell r="B2038">
            <v>2043</v>
          </cell>
          <cell r="C2038" t="str">
            <v>a</v>
          </cell>
          <cell r="D2038">
            <v>14616912</v>
          </cell>
          <cell r="E2038" t="str">
            <v>터널전기공사</v>
          </cell>
          <cell r="I2038">
            <v>0</v>
          </cell>
        </row>
        <row r="2039">
          <cell r="A2039" t="str">
            <v>D03876</v>
          </cell>
          <cell r="B2039">
            <v>1</v>
          </cell>
          <cell r="C2039" t="str">
            <v>-1</v>
          </cell>
          <cell r="D2039">
            <v>14616928</v>
          </cell>
          <cell r="E2039" t="str">
            <v>터널 전기공사</v>
          </cell>
          <cell r="F2039" t="str">
            <v>(변전실 전기공사)</v>
          </cell>
          <cell r="G2039" t="str">
            <v>식</v>
          </cell>
          <cell r="I2039">
            <v>0</v>
          </cell>
        </row>
        <row r="2040">
          <cell r="A2040" t="str">
            <v>D03883</v>
          </cell>
          <cell r="B2040">
            <v>1</v>
          </cell>
          <cell r="C2040" t="str">
            <v>-2</v>
          </cell>
          <cell r="D2040">
            <v>14616936</v>
          </cell>
          <cell r="E2040" t="str">
            <v>터널 전기공사</v>
          </cell>
          <cell r="F2040" t="str">
            <v>(조명 설비공사)</v>
          </cell>
          <cell r="G2040" t="str">
            <v>식</v>
          </cell>
          <cell r="I2040">
            <v>0</v>
          </cell>
        </row>
        <row r="2041">
          <cell r="A2041" t="str">
            <v>D03884</v>
          </cell>
          <cell r="B2041">
            <v>1</v>
          </cell>
          <cell r="C2041" t="str">
            <v>-3</v>
          </cell>
          <cell r="D2041">
            <v>14616940</v>
          </cell>
          <cell r="E2041" t="str">
            <v>터널 전기공사</v>
          </cell>
          <cell r="F2041" t="str">
            <v>(소방 설비공사)</v>
          </cell>
          <cell r="G2041" t="str">
            <v>식</v>
          </cell>
          <cell r="I2041">
            <v>0</v>
          </cell>
        </row>
        <row r="2042">
          <cell r="A2042" t="str">
            <v>D03885</v>
          </cell>
          <cell r="B2042">
            <v>1</v>
          </cell>
          <cell r="C2042" t="str">
            <v>-4</v>
          </cell>
          <cell r="D2042">
            <v>14616942</v>
          </cell>
          <cell r="E2042" t="str">
            <v>터널 전기공사</v>
          </cell>
          <cell r="F2042" t="str">
            <v>(무선통신및지하재해)</v>
          </cell>
          <cell r="G2042" t="str">
            <v>식</v>
          </cell>
          <cell r="I2042">
            <v>0</v>
          </cell>
        </row>
        <row r="2043">
          <cell r="A2043" t="str">
            <v>D03886</v>
          </cell>
          <cell r="B2043">
            <v>1</v>
          </cell>
          <cell r="C2043" t="str">
            <v>-5</v>
          </cell>
          <cell r="D2043">
            <v>14616943</v>
          </cell>
          <cell r="E2043" t="str">
            <v>가로등설치공사</v>
          </cell>
          <cell r="G2043" t="str">
            <v>식</v>
          </cell>
          <cell r="I2043">
            <v>0</v>
          </cell>
        </row>
        <row r="2044">
          <cell r="A2044" t="str">
            <v>E2</v>
          </cell>
          <cell r="B2044">
            <v>0</v>
          </cell>
          <cell r="C2044" t="str">
            <v>계</v>
          </cell>
          <cell r="D2044">
            <v>14617071</v>
          </cell>
          <cell r="I2044">
            <v>0</v>
          </cell>
        </row>
        <row r="2045">
          <cell r="A2045" t="str">
            <v>T2</v>
          </cell>
          <cell r="B2045">
            <v>2048</v>
          </cell>
          <cell r="C2045" t="str">
            <v>b</v>
          </cell>
          <cell r="D2045">
            <v>14617072</v>
          </cell>
          <cell r="E2045" t="str">
            <v>강교전기공사</v>
          </cell>
          <cell r="I2045">
            <v>0</v>
          </cell>
        </row>
        <row r="2046">
          <cell r="A2046" t="str">
            <v>D03873</v>
          </cell>
          <cell r="B2046">
            <v>1</v>
          </cell>
          <cell r="C2046" t="str">
            <v>-1</v>
          </cell>
          <cell r="D2046">
            <v>14617136</v>
          </cell>
          <cell r="E2046" t="str">
            <v>강교 전기공사</v>
          </cell>
          <cell r="F2046" t="str">
            <v>(간선설비공사)</v>
          </cell>
          <cell r="G2046" t="str">
            <v>식</v>
          </cell>
          <cell r="I2046">
            <v>0</v>
          </cell>
        </row>
        <row r="2047">
          <cell r="A2047" t="str">
            <v>D03874</v>
          </cell>
          <cell r="B2047">
            <v>1</v>
          </cell>
          <cell r="C2047" t="str">
            <v>-2</v>
          </cell>
          <cell r="D2047">
            <v>14617168</v>
          </cell>
          <cell r="E2047" t="str">
            <v>강교 전기공사</v>
          </cell>
          <cell r="F2047" t="str">
            <v>(전열설비공사)</v>
          </cell>
          <cell r="G2047" t="str">
            <v>식</v>
          </cell>
          <cell r="I2047">
            <v>0</v>
          </cell>
        </row>
        <row r="2048">
          <cell r="A2048" t="str">
            <v>D03875</v>
          </cell>
          <cell r="B2048">
            <v>1</v>
          </cell>
          <cell r="C2048" t="str">
            <v>-3</v>
          </cell>
          <cell r="D2048">
            <v>14617184</v>
          </cell>
          <cell r="E2048" t="str">
            <v>강교 전기공사</v>
          </cell>
          <cell r="F2048" t="str">
            <v>(전등설비공사)</v>
          </cell>
          <cell r="G2048" t="str">
            <v>식</v>
          </cell>
          <cell r="I2048">
            <v>0</v>
          </cell>
        </row>
        <row r="2049">
          <cell r="A2049" t="str">
            <v>E2</v>
          </cell>
          <cell r="B2049">
            <v>0</v>
          </cell>
          <cell r="C2049" t="str">
            <v>계</v>
          </cell>
          <cell r="D2049">
            <v>14617192</v>
          </cell>
          <cell r="I2049">
            <v>0</v>
          </cell>
        </row>
        <row r="2050">
          <cell r="A2050" t="str">
            <v>T2</v>
          </cell>
          <cell r="B2050">
            <v>2052</v>
          </cell>
          <cell r="C2050" t="str">
            <v>c</v>
          </cell>
          <cell r="D2050">
            <v>14617196</v>
          </cell>
          <cell r="E2050" t="str">
            <v>지하차도전기공사</v>
          </cell>
          <cell r="I2050">
            <v>0</v>
          </cell>
        </row>
        <row r="2051">
          <cell r="A2051" t="str">
            <v>D03887</v>
          </cell>
          <cell r="B2051">
            <v>1</v>
          </cell>
          <cell r="C2051" t="str">
            <v>-1</v>
          </cell>
          <cell r="D2051">
            <v>14617198</v>
          </cell>
          <cell r="E2051" t="str">
            <v>지하차도 전기공사</v>
          </cell>
          <cell r="F2051" t="str">
            <v>(장성 지하차도)</v>
          </cell>
          <cell r="G2051" t="str">
            <v>식</v>
          </cell>
          <cell r="I2051">
            <v>0</v>
          </cell>
        </row>
        <row r="2052">
          <cell r="A2052" t="str">
            <v>D03888</v>
          </cell>
          <cell r="B2052">
            <v>1</v>
          </cell>
          <cell r="C2052" t="str">
            <v>-2</v>
          </cell>
          <cell r="D2052">
            <v>14617199</v>
          </cell>
          <cell r="E2052" t="str">
            <v>지하차도 전기공사</v>
          </cell>
          <cell r="F2052" t="str">
            <v>(옥암 지하차도)</v>
          </cell>
          <cell r="G2052" t="str">
            <v>식</v>
          </cell>
          <cell r="I2052">
            <v>0</v>
          </cell>
        </row>
        <row r="2053">
          <cell r="A2053" t="str">
            <v>E2</v>
          </cell>
          <cell r="B2053">
            <v>0</v>
          </cell>
          <cell r="C2053" t="str">
            <v>계</v>
          </cell>
          <cell r="D2053">
            <v>14617200</v>
          </cell>
          <cell r="I2053">
            <v>0</v>
          </cell>
        </row>
        <row r="2054">
          <cell r="A2054" t="str">
            <v>T2</v>
          </cell>
          <cell r="B2054">
            <v>2057</v>
          </cell>
          <cell r="C2054" t="str">
            <v>d</v>
          </cell>
          <cell r="D2054">
            <v>14617216</v>
          </cell>
          <cell r="E2054" t="str">
            <v>교통신호등</v>
          </cell>
          <cell r="I2054">
            <v>0</v>
          </cell>
        </row>
        <row r="2055">
          <cell r="A2055" t="str">
            <v>D00859</v>
          </cell>
          <cell r="B2055">
            <v>1</v>
          </cell>
          <cell r="C2055" t="str">
            <v>-1</v>
          </cell>
          <cell r="D2055">
            <v>14617232</v>
          </cell>
          <cell r="E2055" t="str">
            <v>교통신호기</v>
          </cell>
          <cell r="F2055" t="str">
            <v>(고암교차로)</v>
          </cell>
          <cell r="G2055" t="str">
            <v>EA</v>
          </cell>
          <cell r="I2055">
            <v>0</v>
          </cell>
        </row>
        <row r="2056">
          <cell r="A2056" t="str">
            <v>D00860</v>
          </cell>
          <cell r="B2056">
            <v>1</v>
          </cell>
          <cell r="C2056" t="str">
            <v>-2</v>
          </cell>
          <cell r="D2056">
            <v>14617248</v>
          </cell>
          <cell r="E2056" t="str">
            <v>교통신호기</v>
          </cell>
          <cell r="F2056" t="str">
            <v>(영암교차로)</v>
          </cell>
          <cell r="G2056" t="str">
            <v>EA</v>
          </cell>
          <cell r="I2056">
            <v>0</v>
          </cell>
        </row>
        <row r="2057">
          <cell r="A2057" t="str">
            <v>D00863</v>
          </cell>
          <cell r="B2057">
            <v>1</v>
          </cell>
          <cell r="C2057" t="str">
            <v>-3</v>
          </cell>
          <cell r="D2057">
            <v>14617256</v>
          </cell>
          <cell r="E2057" t="str">
            <v>교통신호기</v>
          </cell>
          <cell r="F2057" t="str">
            <v>(마온교차로)</v>
          </cell>
          <cell r="G2057" t="str">
            <v>EA</v>
          </cell>
          <cell r="I2057">
            <v>0</v>
          </cell>
        </row>
        <row r="2058">
          <cell r="A2058" t="str">
            <v>E2</v>
          </cell>
          <cell r="B2058">
            <v>0</v>
          </cell>
          <cell r="C2058" t="str">
            <v>계</v>
          </cell>
          <cell r="D2058">
            <v>14617260</v>
          </cell>
          <cell r="I2058">
            <v>0</v>
          </cell>
        </row>
        <row r="2059">
          <cell r="A2059" t="str">
            <v>E3</v>
          </cell>
          <cell r="B2059">
            <v>0</v>
          </cell>
          <cell r="C2059" t="str">
            <v>합계</v>
          </cell>
          <cell r="D2059">
            <v>14617264</v>
          </cell>
          <cell r="I2059">
            <v>0</v>
          </cell>
        </row>
        <row r="2060">
          <cell r="A2060" t="str">
            <v>T3</v>
          </cell>
          <cell r="B2060">
            <v>2071</v>
          </cell>
          <cell r="C2060" t="str">
            <v>7.26</v>
          </cell>
          <cell r="D2060">
            <v>14617296</v>
          </cell>
          <cell r="E2060" t="str">
            <v>건축공사</v>
          </cell>
          <cell r="I2060">
            <v>0</v>
          </cell>
        </row>
        <row r="2061">
          <cell r="A2061" t="str">
            <v>D03926</v>
          </cell>
          <cell r="B2061">
            <v>1</v>
          </cell>
          <cell r="C2061" t="str">
            <v>a</v>
          </cell>
          <cell r="D2061">
            <v>14617312</v>
          </cell>
          <cell r="E2061" t="str">
            <v>건축공사</v>
          </cell>
          <cell r="F2061" t="str">
            <v>(가설공사)</v>
          </cell>
          <cell r="G2061" t="str">
            <v>식</v>
          </cell>
          <cell r="I2061">
            <v>0</v>
          </cell>
        </row>
        <row r="2062">
          <cell r="A2062" t="str">
            <v>D03928</v>
          </cell>
          <cell r="B2062">
            <v>1</v>
          </cell>
          <cell r="C2062" t="str">
            <v>b</v>
          </cell>
          <cell r="D2062">
            <v>14617320</v>
          </cell>
          <cell r="E2062" t="str">
            <v>건축공사</v>
          </cell>
          <cell r="F2062" t="str">
            <v>(철근콘크리트공사)</v>
          </cell>
          <cell r="G2062" t="str">
            <v>식</v>
          </cell>
          <cell r="I2062">
            <v>0</v>
          </cell>
        </row>
        <row r="2063">
          <cell r="A2063" t="str">
            <v>D03929</v>
          </cell>
          <cell r="B2063">
            <v>1</v>
          </cell>
          <cell r="C2063" t="str">
            <v>c</v>
          </cell>
          <cell r="D2063">
            <v>14617324</v>
          </cell>
          <cell r="E2063" t="str">
            <v>건축공사</v>
          </cell>
          <cell r="F2063" t="str">
            <v>(조적공사)</v>
          </cell>
          <cell r="G2063" t="str">
            <v>식</v>
          </cell>
          <cell r="I2063">
            <v>0</v>
          </cell>
        </row>
        <row r="2064">
          <cell r="A2064" t="str">
            <v>D03930</v>
          </cell>
          <cell r="B2064">
            <v>1</v>
          </cell>
          <cell r="C2064" t="str">
            <v>d</v>
          </cell>
          <cell r="D2064">
            <v>14617326</v>
          </cell>
          <cell r="E2064" t="str">
            <v>건축공사</v>
          </cell>
          <cell r="F2064" t="str">
            <v>(방수및미장공사)</v>
          </cell>
          <cell r="G2064" t="str">
            <v>식</v>
          </cell>
          <cell r="I2064">
            <v>0</v>
          </cell>
        </row>
        <row r="2065">
          <cell r="A2065" t="str">
            <v>D03931</v>
          </cell>
          <cell r="B2065">
            <v>1</v>
          </cell>
          <cell r="C2065" t="str">
            <v>e</v>
          </cell>
          <cell r="D2065">
            <v>14617327</v>
          </cell>
          <cell r="E2065" t="str">
            <v>건축공사</v>
          </cell>
          <cell r="F2065" t="str">
            <v>(창호공사)</v>
          </cell>
          <cell r="G2065" t="str">
            <v>식</v>
          </cell>
          <cell r="I2065">
            <v>0</v>
          </cell>
        </row>
        <row r="2066">
          <cell r="A2066" t="str">
            <v>D03932</v>
          </cell>
          <cell r="B2066">
            <v>1</v>
          </cell>
          <cell r="C2066" t="str">
            <v>f</v>
          </cell>
          <cell r="D2066">
            <v>14617328</v>
          </cell>
          <cell r="E2066" t="str">
            <v>건축공사</v>
          </cell>
          <cell r="F2066" t="str">
            <v>(도장공사)</v>
          </cell>
          <cell r="G2066" t="str">
            <v>식</v>
          </cell>
          <cell r="I2066">
            <v>0</v>
          </cell>
        </row>
        <row r="2067">
          <cell r="A2067" t="str">
            <v>D03933</v>
          </cell>
          <cell r="B2067">
            <v>1</v>
          </cell>
          <cell r="C2067" t="str">
            <v>g</v>
          </cell>
          <cell r="D2067">
            <v>14617392</v>
          </cell>
          <cell r="E2067" t="str">
            <v>건축공사</v>
          </cell>
          <cell r="F2067" t="str">
            <v>(수장공사및잡공사)</v>
          </cell>
          <cell r="G2067" t="str">
            <v>식</v>
          </cell>
          <cell r="I2067">
            <v>0</v>
          </cell>
        </row>
        <row r="2068">
          <cell r="A2068" t="str">
            <v>T2</v>
          </cell>
          <cell r="B2068">
            <v>2070</v>
          </cell>
          <cell r="C2068" t="str">
            <v>h</v>
          </cell>
          <cell r="D2068">
            <v>14617424</v>
          </cell>
          <cell r="E2068" t="str">
            <v>자 재 대</v>
          </cell>
          <cell r="I2068">
            <v>0</v>
          </cell>
        </row>
        <row r="2069">
          <cell r="A2069" t="str">
            <v>D00958</v>
          </cell>
          <cell r="B2069">
            <v>294</v>
          </cell>
          <cell r="C2069" t="str">
            <v>-1</v>
          </cell>
          <cell r="D2069">
            <v>14617440</v>
          </cell>
          <cell r="E2069" t="str">
            <v>시멘트운반</v>
          </cell>
          <cell r="F2069" t="str">
            <v>(40 Kg/ⓐ)</v>
          </cell>
          <cell r="G2069" t="str">
            <v>대</v>
          </cell>
          <cell r="I2069">
            <v>0</v>
          </cell>
        </row>
        <row r="2070">
          <cell r="A2070" t="str">
            <v>M00083</v>
          </cell>
          <cell r="B2070">
            <v>294</v>
          </cell>
          <cell r="C2070" t="str">
            <v>-2</v>
          </cell>
          <cell r="D2070">
            <v>14617448</v>
          </cell>
          <cell r="E2070" t="str">
            <v>시 멘 트</v>
          </cell>
          <cell r="F2070" t="str">
            <v>40 Kg/ⓐ</v>
          </cell>
          <cell r="G2070" t="str">
            <v>대</v>
          </cell>
          <cell r="I2070">
            <v>0</v>
          </cell>
        </row>
        <row r="2071">
          <cell r="A2071" t="str">
            <v>E2</v>
          </cell>
          <cell r="B2071">
            <v>0</v>
          </cell>
          <cell r="C2071" t="str">
            <v>계</v>
          </cell>
          <cell r="D2071">
            <v>14617452</v>
          </cell>
          <cell r="I2071">
            <v>0</v>
          </cell>
        </row>
        <row r="2072">
          <cell r="A2072" t="str">
            <v>E3</v>
          </cell>
          <cell r="B2072">
            <v>0</v>
          </cell>
          <cell r="C2072" t="str">
            <v>합계</v>
          </cell>
          <cell r="D2072">
            <v>14617454</v>
          </cell>
          <cell r="I2072">
            <v>0</v>
          </cell>
        </row>
        <row r="2073">
          <cell r="A2073" t="str">
            <v>E4</v>
          </cell>
          <cell r="B2073">
            <v>3097715144</v>
          </cell>
          <cell r="C2073" t="str">
            <v>총계</v>
          </cell>
          <cell r="D2073">
            <v>14617456</v>
          </cell>
          <cell r="I2073">
            <v>3097715144</v>
          </cell>
        </row>
        <row r="2074">
          <cell r="A2074" t="str">
            <v>E5</v>
          </cell>
          <cell r="B2074">
            <v>3097715144</v>
          </cell>
          <cell r="C2074" t="str">
            <v>총합계</v>
          </cell>
          <cell r="D2074">
            <v>14617584</v>
          </cell>
          <cell r="I2074">
            <v>3097715144</v>
          </cell>
        </row>
        <row r="2075">
          <cell r="A2075" t="str">
            <v>K1</v>
          </cell>
          <cell r="B2075">
            <v>1</v>
          </cell>
          <cell r="D2075">
            <v>14617712</v>
          </cell>
          <cell r="E2075" t="str">
            <v>간접 노무비</v>
          </cell>
          <cell r="G2075" t="str">
            <v>식</v>
          </cell>
          <cell r="I2075">
            <v>0</v>
          </cell>
        </row>
        <row r="2076">
          <cell r="A2076" t="str">
            <v>K2</v>
          </cell>
          <cell r="B2076">
            <v>1</v>
          </cell>
          <cell r="D2076">
            <v>14617840</v>
          </cell>
          <cell r="E2076" t="str">
            <v>산재 보험료</v>
          </cell>
          <cell r="G2076" t="str">
            <v>식</v>
          </cell>
          <cell r="I2076">
            <v>0</v>
          </cell>
        </row>
        <row r="2077">
          <cell r="A2077" t="str">
            <v>K3</v>
          </cell>
          <cell r="B2077">
            <v>1</v>
          </cell>
          <cell r="D2077">
            <v>14617968</v>
          </cell>
          <cell r="E2077" t="str">
            <v>안전 관리비</v>
          </cell>
          <cell r="G2077" t="str">
            <v>식</v>
          </cell>
          <cell r="I2077">
            <v>0</v>
          </cell>
        </row>
        <row r="2078">
          <cell r="A2078" t="str">
            <v>K4</v>
          </cell>
          <cell r="B2078">
            <v>1</v>
          </cell>
          <cell r="D2078">
            <v>14618096</v>
          </cell>
          <cell r="E2078" t="str">
            <v>기타   경비</v>
          </cell>
          <cell r="G2078" t="str">
            <v>식</v>
          </cell>
          <cell r="I2078">
            <v>0</v>
          </cell>
        </row>
        <row r="2079">
          <cell r="A2079" t="str">
            <v>K5</v>
          </cell>
          <cell r="B2079">
            <v>1</v>
          </cell>
          <cell r="D2079">
            <v>14618224</v>
          </cell>
          <cell r="E2079" t="str">
            <v>일반 관리비</v>
          </cell>
          <cell r="G2079" t="str">
            <v>식</v>
          </cell>
          <cell r="I2079">
            <v>0</v>
          </cell>
        </row>
        <row r="2080">
          <cell r="A2080" t="str">
            <v>K6</v>
          </cell>
          <cell r="B2080">
            <v>1</v>
          </cell>
          <cell r="D2080">
            <v>14618352</v>
          </cell>
          <cell r="E2080" t="str">
            <v>이       윤</v>
          </cell>
          <cell r="G2080" t="str">
            <v>식</v>
          </cell>
          <cell r="I2080">
            <v>0</v>
          </cell>
        </row>
        <row r="2081">
          <cell r="A2081" t="str">
            <v>K7</v>
          </cell>
          <cell r="B2081">
            <v>1</v>
          </cell>
          <cell r="D2081">
            <v>14618480</v>
          </cell>
          <cell r="E2081" t="str">
            <v>도로대장작성비</v>
          </cell>
          <cell r="G2081" t="str">
            <v>식</v>
          </cell>
          <cell r="I2081">
            <v>0</v>
          </cell>
        </row>
        <row r="2082">
          <cell r="A2082" t="str">
            <v>K8</v>
          </cell>
          <cell r="B2082">
            <v>1</v>
          </cell>
          <cell r="D2082">
            <v>14618608</v>
          </cell>
          <cell r="E2082" t="str">
            <v>준공도서작성비</v>
          </cell>
          <cell r="G2082" t="str">
            <v>식</v>
          </cell>
          <cell r="I2082">
            <v>0</v>
          </cell>
        </row>
        <row r="2083">
          <cell r="A2083" t="str">
            <v>K9</v>
          </cell>
          <cell r="B2083">
            <v>1</v>
          </cell>
          <cell r="D2083">
            <v>14618736</v>
          </cell>
          <cell r="E2083" t="str">
            <v>사후환경영향조사</v>
          </cell>
          <cell r="G2083" t="str">
            <v>P.S</v>
          </cell>
          <cell r="H2083">
            <v>150000000</v>
          </cell>
          <cell r="I2083">
            <v>150000000</v>
          </cell>
        </row>
        <row r="2084">
          <cell r="A2084" t="str">
            <v>K10</v>
          </cell>
          <cell r="B2084">
            <v>1</v>
          </cell>
          <cell r="D2084">
            <v>14618864</v>
          </cell>
          <cell r="E2084" t="str">
            <v>안전점검비</v>
          </cell>
          <cell r="G2084" t="str">
            <v>P.S</v>
          </cell>
          <cell r="H2084">
            <v>15865961</v>
          </cell>
          <cell r="I2084">
            <v>15865961</v>
          </cell>
        </row>
        <row r="2085">
          <cell r="A2085" t="str">
            <v>K11</v>
          </cell>
          <cell r="B2085">
            <v>1</v>
          </cell>
          <cell r="D2085">
            <v>14618992</v>
          </cell>
          <cell r="E2085" t="str">
            <v>고용보험료</v>
          </cell>
          <cell r="G2085" t="str">
            <v>식</v>
          </cell>
          <cell r="I2085">
            <v>0</v>
          </cell>
        </row>
        <row r="2086">
          <cell r="A2086" t="str">
            <v>K12</v>
          </cell>
          <cell r="B2086">
            <v>1</v>
          </cell>
          <cell r="D2086">
            <v>14619120</v>
          </cell>
          <cell r="E2086" t="str">
            <v>퇴직공제부금비</v>
          </cell>
          <cell r="G2086" t="str">
            <v>식</v>
          </cell>
          <cell r="I2086">
            <v>0</v>
          </cell>
        </row>
        <row r="2087">
          <cell r="A2087" t="str">
            <v>K13</v>
          </cell>
          <cell r="B2087">
            <v>1</v>
          </cell>
          <cell r="D2087">
            <v>14619248</v>
          </cell>
          <cell r="E2087" t="str">
            <v>공사손해보험료</v>
          </cell>
          <cell r="G2087" t="str">
            <v>식</v>
          </cell>
          <cell r="I2087">
            <v>0</v>
          </cell>
        </row>
        <row r="2088">
          <cell r="A2088" t="str">
            <v>K14</v>
          </cell>
          <cell r="B2088">
            <v>1</v>
          </cell>
          <cell r="D2088">
            <v>14619376</v>
          </cell>
          <cell r="E2088" t="str">
            <v>기술사용료</v>
          </cell>
          <cell r="G2088" t="str">
            <v>식</v>
          </cell>
          <cell r="I2088">
            <v>0</v>
          </cell>
        </row>
        <row r="2089">
          <cell r="A2089" t="str">
            <v>K15</v>
          </cell>
          <cell r="B2089">
            <v>1</v>
          </cell>
          <cell r="D2089">
            <v>14619504</v>
          </cell>
          <cell r="E2089" t="str">
            <v>폐기물위탁수수료</v>
          </cell>
          <cell r="G2089" t="str">
            <v>식</v>
          </cell>
          <cell r="I2089">
            <v>0</v>
          </cell>
        </row>
        <row r="2090">
          <cell r="A2090" t="str">
            <v>K16</v>
          </cell>
          <cell r="B2090">
            <v>1</v>
          </cell>
          <cell r="D2090">
            <v>14619632</v>
          </cell>
          <cell r="E2090" t="str">
            <v>부가 가치세</v>
          </cell>
          <cell r="G2090" t="str">
            <v>식</v>
          </cell>
          <cell r="I2090">
            <v>0</v>
          </cell>
        </row>
        <row r="2091">
          <cell r="A2091" t="str">
            <v>K17</v>
          </cell>
          <cell r="B2091">
            <v>1</v>
          </cell>
          <cell r="D2091">
            <v>14619760</v>
          </cell>
          <cell r="E2091" t="str">
            <v>한전수탁비</v>
          </cell>
          <cell r="G2091" t="str">
            <v>식</v>
          </cell>
          <cell r="I2091">
            <v>0</v>
          </cell>
        </row>
      </sheetData>
      <sheetData sheetId="2" refreshError="1"/>
      <sheetData sheetId="3"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고"/>
      <sheetName val="BID"/>
      <sheetName val="내역서"/>
      <sheetName val="건축공사"/>
      <sheetName val="실행철강하도"/>
      <sheetName val="bm(CIcable)"/>
      <sheetName val="ABUT수량-A1"/>
    </sheetNames>
    <sheetDataSet>
      <sheetData sheetId="0" refreshError="1"/>
      <sheetData sheetId="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T5</v>
          </cell>
          <cell r="B2">
            <v>2073</v>
          </cell>
          <cell r="C2" t="str">
            <v>I</v>
          </cell>
          <cell r="D2">
            <v>1184</v>
          </cell>
          <cell r="E2" t="str">
            <v>직 접 공 사 비</v>
          </cell>
          <cell r="I2">
            <v>3097715144</v>
          </cell>
        </row>
        <row r="3">
          <cell r="A3" t="str">
            <v>T4</v>
          </cell>
          <cell r="B3">
            <v>87</v>
          </cell>
          <cell r="C3" t="str">
            <v>1.</v>
          </cell>
          <cell r="D3">
            <v>2368</v>
          </cell>
          <cell r="E3" t="str">
            <v>토          공</v>
          </cell>
          <cell r="I3">
            <v>0</v>
          </cell>
        </row>
        <row r="4">
          <cell r="A4" t="str">
            <v>T2</v>
          </cell>
          <cell r="B4">
            <v>21</v>
          </cell>
          <cell r="C4" t="str">
            <v>1.01</v>
          </cell>
          <cell r="D4">
            <v>3104</v>
          </cell>
          <cell r="E4" t="str">
            <v>기존구조물철거공</v>
          </cell>
          <cell r="I4">
            <v>0</v>
          </cell>
        </row>
        <row r="5">
          <cell r="A5" t="str">
            <v>T1</v>
          </cell>
          <cell r="B5">
            <v>7</v>
          </cell>
          <cell r="C5" t="str">
            <v>a</v>
          </cell>
          <cell r="D5">
            <v>3228</v>
          </cell>
          <cell r="E5" t="str">
            <v>무근콘크리트깨기</v>
          </cell>
          <cell r="I5">
            <v>0</v>
          </cell>
        </row>
        <row r="6">
          <cell r="A6" t="str">
            <v>D00003</v>
          </cell>
          <cell r="B6">
            <v>68</v>
          </cell>
          <cell r="C6" t="str">
            <v>-1</v>
          </cell>
          <cell r="D6">
            <v>3600</v>
          </cell>
          <cell r="E6" t="str">
            <v>무근콘크리트깨기</v>
          </cell>
          <cell r="F6" t="str">
            <v>(30 Cm 이상)</v>
          </cell>
          <cell r="G6" t="str">
            <v>㎥</v>
          </cell>
          <cell r="I6">
            <v>0</v>
          </cell>
        </row>
        <row r="7">
          <cell r="A7" t="str">
            <v>D00002</v>
          </cell>
          <cell r="B7">
            <v>405</v>
          </cell>
          <cell r="C7" t="str">
            <v>-2</v>
          </cell>
          <cell r="D7">
            <v>3728</v>
          </cell>
          <cell r="E7" t="str">
            <v>무근콘크리트깨기</v>
          </cell>
          <cell r="F7" t="str">
            <v>(30 Cm 미만)</v>
          </cell>
          <cell r="G7" t="str">
            <v>㎥</v>
          </cell>
          <cell r="I7">
            <v>0</v>
          </cell>
        </row>
        <row r="8">
          <cell r="A8" t="str">
            <v>E1</v>
          </cell>
          <cell r="B8">
            <v>0</v>
          </cell>
          <cell r="C8" t="str">
            <v>소계</v>
          </cell>
          <cell r="D8">
            <v>3912</v>
          </cell>
          <cell r="I8">
            <v>0</v>
          </cell>
        </row>
        <row r="9">
          <cell r="A9" t="str">
            <v>T1</v>
          </cell>
          <cell r="B9">
            <v>11</v>
          </cell>
          <cell r="C9" t="str">
            <v>b</v>
          </cell>
          <cell r="D9">
            <v>4004</v>
          </cell>
          <cell r="E9" t="str">
            <v>철근콘크리트깨기</v>
          </cell>
          <cell r="I9">
            <v>0</v>
          </cell>
        </row>
        <row r="10">
          <cell r="A10" t="str">
            <v>D00006</v>
          </cell>
          <cell r="B10">
            <v>14</v>
          </cell>
          <cell r="C10" t="str">
            <v>-1</v>
          </cell>
          <cell r="D10">
            <v>4096</v>
          </cell>
          <cell r="E10" t="str">
            <v>철근콘크리트깨기</v>
          </cell>
          <cell r="F10" t="str">
            <v>(30 Cm 이상)</v>
          </cell>
          <cell r="G10" t="str">
            <v>㎥</v>
          </cell>
          <cell r="I10">
            <v>0</v>
          </cell>
        </row>
        <row r="11">
          <cell r="A11" t="str">
            <v>D00005</v>
          </cell>
          <cell r="B11">
            <v>1</v>
          </cell>
          <cell r="C11" t="str">
            <v>-2</v>
          </cell>
          <cell r="D11">
            <v>4128</v>
          </cell>
          <cell r="E11" t="str">
            <v>철근콘크리트깨기</v>
          </cell>
          <cell r="F11" t="str">
            <v>(30 Cm 미만)</v>
          </cell>
          <cell r="G11" t="str">
            <v>㎥</v>
          </cell>
          <cell r="I11">
            <v>0</v>
          </cell>
        </row>
        <row r="12">
          <cell r="A12" t="str">
            <v>E1</v>
          </cell>
          <cell r="B12">
            <v>0</v>
          </cell>
          <cell r="C12" t="str">
            <v>소계</v>
          </cell>
          <cell r="D12">
            <v>4160</v>
          </cell>
          <cell r="I12">
            <v>0</v>
          </cell>
        </row>
        <row r="13">
          <cell r="A13" t="str">
            <v>D00013</v>
          </cell>
          <cell r="B13">
            <v>96</v>
          </cell>
          <cell r="C13" t="str">
            <v>c</v>
          </cell>
          <cell r="D13">
            <v>4168</v>
          </cell>
          <cell r="E13" t="str">
            <v>석축헐기</v>
          </cell>
          <cell r="G13" t="str">
            <v>㎡</v>
          </cell>
          <cell r="I13">
            <v>0</v>
          </cell>
        </row>
        <row r="14">
          <cell r="A14" t="str">
            <v>T1</v>
          </cell>
          <cell r="B14">
            <v>16</v>
          </cell>
          <cell r="C14" t="str">
            <v>d</v>
          </cell>
          <cell r="D14">
            <v>4176</v>
          </cell>
          <cell r="E14" t="str">
            <v>기존포장깨기</v>
          </cell>
          <cell r="I14">
            <v>0</v>
          </cell>
        </row>
        <row r="15">
          <cell r="A15" t="str">
            <v>D00007</v>
          </cell>
          <cell r="B15">
            <v>268</v>
          </cell>
          <cell r="C15" t="str">
            <v>-1</v>
          </cell>
          <cell r="D15">
            <v>4304</v>
          </cell>
          <cell r="E15" t="str">
            <v>콘크리트포장깨기</v>
          </cell>
          <cell r="F15" t="str">
            <v>(기 계)</v>
          </cell>
          <cell r="G15" t="str">
            <v>㎥</v>
          </cell>
          <cell r="I15">
            <v>0</v>
          </cell>
        </row>
        <row r="16">
          <cell r="A16" t="str">
            <v>D00009</v>
          </cell>
          <cell r="B16">
            <v>1316</v>
          </cell>
          <cell r="C16" t="str">
            <v>-2</v>
          </cell>
          <cell r="D16">
            <v>4312</v>
          </cell>
          <cell r="E16" t="str">
            <v>아스팔트포장깨기</v>
          </cell>
          <cell r="F16" t="str">
            <v>(기 계)</v>
          </cell>
          <cell r="G16" t="str">
            <v>㎥</v>
          </cell>
          <cell r="I16">
            <v>0</v>
          </cell>
        </row>
        <row r="17">
          <cell r="A17" t="str">
            <v>E1</v>
          </cell>
          <cell r="B17">
            <v>0</v>
          </cell>
          <cell r="C17" t="str">
            <v>소계</v>
          </cell>
          <cell r="D17">
            <v>4319</v>
          </cell>
          <cell r="I17">
            <v>0</v>
          </cell>
        </row>
        <row r="18">
          <cell r="A18" t="str">
            <v>T1</v>
          </cell>
          <cell r="B18">
            <v>20</v>
          </cell>
          <cell r="C18" t="str">
            <v>e</v>
          </cell>
          <cell r="D18">
            <v>4927</v>
          </cell>
          <cell r="E18" t="str">
            <v>기계절단</v>
          </cell>
          <cell r="I18">
            <v>0</v>
          </cell>
        </row>
        <row r="19">
          <cell r="A19" t="str">
            <v>D00011</v>
          </cell>
          <cell r="B19">
            <v>38</v>
          </cell>
          <cell r="C19" t="str">
            <v>-1</v>
          </cell>
          <cell r="D19">
            <v>4968</v>
          </cell>
          <cell r="E19" t="str">
            <v>콘크리트절단</v>
          </cell>
          <cell r="F19" t="str">
            <v>(기 계)</v>
          </cell>
          <cell r="G19" t="str">
            <v>M</v>
          </cell>
          <cell r="I19">
            <v>0</v>
          </cell>
        </row>
        <row r="20">
          <cell r="A20" t="str">
            <v>D00012</v>
          </cell>
          <cell r="B20">
            <v>1358</v>
          </cell>
          <cell r="C20" t="str">
            <v>-2</v>
          </cell>
          <cell r="D20">
            <v>5096</v>
          </cell>
          <cell r="E20" t="str">
            <v>아스콘절단</v>
          </cell>
          <cell r="F20" t="str">
            <v>(기 계)</v>
          </cell>
          <cell r="G20" t="str">
            <v>M</v>
          </cell>
          <cell r="I20">
            <v>0</v>
          </cell>
        </row>
        <row r="21">
          <cell r="A21" t="str">
            <v>E1</v>
          </cell>
          <cell r="B21">
            <v>0</v>
          </cell>
          <cell r="C21" t="str">
            <v>소계</v>
          </cell>
          <cell r="D21">
            <v>5436</v>
          </cell>
          <cell r="I21">
            <v>0</v>
          </cell>
        </row>
        <row r="22">
          <cell r="A22" t="str">
            <v>E2</v>
          </cell>
          <cell r="B22">
            <v>0</v>
          </cell>
          <cell r="C22" t="str">
            <v>계</v>
          </cell>
          <cell r="D22">
            <v>5856</v>
          </cell>
          <cell r="I22">
            <v>0</v>
          </cell>
        </row>
        <row r="23">
          <cell r="A23" t="str">
            <v>D00161</v>
          </cell>
          <cell r="B23">
            <v>1452</v>
          </cell>
          <cell r="C23" t="str">
            <v>1.02</v>
          </cell>
          <cell r="D23">
            <v>5896</v>
          </cell>
          <cell r="E23" t="str">
            <v>토사다이크 축조공</v>
          </cell>
          <cell r="G23" t="str">
            <v>㎥</v>
          </cell>
          <cell r="I23">
            <v>0</v>
          </cell>
        </row>
        <row r="24">
          <cell r="A24" t="str">
            <v>T2</v>
          </cell>
          <cell r="B24">
            <v>26</v>
          </cell>
          <cell r="C24" t="str">
            <v>1.03</v>
          </cell>
          <cell r="D24">
            <v>5936</v>
          </cell>
          <cell r="E24" t="str">
            <v>표토제거</v>
          </cell>
          <cell r="I24">
            <v>0</v>
          </cell>
        </row>
        <row r="25">
          <cell r="A25" t="str">
            <v>D00016</v>
          </cell>
          <cell r="B25">
            <v>52754</v>
          </cell>
          <cell r="C25" t="str">
            <v>a</v>
          </cell>
          <cell r="D25">
            <v>6016</v>
          </cell>
          <cell r="E25" t="str">
            <v>표토제거</v>
          </cell>
          <cell r="F25" t="str">
            <v>(답 구 간)</v>
          </cell>
          <cell r="G25" t="str">
            <v>㎡</v>
          </cell>
          <cell r="I25">
            <v>0</v>
          </cell>
        </row>
        <row r="26">
          <cell r="A26" t="str">
            <v>D00017</v>
          </cell>
          <cell r="B26">
            <v>54039</v>
          </cell>
          <cell r="C26" t="str">
            <v>b</v>
          </cell>
          <cell r="D26">
            <v>6144</v>
          </cell>
          <cell r="E26" t="str">
            <v>표토제거</v>
          </cell>
          <cell r="F26" t="str">
            <v>(답외구간)</v>
          </cell>
          <cell r="G26" t="str">
            <v>㎡</v>
          </cell>
          <cell r="I26">
            <v>0</v>
          </cell>
        </row>
        <row r="27">
          <cell r="A27" t="str">
            <v>E2</v>
          </cell>
          <cell r="B27">
            <v>0</v>
          </cell>
          <cell r="C27" t="str">
            <v>계</v>
          </cell>
          <cell r="D27">
            <v>6272</v>
          </cell>
          <cell r="I27">
            <v>0</v>
          </cell>
        </row>
        <row r="28">
          <cell r="A28" t="str">
            <v>D00018</v>
          </cell>
          <cell r="B28">
            <v>172967</v>
          </cell>
          <cell r="C28" t="str">
            <v>1.04</v>
          </cell>
          <cell r="D28">
            <v>6400</v>
          </cell>
          <cell r="E28" t="str">
            <v>벌개제근</v>
          </cell>
          <cell r="G28" t="str">
            <v>㎡</v>
          </cell>
          <cell r="I28">
            <v>0</v>
          </cell>
        </row>
        <row r="29">
          <cell r="A29" t="str">
            <v>T2</v>
          </cell>
          <cell r="B29">
            <v>36</v>
          </cell>
          <cell r="C29" t="str">
            <v>1.05</v>
          </cell>
          <cell r="D29">
            <v>6528</v>
          </cell>
          <cell r="E29" t="str">
            <v>깍  기  공</v>
          </cell>
          <cell r="I29">
            <v>0</v>
          </cell>
        </row>
        <row r="30">
          <cell r="A30" t="str">
            <v>D00022</v>
          </cell>
          <cell r="B30">
            <v>397643</v>
          </cell>
          <cell r="C30" t="str">
            <v>a</v>
          </cell>
          <cell r="D30">
            <v>6752</v>
          </cell>
          <cell r="E30" t="str">
            <v>토  사깎기</v>
          </cell>
          <cell r="F30" t="str">
            <v>(불도쟈 32 Ton)</v>
          </cell>
          <cell r="G30" t="str">
            <v>㎥</v>
          </cell>
          <cell r="I30">
            <v>0</v>
          </cell>
        </row>
        <row r="31">
          <cell r="A31" t="str">
            <v>D00024</v>
          </cell>
          <cell r="B31">
            <v>510465</v>
          </cell>
          <cell r="C31" t="str">
            <v>b</v>
          </cell>
          <cell r="D31">
            <v>6976</v>
          </cell>
          <cell r="E31" t="str">
            <v>리핑암깍기</v>
          </cell>
          <cell r="F31" t="str">
            <v>(리퍼도쟈 32 Ton)</v>
          </cell>
          <cell r="G31" t="str">
            <v>㎥</v>
          </cell>
          <cell r="I31">
            <v>0</v>
          </cell>
        </row>
        <row r="32">
          <cell r="A32" t="str">
            <v>T1</v>
          </cell>
          <cell r="B32">
            <v>35</v>
          </cell>
          <cell r="C32" t="str">
            <v>c</v>
          </cell>
          <cell r="D32">
            <v>7040</v>
          </cell>
          <cell r="E32" t="str">
            <v>발파암깍기</v>
          </cell>
          <cell r="I32">
            <v>0</v>
          </cell>
        </row>
        <row r="33">
          <cell r="A33" t="str">
            <v>D01225</v>
          </cell>
          <cell r="B33">
            <v>41672</v>
          </cell>
          <cell r="C33" t="str">
            <v>-1</v>
          </cell>
          <cell r="D33">
            <v>7072</v>
          </cell>
          <cell r="E33" t="str">
            <v>발파암깍기</v>
          </cell>
          <cell r="F33" t="str">
            <v>(미진동발파)</v>
          </cell>
          <cell r="G33" t="str">
            <v>㎥</v>
          </cell>
          <cell r="I33">
            <v>0</v>
          </cell>
        </row>
        <row r="34">
          <cell r="A34" t="str">
            <v>D00033</v>
          </cell>
          <cell r="B34">
            <v>76716</v>
          </cell>
          <cell r="C34" t="str">
            <v>-2</v>
          </cell>
          <cell r="D34">
            <v>7154</v>
          </cell>
          <cell r="E34" t="str">
            <v>발파암깍기</v>
          </cell>
          <cell r="F34" t="str">
            <v>(백호우+브레이카)</v>
          </cell>
          <cell r="G34" t="str">
            <v>㎥</v>
          </cell>
          <cell r="I34">
            <v>0</v>
          </cell>
        </row>
        <row r="35">
          <cell r="A35" t="str">
            <v>D00034</v>
          </cell>
          <cell r="B35">
            <v>439959</v>
          </cell>
          <cell r="C35" t="str">
            <v>-3</v>
          </cell>
          <cell r="D35">
            <v>7159</v>
          </cell>
          <cell r="E35" t="str">
            <v>발파암깍기</v>
          </cell>
          <cell r="F35" t="str">
            <v>(크로울러드릴)</v>
          </cell>
          <cell r="G35" t="str">
            <v>㎥</v>
          </cell>
          <cell r="I35">
            <v>0</v>
          </cell>
        </row>
        <row r="36">
          <cell r="A36" t="str">
            <v>E1</v>
          </cell>
          <cell r="B36">
            <v>0</v>
          </cell>
          <cell r="C36" t="str">
            <v>소계</v>
          </cell>
          <cell r="D36">
            <v>7163</v>
          </cell>
          <cell r="I36">
            <v>0</v>
          </cell>
        </row>
        <row r="37">
          <cell r="A37" t="str">
            <v>E2</v>
          </cell>
          <cell r="B37">
            <v>0</v>
          </cell>
          <cell r="C37" t="str">
            <v>계</v>
          </cell>
          <cell r="D37">
            <v>7168</v>
          </cell>
          <cell r="I37">
            <v>0</v>
          </cell>
        </row>
        <row r="38">
          <cell r="A38" t="str">
            <v>T2</v>
          </cell>
          <cell r="B38">
            <v>54</v>
          </cell>
          <cell r="C38" t="str">
            <v>1.06</v>
          </cell>
          <cell r="D38">
            <v>8728</v>
          </cell>
          <cell r="E38" t="str">
            <v>운 반 공</v>
          </cell>
          <cell r="I38">
            <v>0</v>
          </cell>
        </row>
        <row r="39">
          <cell r="A39" t="str">
            <v>T1</v>
          </cell>
          <cell r="B39">
            <v>42</v>
          </cell>
          <cell r="C39" t="str">
            <v>a</v>
          </cell>
          <cell r="D39">
            <v>8760</v>
          </cell>
          <cell r="E39" t="str">
            <v>토    사</v>
          </cell>
          <cell r="I39">
            <v>0</v>
          </cell>
        </row>
        <row r="40">
          <cell r="A40" t="str">
            <v>W00002</v>
          </cell>
          <cell r="B40">
            <v>30672</v>
          </cell>
          <cell r="C40" t="str">
            <v>-1</v>
          </cell>
          <cell r="D40">
            <v>8776</v>
          </cell>
          <cell r="E40" t="str">
            <v>무대운반</v>
          </cell>
          <cell r="G40" t="str">
            <v>㎥</v>
          </cell>
          <cell r="I40">
            <v>0</v>
          </cell>
        </row>
        <row r="41">
          <cell r="A41" t="str">
            <v>D00045</v>
          </cell>
          <cell r="B41">
            <v>3228</v>
          </cell>
          <cell r="C41" t="str">
            <v>-2</v>
          </cell>
          <cell r="D41">
            <v>8783</v>
          </cell>
          <cell r="E41" t="str">
            <v>도쟈운반</v>
          </cell>
          <cell r="F41" t="str">
            <v>L=45.0 m</v>
          </cell>
          <cell r="G41" t="str">
            <v>㎥</v>
          </cell>
          <cell r="I41">
            <v>0</v>
          </cell>
        </row>
        <row r="42">
          <cell r="A42" t="str">
            <v>D00052</v>
          </cell>
          <cell r="B42">
            <v>80189</v>
          </cell>
          <cell r="C42" t="str">
            <v>-3</v>
          </cell>
          <cell r="D42">
            <v>8787</v>
          </cell>
          <cell r="E42" t="str">
            <v>덤프운반</v>
          </cell>
          <cell r="F42" t="str">
            <v>L=2.2 Km</v>
          </cell>
          <cell r="G42" t="str">
            <v>㎥</v>
          </cell>
          <cell r="I42">
            <v>0</v>
          </cell>
        </row>
        <row r="43">
          <cell r="A43" t="str">
            <v>E1</v>
          </cell>
          <cell r="B43">
            <v>0</v>
          </cell>
          <cell r="C43" t="str">
            <v>소계</v>
          </cell>
          <cell r="D43">
            <v>8790</v>
          </cell>
          <cell r="I43">
            <v>0</v>
          </cell>
        </row>
        <row r="44">
          <cell r="A44" t="str">
            <v>T1</v>
          </cell>
          <cell r="B44">
            <v>47</v>
          </cell>
          <cell r="C44" t="str">
            <v>b</v>
          </cell>
          <cell r="D44">
            <v>8792</v>
          </cell>
          <cell r="E44" t="str">
            <v>리 핑 암</v>
          </cell>
          <cell r="I44">
            <v>0</v>
          </cell>
        </row>
        <row r="45">
          <cell r="A45" t="str">
            <v>W00003</v>
          </cell>
          <cell r="B45">
            <v>72394</v>
          </cell>
          <cell r="C45" t="str">
            <v>-1</v>
          </cell>
          <cell r="D45">
            <v>8888</v>
          </cell>
          <cell r="E45" t="str">
            <v>무대운반</v>
          </cell>
          <cell r="G45" t="str">
            <v>㎥</v>
          </cell>
          <cell r="I45">
            <v>0</v>
          </cell>
        </row>
        <row r="46">
          <cell r="A46" t="str">
            <v>D00046</v>
          </cell>
          <cell r="B46">
            <v>17195</v>
          </cell>
          <cell r="C46" t="str">
            <v>-2</v>
          </cell>
          <cell r="D46">
            <v>8984</v>
          </cell>
          <cell r="E46" t="str">
            <v>도쟈운반</v>
          </cell>
          <cell r="F46" t="str">
            <v>L=45.0 m</v>
          </cell>
          <cell r="G46" t="str">
            <v>㎥</v>
          </cell>
          <cell r="I46">
            <v>0</v>
          </cell>
        </row>
        <row r="47">
          <cell r="A47" t="str">
            <v>D00053</v>
          </cell>
          <cell r="B47">
            <v>548671</v>
          </cell>
          <cell r="C47" t="str">
            <v>-3</v>
          </cell>
          <cell r="D47">
            <v>9112</v>
          </cell>
          <cell r="E47" t="str">
            <v>덤프운반</v>
          </cell>
          <cell r="F47" t="str">
            <v>L=2.9 Km</v>
          </cell>
          <cell r="G47" t="str">
            <v>㎥</v>
          </cell>
          <cell r="I47">
            <v>0</v>
          </cell>
        </row>
        <row r="48">
          <cell r="A48" t="str">
            <v>E1</v>
          </cell>
          <cell r="B48">
            <v>0</v>
          </cell>
          <cell r="C48" t="str">
            <v>소계</v>
          </cell>
          <cell r="D48">
            <v>9208</v>
          </cell>
          <cell r="I48">
            <v>0</v>
          </cell>
        </row>
        <row r="49">
          <cell r="A49" t="str">
            <v>T1</v>
          </cell>
          <cell r="B49">
            <v>52</v>
          </cell>
          <cell r="C49" t="str">
            <v>c</v>
          </cell>
          <cell r="D49">
            <v>9224</v>
          </cell>
          <cell r="E49" t="str">
            <v>발 파 암</v>
          </cell>
          <cell r="I49">
            <v>0</v>
          </cell>
        </row>
        <row r="50">
          <cell r="A50" t="str">
            <v>W00004</v>
          </cell>
          <cell r="B50">
            <v>65011</v>
          </cell>
          <cell r="C50" t="str">
            <v>-1</v>
          </cell>
          <cell r="D50">
            <v>9280</v>
          </cell>
          <cell r="E50" t="str">
            <v>무대운반</v>
          </cell>
          <cell r="G50" t="str">
            <v>㎥</v>
          </cell>
          <cell r="I50">
            <v>0</v>
          </cell>
        </row>
        <row r="51">
          <cell r="A51" t="str">
            <v>D00047</v>
          </cell>
          <cell r="B51">
            <v>10117</v>
          </cell>
          <cell r="C51" t="str">
            <v>-2</v>
          </cell>
          <cell r="D51">
            <v>9350</v>
          </cell>
          <cell r="E51" t="str">
            <v>도쟈운반</v>
          </cell>
          <cell r="F51" t="str">
            <v>L=47.0 m</v>
          </cell>
          <cell r="G51" t="str">
            <v>㎥</v>
          </cell>
          <cell r="I51">
            <v>0</v>
          </cell>
        </row>
        <row r="52">
          <cell r="A52" t="str">
            <v>D00054</v>
          </cell>
          <cell r="B52">
            <v>568110</v>
          </cell>
          <cell r="C52" t="str">
            <v>-3</v>
          </cell>
          <cell r="D52">
            <v>9420</v>
          </cell>
          <cell r="E52" t="str">
            <v>덤프운반</v>
          </cell>
          <cell r="F52" t="str">
            <v>L=3.2 Km</v>
          </cell>
          <cell r="G52" t="str">
            <v>㎥</v>
          </cell>
          <cell r="I52">
            <v>0</v>
          </cell>
        </row>
        <row r="53">
          <cell r="A53" t="str">
            <v>E1</v>
          </cell>
          <cell r="B53">
            <v>0</v>
          </cell>
          <cell r="C53" t="str">
            <v>소계</v>
          </cell>
          <cell r="D53">
            <v>9448</v>
          </cell>
          <cell r="I53">
            <v>0</v>
          </cell>
        </row>
        <row r="54">
          <cell r="A54" t="str">
            <v>D00065</v>
          </cell>
          <cell r="B54">
            <v>71547</v>
          </cell>
          <cell r="C54" t="str">
            <v>d</v>
          </cell>
          <cell r="D54">
            <v>11323</v>
          </cell>
          <cell r="E54" t="str">
            <v>사토운반</v>
          </cell>
          <cell r="F54" t="str">
            <v>(토  사)</v>
          </cell>
          <cell r="G54" t="str">
            <v>㎥</v>
          </cell>
          <cell r="I54">
            <v>0</v>
          </cell>
        </row>
        <row r="55">
          <cell r="A55" t="str">
            <v>E2</v>
          </cell>
          <cell r="B55">
            <v>0</v>
          </cell>
          <cell r="C55" t="str">
            <v>계</v>
          </cell>
          <cell r="D55">
            <v>11448</v>
          </cell>
          <cell r="I55">
            <v>0</v>
          </cell>
        </row>
        <row r="56">
          <cell r="A56" t="str">
            <v>T2</v>
          </cell>
          <cell r="B56">
            <v>59</v>
          </cell>
          <cell r="C56" t="str">
            <v>1.07</v>
          </cell>
          <cell r="D56">
            <v>11672</v>
          </cell>
          <cell r="E56" t="str">
            <v>흙 쌓 기</v>
          </cell>
          <cell r="I56">
            <v>0</v>
          </cell>
        </row>
        <row r="57">
          <cell r="A57" t="str">
            <v>D00038</v>
          </cell>
          <cell r="B57">
            <v>159342</v>
          </cell>
          <cell r="C57" t="str">
            <v>a</v>
          </cell>
          <cell r="D57">
            <v>11800</v>
          </cell>
          <cell r="E57" t="str">
            <v>노상다짐</v>
          </cell>
          <cell r="G57" t="str">
            <v>㎥</v>
          </cell>
          <cell r="I57">
            <v>0</v>
          </cell>
        </row>
        <row r="58">
          <cell r="A58" t="str">
            <v>D00037</v>
          </cell>
          <cell r="B58">
            <v>1388650</v>
          </cell>
          <cell r="C58" t="str">
            <v>b</v>
          </cell>
          <cell r="D58">
            <v>11928</v>
          </cell>
          <cell r="E58" t="str">
            <v>노체다짐</v>
          </cell>
          <cell r="G58" t="str">
            <v>㎥</v>
          </cell>
          <cell r="I58">
            <v>0</v>
          </cell>
        </row>
        <row r="59">
          <cell r="A59" t="str">
            <v>D00039</v>
          </cell>
          <cell r="B59">
            <v>7582</v>
          </cell>
          <cell r="C59" t="str">
            <v>c</v>
          </cell>
          <cell r="D59">
            <v>12536</v>
          </cell>
          <cell r="E59" t="str">
            <v>녹 지 대</v>
          </cell>
          <cell r="G59" t="str">
            <v>㎥</v>
          </cell>
          <cell r="I59">
            <v>0</v>
          </cell>
        </row>
        <row r="60">
          <cell r="A60" t="str">
            <v>E2</v>
          </cell>
          <cell r="B60">
            <v>0</v>
          </cell>
          <cell r="C60" t="str">
            <v>계</v>
          </cell>
          <cell r="D60">
            <v>12712</v>
          </cell>
          <cell r="I60">
            <v>0</v>
          </cell>
        </row>
        <row r="61">
          <cell r="A61" t="str">
            <v>D00021</v>
          </cell>
          <cell r="B61">
            <v>42910</v>
          </cell>
          <cell r="C61" t="str">
            <v>1.08</v>
          </cell>
          <cell r="D61">
            <v>12928</v>
          </cell>
          <cell r="E61" t="str">
            <v>노상준비공</v>
          </cell>
          <cell r="F61" t="str">
            <v>(절 토 부)</v>
          </cell>
          <cell r="G61" t="str">
            <v>㎡</v>
          </cell>
          <cell r="I61">
            <v>0</v>
          </cell>
        </row>
        <row r="62">
          <cell r="A62" t="str">
            <v>T2</v>
          </cell>
          <cell r="B62">
            <v>75</v>
          </cell>
          <cell r="C62" t="str">
            <v>1.09</v>
          </cell>
          <cell r="D62">
            <v>13144</v>
          </cell>
          <cell r="E62" t="str">
            <v>법면 보호공</v>
          </cell>
          <cell r="I62">
            <v>0</v>
          </cell>
        </row>
        <row r="63">
          <cell r="A63" t="str">
            <v>D01235</v>
          </cell>
          <cell r="B63">
            <v>169210</v>
          </cell>
          <cell r="C63" t="str">
            <v>a</v>
          </cell>
          <cell r="D63">
            <v>13156</v>
          </cell>
          <cell r="E63" t="str">
            <v>거적덮기</v>
          </cell>
          <cell r="G63" t="str">
            <v>㎡</v>
          </cell>
          <cell r="I63">
            <v>0</v>
          </cell>
        </row>
        <row r="64">
          <cell r="A64" t="str">
            <v>D01172</v>
          </cell>
          <cell r="B64">
            <v>75390</v>
          </cell>
          <cell r="C64" t="str">
            <v>b</v>
          </cell>
          <cell r="D64">
            <v>13162</v>
          </cell>
          <cell r="E64" t="str">
            <v>NET-잔디</v>
          </cell>
          <cell r="G64" t="str">
            <v>㎡</v>
          </cell>
          <cell r="I64">
            <v>0</v>
          </cell>
        </row>
        <row r="65">
          <cell r="A65" t="str">
            <v>D00766</v>
          </cell>
          <cell r="B65">
            <v>39806</v>
          </cell>
          <cell r="C65" t="str">
            <v>c</v>
          </cell>
          <cell r="D65">
            <v>13166</v>
          </cell>
          <cell r="E65" t="str">
            <v>암절개면보호식제공</v>
          </cell>
          <cell r="F65" t="str">
            <v>(T=10 Cm)</v>
          </cell>
          <cell r="G65" t="str">
            <v>㎡</v>
          </cell>
          <cell r="I65">
            <v>0</v>
          </cell>
        </row>
        <row r="66">
          <cell r="A66" t="str">
            <v>D00071</v>
          </cell>
          <cell r="B66">
            <v>15663</v>
          </cell>
          <cell r="C66" t="str">
            <v>d</v>
          </cell>
          <cell r="D66">
            <v>13295</v>
          </cell>
          <cell r="E66" t="str">
            <v>녹지대떼</v>
          </cell>
          <cell r="G66" t="str">
            <v>㎡</v>
          </cell>
          <cell r="I66">
            <v>0</v>
          </cell>
        </row>
        <row r="67">
          <cell r="A67" t="str">
            <v>T1</v>
          </cell>
          <cell r="B67">
            <v>69</v>
          </cell>
          <cell r="C67" t="str">
            <v>e</v>
          </cell>
          <cell r="D67">
            <v>13296</v>
          </cell>
          <cell r="E67" t="str">
            <v>법면고르기</v>
          </cell>
          <cell r="I67">
            <v>0</v>
          </cell>
        </row>
        <row r="68">
          <cell r="A68" t="str">
            <v>D00077</v>
          </cell>
          <cell r="B68">
            <v>35985</v>
          </cell>
          <cell r="C68" t="str">
            <v>-1</v>
          </cell>
          <cell r="D68">
            <v>13360</v>
          </cell>
          <cell r="E68" t="str">
            <v>법면고르기</v>
          </cell>
          <cell r="F68" t="str">
            <v>(리핑암)</v>
          </cell>
          <cell r="G68" t="str">
            <v>㎡</v>
          </cell>
          <cell r="I68">
            <v>0</v>
          </cell>
        </row>
        <row r="69">
          <cell r="A69" t="str">
            <v>D00078</v>
          </cell>
          <cell r="B69">
            <v>36954</v>
          </cell>
          <cell r="C69" t="str">
            <v>-2</v>
          </cell>
          <cell r="D69">
            <v>13392</v>
          </cell>
          <cell r="E69" t="str">
            <v>법면고르기</v>
          </cell>
          <cell r="F69" t="str">
            <v>(발파암)</v>
          </cell>
          <cell r="G69" t="str">
            <v>㎡</v>
          </cell>
          <cell r="I69">
            <v>0</v>
          </cell>
        </row>
        <row r="70">
          <cell r="A70" t="str">
            <v>E1</v>
          </cell>
          <cell r="B70">
            <v>0</v>
          </cell>
          <cell r="C70" t="str">
            <v>소계</v>
          </cell>
          <cell r="D70">
            <v>13408</v>
          </cell>
          <cell r="I70">
            <v>0</v>
          </cell>
        </row>
        <row r="71">
          <cell r="A71" t="str">
            <v>T1</v>
          </cell>
          <cell r="B71">
            <v>74</v>
          </cell>
          <cell r="C71" t="str">
            <v>f</v>
          </cell>
          <cell r="D71">
            <v>13424</v>
          </cell>
          <cell r="E71" t="str">
            <v>공사중법면보호</v>
          </cell>
          <cell r="I71">
            <v>0</v>
          </cell>
        </row>
        <row r="72">
          <cell r="A72" t="str">
            <v>D00074</v>
          </cell>
          <cell r="B72">
            <v>173014</v>
          </cell>
          <cell r="C72" t="str">
            <v>-1</v>
          </cell>
          <cell r="D72">
            <v>13456</v>
          </cell>
          <cell r="E72" t="str">
            <v>법면다짐</v>
          </cell>
          <cell r="F72" t="str">
            <v>(성토부)</v>
          </cell>
          <cell r="G72" t="str">
            <v>㎡</v>
          </cell>
          <cell r="I72">
            <v>0</v>
          </cell>
        </row>
        <row r="73">
          <cell r="A73" t="str">
            <v>D01255</v>
          </cell>
          <cell r="B73">
            <v>68403</v>
          </cell>
          <cell r="C73" t="str">
            <v>-2</v>
          </cell>
          <cell r="D73">
            <v>13488</v>
          </cell>
          <cell r="E73" t="str">
            <v>법면보호망</v>
          </cell>
          <cell r="G73" t="str">
            <v>㎡</v>
          </cell>
          <cell r="I73">
            <v>0</v>
          </cell>
        </row>
        <row r="74">
          <cell r="A74" t="str">
            <v>D01256</v>
          </cell>
          <cell r="B74">
            <v>2438</v>
          </cell>
          <cell r="C74" t="str">
            <v>-3</v>
          </cell>
          <cell r="D74">
            <v>13520</v>
          </cell>
          <cell r="E74" t="str">
            <v>가도수로</v>
          </cell>
          <cell r="G74" t="str">
            <v>㎡</v>
          </cell>
          <cell r="I74">
            <v>0</v>
          </cell>
        </row>
        <row r="75">
          <cell r="A75" t="str">
            <v>E1</v>
          </cell>
          <cell r="B75">
            <v>0</v>
          </cell>
          <cell r="C75" t="str">
            <v>소계</v>
          </cell>
          <cell r="D75">
            <v>13536</v>
          </cell>
          <cell r="I75">
            <v>0</v>
          </cell>
        </row>
        <row r="76">
          <cell r="A76" t="str">
            <v>E2</v>
          </cell>
          <cell r="B76">
            <v>0</v>
          </cell>
          <cell r="C76" t="str">
            <v>계</v>
          </cell>
          <cell r="D76">
            <v>14287</v>
          </cell>
          <cell r="I76">
            <v>0</v>
          </cell>
        </row>
        <row r="77">
          <cell r="A77" t="str">
            <v>D00087</v>
          </cell>
          <cell r="B77">
            <v>12206</v>
          </cell>
          <cell r="C77" t="str">
            <v>1.10</v>
          </cell>
          <cell r="D77">
            <v>14868</v>
          </cell>
          <cell r="E77" t="str">
            <v>층 따 기</v>
          </cell>
          <cell r="F77" t="str">
            <v>(도쟈 19 Ton)</v>
          </cell>
          <cell r="G77" t="str">
            <v>㎥</v>
          </cell>
          <cell r="I77">
            <v>0</v>
          </cell>
        </row>
        <row r="78">
          <cell r="A78" t="str">
            <v>T2</v>
          </cell>
          <cell r="B78">
            <v>82</v>
          </cell>
          <cell r="C78" t="str">
            <v>1.11</v>
          </cell>
          <cell r="D78">
            <v>15158</v>
          </cell>
          <cell r="E78" t="str">
            <v>연약지반처리</v>
          </cell>
          <cell r="I78">
            <v>0</v>
          </cell>
        </row>
        <row r="79">
          <cell r="A79" t="str">
            <v>D00073</v>
          </cell>
          <cell r="B79">
            <v>17700</v>
          </cell>
          <cell r="C79" t="str">
            <v>a</v>
          </cell>
          <cell r="D79">
            <v>15303</v>
          </cell>
          <cell r="E79" t="str">
            <v>P.P  MAT</v>
          </cell>
          <cell r="F79" t="str">
            <v>(5.0 T/M)</v>
          </cell>
          <cell r="G79" t="str">
            <v>㎡</v>
          </cell>
          <cell r="I79">
            <v>0</v>
          </cell>
        </row>
        <row r="80">
          <cell r="A80" t="str">
            <v>D00072</v>
          </cell>
          <cell r="B80">
            <v>7618</v>
          </cell>
          <cell r="C80" t="str">
            <v>b</v>
          </cell>
          <cell r="D80">
            <v>15376</v>
          </cell>
          <cell r="E80" t="str">
            <v>SAND MAT</v>
          </cell>
          <cell r="F80" t="str">
            <v>(T=0.5 M)</v>
          </cell>
          <cell r="G80" t="str">
            <v>㎥</v>
          </cell>
          <cell r="I80">
            <v>0</v>
          </cell>
        </row>
        <row r="81">
          <cell r="A81" t="str">
            <v>D00081</v>
          </cell>
          <cell r="B81">
            <v>21</v>
          </cell>
          <cell r="C81" t="str">
            <v>c</v>
          </cell>
          <cell r="D81">
            <v>15412</v>
          </cell>
          <cell r="E81" t="str">
            <v>침 하 판</v>
          </cell>
          <cell r="G81" t="str">
            <v>EA</v>
          </cell>
          <cell r="I81">
            <v>0</v>
          </cell>
        </row>
        <row r="82">
          <cell r="A82" t="str">
            <v>D00089</v>
          </cell>
          <cell r="B82">
            <v>904</v>
          </cell>
          <cell r="C82" t="str">
            <v>d</v>
          </cell>
          <cell r="D82">
            <v>15421</v>
          </cell>
          <cell r="E82" t="str">
            <v>계측관리</v>
          </cell>
          <cell r="F82" t="str">
            <v>(지표침하판)</v>
          </cell>
          <cell r="G82" t="str">
            <v>회</v>
          </cell>
          <cell r="I82">
            <v>0</v>
          </cell>
        </row>
        <row r="83">
          <cell r="A83" t="str">
            <v>E2</v>
          </cell>
          <cell r="B83">
            <v>0</v>
          </cell>
          <cell r="C83" t="str">
            <v>계</v>
          </cell>
          <cell r="D83">
            <v>15430</v>
          </cell>
          <cell r="I83">
            <v>0</v>
          </cell>
        </row>
        <row r="84">
          <cell r="A84" t="str">
            <v>T2</v>
          </cell>
          <cell r="B84">
            <v>86</v>
          </cell>
          <cell r="C84" t="str">
            <v>1.12</v>
          </cell>
          <cell r="D84">
            <v>15448</v>
          </cell>
          <cell r="E84" t="str">
            <v>토공규준틀</v>
          </cell>
          <cell r="I84">
            <v>0</v>
          </cell>
        </row>
        <row r="85">
          <cell r="A85" t="str">
            <v>D00088</v>
          </cell>
          <cell r="B85">
            <v>820</v>
          </cell>
          <cell r="C85" t="str">
            <v>a</v>
          </cell>
          <cell r="D85">
            <v>15736</v>
          </cell>
          <cell r="E85" t="str">
            <v>토공규준틀</v>
          </cell>
          <cell r="F85" t="str">
            <v>(비탈면)</v>
          </cell>
          <cell r="G85" t="str">
            <v>EA</v>
          </cell>
          <cell r="I85">
            <v>0</v>
          </cell>
        </row>
        <row r="86">
          <cell r="A86" t="str">
            <v>D03844</v>
          </cell>
          <cell r="B86">
            <v>82</v>
          </cell>
          <cell r="C86" t="str">
            <v>b</v>
          </cell>
          <cell r="D86">
            <v>15880</v>
          </cell>
          <cell r="E86" t="str">
            <v>토공규준틀</v>
          </cell>
          <cell r="F86" t="str">
            <v>(수  평)</v>
          </cell>
          <cell r="G86" t="str">
            <v>EA</v>
          </cell>
          <cell r="I86">
            <v>0</v>
          </cell>
        </row>
        <row r="87">
          <cell r="A87" t="str">
            <v>E2</v>
          </cell>
          <cell r="B87">
            <v>0</v>
          </cell>
          <cell r="C87" t="str">
            <v>계</v>
          </cell>
          <cell r="D87">
            <v>15952</v>
          </cell>
          <cell r="I87">
            <v>0</v>
          </cell>
        </row>
        <row r="88">
          <cell r="A88" t="str">
            <v>E4</v>
          </cell>
          <cell r="B88">
            <v>0</v>
          </cell>
          <cell r="C88" t="str">
            <v>총계</v>
          </cell>
          <cell r="D88">
            <v>16024</v>
          </cell>
          <cell r="I88">
            <v>0</v>
          </cell>
        </row>
        <row r="89">
          <cell r="A89" t="str">
            <v>T4</v>
          </cell>
          <cell r="B89">
            <v>337</v>
          </cell>
          <cell r="C89" t="str">
            <v>2.</v>
          </cell>
          <cell r="D89">
            <v>16600</v>
          </cell>
          <cell r="E89" t="str">
            <v>배    수    공</v>
          </cell>
          <cell r="I89">
            <v>0</v>
          </cell>
        </row>
        <row r="90">
          <cell r="A90" t="str">
            <v>T3</v>
          </cell>
          <cell r="B90">
            <v>119</v>
          </cell>
          <cell r="C90" t="str">
            <v>2.A</v>
          </cell>
          <cell r="D90">
            <v>16708</v>
          </cell>
          <cell r="E90" t="str">
            <v>토          공</v>
          </cell>
          <cell r="I90">
            <v>0</v>
          </cell>
        </row>
        <row r="91">
          <cell r="A91" t="str">
            <v>T2</v>
          </cell>
          <cell r="B91">
            <v>94</v>
          </cell>
          <cell r="C91" t="str">
            <v>2.01</v>
          </cell>
          <cell r="D91">
            <v>17238</v>
          </cell>
          <cell r="E91" t="str">
            <v>측구터파기</v>
          </cell>
          <cell r="I91">
            <v>0</v>
          </cell>
        </row>
        <row r="92">
          <cell r="A92" t="str">
            <v>D00092</v>
          </cell>
          <cell r="B92">
            <v>20203</v>
          </cell>
          <cell r="C92" t="str">
            <v>a</v>
          </cell>
          <cell r="D92">
            <v>17503</v>
          </cell>
          <cell r="E92" t="str">
            <v>측구터파기</v>
          </cell>
          <cell r="F92" t="str">
            <v>(토  사)</v>
          </cell>
          <cell r="G92" t="str">
            <v>㎥</v>
          </cell>
          <cell r="I92">
            <v>0</v>
          </cell>
        </row>
        <row r="93">
          <cell r="A93" t="str">
            <v>D00093</v>
          </cell>
          <cell r="B93">
            <v>378</v>
          </cell>
          <cell r="C93" t="str">
            <v>b</v>
          </cell>
          <cell r="D93">
            <v>17636</v>
          </cell>
          <cell r="E93" t="str">
            <v>측구터파기</v>
          </cell>
          <cell r="F93" t="str">
            <v>(리핑암)</v>
          </cell>
          <cell r="G93" t="str">
            <v>㎥</v>
          </cell>
          <cell r="I93">
            <v>0</v>
          </cell>
        </row>
        <row r="94">
          <cell r="A94" t="str">
            <v>D00094</v>
          </cell>
          <cell r="B94">
            <v>677</v>
          </cell>
          <cell r="C94" t="str">
            <v>c</v>
          </cell>
          <cell r="D94">
            <v>17702</v>
          </cell>
          <cell r="E94" t="str">
            <v>측구터파기</v>
          </cell>
          <cell r="F94" t="str">
            <v>(발파암)</v>
          </cell>
          <cell r="G94" t="str">
            <v>㎥</v>
          </cell>
          <cell r="I94">
            <v>0</v>
          </cell>
        </row>
        <row r="95">
          <cell r="A95" t="str">
            <v>E2</v>
          </cell>
          <cell r="B95">
            <v>0</v>
          </cell>
          <cell r="C95" t="str">
            <v>계</v>
          </cell>
          <cell r="D95">
            <v>17735</v>
          </cell>
          <cell r="I95">
            <v>0</v>
          </cell>
        </row>
        <row r="96">
          <cell r="A96" t="str">
            <v>T2</v>
          </cell>
          <cell r="B96">
            <v>115</v>
          </cell>
          <cell r="C96" t="str">
            <v>2.02</v>
          </cell>
          <cell r="D96">
            <v>17752</v>
          </cell>
          <cell r="E96" t="str">
            <v>구조물터파기</v>
          </cell>
          <cell r="I96">
            <v>0</v>
          </cell>
        </row>
        <row r="97">
          <cell r="A97" t="str">
            <v>T1</v>
          </cell>
          <cell r="B97">
            <v>104</v>
          </cell>
          <cell r="C97" t="str">
            <v>a</v>
          </cell>
          <cell r="D97">
            <v>17816</v>
          </cell>
          <cell r="E97" t="str">
            <v>구조물터파기</v>
          </cell>
          <cell r="F97" t="str">
            <v>토  사</v>
          </cell>
          <cell r="I97">
            <v>0</v>
          </cell>
        </row>
        <row r="98">
          <cell r="A98" t="str">
            <v>D00124</v>
          </cell>
          <cell r="B98">
            <v>18909</v>
          </cell>
          <cell r="C98" t="str">
            <v>-1</v>
          </cell>
          <cell r="D98">
            <v>17848</v>
          </cell>
          <cell r="E98" t="str">
            <v>구조물터파기</v>
          </cell>
          <cell r="F98" t="str">
            <v>(육상토사 0∼1 M)</v>
          </cell>
          <cell r="G98" t="str">
            <v>㎥</v>
          </cell>
          <cell r="I98">
            <v>0</v>
          </cell>
        </row>
        <row r="99">
          <cell r="A99" t="str">
            <v>D00125</v>
          </cell>
          <cell r="B99">
            <v>5745</v>
          </cell>
          <cell r="C99" t="str">
            <v>-2</v>
          </cell>
          <cell r="D99">
            <v>17876</v>
          </cell>
          <cell r="E99" t="str">
            <v>구조물터파기</v>
          </cell>
          <cell r="F99" t="str">
            <v>(육상토사 1∼2 M)</v>
          </cell>
          <cell r="G99" t="str">
            <v>㎥</v>
          </cell>
          <cell r="I99">
            <v>0</v>
          </cell>
        </row>
        <row r="100">
          <cell r="A100" t="str">
            <v>D00126</v>
          </cell>
          <cell r="B100">
            <v>1477</v>
          </cell>
          <cell r="C100" t="str">
            <v>-3</v>
          </cell>
          <cell r="D100">
            <v>17890</v>
          </cell>
          <cell r="E100" t="str">
            <v>구조물터파기</v>
          </cell>
          <cell r="F100" t="str">
            <v>(육상토사 2∼3 M)</v>
          </cell>
          <cell r="G100" t="str">
            <v>㎥</v>
          </cell>
          <cell r="I100">
            <v>0</v>
          </cell>
        </row>
        <row r="101">
          <cell r="A101" t="str">
            <v>D00127</v>
          </cell>
          <cell r="B101">
            <v>449</v>
          </cell>
          <cell r="C101" t="str">
            <v>-4</v>
          </cell>
          <cell r="D101">
            <v>17897</v>
          </cell>
          <cell r="E101" t="str">
            <v>구조물터파기</v>
          </cell>
          <cell r="F101" t="str">
            <v>(육상토사 3∼4 M)</v>
          </cell>
          <cell r="G101" t="str">
            <v>㎥</v>
          </cell>
          <cell r="I101">
            <v>0</v>
          </cell>
        </row>
        <row r="102">
          <cell r="A102" t="str">
            <v>D00128</v>
          </cell>
          <cell r="B102">
            <v>343</v>
          </cell>
          <cell r="C102" t="str">
            <v>-5</v>
          </cell>
          <cell r="D102">
            <v>17901</v>
          </cell>
          <cell r="E102" t="str">
            <v>구조물터파기</v>
          </cell>
          <cell r="F102" t="str">
            <v>(육상토사 4∼5 M)</v>
          </cell>
          <cell r="G102" t="str">
            <v>㎥</v>
          </cell>
          <cell r="I102">
            <v>0</v>
          </cell>
        </row>
        <row r="103">
          <cell r="A103" t="str">
            <v>D00129</v>
          </cell>
          <cell r="B103">
            <v>237</v>
          </cell>
          <cell r="C103" t="str">
            <v>-6</v>
          </cell>
          <cell r="D103">
            <v>17903</v>
          </cell>
          <cell r="E103" t="str">
            <v>구조물터파기</v>
          </cell>
          <cell r="F103" t="str">
            <v>(육상토사 5∼6 M)</v>
          </cell>
          <cell r="G103" t="str">
            <v>㎥</v>
          </cell>
          <cell r="I103">
            <v>0</v>
          </cell>
        </row>
        <row r="104">
          <cell r="A104" t="str">
            <v>D00132</v>
          </cell>
          <cell r="B104">
            <v>56</v>
          </cell>
          <cell r="C104" t="str">
            <v>-7</v>
          </cell>
          <cell r="D104">
            <v>17904</v>
          </cell>
          <cell r="E104" t="str">
            <v>구조물터파기</v>
          </cell>
          <cell r="F104" t="str">
            <v>(육상토사 6∼7 M)</v>
          </cell>
          <cell r="G104" t="str">
            <v>㎥</v>
          </cell>
          <cell r="I104">
            <v>0</v>
          </cell>
        </row>
        <row r="105">
          <cell r="A105" t="str">
            <v>E1</v>
          </cell>
          <cell r="B105">
            <v>0</v>
          </cell>
          <cell r="C105" t="str">
            <v>소계</v>
          </cell>
          <cell r="D105">
            <v>18032</v>
          </cell>
          <cell r="I105">
            <v>0</v>
          </cell>
        </row>
        <row r="106">
          <cell r="A106" t="str">
            <v>T1</v>
          </cell>
          <cell r="B106">
            <v>108</v>
          </cell>
          <cell r="C106" t="str">
            <v>b</v>
          </cell>
          <cell r="D106">
            <v>18035</v>
          </cell>
          <cell r="E106" t="str">
            <v>구조물터파기</v>
          </cell>
          <cell r="F106" t="str">
            <v>리핑암</v>
          </cell>
          <cell r="I106">
            <v>0</v>
          </cell>
        </row>
        <row r="107">
          <cell r="A107" t="str">
            <v>D00133</v>
          </cell>
          <cell r="B107">
            <v>1227</v>
          </cell>
          <cell r="C107" t="str">
            <v>-1</v>
          </cell>
          <cell r="D107">
            <v>18038</v>
          </cell>
          <cell r="E107" t="str">
            <v>구조물터파기</v>
          </cell>
          <cell r="F107" t="str">
            <v>(육상리핑암 0∼1 M)</v>
          </cell>
          <cell r="G107" t="str">
            <v>㎥</v>
          </cell>
          <cell r="I107">
            <v>0</v>
          </cell>
        </row>
        <row r="108">
          <cell r="A108" t="str">
            <v>D00134</v>
          </cell>
          <cell r="B108">
            <v>1</v>
          </cell>
          <cell r="C108" t="str">
            <v>-2</v>
          </cell>
          <cell r="D108">
            <v>18071</v>
          </cell>
          <cell r="E108" t="str">
            <v>구조물터파기</v>
          </cell>
          <cell r="F108" t="str">
            <v>(육상리핑암 1∼2 M)</v>
          </cell>
          <cell r="G108" t="str">
            <v>㎥</v>
          </cell>
          <cell r="I108">
            <v>0</v>
          </cell>
        </row>
        <row r="109">
          <cell r="A109" t="str">
            <v>E1</v>
          </cell>
          <cell r="B109">
            <v>0</v>
          </cell>
          <cell r="C109" t="str">
            <v>소계</v>
          </cell>
          <cell r="D109">
            <v>18088</v>
          </cell>
          <cell r="I109">
            <v>0</v>
          </cell>
        </row>
        <row r="110">
          <cell r="A110" t="str">
            <v>T1</v>
          </cell>
          <cell r="B110">
            <v>114</v>
          </cell>
          <cell r="C110" t="str">
            <v>c</v>
          </cell>
          <cell r="D110">
            <v>18104</v>
          </cell>
          <cell r="E110" t="str">
            <v>구조물터파기</v>
          </cell>
          <cell r="F110" t="str">
            <v>발파암</v>
          </cell>
          <cell r="I110">
            <v>0</v>
          </cell>
        </row>
        <row r="111">
          <cell r="A111" t="str">
            <v>D00135</v>
          </cell>
          <cell r="B111">
            <v>2915</v>
          </cell>
          <cell r="C111" t="str">
            <v>-1</v>
          </cell>
          <cell r="D111">
            <v>18168</v>
          </cell>
          <cell r="E111" t="str">
            <v>구조물터파기</v>
          </cell>
          <cell r="F111" t="str">
            <v>(육상발파암 0∼1 M)</v>
          </cell>
          <cell r="G111" t="str">
            <v>㎥</v>
          </cell>
          <cell r="I111">
            <v>0</v>
          </cell>
        </row>
        <row r="112">
          <cell r="A112" t="str">
            <v>D00136</v>
          </cell>
          <cell r="B112">
            <v>2362</v>
          </cell>
          <cell r="C112" t="str">
            <v>-2</v>
          </cell>
          <cell r="D112">
            <v>18204</v>
          </cell>
          <cell r="E112" t="str">
            <v>구조물터파기</v>
          </cell>
          <cell r="F112" t="str">
            <v>(육상발파암 1∼2 M)</v>
          </cell>
          <cell r="G112" t="str">
            <v>㎥</v>
          </cell>
          <cell r="I112">
            <v>0</v>
          </cell>
        </row>
        <row r="113">
          <cell r="A113" t="str">
            <v>D03810</v>
          </cell>
          <cell r="B113">
            <v>200</v>
          </cell>
          <cell r="C113" t="str">
            <v>-3</v>
          </cell>
          <cell r="D113">
            <v>18452</v>
          </cell>
          <cell r="E113" t="str">
            <v>구조물터파기</v>
          </cell>
          <cell r="F113" t="str">
            <v>(육상발파암 2∼3 M)</v>
          </cell>
          <cell r="G113" t="str">
            <v>㎥</v>
          </cell>
          <cell r="I113">
            <v>0</v>
          </cell>
        </row>
        <row r="114">
          <cell r="A114" t="str">
            <v>D03811</v>
          </cell>
          <cell r="B114">
            <v>66</v>
          </cell>
          <cell r="C114" t="str">
            <v>-4</v>
          </cell>
          <cell r="D114">
            <v>18576</v>
          </cell>
          <cell r="E114" t="str">
            <v>구조물터파기</v>
          </cell>
          <cell r="F114" t="str">
            <v>(육상발파암 3∼4 M)</v>
          </cell>
          <cell r="G114" t="str">
            <v>㎥</v>
          </cell>
          <cell r="I114">
            <v>0</v>
          </cell>
        </row>
        <row r="115">
          <cell r="A115" t="str">
            <v>E1</v>
          </cell>
          <cell r="B115">
            <v>0</v>
          </cell>
          <cell r="C115" t="str">
            <v>소계</v>
          </cell>
          <cell r="D115">
            <v>18700</v>
          </cell>
          <cell r="I115">
            <v>0</v>
          </cell>
        </row>
        <row r="116">
          <cell r="A116" t="str">
            <v>E2</v>
          </cell>
          <cell r="B116">
            <v>0</v>
          </cell>
          <cell r="C116" t="str">
            <v>계</v>
          </cell>
          <cell r="D116">
            <v>19195</v>
          </cell>
          <cell r="I116">
            <v>0</v>
          </cell>
        </row>
        <row r="117">
          <cell r="A117" t="str">
            <v>D00156</v>
          </cell>
          <cell r="B117">
            <v>43324</v>
          </cell>
          <cell r="C117" t="str">
            <v>2.03</v>
          </cell>
          <cell r="D117">
            <v>19245</v>
          </cell>
          <cell r="E117" t="str">
            <v>되메우기및다짐</v>
          </cell>
          <cell r="F117" t="str">
            <v>(인력50%+백호우50%)</v>
          </cell>
          <cell r="G117" t="str">
            <v>㎥</v>
          </cell>
          <cell r="I117">
            <v>0</v>
          </cell>
        </row>
        <row r="118">
          <cell r="A118" t="str">
            <v>D01204</v>
          </cell>
          <cell r="B118">
            <v>2871</v>
          </cell>
          <cell r="C118" t="str">
            <v>2.04</v>
          </cell>
          <cell r="D118">
            <v>19286</v>
          </cell>
          <cell r="E118" t="str">
            <v>잔토처리</v>
          </cell>
          <cell r="F118" t="str">
            <v>(인 력)</v>
          </cell>
          <cell r="G118" t="str">
            <v>㎥</v>
          </cell>
          <cell r="I118">
            <v>0</v>
          </cell>
        </row>
        <row r="119">
          <cell r="A119" t="str">
            <v>D00166</v>
          </cell>
          <cell r="B119">
            <v>1453</v>
          </cell>
          <cell r="C119" t="str">
            <v>2.05</v>
          </cell>
          <cell r="D119">
            <v>19326</v>
          </cell>
          <cell r="E119" t="str">
            <v>측구뚝쌓기</v>
          </cell>
          <cell r="F119" t="str">
            <v>(인 력)</v>
          </cell>
          <cell r="G119" t="str">
            <v>㎡</v>
          </cell>
          <cell r="I119">
            <v>0</v>
          </cell>
        </row>
        <row r="120">
          <cell r="A120" t="str">
            <v>E3</v>
          </cell>
          <cell r="B120">
            <v>0</v>
          </cell>
          <cell r="C120" t="str">
            <v>합계</v>
          </cell>
          <cell r="D120">
            <v>19406</v>
          </cell>
          <cell r="I120">
            <v>0</v>
          </cell>
        </row>
        <row r="121">
          <cell r="A121" t="str">
            <v>T3</v>
          </cell>
          <cell r="B121">
            <v>149</v>
          </cell>
          <cell r="C121" t="str">
            <v>2.B</v>
          </cell>
          <cell r="D121">
            <v>19414</v>
          </cell>
          <cell r="E121" t="str">
            <v>측    구    공</v>
          </cell>
          <cell r="I121">
            <v>0</v>
          </cell>
        </row>
        <row r="122">
          <cell r="A122" t="str">
            <v>T2</v>
          </cell>
          <cell r="B122">
            <v>127</v>
          </cell>
          <cell r="C122" t="str">
            <v>2.06</v>
          </cell>
          <cell r="D122">
            <v>19435</v>
          </cell>
          <cell r="E122" t="str">
            <v>L 형측구</v>
          </cell>
          <cell r="I122">
            <v>0</v>
          </cell>
        </row>
        <row r="123">
          <cell r="A123" t="str">
            <v>D00358</v>
          </cell>
          <cell r="B123">
            <v>2037</v>
          </cell>
          <cell r="C123" t="str">
            <v>a</v>
          </cell>
          <cell r="D123">
            <v>19471</v>
          </cell>
          <cell r="E123" t="str">
            <v>L 형측구</v>
          </cell>
          <cell r="F123" t="str">
            <v>(형식-1, H=0.515m)</v>
          </cell>
          <cell r="G123" t="str">
            <v>M</v>
          </cell>
          <cell r="I123">
            <v>0</v>
          </cell>
        </row>
        <row r="124">
          <cell r="A124" t="str">
            <v>D00359</v>
          </cell>
          <cell r="B124">
            <v>1974</v>
          </cell>
          <cell r="C124" t="str">
            <v>b</v>
          </cell>
          <cell r="D124">
            <v>19479</v>
          </cell>
          <cell r="E124" t="str">
            <v>L 형측구</v>
          </cell>
          <cell r="F124" t="str">
            <v>(형식-2, H=1.282m)</v>
          </cell>
          <cell r="G124" t="str">
            <v>M</v>
          </cell>
          <cell r="I124">
            <v>0</v>
          </cell>
        </row>
        <row r="125">
          <cell r="A125" t="str">
            <v>D00361</v>
          </cell>
          <cell r="B125">
            <v>1861</v>
          </cell>
          <cell r="C125" t="str">
            <v>c</v>
          </cell>
          <cell r="D125">
            <v>19481</v>
          </cell>
          <cell r="E125" t="str">
            <v>L 형측구</v>
          </cell>
          <cell r="F125" t="str">
            <v>(형식-3, H=2.215 M)</v>
          </cell>
          <cell r="G125" t="str">
            <v>M</v>
          </cell>
          <cell r="I125">
            <v>0</v>
          </cell>
        </row>
        <row r="126">
          <cell r="A126" t="str">
            <v>D01250</v>
          </cell>
          <cell r="B126">
            <v>4088</v>
          </cell>
          <cell r="C126" t="str">
            <v>d</v>
          </cell>
          <cell r="D126">
            <v>19483</v>
          </cell>
          <cell r="E126" t="str">
            <v>L 형측구</v>
          </cell>
          <cell r="F126" t="str">
            <v>(형식-4, H=0.35 m)</v>
          </cell>
          <cell r="G126" t="str">
            <v>M</v>
          </cell>
          <cell r="I126">
            <v>0</v>
          </cell>
        </row>
        <row r="127">
          <cell r="A127" t="str">
            <v>D00653</v>
          </cell>
          <cell r="B127">
            <v>20173</v>
          </cell>
          <cell r="C127" t="str">
            <v>e</v>
          </cell>
          <cell r="D127">
            <v>19485</v>
          </cell>
          <cell r="E127" t="str">
            <v>L 형측구</v>
          </cell>
          <cell r="F127" t="str">
            <v>(성토부, H=0.40 m)</v>
          </cell>
          <cell r="G127" t="str">
            <v>M</v>
          </cell>
          <cell r="I127">
            <v>0</v>
          </cell>
        </row>
        <row r="128">
          <cell r="A128" t="str">
            <v>E2</v>
          </cell>
          <cell r="B128">
            <v>0</v>
          </cell>
          <cell r="C128" t="str">
            <v>계</v>
          </cell>
          <cell r="D128">
            <v>19487</v>
          </cell>
          <cell r="I128">
            <v>0</v>
          </cell>
        </row>
        <row r="129">
          <cell r="A129" t="str">
            <v>T2</v>
          </cell>
          <cell r="B129">
            <v>133</v>
          </cell>
          <cell r="C129" t="str">
            <v>2.07</v>
          </cell>
          <cell r="D129">
            <v>19615</v>
          </cell>
          <cell r="E129" t="str">
            <v>U 형측구</v>
          </cell>
          <cell r="I129">
            <v>0</v>
          </cell>
        </row>
        <row r="130">
          <cell r="A130" t="str">
            <v>D00369</v>
          </cell>
          <cell r="B130">
            <v>5806</v>
          </cell>
          <cell r="C130" t="str">
            <v>a</v>
          </cell>
          <cell r="D130">
            <v>19647</v>
          </cell>
          <cell r="E130" t="str">
            <v>V 형측구</v>
          </cell>
          <cell r="F130" t="str">
            <v>(H=0.6 m)</v>
          </cell>
          <cell r="G130" t="str">
            <v>M</v>
          </cell>
          <cell r="I130">
            <v>0</v>
          </cell>
        </row>
        <row r="131">
          <cell r="A131" t="str">
            <v>D01178</v>
          </cell>
          <cell r="B131">
            <v>1120</v>
          </cell>
          <cell r="C131" t="str">
            <v>b</v>
          </cell>
          <cell r="D131">
            <v>19679</v>
          </cell>
          <cell r="E131" t="str">
            <v>U 형측구</v>
          </cell>
          <cell r="F131" t="str">
            <v>(형식-1)</v>
          </cell>
          <cell r="G131" t="str">
            <v>M</v>
          </cell>
          <cell r="I131">
            <v>0</v>
          </cell>
        </row>
        <row r="132">
          <cell r="A132" t="str">
            <v>D01179</v>
          </cell>
          <cell r="B132">
            <v>570</v>
          </cell>
          <cell r="C132" t="str">
            <v>c</v>
          </cell>
          <cell r="D132">
            <v>19711</v>
          </cell>
          <cell r="E132" t="str">
            <v>U 형측구</v>
          </cell>
          <cell r="F132" t="str">
            <v>(형식-2)</v>
          </cell>
          <cell r="G132" t="str">
            <v>M</v>
          </cell>
          <cell r="I132">
            <v>0</v>
          </cell>
        </row>
        <row r="133">
          <cell r="A133" t="str">
            <v>D01252</v>
          </cell>
          <cell r="B133">
            <v>116</v>
          </cell>
          <cell r="C133" t="str">
            <v>d</v>
          </cell>
          <cell r="D133">
            <v>19727</v>
          </cell>
          <cell r="E133" t="str">
            <v>U 형측구</v>
          </cell>
          <cell r="F133" t="str">
            <v>(형식-3)</v>
          </cell>
          <cell r="G133" t="str">
            <v>M</v>
          </cell>
          <cell r="I133">
            <v>0</v>
          </cell>
        </row>
        <row r="134">
          <cell r="A134" t="str">
            <v>E2</v>
          </cell>
          <cell r="B134">
            <v>0</v>
          </cell>
          <cell r="C134" t="str">
            <v>계</v>
          </cell>
          <cell r="D134">
            <v>19735</v>
          </cell>
          <cell r="I134">
            <v>0</v>
          </cell>
        </row>
        <row r="135">
          <cell r="A135" t="str">
            <v>T2</v>
          </cell>
          <cell r="B135">
            <v>140</v>
          </cell>
          <cell r="C135" t="str">
            <v>2.08</v>
          </cell>
          <cell r="D135">
            <v>19739</v>
          </cell>
          <cell r="E135" t="str">
            <v>버 팀 보</v>
          </cell>
          <cell r="I135">
            <v>0</v>
          </cell>
        </row>
        <row r="136">
          <cell r="A136" t="str">
            <v>D00237</v>
          </cell>
          <cell r="B136">
            <v>22</v>
          </cell>
          <cell r="C136" t="str">
            <v>a</v>
          </cell>
          <cell r="D136">
            <v>19741</v>
          </cell>
          <cell r="E136" t="str">
            <v>콘크리트타설</v>
          </cell>
          <cell r="F136" t="str">
            <v>(철근 펌프카)</v>
          </cell>
          <cell r="G136" t="str">
            <v>㎥</v>
          </cell>
          <cell r="I136">
            <v>0</v>
          </cell>
        </row>
        <row r="137">
          <cell r="A137" t="str">
            <v>D00276</v>
          </cell>
          <cell r="B137">
            <v>155</v>
          </cell>
          <cell r="C137" t="str">
            <v>b</v>
          </cell>
          <cell r="D137">
            <v>19742</v>
          </cell>
          <cell r="E137" t="str">
            <v>합판거푸집</v>
          </cell>
          <cell r="F137" t="str">
            <v>(3 회)</v>
          </cell>
          <cell r="G137" t="str">
            <v>㎡</v>
          </cell>
          <cell r="I137">
            <v>0</v>
          </cell>
        </row>
        <row r="138">
          <cell r="A138" t="str">
            <v>D00327</v>
          </cell>
          <cell r="B138">
            <v>122</v>
          </cell>
          <cell r="C138" t="str">
            <v>c</v>
          </cell>
          <cell r="D138">
            <v>19743</v>
          </cell>
          <cell r="E138" t="str">
            <v>동바리공</v>
          </cell>
          <cell r="F138" t="str">
            <v>(목재 4 회)</v>
          </cell>
          <cell r="G138" t="str">
            <v>공㎥</v>
          </cell>
          <cell r="I138">
            <v>0</v>
          </cell>
        </row>
        <row r="139">
          <cell r="A139" t="str">
            <v>D00270</v>
          </cell>
          <cell r="B139">
            <v>4.024</v>
          </cell>
          <cell r="C139" t="str">
            <v>d</v>
          </cell>
          <cell r="D139">
            <v>19807</v>
          </cell>
          <cell r="E139" t="str">
            <v>철근가공조립</v>
          </cell>
          <cell r="F139" t="str">
            <v>(간 단)</v>
          </cell>
          <cell r="G139" t="str">
            <v>Ton</v>
          </cell>
          <cell r="I139">
            <v>0</v>
          </cell>
        </row>
        <row r="140">
          <cell r="A140" t="str">
            <v>D00588</v>
          </cell>
          <cell r="B140">
            <v>111</v>
          </cell>
          <cell r="C140" t="str">
            <v>e</v>
          </cell>
          <cell r="D140">
            <v>19839</v>
          </cell>
          <cell r="E140" t="str">
            <v>스페이서 설치</v>
          </cell>
          <cell r="F140" t="str">
            <v>(슬라브및기초용)</v>
          </cell>
          <cell r="G140" t="str">
            <v>㎡</v>
          </cell>
          <cell r="I140">
            <v>0</v>
          </cell>
        </row>
        <row r="141">
          <cell r="A141" t="str">
            <v>E2</v>
          </cell>
          <cell r="B141">
            <v>0</v>
          </cell>
          <cell r="C141" t="str">
            <v>계</v>
          </cell>
          <cell r="D141">
            <v>19871</v>
          </cell>
          <cell r="I141">
            <v>0</v>
          </cell>
        </row>
        <row r="142">
          <cell r="A142" t="str">
            <v>D00360</v>
          </cell>
          <cell r="B142">
            <v>2050</v>
          </cell>
          <cell r="C142" t="str">
            <v>2.09</v>
          </cell>
          <cell r="D142">
            <v>19935</v>
          </cell>
          <cell r="E142" t="str">
            <v>산마루측구</v>
          </cell>
          <cell r="F142" t="str">
            <v>(H=0.65 M)</v>
          </cell>
          <cell r="G142" t="str">
            <v>M</v>
          </cell>
          <cell r="I142">
            <v>0</v>
          </cell>
        </row>
        <row r="143">
          <cell r="A143" t="str">
            <v>D01216</v>
          </cell>
          <cell r="B143">
            <v>1181</v>
          </cell>
          <cell r="C143" t="str">
            <v>2.10</v>
          </cell>
          <cell r="D143">
            <v>20031</v>
          </cell>
          <cell r="E143" t="str">
            <v>소단부측구</v>
          </cell>
          <cell r="G143" t="str">
            <v>M</v>
          </cell>
          <cell r="I143">
            <v>0</v>
          </cell>
        </row>
        <row r="144">
          <cell r="A144" t="str">
            <v>D03801</v>
          </cell>
          <cell r="B144">
            <v>1040</v>
          </cell>
          <cell r="C144" t="str">
            <v>2.11</v>
          </cell>
          <cell r="D144">
            <v>21889</v>
          </cell>
          <cell r="E144" t="str">
            <v>녹지대측구</v>
          </cell>
          <cell r="G144" t="str">
            <v>M</v>
          </cell>
          <cell r="I144">
            <v>0</v>
          </cell>
        </row>
        <row r="145">
          <cell r="A145" t="str">
            <v>T2</v>
          </cell>
          <cell r="B145">
            <v>148</v>
          </cell>
          <cell r="C145" t="str">
            <v>2.12</v>
          </cell>
          <cell r="D145">
            <v>23746</v>
          </cell>
          <cell r="E145" t="str">
            <v>맹  암  거</v>
          </cell>
          <cell r="I145">
            <v>0</v>
          </cell>
        </row>
        <row r="146">
          <cell r="A146" t="str">
            <v>D00356</v>
          </cell>
          <cell r="B146">
            <v>1367</v>
          </cell>
          <cell r="C146" t="str">
            <v>a</v>
          </cell>
          <cell r="D146">
            <v>24314</v>
          </cell>
          <cell r="E146" t="str">
            <v>맹암거설치</v>
          </cell>
          <cell r="F146" t="str">
            <v>(형식-1, 토사구간)</v>
          </cell>
          <cell r="G146" t="str">
            <v>M</v>
          </cell>
          <cell r="I146">
            <v>0</v>
          </cell>
        </row>
        <row r="147">
          <cell r="A147" t="str">
            <v>D00357</v>
          </cell>
          <cell r="B147">
            <v>4394</v>
          </cell>
          <cell r="C147" t="str">
            <v>b</v>
          </cell>
          <cell r="D147">
            <v>24614</v>
          </cell>
          <cell r="E147" t="str">
            <v>맹암거설치</v>
          </cell>
          <cell r="F147" t="str">
            <v>(형식-2, 암구간)</v>
          </cell>
          <cell r="G147" t="str">
            <v>M</v>
          </cell>
          <cell r="I147">
            <v>0</v>
          </cell>
        </row>
        <row r="148">
          <cell r="A148" t="str">
            <v>D00362</v>
          </cell>
          <cell r="B148">
            <v>619</v>
          </cell>
          <cell r="C148" t="str">
            <v>c</v>
          </cell>
          <cell r="D148">
            <v>25068</v>
          </cell>
          <cell r="E148" t="str">
            <v>맹암거설치</v>
          </cell>
          <cell r="F148" t="str">
            <v>(형식-3, 절성경계부)</v>
          </cell>
          <cell r="G148" t="str">
            <v>M</v>
          </cell>
          <cell r="I148">
            <v>0</v>
          </cell>
        </row>
        <row r="149">
          <cell r="A149" t="str">
            <v>E2</v>
          </cell>
          <cell r="B149">
            <v>0</v>
          </cell>
          <cell r="C149" t="str">
            <v>계</v>
          </cell>
          <cell r="D149">
            <v>26130</v>
          </cell>
          <cell r="I149">
            <v>0</v>
          </cell>
        </row>
        <row r="150">
          <cell r="A150" t="str">
            <v>E3</v>
          </cell>
          <cell r="B150">
            <v>0</v>
          </cell>
          <cell r="C150" t="str">
            <v>합계</v>
          </cell>
          <cell r="D150">
            <v>26278</v>
          </cell>
          <cell r="I150">
            <v>0</v>
          </cell>
        </row>
        <row r="151">
          <cell r="A151" t="str">
            <v>T3</v>
          </cell>
          <cell r="B151">
            <v>209</v>
          </cell>
          <cell r="C151" t="str">
            <v>2.C</v>
          </cell>
          <cell r="D151">
            <v>26425</v>
          </cell>
          <cell r="E151" t="str">
            <v>배  수  관  공</v>
          </cell>
          <cell r="I151">
            <v>0</v>
          </cell>
        </row>
        <row r="152">
          <cell r="A152" t="str">
            <v>T2</v>
          </cell>
          <cell r="B152">
            <v>173</v>
          </cell>
          <cell r="C152" t="str">
            <v>2.13</v>
          </cell>
          <cell r="D152">
            <v>26426</v>
          </cell>
          <cell r="E152" t="str">
            <v>횡배수관부설</v>
          </cell>
          <cell r="F152" t="str">
            <v>V.R 관</v>
          </cell>
          <cell r="I152">
            <v>0</v>
          </cell>
        </row>
        <row r="153">
          <cell r="A153" t="str">
            <v>T1</v>
          </cell>
          <cell r="B153">
            <v>157</v>
          </cell>
          <cell r="C153" t="str">
            <v>a</v>
          </cell>
          <cell r="D153">
            <v>26447</v>
          </cell>
          <cell r="E153" t="str">
            <v>V.R 관부설</v>
          </cell>
          <cell r="F153" t="str">
            <v>일반부</v>
          </cell>
          <cell r="I153">
            <v>0</v>
          </cell>
        </row>
        <row r="154">
          <cell r="A154" t="str">
            <v>D00367</v>
          </cell>
          <cell r="B154">
            <v>450</v>
          </cell>
          <cell r="C154" t="str">
            <v>-1</v>
          </cell>
          <cell r="D154">
            <v>26458</v>
          </cell>
          <cell r="E154" t="str">
            <v>횡배수관부설</v>
          </cell>
          <cell r="F154" t="str">
            <v>(D= 600m/m)일반구간</v>
          </cell>
          <cell r="G154" t="str">
            <v>M</v>
          </cell>
          <cell r="I154">
            <v>0</v>
          </cell>
        </row>
        <row r="155">
          <cell r="A155" t="str">
            <v>D00368</v>
          </cell>
          <cell r="B155">
            <v>340</v>
          </cell>
          <cell r="C155" t="str">
            <v>-2</v>
          </cell>
          <cell r="D155">
            <v>26463</v>
          </cell>
          <cell r="E155" t="str">
            <v>횡배수관부설</v>
          </cell>
          <cell r="F155" t="str">
            <v>(D= 800m/m)일반구간</v>
          </cell>
          <cell r="G155" t="str">
            <v>M</v>
          </cell>
          <cell r="I155">
            <v>0</v>
          </cell>
        </row>
        <row r="156">
          <cell r="A156" t="str">
            <v>D00370</v>
          </cell>
          <cell r="B156">
            <v>105</v>
          </cell>
          <cell r="C156" t="str">
            <v>-3</v>
          </cell>
          <cell r="D156">
            <v>26466</v>
          </cell>
          <cell r="E156" t="str">
            <v>횡배수관부설</v>
          </cell>
          <cell r="F156" t="str">
            <v>(D=1000m/m)일반구간</v>
          </cell>
          <cell r="G156" t="str">
            <v>M</v>
          </cell>
          <cell r="I156">
            <v>0</v>
          </cell>
        </row>
        <row r="157">
          <cell r="A157" t="str">
            <v>D00372</v>
          </cell>
          <cell r="B157">
            <v>121</v>
          </cell>
          <cell r="C157" t="str">
            <v>-4</v>
          </cell>
          <cell r="D157">
            <v>26467</v>
          </cell>
          <cell r="E157" t="str">
            <v>횡배수관부설</v>
          </cell>
          <cell r="F157" t="str">
            <v>(D=1200 m/m)일반구간</v>
          </cell>
          <cell r="G157" t="str">
            <v>M</v>
          </cell>
          <cell r="I157">
            <v>0</v>
          </cell>
        </row>
        <row r="158">
          <cell r="A158" t="str">
            <v>E1</v>
          </cell>
          <cell r="B158">
            <v>0</v>
          </cell>
          <cell r="C158" t="str">
            <v>소계</v>
          </cell>
          <cell r="D158">
            <v>26468</v>
          </cell>
          <cell r="I158">
            <v>0</v>
          </cell>
        </row>
        <row r="159">
          <cell r="A159" t="str">
            <v>T1</v>
          </cell>
          <cell r="B159">
            <v>162</v>
          </cell>
          <cell r="C159" t="str">
            <v>b</v>
          </cell>
          <cell r="D159">
            <v>26532</v>
          </cell>
          <cell r="E159" t="str">
            <v>V.R 관부설</v>
          </cell>
          <cell r="F159" t="str">
            <v>보강부</v>
          </cell>
          <cell r="I159">
            <v>0</v>
          </cell>
        </row>
        <row r="160">
          <cell r="A160" t="str">
            <v>D01258</v>
          </cell>
          <cell r="B160">
            <v>751</v>
          </cell>
          <cell r="C160" t="str">
            <v>-1</v>
          </cell>
          <cell r="D160">
            <v>26945</v>
          </cell>
          <cell r="E160" t="str">
            <v>횡배수관부설</v>
          </cell>
          <cell r="F160" t="str">
            <v>(D= 800m/m)보강구간</v>
          </cell>
          <cell r="G160" t="str">
            <v>M</v>
          </cell>
          <cell r="I160">
            <v>0</v>
          </cell>
        </row>
        <row r="161">
          <cell r="A161" t="str">
            <v>D01261</v>
          </cell>
          <cell r="B161">
            <v>226</v>
          </cell>
          <cell r="C161" t="str">
            <v>-2</v>
          </cell>
          <cell r="D161">
            <v>27160</v>
          </cell>
          <cell r="E161" t="str">
            <v>횡배수관부설</v>
          </cell>
          <cell r="F161" t="str">
            <v>(D=1000m/m)보강구간</v>
          </cell>
          <cell r="G161" t="str">
            <v>M</v>
          </cell>
          <cell r="I161">
            <v>0</v>
          </cell>
        </row>
        <row r="162">
          <cell r="A162" t="str">
            <v>D01264</v>
          </cell>
          <cell r="B162">
            <v>434</v>
          </cell>
          <cell r="C162" t="str">
            <v>-3</v>
          </cell>
          <cell r="D162">
            <v>27213</v>
          </cell>
          <cell r="E162" t="str">
            <v>횡배수관부설</v>
          </cell>
          <cell r="F162" t="str">
            <v>(D=1200m/m)보강구간</v>
          </cell>
          <cell r="G162" t="str">
            <v>M</v>
          </cell>
          <cell r="I162">
            <v>0</v>
          </cell>
        </row>
        <row r="163">
          <cell r="A163" t="str">
            <v>E1</v>
          </cell>
          <cell r="B163">
            <v>0</v>
          </cell>
          <cell r="C163" t="str">
            <v>소계</v>
          </cell>
          <cell r="D163">
            <v>27239</v>
          </cell>
          <cell r="I163">
            <v>0</v>
          </cell>
        </row>
        <row r="164">
          <cell r="A164" t="str">
            <v>T1</v>
          </cell>
          <cell r="B164">
            <v>166</v>
          </cell>
          <cell r="C164" t="str">
            <v>c</v>
          </cell>
          <cell r="D164">
            <v>27366</v>
          </cell>
          <cell r="E164" t="str">
            <v>날 개 벽</v>
          </cell>
          <cell r="I164">
            <v>0</v>
          </cell>
        </row>
        <row r="165">
          <cell r="A165" t="str">
            <v>D00285</v>
          </cell>
          <cell r="B165">
            <v>1092</v>
          </cell>
          <cell r="C165" t="str">
            <v>-1</v>
          </cell>
          <cell r="D165">
            <v>27890</v>
          </cell>
          <cell r="E165" t="str">
            <v>합판거푸집</v>
          </cell>
          <cell r="F165" t="str">
            <v>(소형 3 회)</v>
          </cell>
          <cell r="G165" t="str">
            <v>㎡</v>
          </cell>
          <cell r="I165">
            <v>0</v>
          </cell>
        </row>
        <row r="166">
          <cell r="A166" t="str">
            <v>D00236</v>
          </cell>
          <cell r="B166">
            <v>217</v>
          </cell>
          <cell r="C166" t="str">
            <v>-2</v>
          </cell>
          <cell r="D166">
            <v>27946</v>
          </cell>
          <cell r="E166" t="str">
            <v>콘크리트타설</v>
          </cell>
          <cell r="F166" t="str">
            <v>(소형 VIB 포함)</v>
          </cell>
          <cell r="G166" t="str">
            <v>㎥</v>
          </cell>
          <cell r="I166">
            <v>0</v>
          </cell>
        </row>
        <row r="167">
          <cell r="A167" t="str">
            <v>E1</v>
          </cell>
          <cell r="B167">
            <v>0</v>
          </cell>
          <cell r="C167" t="str">
            <v>소계</v>
          </cell>
          <cell r="D167">
            <v>28135</v>
          </cell>
          <cell r="I167">
            <v>0</v>
          </cell>
        </row>
        <row r="168">
          <cell r="A168" t="str">
            <v>D00385</v>
          </cell>
          <cell r="B168">
            <v>59</v>
          </cell>
          <cell r="C168" t="str">
            <v>d</v>
          </cell>
          <cell r="D168">
            <v>28229</v>
          </cell>
          <cell r="E168" t="str">
            <v>횡배수관</v>
          </cell>
          <cell r="F168" t="str">
            <v>(파형관, D=1200 m/m)</v>
          </cell>
          <cell r="G168" t="str">
            <v>M</v>
          </cell>
          <cell r="I168">
            <v>0</v>
          </cell>
        </row>
        <row r="169">
          <cell r="A169" t="str">
            <v>T1</v>
          </cell>
          <cell r="B169">
            <v>171</v>
          </cell>
          <cell r="C169" t="str">
            <v>e</v>
          </cell>
          <cell r="D169">
            <v>28276</v>
          </cell>
          <cell r="E169" t="str">
            <v>수로보호공</v>
          </cell>
          <cell r="I169">
            <v>0</v>
          </cell>
        </row>
        <row r="170">
          <cell r="A170" t="str">
            <v>D00282</v>
          </cell>
          <cell r="B170">
            <v>7</v>
          </cell>
          <cell r="C170" t="str">
            <v>-1</v>
          </cell>
          <cell r="D170">
            <v>28300</v>
          </cell>
          <cell r="E170" t="str">
            <v>합판거푸집</v>
          </cell>
          <cell r="F170" t="str">
            <v>(6 회)</v>
          </cell>
          <cell r="G170" t="str">
            <v>㎡</v>
          </cell>
          <cell r="I170">
            <v>0</v>
          </cell>
        </row>
        <row r="171">
          <cell r="A171" t="str">
            <v>D00231</v>
          </cell>
          <cell r="B171">
            <v>7</v>
          </cell>
          <cell r="C171" t="str">
            <v>-2</v>
          </cell>
          <cell r="D171">
            <v>28312</v>
          </cell>
          <cell r="E171" t="str">
            <v>콘크리트타설</v>
          </cell>
          <cell r="F171" t="str">
            <v>(무근 VIB 제외)</v>
          </cell>
          <cell r="G171" t="str">
            <v>㎥</v>
          </cell>
          <cell r="I171">
            <v>0</v>
          </cell>
        </row>
        <row r="172">
          <cell r="A172" t="str">
            <v>E1</v>
          </cell>
          <cell r="B172">
            <v>0</v>
          </cell>
          <cell r="C172" t="str">
            <v>소계</v>
          </cell>
          <cell r="D172">
            <v>28318</v>
          </cell>
          <cell r="I172">
            <v>0</v>
          </cell>
        </row>
        <row r="173">
          <cell r="A173" t="str">
            <v>D00270</v>
          </cell>
          <cell r="B173">
            <v>4.62</v>
          </cell>
          <cell r="C173" t="str">
            <v>f</v>
          </cell>
          <cell r="D173">
            <v>28321</v>
          </cell>
          <cell r="E173" t="str">
            <v>철근가공조립</v>
          </cell>
          <cell r="F173" t="str">
            <v>(간 단)</v>
          </cell>
          <cell r="G173" t="str">
            <v>Ton</v>
          </cell>
          <cell r="I173">
            <v>0</v>
          </cell>
        </row>
        <row r="174">
          <cell r="A174" t="str">
            <v>E2</v>
          </cell>
          <cell r="B174">
            <v>0</v>
          </cell>
          <cell r="C174" t="str">
            <v>계</v>
          </cell>
          <cell r="D174">
            <v>28323</v>
          </cell>
          <cell r="I174">
            <v>0</v>
          </cell>
        </row>
        <row r="175">
          <cell r="A175" t="str">
            <v>T2</v>
          </cell>
          <cell r="B175">
            <v>191</v>
          </cell>
          <cell r="C175" t="str">
            <v>2.14</v>
          </cell>
          <cell r="D175">
            <v>28634</v>
          </cell>
          <cell r="E175" t="str">
            <v>종배수관부설</v>
          </cell>
          <cell r="F175" t="str">
            <v>흄 관</v>
          </cell>
          <cell r="I175">
            <v>0</v>
          </cell>
        </row>
        <row r="176">
          <cell r="A176" t="str">
            <v>T1</v>
          </cell>
          <cell r="B176">
            <v>181</v>
          </cell>
          <cell r="C176" t="str">
            <v>a</v>
          </cell>
          <cell r="D176">
            <v>28710</v>
          </cell>
          <cell r="E176" t="str">
            <v>종배수관부설</v>
          </cell>
          <cell r="I176">
            <v>0</v>
          </cell>
        </row>
        <row r="177">
          <cell r="A177" t="str">
            <v>D01185</v>
          </cell>
          <cell r="B177">
            <v>958</v>
          </cell>
          <cell r="C177" t="str">
            <v>-1</v>
          </cell>
          <cell r="D177">
            <v>28786</v>
          </cell>
          <cell r="E177" t="str">
            <v>종배수관부설</v>
          </cell>
          <cell r="F177" t="str">
            <v>(D= 450 m/m)</v>
          </cell>
          <cell r="G177" t="str">
            <v>M</v>
          </cell>
          <cell r="I177">
            <v>0</v>
          </cell>
        </row>
        <row r="178">
          <cell r="A178" t="str">
            <v>D01186</v>
          </cell>
          <cell r="B178">
            <v>1118</v>
          </cell>
          <cell r="C178" t="str">
            <v>-2</v>
          </cell>
          <cell r="D178">
            <v>28855</v>
          </cell>
          <cell r="E178" t="str">
            <v>종배수관부설</v>
          </cell>
          <cell r="F178" t="str">
            <v>(D= 600 m/m)</v>
          </cell>
          <cell r="G178" t="str">
            <v>M</v>
          </cell>
          <cell r="I178">
            <v>0</v>
          </cell>
        </row>
        <row r="179">
          <cell r="A179" t="str">
            <v>D01187</v>
          </cell>
          <cell r="B179">
            <v>1195</v>
          </cell>
          <cell r="C179" t="str">
            <v>-3</v>
          </cell>
          <cell r="D179">
            <v>28878</v>
          </cell>
          <cell r="E179" t="str">
            <v>종배수관부설</v>
          </cell>
          <cell r="F179" t="str">
            <v>(D= 800 m/m)</v>
          </cell>
          <cell r="G179" t="str">
            <v>M</v>
          </cell>
          <cell r="I179">
            <v>0</v>
          </cell>
        </row>
        <row r="180">
          <cell r="A180" t="str">
            <v>D01188</v>
          </cell>
          <cell r="B180">
            <v>210</v>
          </cell>
          <cell r="C180" t="str">
            <v>-4</v>
          </cell>
          <cell r="D180">
            <v>28890</v>
          </cell>
          <cell r="E180" t="str">
            <v>종배수관부설</v>
          </cell>
          <cell r="F180" t="str">
            <v>(D=1000 m/m)</v>
          </cell>
          <cell r="G180" t="str">
            <v>M</v>
          </cell>
          <cell r="I180">
            <v>0</v>
          </cell>
        </row>
        <row r="181">
          <cell r="A181" t="str">
            <v>D01184</v>
          </cell>
          <cell r="B181">
            <v>108</v>
          </cell>
          <cell r="C181" t="str">
            <v>-5</v>
          </cell>
          <cell r="D181">
            <v>28913</v>
          </cell>
          <cell r="E181" t="str">
            <v>종배수관부설</v>
          </cell>
          <cell r="F181" t="str">
            <v>(D=1200 m/m)</v>
          </cell>
          <cell r="G181" t="str">
            <v>M</v>
          </cell>
          <cell r="I181">
            <v>0</v>
          </cell>
        </row>
        <row r="182">
          <cell r="A182" t="str">
            <v>E1</v>
          </cell>
          <cell r="B182">
            <v>0</v>
          </cell>
          <cell r="C182" t="str">
            <v>소계</v>
          </cell>
          <cell r="D182">
            <v>28924</v>
          </cell>
          <cell r="I182">
            <v>0</v>
          </cell>
        </row>
        <row r="183">
          <cell r="A183" t="str">
            <v>T1</v>
          </cell>
          <cell r="B183">
            <v>185</v>
          </cell>
          <cell r="C183" t="str">
            <v>b</v>
          </cell>
          <cell r="D183">
            <v>31024</v>
          </cell>
          <cell r="E183" t="str">
            <v>종배수관면벽</v>
          </cell>
          <cell r="I183">
            <v>0</v>
          </cell>
        </row>
        <row r="184">
          <cell r="A184" t="str">
            <v>D00286</v>
          </cell>
          <cell r="B184">
            <v>764</v>
          </cell>
          <cell r="C184" t="str">
            <v>-1</v>
          </cell>
          <cell r="D184">
            <v>31152</v>
          </cell>
          <cell r="E184" t="str">
            <v>합판거푸집</v>
          </cell>
          <cell r="F184" t="str">
            <v>(소형 4 회)</v>
          </cell>
          <cell r="G184" t="str">
            <v>㎡</v>
          </cell>
          <cell r="I184">
            <v>0</v>
          </cell>
        </row>
        <row r="185">
          <cell r="A185" t="str">
            <v>D00233</v>
          </cell>
          <cell r="B185">
            <v>54</v>
          </cell>
          <cell r="C185" t="str">
            <v>-2</v>
          </cell>
          <cell r="D185">
            <v>31244</v>
          </cell>
          <cell r="E185" t="str">
            <v>콘크리트타설</v>
          </cell>
          <cell r="F185" t="str">
            <v>(소형 VIB 제외)</v>
          </cell>
          <cell r="G185" t="str">
            <v>㎥</v>
          </cell>
          <cell r="I185">
            <v>0</v>
          </cell>
        </row>
        <row r="186">
          <cell r="A186" t="str">
            <v>E1</v>
          </cell>
          <cell r="B186">
            <v>0</v>
          </cell>
          <cell r="C186" t="str">
            <v>소계</v>
          </cell>
          <cell r="D186">
            <v>32986</v>
          </cell>
          <cell r="I186">
            <v>0</v>
          </cell>
        </row>
        <row r="187">
          <cell r="A187" t="str">
            <v>T1</v>
          </cell>
          <cell r="B187">
            <v>190</v>
          </cell>
          <cell r="C187" t="str">
            <v>c</v>
          </cell>
          <cell r="D187">
            <v>33586</v>
          </cell>
          <cell r="E187" t="str">
            <v>초    비</v>
          </cell>
          <cell r="I187">
            <v>0</v>
          </cell>
        </row>
        <row r="188">
          <cell r="A188" t="str">
            <v>D03831</v>
          </cell>
          <cell r="B188">
            <v>1</v>
          </cell>
          <cell r="C188" t="str">
            <v>-1</v>
          </cell>
          <cell r="D188">
            <v>33886</v>
          </cell>
          <cell r="E188" t="str">
            <v>초    비</v>
          </cell>
          <cell r="F188" t="str">
            <v>(Φ 800 m/m)</v>
          </cell>
          <cell r="G188" t="str">
            <v>EA</v>
          </cell>
          <cell r="I188">
            <v>0</v>
          </cell>
        </row>
        <row r="189">
          <cell r="A189" t="str">
            <v>D03832</v>
          </cell>
          <cell r="B189">
            <v>2</v>
          </cell>
          <cell r="C189" t="str">
            <v>-2</v>
          </cell>
          <cell r="D189">
            <v>34036</v>
          </cell>
          <cell r="E189" t="str">
            <v>초    비</v>
          </cell>
          <cell r="F189" t="str">
            <v>(Φ1000 m/m)</v>
          </cell>
          <cell r="G189" t="str">
            <v>EA</v>
          </cell>
          <cell r="I189">
            <v>0</v>
          </cell>
        </row>
        <row r="190">
          <cell r="A190" t="str">
            <v>D03833</v>
          </cell>
          <cell r="B190">
            <v>4</v>
          </cell>
          <cell r="C190" t="str">
            <v>-3</v>
          </cell>
          <cell r="D190">
            <v>34111</v>
          </cell>
          <cell r="E190" t="str">
            <v>초    비</v>
          </cell>
          <cell r="F190" t="str">
            <v>(Φ1200 m/m)</v>
          </cell>
          <cell r="G190" t="str">
            <v>EA</v>
          </cell>
          <cell r="I190">
            <v>0</v>
          </cell>
        </row>
        <row r="191">
          <cell r="A191" t="str">
            <v>E1</v>
          </cell>
          <cell r="B191">
            <v>0</v>
          </cell>
          <cell r="C191" t="str">
            <v>소계</v>
          </cell>
          <cell r="D191">
            <v>34149</v>
          </cell>
          <cell r="I191">
            <v>0</v>
          </cell>
        </row>
        <row r="192">
          <cell r="A192" t="str">
            <v>E2</v>
          </cell>
          <cell r="B192">
            <v>0</v>
          </cell>
          <cell r="C192" t="str">
            <v>계</v>
          </cell>
          <cell r="D192">
            <v>34168</v>
          </cell>
          <cell r="I192">
            <v>0</v>
          </cell>
        </row>
        <row r="193">
          <cell r="A193" t="str">
            <v>T2</v>
          </cell>
          <cell r="B193">
            <v>207</v>
          </cell>
          <cell r="C193" t="str">
            <v>2.15</v>
          </cell>
          <cell r="D193">
            <v>34186</v>
          </cell>
          <cell r="E193" t="str">
            <v>집 수 정</v>
          </cell>
          <cell r="I193">
            <v>0</v>
          </cell>
        </row>
        <row r="194">
          <cell r="A194" t="str">
            <v>T1</v>
          </cell>
          <cell r="B194">
            <v>197</v>
          </cell>
          <cell r="C194" t="str">
            <v>a</v>
          </cell>
          <cell r="D194">
            <v>34218</v>
          </cell>
          <cell r="E194" t="str">
            <v>콘크리트타설</v>
          </cell>
          <cell r="I194">
            <v>0</v>
          </cell>
        </row>
        <row r="195">
          <cell r="A195" t="str">
            <v>D00235</v>
          </cell>
          <cell r="B195">
            <v>17</v>
          </cell>
          <cell r="C195" t="str">
            <v>-1</v>
          </cell>
          <cell r="D195">
            <v>34250</v>
          </cell>
          <cell r="E195" t="str">
            <v>콘크리트타설</v>
          </cell>
          <cell r="F195" t="str">
            <v>(철근 VIB 포함)</v>
          </cell>
          <cell r="G195" t="str">
            <v>㎥</v>
          </cell>
          <cell r="I195">
            <v>0</v>
          </cell>
        </row>
        <row r="196">
          <cell r="A196" t="str">
            <v>D00234</v>
          </cell>
          <cell r="B196">
            <v>116</v>
          </cell>
          <cell r="C196" t="str">
            <v>-2</v>
          </cell>
          <cell r="D196">
            <v>34386</v>
          </cell>
          <cell r="E196" t="str">
            <v>콘크리트타설</v>
          </cell>
          <cell r="F196" t="str">
            <v>(무근 VIB 포함)</v>
          </cell>
          <cell r="G196" t="str">
            <v>㎥</v>
          </cell>
          <cell r="I196">
            <v>0</v>
          </cell>
        </row>
        <row r="197">
          <cell r="A197" t="str">
            <v>D00231</v>
          </cell>
          <cell r="B197">
            <v>157</v>
          </cell>
          <cell r="C197" t="str">
            <v>-3</v>
          </cell>
          <cell r="D197">
            <v>34422</v>
          </cell>
          <cell r="E197" t="str">
            <v>콘크리트타설</v>
          </cell>
          <cell r="F197" t="str">
            <v>(무근 VIB 제외)</v>
          </cell>
          <cell r="G197" t="str">
            <v>㎥</v>
          </cell>
          <cell r="I197">
            <v>0</v>
          </cell>
        </row>
        <row r="198">
          <cell r="A198" t="str">
            <v>E1</v>
          </cell>
          <cell r="B198">
            <v>0</v>
          </cell>
          <cell r="C198" t="str">
            <v>소계</v>
          </cell>
          <cell r="D198">
            <v>34440</v>
          </cell>
          <cell r="I198">
            <v>0</v>
          </cell>
        </row>
        <row r="199">
          <cell r="A199" t="str">
            <v>D00280</v>
          </cell>
          <cell r="B199">
            <v>2621</v>
          </cell>
          <cell r="C199" t="str">
            <v>b</v>
          </cell>
          <cell r="D199">
            <v>34456</v>
          </cell>
          <cell r="E199" t="str">
            <v>합판거푸집</v>
          </cell>
          <cell r="F199" t="str">
            <v>(4 회)</v>
          </cell>
          <cell r="G199" t="str">
            <v>㎡</v>
          </cell>
          <cell r="I199">
            <v>0</v>
          </cell>
        </row>
        <row r="200">
          <cell r="A200" t="str">
            <v>D00271</v>
          </cell>
          <cell r="B200">
            <v>3.5649999999999999</v>
          </cell>
          <cell r="C200" t="str">
            <v>c</v>
          </cell>
          <cell r="D200">
            <v>34522</v>
          </cell>
          <cell r="E200" t="str">
            <v>철근가공조립</v>
          </cell>
          <cell r="F200" t="str">
            <v>(보 통)</v>
          </cell>
          <cell r="G200" t="str">
            <v>Ton</v>
          </cell>
          <cell r="I200">
            <v>0</v>
          </cell>
        </row>
        <row r="201">
          <cell r="A201" t="str">
            <v>T1</v>
          </cell>
          <cell r="B201">
            <v>205</v>
          </cell>
          <cell r="C201" t="str">
            <v>d</v>
          </cell>
          <cell r="D201">
            <v>35014</v>
          </cell>
          <cell r="E201" t="str">
            <v>집수정뚜껑</v>
          </cell>
          <cell r="I201">
            <v>0</v>
          </cell>
        </row>
        <row r="202">
          <cell r="A202" t="str">
            <v>D00418</v>
          </cell>
          <cell r="B202">
            <v>33</v>
          </cell>
          <cell r="C202" t="str">
            <v>-1</v>
          </cell>
          <cell r="D202">
            <v>35078</v>
          </cell>
          <cell r="E202" t="str">
            <v>스틸그레이팅</v>
          </cell>
          <cell r="F202" t="str">
            <v>(1200x1400x75)</v>
          </cell>
          <cell r="G202" t="str">
            <v>EA</v>
          </cell>
          <cell r="I202">
            <v>0</v>
          </cell>
        </row>
        <row r="203">
          <cell r="A203" t="str">
            <v>D00414</v>
          </cell>
          <cell r="B203">
            <v>47</v>
          </cell>
          <cell r="C203" t="str">
            <v>-2</v>
          </cell>
          <cell r="D203">
            <v>35126</v>
          </cell>
          <cell r="E203" t="str">
            <v>스틸그레이팅</v>
          </cell>
          <cell r="F203" t="str">
            <v>(1200x700x75)</v>
          </cell>
          <cell r="G203" t="str">
            <v>EA</v>
          </cell>
          <cell r="I203">
            <v>0</v>
          </cell>
        </row>
        <row r="204">
          <cell r="A204" t="str">
            <v>D00364</v>
          </cell>
          <cell r="B204">
            <v>3</v>
          </cell>
          <cell r="C204" t="str">
            <v>-3</v>
          </cell>
          <cell r="D204">
            <v>35134</v>
          </cell>
          <cell r="E204" t="str">
            <v>스틸그레이팅</v>
          </cell>
          <cell r="F204" t="str">
            <v>(500x600x50)</v>
          </cell>
          <cell r="G204" t="str">
            <v>EA</v>
          </cell>
          <cell r="I204">
            <v>0</v>
          </cell>
        </row>
        <row r="205">
          <cell r="A205" t="str">
            <v>D00365</v>
          </cell>
          <cell r="B205">
            <v>2</v>
          </cell>
          <cell r="C205" t="str">
            <v>-4</v>
          </cell>
          <cell r="D205">
            <v>35136</v>
          </cell>
          <cell r="E205" t="str">
            <v>스틸그레이팅</v>
          </cell>
          <cell r="F205" t="str">
            <v>(1130x830x50)</v>
          </cell>
          <cell r="G205" t="str">
            <v>EA</v>
          </cell>
          <cell r="I205">
            <v>0</v>
          </cell>
        </row>
        <row r="206">
          <cell r="A206" t="str">
            <v>E1</v>
          </cell>
          <cell r="B206">
            <v>0</v>
          </cell>
          <cell r="C206" t="str">
            <v>소계</v>
          </cell>
          <cell r="D206">
            <v>35138</v>
          </cell>
          <cell r="I206">
            <v>0</v>
          </cell>
        </row>
        <row r="207">
          <cell r="A207" t="str">
            <v>D00333</v>
          </cell>
          <cell r="B207">
            <v>9</v>
          </cell>
          <cell r="C207" t="str">
            <v>e</v>
          </cell>
          <cell r="D207">
            <v>35185</v>
          </cell>
          <cell r="E207" t="str">
            <v>강관동바리</v>
          </cell>
          <cell r="F207" t="str">
            <v>(암거용)</v>
          </cell>
          <cell r="G207" t="str">
            <v>공㎥</v>
          </cell>
          <cell r="I207">
            <v>0</v>
          </cell>
        </row>
        <row r="208">
          <cell r="A208" t="str">
            <v>E2</v>
          </cell>
          <cell r="B208">
            <v>0</v>
          </cell>
          <cell r="C208" t="str">
            <v>계</v>
          </cell>
          <cell r="D208">
            <v>35232</v>
          </cell>
          <cell r="I208">
            <v>0</v>
          </cell>
        </row>
        <row r="209">
          <cell r="A209" t="str">
            <v>D01307</v>
          </cell>
          <cell r="B209">
            <v>2</v>
          </cell>
          <cell r="C209" t="str">
            <v>2.16</v>
          </cell>
          <cell r="D209">
            <v>35250</v>
          </cell>
          <cell r="E209" t="str">
            <v>원심력수로관</v>
          </cell>
          <cell r="F209" t="str">
            <v>(Φ 250)</v>
          </cell>
          <cell r="G209" t="str">
            <v>EA</v>
          </cell>
          <cell r="I209">
            <v>0</v>
          </cell>
        </row>
        <row r="210">
          <cell r="A210" t="str">
            <v>E3</v>
          </cell>
          <cell r="B210">
            <v>0</v>
          </cell>
          <cell r="C210" t="str">
            <v>합계</v>
          </cell>
          <cell r="D210">
            <v>35267</v>
          </cell>
          <cell r="I210">
            <v>0</v>
          </cell>
        </row>
        <row r="211">
          <cell r="A211" t="str">
            <v>T3</v>
          </cell>
          <cell r="B211">
            <v>248</v>
          </cell>
          <cell r="C211" t="str">
            <v>2.D</v>
          </cell>
          <cell r="D211">
            <v>35302</v>
          </cell>
          <cell r="E211" t="str">
            <v>암    거    공</v>
          </cell>
          <cell r="I211">
            <v>0</v>
          </cell>
        </row>
        <row r="212">
          <cell r="A212" t="str">
            <v>T2</v>
          </cell>
          <cell r="B212">
            <v>247</v>
          </cell>
          <cell r="C212" t="str">
            <v>2.17</v>
          </cell>
          <cell r="D212">
            <v>35372</v>
          </cell>
          <cell r="E212" t="str">
            <v>암  거  공</v>
          </cell>
          <cell r="I212">
            <v>0</v>
          </cell>
        </row>
        <row r="213">
          <cell r="A213" t="str">
            <v>D00170</v>
          </cell>
          <cell r="B213">
            <v>6200</v>
          </cell>
          <cell r="C213" t="str">
            <v>a</v>
          </cell>
          <cell r="D213">
            <v>35500</v>
          </cell>
          <cell r="E213" t="str">
            <v>뒷채움잡석</v>
          </cell>
          <cell r="F213" t="str">
            <v>(현장암유용)</v>
          </cell>
          <cell r="G213" t="str">
            <v>㎥</v>
          </cell>
          <cell r="I213">
            <v>0</v>
          </cell>
        </row>
        <row r="214">
          <cell r="A214" t="str">
            <v>T1</v>
          </cell>
          <cell r="B214">
            <v>218</v>
          </cell>
          <cell r="C214" t="str">
            <v>b</v>
          </cell>
          <cell r="D214">
            <v>35636</v>
          </cell>
          <cell r="E214" t="str">
            <v>합판거푸집</v>
          </cell>
          <cell r="I214">
            <v>0</v>
          </cell>
        </row>
        <row r="215">
          <cell r="A215" t="str">
            <v>D00276</v>
          </cell>
          <cell r="B215">
            <v>11669</v>
          </cell>
          <cell r="C215" t="str">
            <v>-1</v>
          </cell>
          <cell r="D215">
            <v>35687</v>
          </cell>
          <cell r="E215" t="str">
            <v>합판거푸집</v>
          </cell>
          <cell r="F215" t="str">
            <v>(3 회)</v>
          </cell>
          <cell r="G215" t="str">
            <v>㎡</v>
          </cell>
          <cell r="I215">
            <v>0</v>
          </cell>
        </row>
        <row r="216">
          <cell r="A216" t="str">
            <v>D00280</v>
          </cell>
          <cell r="B216">
            <v>718</v>
          </cell>
          <cell r="C216" t="str">
            <v>-2</v>
          </cell>
          <cell r="D216">
            <v>35815</v>
          </cell>
          <cell r="E216" t="str">
            <v>합판거푸집</v>
          </cell>
          <cell r="F216" t="str">
            <v>(4 회)</v>
          </cell>
          <cell r="G216" t="str">
            <v>㎡</v>
          </cell>
          <cell r="I216">
            <v>0</v>
          </cell>
        </row>
        <row r="217">
          <cell r="A217" t="str">
            <v>D00282</v>
          </cell>
          <cell r="B217">
            <v>249</v>
          </cell>
          <cell r="C217" t="str">
            <v>-3</v>
          </cell>
          <cell r="D217">
            <v>35871</v>
          </cell>
          <cell r="E217" t="str">
            <v>합판거푸집</v>
          </cell>
          <cell r="F217" t="str">
            <v>(6 회)</v>
          </cell>
          <cell r="G217" t="str">
            <v>㎡</v>
          </cell>
          <cell r="I217">
            <v>0</v>
          </cell>
        </row>
        <row r="218">
          <cell r="A218" t="str">
            <v>D00265</v>
          </cell>
          <cell r="B218">
            <v>3784</v>
          </cell>
          <cell r="C218" t="str">
            <v>-4</v>
          </cell>
          <cell r="D218">
            <v>35927</v>
          </cell>
          <cell r="E218" t="str">
            <v>문양거푸집(합판4회+</v>
          </cell>
          <cell r="F218" t="str">
            <v>문양스치로폴(0∼7M)</v>
          </cell>
          <cell r="G218" t="str">
            <v>㎡</v>
          </cell>
          <cell r="I218">
            <v>0</v>
          </cell>
        </row>
        <row r="219">
          <cell r="A219" t="str">
            <v>E1</v>
          </cell>
          <cell r="B219">
            <v>0</v>
          </cell>
          <cell r="C219" t="str">
            <v>소계</v>
          </cell>
          <cell r="D219">
            <v>36082</v>
          </cell>
          <cell r="I219">
            <v>0</v>
          </cell>
        </row>
        <row r="220">
          <cell r="A220" t="str">
            <v>T1</v>
          </cell>
          <cell r="B220">
            <v>223</v>
          </cell>
          <cell r="C220" t="str">
            <v>c</v>
          </cell>
          <cell r="D220">
            <v>36194</v>
          </cell>
          <cell r="E220" t="str">
            <v>콘크리트타설</v>
          </cell>
          <cell r="I220">
            <v>0</v>
          </cell>
        </row>
        <row r="221">
          <cell r="A221" t="str">
            <v>D00237</v>
          </cell>
          <cell r="B221">
            <v>6816</v>
          </cell>
          <cell r="C221" t="str">
            <v>-1</v>
          </cell>
          <cell r="D221">
            <v>36306</v>
          </cell>
          <cell r="E221" t="str">
            <v>콘크리트타설</v>
          </cell>
          <cell r="F221" t="str">
            <v>(철근 펌프카)</v>
          </cell>
          <cell r="G221" t="str">
            <v>㎥</v>
          </cell>
          <cell r="I221">
            <v>0</v>
          </cell>
        </row>
        <row r="222">
          <cell r="A222" t="str">
            <v>D00235</v>
          </cell>
          <cell r="B222">
            <v>231</v>
          </cell>
          <cell r="C222" t="str">
            <v>-2</v>
          </cell>
          <cell r="D222">
            <v>36322</v>
          </cell>
          <cell r="E222" t="str">
            <v>콘크리트타설</v>
          </cell>
          <cell r="F222" t="str">
            <v>(철근 VIB 포함)</v>
          </cell>
          <cell r="G222" t="str">
            <v>㎥</v>
          </cell>
          <cell r="I222">
            <v>0</v>
          </cell>
        </row>
        <row r="223">
          <cell r="A223" t="str">
            <v>D00231</v>
          </cell>
          <cell r="B223">
            <v>578</v>
          </cell>
          <cell r="C223" t="str">
            <v>-3</v>
          </cell>
          <cell r="D223">
            <v>36338</v>
          </cell>
          <cell r="E223" t="str">
            <v>콘크리트타설</v>
          </cell>
          <cell r="F223" t="str">
            <v>(무근 VIB 제외)</v>
          </cell>
          <cell r="G223" t="str">
            <v>㎥</v>
          </cell>
          <cell r="I223">
            <v>0</v>
          </cell>
        </row>
        <row r="224">
          <cell r="A224" t="str">
            <v>E1</v>
          </cell>
          <cell r="B224">
            <v>0</v>
          </cell>
          <cell r="C224" t="str">
            <v>소계</v>
          </cell>
          <cell r="D224">
            <v>36729</v>
          </cell>
          <cell r="I224">
            <v>0</v>
          </cell>
        </row>
        <row r="225">
          <cell r="A225" t="str">
            <v>T1</v>
          </cell>
          <cell r="B225">
            <v>227</v>
          </cell>
          <cell r="C225" t="str">
            <v>d</v>
          </cell>
          <cell r="D225">
            <v>37304</v>
          </cell>
          <cell r="E225" t="str">
            <v>철근가공조립</v>
          </cell>
          <cell r="I225">
            <v>0</v>
          </cell>
        </row>
        <row r="226">
          <cell r="A226" t="str">
            <v>D00271</v>
          </cell>
          <cell r="B226">
            <v>109.827</v>
          </cell>
          <cell r="C226" t="str">
            <v>-1</v>
          </cell>
          <cell r="D226">
            <v>37381</v>
          </cell>
          <cell r="E226" t="str">
            <v>철근가공조립</v>
          </cell>
          <cell r="F226" t="str">
            <v>(보 통)</v>
          </cell>
          <cell r="G226" t="str">
            <v>Ton</v>
          </cell>
          <cell r="I226">
            <v>0</v>
          </cell>
        </row>
        <row r="227">
          <cell r="A227" t="str">
            <v>D00272</v>
          </cell>
          <cell r="B227">
            <v>1017.096</v>
          </cell>
          <cell r="C227" t="str">
            <v>-2</v>
          </cell>
          <cell r="D227">
            <v>37472</v>
          </cell>
          <cell r="E227" t="str">
            <v>철근가공조립</v>
          </cell>
          <cell r="F227" t="str">
            <v>(복 잡)</v>
          </cell>
          <cell r="G227" t="str">
            <v>Ton</v>
          </cell>
          <cell r="I227">
            <v>0</v>
          </cell>
        </row>
        <row r="228">
          <cell r="A228" t="str">
            <v>E1</v>
          </cell>
          <cell r="B228">
            <v>0</v>
          </cell>
          <cell r="C228" t="str">
            <v>소계</v>
          </cell>
          <cell r="D228">
            <v>37536</v>
          </cell>
          <cell r="I228">
            <v>0</v>
          </cell>
        </row>
        <row r="229">
          <cell r="A229" t="str">
            <v>D00323</v>
          </cell>
          <cell r="B229">
            <v>5648</v>
          </cell>
          <cell r="C229" t="str">
            <v>e</v>
          </cell>
          <cell r="D229">
            <v>37664</v>
          </cell>
          <cell r="E229" t="str">
            <v>강관비계</v>
          </cell>
          <cell r="F229" t="str">
            <v>(0∼30 M)</v>
          </cell>
          <cell r="G229" t="str">
            <v>㎡</v>
          </cell>
          <cell r="I229">
            <v>0</v>
          </cell>
        </row>
        <row r="230">
          <cell r="A230" t="str">
            <v>D00333</v>
          </cell>
          <cell r="B230">
            <v>8212</v>
          </cell>
          <cell r="C230" t="str">
            <v>f</v>
          </cell>
          <cell r="D230">
            <v>37712</v>
          </cell>
          <cell r="E230" t="str">
            <v>강관동바리</v>
          </cell>
          <cell r="F230" t="str">
            <v>(암거용)</v>
          </cell>
          <cell r="G230" t="str">
            <v>공㎥</v>
          </cell>
          <cell r="I230">
            <v>0</v>
          </cell>
        </row>
        <row r="231">
          <cell r="A231" t="str">
            <v>D00514</v>
          </cell>
          <cell r="B231">
            <v>975</v>
          </cell>
          <cell r="C231" t="str">
            <v>g</v>
          </cell>
          <cell r="D231">
            <v>37716</v>
          </cell>
          <cell r="E231" t="str">
            <v>수평보강재(암거용)</v>
          </cell>
          <cell r="F231" t="str">
            <v>강관동바리</v>
          </cell>
          <cell r="G231" t="str">
            <v>㎡</v>
          </cell>
          <cell r="I231">
            <v>0</v>
          </cell>
        </row>
        <row r="232">
          <cell r="A232" t="str">
            <v>D00563</v>
          </cell>
          <cell r="B232">
            <v>3708</v>
          </cell>
          <cell r="C232" t="str">
            <v>h</v>
          </cell>
          <cell r="D232">
            <v>37726</v>
          </cell>
          <cell r="E232" t="str">
            <v>아스팔트 방수</v>
          </cell>
          <cell r="F232" t="str">
            <v>(2 회)</v>
          </cell>
          <cell r="G232" t="str">
            <v>㎡</v>
          </cell>
          <cell r="I232">
            <v>0</v>
          </cell>
        </row>
        <row r="233">
          <cell r="A233" t="str">
            <v>D00340</v>
          </cell>
          <cell r="B233">
            <v>405</v>
          </cell>
          <cell r="C233" t="str">
            <v>i</v>
          </cell>
          <cell r="D233">
            <v>37727</v>
          </cell>
          <cell r="E233" t="str">
            <v>PVC PIPE 설치</v>
          </cell>
          <cell r="F233" t="str">
            <v>(D= 50 m/m)</v>
          </cell>
          <cell r="G233" t="str">
            <v>M</v>
          </cell>
          <cell r="I233">
            <v>0</v>
          </cell>
        </row>
        <row r="234">
          <cell r="A234" t="str">
            <v>D00339</v>
          </cell>
          <cell r="B234">
            <v>413</v>
          </cell>
          <cell r="C234" t="str">
            <v>j</v>
          </cell>
          <cell r="D234">
            <v>37728</v>
          </cell>
          <cell r="E234" t="str">
            <v>지수판설치</v>
          </cell>
          <cell r="F234" t="str">
            <v>(200x5 m/m)</v>
          </cell>
          <cell r="G234" t="str">
            <v>M</v>
          </cell>
          <cell r="I234">
            <v>0</v>
          </cell>
        </row>
        <row r="235">
          <cell r="A235" t="str">
            <v>D00532</v>
          </cell>
          <cell r="B235">
            <v>285</v>
          </cell>
          <cell r="C235" t="str">
            <v>k</v>
          </cell>
          <cell r="D235">
            <v>37792</v>
          </cell>
          <cell r="E235" t="str">
            <v>스치로폴설치</v>
          </cell>
          <cell r="F235" t="str">
            <v>(T=20 m/m)</v>
          </cell>
          <cell r="G235" t="str">
            <v>㎡</v>
          </cell>
          <cell r="I235">
            <v>0</v>
          </cell>
        </row>
        <row r="236">
          <cell r="A236" t="str">
            <v>D00846</v>
          </cell>
          <cell r="B236">
            <v>549</v>
          </cell>
          <cell r="C236" t="str">
            <v>l</v>
          </cell>
          <cell r="D236">
            <v>37920</v>
          </cell>
          <cell r="E236" t="str">
            <v>폴리우레탄실란트채움</v>
          </cell>
          <cell r="F236" t="str">
            <v>(25x20)</v>
          </cell>
          <cell r="G236" t="str">
            <v>M</v>
          </cell>
          <cell r="I236">
            <v>0</v>
          </cell>
        </row>
        <row r="237">
          <cell r="A237" t="str">
            <v>D00588</v>
          </cell>
          <cell r="B237">
            <v>18925</v>
          </cell>
          <cell r="C237" t="str">
            <v>m</v>
          </cell>
          <cell r="D237">
            <v>39328</v>
          </cell>
          <cell r="E237" t="str">
            <v>스페이서 설치</v>
          </cell>
          <cell r="F237" t="str">
            <v>(슬라브및기초용)</v>
          </cell>
          <cell r="G237" t="str">
            <v>㎡</v>
          </cell>
          <cell r="I237">
            <v>0</v>
          </cell>
        </row>
        <row r="238">
          <cell r="A238" t="str">
            <v>D00419</v>
          </cell>
          <cell r="B238">
            <v>226</v>
          </cell>
          <cell r="C238" t="str">
            <v>n</v>
          </cell>
          <cell r="D238">
            <v>39456</v>
          </cell>
          <cell r="E238" t="str">
            <v>부직포설치</v>
          </cell>
          <cell r="F238" t="str">
            <v>(2.0 T/M)</v>
          </cell>
          <cell r="G238" t="str">
            <v>㎡</v>
          </cell>
          <cell r="I238">
            <v>0</v>
          </cell>
        </row>
        <row r="239">
          <cell r="A239" t="str">
            <v>D00566</v>
          </cell>
          <cell r="B239">
            <v>194</v>
          </cell>
          <cell r="C239" t="str">
            <v>o</v>
          </cell>
          <cell r="D239">
            <v>39472</v>
          </cell>
          <cell r="E239" t="str">
            <v>타르페이퍼 설치</v>
          </cell>
          <cell r="F239" t="str">
            <v>(5 겹)</v>
          </cell>
          <cell r="G239" t="str">
            <v>㎡</v>
          </cell>
          <cell r="I239">
            <v>0</v>
          </cell>
        </row>
        <row r="240">
          <cell r="A240" t="str">
            <v>D00540</v>
          </cell>
          <cell r="B240">
            <v>290</v>
          </cell>
          <cell r="C240" t="str">
            <v>p</v>
          </cell>
          <cell r="D240">
            <v>39480</v>
          </cell>
          <cell r="E240" t="str">
            <v>경질고무판</v>
          </cell>
          <cell r="F240" t="str">
            <v>(150x150)</v>
          </cell>
          <cell r="G240" t="str">
            <v>EA</v>
          </cell>
          <cell r="I240">
            <v>0</v>
          </cell>
        </row>
        <row r="241">
          <cell r="A241" t="str">
            <v>D01067</v>
          </cell>
          <cell r="B241">
            <v>290</v>
          </cell>
          <cell r="C241" t="str">
            <v>q</v>
          </cell>
          <cell r="D241">
            <v>39484</v>
          </cell>
          <cell r="E241" t="str">
            <v>다웰바 설치</v>
          </cell>
          <cell r="F241" t="str">
            <v>(D=25 m/m, L=500)</v>
          </cell>
          <cell r="G241" t="str">
            <v>EA</v>
          </cell>
          <cell r="I241">
            <v>0</v>
          </cell>
        </row>
        <row r="242">
          <cell r="A242" t="str">
            <v>D01190</v>
          </cell>
          <cell r="B242">
            <v>87</v>
          </cell>
          <cell r="C242" t="str">
            <v>r</v>
          </cell>
          <cell r="D242">
            <v>41169</v>
          </cell>
          <cell r="E242" t="str">
            <v>다웰-켑 설치</v>
          </cell>
          <cell r="F242" t="str">
            <v>(Φ60 m/m)</v>
          </cell>
          <cell r="G242" t="str">
            <v>M</v>
          </cell>
          <cell r="I242">
            <v>0</v>
          </cell>
        </row>
        <row r="243">
          <cell r="A243" t="str">
            <v>T1</v>
          </cell>
          <cell r="B243">
            <v>246</v>
          </cell>
          <cell r="C243" t="str">
            <v>s</v>
          </cell>
          <cell r="D243">
            <v>42433</v>
          </cell>
          <cell r="E243" t="str">
            <v>신축이음</v>
          </cell>
          <cell r="I243">
            <v>0</v>
          </cell>
        </row>
        <row r="244">
          <cell r="A244" t="str">
            <v>D00565</v>
          </cell>
          <cell r="B244">
            <v>1158</v>
          </cell>
          <cell r="C244" t="str">
            <v>-1</v>
          </cell>
          <cell r="D244">
            <v>42644</v>
          </cell>
          <cell r="E244" t="str">
            <v>다웰바 설치</v>
          </cell>
          <cell r="F244" t="str">
            <v>(D=25 m/m, L=1000)</v>
          </cell>
          <cell r="G244" t="str">
            <v>EA</v>
          </cell>
          <cell r="I244">
            <v>0</v>
          </cell>
        </row>
        <row r="245">
          <cell r="A245" t="str">
            <v>D01189</v>
          </cell>
          <cell r="B245">
            <v>579</v>
          </cell>
          <cell r="C245" t="str">
            <v>-2</v>
          </cell>
          <cell r="D245">
            <v>42749</v>
          </cell>
          <cell r="E245" t="str">
            <v>다웰-캡 설치</v>
          </cell>
          <cell r="F245" t="str">
            <v>(Φ30 m/m)</v>
          </cell>
          <cell r="G245" t="str">
            <v>M</v>
          </cell>
          <cell r="I245">
            <v>0</v>
          </cell>
        </row>
        <row r="246">
          <cell r="A246" t="str">
            <v>D00817</v>
          </cell>
          <cell r="B246">
            <v>0.63600000000000001</v>
          </cell>
          <cell r="C246" t="str">
            <v>-3</v>
          </cell>
          <cell r="D246">
            <v>42802</v>
          </cell>
          <cell r="E246" t="str">
            <v>아스팔트 채움</v>
          </cell>
          <cell r="F246" t="str">
            <v>(브론아스팔트)</v>
          </cell>
          <cell r="G246" t="str">
            <v>㎥</v>
          </cell>
          <cell r="I246">
            <v>0</v>
          </cell>
        </row>
        <row r="247">
          <cell r="A247" t="str">
            <v>E1</v>
          </cell>
          <cell r="B247">
            <v>0</v>
          </cell>
          <cell r="C247" t="str">
            <v>소계</v>
          </cell>
          <cell r="D247">
            <v>42854</v>
          </cell>
          <cell r="I247">
            <v>0</v>
          </cell>
        </row>
        <row r="248">
          <cell r="A248" t="str">
            <v>E2</v>
          </cell>
          <cell r="B248">
            <v>0</v>
          </cell>
          <cell r="C248" t="str">
            <v>계</v>
          </cell>
          <cell r="D248">
            <v>43554</v>
          </cell>
          <cell r="I248">
            <v>0</v>
          </cell>
        </row>
        <row r="249">
          <cell r="A249" t="str">
            <v>E3</v>
          </cell>
          <cell r="B249">
            <v>0</v>
          </cell>
          <cell r="C249" t="str">
            <v>합계</v>
          </cell>
          <cell r="D249">
            <v>44253</v>
          </cell>
          <cell r="I249">
            <v>0</v>
          </cell>
        </row>
        <row r="250">
          <cell r="A250" t="str">
            <v>T3</v>
          </cell>
          <cell r="B250">
            <v>336</v>
          </cell>
          <cell r="C250" t="str">
            <v>2.E</v>
          </cell>
          <cell r="D250">
            <v>44953</v>
          </cell>
          <cell r="E250" t="str">
            <v>기    타    공</v>
          </cell>
          <cell r="I250">
            <v>0</v>
          </cell>
        </row>
        <row r="251">
          <cell r="A251" t="str">
            <v>T2</v>
          </cell>
          <cell r="B251">
            <v>257</v>
          </cell>
          <cell r="C251" t="str">
            <v>2.18</v>
          </cell>
          <cell r="D251">
            <v>45303</v>
          </cell>
          <cell r="E251" t="str">
            <v>도수로공</v>
          </cell>
          <cell r="I251">
            <v>0</v>
          </cell>
        </row>
        <row r="252">
          <cell r="A252" t="str">
            <v>T1</v>
          </cell>
          <cell r="B252">
            <v>254</v>
          </cell>
          <cell r="C252" t="str">
            <v>a</v>
          </cell>
          <cell r="D252">
            <v>45431</v>
          </cell>
          <cell r="E252" t="str">
            <v>콘크리트타설</v>
          </cell>
          <cell r="I252">
            <v>0</v>
          </cell>
        </row>
        <row r="253">
          <cell r="A253" t="str">
            <v>D00235</v>
          </cell>
          <cell r="B253">
            <v>664</v>
          </cell>
          <cell r="C253" t="str">
            <v>-1</v>
          </cell>
          <cell r="D253">
            <v>45675</v>
          </cell>
          <cell r="E253" t="str">
            <v>콘크리트타설</v>
          </cell>
          <cell r="F253" t="str">
            <v>(철근 VIB 포함)</v>
          </cell>
          <cell r="G253" t="str">
            <v>㎥</v>
          </cell>
          <cell r="I253">
            <v>0</v>
          </cell>
        </row>
        <row r="254">
          <cell r="A254" t="str">
            <v>D00231</v>
          </cell>
          <cell r="B254">
            <v>143</v>
          </cell>
          <cell r="C254" t="str">
            <v>-2</v>
          </cell>
          <cell r="D254">
            <v>45798</v>
          </cell>
          <cell r="E254" t="str">
            <v>콘크리트타설</v>
          </cell>
          <cell r="F254" t="str">
            <v>(무근 VIB 제외)</v>
          </cell>
          <cell r="G254" t="str">
            <v>㎥</v>
          </cell>
          <cell r="I254">
            <v>0</v>
          </cell>
        </row>
        <row r="255">
          <cell r="A255" t="str">
            <v>E1</v>
          </cell>
          <cell r="B255">
            <v>0</v>
          </cell>
          <cell r="C255" t="str">
            <v>소계</v>
          </cell>
          <cell r="D255">
            <v>45852</v>
          </cell>
          <cell r="I255">
            <v>0</v>
          </cell>
        </row>
        <row r="256">
          <cell r="A256" t="str">
            <v>D00280</v>
          </cell>
          <cell r="B256">
            <v>5837</v>
          </cell>
          <cell r="C256" t="str">
            <v>b</v>
          </cell>
          <cell r="D256">
            <v>45905</v>
          </cell>
          <cell r="E256" t="str">
            <v>합판거푸집</v>
          </cell>
          <cell r="F256" t="str">
            <v>(4 회)</v>
          </cell>
          <cell r="G256" t="str">
            <v>㎡</v>
          </cell>
          <cell r="I256">
            <v>0</v>
          </cell>
        </row>
        <row r="257">
          <cell r="A257" t="str">
            <v>D00270</v>
          </cell>
          <cell r="B257">
            <v>33.005000000000003</v>
          </cell>
          <cell r="C257" t="str">
            <v>c</v>
          </cell>
          <cell r="D257">
            <v>46042</v>
          </cell>
          <cell r="E257" t="str">
            <v>철근가공조립</v>
          </cell>
          <cell r="F257" t="str">
            <v>(간 단)</v>
          </cell>
          <cell r="G257" t="str">
            <v>Ton</v>
          </cell>
          <cell r="I257">
            <v>0</v>
          </cell>
        </row>
        <row r="258">
          <cell r="A258" t="str">
            <v>E2</v>
          </cell>
          <cell r="B258">
            <v>0</v>
          </cell>
          <cell r="C258" t="str">
            <v>계</v>
          </cell>
          <cell r="D258">
            <v>46268</v>
          </cell>
          <cell r="I258">
            <v>0</v>
          </cell>
        </row>
        <row r="259">
          <cell r="A259" t="str">
            <v>T2</v>
          </cell>
          <cell r="B259">
            <v>281</v>
          </cell>
          <cell r="C259" t="str">
            <v>2.19</v>
          </cell>
          <cell r="D259">
            <v>46617</v>
          </cell>
          <cell r="E259" t="str">
            <v>역 T형 옹벽</v>
          </cell>
          <cell r="I259">
            <v>0</v>
          </cell>
        </row>
        <row r="260">
          <cell r="A260" t="str">
            <v>T1</v>
          </cell>
          <cell r="B260">
            <v>262</v>
          </cell>
          <cell r="C260" t="str">
            <v>a</v>
          </cell>
          <cell r="D260">
            <v>46862</v>
          </cell>
          <cell r="E260" t="str">
            <v>콘크리트타설</v>
          </cell>
          <cell r="I260">
            <v>0</v>
          </cell>
        </row>
        <row r="261">
          <cell r="A261" t="str">
            <v>D00237</v>
          </cell>
          <cell r="B261">
            <v>205</v>
          </cell>
          <cell r="C261" t="str">
            <v>-1</v>
          </cell>
          <cell r="D261">
            <v>47106</v>
          </cell>
          <cell r="E261" t="str">
            <v>콘크리트타설</v>
          </cell>
          <cell r="F261" t="str">
            <v>(철근 펌프카)</v>
          </cell>
          <cell r="G261" t="str">
            <v>㎥</v>
          </cell>
          <cell r="I261">
            <v>0</v>
          </cell>
        </row>
        <row r="262">
          <cell r="A262" t="str">
            <v>D00231</v>
          </cell>
          <cell r="B262">
            <v>18</v>
          </cell>
          <cell r="C262" t="str">
            <v>-2</v>
          </cell>
          <cell r="D262">
            <v>47229</v>
          </cell>
          <cell r="E262" t="str">
            <v>콘크리트타설</v>
          </cell>
          <cell r="F262" t="str">
            <v>(무근 VIB 제외)</v>
          </cell>
          <cell r="G262" t="str">
            <v>㎥</v>
          </cell>
          <cell r="I262">
            <v>0</v>
          </cell>
        </row>
        <row r="263">
          <cell r="A263" t="str">
            <v>E1</v>
          </cell>
          <cell r="B263">
            <v>0</v>
          </cell>
          <cell r="C263" t="str">
            <v>소계</v>
          </cell>
          <cell r="D263">
            <v>47283</v>
          </cell>
          <cell r="I263">
            <v>0</v>
          </cell>
        </row>
        <row r="264">
          <cell r="A264" t="str">
            <v>T1</v>
          </cell>
          <cell r="B264">
            <v>268</v>
          </cell>
          <cell r="C264" t="str">
            <v>b</v>
          </cell>
          <cell r="D264">
            <v>47336</v>
          </cell>
          <cell r="E264" t="str">
            <v>거 푸 집</v>
          </cell>
          <cell r="I264">
            <v>0</v>
          </cell>
        </row>
        <row r="265">
          <cell r="A265" t="str">
            <v>D00276</v>
          </cell>
          <cell r="B265">
            <v>192</v>
          </cell>
          <cell r="C265" t="str">
            <v>-1</v>
          </cell>
          <cell r="D265">
            <v>47405</v>
          </cell>
          <cell r="E265" t="str">
            <v>합판거푸집</v>
          </cell>
          <cell r="F265" t="str">
            <v>(3 회)</v>
          </cell>
          <cell r="G265" t="str">
            <v>㎡</v>
          </cell>
          <cell r="I265">
            <v>0</v>
          </cell>
        </row>
        <row r="266">
          <cell r="A266" t="str">
            <v>D00280</v>
          </cell>
          <cell r="B266">
            <v>97</v>
          </cell>
          <cell r="C266" t="str">
            <v>-2</v>
          </cell>
          <cell r="D266">
            <v>47439</v>
          </cell>
          <cell r="E266" t="str">
            <v>합판거푸집</v>
          </cell>
          <cell r="F266" t="str">
            <v>(4 회)</v>
          </cell>
          <cell r="G266" t="str">
            <v>㎡</v>
          </cell>
          <cell r="I266">
            <v>0</v>
          </cell>
        </row>
        <row r="267">
          <cell r="A267" t="str">
            <v>D00282</v>
          </cell>
          <cell r="B267">
            <v>8</v>
          </cell>
          <cell r="C267" t="str">
            <v>-3</v>
          </cell>
          <cell r="D267">
            <v>47456</v>
          </cell>
          <cell r="E267" t="str">
            <v>합판거푸집</v>
          </cell>
          <cell r="F267" t="str">
            <v>(6 회)</v>
          </cell>
          <cell r="G267" t="str">
            <v>㎡</v>
          </cell>
          <cell r="I267">
            <v>0</v>
          </cell>
        </row>
        <row r="268">
          <cell r="A268" t="str">
            <v>D00265</v>
          </cell>
          <cell r="B268">
            <v>204</v>
          </cell>
          <cell r="C268" t="str">
            <v>-4</v>
          </cell>
          <cell r="D268">
            <v>47461</v>
          </cell>
          <cell r="E268" t="str">
            <v>문양거푸집(합판4회+</v>
          </cell>
          <cell r="F268" t="str">
            <v>문양스치로폴(0∼7M)</v>
          </cell>
          <cell r="G268" t="str">
            <v>㎡</v>
          </cell>
          <cell r="I268">
            <v>0</v>
          </cell>
        </row>
        <row r="269">
          <cell r="A269" t="str">
            <v>E1</v>
          </cell>
          <cell r="B269">
            <v>0</v>
          </cell>
          <cell r="C269" t="str">
            <v>소계</v>
          </cell>
          <cell r="D269">
            <v>47465</v>
          </cell>
          <cell r="I269">
            <v>0</v>
          </cell>
        </row>
        <row r="270">
          <cell r="A270" t="str">
            <v>D00323</v>
          </cell>
          <cell r="B270">
            <v>368</v>
          </cell>
          <cell r="C270" t="str">
            <v>c</v>
          </cell>
          <cell r="D270">
            <v>47601</v>
          </cell>
          <cell r="E270" t="str">
            <v>강관비계</v>
          </cell>
          <cell r="F270" t="str">
            <v>(0∼30 M)</v>
          </cell>
          <cell r="G270" t="str">
            <v>㎡</v>
          </cell>
          <cell r="I270">
            <v>0</v>
          </cell>
        </row>
        <row r="271">
          <cell r="A271" t="str">
            <v>D01191</v>
          </cell>
          <cell r="B271">
            <v>42</v>
          </cell>
          <cell r="C271" t="str">
            <v>d</v>
          </cell>
          <cell r="D271">
            <v>47714</v>
          </cell>
          <cell r="E271" t="str">
            <v>PVC PIPE 설치</v>
          </cell>
          <cell r="F271" t="str">
            <v>(Φ65 m/m)</v>
          </cell>
          <cell r="G271" t="str">
            <v>M</v>
          </cell>
          <cell r="I271">
            <v>0</v>
          </cell>
        </row>
        <row r="272">
          <cell r="A272" t="str">
            <v>D00170</v>
          </cell>
          <cell r="B272">
            <v>507</v>
          </cell>
          <cell r="C272" t="str">
            <v>e</v>
          </cell>
          <cell r="D272">
            <v>47771</v>
          </cell>
          <cell r="E272" t="str">
            <v>뒷채움잡석</v>
          </cell>
          <cell r="F272" t="str">
            <v>(현장암유용)</v>
          </cell>
          <cell r="G272" t="str">
            <v>㎥</v>
          </cell>
          <cell r="I272">
            <v>0</v>
          </cell>
        </row>
        <row r="273">
          <cell r="A273" t="str">
            <v>D00419</v>
          </cell>
          <cell r="B273">
            <v>204</v>
          </cell>
          <cell r="C273" t="str">
            <v>f</v>
          </cell>
          <cell r="D273">
            <v>47799</v>
          </cell>
          <cell r="E273" t="str">
            <v>부직포설치</v>
          </cell>
          <cell r="F273" t="str">
            <v>(2.0 T/M)</v>
          </cell>
          <cell r="G273" t="str">
            <v>㎡</v>
          </cell>
          <cell r="I273">
            <v>0</v>
          </cell>
        </row>
        <row r="274">
          <cell r="A274" t="str">
            <v>D00846</v>
          </cell>
          <cell r="B274">
            <v>18</v>
          </cell>
          <cell r="C274" t="str">
            <v>g</v>
          </cell>
          <cell r="D274">
            <v>47813</v>
          </cell>
          <cell r="E274" t="str">
            <v>폴리우레탄실란트채움</v>
          </cell>
          <cell r="F274" t="str">
            <v>(25x20)</v>
          </cell>
          <cell r="G274" t="str">
            <v>M</v>
          </cell>
          <cell r="I274">
            <v>0</v>
          </cell>
        </row>
        <row r="275">
          <cell r="A275" t="str">
            <v>D03817</v>
          </cell>
          <cell r="B275">
            <v>6</v>
          </cell>
          <cell r="C275" t="str">
            <v>h</v>
          </cell>
          <cell r="D275">
            <v>47820</v>
          </cell>
          <cell r="E275" t="str">
            <v>ELASTIC FILLER</v>
          </cell>
          <cell r="F275" t="str">
            <v>(T=20 m/m)</v>
          </cell>
          <cell r="G275" t="str">
            <v>㎡</v>
          </cell>
          <cell r="I275">
            <v>0</v>
          </cell>
        </row>
        <row r="276">
          <cell r="A276" t="str">
            <v>D00588</v>
          </cell>
          <cell r="B276">
            <v>584</v>
          </cell>
          <cell r="C276" t="str">
            <v>i</v>
          </cell>
          <cell r="D276">
            <v>48716</v>
          </cell>
          <cell r="E276" t="str">
            <v>스페이서 설치</v>
          </cell>
          <cell r="F276" t="str">
            <v>(슬라브및기초용)</v>
          </cell>
          <cell r="G276" t="str">
            <v>㎡</v>
          </cell>
          <cell r="I276">
            <v>0</v>
          </cell>
        </row>
        <row r="277">
          <cell r="A277" t="str">
            <v>D03800</v>
          </cell>
          <cell r="B277">
            <v>31</v>
          </cell>
          <cell r="C277" t="str">
            <v>j</v>
          </cell>
          <cell r="D277">
            <v>48816</v>
          </cell>
          <cell r="E277" t="str">
            <v>수축줄눈</v>
          </cell>
          <cell r="F277" t="str">
            <v>(면목 60x30)</v>
          </cell>
          <cell r="G277" t="str">
            <v>M</v>
          </cell>
          <cell r="I277">
            <v>0</v>
          </cell>
        </row>
        <row r="278">
          <cell r="A278" t="str">
            <v>D00271</v>
          </cell>
          <cell r="B278">
            <v>16.233000000000001</v>
          </cell>
          <cell r="C278" t="str">
            <v>k</v>
          </cell>
          <cell r="D278">
            <v>48937</v>
          </cell>
          <cell r="E278" t="str">
            <v>철근가공조립</v>
          </cell>
          <cell r="F278" t="str">
            <v>(보 통)</v>
          </cell>
          <cell r="G278" t="str">
            <v>Ton</v>
          </cell>
          <cell r="I278">
            <v>0</v>
          </cell>
        </row>
        <row r="279">
          <cell r="A279" t="str">
            <v>D00417</v>
          </cell>
          <cell r="B279">
            <v>22</v>
          </cell>
          <cell r="C279" t="str">
            <v>l</v>
          </cell>
          <cell r="D279">
            <v>48997</v>
          </cell>
          <cell r="E279" t="str">
            <v>다웰바 설치</v>
          </cell>
          <cell r="F279" t="str">
            <v>D32 m/m L=800 m/m</v>
          </cell>
          <cell r="G279" t="str">
            <v>EA</v>
          </cell>
          <cell r="I279">
            <v>0</v>
          </cell>
        </row>
        <row r="280">
          <cell r="A280" t="str">
            <v>D00415</v>
          </cell>
          <cell r="B280">
            <v>22</v>
          </cell>
          <cell r="C280" t="str">
            <v>m</v>
          </cell>
          <cell r="D280">
            <v>49027</v>
          </cell>
          <cell r="E280" t="str">
            <v>다웰바-켑설치</v>
          </cell>
          <cell r="F280" t="str">
            <v>(D=30 m/m, L=400)</v>
          </cell>
          <cell r="G280" t="str">
            <v>EA</v>
          </cell>
          <cell r="I280">
            <v>0</v>
          </cell>
        </row>
        <row r="281">
          <cell r="A281" t="str">
            <v>D00817</v>
          </cell>
          <cell r="B281">
            <v>8.0000000000000002E-3</v>
          </cell>
          <cell r="C281" t="str">
            <v>n</v>
          </cell>
          <cell r="D281">
            <v>49042</v>
          </cell>
          <cell r="E281" t="str">
            <v>아스팔트 채움</v>
          </cell>
          <cell r="F281" t="str">
            <v>(브론아스팔트)</v>
          </cell>
          <cell r="G281" t="str">
            <v>㎥</v>
          </cell>
          <cell r="I281">
            <v>0</v>
          </cell>
        </row>
        <row r="282">
          <cell r="A282" t="str">
            <v>E2</v>
          </cell>
          <cell r="B282">
            <v>0</v>
          </cell>
          <cell r="C282" t="str">
            <v>계</v>
          </cell>
          <cell r="D282">
            <v>49057</v>
          </cell>
          <cell r="I282">
            <v>0</v>
          </cell>
        </row>
        <row r="283">
          <cell r="A283" t="str">
            <v>T2</v>
          </cell>
          <cell r="B283">
            <v>295</v>
          </cell>
          <cell r="C283" t="str">
            <v>2.20</v>
          </cell>
          <cell r="D283">
            <v>49532</v>
          </cell>
          <cell r="E283" t="str">
            <v>보강벽옹벽</v>
          </cell>
          <cell r="I283">
            <v>0</v>
          </cell>
        </row>
        <row r="284">
          <cell r="A284" t="str">
            <v>T1</v>
          </cell>
          <cell r="B284">
            <v>286</v>
          </cell>
          <cell r="C284" t="str">
            <v>a</v>
          </cell>
          <cell r="D284">
            <v>49710</v>
          </cell>
          <cell r="E284" t="str">
            <v>잡석부설</v>
          </cell>
          <cell r="I284">
            <v>0</v>
          </cell>
        </row>
        <row r="285">
          <cell r="A285" t="str">
            <v>D00168</v>
          </cell>
          <cell r="B285">
            <v>64</v>
          </cell>
          <cell r="C285" t="str">
            <v>-1</v>
          </cell>
          <cell r="D285">
            <v>49888</v>
          </cell>
          <cell r="E285" t="str">
            <v>기초잡석깔기</v>
          </cell>
          <cell r="F285" t="str">
            <v>(현장암 유용)</v>
          </cell>
          <cell r="G285" t="str">
            <v>㎥</v>
          </cell>
          <cell r="I285">
            <v>0</v>
          </cell>
        </row>
        <row r="286">
          <cell r="A286" t="str">
            <v>D03890</v>
          </cell>
          <cell r="B286">
            <v>1137</v>
          </cell>
          <cell r="C286" t="str">
            <v>-2</v>
          </cell>
          <cell r="D286">
            <v>50066</v>
          </cell>
          <cell r="E286" t="str">
            <v>속채움잡석</v>
          </cell>
          <cell r="F286" t="str">
            <v>(부설및다짐)</v>
          </cell>
          <cell r="G286" t="str">
            <v>㎥</v>
          </cell>
          <cell r="I286">
            <v>0</v>
          </cell>
        </row>
        <row r="287">
          <cell r="A287" t="str">
            <v>E1</v>
          </cell>
          <cell r="B287">
            <v>0</v>
          </cell>
          <cell r="C287" t="str">
            <v>소계</v>
          </cell>
          <cell r="D287">
            <v>50541</v>
          </cell>
          <cell r="I287">
            <v>0</v>
          </cell>
        </row>
        <row r="288">
          <cell r="A288" t="str">
            <v>D03835</v>
          </cell>
          <cell r="B288">
            <v>3065</v>
          </cell>
          <cell r="C288" t="str">
            <v>b</v>
          </cell>
          <cell r="D288">
            <v>50571</v>
          </cell>
          <cell r="E288" t="str">
            <v>블  럭</v>
          </cell>
          <cell r="F288" t="str">
            <v>(일반형)</v>
          </cell>
          <cell r="G288" t="str">
            <v>㎡</v>
          </cell>
          <cell r="I288">
            <v>0</v>
          </cell>
        </row>
        <row r="289">
          <cell r="A289" t="str">
            <v>T1</v>
          </cell>
          <cell r="B289">
            <v>292</v>
          </cell>
          <cell r="C289" t="str">
            <v>c</v>
          </cell>
          <cell r="D289">
            <v>50600</v>
          </cell>
          <cell r="E289" t="str">
            <v>그리드</v>
          </cell>
          <cell r="I289">
            <v>0</v>
          </cell>
        </row>
        <row r="290">
          <cell r="A290" t="str">
            <v>W00065</v>
          </cell>
          <cell r="B290">
            <v>4056</v>
          </cell>
          <cell r="C290" t="str">
            <v>-1</v>
          </cell>
          <cell r="D290">
            <v>50630</v>
          </cell>
          <cell r="E290" t="str">
            <v>그리드</v>
          </cell>
          <cell r="F290" t="str">
            <v>TYPE-1(45KN/M)</v>
          </cell>
          <cell r="G290" t="str">
            <v>㎡</v>
          </cell>
          <cell r="I290">
            <v>0</v>
          </cell>
        </row>
        <row r="291">
          <cell r="A291" t="str">
            <v>W00066</v>
          </cell>
          <cell r="B291">
            <v>12168</v>
          </cell>
          <cell r="C291" t="str">
            <v>-2</v>
          </cell>
          <cell r="D291">
            <v>50634</v>
          </cell>
          <cell r="E291" t="str">
            <v>그리드</v>
          </cell>
          <cell r="F291" t="str">
            <v>TYPE-2(60KN/M)</v>
          </cell>
          <cell r="G291" t="str">
            <v>㎡</v>
          </cell>
          <cell r="I291">
            <v>0</v>
          </cell>
        </row>
        <row r="292">
          <cell r="A292" t="str">
            <v>W00067</v>
          </cell>
          <cell r="B292">
            <v>5368</v>
          </cell>
          <cell r="C292" t="str">
            <v>-3</v>
          </cell>
          <cell r="D292">
            <v>50636</v>
          </cell>
          <cell r="E292" t="str">
            <v>그리드</v>
          </cell>
          <cell r="F292" t="str">
            <v>TYPE-3(90KN/M)</v>
          </cell>
          <cell r="G292" t="str">
            <v>㎡</v>
          </cell>
          <cell r="I292">
            <v>0</v>
          </cell>
        </row>
        <row r="293">
          <cell r="A293" t="str">
            <v>E1</v>
          </cell>
          <cell r="B293">
            <v>0</v>
          </cell>
          <cell r="C293" t="str">
            <v>소계</v>
          </cell>
          <cell r="D293">
            <v>50645</v>
          </cell>
          <cell r="I293">
            <v>0</v>
          </cell>
        </row>
        <row r="294">
          <cell r="A294" t="str">
            <v>W00068</v>
          </cell>
          <cell r="B294">
            <v>3064</v>
          </cell>
          <cell r="C294" t="str">
            <v>d</v>
          </cell>
          <cell r="D294">
            <v>50652</v>
          </cell>
          <cell r="E294" t="str">
            <v>블럭운반</v>
          </cell>
          <cell r="F294" t="str">
            <v>일반형</v>
          </cell>
          <cell r="G294" t="str">
            <v>㎡</v>
          </cell>
          <cell r="I294">
            <v>0</v>
          </cell>
        </row>
        <row r="295">
          <cell r="A295" t="str">
            <v>D00419</v>
          </cell>
          <cell r="B295">
            <v>10245</v>
          </cell>
          <cell r="C295" t="str">
            <v>e</v>
          </cell>
          <cell r="D295">
            <v>50656</v>
          </cell>
          <cell r="E295" t="str">
            <v>부직포설치</v>
          </cell>
          <cell r="F295" t="str">
            <v>(2.0 T/M)</v>
          </cell>
          <cell r="G295" t="str">
            <v>㎡</v>
          </cell>
          <cell r="I295">
            <v>0</v>
          </cell>
        </row>
        <row r="296">
          <cell r="A296" t="str">
            <v>E2</v>
          </cell>
          <cell r="B296">
            <v>0</v>
          </cell>
          <cell r="C296" t="str">
            <v>계</v>
          </cell>
          <cell r="D296">
            <v>50974</v>
          </cell>
          <cell r="I296">
            <v>0</v>
          </cell>
        </row>
        <row r="297">
          <cell r="A297" t="str">
            <v>T2</v>
          </cell>
          <cell r="B297">
            <v>312</v>
          </cell>
          <cell r="C297" t="str">
            <v>2.21</v>
          </cell>
          <cell r="D297">
            <v>50979</v>
          </cell>
          <cell r="E297" t="str">
            <v>파라펫및연석</v>
          </cell>
          <cell r="I297">
            <v>0</v>
          </cell>
        </row>
        <row r="298">
          <cell r="A298" t="str">
            <v>T1</v>
          </cell>
          <cell r="B298">
            <v>301</v>
          </cell>
          <cell r="C298" t="str">
            <v>a</v>
          </cell>
          <cell r="D298">
            <v>51107</v>
          </cell>
          <cell r="E298" t="str">
            <v>콘크리트타설</v>
          </cell>
          <cell r="I298">
            <v>0</v>
          </cell>
        </row>
        <row r="299">
          <cell r="A299" t="str">
            <v>D00237</v>
          </cell>
          <cell r="B299">
            <v>1010</v>
          </cell>
          <cell r="C299" t="str">
            <v>-1</v>
          </cell>
          <cell r="D299">
            <v>51219</v>
          </cell>
          <cell r="E299" t="str">
            <v>콘크리트타설</v>
          </cell>
          <cell r="F299" t="str">
            <v>(철근 펌프카)</v>
          </cell>
          <cell r="G299" t="str">
            <v>㎥</v>
          </cell>
          <cell r="I299">
            <v>0</v>
          </cell>
        </row>
        <row r="300">
          <cell r="A300" t="str">
            <v>D00234</v>
          </cell>
          <cell r="B300">
            <v>235</v>
          </cell>
          <cell r="C300" t="str">
            <v>-2</v>
          </cell>
          <cell r="D300">
            <v>51235</v>
          </cell>
          <cell r="E300" t="str">
            <v>콘크리트타설</v>
          </cell>
          <cell r="F300" t="str">
            <v>(무근 VIB 포함)</v>
          </cell>
          <cell r="G300" t="str">
            <v>㎥</v>
          </cell>
          <cell r="I300">
            <v>0</v>
          </cell>
        </row>
        <row r="301">
          <cell r="A301" t="str">
            <v>D00231</v>
          </cell>
          <cell r="B301">
            <v>108</v>
          </cell>
          <cell r="C301" t="str">
            <v>-3</v>
          </cell>
          <cell r="D301">
            <v>51251</v>
          </cell>
          <cell r="E301" t="str">
            <v>콘크리트타설</v>
          </cell>
          <cell r="F301" t="str">
            <v>(무근 VIB 제외)</v>
          </cell>
          <cell r="G301" t="str">
            <v>㎥</v>
          </cell>
          <cell r="I301">
            <v>0</v>
          </cell>
        </row>
        <row r="302">
          <cell r="A302" t="str">
            <v>E1</v>
          </cell>
          <cell r="B302">
            <v>0</v>
          </cell>
          <cell r="C302" t="str">
            <v>소계</v>
          </cell>
          <cell r="D302">
            <v>51642</v>
          </cell>
          <cell r="I302">
            <v>0</v>
          </cell>
        </row>
        <row r="303">
          <cell r="A303" t="str">
            <v>T1</v>
          </cell>
          <cell r="B303">
            <v>305</v>
          </cell>
          <cell r="C303" t="str">
            <v>b</v>
          </cell>
          <cell r="D303">
            <v>51906</v>
          </cell>
          <cell r="E303" t="str">
            <v>거 푸 집</v>
          </cell>
          <cell r="I303">
            <v>0</v>
          </cell>
        </row>
        <row r="304">
          <cell r="A304" t="str">
            <v>D00265</v>
          </cell>
          <cell r="B304">
            <v>1267</v>
          </cell>
          <cell r="C304" t="str">
            <v>-1</v>
          </cell>
          <cell r="D304">
            <v>51957</v>
          </cell>
          <cell r="E304" t="str">
            <v>문양거푸집(합판4회+</v>
          </cell>
          <cell r="F304" t="str">
            <v>문양스치로폴(0∼7M)</v>
          </cell>
          <cell r="G304" t="str">
            <v>㎡</v>
          </cell>
          <cell r="I304">
            <v>0</v>
          </cell>
        </row>
        <row r="305">
          <cell r="A305" t="str">
            <v>D00280</v>
          </cell>
          <cell r="B305">
            <v>2699</v>
          </cell>
          <cell r="C305" t="str">
            <v>-2</v>
          </cell>
          <cell r="D305">
            <v>52085</v>
          </cell>
          <cell r="E305" t="str">
            <v>합판거푸집</v>
          </cell>
          <cell r="F305" t="str">
            <v>(4 회)</v>
          </cell>
          <cell r="G305" t="str">
            <v>㎡</v>
          </cell>
          <cell r="I305">
            <v>0</v>
          </cell>
        </row>
        <row r="306">
          <cell r="A306" t="str">
            <v>E1</v>
          </cell>
          <cell r="B306">
            <v>0</v>
          </cell>
          <cell r="C306" t="str">
            <v>소계</v>
          </cell>
          <cell r="D306">
            <v>52352</v>
          </cell>
          <cell r="I306">
            <v>0</v>
          </cell>
        </row>
        <row r="307">
          <cell r="A307" t="str">
            <v>D00853</v>
          </cell>
          <cell r="B307">
            <v>90</v>
          </cell>
          <cell r="C307" t="str">
            <v>c</v>
          </cell>
          <cell r="D307">
            <v>52464</v>
          </cell>
          <cell r="E307" t="str">
            <v>신축이음</v>
          </cell>
          <cell r="F307" t="str">
            <v>스치로폴(T=10 m/m)</v>
          </cell>
          <cell r="G307" t="str">
            <v>㎡</v>
          </cell>
          <cell r="I307">
            <v>0</v>
          </cell>
        </row>
        <row r="308">
          <cell r="A308" t="str">
            <v>D03800</v>
          </cell>
          <cell r="B308">
            <v>596</v>
          </cell>
          <cell r="C308" t="str">
            <v>d</v>
          </cell>
          <cell r="D308">
            <v>52576</v>
          </cell>
          <cell r="E308" t="str">
            <v>수축줄눈</v>
          </cell>
          <cell r="F308" t="str">
            <v>(면목 60x30)</v>
          </cell>
          <cell r="G308" t="str">
            <v>M</v>
          </cell>
          <cell r="I308">
            <v>0</v>
          </cell>
        </row>
        <row r="309">
          <cell r="A309" t="str">
            <v>D00323</v>
          </cell>
          <cell r="B309">
            <v>3875</v>
          </cell>
          <cell r="C309" t="str">
            <v>e</v>
          </cell>
          <cell r="D309">
            <v>52592</v>
          </cell>
          <cell r="E309" t="str">
            <v>강관비계</v>
          </cell>
          <cell r="F309" t="str">
            <v>(0∼30 M)</v>
          </cell>
          <cell r="G309" t="str">
            <v>㎡</v>
          </cell>
          <cell r="I309">
            <v>0</v>
          </cell>
        </row>
        <row r="310">
          <cell r="A310" t="str">
            <v>D00588</v>
          </cell>
          <cell r="B310">
            <v>4567</v>
          </cell>
          <cell r="C310" t="str">
            <v>f</v>
          </cell>
          <cell r="D310">
            <v>55598</v>
          </cell>
          <cell r="E310" t="str">
            <v>스페이서 설치</v>
          </cell>
          <cell r="F310" t="str">
            <v>(슬라브및기초용)</v>
          </cell>
          <cell r="G310" t="str">
            <v>㎡</v>
          </cell>
          <cell r="I310">
            <v>0</v>
          </cell>
        </row>
        <row r="311">
          <cell r="A311" t="str">
            <v>D00270</v>
          </cell>
          <cell r="B311">
            <v>88.667000000000002</v>
          </cell>
          <cell r="C311" t="str">
            <v>g</v>
          </cell>
          <cell r="D311">
            <v>55726</v>
          </cell>
          <cell r="E311" t="str">
            <v>철근가공조립</v>
          </cell>
          <cell r="F311" t="str">
            <v>(간 단)</v>
          </cell>
          <cell r="G311" t="str">
            <v>Ton</v>
          </cell>
          <cell r="I311">
            <v>0</v>
          </cell>
        </row>
        <row r="312">
          <cell r="A312" t="str">
            <v>D00353</v>
          </cell>
          <cell r="B312">
            <v>151</v>
          </cell>
          <cell r="C312" t="str">
            <v>h</v>
          </cell>
          <cell r="D312">
            <v>55742</v>
          </cell>
          <cell r="E312" t="str">
            <v>지수판설치</v>
          </cell>
          <cell r="F312" t="str">
            <v>(150x5 m/m)</v>
          </cell>
          <cell r="G312" t="str">
            <v>M</v>
          </cell>
          <cell r="I312">
            <v>0</v>
          </cell>
        </row>
        <row r="313">
          <cell r="A313" t="str">
            <v>E2</v>
          </cell>
          <cell r="B313">
            <v>0</v>
          </cell>
          <cell r="C313" t="str">
            <v>계</v>
          </cell>
          <cell r="D313">
            <v>59124</v>
          </cell>
          <cell r="I313">
            <v>0</v>
          </cell>
        </row>
        <row r="314">
          <cell r="A314" t="str">
            <v>D00592</v>
          </cell>
          <cell r="B314">
            <v>715</v>
          </cell>
          <cell r="C314" t="str">
            <v>2.22</v>
          </cell>
          <cell r="D314">
            <v>59127</v>
          </cell>
          <cell r="E314" t="str">
            <v>돌망태(타원형)</v>
          </cell>
          <cell r="F314" t="str">
            <v>Φ45 Cm</v>
          </cell>
          <cell r="G314" t="str">
            <v>㎡</v>
          </cell>
          <cell r="I314">
            <v>0</v>
          </cell>
        </row>
        <row r="315">
          <cell r="A315" t="str">
            <v>T2</v>
          </cell>
          <cell r="B315">
            <v>335</v>
          </cell>
          <cell r="C315" t="str">
            <v>2.23</v>
          </cell>
          <cell r="D315">
            <v>59128</v>
          </cell>
          <cell r="E315" t="str">
            <v>분 수 문</v>
          </cell>
          <cell r="I315">
            <v>0</v>
          </cell>
        </row>
        <row r="316">
          <cell r="A316" t="str">
            <v>T1</v>
          </cell>
          <cell r="B316">
            <v>320</v>
          </cell>
          <cell r="C316" t="str">
            <v>a</v>
          </cell>
          <cell r="D316">
            <v>59256</v>
          </cell>
          <cell r="E316" t="str">
            <v>콘크리트타설</v>
          </cell>
          <cell r="I316">
            <v>0</v>
          </cell>
        </row>
        <row r="317">
          <cell r="A317" t="str">
            <v>D00237</v>
          </cell>
          <cell r="B317">
            <v>8</v>
          </cell>
          <cell r="C317" t="str">
            <v>-1</v>
          </cell>
          <cell r="D317">
            <v>59368</v>
          </cell>
          <cell r="E317" t="str">
            <v>콘크리트타설</v>
          </cell>
          <cell r="F317" t="str">
            <v>(철근 펌프카)</v>
          </cell>
          <cell r="G317" t="str">
            <v>㎥</v>
          </cell>
          <cell r="I317">
            <v>0</v>
          </cell>
        </row>
        <row r="318">
          <cell r="A318" t="str">
            <v>D00238</v>
          </cell>
          <cell r="B318">
            <v>5</v>
          </cell>
          <cell r="C318" t="str">
            <v>-2</v>
          </cell>
          <cell r="D318">
            <v>59384</v>
          </cell>
          <cell r="E318" t="str">
            <v>콘크리트타설</v>
          </cell>
          <cell r="F318" t="str">
            <v>(무근 펌프카)</v>
          </cell>
          <cell r="G318" t="str">
            <v>㎥</v>
          </cell>
          <cell r="I318">
            <v>0</v>
          </cell>
        </row>
        <row r="319">
          <cell r="A319" t="str">
            <v>D00232</v>
          </cell>
          <cell r="B319">
            <v>7</v>
          </cell>
          <cell r="C319" t="str">
            <v>-3</v>
          </cell>
          <cell r="D319">
            <v>59400</v>
          </cell>
          <cell r="E319" t="str">
            <v>콘크리트타설</v>
          </cell>
          <cell r="F319" t="str">
            <v>(철근 VIB 제외)</v>
          </cell>
          <cell r="G319" t="str">
            <v>㎥</v>
          </cell>
          <cell r="I319">
            <v>0</v>
          </cell>
        </row>
        <row r="320">
          <cell r="A320" t="str">
            <v>D00231</v>
          </cell>
          <cell r="B320">
            <v>2</v>
          </cell>
          <cell r="C320" t="str">
            <v>-4</v>
          </cell>
          <cell r="D320">
            <v>59596</v>
          </cell>
          <cell r="E320" t="str">
            <v>콘크리트타설</v>
          </cell>
          <cell r="F320" t="str">
            <v>(무근 VIB 제외)</v>
          </cell>
          <cell r="G320" t="str">
            <v>㎥</v>
          </cell>
          <cell r="I320">
            <v>0</v>
          </cell>
        </row>
        <row r="321">
          <cell r="A321" t="str">
            <v>E1</v>
          </cell>
          <cell r="B321">
            <v>0</v>
          </cell>
          <cell r="C321" t="str">
            <v>소계</v>
          </cell>
          <cell r="D321">
            <v>59791</v>
          </cell>
          <cell r="I321">
            <v>0</v>
          </cell>
        </row>
        <row r="322">
          <cell r="A322" t="str">
            <v>T1</v>
          </cell>
          <cell r="B322">
            <v>325</v>
          </cell>
          <cell r="C322" t="str">
            <v>b</v>
          </cell>
          <cell r="D322">
            <v>59919</v>
          </cell>
          <cell r="E322" t="str">
            <v>거 푸 집</v>
          </cell>
          <cell r="I322">
            <v>0</v>
          </cell>
        </row>
        <row r="323">
          <cell r="A323" t="str">
            <v>D00276</v>
          </cell>
          <cell r="B323">
            <v>44</v>
          </cell>
          <cell r="C323" t="str">
            <v>-1</v>
          </cell>
          <cell r="D323">
            <v>59988</v>
          </cell>
          <cell r="E323" t="str">
            <v>합판거푸집</v>
          </cell>
          <cell r="F323" t="str">
            <v>(3 회)</v>
          </cell>
          <cell r="G323" t="str">
            <v>㎡</v>
          </cell>
          <cell r="I323">
            <v>0</v>
          </cell>
        </row>
        <row r="324">
          <cell r="A324" t="str">
            <v>D00280</v>
          </cell>
          <cell r="B324">
            <v>62</v>
          </cell>
          <cell r="C324" t="str">
            <v>-2</v>
          </cell>
          <cell r="D324">
            <v>60022</v>
          </cell>
          <cell r="E324" t="str">
            <v>합판거푸집</v>
          </cell>
          <cell r="F324" t="str">
            <v>(4 회)</v>
          </cell>
          <cell r="G324" t="str">
            <v>㎡</v>
          </cell>
          <cell r="I324">
            <v>0</v>
          </cell>
        </row>
        <row r="325">
          <cell r="A325" t="str">
            <v>D00282</v>
          </cell>
          <cell r="B325">
            <v>2</v>
          </cell>
          <cell r="C325" t="str">
            <v>-3</v>
          </cell>
          <cell r="D325">
            <v>60039</v>
          </cell>
          <cell r="E325" t="str">
            <v>합판거푸집</v>
          </cell>
          <cell r="F325" t="str">
            <v>(6 회)</v>
          </cell>
          <cell r="G325" t="str">
            <v>㎡</v>
          </cell>
          <cell r="I325">
            <v>0</v>
          </cell>
        </row>
        <row r="326">
          <cell r="A326" t="str">
            <v>E1</v>
          </cell>
          <cell r="B326">
            <v>0</v>
          </cell>
          <cell r="C326" t="str">
            <v>소계</v>
          </cell>
          <cell r="D326">
            <v>60048</v>
          </cell>
          <cell r="I326">
            <v>0</v>
          </cell>
        </row>
        <row r="327">
          <cell r="A327" t="str">
            <v>D00323</v>
          </cell>
          <cell r="B327">
            <v>42</v>
          </cell>
          <cell r="C327" t="str">
            <v>c</v>
          </cell>
          <cell r="D327">
            <v>60049</v>
          </cell>
          <cell r="E327" t="str">
            <v>강관비계</v>
          </cell>
          <cell r="F327" t="str">
            <v>(0∼30 M)</v>
          </cell>
          <cell r="G327" t="str">
            <v>㎡</v>
          </cell>
          <cell r="I327">
            <v>0</v>
          </cell>
        </row>
        <row r="328">
          <cell r="A328" t="str">
            <v>D00588</v>
          </cell>
          <cell r="B328">
            <v>41</v>
          </cell>
          <cell r="C328" t="str">
            <v>d</v>
          </cell>
          <cell r="D328">
            <v>60945</v>
          </cell>
          <cell r="E328" t="str">
            <v>스페이서 설치</v>
          </cell>
          <cell r="F328" t="str">
            <v>(슬라브및기초용)</v>
          </cell>
          <cell r="G328" t="str">
            <v>㎡</v>
          </cell>
          <cell r="I328">
            <v>0</v>
          </cell>
        </row>
        <row r="329">
          <cell r="A329" t="str">
            <v>D00333</v>
          </cell>
          <cell r="B329">
            <v>15</v>
          </cell>
          <cell r="C329" t="str">
            <v>e</v>
          </cell>
          <cell r="D329">
            <v>61105</v>
          </cell>
          <cell r="E329" t="str">
            <v>강관동바리</v>
          </cell>
          <cell r="F329" t="str">
            <v>(암거용)</v>
          </cell>
          <cell r="G329" t="str">
            <v>공㎥</v>
          </cell>
          <cell r="I329">
            <v>0</v>
          </cell>
        </row>
        <row r="330">
          <cell r="A330" t="str">
            <v>D03889</v>
          </cell>
          <cell r="B330">
            <v>4.3999999999999997E-2</v>
          </cell>
          <cell r="C330" t="str">
            <v>f</v>
          </cell>
          <cell r="D330">
            <v>61137</v>
          </cell>
          <cell r="E330" t="str">
            <v>분수문 난간</v>
          </cell>
          <cell r="G330" t="str">
            <v>Ton</v>
          </cell>
          <cell r="I330">
            <v>0</v>
          </cell>
        </row>
        <row r="331">
          <cell r="A331" t="str">
            <v>D00271</v>
          </cell>
          <cell r="B331">
            <v>1.8380000000000001</v>
          </cell>
          <cell r="C331" t="str">
            <v>g</v>
          </cell>
          <cell r="D331">
            <v>61145</v>
          </cell>
          <cell r="E331" t="str">
            <v>철근가공조립</v>
          </cell>
          <cell r="F331" t="str">
            <v>(보 통)</v>
          </cell>
          <cell r="G331" t="str">
            <v>Ton</v>
          </cell>
          <cell r="I331">
            <v>0</v>
          </cell>
        </row>
        <row r="332">
          <cell r="A332" t="str">
            <v>D03836</v>
          </cell>
          <cell r="B332">
            <v>1</v>
          </cell>
          <cell r="C332" t="str">
            <v>h</v>
          </cell>
          <cell r="D332">
            <v>61149</v>
          </cell>
          <cell r="E332" t="str">
            <v>작업용계단</v>
          </cell>
          <cell r="G332" t="str">
            <v>EA</v>
          </cell>
          <cell r="I332">
            <v>0</v>
          </cell>
        </row>
        <row r="333">
          <cell r="A333" t="str">
            <v>D00347</v>
          </cell>
          <cell r="B333">
            <v>4</v>
          </cell>
          <cell r="C333" t="str">
            <v>i</v>
          </cell>
          <cell r="D333">
            <v>61151</v>
          </cell>
          <cell r="E333" t="str">
            <v>조합페인트</v>
          </cell>
          <cell r="F333" t="str">
            <v>(철재면 2 회)</v>
          </cell>
          <cell r="G333" t="str">
            <v>㎡</v>
          </cell>
          <cell r="I333">
            <v>0</v>
          </cell>
        </row>
        <row r="334">
          <cell r="A334" t="str">
            <v>D00410</v>
          </cell>
          <cell r="B334">
            <v>4</v>
          </cell>
          <cell r="C334" t="str">
            <v>j</v>
          </cell>
          <cell r="D334">
            <v>61153</v>
          </cell>
          <cell r="E334" t="str">
            <v>문비</v>
          </cell>
          <cell r="G334" t="str">
            <v>EA</v>
          </cell>
          <cell r="I334">
            <v>0</v>
          </cell>
        </row>
        <row r="335">
          <cell r="A335" t="str">
            <v>D03837</v>
          </cell>
          <cell r="B335">
            <v>1</v>
          </cell>
          <cell r="C335" t="str">
            <v>h</v>
          </cell>
          <cell r="D335">
            <v>61161</v>
          </cell>
          <cell r="E335" t="str">
            <v>권 양 기</v>
          </cell>
          <cell r="F335" t="str">
            <v>(2.5 Ton)</v>
          </cell>
          <cell r="G335" t="str">
            <v>EA</v>
          </cell>
          <cell r="I335">
            <v>0</v>
          </cell>
        </row>
        <row r="336">
          <cell r="A336" t="str">
            <v>E2</v>
          </cell>
          <cell r="B336">
            <v>0</v>
          </cell>
          <cell r="C336" t="str">
            <v>계</v>
          </cell>
          <cell r="D336">
            <v>61165</v>
          </cell>
          <cell r="I336">
            <v>0</v>
          </cell>
        </row>
        <row r="337">
          <cell r="A337" t="str">
            <v>E3</v>
          </cell>
          <cell r="B337">
            <v>0</v>
          </cell>
          <cell r="C337" t="str">
            <v>합계</v>
          </cell>
          <cell r="D337">
            <v>61169</v>
          </cell>
          <cell r="I337">
            <v>0</v>
          </cell>
        </row>
        <row r="338">
          <cell r="A338" t="str">
            <v>E4</v>
          </cell>
          <cell r="B338">
            <v>0</v>
          </cell>
          <cell r="C338" t="str">
            <v>총계</v>
          </cell>
          <cell r="D338">
            <v>61179</v>
          </cell>
          <cell r="I338">
            <v>0</v>
          </cell>
        </row>
        <row r="339">
          <cell r="A339" t="str">
            <v>T4</v>
          </cell>
          <cell r="B339">
            <v>1497</v>
          </cell>
          <cell r="C339" t="str">
            <v>3.</v>
          </cell>
          <cell r="D339">
            <v>61198</v>
          </cell>
          <cell r="E339" t="str">
            <v>구  조  물  공</v>
          </cell>
          <cell r="I339">
            <v>0</v>
          </cell>
        </row>
        <row r="340">
          <cell r="A340" t="str">
            <v>T3</v>
          </cell>
          <cell r="B340">
            <v>389</v>
          </cell>
          <cell r="C340" t="str">
            <v>3.A</v>
          </cell>
          <cell r="D340">
            <v>61262</v>
          </cell>
          <cell r="E340" t="str">
            <v>옥 암 지하차도</v>
          </cell>
          <cell r="I340">
            <v>0</v>
          </cell>
        </row>
        <row r="341">
          <cell r="A341" t="str">
            <v>T2</v>
          </cell>
          <cell r="B341">
            <v>351</v>
          </cell>
          <cell r="C341" t="str">
            <v>3.01</v>
          </cell>
          <cell r="D341">
            <v>214559</v>
          </cell>
          <cell r="E341" t="str">
            <v>토          공</v>
          </cell>
          <cell r="I341">
            <v>0</v>
          </cell>
        </row>
        <row r="342">
          <cell r="A342" t="str">
            <v>D00135</v>
          </cell>
          <cell r="B342">
            <v>1190</v>
          </cell>
          <cell r="C342" t="str">
            <v>a</v>
          </cell>
          <cell r="D342">
            <v>367856</v>
          </cell>
          <cell r="E342" t="str">
            <v>구조물터파기</v>
          </cell>
          <cell r="F342" t="str">
            <v>(육상발파암 0∼1 M)</v>
          </cell>
          <cell r="G342" t="str">
            <v>㎥</v>
          </cell>
          <cell r="I342">
            <v>0</v>
          </cell>
        </row>
        <row r="343">
          <cell r="A343" t="str">
            <v>D00136</v>
          </cell>
          <cell r="B343">
            <v>1113</v>
          </cell>
          <cell r="C343" t="str">
            <v>b</v>
          </cell>
          <cell r="D343">
            <v>368011</v>
          </cell>
          <cell r="E343" t="str">
            <v>구조물터파기</v>
          </cell>
          <cell r="F343" t="str">
            <v>(육상발파암 1∼2 M)</v>
          </cell>
          <cell r="G343" t="str">
            <v>㎥</v>
          </cell>
          <cell r="I343">
            <v>0</v>
          </cell>
        </row>
        <row r="344">
          <cell r="A344" t="str">
            <v>D03810</v>
          </cell>
          <cell r="B344">
            <v>1037</v>
          </cell>
          <cell r="C344" t="str">
            <v>c</v>
          </cell>
          <cell r="D344">
            <v>368204</v>
          </cell>
          <cell r="E344" t="str">
            <v>구조물터파기</v>
          </cell>
          <cell r="F344" t="str">
            <v>(육상발파암 2∼3 M)</v>
          </cell>
          <cell r="G344" t="str">
            <v>㎥</v>
          </cell>
          <cell r="I344">
            <v>0</v>
          </cell>
        </row>
        <row r="345">
          <cell r="A345" t="str">
            <v>D03811</v>
          </cell>
          <cell r="B345">
            <v>960</v>
          </cell>
          <cell r="C345" t="str">
            <v>d</v>
          </cell>
          <cell r="D345">
            <v>368285</v>
          </cell>
          <cell r="E345" t="str">
            <v>구조물터파기</v>
          </cell>
          <cell r="F345" t="str">
            <v>(육상발파암 3∼4 M)</v>
          </cell>
          <cell r="G345" t="str">
            <v>㎥</v>
          </cell>
          <cell r="I345">
            <v>0</v>
          </cell>
        </row>
        <row r="346">
          <cell r="A346" t="str">
            <v>D03812</v>
          </cell>
          <cell r="B346">
            <v>884</v>
          </cell>
          <cell r="C346" t="str">
            <v>e</v>
          </cell>
          <cell r="D346">
            <v>368407</v>
          </cell>
          <cell r="E346" t="str">
            <v>구조물터파기</v>
          </cell>
          <cell r="F346" t="str">
            <v>(육상발파암 4∼5 M)</v>
          </cell>
          <cell r="G346" t="str">
            <v>㎥</v>
          </cell>
          <cell r="I346">
            <v>0</v>
          </cell>
        </row>
        <row r="347">
          <cell r="A347" t="str">
            <v>D03813</v>
          </cell>
          <cell r="B347">
            <v>807</v>
          </cell>
          <cell r="C347" t="str">
            <v>f</v>
          </cell>
          <cell r="D347">
            <v>368468</v>
          </cell>
          <cell r="E347" t="str">
            <v>구조물터파기</v>
          </cell>
          <cell r="F347" t="str">
            <v>(육상발파암 5∼6 M)</v>
          </cell>
          <cell r="G347" t="str">
            <v>㎥</v>
          </cell>
          <cell r="I347">
            <v>0</v>
          </cell>
        </row>
        <row r="348">
          <cell r="A348" t="str">
            <v>D03814</v>
          </cell>
          <cell r="B348">
            <v>731</v>
          </cell>
          <cell r="C348" t="str">
            <v>g</v>
          </cell>
          <cell r="D348">
            <v>368498</v>
          </cell>
          <cell r="E348" t="str">
            <v>구조물터파기</v>
          </cell>
          <cell r="F348" t="str">
            <v>(육상발파암 6∼7 M)</v>
          </cell>
          <cell r="G348" t="str">
            <v>㎥</v>
          </cell>
          <cell r="I348">
            <v>0</v>
          </cell>
        </row>
        <row r="349">
          <cell r="A349" t="str">
            <v>D03815</v>
          </cell>
          <cell r="B349">
            <v>654</v>
          </cell>
          <cell r="C349" t="str">
            <v>h</v>
          </cell>
          <cell r="D349">
            <v>368513</v>
          </cell>
          <cell r="E349" t="str">
            <v>구조물터파기</v>
          </cell>
          <cell r="F349" t="str">
            <v>(육상발파암 7∼8 M)</v>
          </cell>
          <cell r="G349" t="str">
            <v>㎥</v>
          </cell>
          <cell r="I349">
            <v>0</v>
          </cell>
        </row>
        <row r="350">
          <cell r="A350" t="str">
            <v>D00037</v>
          </cell>
          <cell r="B350">
            <v>1023</v>
          </cell>
          <cell r="C350" t="str">
            <v>i</v>
          </cell>
          <cell r="D350">
            <v>368528</v>
          </cell>
          <cell r="E350" t="str">
            <v>되메우기</v>
          </cell>
          <cell r="F350" t="str">
            <v>(노 체)</v>
          </cell>
          <cell r="G350" t="str">
            <v>㎥</v>
          </cell>
          <cell r="I350">
            <v>0</v>
          </cell>
        </row>
        <row r="351">
          <cell r="A351" t="str">
            <v>D00170</v>
          </cell>
          <cell r="B351">
            <v>2160</v>
          </cell>
          <cell r="C351" t="str">
            <v>j</v>
          </cell>
          <cell r="D351">
            <v>368648</v>
          </cell>
          <cell r="E351" t="str">
            <v>뒷채움잡석</v>
          </cell>
          <cell r="F351" t="str">
            <v>(현장암유용)</v>
          </cell>
          <cell r="G351" t="str">
            <v>㎥</v>
          </cell>
          <cell r="I351">
            <v>0</v>
          </cell>
        </row>
        <row r="352">
          <cell r="A352" t="str">
            <v>E2</v>
          </cell>
          <cell r="B352">
            <v>0</v>
          </cell>
          <cell r="C352" t="str">
            <v>계</v>
          </cell>
          <cell r="D352">
            <v>368768</v>
          </cell>
          <cell r="I352">
            <v>0</v>
          </cell>
        </row>
        <row r="353">
          <cell r="A353" t="str">
            <v>T2</v>
          </cell>
          <cell r="B353">
            <v>357</v>
          </cell>
          <cell r="C353" t="str">
            <v>3.02</v>
          </cell>
          <cell r="D353">
            <v>369127</v>
          </cell>
          <cell r="E353" t="str">
            <v>거 푸 집</v>
          </cell>
          <cell r="I353">
            <v>0</v>
          </cell>
        </row>
        <row r="354">
          <cell r="A354" t="str">
            <v>D00276</v>
          </cell>
          <cell r="B354">
            <v>1862</v>
          </cell>
          <cell r="C354" t="str">
            <v>a</v>
          </cell>
          <cell r="D354">
            <v>369128</v>
          </cell>
          <cell r="E354" t="str">
            <v>합판거푸집</v>
          </cell>
          <cell r="F354" t="str">
            <v>(3 회)</v>
          </cell>
          <cell r="G354" t="str">
            <v>㎡</v>
          </cell>
          <cell r="I354">
            <v>0</v>
          </cell>
        </row>
        <row r="355">
          <cell r="A355" t="str">
            <v>D00280</v>
          </cell>
          <cell r="B355">
            <v>125</v>
          </cell>
          <cell r="C355" t="str">
            <v>b</v>
          </cell>
          <cell r="D355">
            <v>369192</v>
          </cell>
          <cell r="E355" t="str">
            <v>합판거푸집</v>
          </cell>
          <cell r="F355" t="str">
            <v>(4 회)</v>
          </cell>
          <cell r="G355" t="str">
            <v>㎡</v>
          </cell>
          <cell r="I355">
            <v>0</v>
          </cell>
        </row>
        <row r="356">
          <cell r="A356" t="str">
            <v>D00282</v>
          </cell>
          <cell r="B356">
            <v>29</v>
          </cell>
          <cell r="C356" t="str">
            <v>c</v>
          </cell>
          <cell r="D356">
            <v>369224</v>
          </cell>
          <cell r="E356" t="str">
            <v>합판거푸집</v>
          </cell>
          <cell r="F356" t="str">
            <v>(6 회)</v>
          </cell>
          <cell r="G356" t="str">
            <v>㎡</v>
          </cell>
          <cell r="I356">
            <v>0</v>
          </cell>
        </row>
        <row r="357">
          <cell r="A357" t="str">
            <v>D00265</v>
          </cell>
          <cell r="B357">
            <v>152</v>
          </cell>
          <cell r="C357" t="str">
            <v>d</v>
          </cell>
          <cell r="D357">
            <v>369232</v>
          </cell>
          <cell r="E357" t="str">
            <v>문양거푸집(합판4회+</v>
          </cell>
          <cell r="F357" t="str">
            <v>문양스치로폴(0∼7M)</v>
          </cell>
          <cell r="G357" t="str">
            <v>㎡</v>
          </cell>
          <cell r="I357">
            <v>0</v>
          </cell>
        </row>
        <row r="358">
          <cell r="A358" t="str">
            <v>E2</v>
          </cell>
          <cell r="B358">
            <v>0</v>
          </cell>
          <cell r="C358" t="str">
            <v>계</v>
          </cell>
          <cell r="D358">
            <v>369240</v>
          </cell>
          <cell r="I358">
            <v>0</v>
          </cell>
        </row>
        <row r="359">
          <cell r="A359" t="str">
            <v>D00323</v>
          </cell>
          <cell r="B359">
            <v>774</v>
          </cell>
          <cell r="C359" t="str">
            <v>3.03</v>
          </cell>
          <cell r="D359">
            <v>369241</v>
          </cell>
          <cell r="E359" t="str">
            <v>강관비계</v>
          </cell>
          <cell r="F359" t="str">
            <v>(0∼30 M)</v>
          </cell>
          <cell r="G359" t="str">
            <v>㎡</v>
          </cell>
          <cell r="I359">
            <v>0</v>
          </cell>
        </row>
        <row r="360">
          <cell r="A360" t="str">
            <v>D00334</v>
          </cell>
          <cell r="B360">
            <v>2514</v>
          </cell>
          <cell r="C360" t="str">
            <v>3.04</v>
          </cell>
          <cell r="D360">
            <v>369361</v>
          </cell>
          <cell r="E360" t="str">
            <v>강관동바리</v>
          </cell>
          <cell r="F360" t="str">
            <v>(교량용)</v>
          </cell>
          <cell r="G360" t="str">
            <v>공㎥</v>
          </cell>
          <cell r="I360">
            <v>0</v>
          </cell>
        </row>
        <row r="361">
          <cell r="A361" t="str">
            <v>T2</v>
          </cell>
          <cell r="B361">
            <v>363</v>
          </cell>
          <cell r="C361" t="str">
            <v>3.05</v>
          </cell>
          <cell r="D361">
            <v>369489</v>
          </cell>
          <cell r="E361" t="str">
            <v>철근가공조립</v>
          </cell>
          <cell r="I361">
            <v>0</v>
          </cell>
        </row>
        <row r="362">
          <cell r="A362" t="str">
            <v>D00271</v>
          </cell>
          <cell r="B362">
            <v>59.024999999999999</v>
          </cell>
          <cell r="C362" t="str">
            <v>a</v>
          </cell>
          <cell r="D362">
            <v>369617</v>
          </cell>
          <cell r="E362" t="str">
            <v>철근가공조립</v>
          </cell>
          <cell r="F362" t="str">
            <v>(보 통)</v>
          </cell>
          <cell r="G362" t="str">
            <v>Ton</v>
          </cell>
          <cell r="I362">
            <v>0</v>
          </cell>
        </row>
        <row r="363">
          <cell r="A363" t="str">
            <v>D00272</v>
          </cell>
          <cell r="B363">
            <v>330.56799999999998</v>
          </cell>
          <cell r="C363" t="str">
            <v>b</v>
          </cell>
          <cell r="D363">
            <v>369621</v>
          </cell>
          <cell r="E363" t="str">
            <v>철근가공조립</v>
          </cell>
          <cell r="F363" t="str">
            <v>(복 잡)</v>
          </cell>
          <cell r="G363" t="str">
            <v>Ton</v>
          </cell>
          <cell r="I363">
            <v>0</v>
          </cell>
        </row>
        <row r="364">
          <cell r="A364" t="str">
            <v>E2</v>
          </cell>
          <cell r="B364">
            <v>0</v>
          </cell>
          <cell r="C364" t="str">
            <v>계</v>
          </cell>
          <cell r="D364">
            <v>369624</v>
          </cell>
          <cell r="I364">
            <v>0</v>
          </cell>
        </row>
        <row r="365">
          <cell r="A365" t="str">
            <v>T2</v>
          </cell>
          <cell r="B365">
            <v>367</v>
          </cell>
          <cell r="C365" t="str">
            <v>3.06</v>
          </cell>
          <cell r="D365">
            <v>369625</v>
          </cell>
          <cell r="E365" t="str">
            <v>콘크리트타설</v>
          </cell>
          <cell r="I365">
            <v>0</v>
          </cell>
        </row>
        <row r="366">
          <cell r="A366" t="str">
            <v>D00237</v>
          </cell>
          <cell r="B366">
            <v>1730</v>
          </cell>
          <cell r="C366" t="str">
            <v>a</v>
          </cell>
          <cell r="D366">
            <v>369689</v>
          </cell>
          <cell r="E366" t="str">
            <v>콘크리트타설</v>
          </cell>
          <cell r="F366" t="str">
            <v>(철근 펌프카)</v>
          </cell>
          <cell r="G366" t="str">
            <v>㎥</v>
          </cell>
          <cell r="I366">
            <v>0</v>
          </cell>
        </row>
        <row r="367">
          <cell r="A367" t="str">
            <v>D00231</v>
          </cell>
          <cell r="B367">
            <v>108</v>
          </cell>
          <cell r="C367" t="str">
            <v>b</v>
          </cell>
          <cell r="D367">
            <v>369721</v>
          </cell>
          <cell r="E367" t="str">
            <v>콘크리트타설</v>
          </cell>
          <cell r="F367" t="str">
            <v>(무근 VIB 제외)</v>
          </cell>
          <cell r="G367" t="str">
            <v>㎥</v>
          </cell>
          <cell r="I367">
            <v>0</v>
          </cell>
        </row>
        <row r="368">
          <cell r="A368" t="str">
            <v>E2</v>
          </cell>
          <cell r="B368">
            <v>0</v>
          </cell>
          <cell r="C368" t="str">
            <v>계</v>
          </cell>
          <cell r="D368">
            <v>369753</v>
          </cell>
          <cell r="I368">
            <v>0</v>
          </cell>
        </row>
        <row r="369">
          <cell r="A369" t="str">
            <v>D03746</v>
          </cell>
          <cell r="B369">
            <v>423</v>
          </cell>
          <cell r="C369" t="str">
            <v>3.07</v>
          </cell>
          <cell r="D369">
            <v>369761</v>
          </cell>
          <cell r="E369" t="str">
            <v>타일붙이기</v>
          </cell>
          <cell r="F369" t="str">
            <v>(90x190x11)</v>
          </cell>
          <cell r="G369" t="str">
            <v>㎡</v>
          </cell>
          <cell r="I369">
            <v>0</v>
          </cell>
        </row>
        <row r="370">
          <cell r="A370" t="str">
            <v>D01034</v>
          </cell>
          <cell r="B370">
            <v>423</v>
          </cell>
          <cell r="C370" t="str">
            <v>3.08</v>
          </cell>
          <cell r="D370">
            <v>369765</v>
          </cell>
          <cell r="E370" t="str">
            <v>바탕고르기</v>
          </cell>
          <cell r="F370" t="str">
            <v>T=24 m/m</v>
          </cell>
          <cell r="G370" t="str">
            <v>㎡</v>
          </cell>
          <cell r="I370">
            <v>0</v>
          </cell>
        </row>
        <row r="371">
          <cell r="A371" t="str">
            <v>D00563</v>
          </cell>
          <cell r="B371">
            <v>1224</v>
          </cell>
          <cell r="C371" t="str">
            <v>3.09</v>
          </cell>
          <cell r="D371">
            <v>369767</v>
          </cell>
          <cell r="E371" t="str">
            <v>아스팔트 방수</v>
          </cell>
          <cell r="F371" t="str">
            <v>(2 회)</v>
          </cell>
          <cell r="G371" t="str">
            <v>㎡</v>
          </cell>
          <cell r="I371">
            <v>0</v>
          </cell>
        </row>
        <row r="372">
          <cell r="A372" t="str">
            <v>D03816</v>
          </cell>
          <cell r="B372">
            <v>29</v>
          </cell>
          <cell r="C372" t="str">
            <v>3.10</v>
          </cell>
          <cell r="D372">
            <v>369768</v>
          </cell>
          <cell r="E372" t="str">
            <v>시공이음면정리</v>
          </cell>
          <cell r="G372" t="str">
            <v>㎡</v>
          </cell>
          <cell r="I372">
            <v>0</v>
          </cell>
        </row>
        <row r="373">
          <cell r="A373" t="str">
            <v>D00587</v>
          </cell>
          <cell r="B373">
            <v>37</v>
          </cell>
          <cell r="C373" t="str">
            <v>3.11</v>
          </cell>
          <cell r="D373">
            <v>369896</v>
          </cell>
          <cell r="E373" t="str">
            <v>신축이음</v>
          </cell>
          <cell r="F373" t="str">
            <v>(지하차도)</v>
          </cell>
          <cell r="G373" t="str">
            <v>M</v>
          </cell>
          <cell r="I373">
            <v>0</v>
          </cell>
        </row>
        <row r="374">
          <cell r="A374" t="str">
            <v>D03748</v>
          </cell>
          <cell r="B374">
            <v>56</v>
          </cell>
          <cell r="C374" t="str">
            <v>3.12</v>
          </cell>
          <cell r="D374">
            <v>369992</v>
          </cell>
          <cell r="E374" t="str">
            <v>수축줄눈</v>
          </cell>
          <cell r="F374" t="str">
            <v>(지하차도)</v>
          </cell>
          <cell r="G374" t="str">
            <v>M</v>
          </cell>
          <cell r="I374">
            <v>0</v>
          </cell>
        </row>
        <row r="375">
          <cell r="A375" t="str">
            <v>D03817</v>
          </cell>
          <cell r="B375">
            <v>47</v>
          </cell>
          <cell r="C375" t="str">
            <v>3.13</v>
          </cell>
          <cell r="D375">
            <v>370040</v>
          </cell>
          <cell r="E375" t="str">
            <v>ELASTIC FILLER</v>
          </cell>
          <cell r="F375" t="str">
            <v>(T=20 m/m)</v>
          </cell>
          <cell r="G375" t="str">
            <v>㎡</v>
          </cell>
          <cell r="I375">
            <v>0</v>
          </cell>
        </row>
        <row r="376">
          <cell r="A376" t="str">
            <v>T2</v>
          </cell>
          <cell r="B376">
            <v>378</v>
          </cell>
          <cell r="C376" t="str">
            <v>3.14</v>
          </cell>
          <cell r="D376">
            <v>370365</v>
          </cell>
          <cell r="E376" t="str">
            <v>스페이서 설치</v>
          </cell>
          <cell r="I376">
            <v>0</v>
          </cell>
        </row>
        <row r="377">
          <cell r="A377" t="str">
            <v>D00588</v>
          </cell>
          <cell r="B377">
            <v>1095</v>
          </cell>
          <cell r="C377" t="str">
            <v>a</v>
          </cell>
          <cell r="D377">
            <v>370493</v>
          </cell>
          <cell r="E377" t="str">
            <v>스페이서 설치</v>
          </cell>
          <cell r="F377" t="str">
            <v>(슬라브및기초용)</v>
          </cell>
          <cell r="G377" t="str">
            <v>㎡</v>
          </cell>
          <cell r="I377">
            <v>0</v>
          </cell>
        </row>
        <row r="378">
          <cell r="A378" t="str">
            <v>D01070</v>
          </cell>
          <cell r="B378">
            <v>640</v>
          </cell>
          <cell r="C378" t="str">
            <v>b</v>
          </cell>
          <cell r="D378">
            <v>370501</v>
          </cell>
          <cell r="E378" t="str">
            <v>스페이서 설치</v>
          </cell>
          <cell r="F378" t="str">
            <v>(벽체용)</v>
          </cell>
          <cell r="G378" t="str">
            <v>㎡</v>
          </cell>
          <cell r="I378">
            <v>0</v>
          </cell>
        </row>
        <row r="379">
          <cell r="A379" t="str">
            <v>E2</v>
          </cell>
          <cell r="B379">
            <v>0</v>
          </cell>
          <cell r="C379" t="str">
            <v>계</v>
          </cell>
          <cell r="D379">
            <v>370505</v>
          </cell>
          <cell r="I379">
            <v>0</v>
          </cell>
        </row>
        <row r="380">
          <cell r="A380" t="str">
            <v>D03818</v>
          </cell>
          <cell r="B380">
            <v>46</v>
          </cell>
          <cell r="C380" t="str">
            <v>3.15</v>
          </cell>
          <cell r="D380">
            <v>370830</v>
          </cell>
          <cell r="E380" t="str">
            <v>스틸그레이팅</v>
          </cell>
          <cell r="F380" t="str">
            <v>(995x350x44)</v>
          </cell>
          <cell r="G380" t="str">
            <v>M</v>
          </cell>
          <cell r="I380">
            <v>0</v>
          </cell>
        </row>
        <row r="381">
          <cell r="A381" t="str">
            <v>D00846</v>
          </cell>
          <cell r="B381">
            <v>33</v>
          </cell>
          <cell r="C381" t="str">
            <v>3.16</v>
          </cell>
          <cell r="D381">
            <v>370894</v>
          </cell>
          <cell r="E381" t="str">
            <v>폴리우레탄실란트채움</v>
          </cell>
          <cell r="F381" t="str">
            <v>(25x20)</v>
          </cell>
          <cell r="G381" t="str">
            <v>M</v>
          </cell>
          <cell r="I381">
            <v>0</v>
          </cell>
        </row>
        <row r="382">
          <cell r="A382" t="str">
            <v>D03843</v>
          </cell>
          <cell r="B382">
            <v>1.605</v>
          </cell>
          <cell r="C382" t="str">
            <v>3.17</v>
          </cell>
          <cell r="D382">
            <v>370926</v>
          </cell>
          <cell r="E382" t="str">
            <v>철근망 설치</v>
          </cell>
          <cell r="F382" t="str">
            <v>(D=13 m/m)</v>
          </cell>
          <cell r="G382" t="str">
            <v>Ton</v>
          </cell>
          <cell r="I382">
            <v>0</v>
          </cell>
        </row>
        <row r="383">
          <cell r="A383" t="str">
            <v>D01191</v>
          </cell>
          <cell r="B383">
            <v>8</v>
          </cell>
          <cell r="C383" t="str">
            <v>3.18</v>
          </cell>
          <cell r="D383">
            <v>370958</v>
          </cell>
          <cell r="E383" t="str">
            <v>PVC PIPE 설치</v>
          </cell>
          <cell r="F383" t="str">
            <v>(Φ65 m/m)</v>
          </cell>
          <cell r="G383" t="str">
            <v>M</v>
          </cell>
          <cell r="I383">
            <v>0</v>
          </cell>
        </row>
        <row r="384">
          <cell r="A384" t="str">
            <v>D00539</v>
          </cell>
          <cell r="B384">
            <v>455</v>
          </cell>
          <cell r="C384" t="str">
            <v>3.19</v>
          </cell>
          <cell r="D384">
            <v>524996</v>
          </cell>
          <cell r="E384" t="str">
            <v>면고르기</v>
          </cell>
          <cell r="G384" t="str">
            <v>㎡</v>
          </cell>
          <cell r="I384">
            <v>0</v>
          </cell>
        </row>
        <row r="385">
          <cell r="A385" t="str">
            <v>D00537</v>
          </cell>
          <cell r="B385">
            <v>553</v>
          </cell>
          <cell r="C385" t="str">
            <v>3.20</v>
          </cell>
          <cell r="D385">
            <v>602015</v>
          </cell>
          <cell r="E385" t="str">
            <v>슬래브양생</v>
          </cell>
          <cell r="F385" t="str">
            <v>(양생제)</v>
          </cell>
          <cell r="G385" t="str">
            <v>㎡</v>
          </cell>
          <cell r="I385">
            <v>0</v>
          </cell>
        </row>
        <row r="386">
          <cell r="A386" t="str">
            <v>D03856</v>
          </cell>
          <cell r="B386">
            <v>137</v>
          </cell>
          <cell r="C386" t="str">
            <v>3.21</v>
          </cell>
          <cell r="D386">
            <v>650153</v>
          </cell>
          <cell r="E386" t="str">
            <v>맹암거설치</v>
          </cell>
          <cell r="F386" t="str">
            <v>(D=200 m/m)</v>
          </cell>
          <cell r="G386" t="str">
            <v>M</v>
          </cell>
          <cell r="I386">
            <v>0</v>
          </cell>
        </row>
        <row r="387">
          <cell r="A387" t="str">
            <v>D00419</v>
          </cell>
          <cell r="B387">
            <v>113</v>
          </cell>
          <cell r="C387" t="str">
            <v>3.22</v>
          </cell>
          <cell r="D387">
            <v>669407</v>
          </cell>
          <cell r="E387" t="str">
            <v>부직포설치</v>
          </cell>
          <cell r="F387" t="str">
            <v>(2.0 T/M)</v>
          </cell>
          <cell r="G387" t="str">
            <v>㎡</v>
          </cell>
          <cell r="I387">
            <v>0</v>
          </cell>
        </row>
        <row r="388">
          <cell r="A388" t="str">
            <v>D03871</v>
          </cell>
          <cell r="B388">
            <v>4</v>
          </cell>
          <cell r="C388" t="str">
            <v>3.23</v>
          </cell>
          <cell r="D388">
            <v>674221</v>
          </cell>
          <cell r="E388" t="str">
            <v>평판재하시험</v>
          </cell>
          <cell r="G388" t="str">
            <v>개소</v>
          </cell>
          <cell r="I388">
            <v>0</v>
          </cell>
        </row>
        <row r="389">
          <cell r="A389" t="str">
            <v>D03747</v>
          </cell>
          <cell r="B389">
            <v>27</v>
          </cell>
          <cell r="C389" t="str">
            <v>3.24</v>
          </cell>
          <cell r="D389">
            <v>676628</v>
          </cell>
          <cell r="E389" t="str">
            <v>워터스톱</v>
          </cell>
          <cell r="F389" t="str">
            <v>(20x25)</v>
          </cell>
          <cell r="G389" t="str">
            <v>M</v>
          </cell>
          <cell r="I389">
            <v>0</v>
          </cell>
        </row>
        <row r="390">
          <cell r="A390" t="str">
            <v>E3</v>
          </cell>
          <cell r="B390">
            <v>0</v>
          </cell>
          <cell r="C390" t="str">
            <v>합계</v>
          </cell>
          <cell r="D390">
            <v>679034</v>
          </cell>
          <cell r="I390">
            <v>0</v>
          </cell>
        </row>
        <row r="391">
          <cell r="A391" t="str">
            <v>T3</v>
          </cell>
          <cell r="B391">
            <v>477</v>
          </cell>
          <cell r="C391" t="str">
            <v>3.B</v>
          </cell>
          <cell r="D391">
            <v>679418</v>
          </cell>
          <cell r="E391" t="str">
            <v>옥  암  육  교</v>
          </cell>
          <cell r="F391" t="str">
            <v>P.S.C BEAM</v>
          </cell>
          <cell r="I391">
            <v>0</v>
          </cell>
        </row>
        <row r="392">
          <cell r="A392" t="str">
            <v>T2</v>
          </cell>
          <cell r="B392">
            <v>398</v>
          </cell>
          <cell r="C392" t="str">
            <v>3.01</v>
          </cell>
          <cell r="D392">
            <v>679546</v>
          </cell>
          <cell r="E392" t="str">
            <v>토          공</v>
          </cell>
          <cell r="I392">
            <v>0</v>
          </cell>
        </row>
        <row r="393">
          <cell r="A393" t="str">
            <v>D00096</v>
          </cell>
          <cell r="B393">
            <v>982</v>
          </cell>
          <cell r="C393" t="str">
            <v>a</v>
          </cell>
          <cell r="D393">
            <v>832843</v>
          </cell>
          <cell r="E393" t="str">
            <v>구조물터파기</v>
          </cell>
          <cell r="F393" t="str">
            <v>(육상토사 0∼2 M)</v>
          </cell>
          <cell r="G393" t="str">
            <v>㎥</v>
          </cell>
          <cell r="I393">
            <v>0</v>
          </cell>
        </row>
        <row r="394">
          <cell r="A394" t="str">
            <v>D00097</v>
          </cell>
          <cell r="B394">
            <v>520</v>
          </cell>
          <cell r="C394" t="str">
            <v>b</v>
          </cell>
          <cell r="D394">
            <v>833179</v>
          </cell>
          <cell r="E394" t="str">
            <v>구조물터파기</v>
          </cell>
          <cell r="F394" t="str">
            <v>(육상토사 2∼4 M)</v>
          </cell>
          <cell r="G394" t="str">
            <v>㎥</v>
          </cell>
          <cell r="I394">
            <v>0</v>
          </cell>
        </row>
        <row r="395">
          <cell r="A395" t="str">
            <v>D03858</v>
          </cell>
          <cell r="B395">
            <v>44</v>
          </cell>
          <cell r="C395" t="str">
            <v>c</v>
          </cell>
          <cell r="D395">
            <v>833347</v>
          </cell>
          <cell r="E395" t="str">
            <v>구조물터파기</v>
          </cell>
          <cell r="F395" t="str">
            <v>(육상풍화암 4∼5 M)</v>
          </cell>
          <cell r="G395" t="str">
            <v>㎥</v>
          </cell>
          <cell r="I395">
            <v>0</v>
          </cell>
        </row>
        <row r="396">
          <cell r="A396" t="str">
            <v>D00022</v>
          </cell>
          <cell r="B396">
            <v>4284</v>
          </cell>
          <cell r="C396" t="str">
            <v>d</v>
          </cell>
          <cell r="D396">
            <v>833431</v>
          </cell>
          <cell r="E396" t="str">
            <v>토  사깎기</v>
          </cell>
          <cell r="F396" t="str">
            <v>(불도쟈 32 Ton)</v>
          </cell>
          <cell r="G396" t="str">
            <v>㎥</v>
          </cell>
          <cell r="I396">
            <v>0</v>
          </cell>
        </row>
        <row r="397">
          <cell r="A397" t="str">
            <v>D00160</v>
          </cell>
          <cell r="B397">
            <v>5217</v>
          </cell>
          <cell r="C397" t="str">
            <v>e</v>
          </cell>
          <cell r="D397">
            <v>833515</v>
          </cell>
          <cell r="E397" t="str">
            <v>되메우기및다짐</v>
          </cell>
          <cell r="F397" t="str">
            <v>(인력30%+백호우70%)</v>
          </cell>
          <cell r="G397" t="str">
            <v>㎥</v>
          </cell>
          <cell r="I397">
            <v>0</v>
          </cell>
        </row>
        <row r="398">
          <cell r="A398" t="str">
            <v>D00170</v>
          </cell>
          <cell r="B398">
            <v>513</v>
          </cell>
          <cell r="C398" t="str">
            <v>f</v>
          </cell>
          <cell r="D398">
            <v>833635</v>
          </cell>
          <cell r="E398" t="str">
            <v>뒷채움잡석</v>
          </cell>
          <cell r="F398" t="str">
            <v>(현장암유용)</v>
          </cell>
          <cell r="G398" t="str">
            <v>㎥</v>
          </cell>
          <cell r="I398">
            <v>0</v>
          </cell>
        </row>
        <row r="399">
          <cell r="A399" t="str">
            <v>E2</v>
          </cell>
          <cell r="B399">
            <v>0</v>
          </cell>
          <cell r="C399" t="str">
            <v>계</v>
          </cell>
          <cell r="D399">
            <v>833755</v>
          </cell>
          <cell r="I399">
            <v>0</v>
          </cell>
        </row>
        <row r="400">
          <cell r="A400" t="str">
            <v>T2</v>
          </cell>
          <cell r="B400">
            <v>404</v>
          </cell>
          <cell r="C400" t="str">
            <v>3.02</v>
          </cell>
          <cell r="D400">
            <v>834541</v>
          </cell>
          <cell r="E400" t="str">
            <v>거 푸 집</v>
          </cell>
          <cell r="I400">
            <v>0</v>
          </cell>
        </row>
        <row r="401">
          <cell r="A401" t="str">
            <v>D00276</v>
          </cell>
          <cell r="B401">
            <v>546</v>
          </cell>
          <cell r="C401" t="str">
            <v>a</v>
          </cell>
          <cell r="D401">
            <v>834542</v>
          </cell>
          <cell r="E401" t="str">
            <v>합판거푸집</v>
          </cell>
          <cell r="F401" t="str">
            <v>(3 회)</v>
          </cell>
          <cell r="G401" t="str">
            <v>㎡</v>
          </cell>
          <cell r="I401">
            <v>0</v>
          </cell>
        </row>
        <row r="402">
          <cell r="A402" t="str">
            <v>D00280</v>
          </cell>
          <cell r="B402">
            <v>104</v>
          </cell>
          <cell r="C402" t="str">
            <v>b</v>
          </cell>
          <cell r="D402">
            <v>834606</v>
          </cell>
          <cell r="E402" t="str">
            <v>합판거푸집</v>
          </cell>
          <cell r="F402" t="str">
            <v>(4 회)</v>
          </cell>
          <cell r="G402" t="str">
            <v>㎡</v>
          </cell>
          <cell r="I402">
            <v>0</v>
          </cell>
        </row>
        <row r="403">
          <cell r="A403" t="str">
            <v>D00282</v>
          </cell>
          <cell r="B403">
            <v>87</v>
          </cell>
          <cell r="C403" t="str">
            <v>c</v>
          </cell>
          <cell r="D403">
            <v>834638</v>
          </cell>
          <cell r="E403" t="str">
            <v>합판거푸집</v>
          </cell>
          <cell r="F403" t="str">
            <v>(6 회)</v>
          </cell>
          <cell r="G403" t="str">
            <v>㎡</v>
          </cell>
          <cell r="I403">
            <v>0</v>
          </cell>
        </row>
        <row r="404">
          <cell r="A404" t="str">
            <v>D00265</v>
          </cell>
          <cell r="B404">
            <v>227</v>
          </cell>
          <cell r="C404" t="str">
            <v>d</v>
          </cell>
          <cell r="D404">
            <v>834646</v>
          </cell>
          <cell r="E404" t="str">
            <v>문양거푸집(합판4회+</v>
          </cell>
          <cell r="F404" t="str">
            <v>문양스치로폴(0∼7M)</v>
          </cell>
          <cell r="G404" t="str">
            <v>㎡</v>
          </cell>
          <cell r="I404">
            <v>0</v>
          </cell>
        </row>
        <row r="405">
          <cell r="A405" t="str">
            <v>E2</v>
          </cell>
          <cell r="B405">
            <v>0</v>
          </cell>
          <cell r="C405" t="str">
            <v>계</v>
          </cell>
          <cell r="D405">
            <v>834654</v>
          </cell>
          <cell r="I405">
            <v>0</v>
          </cell>
        </row>
        <row r="406">
          <cell r="A406" t="str">
            <v>D00323</v>
          </cell>
          <cell r="B406">
            <v>655</v>
          </cell>
          <cell r="C406" t="str">
            <v>3.03</v>
          </cell>
          <cell r="D406">
            <v>834655</v>
          </cell>
          <cell r="E406" t="str">
            <v>강관비계</v>
          </cell>
          <cell r="F406" t="str">
            <v>(0∼30 M)</v>
          </cell>
          <cell r="G406" t="str">
            <v>㎡</v>
          </cell>
          <cell r="I406">
            <v>0</v>
          </cell>
        </row>
        <row r="407">
          <cell r="A407" t="str">
            <v>T2</v>
          </cell>
          <cell r="B407">
            <v>410</v>
          </cell>
          <cell r="C407" t="str">
            <v>3.04</v>
          </cell>
          <cell r="D407">
            <v>834719</v>
          </cell>
          <cell r="E407" t="str">
            <v>동 바 리</v>
          </cell>
          <cell r="I407">
            <v>0</v>
          </cell>
        </row>
        <row r="408">
          <cell r="A408" t="str">
            <v>D00327</v>
          </cell>
          <cell r="B408">
            <v>346</v>
          </cell>
          <cell r="C408" t="str">
            <v>a</v>
          </cell>
          <cell r="D408">
            <v>834747</v>
          </cell>
          <cell r="E408" t="str">
            <v>동바리공</v>
          </cell>
          <cell r="F408" t="str">
            <v>(목재 4 회)</v>
          </cell>
          <cell r="G408" t="str">
            <v>공㎥</v>
          </cell>
          <cell r="I408">
            <v>0</v>
          </cell>
        </row>
        <row r="409">
          <cell r="A409" t="str">
            <v>D00334</v>
          </cell>
          <cell r="B409">
            <v>138</v>
          </cell>
          <cell r="C409" t="str">
            <v>b</v>
          </cell>
          <cell r="D409">
            <v>834775</v>
          </cell>
          <cell r="E409" t="str">
            <v>강관동바리</v>
          </cell>
          <cell r="F409" t="str">
            <v>(교량용)</v>
          </cell>
          <cell r="G409" t="str">
            <v>공㎥</v>
          </cell>
          <cell r="I409">
            <v>0</v>
          </cell>
        </row>
        <row r="410">
          <cell r="A410" t="str">
            <v>D01129</v>
          </cell>
          <cell r="B410">
            <v>34</v>
          </cell>
          <cell r="C410" t="str">
            <v>c</v>
          </cell>
          <cell r="D410">
            <v>834779</v>
          </cell>
          <cell r="E410" t="str">
            <v>수평보강재(교량용)</v>
          </cell>
          <cell r="F410" t="str">
            <v>(강관동바리)</v>
          </cell>
          <cell r="G410" t="str">
            <v>㎡</v>
          </cell>
          <cell r="I410">
            <v>0</v>
          </cell>
        </row>
        <row r="411">
          <cell r="A411" t="str">
            <v>E2</v>
          </cell>
          <cell r="B411">
            <v>0</v>
          </cell>
          <cell r="C411" t="str">
            <v>계</v>
          </cell>
          <cell r="D411">
            <v>834781</v>
          </cell>
          <cell r="I411">
            <v>0</v>
          </cell>
        </row>
        <row r="412">
          <cell r="A412" t="str">
            <v>T2</v>
          </cell>
          <cell r="B412">
            <v>414</v>
          </cell>
          <cell r="C412" t="str">
            <v>3.05</v>
          </cell>
          <cell r="D412">
            <v>834903</v>
          </cell>
          <cell r="E412" t="str">
            <v>철근가공조립</v>
          </cell>
          <cell r="I412">
            <v>0</v>
          </cell>
        </row>
        <row r="413">
          <cell r="A413" t="str">
            <v>D00271</v>
          </cell>
          <cell r="B413">
            <v>6.6219999999999999</v>
          </cell>
          <cell r="C413" t="str">
            <v>a</v>
          </cell>
          <cell r="D413">
            <v>834905</v>
          </cell>
          <cell r="E413" t="str">
            <v>철근가공조립</v>
          </cell>
          <cell r="F413" t="str">
            <v>(보 통)</v>
          </cell>
          <cell r="G413" t="str">
            <v>Ton</v>
          </cell>
          <cell r="I413">
            <v>0</v>
          </cell>
        </row>
        <row r="414">
          <cell r="A414" t="str">
            <v>D00272</v>
          </cell>
          <cell r="B414">
            <v>75.465000000000003</v>
          </cell>
          <cell r="C414" t="str">
            <v>b</v>
          </cell>
          <cell r="D414">
            <v>834907</v>
          </cell>
          <cell r="E414" t="str">
            <v>철근가공조립</v>
          </cell>
          <cell r="F414" t="str">
            <v>(복 잡)</v>
          </cell>
          <cell r="G414" t="str">
            <v>Ton</v>
          </cell>
          <cell r="I414">
            <v>0</v>
          </cell>
        </row>
        <row r="415">
          <cell r="A415" t="str">
            <v>E2</v>
          </cell>
          <cell r="B415">
            <v>0</v>
          </cell>
          <cell r="C415" t="str">
            <v>계</v>
          </cell>
          <cell r="D415">
            <v>834910</v>
          </cell>
          <cell r="I415">
            <v>0</v>
          </cell>
        </row>
        <row r="416">
          <cell r="A416" t="str">
            <v>T2</v>
          </cell>
          <cell r="B416">
            <v>419</v>
          </cell>
          <cell r="C416" t="str">
            <v>3.06</v>
          </cell>
          <cell r="D416">
            <v>834911</v>
          </cell>
          <cell r="E416" t="str">
            <v>콘크리트타설</v>
          </cell>
          <cell r="I416">
            <v>0</v>
          </cell>
        </row>
        <row r="417">
          <cell r="A417" t="str">
            <v>D00237</v>
          </cell>
          <cell r="B417">
            <v>572</v>
          </cell>
          <cell r="C417" t="str">
            <v>a</v>
          </cell>
          <cell r="D417">
            <v>834975</v>
          </cell>
          <cell r="E417" t="str">
            <v>콘크리트타설</v>
          </cell>
          <cell r="F417" t="str">
            <v>(철근 펌프카)</v>
          </cell>
          <cell r="G417" t="str">
            <v>㎥</v>
          </cell>
          <cell r="I417">
            <v>0</v>
          </cell>
        </row>
        <row r="418">
          <cell r="A418" t="str">
            <v>D00238</v>
          </cell>
          <cell r="B418">
            <v>183</v>
          </cell>
          <cell r="C418" t="str">
            <v>b</v>
          </cell>
          <cell r="D418">
            <v>834991</v>
          </cell>
          <cell r="E418" t="str">
            <v>콘크리트타설</v>
          </cell>
          <cell r="F418" t="str">
            <v>(무근 펌프카)</v>
          </cell>
          <cell r="G418" t="str">
            <v>㎥</v>
          </cell>
          <cell r="I418">
            <v>0</v>
          </cell>
        </row>
        <row r="419">
          <cell r="A419" t="str">
            <v>D00231</v>
          </cell>
          <cell r="B419">
            <v>9</v>
          </cell>
          <cell r="C419" t="str">
            <v>c</v>
          </cell>
          <cell r="D419">
            <v>835007</v>
          </cell>
          <cell r="E419" t="str">
            <v>콘크리트타설</v>
          </cell>
          <cell r="F419" t="str">
            <v>(무근 VIB 제외)</v>
          </cell>
          <cell r="G419" t="str">
            <v>㎥</v>
          </cell>
          <cell r="I419">
            <v>0</v>
          </cell>
        </row>
        <row r="420">
          <cell r="A420" t="str">
            <v>E2</v>
          </cell>
          <cell r="B420">
            <v>0</v>
          </cell>
          <cell r="C420" t="str">
            <v>계</v>
          </cell>
          <cell r="D420">
            <v>835039</v>
          </cell>
          <cell r="I420">
            <v>0</v>
          </cell>
        </row>
        <row r="421">
          <cell r="A421" t="str">
            <v>T2</v>
          </cell>
          <cell r="B421">
            <v>423</v>
          </cell>
          <cell r="C421" t="str">
            <v>3.07</v>
          </cell>
          <cell r="D421">
            <v>835047</v>
          </cell>
          <cell r="E421" t="str">
            <v>표 면 처 리</v>
          </cell>
          <cell r="I421">
            <v>0</v>
          </cell>
        </row>
        <row r="422">
          <cell r="A422" t="str">
            <v>D00537</v>
          </cell>
          <cell r="B422">
            <v>267</v>
          </cell>
          <cell r="C422" t="str">
            <v>a</v>
          </cell>
          <cell r="D422">
            <v>835051</v>
          </cell>
          <cell r="E422" t="str">
            <v>슬래브양생</v>
          </cell>
          <cell r="F422" t="str">
            <v>(양생제)</v>
          </cell>
          <cell r="G422" t="str">
            <v>㎡</v>
          </cell>
          <cell r="I422">
            <v>0</v>
          </cell>
        </row>
        <row r="423">
          <cell r="A423" t="str">
            <v>D00539</v>
          </cell>
          <cell r="B423">
            <v>240</v>
          </cell>
          <cell r="C423" t="str">
            <v>b</v>
          </cell>
          <cell r="D423">
            <v>835053</v>
          </cell>
          <cell r="E423" t="str">
            <v>슬래브면고르기</v>
          </cell>
          <cell r="F423" t="str">
            <v>(데크 피니샤)</v>
          </cell>
          <cell r="G423" t="str">
            <v>㎡</v>
          </cell>
          <cell r="I423">
            <v>0</v>
          </cell>
        </row>
        <row r="424">
          <cell r="A424" t="str">
            <v>E2</v>
          </cell>
          <cell r="B424">
            <v>0</v>
          </cell>
          <cell r="C424" t="str">
            <v>계</v>
          </cell>
          <cell r="D424">
            <v>835054</v>
          </cell>
          <cell r="I424">
            <v>0</v>
          </cell>
        </row>
        <row r="425">
          <cell r="A425" t="str">
            <v>T2</v>
          </cell>
          <cell r="B425">
            <v>429</v>
          </cell>
          <cell r="C425" t="str">
            <v>3.08</v>
          </cell>
          <cell r="D425">
            <v>835182</v>
          </cell>
          <cell r="E425" t="str">
            <v>교좌장치</v>
          </cell>
          <cell r="I425">
            <v>0</v>
          </cell>
        </row>
        <row r="426">
          <cell r="A426" t="str">
            <v>D00545</v>
          </cell>
          <cell r="B426">
            <v>1</v>
          </cell>
          <cell r="C426" t="str">
            <v>a</v>
          </cell>
          <cell r="D426">
            <v>835278</v>
          </cell>
          <cell r="E426" t="str">
            <v>교좌장치</v>
          </cell>
          <cell r="F426" t="str">
            <v>(고정단 135 Ton)</v>
          </cell>
          <cell r="G426" t="str">
            <v>EA</v>
          </cell>
          <cell r="I426">
            <v>0</v>
          </cell>
        </row>
        <row r="427">
          <cell r="A427" t="str">
            <v>D00549</v>
          </cell>
          <cell r="B427">
            <v>3</v>
          </cell>
          <cell r="C427" t="str">
            <v>b</v>
          </cell>
          <cell r="D427">
            <v>835326</v>
          </cell>
          <cell r="E427" t="str">
            <v>교좌장치</v>
          </cell>
          <cell r="F427" t="str">
            <v>(횡방향가동단135Ton)</v>
          </cell>
          <cell r="G427" t="str">
            <v>EA</v>
          </cell>
          <cell r="I427">
            <v>0</v>
          </cell>
        </row>
        <row r="428">
          <cell r="A428" t="str">
            <v>D00548</v>
          </cell>
          <cell r="B428">
            <v>1</v>
          </cell>
          <cell r="C428" t="str">
            <v>c</v>
          </cell>
          <cell r="D428">
            <v>835350</v>
          </cell>
          <cell r="E428" t="str">
            <v>교좌장치</v>
          </cell>
          <cell r="F428" t="str">
            <v>(종방향가동단135Ton)</v>
          </cell>
          <cell r="G428" t="str">
            <v>EA</v>
          </cell>
          <cell r="I428">
            <v>0</v>
          </cell>
        </row>
        <row r="429">
          <cell r="A429" t="str">
            <v>D00547</v>
          </cell>
          <cell r="B429">
            <v>3</v>
          </cell>
          <cell r="C429" t="str">
            <v>d</v>
          </cell>
          <cell r="D429">
            <v>835362</v>
          </cell>
          <cell r="E429" t="str">
            <v>교좌장치</v>
          </cell>
          <cell r="F429" t="str">
            <v>(양방향가동단135Ton)</v>
          </cell>
          <cell r="G429" t="str">
            <v>EA</v>
          </cell>
          <cell r="I429">
            <v>0</v>
          </cell>
        </row>
        <row r="430">
          <cell r="A430" t="str">
            <v>E2</v>
          </cell>
          <cell r="B430">
            <v>0</v>
          </cell>
          <cell r="C430" t="str">
            <v>계</v>
          </cell>
          <cell r="D430">
            <v>835368</v>
          </cell>
          <cell r="I430">
            <v>0</v>
          </cell>
        </row>
        <row r="431">
          <cell r="A431" t="str">
            <v>T2</v>
          </cell>
          <cell r="B431">
            <v>434</v>
          </cell>
          <cell r="C431" t="str">
            <v>3.09</v>
          </cell>
          <cell r="D431">
            <v>835496</v>
          </cell>
          <cell r="E431" t="str">
            <v>P.S.C BEAM</v>
          </cell>
          <cell r="I431">
            <v>0</v>
          </cell>
        </row>
        <row r="432">
          <cell r="A432" t="str">
            <v>D00619</v>
          </cell>
          <cell r="B432">
            <v>4</v>
          </cell>
          <cell r="C432" t="str">
            <v>a</v>
          </cell>
          <cell r="D432">
            <v>835560</v>
          </cell>
          <cell r="E432" t="str">
            <v>P.S.C BEAM 제작</v>
          </cell>
          <cell r="F432" t="str">
            <v>(L=30 M)</v>
          </cell>
          <cell r="G432" t="str">
            <v>본</v>
          </cell>
          <cell r="I432">
            <v>0</v>
          </cell>
        </row>
        <row r="433">
          <cell r="A433" t="str">
            <v>D00606</v>
          </cell>
          <cell r="B433">
            <v>4</v>
          </cell>
          <cell r="C433" t="str">
            <v>b</v>
          </cell>
          <cell r="D433">
            <v>835624</v>
          </cell>
          <cell r="E433" t="str">
            <v>P.S.C 빔 운반및설치</v>
          </cell>
          <cell r="F433" t="str">
            <v>(L=30 M)</v>
          </cell>
          <cell r="G433" t="str">
            <v>EA</v>
          </cell>
          <cell r="I433">
            <v>0</v>
          </cell>
        </row>
        <row r="434">
          <cell r="A434" t="str">
            <v>D01130</v>
          </cell>
          <cell r="B434">
            <v>4</v>
          </cell>
          <cell r="C434" t="str">
            <v>c</v>
          </cell>
          <cell r="D434">
            <v>835688</v>
          </cell>
          <cell r="E434" t="str">
            <v>P.S.C빔 전도방지시설</v>
          </cell>
          <cell r="G434" t="str">
            <v>본</v>
          </cell>
          <cell r="I434">
            <v>0</v>
          </cell>
        </row>
        <row r="435">
          <cell r="A435" t="str">
            <v>E2</v>
          </cell>
          <cell r="B435">
            <v>0</v>
          </cell>
          <cell r="C435" t="str">
            <v>계</v>
          </cell>
          <cell r="D435">
            <v>835720</v>
          </cell>
          <cell r="I435">
            <v>0</v>
          </cell>
        </row>
        <row r="436">
          <cell r="A436" t="str">
            <v>T2</v>
          </cell>
          <cell r="B436">
            <v>438</v>
          </cell>
          <cell r="C436" t="str">
            <v>3.10</v>
          </cell>
          <cell r="D436">
            <v>835784</v>
          </cell>
          <cell r="E436" t="str">
            <v>신축이음장치</v>
          </cell>
          <cell r="I436">
            <v>0</v>
          </cell>
        </row>
        <row r="437">
          <cell r="A437" t="str">
            <v>D03819</v>
          </cell>
          <cell r="B437">
            <v>8</v>
          </cell>
          <cell r="C437" t="str">
            <v>a</v>
          </cell>
          <cell r="D437">
            <v>835800</v>
          </cell>
          <cell r="E437" t="str">
            <v>신축이음장치</v>
          </cell>
          <cell r="F437" t="str">
            <v>(Rail-No 80)</v>
          </cell>
          <cell r="G437" t="str">
            <v>M</v>
          </cell>
          <cell r="I437">
            <v>0</v>
          </cell>
        </row>
        <row r="438">
          <cell r="A438" t="str">
            <v>D01313</v>
          </cell>
          <cell r="B438">
            <v>8</v>
          </cell>
          <cell r="C438" t="str">
            <v>b</v>
          </cell>
          <cell r="D438">
            <v>835816</v>
          </cell>
          <cell r="E438" t="str">
            <v>신축이음장치</v>
          </cell>
          <cell r="F438" t="str">
            <v>(Rail-No100)</v>
          </cell>
          <cell r="G438" t="str">
            <v>M</v>
          </cell>
          <cell r="I438">
            <v>0</v>
          </cell>
        </row>
        <row r="439">
          <cell r="A439" t="str">
            <v>E2</v>
          </cell>
          <cell r="B439">
            <v>0</v>
          </cell>
          <cell r="C439" t="str">
            <v>계</v>
          </cell>
          <cell r="D439">
            <v>835848</v>
          </cell>
          <cell r="I439">
            <v>0</v>
          </cell>
        </row>
        <row r="440">
          <cell r="A440" t="str">
            <v>D00535</v>
          </cell>
          <cell r="B440">
            <v>240</v>
          </cell>
          <cell r="C440" t="str">
            <v>3.11</v>
          </cell>
          <cell r="D440">
            <v>835976</v>
          </cell>
          <cell r="E440" t="str">
            <v>교면방수</v>
          </cell>
          <cell r="F440" t="str">
            <v>(도막식)</v>
          </cell>
          <cell r="G440" t="str">
            <v>㎡</v>
          </cell>
          <cell r="I440">
            <v>0</v>
          </cell>
        </row>
        <row r="441">
          <cell r="A441" t="str">
            <v>T2</v>
          </cell>
          <cell r="B441">
            <v>445</v>
          </cell>
          <cell r="C441" t="str">
            <v>3.12</v>
          </cell>
          <cell r="D441">
            <v>836040</v>
          </cell>
          <cell r="E441" t="str">
            <v>접속슬래브 접합공</v>
          </cell>
          <cell r="I441">
            <v>0</v>
          </cell>
        </row>
        <row r="442">
          <cell r="A442" t="str">
            <v>D01067</v>
          </cell>
          <cell r="B442">
            <v>36</v>
          </cell>
          <cell r="C442" t="str">
            <v>a</v>
          </cell>
          <cell r="D442">
            <v>836072</v>
          </cell>
          <cell r="E442" t="str">
            <v>다웰바 설치</v>
          </cell>
          <cell r="F442" t="str">
            <v>(D=25 m/m, L=500)</v>
          </cell>
          <cell r="G442" t="str">
            <v>EA</v>
          </cell>
          <cell r="I442">
            <v>0</v>
          </cell>
        </row>
        <row r="443">
          <cell r="A443" t="str">
            <v>D01190</v>
          </cell>
          <cell r="B443">
            <v>10</v>
          </cell>
          <cell r="C443" t="str">
            <v>b</v>
          </cell>
          <cell r="D443">
            <v>836104</v>
          </cell>
          <cell r="E443" t="str">
            <v>다웰-켑 설치</v>
          </cell>
          <cell r="F443" t="str">
            <v>(Φ60 m/m)</v>
          </cell>
          <cell r="G443" t="str">
            <v>M</v>
          </cell>
          <cell r="I443">
            <v>0</v>
          </cell>
        </row>
        <row r="444">
          <cell r="A444" t="str">
            <v>D00540</v>
          </cell>
          <cell r="B444">
            <v>36</v>
          </cell>
          <cell r="C444" t="str">
            <v>c</v>
          </cell>
          <cell r="D444">
            <v>836106</v>
          </cell>
          <cell r="E444" t="str">
            <v>경질고무판</v>
          </cell>
          <cell r="F444" t="str">
            <v>(150x150)</v>
          </cell>
          <cell r="G444" t="str">
            <v>EA</v>
          </cell>
          <cell r="I444">
            <v>0</v>
          </cell>
        </row>
        <row r="445">
          <cell r="A445" t="str">
            <v>D00566</v>
          </cell>
          <cell r="B445">
            <v>6</v>
          </cell>
          <cell r="C445" t="str">
            <v>d</v>
          </cell>
          <cell r="D445">
            <v>836107</v>
          </cell>
          <cell r="E445" t="str">
            <v>타르페이퍼 설치</v>
          </cell>
          <cell r="F445" t="str">
            <v>(5 겹)</v>
          </cell>
          <cell r="G445" t="str">
            <v>㎡</v>
          </cell>
          <cell r="I445">
            <v>0</v>
          </cell>
        </row>
        <row r="446">
          <cell r="A446" t="str">
            <v>E2</v>
          </cell>
          <cell r="B446">
            <v>0</v>
          </cell>
          <cell r="C446" t="str">
            <v>계</v>
          </cell>
          <cell r="D446">
            <v>836139</v>
          </cell>
          <cell r="I446">
            <v>0</v>
          </cell>
        </row>
        <row r="447">
          <cell r="A447" t="str">
            <v>T2</v>
          </cell>
          <cell r="B447">
            <v>449</v>
          </cell>
          <cell r="C447" t="str">
            <v>3.13</v>
          </cell>
          <cell r="D447">
            <v>836172</v>
          </cell>
          <cell r="E447" t="str">
            <v>무수축 콘크리트</v>
          </cell>
          <cell r="I447">
            <v>0</v>
          </cell>
        </row>
        <row r="448">
          <cell r="A448" t="str">
            <v>D00567</v>
          </cell>
          <cell r="B448">
            <v>0.377</v>
          </cell>
          <cell r="C448" t="str">
            <v>a</v>
          </cell>
          <cell r="D448">
            <v>836188</v>
          </cell>
          <cell r="E448" t="str">
            <v>무수축몰탈</v>
          </cell>
          <cell r="F448" t="str">
            <v>(1:1)</v>
          </cell>
          <cell r="G448" t="str">
            <v>㎥</v>
          </cell>
          <cell r="I448">
            <v>0</v>
          </cell>
        </row>
        <row r="449">
          <cell r="A449" t="str">
            <v>D00568</v>
          </cell>
          <cell r="B449">
            <v>3.04</v>
          </cell>
          <cell r="C449" t="str">
            <v>b</v>
          </cell>
          <cell r="D449">
            <v>836196</v>
          </cell>
          <cell r="E449" t="str">
            <v>무수축콘크리트</v>
          </cell>
          <cell r="G449" t="str">
            <v>㎥</v>
          </cell>
          <cell r="I449">
            <v>0</v>
          </cell>
        </row>
        <row r="450">
          <cell r="A450" t="str">
            <v>E2</v>
          </cell>
          <cell r="B450">
            <v>0</v>
          </cell>
          <cell r="C450" t="str">
            <v>계</v>
          </cell>
          <cell r="D450">
            <v>836200</v>
          </cell>
          <cell r="I450">
            <v>0</v>
          </cell>
        </row>
        <row r="451">
          <cell r="A451" t="str">
            <v>T2</v>
          </cell>
          <cell r="B451">
            <v>453</v>
          </cell>
          <cell r="C451" t="str">
            <v>3.14</v>
          </cell>
          <cell r="D451">
            <v>836202</v>
          </cell>
          <cell r="E451" t="str">
            <v>스치로폴 설치</v>
          </cell>
          <cell r="I451">
            <v>0</v>
          </cell>
        </row>
        <row r="452">
          <cell r="A452" t="str">
            <v>D00853</v>
          </cell>
          <cell r="B452">
            <v>3</v>
          </cell>
          <cell r="C452" t="str">
            <v>a</v>
          </cell>
          <cell r="D452">
            <v>836460</v>
          </cell>
          <cell r="E452" t="str">
            <v>스치로폴설치</v>
          </cell>
          <cell r="F452" t="str">
            <v>(T=10 m/m)</v>
          </cell>
          <cell r="G452" t="str">
            <v>㎡</v>
          </cell>
          <cell r="I452">
            <v>0</v>
          </cell>
        </row>
        <row r="453">
          <cell r="A453" t="str">
            <v>D00532</v>
          </cell>
          <cell r="B453">
            <v>15</v>
          </cell>
          <cell r="C453" t="str">
            <v>b</v>
          </cell>
          <cell r="D453">
            <v>836588</v>
          </cell>
          <cell r="E453" t="str">
            <v>스치로폴설치</v>
          </cell>
          <cell r="F453" t="str">
            <v>(T=20 m/m)</v>
          </cell>
          <cell r="G453" t="str">
            <v>㎡</v>
          </cell>
          <cell r="I453">
            <v>0</v>
          </cell>
        </row>
        <row r="454">
          <cell r="A454" t="str">
            <v>E2</v>
          </cell>
          <cell r="B454">
            <v>0</v>
          </cell>
          <cell r="C454" t="str">
            <v>계</v>
          </cell>
          <cell r="D454">
            <v>836589</v>
          </cell>
          <cell r="I454">
            <v>0</v>
          </cell>
        </row>
        <row r="455">
          <cell r="A455" t="str">
            <v>T2</v>
          </cell>
          <cell r="B455">
            <v>459</v>
          </cell>
          <cell r="C455" t="str">
            <v>3.15</v>
          </cell>
          <cell r="D455">
            <v>836716</v>
          </cell>
          <cell r="E455" t="str">
            <v>배수시설</v>
          </cell>
          <cell r="I455">
            <v>0</v>
          </cell>
        </row>
        <row r="456">
          <cell r="A456" t="str">
            <v>D00572</v>
          </cell>
          <cell r="B456">
            <v>4</v>
          </cell>
          <cell r="C456" t="str">
            <v>a</v>
          </cell>
          <cell r="D456">
            <v>836717</v>
          </cell>
          <cell r="E456" t="str">
            <v>집 수 구</v>
          </cell>
          <cell r="G456" t="str">
            <v>EA</v>
          </cell>
          <cell r="I456">
            <v>0</v>
          </cell>
        </row>
        <row r="457">
          <cell r="A457" t="str">
            <v>D00573</v>
          </cell>
          <cell r="B457">
            <v>17</v>
          </cell>
          <cell r="C457" t="str">
            <v>b</v>
          </cell>
          <cell r="D457">
            <v>836718</v>
          </cell>
          <cell r="E457" t="str">
            <v>배 수 구</v>
          </cell>
          <cell r="F457" t="str">
            <v>(스테인레스관)</v>
          </cell>
          <cell r="G457" t="str">
            <v>M</v>
          </cell>
          <cell r="I457">
            <v>0</v>
          </cell>
        </row>
        <row r="458">
          <cell r="A458" t="str">
            <v>D00574</v>
          </cell>
          <cell r="B458">
            <v>10</v>
          </cell>
          <cell r="C458" t="str">
            <v>c</v>
          </cell>
          <cell r="D458">
            <v>836782</v>
          </cell>
          <cell r="E458" t="str">
            <v>부착시설(A)</v>
          </cell>
          <cell r="G458" t="str">
            <v>EA</v>
          </cell>
          <cell r="I458">
            <v>0</v>
          </cell>
        </row>
        <row r="459">
          <cell r="A459" t="str">
            <v>D00577</v>
          </cell>
          <cell r="B459">
            <v>15</v>
          </cell>
          <cell r="C459" t="str">
            <v>d</v>
          </cell>
          <cell r="D459">
            <v>836814</v>
          </cell>
          <cell r="E459" t="str">
            <v>도 수 로</v>
          </cell>
          <cell r="G459" t="str">
            <v>M</v>
          </cell>
          <cell r="I459">
            <v>0</v>
          </cell>
        </row>
        <row r="460">
          <cell r="A460" t="str">
            <v>E2</v>
          </cell>
          <cell r="B460">
            <v>0</v>
          </cell>
          <cell r="C460" t="str">
            <v>계</v>
          </cell>
          <cell r="D460">
            <v>836830</v>
          </cell>
          <cell r="I460">
            <v>0</v>
          </cell>
        </row>
        <row r="461">
          <cell r="A461" t="str">
            <v>T2</v>
          </cell>
          <cell r="B461">
            <v>463</v>
          </cell>
          <cell r="C461" t="str">
            <v>3.16</v>
          </cell>
          <cell r="D461">
            <v>836846</v>
          </cell>
          <cell r="E461" t="str">
            <v>스페이서설치</v>
          </cell>
          <cell r="I461">
            <v>0</v>
          </cell>
        </row>
        <row r="462">
          <cell r="A462" t="str">
            <v>D00588</v>
          </cell>
          <cell r="B462">
            <v>488</v>
          </cell>
          <cell r="C462" t="str">
            <v>a</v>
          </cell>
          <cell r="D462">
            <v>836862</v>
          </cell>
          <cell r="E462" t="str">
            <v>스페이서 설치</v>
          </cell>
          <cell r="F462" t="str">
            <v>(슬라브및기초용)</v>
          </cell>
          <cell r="G462" t="str">
            <v>㎡</v>
          </cell>
          <cell r="I462">
            <v>0</v>
          </cell>
        </row>
        <row r="463">
          <cell r="A463" t="str">
            <v>D01070</v>
          </cell>
          <cell r="B463">
            <v>110</v>
          </cell>
          <cell r="C463" t="str">
            <v>b</v>
          </cell>
          <cell r="D463">
            <v>836870</v>
          </cell>
          <cell r="E463" t="str">
            <v>스페이서 설치</v>
          </cell>
          <cell r="F463" t="str">
            <v>(벽체용)</v>
          </cell>
          <cell r="G463" t="str">
            <v>㎡</v>
          </cell>
          <cell r="I463">
            <v>0</v>
          </cell>
        </row>
        <row r="464">
          <cell r="A464" t="str">
            <v>E2</v>
          </cell>
          <cell r="B464">
            <v>0</v>
          </cell>
          <cell r="C464" t="str">
            <v>계</v>
          </cell>
          <cell r="D464">
            <v>836874</v>
          </cell>
          <cell r="I464">
            <v>0</v>
          </cell>
        </row>
        <row r="465">
          <cell r="A465" t="str">
            <v>T2</v>
          </cell>
          <cell r="B465">
            <v>468</v>
          </cell>
          <cell r="C465" t="str">
            <v>3.17</v>
          </cell>
          <cell r="D465">
            <v>836892</v>
          </cell>
          <cell r="E465" t="str">
            <v>교명판 설명판</v>
          </cell>
          <cell r="I465">
            <v>0</v>
          </cell>
        </row>
        <row r="466">
          <cell r="A466" t="str">
            <v>D00581</v>
          </cell>
          <cell r="B466">
            <v>4</v>
          </cell>
          <cell r="C466" t="str">
            <v>a</v>
          </cell>
          <cell r="D466">
            <v>836893</v>
          </cell>
          <cell r="E466" t="str">
            <v>교 명 주</v>
          </cell>
          <cell r="F466" t="str">
            <v>(소형,화강석)</v>
          </cell>
          <cell r="G466" t="str">
            <v>기</v>
          </cell>
          <cell r="I466">
            <v>0</v>
          </cell>
        </row>
        <row r="467">
          <cell r="A467" t="str">
            <v>D00583</v>
          </cell>
          <cell r="B467">
            <v>2</v>
          </cell>
          <cell r="C467" t="str">
            <v>b</v>
          </cell>
          <cell r="D467">
            <v>836894</v>
          </cell>
          <cell r="E467" t="str">
            <v>교 명 판(황동주물)</v>
          </cell>
          <cell r="F467" t="str">
            <v>(450x200x10)</v>
          </cell>
          <cell r="G467" t="str">
            <v>EA</v>
          </cell>
          <cell r="I467">
            <v>0</v>
          </cell>
        </row>
        <row r="468">
          <cell r="A468" t="str">
            <v>D00584</v>
          </cell>
          <cell r="B468">
            <v>2</v>
          </cell>
          <cell r="C468" t="str">
            <v>c</v>
          </cell>
          <cell r="D468">
            <v>836958</v>
          </cell>
          <cell r="E468" t="str">
            <v>설 명 판(황동주물)</v>
          </cell>
          <cell r="F468" t="str">
            <v>(500x300x10)</v>
          </cell>
          <cell r="G468" t="str">
            <v>EA</v>
          </cell>
          <cell r="I468">
            <v>0</v>
          </cell>
        </row>
        <row r="469">
          <cell r="A469" t="str">
            <v>E2</v>
          </cell>
          <cell r="B469">
            <v>0</v>
          </cell>
          <cell r="C469" t="str">
            <v>계</v>
          </cell>
          <cell r="D469">
            <v>836990</v>
          </cell>
          <cell r="I469">
            <v>0</v>
          </cell>
        </row>
        <row r="470">
          <cell r="A470" t="str">
            <v>D00594</v>
          </cell>
          <cell r="B470">
            <v>1</v>
          </cell>
          <cell r="C470" t="str">
            <v>3.18</v>
          </cell>
          <cell r="D470">
            <v>836998</v>
          </cell>
          <cell r="E470" t="str">
            <v>측량기준점 설치</v>
          </cell>
          <cell r="F470" t="str">
            <v>(황동주물)</v>
          </cell>
          <cell r="G470" t="str">
            <v>EA</v>
          </cell>
          <cell r="I470">
            <v>0</v>
          </cell>
        </row>
        <row r="471">
          <cell r="A471" t="str">
            <v>D01224</v>
          </cell>
          <cell r="B471">
            <v>21</v>
          </cell>
          <cell r="C471" t="str">
            <v>3.19</v>
          </cell>
          <cell r="D471">
            <v>837426</v>
          </cell>
          <cell r="E471" t="str">
            <v>폴리우레탄실란트채움</v>
          </cell>
          <cell r="F471" t="str">
            <v>(25x10)</v>
          </cell>
          <cell r="G471" t="str">
            <v>M</v>
          </cell>
          <cell r="I471">
            <v>0</v>
          </cell>
        </row>
        <row r="472">
          <cell r="A472" t="str">
            <v>D01308</v>
          </cell>
          <cell r="B472">
            <v>111</v>
          </cell>
          <cell r="C472" t="str">
            <v>3.20</v>
          </cell>
          <cell r="D472">
            <v>837438</v>
          </cell>
          <cell r="E472" t="str">
            <v>강섬유보강재</v>
          </cell>
          <cell r="F472" t="str">
            <v>(900 g/㎥)</v>
          </cell>
          <cell r="G472" t="str">
            <v>㎥</v>
          </cell>
          <cell r="I472">
            <v>0</v>
          </cell>
        </row>
        <row r="473">
          <cell r="A473" t="str">
            <v>D01309</v>
          </cell>
          <cell r="B473">
            <v>16</v>
          </cell>
          <cell r="C473" t="str">
            <v>3.21</v>
          </cell>
          <cell r="D473">
            <v>837934</v>
          </cell>
          <cell r="E473" t="str">
            <v>모래주머니</v>
          </cell>
          <cell r="G473" t="str">
            <v>EA</v>
          </cell>
          <cell r="I473">
            <v>0</v>
          </cell>
        </row>
        <row r="474">
          <cell r="A474" t="str">
            <v>D00911</v>
          </cell>
          <cell r="B474">
            <v>82</v>
          </cell>
          <cell r="C474" t="str">
            <v>3.22</v>
          </cell>
          <cell r="D474">
            <v>990931</v>
          </cell>
          <cell r="E474" t="str">
            <v>방 호 벽</v>
          </cell>
          <cell r="F474" t="str">
            <v>(육교용)</v>
          </cell>
          <cell r="G474" t="str">
            <v>M</v>
          </cell>
          <cell r="I474">
            <v>0</v>
          </cell>
        </row>
        <row r="475">
          <cell r="A475" t="str">
            <v>D00791</v>
          </cell>
          <cell r="B475">
            <v>8</v>
          </cell>
          <cell r="C475" t="str">
            <v>3.23</v>
          </cell>
          <cell r="D475">
            <v>1067429</v>
          </cell>
          <cell r="E475" t="str">
            <v>교좌장치표지판</v>
          </cell>
          <cell r="G475" t="str">
            <v>EA</v>
          </cell>
          <cell r="I475">
            <v>0</v>
          </cell>
        </row>
        <row r="476">
          <cell r="A476" t="str">
            <v>D00817</v>
          </cell>
          <cell r="B476">
            <v>3.5999999999999997E-2</v>
          </cell>
          <cell r="C476" t="str">
            <v>3.24</v>
          </cell>
          <cell r="D476">
            <v>1105678</v>
          </cell>
          <cell r="E476" t="str">
            <v>아스팔트 채움</v>
          </cell>
          <cell r="F476" t="str">
            <v>(브론아스팔트)</v>
          </cell>
          <cell r="G476" t="str">
            <v>㎥</v>
          </cell>
          <cell r="I476">
            <v>0</v>
          </cell>
        </row>
        <row r="477">
          <cell r="A477" t="str">
            <v>D03871</v>
          </cell>
          <cell r="B477">
            <v>6</v>
          </cell>
          <cell r="C477" t="str">
            <v>3.25</v>
          </cell>
          <cell r="D477">
            <v>1124803</v>
          </cell>
          <cell r="E477" t="str">
            <v>평판재하시험</v>
          </cell>
          <cell r="G477" t="str">
            <v>개소</v>
          </cell>
          <cell r="I477">
            <v>0</v>
          </cell>
        </row>
        <row r="478">
          <cell r="A478" t="str">
            <v>E3</v>
          </cell>
          <cell r="B478">
            <v>0</v>
          </cell>
          <cell r="C478" t="str">
            <v>합계</v>
          </cell>
          <cell r="D478">
            <v>1143927</v>
          </cell>
          <cell r="I478">
            <v>0</v>
          </cell>
        </row>
        <row r="479">
          <cell r="A479" t="str">
            <v>T3</v>
          </cell>
          <cell r="B479">
            <v>588</v>
          </cell>
          <cell r="C479" t="str">
            <v>3.C</v>
          </cell>
          <cell r="D479">
            <v>1144055</v>
          </cell>
          <cell r="E479" t="str">
            <v>마    온    교</v>
          </cell>
          <cell r="F479" t="str">
            <v>PRE-FLEX BEAM</v>
          </cell>
          <cell r="I479">
            <v>0</v>
          </cell>
        </row>
        <row r="480">
          <cell r="A480" t="str">
            <v>T2</v>
          </cell>
          <cell r="B480">
            <v>488</v>
          </cell>
          <cell r="C480" t="str">
            <v>3.01</v>
          </cell>
          <cell r="D480">
            <v>1144183</v>
          </cell>
          <cell r="E480" t="str">
            <v>토          공</v>
          </cell>
          <cell r="I480">
            <v>0</v>
          </cell>
        </row>
        <row r="481">
          <cell r="A481" t="str">
            <v>D00096</v>
          </cell>
          <cell r="B481">
            <v>656</v>
          </cell>
          <cell r="C481" t="str">
            <v>a</v>
          </cell>
          <cell r="D481">
            <v>1297480</v>
          </cell>
          <cell r="E481" t="str">
            <v>구조물터파기</v>
          </cell>
          <cell r="F481" t="str">
            <v>(육상토사 0∼2 M)</v>
          </cell>
          <cell r="G481" t="str">
            <v>㎥</v>
          </cell>
          <cell r="I481">
            <v>0</v>
          </cell>
        </row>
        <row r="482">
          <cell r="A482" t="str">
            <v>D00097</v>
          </cell>
          <cell r="B482">
            <v>178</v>
          </cell>
          <cell r="C482" t="str">
            <v>b</v>
          </cell>
          <cell r="D482">
            <v>1297816</v>
          </cell>
          <cell r="E482" t="str">
            <v>구조물터파기</v>
          </cell>
          <cell r="F482" t="str">
            <v>(육상토사 2∼4 M)</v>
          </cell>
          <cell r="G482" t="str">
            <v>㎥</v>
          </cell>
          <cell r="I482">
            <v>0</v>
          </cell>
        </row>
        <row r="483">
          <cell r="A483" t="str">
            <v>D00121</v>
          </cell>
          <cell r="B483">
            <v>285</v>
          </cell>
          <cell r="C483" t="str">
            <v>c</v>
          </cell>
          <cell r="D483">
            <v>1297900</v>
          </cell>
          <cell r="E483" t="str">
            <v>구조물터파기</v>
          </cell>
          <cell r="F483" t="str">
            <v>(육상풍화암 0∼1 M)</v>
          </cell>
          <cell r="G483" t="str">
            <v>㎥</v>
          </cell>
          <cell r="I483">
            <v>0</v>
          </cell>
        </row>
        <row r="484">
          <cell r="A484" t="str">
            <v>D00130</v>
          </cell>
          <cell r="B484">
            <v>317</v>
          </cell>
          <cell r="C484" t="str">
            <v>d</v>
          </cell>
          <cell r="D484">
            <v>1297984</v>
          </cell>
          <cell r="E484" t="str">
            <v>구조물터파기</v>
          </cell>
          <cell r="F484" t="str">
            <v>(육상풍화암 1∼2 M)</v>
          </cell>
          <cell r="G484" t="str">
            <v>㎥</v>
          </cell>
          <cell r="I484">
            <v>0</v>
          </cell>
        </row>
        <row r="485">
          <cell r="A485" t="str">
            <v>D00131</v>
          </cell>
          <cell r="B485">
            <v>38</v>
          </cell>
          <cell r="C485" t="str">
            <v>e</v>
          </cell>
          <cell r="D485">
            <v>1298068</v>
          </cell>
          <cell r="E485" t="str">
            <v>구조물터파기</v>
          </cell>
          <cell r="F485" t="str">
            <v>(육상풍화암 2∼3 M)</v>
          </cell>
          <cell r="G485" t="str">
            <v>㎥</v>
          </cell>
          <cell r="I485">
            <v>0</v>
          </cell>
        </row>
        <row r="486">
          <cell r="A486" t="str">
            <v>D03820</v>
          </cell>
          <cell r="B486">
            <v>84</v>
          </cell>
          <cell r="C486" t="str">
            <v>f</v>
          </cell>
          <cell r="D486">
            <v>1298110</v>
          </cell>
          <cell r="E486" t="str">
            <v>구조물터파기</v>
          </cell>
          <cell r="F486" t="str">
            <v>(육상풍화암 3∼4 M)</v>
          </cell>
          <cell r="G486" t="str">
            <v>㎥</v>
          </cell>
          <cell r="I486">
            <v>0</v>
          </cell>
        </row>
        <row r="487">
          <cell r="A487" t="str">
            <v>D00160</v>
          </cell>
          <cell r="B487">
            <v>1127</v>
          </cell>
          <cell r="C487" t="str">
            <v>g</v>
          </cell>
          <cell r="D487">
            <v>1298152</v>
          </cell>
          <cell r="E487" t="str">
            <v>되메우기및다짐</v>
          </cell>
          <cell r="F487" t="str">
            <v>(인력30%+백호우70%)</v>
          </cell>
          <cell r="G487" t="str">
            <v>㎥</v>
          </cell>
          <cell r="I487">
            <v>0</v>
          </cell>
        </row>
        <row r="488">
          <cell r="A488" t="str">
            <v>D00170</v>
          </cell>
          <cell r="B488">
            <v>1014</v>
          </cell>
          <cell r="C488" t="str">
            <v>h</v>
          </cell>
          <cell r="D488">
            <v>1298272</v>
          </cell>
          <cell r="E488" t="str">
            <v>뒷채움잡석</v>
          </cell>
          <cell r="F488" t="str">
            <v>(현장암유용)</v>
          </cell>
          <cell r="G488" t="str">
            <v>㎥</v>
          </cell>
          <cell r="I488">
            <v>0</v>
          </cell>
        </row>
        <row r="489">
          <cell r="A489" t="str">
            <v>E2</v>
          </cell>
          <cell r="B489">
            <v>0</v>
          </cell>
          <cell r="C489" t="str">
            <v>계</v>
          </cell>
          <cell r="D489">
            <v>1298392</v>
          </cell>
          <cell r="I489">
            <v>0</v>
          </cell>
        </row>
        <row r="490">
          <cell r="A490" t="str">
            <v>T2</v>
          </cell>
          <cell r="B490">
            <v>497</v>
          </cell>
          <cell r="C490" t="str">
            <v>3.02</v>
          </cell>
          <cell r="D490">
            <v>1298785</v>
          </cell>
          <cell r="E490" t="str">
            <v>강관파일공</v>
          </cell>
          <cell r="I490">
            <v>0</v>
          </cell>
        </row>
        <row r="491">
          <cell r="A491" t="str">
            <v>D00504</v>
          </cell>
          <cell r="B491">
            <v>480</v>
          </cell>
          <cell r="C491" t="str">
            <v>a</v>
          </cell>
          <cell r="D491">
            <v>1298913</v>
          </cell>
          <cell r="E491" t="str">
            <v>강관파일구입</v>
          </cell>
          <cell r="F491" t="str">
            <v>(Φ508.0m/mx9t)</v>
          </cell>
          <cell r="G491" t="str">
            <v>M</v>
          </cell>
          <cell r="I491">
            <v>0</v>
          </cell>
        </row>
        <row r="492">
          <cell r="A492" t="str">
            <v>D00512</v>
          </cell>
          <cell r="B492">
            <v>464</v>
          </cell>
          <cell r="C492" t="str">
            <v>b</v>
          </cell>
          <cell r="D492">
            <v>1298942</v>
          </cell>
          <cell r="E492" t="str">
            <v>강관파일항타(직항)</v>
          </cell>
          <cell r="F492" t="str">
            <v>Φ508(15 m 이하)</v>
          </cell>
          <cell r="G492" t="str">
            <v>M</v>
          </cell>
          <cell r="I492">
            <v>0</v>
          </cell>
        </row>
        <row r="493">
          <cell r="A493" t="str">
            <v>D03821</v>
          </cell>
          <cell r="B493">
            <v>300</v>
          </cell>
          <cell r="C493" t="str">
            <v>c</v>
          </cell>
          <cell r="D493">
            <v>1298945</v>
          </cell>
          <cell r="E493" t="str">
            <v>토사천공</v>
          </cell>
          <cell r="G493" t="str">
            <v>M</v>
          </cell>
          <cell r="I493">
            <v>0</v>
          </cell>
        </row>
        <row r="494">
          <cell r="A494" t="str">
            <v>D03822</v>
          </cell>
          <cell r="B494">
            <v>160</v>
          </cell>
          <cell r="C494" t="str">
            <v>d</v>
          </cell>
          <cell r="D494">
            <v>1298948</v>
          </cell>
          <cell r="E494" t="str">
            <v>풍화암천공</v>
          </cell>
          <cell r="G494" t="str">
            <v>M</v>
          </cell>
          <cell r="I494">
            <v>0</v>
          </cell>
        </row>
        <row r="495">
          <cell r="A495" t="str">
            <v>D00516</v>
          </cell>
          <cell r="B495">
            <v>80</v>
          </cell>
          <cell r="C495" t="str">
            <v>e</v>
          </cell>
          <cell r="D495">
            <v>1298953</v>
          </cell>
          <cell r="E495" t="str">
            <v>두부및선단보강</v>
          </cell>
          <cell r="F495" t="str">
            <v>(Φ508.0 m/m)천공</v>
          </cell>
          <cell r="G495" t="str">
            <v>EA</v>
          </cell>
          <cell r="I495">
            <v>0</v>
          </cell>
        </row>
        <row r="496">
          <cell r="A496" t="str">
            <v>D03829</v>
          </cell>
          <cell r="B496">
            <v>106</v>
          </cell>
          <cell r="C496" t="str">
            <v>f</v>
          </cell>
          <cell r="D496">
            <v>1298962</v>
          </cell>
          <cell r="E496" t="str">
            <v>주면고정액</v>
          </cell>
          <cell r="G496" t="str">
            <v>㎥</v>
          </cell>
          <cell r="I496">
            <v>0</v>
          </cell>
        </row>
        <row r="497">
          <cell r="A497" t="str">
            <v>D03830</v>
          </cell>
          <cell r="B497">
            <v>23</v>
          </cell>
          <cell r="C497" t="str">
            <v>g</v>
          </cell>
          <cell r="D497">
            <v>1298966</v>
          </cell>
          <cell r="E497" t="str">
            <v>선단고정액</v>
          </cell>
          <cell r="G497" t="str">
            <v>㎥</v>
          </cell>
          <cell r="I497">
            <v>0</v>
          </cell>
        </row>
        <row r="498">
          <cell r="A498" t="str">
            <v>E2</v>
          </cell>
          <cell r="B498">
            <v>0</v>
          </cell>
          <cell r="C498" t="str">
            <v>계</v>
          </cell>
          <cell r="D498">
            <v>1298970</v>
          </cell>
          <cell r="I498">
            <v>0</v>
          </cell>
        </row>
        <row r="499">
          <cell r="A499" t="str">
            <v>T2</v>
          </cell>
          <cell r="B499">
            <v>507</v>
          </cell>
          <cell r="C499" t="str">
            <v>3.03</v>
          </cell>
          <cell r="D499">
            <v>1299363</v>
          </cell>
          <cell r="E499" t="str">
            <v>거 푸 집</v>
          </cell>
          <cell r="I499">
            <v>0</v>
          </cell>
        </row>
        <row r="500">
          <cell r="A500" t="str">
            <v>D00276</v>
          </cell>
          <cell r="B500">
            <v>3452</v>
          </cell>
          <cell r="C500" t="str">
            <v>a</v>
          </cell>
          <cell r="D500">
            <v>1299364</v>
          </cell>
          <cell r="E500" t="str">
            <v>합판거푸집</v>
          </cell>
          <cell r="F500" t="str">
            <v>(3 회)</v>
          </cell>
          <cell r="G500" t="str">
            <v>㎡</v>
          </cell>
          <cell r="I500">
            <v>0</v>
          </cell>
        </row>
        <row r="501">
          <cell r="A501" t="str">
            <v>D00277</v>
          </cell>
          <cell r="B501">
            <v>306</v>
          </cell>
          <cell r="C501" t="str">
            <v>b</v>
          </cell>
          <cell r="D501">
            <v>1299428</v>
          </cell>
          <cell r="E501" t="str">
            <v>합판거푸집</v>
          </cell>
          <cell r="F501" t="str">
            <v>(3 회 7∼10 m)</v>
          </cell>
          <cell r="G501" t="str">
            <v>㎡</v>
          </cell>
          <cell r="I501">
            <v>0</v>
          </cell>
        </row>
        <row r="502">
          <cell r="A502" t="str">
            <v>D00280</v>
          </cell>
          <cell r="B502">
            <v>323</v>
          </cell>
          <cell r="C502" t="str">
            <v>c</v>
          </cell>
          <cell r="D502">
            <v>1299460</v>
          </cell>
          <cell r="E502" t="str">
            <v>합판거푸집</v>
          </cell>
          <cell r="F502" t="str">
            <v>(4 회)</v>
          </cell>
          <cell r="G502" t="str">
            <v>㎡</v>
          </cell>
          <cell r="I502">
            <v>0</v>
          </cell>
        </row>
        <row r="503">
          <cell r="A503" t="str">
            <v>D00282</v>
          </cell>
          <cell r="B503">
            <v>26</v>
          </cell>
          <cell r="C503" t="str">
            <v>d</v>
          </cell>
          <cell r="D503">
            <v>1299464</v>
          </cell>
          <cell r="E503" t="str">
            <v>합판거푸집</v>
          </cell>
          <cell r="F503" t="str">
            <v>(6 회)</v>
          </cell>
          <cell r="G503" t="str">
            <v>㎡</v>
          </cell>
          <cell r="I503">
            <v>0</v>
          </cell>
        </row>
        <row r="504">
          <cell r="A504" t="str">
            <v>D00265</v>
          </cell>
          <cell r="B504">
            <v>481</v>
          </cell>
          <cell r="C504" t="str">
            <v>e</v>
          </cell>
          <cell r="D504">
            <v>1299468</v>
          </cell>
          <cell r="E504" t="str">
            <v>문양거푸집(합판4회+</v>
          </cell>
          <cell r="F504" t="str">
            <v>문양스치로폴(0∼7M)</v>
          </cell>
          <cell r="G504" t="str">
            <v>㎡</v>
          </cell>
          <cell r="I504">
            <v>0</v>
          </cell>
        </row>
        <row r="505">
          <cell r="A505" t="str">
            <v>D01111</v>
          </cell>
          <cell r="B505">
            <v>50</v>
          </cell>
          <cell r="C505" t="str">
            <v>f</v>
          </cell>
          <cell r="D505">
            <v>1299472</v>
          </cell>
          <cell r="E505" t="str">
            <v>문양거푸집(합판4회+</v>
          </cell>
          <cell r="F505" t="str">
            <v>문양스치로폴(7∼10M)</v>
          </cell>
          <cell r="G505" t="str">
            <v>㎡</v>
          </cell>
          <cell r="I505">
            <v>0</v>
          </cell>
        </row>
        <row r="506">
          <cell r="A506" t="str">
            <v>D00306</v>
          </cell>
          <cell r="B506">
            <v>158</v>
          </cell>
          <cell r="C506" t="str">
            <v>g</v>
          </cell>
          <cell r="D506">
            <v>1299475</v>
          </cell>
          <cell r="E506" t="str">
            <v>원형거푸집</v>
          </cell>
          <cell r="F506" t="str">
            <v>(3 회 0∼7 m)</v>
          </cell>
          <cell r="G506" t="str">
            <v>㎡</v>
          </cell>
          <cell r="I506">
            <v>0</v>
          </cell>
        </row>
        <row r="507">
          <cell r="A507" t="str">
            <v>D00307</v>
          </cell>
          <cell r="B507">
            <v>13</v>
          </cell>
          <cell r="C507" t="str">
            <v>h</v>
          </cell>
          <cell r="D507">
            <v>1299476</v>
          </cell>
          <cell r="E507" t="str">
            <v>원형거푸집</v>
          </cell>
          <cell r="F507" t="str">
            <v>(3 회 7∼10 m)</v>
          </cell>
          <cell r="G507" t="str">
            <v>㎡</v>
          </cell>
          <cell r="I507">
            <v>0</v>
          </cell>
        </row>
        <row r="508">
          <cell r="A508" t="str">
            <v>E2</v>
          </cell>
          <cell r="B508">
            <v>0</v>
          </cell>
          <cell r="C508" t="str">
            <v>계</v>
          </cell>
          <cell r="D508">
            <v>1299604</v>
          </cell>
          <cell r="I508">
            <v>0</v>
          </cell>
        </row>
        <row r="509">
          <cell r="A509" t="str">
            <v>D00323</v>
          </cell>
          <cell r="B509">
            <v>1507</v>
          </cell>
          <cell r="C509" t="str">
            <v>3.04</v>
          </cell>
          <cell r="D509">
            <v>1299605</v>
          </cell>
          <cell r="E509" t="str">
            <v>강관비계</v>
          </cell>
          <cell r="F509" t="str">
            <v>(0∼30 M)</v>
          </cell>
          <cell r="G509" t="str">
            <v>㎡</v>
          </cell>
          <cell r="I509">
            <v>0</v>
          </cell>
        </row>
        <row r="510">
          <cell r="A510" t="str">
            <v>T2</v>
          </cell>
          <cell r="B510">
            <v>513</v>
          </cell>
          <cell r="C510" t="str">
            <v>3.05</v>
          </cell>
          <cell r="D510">
            <v>1299669</v>
          </cell>
          <cell r="E510" t="str">
            <v>동 바 리</v>
          </cell>
          <cell r="I510">
            <v>0</v>
          </cell>
        </row>
        <row r="511">
          <cell r="A511" t="str">
            <v>D00327</v>
          </cell>
          <cell r="B511">
            <v>1407</v>
          </cell>
          <cell r="C511" t="str">
            <v>a</v>
          </cell>
          <cell r="D511">
            <v>1299701</v>
          </cell>
          <cell r="E511" t="str">
            <v>동바리공</v>
          </cell>
          <cell r="F511" t="str">
            <v>(목재 4 회)</v>
          </cell>
          <cell r="G511" t="str">
            <v>공㎥</v>
          </cell>
          <cell r="I511">
            <v>0</v>
          </cell>
        </row>
        <row r="512">
          <cell r="A512" t="str">
            <v>D00334</v>
          </cell>
          <cell r="B512">
            <v>568</v>
          </cell>
          <cell r="C512" t="str">
            <v>b</v>
          </cell>
          <cell r="D512">
            <v>1299725</v>
          </cell>
          <cell r="E512" t="str">
            <v>강관동바리</v>
          </cell>
          <cell r="F512" t="str">
            <v>(교량용)</v>
          </cell>
          <cell r="G512" t="str">
            <v>공㎥</v>
          </cell>
          <cell r="I512">
            <v>0</v>
          </cell>
        </row>
        <row r="513">
          <cell r="A513" t="str">
            <v>D01129</v>
          </cell>
          <cell r="B513">
            <v>147</v>
          </cell>
          <cell r="C513" t="str">
            <v>c</v>
          </cell>
          <cell r="D513">
            <v>1299729</v>
          </cell>
          <cell r="E513" t="str">
            <v>수평보강재(교량용)</v>
          </cell>
          <cell r="F513" t="str">
            <v>(강관동바리)</v>
          </cell>
          <cell r="G513" t="str">
            <v>㎡</v>
          </cell>
          <cell r="I513">
            <v>0</v>
          </cell>
        </row>
        <row r="514">
          <cell r="A514" t="str">
            <v>E2</v>
          </cell>
          <cell r="B514">
            <v>0</v>
          </cell>
          <cell r="C514" t="str">
            <v>계</v>
          </cell>
          <cell r="D514">
            <v>1299731</v>
          </cell>
          <cell r="I514">
            <v>0</v>
          </cell>
        </row>
        <row r="515">
          <cell r="A515" t="str">
            <v>T2</v>
          </cell>
          <cell r="B515">
            <v>517</v>
          </cell>
          <cell r="C515" t="str">
            <v>3.06</v>
          </cell>
          <cell r="D515">
            <v>1299853</v>
          </cell>
          <cell r="E515" t="str">
            <v>철근가공조립</v>
          </cell>
          <cell r="I515">
            <v>0</v>
          </cell>
        </row>
        <row r="516">
          <cell r="A516" t="str">
            <v>D00271</v>
          </cell>
          <cell r="B516">
            <v>19.16</v>
          </cell>
          <cell r="C516" t="str">
            <v>a</v>
          </cell>
          <cell r="D516">
            <v>1299855</v>
          </cell>
          <cell r="E516" t="str">
            <v>철근가공조립</v>
          </cell>
          <cell r="F516" t="str">
            <v>(보 통)</v>
          </cell>
          <cell r="G516" t="str">
            <v>Ton</v>
          </cell>
          <cell r="I516">
            <v>0</v>
          </cell>
        </row>
        <row r="517">
          <cell r="A517" t="str">
            <v>D00272</v>
          </cell>
          <cell r="B517">
            <v>399.48</v>
          </cell>
          <cell r="C517" t="str">
            <v>b</v>
          </cell>
          <cell r="D517">
            <v>1299857</v>
          </cell>
          <cell r="E517" t="str">
            <v>철근가공조립</v>
          </cell>
          <cell r="F517" t="str">
            <v>(복 잡)</v>
          </cell>
          <cell r="G517" t="str">
            <v>Ton</v>
          </cell>
          <cell r="I517">
            <v>0</v>
          </cell>
        </row>
        <row r="518">
          <cell r="A518" t="str">
            <v>E2</v>
          </cell>
          <cell r="B518">
            <v>0</v>
          </cell>
          <cell r="C518" t="str">
            <v>계</v>
          </cell>
          <cell r="D518">
            <v>1299860</v>
          </cell>
          <cell r="I518">
            <v>0</v>
          </cell>
        </row>
        <row r="519">
          <cell r="A519" t="str">
            <v>T2</v>
          </cell>
          <cell r="B519">
            <v>521</v>
          </cell>
          <cell r="C519" t="str">
            <v>3.07</v>
          </cell>
          <cell r="D519">
            <v>1299861</v>
          </cell>
          <cell r="E519" t="str">
            <v>콘크리트타설</v>
          </cell>
          <cell r="I519">
            <v>0</v>
          </cell>
        </row>
        <row r="520">
          <cell r="A520" t="str">
            <v>D00237</v>
          </cell>
          <cell r="B520">
            <v>2352</v>
          </cell>
          <cell r="C520" t="str">
            <v>a</v>
          </cell>
          <cell r="D520">
            <v>1299925</v>
          </cell>
          <cell r="E520" t="str">
            <v>콘크리트타설</v>
          </cell>
          <cell r="F520" t="str">
            <v>(철근 펌프카)</v>
          </cell>
          <cell r="G520" t="str">
            <v>㎥</v>
          </cell>
          <cell r="I520">
            <v>0</v>
          </cell>
        </row>
        <row r="521">
          <cell r="A521" t="str">
            <v>D00231</v>
          </cell>
          <cell r="B521">
            <v>69</v>
          </cell>
          <cell r="C521" t="str">
            <v>b</v>
          </cell>
          <cell r="D521">
            <v>1299957</v>
          </cell>
          <cell r="E521" t="str">
            <v>콘크리트타설</v>
          </cell>
          <cell r="F521" t="str">
            <v>(무근 VIB 제외)</v>
          </cell>
          <cell r="G521" t="str">
            <v>㎥</v>
          </cell>
          <cell r="I521">
            <v>0</v>
          </cell>
        </row>
        <row r="522">
          <cell r="A522" t="str">
            <v>E2</v>
          </cell>
          <cell r="B522">
            <v>0</v>
          </cell>
          <cell r="C522" t="str">
            <v>계</v>
          </cell>
          <cell r="D522">
            <v>1299989</v>
          </cell>
          <cell r="I522">
            <v>0</v>
          </cell>
        </row>
        <row r="523">
          <cell r="A523" t="str">
            <v>T2</v>
          </cell>
          <cell r="B523">
            <v>525</v>
          </cell>
          <cell r="C523" t="str">
            <v>3.08</v>
          </cell>
          <cell r="D523">
            <v>1299997</v>
          </cell>
          <cell r="E523" t="str">
            <v>표 면 처 리</v>
          </cell>
          <cell r="I523">
            <v>0</v>
          </cell>
        </row>
        <row r="524">
          <cell r="A524" t="str">
            <v>D00537</v>
          </cell>
          <cell r="B524">
            <v>1671</v>
          </cell>
          <cell r="C524" t="str">
            <v>a</v>
          </cell>
          <cell r="D524">
            <v>1300001</v>
          </cell>
          <cell r="E524" t="str">
            <v>슬래브양생</v>
          </cell>
          <cell r="F524" t="str">
            <v>(양생제)</v>
          </cell>
          <cell r="G524" t="str">
            <v>㎡</v>
          </cell>
          <cell r="I524">
            <v>0</v>
          </cell>
        </row>
        <row r="525">
          <cell r="A525" t="str">
            <v>D00539</v>
          </cell>
          <cell r="B525">
            <v>1521</v>
          </cell>
          <cell r="C525" t="str">
            <v>b</v>
          </cell>
          <cell r="D525">
            <v>1300003</v>
          </cell>
          <cell r="E525" t="str">
            <v>슬래브면고르기</v>
          </cell>
          <cell r="F525" t="str">
            <v>(데크 피니샤)</v>
          </cell>
          <cell r="G525" t="str">
            <v>㎡</v>
          </cell>
          <cell r="I525">
            <v>0</v>
          </cell>
        </row>
        <row r="526">
          <cell r="A526" t="str">
            <v>E2</v>
          </cell>
          <cell r="B526">
            <v>0</v>
          </cell>
          <cell r="C526" t="str">
            <v>계</v>
          </cell>
          <cell r="D526">
            <v>1300004</v>
          </cell>
          <cell r="I526">
            <v>0</v>
          </cell>
        </row>
        <row r="527">
          <cell r="A527" t="str">
            <v>T2</v>
          </cell>
          <cell r="B527">
            <v>531</v>
          </cell>
          <cell r="C527" t="str">
            <v>3.09</v>
          </cell>
          <cell r="D527">
            <v>1300132</v>
          </cell>
          <cell r="E527" t="str">
            <v>교좌장치</v>
          </cell>
          <cell r="I527">
            <v>0</v>
          </cell>
        </row>
        <row r="528">
          <cell r="A528" t="str">
            <v>D00541</v>
          </cell>
          <cell r="B528">
            <v>18</v>
          </cell>
          <cell r="C528" t="str">
            <v>a</v>
          </cell>
          <cell r="D528">
            <v>1300228</v>
          </cell>
          <cell r="E528" t="str">
            <v>교좌장치</v>
          </cell>
          <cell r="F528" t="str">
            <v>(양방향 175 Ton)</v>
          </cell>
          <cell r="G528" t="str">
            <v>EA</v>
          </cell>
          <cell r="I528">
            <v>0</v>
          </cell>
        </row>
        <row r="529">
          <cell r="A529" t="str">
            <v>D00542</v>
          </cell>
          <cell r="B529">
            <v>6</v>
          </cell>
          <cell r="C529" t="str">
            <v>b</v>
          </cell>
          <cell r="D529">
            <v>1300276</v>
          </cell>
          <cell r="E529" t="str">
            <v>교좌장치</v>
          </cell>
          <cell r="F529" t="str">
            <v>(횡방향가동단175Ton)</v>
          </cell>
          <cell r="G529" t="str">
            <v>EA</v>
          </cell>
          <cell r="I529">
            <v>0</v>
          </cell>
        </row>
        <row r="530">
          <cell r="A530" t="str">
            <v>D00543</v>
          </cell>
          <cell r="B530">
            <v>6</v>
          </cell>
          <cell r="C530" t="str">
            <v>c</v>
          </cell>
          <cell r="D530">
            <v>1300300</v>
          </cell>
          <cell r="E530" t="str">
            <v>교좌장치</v>
          </cell>
          <cell r="F530" t="str">
            <v>(교축방향 175 Ton)</v>
          </cell>
          <cell r="G530" t="str">
            <v>EA</v>
          </cell>
          <cell r="I530">
            <v>0</v>
          </cell>
        </row>
        <row r="531">
          <cell r="A531" t="str">
            <v>D00544</v>
          </cell>
          <cell r="B531">
            <v>2</v>
          </cell>
          <cell r="C531" t="str">
            <v>d</v>
          </cell>
          <cell r="D531">
            <v>1300312</v>
          </cell>
          <cell r="E531" t="str">
            <v>교좌장치</v>
          </cell>
          <cell r="F531" t="str">
            <v>(고정단 175 Ton)</v>
          </cell>
          <cell r="G531" t="str">
            <v>EA</v>
          </cell>
          <cell r="I531">
            <v>0</v>
          </cell>
        </row>
        <row r="532">
          <cell r="A532" t="str">
            <v>E2</v>
          </cell>
          <cell r="B532">
            <v>0</v>
          </cell>
          <cell r="C532" t="str">
            <v>계</v>
          </cell>
          <cell r="D532">
            <v>1300318</v>
          </cell>
          <cell r="I532">
            <v>0</v>
          </cell>
        </row>
        <row r="533">
          <cell r="A533" t="str">
            <v>T2</v>
          </cell>
          <cell r="B533">
            <v>536</v>
          </cell>
          <cell r="C533" t="str">
            <v>3.10</v>
          </cell>
          <cell r="D533">
            <v>1300446</v>
          </cell>
          <cell r="E533" t="str">
            <v>PRE-FLEX BEAM</v>
          </cell>
          <cell r="I533">
            <v>0</v>
          </cell>
        </row>
        <row r="534">
          <cell r="A534" t="str">
            <v>W00085</v>
          </cell>
          <cell r="B534">
            <v>8</v>
          </cell>
          <cell r="C534" t="str">
            <v>a</v>
          </cell>
          <cell r="D534">
            <v>1300510</v>
          </cell>
          <cell r="E534" t="str">
            <v>PRE-FLEX BEAM</v>
          </cell>
          <cell r="F534" t="str">
            <v>마온교(내측)</v>
          </cell>
          <cell r="G534" t="str">
            <v>본</v>
          </cell>
          <cell r="I534">
            <v>0</v>
          </cell>
        </row>
        <row r="535">
          <cell r="A535" t="str">
            <v>W00084</v>
          </cell>
          <cell r="B535">
            <v>8</v>
          </cell>
          <cell r="C535" t="str">
            <v>b</v>
          </cell>
          <cell r="D535">
            <v>1300542</v>
          </cell>
          <cell r="E535" t="str">
            <v>PRE-FLEX BEAM</v>
          </cell>
          <cell r="F535" t="str">
            <v>마온교(외측)</v>
          </cell>
          <cell r="G535" t="str">
            <v>본</v>
          </cell>
          <cell r="I535">
            <v>0</v>
          </cell>
        </row>
        <row r="536">
          <cell r="A536" t="str">
            <v>D00627</v>
          </cell>
          <cell r="B536">
            <v>1</v>
          </cell>
          <cell r="C536" t="str">
            <v>c</v>
          </cell>
          <cell r="D536">
            <v>1300574</v>
          </cell>
          <cell r="E536" t="str">
            <v>PRE-FLEX BEAM</v>
          </cell>
          <cell r="F536" t="str">
            <v>(전도방지시설)</v>
          </cell>
          <cell r="G536" t="str">
            <v>식</v>
          </cell>
          <cell r="I536">
            <v>0</v>
          </cell>
        </row>
        <row r="537">
          <cell r="A537" t="str">
            <v>E2</v>
          </cell>
          <cell r="B537">
            <v>0</v>
          </cell>
          <cell r="C537" t="str">
            <v>계</v>
          </cell>
          <cell r="D537">
            <v>1300670</v>
          </cell>
          <cell r="I537">
            <v>0</v>
          </cell>
        </row>
        <row r="538">
          <cell r="A538" t="str">
            <v>D01313</v>
          </cell>
          <cell r="B538">
            <v>39</v>
          </cell>
          <cell r="C538" t="str">
            <v>3.11</v>
          </cell>
          <cell r="D538">
            <v>1300766</v>
          </cell>
          <cell r="E538" t="str">
            <v>신축이음장치</v>
          </cell>
          <cell r="F538" t="str">
            <v>(Rail-No100)</v>
          </cell>
          <cell r="G538" t="str">
            <v>M</v>
          </cell>
          <cell r="I538">
            <v>0</v>
          </cell>
        </row>
        <row r="539">
          <cell r="A539" t="str">
            <v>D00535</v>
          </cell>
          <cell r="B539">
            <v>1521</v>
          </cell>
          <cell r="C539" t="str">
            <v>3.12</v>
          </cell>
          <cell r="D539">
            <v>1300926</v>
          </cell>
          <cell r="E539" t="str">
            <v>교면방수</v>
          </cell>
          <cell r="F539" t="str">
            <v>(도막식)</v>
          </cell>
          <cell r="G539" t="str">
            <v>㎡</v>
          </cell>
          <cell r="I539">
            <v>0</v>
          </cell>
        </row>
        <row r="540">
          <cell r="A540" t="str">
            <v>T2</v>
          </cell>
          <cell r="B540">
            <v>544</v>
          </cell>
          <cell r="C540" t="str">
            <v>3.13</v>
          </cell>
          <cell r="D540">
            <v>1300990</v>
          </cell>
          <cell r="E540" t="str">
            <v>접속슬래브 접합공</v>
          </cell>
          <cell r="I540">
            <v>0</v>
          </cell>
        </row>
        <row r="541">
          <cell r="A541" t="str">
            <v>D01067</v>
          </cell>
          <cell r="B541">
            <v>98</v>
          </cell>
          <cell r="C541" t="str">
            <v>a</v>
          </cell>
          <cell r="D541">
            <v>1301022</v>
          </cell>
          <cell r="E541" t="str">
            <v>다웰바 설치</v>
          </cell>
          <cell r="F541" t="str">
            <v>(D=25 m/m, L=500)</v>
          </cell>
          <cell r="G541" t="str">
            <v>EA</v>
          </cell>
          <cell r="I541">
            <v>0</v>
          </cell>
        </row>
        <row r="542">
          <cell r="A542" t="str">
            <v>D01190</v>
          </cell>
          <cell r="B542">
            <v>29</v>
          </cell>
          <cell r="C542" t="str">
            <v>b</v>
          </cell>
          <cell r="D542">
            <v>1301054</v>
          </cell>
          <cell r="E542" t="str">
            <v>다웰-켑 설치</v>
          </cell>
          <cell r="F542" t="str">
            <v>(Φ60 m/m)</v>
          </cell>
          <cell r="G542" t="str">
            <v>M</v>
          </cell>
          <cell r="I542">
            <v>0</v>
          </cell>
        </row>
        <row r="543">
          <cell r="A543" t="str">
            <v>D00540</v>
          </cell>
          <cell r="B543">
            <v>98</v>
          </cell>
          <cell r="C543" t="str">
            <v>c</v>
          </cell>
          <cell r="D543">
            <v>1301056</v>
          </cell>
          <cell r="E543" t="str">
            <v>경질고무판</v>
          </cell>
          <cell r="F543" t="str">
            <v>(150x150)</v>
          </cell>
          <cell r="G543" t="str">
            <v>EA</v>
          </cell>
          <cell r="I543">
            <v>0</v>
          </cell>
        </row>
        <row r="544">
          <cell r="A544" t="str">
            <v>D00566</v>
          </cell>
          <cell r="B544">
            <v>16</v>
          </cell>
          <cell r="C544" t="str">
            <v>d</v>
          </cell>
          <cell r="D544">
            <v>1301057</v>
          </cell>
          <cell r="E544" t="str">
            <v>타르페이퍼 설치</v>
          </cell>
          <cell r="F544" t="str">
            <v>(5 겹)</v>
          </cell>
          <cell r="G544" t="str">
            <v>㎡</v>
          </cell>
          <cell r="I544">
            <v>0</v>
          </cell>
        </row>
        <row r="545">
          <cell r="A545" t="str">
            <v>E2</v>
          </cell>
          <cell r="B545">
            <v>0</v>
          </cell>
          <cell r="C545" t="str">
            <v>계</v>
          </cell>
          <cell r="D545">
            <v>1301089</v>
          </cell>
          <cell r="I545">
            <v>0</v>
          </cell>
        </row>
        <row r="546">
          <cell r="A546" t="str">
            <v>T2</v>
          </cell>
          <cell r="B546">
            <v>548</v>
          </cell>
          <cell r="C546" t="str">
            <v>3.14</v>
          </cell>
          <cell r="D546">
            <v>1301122</v>
          </cell>
          <cell r="E546" t="str">
            <v>무수축 콘크리트</v>
          </cell>
          <cell r="I546">
            <v>0</v>
          </cell>
        </row>
        <row r="547">
          <cell r="A547" t="str">
            <v>D00567</v>
          </cell>
          <cell r="B547">
            <v>2.39</v>
          </cell>
          <cell r="C547" t="str">
            <v>a</v>
          </cell>
          <cell r="D547">
            <v>1301138</v>
          </cell>
          <cell r="E547" t="str">
            <v>무수축몰탈</v>
          </cell>
          <cell r="F547" t="str">
            <v>(1:1)</v>
          </cell>
          <cell r="G547" t="str">
            <v>㎥</v>
          </cell>
          <cell r="I547">
            <v>0</v>
          </cell>
        </row>
        <row r="548">
          <cell r="A548" t="str">
            <v>D00568</v>
          </cell>
          <cell r="B548">
            <v>7.48</v>
          </cell>
          <cell r="C548" t="str">
            <v>b</v>
          </cell>
          <cell r="D548">
            <v>1301146</v>
          </cell>
          <cell r="E548" t="str">
            <v>무수축콘크리트</v>
          </cell>
          <cell r="G548" t="str">
            <v>㎥</v>
          </cell>
          <cell r="I548">
            <v>0</v>
          </cell>
        </row>
        <row r="549">
          <cell r="A549" t="str">
            <v>E2</v>
          </cell>
          <cell r="B549">
            <v>0</v>
          </cell>
          <cell r="C549" t="str">
            <v>계</v>
          </cell>
          <cell r="D549">
            <v>1301150</v>
          </cell>
          <cell r="I549">
            <v>0</v>
          </cell>
        </row>
        <row r="550">
          <cell r="A550" t="str">
            <v>T2</v>
          </cell>
          <cell r="B550">
            <v>552</v>
          </cell>
          <cell r="C550" t="str">
            <v>3.15</v>
          </cell>
          <cell r="D550">
            <v>1301407</v>
          </cell>
          <cell r="E550" t="str">
            <v>스치로폴설치</v>
          </cell>
          <cell r="I550">
            <v>0</v>
          </cell>
        </row>
        <row r="551">
          <cell r="A551" t="str">
            <v>D00853</v>
          </cell>
          <cell r="B551">
            <v>6</v>
          </cell>
          <cell r="C551" t="str">
            <v>a</v>
          </cell>
          <cell r="D551">
            <v>1301536</v>
          </cell>
          <cell r="E551" t="str">
            <v>스치로폴설치</v>
          </cell>
          <cell r="F551" t="str">
            <v>(T=10 m/m)</v>
          </cell>
          <cell r="G551" t="str">
            <v>㎡</v>
          </cell>
          <cell r="I551">
            <v>0</v>
          </cell>
        </row>
        <row r="552">
          <cell r="A552" t="str">
            <v>D00532</v>
          </cell>
          <cell r="B552">
            <v>75</v>
          </cell>
          <cell r="C552" t="str">
            <v>b</v>
          </cell>
          <cell r="D552">
            <v>1301664</v>
          </cell>
          <cell r="E552" t="str">
            <v>스치로폴설치</v>
          </cell>
          <cell r="F552" t="str">
            <v>(T=20 m/m)</v>
          </cell>
          <cell r="G552" t="str">
            <v>㎡</v>
          </cell>
          <cell r="I552">
            <v>0</v>
          </cell>
        </row>
        <row r="553">
          <cell r="A553" t="str">
            <v>E2</v>
          </cell>
          <cell r="B553">
            <v>0</v>
          </cell>
          <cell r="C553" t="str">
            <v>계</v>
          </cell>
          <cell r="D553">
            <v>1301923</v>
          </cell>
          <cell r="I553">
            <v>0</v>
          </cell>
        </row>
        <row r="554">
          <cell r="A554" t="str">
            <v>T2</v>
          </cell>
          <cell r="B554">
            <v>560</v>
          </cell>
          <cell r="C554" t="str">
            <v>3.16</v>
          </cell>
          <cell r="D554">
            <v>1302181</v>
          </cell>
          <cell r="E554" t="str">
            <v>배수시설</v>
          </cell>
          <cell r="I554">
            <v>0</v>
          </cell>
        </row>
        <row r="555">
          <cell r="A555" t="str">
            <v>D00572</v>
          </cell>
          <cell r="B555">
            <v>8</v>
          </cell>
          <cell r="C555" t="str">
            <v>a</v>
          </cell>
          <cell r="D555">
            <v>1302182</v>
          </cell>
          <cell r="E555" t="str">
            <v>집 수 구</v>
          </cell>
          <cell r="G555" t="str">
            <v>EA</v>
          </cell>
          <cell r="I555">
            <v>0</v>
          </cell>
        </row>
        <row r="556">
          <cell r="A556" t="str">
            <v>D00573</v>
          </cell>
          <cell r="B556">
            <v>65</v>
          </cell>
          <cell r="C556" t="str">
            <v>b</v>
          </cell>
          <cell r="D556">
            <v>1302183</v>
          </cell>
          <cell r="E556" t="str">
            <v>배 수 구</v>
          </cell>
          <cell r="F556" t="str">
            <v>(스테인레스관)</v>
          </cell>
          <cell r="G556" t="str">
            <v>M</v>
          </cell>
          <cell r="I556">
            <v>0</v>
          </cell>
        </row>
        <row r="557">
          <cell r="A557" t="str">
            <v>D00574</v>
          </cell>
          <cell r="B557">
            <v>56</v>
          </cell>
          <cell r="C557" t="str">
            <v>c</v>
          </cell>
          <cell r="D557">
            <v>1302247</v>
          </cell>
          <cell r="E557" t="str">
            <v>부착시설(A)</v>
          </cell>
          <cell r="G557" t="str">
            <v>EA</v>
          </cell>
          <cell r="I557">
            <v>0</v>
          </cell>
        </row>
        <row r="558">
          <cell r="A558" t="str">
            <v>D03868</v>
          </cell>
          <cell r="B558">
            <v>6</v>
          </cell>
          <cell r="C558" t="str">
            <v>d</v>
          </cell>
          <cell r="D558">
            <v>1302279</v>
          </cell>
          <cell r="E558" t="str">
            <v>부착시설(D)</v>
          </cell>
          <cell r="G558" t="str">
            <v>EA</v>
          </cell>
          <cell r="I558">
            <v>0</v>
          </cell>
        </row>
        <row r="559">
          <cell r="A559" t="str">
            <v>D03867</v>
          </cell>
          <cell r="B559">
            <v>8</v>
          </cell>
          <cell r="C559" t="str">
            <v>e</v>
          </cell>
          <cell r="D559">
            <v>1302295</v>
          </cell>
          <cell r="E559" t="str">
            <v>집 수 정</v>
          </cell>
          <cell r="G559" t="str">
            <v>EA</v>
          </cell>
          <cell r="I559">
            <v>0</v>
          </cell>
        </row>
        <row r="560">
          <cell r="A560" t="str">
            <v>D03937</v>
          </cell>
          <cell r="B560">
            <v>4</v>
          </cell>
          <cell r="C560" t="str">
            <v>f</v>
          </cell>
          <cell r="D560">
            <v>1302299</v>
          </cell>
          <cell r="E560" t="str">
            <v>접속 T형관</v>
          </cell>
          <cell r="G560" t="str">
            <v>EA</v>
          </cell>
          <cell r="I560">
            <v>0</v>
          </cell>
        </row>
        <row r="561">
          <cell r="A561" t="str">
            <v>E2</v>
          </cell>
          <cell r="B561">
            <v>0</v>
          </cell>
          <cell r="C561" t="str">
            <v>계</v>
          </cell>
          <cell r="D561">
            <v>1302303</v>
          </cell>
          <cell r="I561">
            <v>0</v>
          </cell>
        </row>
        <row r="562">
          <cell r="A562" t="str">
            <v>T2</v>
          </cell>
          <cell r="B562">
            <v>564</v>
          </cell>
          <cell r="C562" t="str">
            <v>3.17</v>
          </cell>
          <cell r="D562">
            <v>1302311</v>
          </cell>
          <cell r="E562" t="str">
            <v>스페이서설치</v>
          </cell>
          <cell r="I562">
            <v>0</v>
          </cell>
        </row>
        <row r="563">
          <cell r="A563" t="str">
            <v>D00588</v>
          </cell>
          <cell r="B563">
            <v>2346</v>
          </cell>
          <cell r="C563" t="str">
            <v>a</v>
          </cell>
          <cell r="D563">
            <v>1302327</v>
          </cell>
          <cell r="E563" t="str">
            <v>스페이서 설치</v>
          </cell>
          <cell r="F563" t="str">
            <v>(슬라브및기초용)</v>
          </cell>
          <cell r="G563" t="str">
            <v>㎡</v>
          </cell>
          <cell r="I563">
            <v>0</v>
          </cell>
        </row>
        <row r="564">
          <cell r="A564" t="str">
            <v>D01070</v>
          </cell>
          <cell r="B564">
            <v>301</v>
          </cell>
          <cell r="C564" t="str">
            <v>b</v>
          </cell>
          <cell r="D564">
            <v>1302335</v>
          </cell>
          <cell r="E564" t="str">
            <v>스페이서 설치</v>
          </cell>
          <cell r="F564" t="str">
            <v>(벽체용)</v>
          </cell>
          <cell r="G564" t="str">
            <v>㎡</v>
          </cell>
          <cell r="I564">
            <v>0</v>
          </cell>
        </row>
        <row r="565">
          <cell r="A565" t="str">
            <v>E2</v>
          </cell>
          <cell r="B565">
            <v>0</v>
          </cell>
          <cell r="C565" t="str">
            <v>계</v>
          </cell>
          <cell r="D565">
            <v>1302339</v>
          </cell>
          <cell r="I565">
            <v>0</v>
          </cell>
        </row>
        <row r="566">
          <cell r="A566" t="str">
            <v>T2</v>
          </cell>
          <cell r="B566">
            <v>569</v>
          </cell>
          <cell r="C566" t="str">
            <v>3.18</v>
          </cell>
          <cell r="D566">
            <v>1302357</v>
          </cell>
          <cell r="E566" t="str">
            <v>교명판 설명판</v>
          </cell>
          <cell r="I566">
            <v>0</v>
          </cell>
        </row>
        <row r="567">
          <cell r="A567" t="str">
            <v>D00581</v>
          </cell>
          <cell r="B567">
            <v>4</v>
          </cell>
          <cell r="C567" t="str">
            <v>a</v>
          </cell>
          <cell r="D567">
            <v>1302358</v>
          </cell>
          <cell r="E567" t="str">
            <v>교 명 주</v>
          </cell>
          <cell r="F567" t="str">
            <v>(소형,화강석)</v>
          </cell>
          <cell r="G567" t="str">
            <v>기</v>
          </cell>
          <cell r="I567">
            <v>0</v>
          </cell>
        </row>
        <row r="568">
          <cell r="A568" t="str">
            <v>D00583</v>
          </cell>
          <cell r="B568">
            <v>2</v>
          </cell>
          <cell r="C568" t="str">
            <v>b</v>
          </cell>
          <cell r="D568">
            <v>1302359</v>
          </cell>
          <cell r="E568" t="str">
            <v>교 명 판(황동주물)</v>
          </cell>
          <cell r="F568" t="str">
            <v>(450x200x10)</v>
          </cell>
          <cell r="G568" t="str">
            <v>EA</v>
          </cell>
          <cell r="I568">
            <v>0</v>
          </cell>
        </row>
        <row r="569">
          <cell r="A569" t="str">
            <v>D00584</v>
          </cell>
          <cell r="B569">
            <v>2</v>
          </cell>
          <cell r="C569" t="str">
            <v>c</v>
          </cell>
          <cell r="D569">
            <v>1302423</v>
          </cell>
          <cell r="E569" t="str">
            <v>설 명 판(황동주물)</v>
          </cell>
          <cell r="F569" t="str">
            <v>(500x300x10)</v>
          </cell>
          <cell r="G569" t="str">
            <v>EA</v>
          </cell>
          <cell r="I569">
            <v>0</v>
          </cell>
        </row>
        <row r="570">
          <cell r="A570" t="str">
            <v>E2</v>
          </cell>
          <cell r="B570">
            <v>0</v>
          </cell>
          <cell r="C570" t="str">
            <v>계</v>
          </cell>
          <cell r="D570">
            <v>1302455</v>
          </cell>
          <cell r="I570">
            <v>0</v>
          </cell>
        </row>
        <row r="571">
          <cell r="A571" t="str">
            <v>D00594</v>
          </cell>
          <cell r="B571">
            <v>2</v>
          </cell>
          <cell r="C571" t="str">
            <v>3.19</v>
          </cell>
          <cell r="D571">
            <v>1302463</v>
          </cell>
          <cell r="E571" t="str">
            <v>측량기준점 설치</v>
          </cell>
          <cell r="F571" t="str">
            <v>(황동주물)</v>
          </cell>
          <cell r="G571" t="str">
            <v>EA</v>
          </cell>
          <cell r="I571">
            <v>0</v>
          </cell>
        </row>
        <row r="572">
          <cell r="A572" t="str">
            <v>T2</v>
          </cell>
          <cell r="B572">
            <v>574</v>
          </cell>
          <cell r="C572" t="str">
            <v>3.20</v>
          </cell>
          <cell r="D572">
            <v>1302591</v>
          </cell>
          <cell r="E572" t="str">
            <v>충 진 재</v>
          </cell>
          <cell r="I572">
            <v>0</v>
          </cell>
        </row>
        <row r="573">
          <cell r="A573" t="str">
            <v>D00846</v>
          </cell>
          <cell r="B573">
            <v>80</v>
          </cell>
          <cell r="C573" t="str">
            <v>a</v>
          </cell>
          <cell r="D573">
            <v>1302659</v>
          </cell>
          <cell r="E573" t="str">
            <v>폴리우레탄실란트채움</v>
          </cell>
          <cell r="F573" t="str">
            <v>(25x20)</v>
          </cell>
          <cell r="G573" t="str">
            <v>M</v>
          </cell>
          <cell r="I573">
            <v>0</v>
          </cell>
        </row>
        <row r="574">
          <cell r="A574" t="str">
            <v>D01224</v>
          </cell>
          <cell r="B574">
            <v>47</v>
          </cell>
          <cell r="C574" t="str">
            <v>b</v>
          </cell>
          <cell r="D574">
            <v>1302663</v>
          </cell>
          <cell r="E574" t="str">
            <v>폴리우레탄실란트채움</v>
          </cell>
          <cell r="F574" t="str">
            <v>(25x10)</v>
          </cell>
          <cell r="G574" t="str">
            <v>M</v>
          </cell>
          <cell r="I574">
            <v>0</v>
          </cell>
        </row>
        <row r="575">
          <cell r="A575" t="str">
            <v>E2</v>
          </cell>
          <cell r="B575">
            <v>0</v>
          </cell>
          <cell r="C575" t="str">
            <v>계</v>
          </cell>
          <cell r="D575">
            <v>1302665</v>
          </cell>
          <cell r="I575">
            <v>0</v>
          </cell>
        </row>
        <row r="576">
          <cell r="A576" t="str">
            <v>D01308</v>
          </cell>
          <cell r="B576">
            <v>853</v>
          </cell>
          <cell r="C576" t="str">
            <v>3.21</v>
          </cell>
          <cell r="D576">
            <v>1303105</v>
          </cell>
          <cell r="E576" t="str">
            <v>강섬유보강재</v>
          </cell>
          <cell r="F576" t="str">
            <v>(900 g/㎥)</v>
          </cell>
          <cell r="G576" t="str">
            <v>㎥</v>
          </cell>
          <cell r="I576">
            <v>0</v>
          </cell>
        </row>
        <row r="577">
          <cell r="A577" t="str">
            <v>D03817</v>
          </cell>
          <cell r="B577">
            <v>45</v>
          </cell>
          <cell r="C577" t="str">
            <v>3.22</v>
          </cell>
          <cell r="D577">
            <v>1303601</v>
          </cell>
          <cell r="E577" t="str">
            <v>ELASTIC FILLER</v>
          </cell>
          <cell r="F577" t="str">
            <v>(T=20 m/m)</v>
          </cell>
          <cell r="G577" t="str">
            <v>㎡</v>
          </cell>
          <cell r="I577">
            <v>0</v>
          </cell>
        </row>
        <row r="578">
          <cell r="A578" t="str">
            <v>D00911</v>
          </cell>
          <cell r="B578">
            <v>173</v>
          </cell>
          <cell r="C578" t="str">
            <v>3.23</v>
          </cell>
          <cell r="D578">
            <v>1456598</v>
          </cell>
          <cell r="E578" t="str">
            <v>방 호 벽</v>
          </cell>
          <cell r="F578" t="str">
            <v>(육교용)</v>
          </cell>
          <cell r="G578" t="str">
            <v>M</v>
          </cell>
          <cell r="I578">
            <v>0</v>
          </cell>
        </row>
        <row r="579">
          <cell r="A579" t="str">
            <v>D00791</v>
          </cell>
          <cell r="B579">
            <v>32</v>
          </cell>
          <cell r="C579" t="str">
            <v>3.24</v>
          </cell>
          <cell r="D579">
            <v>1533096</v>
          </cell>
          <cell r="E579" t="str">
            <v>교좌장치표지판</v>
          </cell>
          <cell r="G579" t="str">
            <v>EA</v>
          </cell>
          <cell r="I579">
            <v>0</v>
          </cell>
        </row>
        <row r="580">
          <cell r="A580" t="str">
            <v>D00817</v>
          </cell>
          <cell r="B580">
            <v>9.8000000000000004E-2</v>
          </cell>
          <cell r="C580" t="str">
            <v>3.25</v>
          </cell>
          <cell r="D580">
            <v>1571345</v>
          </cell>
          <cell r="E580" t="str">
            <v>아스팔트 채움</v>
          </cell>
          <cell r="F580" t="str">
            <v>(브론아스팔트)</v>
          </cell>
          <cell r="G580" t="str">
            <v>㎥</v>
          </cell>
          <cell r="I580">
            <v>0</v>
          </cell>
        </row>
        <row r="581">
          <cell r="A581" t="str">
            <v>D00593</v>
          </cell>
          <cell r="B581">
            <v>1035</v>
          </cell>
          <cell r="C581" t="str">
            <v>3.26</v>
          </cell>
          <cell r="D581">
            <v>1590470</v>
          </cell>
          <cell r="E581" t="str">
            <v>낙하물방지망</v>
          </cell>
          <cell r="G581" t="str">
            <v>㎡</v>
          </cell>
          <cell r="I581">
            <v>0</v>
          </cell>
        </row>
        <row r="582">
          <cell r="A582" t="str">
            <v>D01064</v>
          </cell>
          <cell r="B582">
            <v>80</v>
          </cell>
          <cell r="C582" t="str">
            <v>3.27</v>
          </cell>
          <cell r="D582">
            <v>1600032</v>
          </cell>
          <cell r="E582" t="str">
            <v>중앙분리대</v>
          </cell>
          <cell r="G582" t="str">
            <v>M</v>
          </cell>
          <cell r="I582">
            <v>0</v>
          </cell>
        </row>
        <row r="583">
          <cell r="A583" t="str">
            <v>D03859</v>
          </cell>
          <cell r="B583">
            <v>1</v>
          </cell>
          <cell r="C583" t="str">
            <v>3.28</v>
          </cell>
          <cell r="D583">
            <v>1604813</v>
          </cell>
          <cell r="E583" t="str">
            <v>천공장비조립및해체</v>
          </cell>
          <cell r="G583" t="str">
            <v>회</v>
          </cell>
          <cell r="I583">
            <v>0</v>
          </cell>
        </row>
        <row r="584">
          <cell r="A584" t="str">
            <v>T2</v>
          </cell>
          <cell r="B584">
            <v>586</v>
          </cell>
          <cell r="C584" t="str">
            <v>3.29</v>
          </cell>
          <cell r="D584">
            <v>1607204</v>
          </cell>
          <cell r="E584" t="str">
            <v>파일재하시험</v>
          </cell>
          <cell r="I584">
            <v>0</v>
          </cell>
        </row>
        <row r="585">
          <cell r="A585" t="str">
            <v>D03869</v>
          </cell>
          <cell r="B585">
            <v>1</v>
          </cell>
          <cell r="C585" t="str">
            <v>a</v>
          </cell>
          <cell r="D585">
            <v>1608399</v>
          </cell>
          <cell r="E585" t="str">
            <v>파일재하시험</v>
          </cell>
          <cell r="F585" t="str">
            <v>(정재하시험)</v>
          </cell>
          <cell r="G585" t="str">
            <v>개소</v>
          </cell>
          <cell r="I585">
            <v>0</v>
          </cell>
        </row>
        <row r="586">
          <cell r="A586" t="str">
            <v>D03870</v>
          </cell>
          <cell r="B586">
            <v>1</v>
          </cell>
          <cell r="C586" t="str">
            <v>b</v>
          </cell>
          <cell r="D586">
            <v>1608997</v>
          </cell>
          <cell r="E586" t="str">
            <v>파일재하시험</v>
          </cell>
          <cell r="F586" t="str">
            <v>(동재하시험)</v>
          </cell>
          <cell r="G586" t="str">
            <v>개소</v>
          </cell>
          <cell r="I586">
            <v>0</v>
          </cell>
        </row>
        <row r="587">
          <cell r="A587" t="str">
            <v>E2</v>
          </cell>
          <cell r="B587">
            <v>0</v>
          </cell>
          <cell r="C587" t="str">
            <v>계</v>
          </cell>
          <cell r="D587">
            <v>1609328</v>
          </cell>
          <cell r="I587">
            <v>0</v>
          </cell>
        </row>
        <row r="588">
          <cell r="A588" t="str">
            <v>D03871</v>
          </cell>
          <cell r="B588">
            <v>10</v>
          </cell>
          <cell r="C588" t="str">
            <v>3.30</v>
          </cell>
          <cell r="D588">
            <v>1609658</v>
          </cell>
          <cell r="E588" t="str">
            <v>평판재하시험</v>
          </cell>
          <cell r="G588" t="str">
            <v>개소</v>
          </cell>
          <cell r="I588">
            <v>0</v>
          </cell>
        </row>
        <row r="589">
          <cell r="A589" t="str">
            <v>E3</v>
          </cell>
          <cell r="B589">
            <v>0</v>
          </cell>
          <cell r="C589" t="str">
            <v>합계</v>
          </cell>
          <cell r="D589">
            <v>1609690</v>
          </cell>
          <cell r="I589">
            <v>0</v>
          </cell>
        </row>
        <row r="590">
          <cell r="A590" t="str">
            <v>T3</v>
          </cell>
          <cell r="B590">
            <v>705</v>
          </cell>
          <cell r="C590" t="str">
            <v>3.D</v>
          </cell>
          <cell r="D590">
            <v>1609722</v>
          </cell>
          <cell r="E590" t="str">
            <v>학  계   1  교</v>
          </cell>
          <cell r="F590" t="str">
            <v>P.S.C BEAM</v>
          </cell>
          <cell r="I590">
            <v>0</v>
          </cell>
        </row>
        <row r="591">
          <cell r="A591" t="str">
            <v>T2</v>
          </cell>
          <cell r="B591">
            <v>597</v>
          </cell>
          <cell r="C591" t="str">
            <v>3.01</v>
          </cell>
          <cell r="D591">
            <v>1609850</v>
          </cell>
          <cell r="E591" t="str">
            <v>토          공</v>
          </cell>
          <cell r="I591">
            <v>0</v>
          </cell>
        </row>
        <row r="592">
          <cell r="A592" t="str">
            <v>D00096</v>
          </cell>
          <cell r="B592">
            <v>3022</v>
          </cell>
          <cell r="C592" t="str">
            <v>a</v>
          </cell>
          <cell r="D592">
            <v>1763147</v>
          </cell>
          <cell r="E592" t="str">
            <v>구조물터파기</v>
          </cell>
          <cell r="F592" t="str">
            <v>(육상토사 0∼2 M)</v>
          </cell>
          <cell r="G592" t="str">
            <v>㎥</v>
          </cell>
          <cell r="I592">
            <v>0</v>
          </cell>
        </row>
        <row r="593">
          <cell r="A593" t="str">
            <v>D00097</v>
          </cell>
          <cell r="B593">
            <v>373</v>
          </cell>
          <cell r="C593" t="str">
            <v>b</v>
          </cell>
          <cell r="D593">
            <v>1763483</v>
          </cell>
          <cell r="E593" t="str">
            <v>구조물터파기</v>
          </cell>
          <cell r="F593" t="str">
            <v>(육상토사 2∼4 M)</v>
          </cell>
          <cell r="G593" t="str">
            <v>㎥</v>
          </cell>
          <cell r="I593">
            <v>0</v>
          </cell>
        </row>
        <row r="594">
          <cell r="A594" t="str">
            <v>D00160</v>
          </cell>
          <cell r="B594">
            <v>2927</v>
          </cell>
          <cell r="C594" t="str">
            <v>c</v>
          </cell>
          <cell r="D594">
            <v>1763819</v>
          </cell>
          <cell r="E594" t="str">
            <v>되메우기및다짐</v>
          </cell>
          <cell r="F594" t="str">
            <v>(인력30%+백호우70%)</v>
          </cell>
          <cell r="G594" t="str">
            <v>㎥</v>
          </cell>
          <cell r="I594">
            <v>0</v>
          </cell>
        </row>
        <row r="595">
          <cell r="A595" t="str">
            <v>D00170</v>
          </cell>
          <cell r="B595">
            <v>1175</v>
          </cell>
          <cell r="C595" t="str">
            <v>d</v>
          </cell>
          <cell r="D595">
            <v>1763939</v>
          </cell>
          <cell r="E595" t="str">
            <v>뒷채움잡석</v>
          </cell>
          <cell r="F595" t="str">
            <v>(현장암유용)</v>
          </cell>
          <cell r="G595" t="str">
            <v>㎥</v>
          </cell>
          <cell r="I595">
            <v>0</v>
          </cell>
        </row>
        <row r="596">
          <cell r="A596" t="str">
            <v>D00038</v>
          </cell>
          <cell r="B596">
            <v>1659</v>
          </cell>
          <cell r="C596" t="str">
            <v>e</v>
          </cell>
          <cell r="D596">
            <v>1763999</v>
          </cell>
          <cell r="E596" t="str">
            <v>토사치환</v>
          </cell>
          <cell r="F596" t="str">
            <v>노상다짐</v>
          </cell>
          <cell r="G596" t="str">
            <v>㎥</v>
          </cell>
          <cell r="I596">
            <v>0</v>
          </cell>
        </row>
        <row r="597">
          <cell r="A597" t="str">
            <v>D00150</v>
          </cell>
          <cell r="B597">
            <v>3045</v>
          </cell>
          <cell r="C597" t="str">
            <v>f</v>
          </cell>
          <cell r="D597">
            <v>1764029</v>
          </cell>
          <cell r="E597" t="str">
            <v>교대앞성토</v>
          </cell>
          <cell r="G597" t="str">
            <v>㎥</v>
          </cell>
          <cell r="I597">
            <v>0</v>
          </cell>
        </row>
        <row r="598">
          <cell r="A598" t="str">
            <v>E2</v>
          </cell>
          <cell r="B598">
            <v>0</v>
          </cell>
          <cell r="C598" t="str">
            <v>계</v>
          </cell>
          <cell r="D598">
            <v>1764059</v>
          </cell>
          <cell r="I598">
            <v>0</v>
          </cell>
        </row>
        <row r="599">
          <cell r="A599" t="str">
            <v>T2</v>
          </cell>
          <cell r="B599">
            <v>609</v>
          </cell>
          <cell r="C599" t="str">
            <v>3.02</v>
          </cell>
          <cell r="D599">
            <v>1764187</v>
          </cell>
          <cell r="E599" t="str">
            <v>강관파일공</v>
          </cell>
          <cell r="I599">
            <v>0</v>
          </cell>
        </row>
        <row r="600">
          <cell r="A600" t="str">
            <v>D00504</v>
          </cell>
          <cell r="B600">
            <v>3724</v>
          </cell>
          <cell r="C600" t="str">
            <v>a</v>
          </cell>
          <cell r="D600">
            <v>1764315</v>
          </cell>
          <cell r="E600" t="str">
            <v>강관파일구입</v>
          </cell>
          <cell r="F600" t="str">
            <v>(Φ508.0m/mx9t)</v>
          </cell>
          <cell r="G600" t="str">
            <v>M</v>
          </cell>
          <cell r="I600">
            <v>0</v>
          </cell>
        </row>
        <row r="601">
          <cell r="A601" t="str">
            <v>D00506</v>
          </cell>
          <cell r="B601">
            <v>2248</v>
          </cell>
          <cell r="C601" t="str">
            <v>b</v>
          </cell>
          <cell r="D601">
            <v>1764344</v>
          </cell>
          <cell r="E601" t="str">
            <v>강관파일항타(직항)</v>
          </cell>
          <cell r="F601" t="str">
            <v>Φ508(15 m 이상)</v>
          </cell>
          <cell r="G601" t="str">
            <v>M</v>
          </cell>
          <cell r="I601">
            <v>0</v>
          </cell>
        </row>
        <row r="602">
          <cell r="A602" t="str">
            <v>D00512</v>
          </cell>
          <cell r="B602">
            <v>1420</v>
          </cell>
          <cell r="C602" t="str">
            <v>c</v>
          </cell>
          <cell r="D602">
            <v>1764346</v>
          </cell>
          <cell r="E602" t="str">
            <v>강관파일항타(직항)</v>
          </cell>
          <cell r="F602" t="str">
            <v>Φ508(15 m 이하)</v>
          </cell>
          <cell r="G602" t="str">
            <v>M</v>
          </cell>
          <cell r="I602">
            <v>0</v>
          </cell>
        </row>
        <row r="603">
          <cell r="A603" t="str">
            <v>D03821</v>
          </cell>
          <cell r="B603">
            <v>3190</v>
          </cell>
          <cell r="C603" t="str">
            <v>d</v>
          </cell>
          <cell r="D603">
            <v>1764347</v>
          </cell>
          <cell r="E603" t="str">
            <v>토사천공</v>
          </cell>
          <cell r="G603" t="str">
            <v>M</v>
          </cell>
          <cell r="I603">
            <v>0</v>
          </cell>
        </row>
        <row r="604">
          <cell r="A604" t="str">
            <v>D03822</v>
          </cell>
          <cell r="B604">
            <v>465</v>
          </cell>
          <cell r="C604" t="str">
            <v>e</v>
          </cell>
          <cell r="D604">
            <v>1764350</v>
          </cell>
          <cell r="E604" t="str">
            <v>풍화암천공</v>
          </cell>
          <cell r="G604" t="str">
            <v>M</v>
          </cell>
          <cell r="I604">
            <v>0</v>
          </cell>
        </row>
        <row r="605">
          <cell r="A605" t="str">
            <v>D00516</v>
          </cell>
          <cell r="B605">
            <v>272</v>
          </cell>
          <cell r="C605" t="str">
            <v>f</v>
          </cell>
          <cell r="D605">
            <v>1764355</v>
          </cell>
          <cell r="E605" t="str">
            <v>두부및선단보강</v>
          </cell>
          <cell r="F605" t="str">
            <v>(Φ508.0 m/m)천공</v>
          </cell>
          <cell r="G605" t="str">
            <v>EA</v>
          </cell>
          <cell r="I605">
            <v>0</v>
          </cell>
        </row>
        <row r="606">
          <cell r="A606" t="str">
            <v>D03829</v>
          </cell>
          <cell r="B606">
            <v>972</v>
          </cell>
          <cell r="C606" t="str">
            <v>g</v>
          </cell>
          <cell r="D606">
            <v>1764364</v>
          </cell>
          <cell r="E606" t="str">
            <v>주면고정액</v>
          </cell>
          <cell r="G606" t="str">
            <v>㎥</v>
          </cell>
          <cell r="I606">
            <v>0</v>
          </cell>
        </row>
        <row r="607">
          <cell r="A607" t="str">
            <v>D03830</v>
          </cell>
          <cell r="B607">
            <v>79</v>
          </cell>
          <cell r="C607" t="str">
            <v>h</v>
          </cell>
          <cell r="D607">
            <v>1764368</v>
          </cell>
          <cell r="E607" t="str">
            <v>선단고정액</v>
          </cell>
          <cell r="G607" t="str">
            <v>㎥</v>
          </cell>
          <cell r="I607">
            <v>0</v>
          </cell>
        </row>
        <row r="608">
          <cell r="A608" t="str">
            <v>D00515</v>
          </cell>
          <cell r="B608">
            <v>136</v>
          </cell>
          <cell r="C608" t="str">
            <v>i</v>
          </cell>
          <cell r="D608">
            <v>1764370</v>
          </cell>
          <cell r="E608" t="str">
            <v>강관파일이음</v>
          </cell>
          <cell r="F608" t="str">
            <v>(Φ508.0 m/m)</v>
          </cell>
          <cell r="G608" t="str">
            <v>EA</v>
          </cell>
          <cell r="I608">
            <v>0</v>
          </cell>
        </row>
        <row r="609">
          <cell r="A609" t="str">
            <v>D01282</v>
          </cell>
          <cell r="B609">
            <v>48</v>
          </cell>
          <cell r="C609" t="str">
            <v>j</v>
          </cell>
          <cell r="D609">
            <v>1764371</v>
          </cell>
          <cell r="E609" t="str">
            <v>방사선투과검사(RT)</v>
          </cell>
          <cell r="F609" t="str">
            <v>(3 1/3x12 ")</v>
          </cell>
          <cell r="G609" t="str">
            <v>매</v>
          </cell>
          <cell r="I609">
            <v>0</v>
          </cell>
        </row>
        <row r="610">
          <cell r="A610" t="str">
            <v>E2</v>
          </cell>
          <cell r="B610">
            <v>0</v>
          </cell>
          <cell r="C610" t="str">
            <v>계</v>
          </cell>
          <cell r="D610">
            <v>1764372</v>
          </cell>
          <cell r="I610">
            <v>0</v>
          </cell>
        </row>
        <row r="611">
          <cell r="A611" t="str">
            <v>T2</v>
          </cell>
          <cell r="B611">
            <v>619</v>
          </cell>
          <cell r="C611" t="str">
            <v>3.03</v>
          </cell>
          <cell r="D611">
            <v>1765158</v>
          </cell>
          <cell r="E611" t="str">
            <v>거 푸 집</v>
          </cell>
          <cell r="I611">
            <v>0</v>
          </cell>
        </row>
        <row r="612">
          <cell r="A612" t="str">
            <v>D00276</v>
          </cell>
          <cell r="B612">
            <v>2604</v>
          </cell>
          <cell r="C612" t="str">
            <v>a</v>
          </cell>
          <cell r="D612">
            <v>1765159</v>
          </cell>
          <cell r="E612" t="str">
            <v>합판거푸집</v>
          </cell>
          <cell r="F612" t="str">
            <v>(3 회)</v>
          </cell>
          <cell r="G612" t="str">
            <v>㎡</v>
          </cell>
          <cell r="I612">
            <v>0</v>
          </cell>
        </row>
        <row r="613">
          <cell r="A613" t="str">
            <v>D00277</v>
          </cell>
          <cell r="B613">
            <v>386</v>
          </cell>
          <cell r="C613" t="str">
            <v>b</v>
          </cell>
          <cell r="D613">
            <v>1765207</v>
          </cell>
          <cell r="E613" t="str">
            <v>합판거푸집</v>
          </cell>
          <cell r="F613" t="str">
            <v>(3 회 7∼10 m)</v>
          </cell>
          <cell r="G613" t="str">
            <v>㎡</v>
          </cell>
          <cell r="I613">
            <v>0</v>
          </cell>
        </row>
        <row r="614">
          <cell r="A614" t="str">
            <v>D00280</v>
          </cell>
          <cell r="B614">
            <v>458</v>
          </cell>
          <cell r="C614" t="str">
            <v>c</v>
          </cell>
          <cell r="D614">
            <v>1765223</v>
          </cell>
          <cell r="E614" t="str">
            <v>합판거푸집</v>
          </cell>
          <cell r="F614" t="str">
            <v>(4 회)</v>
          </cell>
          <cell r="G614" t="str">
            <v>㎡</v>
          </cell>
          <cell r="I614">
            <v>0</v>
          </cell>
        </row>
        <row r="615">
          <cell r="A615" t="str">
            <v>D00282</v>
          </cell>
          <cell r="B615">
            <v>35</v>
          </cell>
          <cell r="C615" t="str">
            <v>d</v>
          </cell>
          <cell r="D615">
            <v>1765255</v>
          </cell>
          <cell r="E615" t="str">
            <v>합판거푸집</v>
          </cell>
          <cell r="F615" t="str">
            <v>(6 회)</v>
          </cell>
          <cell r="G615" t="str">
            <v>㎡</v>
          </cell>
          <cell r="I615">
            <v>0</v>
          </cell>
        </row>
        <row r="616">
          <cell r="A616" t="str">
            <v>D00265</v>
          </cell>
          <cell r="B616">
            <v>385</v>
          </cell>
          <cell r="C616" t="str">
            <v>e</v>
          </cell>
          <cell r="D616">
            <v>1765263</v>
          </cell>
          <cell r="E616" t="str">
            <v>문양거푸집(합판4회+</v>
          </cell>
          <cell r="F616" t="str">
            <v>문양스치로폴(0∼7M)</v>
          </cell>
          <cell r="G616" t="str">
            <v>㎡</v>
          </cell>
          <cell r="I616">
            <v>0</v>
          </cell>
        </row>
        <row r="617">
          <cell r="A617" t="str">
            <v>D01111</v>
          </cell>
          <cell r="B617">
            <v>23</v>
          </cell>
          <cell r="C617" t="str">
            <v>f</v>
          </cell>
          <cell r="D617">
            <v>1765267</v>
          </cell>
          <cell r="E617" t="str">
            <v>문양거푸집(합판4회+</v>
          </cell>
          <cell r="F617" t="str">
            <v>문양스치로폴(7∼10M)</v>
          </cell>
          <cell r="G617" t="str">
            <v>㎡</v>
          </cell>
          <cell r="I617">
            <v>0</v>
          </cell>
        </row>
        <row r="618">
          <cell r="A618" t="str">
            <v>D00306</v>
          </cell>
          <cell r="B618">
            <v>316</v>
          </cell>
          <cell r="C618" t="str">
            <v>g</v>
          </cell>
          <cell r="D618">
            <v>1765269</v>
          </cell>
          <cell r="E618" t="str">
            <v>원형거푸집</v>
          </cell>
          <cell r="F618" t="str">
            <v>(3 회 0∼7 m)</v>
          </cell>
          <cell r="G618" t="str">
            <v>㎡</v>
          </cell>
          <cell r="I618">
            <v>0</v>
          </cell>
        </row>
        <row r="619">
          <cell r="A619" t="str">
            <v>D00307</v>
          </cell>
          <cell r="B619">
            <v>27</v>
          </cell>
          <cell r="C619" t="str">
            <v>h</v>
          </cell>
          <cell r="D619">
            <v>1765270</v>
          </cell>
          <cell r="E619" t="str">
            <v>원형거푸집</v>
          </cell>
          <cell r="F619" t="str">
            <v>(3 회 7∼10 m)</v>
          </cell>
          <cell r="G619" t="str">
            <v>㎡</v>
          </cell>
          <cell r="I619">
            <v>0</v>
          </cell>
        </row>
        <row r="620">
          <cell r="A620" t="str">
            <v>E2</v>
          </cell>
          <cell r="B620">
            <v>0</v>
          </cell>
          <cell r="C620" t="str">
            <v>계</v>
          </cell>
          <cell r="D620">
            <v>1765271</v>
          </cell>
          <cell r="I620">
            <v>0</v>
          </cell>
        </row>
        <row r="621">
          <cell r="A621" t="str">
            <v>D00323</v>
          </cell>
          <cell r="B621">
            <v>2046</v>
          </cell>
          <cell r="C621" t="str">
            <v>3.04</v>
          </cell>
          <cell r="D621">
            <v>1765272</v>
          </cell>
          <cell r="E621" t="str">
            <v>강관비계</v>
          </cell>
          <cell r="F621" t="str">
            <v>(0∼30 M)</v>
          </cell>
          <cell r="G621" t="str">
            <v>㎡</v>
          </cell>
          <cell r="I621">
            <v>0</v>
          </cell>
        </row>
        <row r="622">
          <cell r="A622" t="str">
            <v>T2</v>
          </cell>
          <cell r="B622">
            <v>625</v>
          </cell>
          <cell r="C622" t="str">
            <v>3.05</v>
          </cell>
          <cell r="D622">
            <v>1765336</v>
          </cell>
          <cell r="E622" t="str">
            <v>동 바 리</v>
          </cell>
          <cell r="I622">
            <v>0</v>
          </cell>
        </row>
        <row r="623">
          <cell r="A623" t="str">
            <v>D00327</v>
          </cell>
          <cell r="B623">
            <v>2243</v>
          </cell>
          <cell r="C623" t="str">
            <v>a</v>
          </cell>
          <cell r="D623">
            <v>1765368</v>
          </cell>
          <cell r="E623" t="str">
            <v>동바리공</v>
          </cell>
          <cell r="F623" t="str">
            <v>(목재 4 회)</v>
          </cell>
          <cell r="G623" t="str">
            <v>공㎥</v>
          </cell>
          <cell r="I623">
            <v>0</v>
          </cell>
        </row>
        <row r="624">
          <cell r="A624" t="str">
            <v>D00334</v>
          </cell>
          <cell r="B624">
            <v>922</v>
          </cell>
          <cell r="C624" t="str">
            <v>b</v>
          </cell>
          <cell r="D624">
            <v>1765392</v>
          </cell>
          <cell r="E624" t="str">
            <v>강관동바리</v>
          </cell>
          <cell r="F624" t="str">
            <v>(교량용)</v>
          </cell>
          <cell r="G624" t="str">
            <v>공㎥</v>
          </cell>
          <cell r="I624">
            <v>0</v>
          </cell>
        </row>
        <row r="625">
          <cell r="A625" t="str">
            <v>D01129</v>
          </cell>
          <cell r="B625">
            <v>225</v>
          </cell>
          <cell r="C625" t="str">
            <v>c</v>
          </cell>
          <cell r="D625">
            <v>1765396</v>
          </cell>
          <cell r="E625" t="str">
            <v>수평보강재(교량용)</v>
          </cell>
          <cell r="F625" t="str">
            <v>(강관동바리)</v>
          </cell>
          <cell r="G625" t="str">
            <v>㎡</v>
          </cell>
          <cell r="I625">
            <v>0</v>
          </cell>
        </row>
        <row r="626">
          <cell r="A626" t="str">
            <v>E2</v>
          </cell>
          <cell r="B626">
            <v>0</v>
          </cell>
          <cell r="C626" t="str">
            <v>계</v>
          </cell>
          <cell r="D626">
            <v>1765398</v>
          </cell>
          <cell r="I626">
            <v>0</v>
          </cell>
        </row>
        <row r="627">
          <cell r="A627" t="str">
            <v>T2</v>
          </cell>
          <cell r="B627">
            <v>629</v>
          </cell>
          <cell r="C627" t="str">
            <v>3.06</v>
          </cell>
          <cell r="D627">
            <v>1765520</v>
          </cell>
          <cell r="E627" t="str">
            <v>철근가공조립</v>
          </cell>
          <cell r="I627">
            <v>0</v>
          </cell>
        </row>
        <row r="628">
          <cell r="A628" t="str">
            <v>D00271</v>
          </cell>
          <cell r="B628">
            <v>19.492000000000001</v>
          </cell>
          <cell r="C628" t="str">
            <v>a</v>
          </cell>
          <cell r="D628">
            <v>1765522</v>
          </cell>
          <cell r="E628" t="str">
            <v>철근가공조립</v>
          </cell>
          <cell r="F628" t="str">
            <v>(보 통)</v>
          </cell>
          <cell r="G628" t="str">
            <v>Ton</v>
          </cell>
          <cell r="I628">
            <v>0</v>
          </cell>
        </row>
        <row r="629">
          <cell r="A629" t="str">
            <v>D00272</v>
          </cell>
          <cell r="B629">
            <v>418.69099999999997</v>
          </cell>
          <cell r="C629" t="str">
            <v>b</v>
          </cell>
          <cell r="D629">
            <v>1765524</v>
          </cell>
          <cell r="E629" t="str">
            <v>철근가공조립</v>
          </cell>
          <cell r="F629" t="str">
            <v>(복 잡)</v>
          </cell>
          <cell r="G629" t="str">
            <v>Ton</v>
          </cell>
          <cell r="I629">
            <v>0</v>
          </cell>
        </row>
        <row r="630">
          <cell r="A630" t="str">
            <v>E2</v>
          </cell>
          <cell r="B630">
            <v>0</v>
          </cell>
          <cell r="C630" t="str">
            <v>계</v>
          </cell>
          <cell r="D630">
            <v>1765527</v>
          </cell>
          <cell r="I630">
            <v>0</v>
          </cell>
        </row>
        <row r="631">
          <cell r="A631" t="str">
            <v>T2</v>
          </cell>
          <cell r="B631">
            <v>633</v>
          </cell>
          <cell r="C631" t="str">
            <v>3.07</v>
          </cell>
          <cell r="D631">
            <v>1765528</v>
          </cell>
          <cell r="E631" t="str">
            <v>콘크리트타설</v>
          </cell>
          <cell r="I631">
            <v>0</v>
          </cell>
        </row>
        <row r="632">
          <cell r="A632" t="str">
            <v>D00237</v>
          </cell>
          <cell r="B632">
            <v>2584</v>
          </cell>
          <cell r="C632" t="str">
            <v>a</v>
          </cell>
          <cell r="D632">
            <v>1765592</v>
          </cell>
          <cell r="E632" t="str">
            <v>콘크리트타설</v>
          </cell>
          <cell r="F632" t="str">
            <v>(철근 펌프카)</v>
          </cell>
          <cell r="G632" t="str">
            <v>㎥</v>
          </cell>
          <cell r="I632">
            <v>0</v>
          </cell>
        </row>
        <row r="633">
          <cell r="A633" t="str">
            <v>D00231</v>
          </cell>
          <cell r="B633">
            <v>89</v>
          </cell>
          <cell r="C633" t="str">
            <v>b</v>
          </cell>
          <cell r="D633">
            <v>1765624</v>
          </cell>
          <cell r="E633" t="str">
            <v>콘크리트타설</v>
          </cell>
          <cell r="F633" t="str">
            <v>(무근 VIB 제외)</v>
          </cell>
          <cell r="G633" t="str">
            <v>㎥</v>
          </cell>
          <cell r="I633">
            <v>0</v>
          </cell>
        </row>
        <row r="634">
          <cell r="A634" t="str">
            <v>E2</v>
          </cell>
          <cell r="B634">
            <v>0</v>
          </cell>
          <cell r="C634" t="str">
            <v>계</v>
          </cell>
          <cell r="D634">
            <v>1765656</v>
          </cell>
          <cell r="I634">
            <v>0</v>
          </cell>
        </row>
        <row r="635">
          <cell r="A635" t="str">
            <v>T2</v>
          </cell>
          <cell r="B635">
            <v>637</v>
          </cell>
          <cell r="C635" t="str">
            <v>3.08</v>
          </cell>
          <cell r="D635">
            <v>1765664</v>
          </cell>
          <cell r="E635" t="str">
            <v>표 면 처 리</v>
          </cell>
          <cell r="I635">
            <v>0</v>
          </cell>
        </row>
        <row r="636">
          <cell r="A636" t="str">
            <v>D00537</v>
          </cell>
          <cell r="B636">
            <v>1898</v>
          </cell>
          <cell r="C636" t="str">
            <v>a</v>
          </cell>
          <cell r="D636">
            <v>1765668</v>
          </cell>
          <cell r="E636" t="str">
            <v>슬래브양생</v>
          </cell>
          <cell r="F636" t="str">
            <v>(양생제)</v>
          </cell>
          <cell r="G636" t="str">
            <v>㎡</v>
          </cell>
          <cell r="I636">
            <v>0</v>
          </cell>
        </row>
        <row r="637">
          <cell r="A637" t="str">
            <v>D00539</v>
          </cell>
          <cell r="B637">
            <v>1717</v>
          </cell>
          <cell r="C637" t="str">
            <v>b</v>
          </cell>
          <cell r="D637">
            <v>1765670</v>
          </cell>
          <cell r="E637" t="str">
            <v>슬래브면고르기</v>
          </cell>
          <cell r="F637" t="str">
            <v>(데크 피니샤)</v>
          </cell>
          <cell r="G637" t="str">
            <v>㎡</v>
          </cell>
          <cell r="I637">
            <v>0</v>
          </cell>
        </row>
        <row r="638">
          <cell r="A638" t="str">
            <v>E2</v>
          </cell>
          <cell r="B638">
            <v>0</v>
          </cell>
          <cell r="C638" t="str">
            <v>계</v>
          </cell>
          <cell r="D638">
            <v>1765671</v>
          </cell>
          <cell r="I638">
            <v>0</v>
          </cell>
        </row>
        <row r="639">
          <cell r="A639" t="str">
            <v>T2</v>
          </cell>
          <cell r="B639">
            <v>643</v>
          </cell>
          <cell r="C639" t="str">
            <v>3.09</v>
          </cell>
          <cell r="D639">
            <v>1765799</v>
          </cell>
          <cell r="E639" t="str">
            <v>교좌장치</v>
          </cell>
          <cell r="I639">
            <v>0</v>
          </cell>
        </row>
        <row r="640">
          <cell r="A640" t="str">
            <v>D00545</v>
          </cell>
          <cell r="B640">
            <v>2</v>
          </cell>
          <cell r="C640" t="str">
            <v>a</v>
          </cell>
          <cell r="D640">
            <v>1765895</v>
          </cell>
          <cell r="E640" t="str">
            <v>교좌장치</v>
          </cell>
          <cell r="F640" t="str">
            <v>(고정단 135 Ton)</v>
          </cell>
          <cell r="G640" t="str">
            <v>EA</v>
          </cell>
          <cell r="I640">
            <v>0</v>
          </cell>
        </row>
        <row r="641">
          <cell r="A641" t="str">
            <v>D00549</v>
          </cell>
          <cell r="B641">
            <v>8</v>
          </cell>
          <cell r="C641" t="str">
            <v>b</v>
          </cell>
          <cell r="D641">
            <v>1765943</v>
          </cell>
          <cell r="E641" t="str">
            <v>교좌장치</v>
          </cell>
          <cell r="F641" t="str">
            <v>(횡방향가동단135Ton)</v>
          </cell>
          <cell r="G641" t="str">
            <v>EA</v>
          </cell>
          <cell r="I641">
            <v>0</v>
          </cell>
        </row>
        <row r="642">
          <cell r="A642" t="str">
            <v>D00548</v>
          </cell>
          <cell r="B642">
            <v>10</v>
          </cell>
          <cell r="C642" t="str">
            <v>c</v>
          </cell>
          <cell r="D642">
            <v>1765967</v>
          </cell>
          <cell r="E642" t="str">
            <v>교좌장치</v>
          </cell>
          <cell r="F642" t="str">
            <v>(종방향가동단135Ton)</v>
          </cell>
          <cell r="G642" t="str">
            <v>EA</v>
          </cell>
          <cell r="I642">
            <v>0</v>
          </cell>
        </row>
        <row r="643">
          <cell r="A643" t="str">
            <v>D00547</v>
          </cell>
          <cell r="B643">
            <v>40</v>
          </cell>
          <cell r="C643" t="str">
            <v>d</v>
          </cell>
          <cell r="D643">
            <v>1765979</v>
          </cell>
          <cell r="E643" t="str">
            <v>교좌장치</v>
          </cell>
          <cell r="F643" t="str">
            <v>(양방향가동단135Ton)</v>
          </cell>
          <cell r="G643" t="str">
            <v>EA</v>
          </cell>
          <cell r="I643">
            <v>0</v>
          </cell>
        </row>
        <row r="644">
          <cell r="A644" t="str">
            <v>E2</v>
          </cell>
          <cell r="B644">
            <v>0</v>
          </cell>
          <cell r="C644" t="str">
            <v>계</v>
          </cell>
          <cell r="D644">
            <v>1765985</v>
          </cell>
          <cell r="I644">
            <v>0</v>
          </cell>
        </row>
        <row r="645">
          <cell r="A645" t="str">
            <v>T2</v>
          </cell>
          <cell r="B645">
            <v>648</v>
          </cell>
          <cell r="C645" t="str">
            <v>3.10</v>
          </cell>
          <cell r="D645">
            <v>1766113</v>
          </cell>
          <cell r="E645" t="str">
            <v>P.S.C BEAM</v>
          </cell>
          <cell r="I645">
            <v>0</v>
          </cell>
        </row>
        <row r="646">
          <cell r="A646" t="str">
            <v>D00619</v>
          </cell>
          <cell r="B646">
            <v>30</v>
          </cell>
          <cell r="C646" t="str">
            <v>a</v>
          </cell>
          <cell r="D646">
            <v>1766177</v>
          </cell>
          <cell r="E646" t="str">
            <v>P.S.C BEAM 제작</v>
          </cell>
          <cell r="F646" t="str">
            <v>(L=30 M)</v>
          </cell>
          <cell r="G646" t="str">
            <v>본</v>
          </cell>
          <cell r="I646">
            <v>0</v>
          </cell>
        </row>
        <row r="647">
          <cell r="A647" t="str">
            <v>D00606</v>
          </cell>
          <cell r="B647">
            <v>30</v>
          </cell>
          <cell r="C647" t="str">
            <v>b</v>
          </cell>
          <cell r="D647">
            <v>1766241</v>
          </cell>
          <cell r="E647" t="str">
            <v>P.S.C 빔 운반및설치</v>
          </cell>
          <cell r="F647" t="str">
            <v>(L=30 M)</v>
          </cell>
          <cell r="G647" t="str">
            <v>EA</v>
          </cell>
          <cell r="I647">
            <v>0</v>
          </cell>
        </row>
        <row r="648">
          <cell r="A648" t="str">
            <v>D01130</v>
          </cell>
          <cell r="B648">
            <v>30</v>
          </cell>
          <cell r="C648" t="str">
            <v>c</v>
          </cell>
          <cell r="D648">
            <v>1766305</v>
          </cell>
          <cell r="E648" t="str">
            <v>P.S.C빔 전도방지시설</v>
          </cell>
          <cell r="G648" t="str">
            <v>본</v>
          </cell>
          <cell r="I648">
            <v>0</v>
          </cell>
        </row>
        <row r="649">
          <cell r="A649" t="str">
            <v>E2</v>
          </cell>
          <cell r="B649">
            <v>0</v>
          </cell>
          <cell r="C649" t="str">
            <v>계</v>
          </cell>
          <cell r="D649">
            <v>1766337</v>
          </cell>
          <cell r="I649">
            <v>0</v>
          </cell>
        </row>
        <row r="650">
          <cell r="A650" t="str">
            <v>T2</v>
          </cell>
          <cell r="B650">
            <v>652</v>
          </cell>
          <cell r="C650" t="str">
            <v>3.11</v>
          </cell>
          <cell r="D650">
            <v>1766377</v>
          </cell>
          <cell r="E650" t="str">
            <v>신축이음장치</v>
          </cell>
          <cell r="I650">
            <v>0</v>
          </cell>
        </row>
        <row r="651">
          <cell r="A651" t="str">
            <v>D01313</v>
          </cell>
          <cell r="B651">
            <v>22</v>
          </cell>
          <cell r="C651" t="str">
            <v>a</v>
          </cell>
          <cell r="D651">
            <v>1766417</v>
          </cell>
          <cell r="E651" t="str">
            <v>신축이음장치</v>
          </cell>
          <cell r="F651" t="str">
            <v>(Rail-No100)</v>
          </cell>
          <cell r="G651" t="str">
            <v>M</v>
          </cell>
          <cell r="I651">
            <v>0</v>
          </cell>
        </row>
        <row r="652">
          <cell r="A652" t="str">
            <v>D00554</v>
          </cell>
          <cell r="B652">
            <v>22</v>
          </cell>
          <cell r="C652" t="str">
            <v>b</v>
          </cell>
          <cell r="D652">
            <v>1766505</v>
          </cell>
          <cell r="E652" t="str">
            <v>신축이음장치</v>
          </cell>
          <cell r="F652" t="str">
            <v>(Rail-No160)</v>
          </cell>
          <cell r="G652" t="str">
            <v>M</v>
          </cell>
          <cell r="I652">
            <v>0</v>
          </cell>
        </row>
        <row r="653">
          <cell r="A653" t="str">
            <v>E2</v>
          </cell>
          <cell r="B653">
            <v>0</v>
          </cell>
          <cell r="C653" t="str">
            <v>계</v>
          </cell>
          <cell r="D653">
            <v>1766549</v>
          </cell>
          <cell r="I653">
            <v>0</v>
          </cell>
        </row>
        <row r="654">
          <cell r="A654" t="str">
            <v>D00535</v>
          </cell>
          <cell r="B654">
            <v>1717</v>
          </cell>
          <cell r="C654" t="str">
            <v>3.12</v>
          </cell>
          <cell r="D654">
            <v>1766593</v>
          </cell>
          <cell r="E654" t="str">
            <v>교면방수</v>
          </cell>
          <cell r="F654" t="str">
            <v>(도막식)</v>
          </cell>
          <cell r="G654" t="str">
            <v>㎡</v>
          </cell>
          <cell r="I654">
            <v>0</v>
          </cell>
        </row>
        <row r="655">
          <cell r="A655" t="str">
            <v>T2</v>
          </cell>
          <cell r="B655">
            <v>659</v>
          </cell>
          <cell r="C655" t="str">
            <v>3.13</v>
          </cell>
          <cell r="D655">
            <v>1766657</v>
          </cell>
          <cell r="E655" t="str">
            <v>접속슬래브 접합공</v>
          </cell>
          <cell r="I655">
            <v>0</v>
          </cell>
        </row>
        <row r="656">
          <cell r="A656" t="str">
            <v>D01067</v>
          </cell>
          <cell r="B656">
            <v>104</v>
          </cell>
          <cell r="C656" t="str">
            <v>a</v>
          </cell>
          <cell r="D656">
            <v>1766689</v>
          </cell>
          <cell r="E656" t="str">
            <v>다웰바 설치</v>
          </cell>
          <cell r="F656" t="str">
            <v>(D=25 m/m, L=500)</v>
          </cell>
          <cell r="G656" t="str">
            <v>EA</v>
          </cell>
          <cell r="I656">
            <v>0</v>
          </cell>
        </row>
        <row r="657">
          <cell r="A657" t="str">
            <v>D01190</v>
          </cell>
          <cell r="B657">
            <v>31</v>
          </cell>
          <cell r="C657" t="str">
            <v>b</v>
          </cell>
          <cell r="D657">
            <v>1766721</v>
          </cell>
          <cell r="E657" t="str">
            <v>다웰-켑 설치</v>
          </cell>
          <cell r="F657" t="str">
            <v>(Φ60 m/m)</v>
          </cell>
          <cell r="G657" t="str">
            <v>M</v>
          </cell>
          <cell r="I657">
            <v>0</v>
          </cell>
        </row>
        <row r="658">
          <cell r="A658" t="str">
            <v>D00540</v>
          </cell>
          <cell r="B658">
            <v>104</v>
          </cell>
          <cell r="C658" t="str">
            <v>c</v>
          </cell>
          <cell r="D658">
            <v>1766723</v>
          </cell>
          <cell r="E658" t="str">
            <v>경질고무판</v>
          </cell>
          <cell r="F658" t="str">
            <v>(150x150)</v>
          </cell>
          <cell r="G658" t="str">
            <v>EA</v>
          </cell>
          <cell r="I658">
            <v>0</v>
          </cell>
        </row>
        <row r="659">
          <cell r="A659" t="str">
            <v>D00566</v>
          </cell>
          <cell r="B659">
            <v>18</v>
          </cell>
          <cell r="C659" t="str">
            <v>d</v>
          </cell>
          <cell r="D659">
            <v>1766724</v>
          </cell>
          <cell r="E659" t="str">
            <v>타르페이퍼 설치</v>
          </cell>
          <cell r="F659" t="str">
            <v>(5 겹)</v>
          </cell>
          <cell r="G659" t="str">
            <v>㎡</v>
          </cell>
          <cell r="I659">
            <v>0</v>
          </cell>
        </row>
        <row r="660">
          <cell r="A660" t="str">
            <v>E2</v>
          </cell>
          <cell r="B660">
            <v>0</v>
          </cell>
          <cell r="C660" t="str">
            <v>계</v>
          </cell>
          <cell r="D660">
            <v>1766756</v>
          </cell>
          <cell r="I660">
            <v>0</v>
          </cell>
        </row>
        <row r="661">
          <cell r="A661" t="str">
            <v>T2</v>
          </cell>
          <cell r="B661">
            <v>663</v>
          </cell>
          <cell r="C661" t="str">
            <v>3.14</v>
          </cell>
          <cell r="D661">
            <v>1766789</v>
          </cell>
          <cell r="E661" t="str">
            <v>무수축 콘크리트</v>
          </cell>
          <cell r="I661">
            <v>0</v>
          </cell>
        </row>
        <row r="662">
          <cell r="A662" t="str">
            <v>D00567</v>
          </cell>
          <cell r="B662">
            <v>2.8439999999999999</v>
          </cell>
          <cell r="C662" t="str">
            <v>a</v>
          </cell>
          <cell r="D662">
            <v>1766805</v>
          </cell>
          <cell r="E662" t="str">
            <v>무수축몰탈</v>
          </cell>
          <cell r="F662" t="str">
            <v>(1:1)</v>
          </cell>
          <cell r="G662" t="str">
            <v>㎥</v>
          </cell>
          <cell r="I662">
            <v>0</v>
          </cell>
        </row>
        <row r="663">
          <cell r="A663" t="str">
            <v>D00568</v>
          </cell>
          <cell r="B663">
            <v>10.54</v>
          </cell>
          <cell r="C663" t="str">
            <v>b</v>
          </cell>
          <cell r="D663">
            <v>1766813</v>
          </cell>
          <cell r="E663" t="str">
            <v>무수축콘크리트</v>
          </cell>
          <cell r="G663" t="str">
            <v>㎥</v>
          </cell>
          <cell r="I663">
            <v>0</v>
          </cell>
        </row>
        <row r="664">
          <cell r="A664" t="str">
            <v>E2</v>
          </cell>
          <cell r="B664">
            <v>0</v>
          </cell>
          <cell r="C664" t="str">
            <v>계</v>
          </cell>
          <cell r="D664">
            <v>1766817</v>
          </cell>
          <cell r="I664">
            <v>0</v>
          </cell>
        </row>
        <row r="665">
          <cell r="A665" t="str">
            <v>T2</v>
          </cell>
          <cell r="B665">
            <v>667</v>
          </cell>
          <cell r="C665" t="str">
            <v>3.15</v>
          </cell>
          <cell r="D665">
            <v>1766819</v>
          </cell>
          <cell r="E665" t="str">
            <v>스치로폴 설치</v>
          </cell>
          <cell r="I665">
            <v>0</v>
          </cell>
        </row>
        <row r="666">
          <cell r="A666" t="str">
            <v>D00853</v>
          </cell>
          <cell r="B666">
            <v>9</v>
          </cell>
          <cell r="C666" t="str">
            <v>a</v>
          </cell>
          <cell r="D666">
            <v>1767077</v>
          </cell>
          <cell r="E666" t="str">
            <v>스치로폴설치</v>
          </cell>
          <cell r="F666" t="str">
            <v>(T=10 m/m)</v>
          </cell>
          <cell r="G666" t="str">
            <v>㎡</v>
          </cell>
          <cell r="I666">
            <v>0</v>
          </cell>
        </row>
        <row r="667">
          <cell r="A667" t="str">
            <v>D00532</v>
          </cell>
          <cell r="B667">
            <v>83</v>
          </cell>
          <cell r="C667" t="str">
            <v>b</v>
          </cell>
          <cell r="D667">
            <v>1767205</v>
          </cell>
          <cell r="E667" t="str">
            <v>스치로폴설치</v>
          </cell>
          <cell r="F667" t="str">
            <v>(T=20 m/m)</v>
          </cell>
          <cell r="G667" t="str">
            <v>㎡</v>
          </cell>
          <cell r="I667">
            <v>0</v>
          </cell>
        </row>
        <row r="668">
          <cell r="A668" t="str">
            <v>E2</v>
          </cell>
          <cell r="B668">
            <v>0</v>
          </cell>
          <cell r="C668" t="str">
            <v>계</v>
          </cell>
          <cell r="D668">
            <v>1767206</v>
          </cell>
          <cell r="I668">
            <v>0</v>
          </cell>
        </row>
        <row r="669">
          <cell r="A669" t="str">
            <v>T2</v>
          </cell>
          <cell r="B669">
            <v>674</v>
          </cell>
          <cell r="C669" t="str">
            <v>3.16</v>
          </cell>
          <cell r="D669">
            <v>1767333</v>
          </cell>
          <cell r="E669" t="str">
            <v>배수시설</v>
          </cell>
          <cell r="I669">
            <v>0</v>
          </cell>
        </row>
        <row r="670">
          <cell r="A670" t="str">
            <v>D00572</v>
          </cell>
          <cell r="B670">
            <v>8</v>
          </cell>
          <cell r="C670" t="str">
            <v>a</v>
          </cell>
          <cell r="D670">
            <v>1767334</v>
          </cell>
          <cell r="E670" t="str">
            <v>집 수 구</v>
          </cell>
          <cell r="G670" t="str">
            <v>EA</v>
          </cell>
          <cell r="I670">
            <v>0</v>
          </cell>
        </row>
        <row r="671">
          <cell r="A671" t="str">
            <v>D00573</v>
          </cell>
          <cell r="B671">
            <v>36</v>
          </cell>
          <cell r="C671" t="str">
            <v>b</v>
          </cell>
          <cell r="D671">
            <v>1767335</v>
          </cell>
          <cell r="E671" t="str">
            <v>배 수 구</v>
          </cell>
          <cell r="F671" t="str">
            <v>(스테인레스관)</v>
          </cell>
          <cell r="G671" t="str">
            <v>M</v>
          </cell>
          <cell r="I671">
            <v>0</v>
          </cell>
        </row>
        <row r="672">
          <cell r="A672" t="str">
            <v>D00574</v>
          </cell>
          <cell r="B672">
            <v>40</v>
          </cell>
          <cell r="C672" t="str">
            <v>c</v>
          </cell>
          <cell r="D672">
            <v>1767399</v>
          </cell>
          <cell r="E672" t="str">
            <v>부착시설(A)</v>
          </cell>
          <cell r="G672" t="str">
            <v>EA</v>
          </cell>
          <cell r="I672">
            <v>0</v>
          </cell>
        </row>
        <row r="673">
          <cell r="A673" t="str">
            <v>D00577</v>
          </cell>
          <cell r="B673">
            <v>45</v>
          </cell>
          <cell r="C673" t="str">
            <v>d</v>
          </cell>
          <cell r="D673">
            <v>1767431</v>
          </cell>
          <cell r="E673" t="str">
            <v>도 수 로</v>
          </cell>
          <cell r="G673" t="str">
            <v>M</v>
          </cell>
          <cell r="I673">
            <v>0</v>
          </cell>
        </row>
        <row r="674">
          <cell r="A674" t="str">
            <v>D03867</v>
          </cell>
          <cell r="B674">
            <v>4</v>
          </cell>
          <cell r="C674" t="str">
            <v>e</v>
          </cell>
          <cell r="D674">
            <v>1767439</v>
          </cell>
          <cell r="E674" t="str">
            <v>집 수 정</v>
          </cell>
          <cell r="G674" t="str">
            <v>EA</v>
          </cell>
          <cell r="I674">
            <v>0</v>
          </cell>
        </row>
        <row r="675">
          <cell r="A675" t="str">
            <v>E2</v>
          </cell>
          <cell r="B675">
            <v>0</v>
          </cell>
          <cell r="C675" t="str">
            <v>계</v>
          </cell>
          <cell r="D675">
            <v>1767447</v>
          </cell>
          <cell r="I675">
            <v>0</v>
          </cell>
        </row>
        <row r="676">
          <cell r="A676" t="str">
            <v>T2</v>
          </cell>
          <cell r="B676">
            <v>678</v>
          </cell>
          <cell r="C676" t="str">
            <v>3.17</v>
          </cell>
          <cell r="D676">
            <v>1767463</v>
          </cell>
          <cell r="E676" t="str">
            <v>스페이서설치</v>
          </cell>
          <cell r="I676">
            <v>0</v>
          </cell>
        </row>
        <row r="677">
          <cell r="A677" t="str">
            <v>D00588</v>
          </cell>
          <cell r="B677">
            <v>2768</v>
          </cell>
          <cell r="C677" t="str">
            <v>a</v>
          </cell>
          <cell r="D677">
            <v>1767479</v>
          </cell>
          <cell r="E677" t="str">
            <v>스페이서 설치</v>
          </cell>
          <cell r="F677" t="str">
            <v>(슬라브및기초용)</v>
          </cell>
          <cell r="G677" t="str">
            <v>㎡</v>
          </cell>
          <cell r="I677">
            <v>0</v>
          </cell>
        </row>
        <row r="678">
          <cell r="A678" t="str">
            <v>D01070</v>
          </cell>
          <cell r="B678">
            <v>257</v>
          </cell>
          <cell r="C678" t="str">
            <v>b</v>
          </cell>
          <cell r="D678">
            <v>1767487</v>
          </cell>
          <cell r="E678" t="str">
            <v>스페이서 설치</v>
          </cell>
          <cell r="F678" t="str">
            <v>(벽체용)</v>
          </cell>
          <cell r="G678" t="str">
            <v>㎡</v>
          </cell>
          <cell r="I678">
            <v>0</v>
          </cell>
        </row>
        <row r="679">
          <cell r="A679" t="str">
            <v>E2</v>
          </cell>
          <cell r="B679">
            <v>0</v>
          </cell>
          <cell r="C679" t="str">
            <v>계</v>
          </cell>
          <cell r="D679">
            <v>1767491</v>
          </cell>
          <cell r="I679">
            <v>0</v>
          </cell>
        </row>
        <row r="680">
          <cell r="A680" t="str">
            <v>T2</v>
          </cell>
          <cell r="B680">
            <v>683</v>
          </cell>
          <cell r="C680" t="str">
            <v>3.18</v>
          </cell>
          <cell r="D680">
            <v>1767509</v>
          </cell>
          <cell r="E680" t="str">
            <v>교명판 설명판</v>
          </cell>
          <cell r="I680">
            <v>0</v>
          </cell>
        </row>
        <row r="681">
          <cell r="A681" t="str">
            <v>D00581</v>
          </cell>
          <cell r="B681">
            <v>4</v>
          </cell>
          <cell r="C681" t="str">
            <v>a</v>
          </cell>
          <cell r="D681">
            <v>1767510</v>
          </cell>
          <cell r="E681" t="str">
            <v>교 명 주</v>
          </cell>
          <cell r="F681" t="str">
            <v>(소형,화강석)</v>
          </cell>
          <cell r="G681" t="str">
            <v>기</v>
          </cell>
          <cell r="I681">
            <v>0</v>
          </cell>
        </row>
        <row r="682">
          <cell r="A682" t="str">
            <v>D00583</v>
          </cell>
          <cell r="B682">
            <v>2</v>
          </cell>
          <cell r="C682" t="str">
            <v>b</v>
          </cell>
          <cell r="D682">
            <v>1767511</v>
          </cell>
          <cell r="E682" t="str">
            <v>교 명 판(황동주물)</v>
          </cell>
          <cell r="F682" t="str">
            <v>(450x200x10)</v>
          </cell>
          <cell r="G682" t="str">
            <v>EA</v>
          </cell>
          <cell r="I682">
            <v>0</v>
          </cell>
        </row>
        <row r="683">
          <cell r="A683" t="str">
            <v>D00584</v>
          </cell>
          <cell r="B683">
            <v>2</v>
          </cell>
          <cell r="C683" t="str">
            <v>c</v>
          </cell>
          <cell r="D683">
            <v>1767575</v>
          </cell>
          <cell r="E683" t="str">
            <v>설 명 판(황동주물)</v>
          </cell>
          <cell r="F683" t="str">
            <v>(500x300x10)</v>
          </cell>
          <cell r="G683" t="str">
            <v>EA</v>
          </cell>
          <cell r="I683">
            <v>0</v>
          </cell>
        </row>
        <row r="684">
          <cell r="A684" t="str">
            <v>E2</v>
          </cell>
          <cell r="B684">
            <v>0</v>
          </cell>
          <cell r="C684" t="str">
            <v>계</v>
          </cell>
          <cell r="D684">
            <v>1767607</v>
          </cell>
          <cell r="I684">
            <v>0</v>
          </cell>
        </row>
        <row r="685">
          <cell r="A685" t="str">
            <v>D00594</v>
          </cell>
          <cell r="B685">
            <v>2</v>
          </cell>
          <cell r="C685" t="str">
            <v>3.19</v>
          </cell>
          <cell r="D685">
            <v>1767615</v>
          </cell>
          <cell r="E685" t="str">
            <v>측량기준점 설치</v>
          </cell>
          <cell r="F685" t="str">
            <v>(황동주물)</v>
          </cell>
          <cell r="G685" t="str">
            <v>EA</v>
          </cell>
          <cell r="I685">
            <v>0</v>
          </cell>
        </row>
        <row r="686">
          <cell r="A686" t="str">
            <v>T2</v>
          </cell>
          <cell r="B686">
            <v>688</v>
          </cell>
          <cell r="C686" t="str">
            <v>3.20</v>
          </cell>
          <cell r="D686">
            <v>1767743</v>
          </cell>
          <cell r="E686" t="str">
            <v>충 진 재</v>
          </cell>
          <cell r="I686">
            <v>0</v>
          </cell>
        </row>
        <row r="687">
          <cell r="A687" t="str">
            <v>D00846</v>
          </cell>
          <cell r="B687">
            <v>90</v>
          </cell>
          <cell r="C687" t="str">
            <v>a</v>
          </cell>
          <cell r="D687">
            <v>1767811</v>
          </cell>
          <cell r="E687" t="str">
            <v>폴리우레탄실란트채움</v>
          </cell>
          <cell r="F687" t="str">
            <v>(25x20)</v>
          </cell>
          <cell r="G687" t="str">
            <v>M</v>
          </cell>
          <cell r="I687">
            <v>0</v>
          </cell>
        </row>
        <row r="688">
          <cell r="A688" t="str">
            <v>D01224</v>
          </cell>
          <cell r="B688">
            <v>57</v>
          </cell>
          <cell r="C688" t="str">
            <v>b</v>
          </cell>
          <cell r="D688">
            <v>1767815</v>
          </cell>
          <cell r="E688" t="str">
            <v>폴리우레탄실란트채움</v>
          </cell>
          <cell r="F688" t="str">
            <v>(25x10)</v>
          </cell>
          <cell r="G688" t="str">
            <v>M</v>
          </cell>
          <cell r="I688">
            <v>0</v>
          </cell>
        </row>
        <row r="689">
          <cell r="A689" t="str">
            <v>E2</v>
          </cell>
          <cell r="B689">
            <v>0</v>
          </cell>
          <cell r="C689" t="str">
            <v>계</v>
          </cell>
          <cell r="D689">
            <v>1767817</v>
          </cell>
          <cell r="I689">
            <v>0</v>
          </cell>
        </row>
        <row r="690">
          <cell r="A690" t="str">
            <v>D01308</v>
          </cell>
          <cell r="B690">
            <v>775</v>
          </cell>
          <cell r="C690" t="str">
            <v>3.21</v>
          </cell>
          <cell r="D690">
            <v>1768257</v>
          </cell>
          <cell r="E690" t="str">
            <v>강섬유보강재</v>
          </cell>
          <cell r="F690" t="str">
            <v>(900 g/㎥)</v>
          </cell>
          <cell r="G690" t="str">
            <v>㎥</v>
          </cell>
          <cell r="I690">
            <v>0</v>
          </cell>
        </row>
        <row r="691">
          <cell r="A691" t="str">
            <v>D01309</v>
          </cell>
          <cell r="B691">
            <v>40</v>
          </cell>
          <cell r="C691" t="str">
            <v>3.22</v>
          </cell>
          <cell r="D691">
            <v>1768753</v>
          </cell>
          <cell r="E691" t="str">
            <v>모래주머니</v>
          </cell>
          <cell r="G691" t="str">
            <v>EA</v>
          </cell>
          <cell r="I691">
            <v>0</v>
          </cell>
        </row>
        <row r="692">
          <cell r="A692" t="str">
            <v>D00911</v>
          </cell>
          <cell r="B692">
            <v>100</v>
          </cell>
          <cell r="C692" t="str">
            <v>3.23</v>
          </cell>
          <cell r="D692">
            <v>1921750</v>
          </cell>
          <cell r="E692" t="str">
            <v>방 호 벽</v>
          </cell>
          <cell r="F692" t="str">
            <v>(육교용)</v>
          </cell>
          <cell r="G692" t="str">
            <v>M</v>
          </cell>
          <cell r="I692">
            <v>0</v>
          </cell>
        </row>
        <row r="693">
          <cell r="A693" t="str">
            <v>D00791</v>
          </cell>
          <cell r="B693">
            <v>60</v>
          </cell>
          <cell r="C693" t="str">
            <v>3.24</v>
          </cell>
          <cell r="D693">
            <v>1998248</v>
          </cell>
          <cell r="E693" t="str">
            <v>교좌장치표지판</v>
          </cell>
          <cell r="G693" t="str">
            <v>EA</v>
          </cell>
          <cell r="I693">
            <v>0</v>
          </cell>
        </row>
        <row r="694">
          <cell r="A694" t="str">
            <v>D00817</v>
          </cell>
          <cell r="B694">
            <v>0.104</v>
          </cell>
          <cell r="C694" t="str">
            <v>3.25</v>
          </cell>
          <cell r="D694">
            <v>2036497</v>
          </cell>
          <cell r="E694" t="str">
            <v>아스팔트 채움</v>
          </cell>
          <cell r="F694" t="str">
            <v>(브론아스팔트)</v>
          </cell>
          <cell r="G694" t="str">
            <v>㎥</v>
          </cell>
          <cell r="I694">
            <v>0</v>
          </cell>
        </row>
        <row r="695">
          <cell r="A695" t="str">
            <v>D01064</v>
          </cell>
          <cell r="B695">
            <v>90</v>
          </cell>
          <cell r="C695" t="str">
            <v>3.26</v>
          </cell>
          <cell r="D695">
            <v>2055622</v>
          </cell>
          <cell r="E695" t="str">
            <v>중앙분리대</v>
          </cell>
          <cell r="G695" t="str">
            <v>M</v>
          </cell>
          <cell r="I695">
            <v>0</v>
          </cell>
        </row>
        <row r="696">
          <cell r="A696" t="str">
            <v>D03817</v>
          </cell>
          <cell r="B696">
            <v>38</v>
          </cell>
          <cell r="C696" t="str">
            <v>3.27</v>
          </cell>
          <cell r="D696">
            <v>2065184</v>
          </cell>
          <cell r="E696" t="str">
            <v>ELASTIC FILLER</v>
          </cell>
          <cell r="F696" t="str">
            <v>(T=20 m/m)</v>
          </cell>
          <cell r="G696" t="str">
            <v>㎡</v>
          </cell>
          <cell r="I696">
            <v>0</v>
          </cell>
        </row>
        <row r="697">
          <cell r="A697" t="str">
            <v>D01333</v>
          </cell>
          <cell r="B697">
            <v>100</v>
          </cell>
          <cell r="C697" t="str">
            <v>3.28</v>
          </cell>
          <cell r="D697">
            <v>2069965</v>
          </cell>
          <cell r="E697" t="str">
            <v>방음벽 기초</v>
          </cell>
          <cell r="G697" t="str">
            <v>M</v>
          </cell>
          <cell r="I697">
            <v>0</v>
          </cell>
        </row>
        <row r="698">
          <cell r="A698" t="str">
            <v>D00593</v>
          </cell>
          <cell r="B698">
            <v>506</v>
          </cell>
          <cell r="C698" t="str">
            <v>3.29</v>
          </cell>
          <cell r="D698">
            <v>2072356</v>
          </cell>
          <cell r="E698" t="str">
            <v>낙하물방지망</v>
          </cell>
          <cell r="G698" t="str">
            <v>㎡</v>
          </cell>
          <cell r="I698">
            <v>0</v>
          </cell>
        </row>
        <row r="699">
          <cell r="A699" t="str">
            <v>D00434</v>
          </cell>
          <cell r="B699">
            <v>555</v>
          </cell>
          <cell r="C699" t="str">
            <v>3.30</v>
          </cell>
          <cell r="D699">
            <v>2073551</v>
          </cell>
          <cell r="E699" t="str">
            <v>법면보호블럭</v>
          </cell>
          <cell r="F699" t="str">
            <v>(400x400x120)육교용</v>
          </cell>
          <cell r="G699" t="str">
            <v>㎡</v>
          </cell>
          <cell r="I699">
            <v>0</v>
          </cell>
        </row>
        <row r="700">
          <cell r="A700" t="str">
            <v>D00844</v>
          </cell>
          <cell r="B700">
            <v>59</v>
          </cell>
          <cell r="C700" t="str">
            <v>3.31</v>
          </cell>
          <cell r="D700">
            <v>2074149</v>
          </cell>
          <cell r="E700" t="str">
            <v>법면보호블럭</v>
          </cell>
          <cell r="F700" t="str">
            <v>(기초)</v>
          </cell>
          <cell r="G700" t="str">
            <v>M</v>
          </cell>
          <cell r="I700">
            <v>0</v>
          </cell>
        </row>
        <row r="701">
          <cell r="A701" t="str">
            <v>D03859</v>
          </cell>
          <cell r="B701">
            <v>1</v>
          </cell>
          <cell r="C701" t="str">
            <v>3.32</v>
          </cell>
          <cell r="D701">
            <v>2074448</v>
          </cell>
          <cell r="E701" t="str">
            <v>천공장비조립및해체</v>
          </cell>
          <cell r="G701" t="str">
            <v>회</v>
          </cell>
          <cell r="I701">
            <v>0</v>
          </cell>
        </row>
        <row r="702">
          <cell r="A702" t="str">
            <v>T2</v>
          </cell>
          <cell r="B702">
            <v>704</v>
          </cell>
          <cell r="C702" t="str">
            <v>3.33</v>
          </cell>
          <cell r="D702">
            <v>2074597</v>
          </cell>
          <cell r="E702" t="str">
            <v>파일재하시험</v>
          </cell>
          <cell r="I702">
            <v>0</v>
          </cell>
        </row>
        <row r="703">
          <cell r="A703" t="str">
            <v>D03869</v>
          </cell>
          <cell r="B703">
            <v>1</v>
          </cell>
          <cell r="C703" t="str">
            <v>a</v>
          </cell>
          <cell r="D703">
            <v>2074672</v>
          </cell>
          <cell r="E703" t="str">
            <v>파일재하시험</v>
          </cell>
          <cell r="F703" t="str">
            <v>(정재하시험)</v>
          </cell>
          <cell r="G703" t="str">
            <v>개소</v>
          </cell>
          <cell r="I703">
            <v>0</v>
          </cell>
        </row>
        <row r="704">
          <cell r="A704" t="str">
            <v>D03870</v>
          </cell>
          <cell r="B704">
            <v>7</v>
          </cell>
          <cell r="C704" t="str">
            <v>b</v>
          </cell>
          <cell r="D704">
            <v>2074800</v>
          </cell>
          <cell r="E704" t="str">
            <v>파일재하시험</v>
          </cell>
          <cell r="F704" t="str">
            <v>(동재하시험)</v>
          </cell>
          <cell r="G704" t="str">
            <v>개소</v>
          </cell>
          <cell r="I704">
            <v>0</v>
          </cell>
        </row>
        <row r="705">
          <cell r="A705" t="str">
            <v>E2</v>
          </cell>
          <cell r="B705">
            <v>0</v>
          </cell>
          <cell r="C705" t="str">
            <v>계</v>
          </cell>
          <cell r="D705">
            <v>2074901</v>
          </cell>
          <cell r="I705">
            <v>0</v>
          </cell>
        </row>
        <row r="706">
          <cell r="A706" t="str">
            <v>E3</v>
          </cell>
          <cell r="B706">
            <v>0</v>
          </cell>
          <cell r="C706" t="str">
            <v>합계</v>
          </cell>
          <cell r="D706">
            <v>2075002</v>
          </cell>
          <cell r="I706">
            <v>0</v>
          </cell>
        </row>
        <row r="707">
          <cell r="A707" t="str">
            <v>T3</v>
          </cell>
          <cell r="B707">
            <v>802</v>
          </cell>
          <cell r="C707" t="str">
            <v>3.E</v>
          </cell>
          <cell r="D707">
            <v>2075130</v>
          </cell>
          <cell r="E707" t="str">
            <v>학  계   2  교</v>
          </cell>
          <cell r="F707" t="str">
            <v>P.S.C BEAM</v>
          </cell>
          <cell r="I707">
            <v>0</v>
          </cell>
        </row>
        <row r="708">
          <cell r="A708" t="str">
            <v>T2</v>
          </cell>
          <cell r="B708">
            <v>713</v>
          </cell>
          <cell r="C708" t="str">
            <v>3.01</v>
          </cell>
          <cell r="D708">
            <v>2075258</v>
          </cell>
          <cell r="E708" t="str">
            <v>토          공</v>
          </cell>
          <cell r="I708">
            <v>0</v>
          </cell>
        </row>
        <row r="709">
          <cell r="A709" t="str">
            <v>D00096</v>
          </cell>
          <cell r="B709">
            <v>519</v>
          </cell>
          <cell r="C709" t="str">
            <v>a</v>
          </cell>
          <cell r="D709">
            <v>2228555</v>
          </cell>
          <cell r="E709" t="str">
            <v>구조물터파기</v>
          </cell>
          <cell r="F709" t="str">
            <v>(육상토사 0∼2 M)</v>
          </cell>
          <cell r="G709" t="str">
            <v>㎥</v>
          </cell>
          <cell r="I709">
            <v>0</v>
          </cell>
        </row>
        <row r="710">
          <cell r="A710" t="str">
            <v>D00134</v>
          </cell>
          <cell r="B710">
            <v>469</v>
          </cell>
          <cell r="C710" t="str">
            <v>b</v>
          </cell>
          <cell r="D710">
            <v>2228891</v>
          </cell>
          <cell r="E710" t="str">
            <v>구조물터파기</v>
          </cell>
          <cell r="F710" t="str">
            <v>(육상리핑암 1∼2 M)</v>
          </cell>
          <cell r="G710" t="str">
            <v>㎥</v>
          </cell>
          <cell r="I710">
            <v>0</v>
          </cell>
        </row>
        <row r="711">
          <cell r="A711" t="str">
            <v>D00160</v>
          </cell>
          <cell r="B711">
            <v>353</v>
          </cell>
          <cell r="C711" t="str">
            <v>c</v>
          </cell>
          <cell r="D711">
            <v>2229227</v>
          </cell>
          <cell r="E711" t="str">
            <v>되메우기및다짐</v>
          </cell>
          <cell r="F711" t="str">
            <v>(인력30%+백호우70%)</v>
          </cell>
          <cell r="G711" t="str">
            <v>㎥</v>
          </cell>
          <cell r="I711">
            <v>0</v>
          </cell>
        </row>
        <row r="712">
          <cell r="A712" t="str">
            <v>D00170</v>
          </cell>
          <cell r="B712">
            <v>1105</v>
          </cell>
          <cell r="C712" t="str">
            <v>d</v>
          </cell>
          <cell r="D712">
            <v>2229347</v>
          </cell>
          <cell r="E712" t="str">
            <v>뒷채움잡석</v>
          </cell>
          <cell r="F712" t="str">
            <v>(현장암유용)</v>
          </cell>
          <cell r="G712" t="str">
            <v>㎥</v>
          </cell>
          <cell r="I712">
            <v>0</v>
          </cell>
        </row>
        <row r="713">
          <cell r="A713" t="str">
            <v>D00150</v>
          </cell>
          <cell r="B713">
            <v>2297</v>
          </cell>
          <cell r="C713" t="str">
            <v>e</v>
          </cell>
          <cell r="D713">
            <v>2229407</v>
          </cell>
          <cell r="E713" t="str">
            <v>교대앞성토</v>
          </cell>
          <cell r="G713" t="str">
            <v>㎥</v>
          </cell>
          <cell r="I713">
            <v>0</v>
          </cell>
        </row>
        <row r="714">
          <cell r="A714" t="str">
            <v>E2</v>
          </cell>
          <cell r="B714">
            <v>0</v>
          </cell>
          <cell r="C714" t="str">
            <v>계</v>
          </cell>
          <cell r="D714">
            <v>2229467</v>
          </cell>
          <cell r="I714">
            <v>0</v>
          </cell>
        </row>
        <row r="715">
          <cell r="A715" t="str">
            <v>T2</v>
          </cell>
          <cell r="B715">
            <v>721</v>
          </cell>
          <cell r="C715" t="str">
            <v>3.02</v>
          </cell>
          <cell r="D715">
            <v>2230566</v>
          </cell>
          <cell r="E715" t="str">
            <v>거 푸 집</v>
          </cell>
          <cell r="I715">
            <v>0</v>
          </cell>
        </row>
        <row r="716">
          <cell r="A716" t="str">
            <v>D00276</v>
          </cell>
          <cell r="B716">
            <v>1352</v>
          </cell>
          <cell r="C716" t="str">
            <v>a</v>
          </cell>
          <cell r="D716">
            <v>2230567</v>
          </cell>
          <cell r="E716" t="str">
            <v>합판거푸집</v>
          </cell>
          <cell r="F716" t="str">
            <v>(3 회)</v>
          </cell>
          <cell r="G716" t="str">
            <v>㎡</v>
          </cell>
          <cell r="I716">
            <v>0</v>
          </cell>
        </row>
        <row r="717">
          <cell r="A717" t="str">
            <v>D00277</v>
          </cell>
          <cell r="B717">
            <v>225</v>
          </cell>
          <cell r="C717" t="str">
            <v>b</v>
          </cell>
          <cell r="D717">
            <v>2230599</v>
          </cell>
          <cell r="E717" t="str">
            <v>합판거푸집</v>
          </cell>
          <cell r="F717" t="str">
            <v>(3 회 7∼10 m)</v>
          </cell>
          <cell r="G717" t="str">
            <v>㎡</v>
          </cell>
          <cell r="I717">
            <v>0</v>
          </cell>
        </row>
        <row r="718">
          <cell r="A718" t="str">
            <v>D00280</v>
          </cell>
          <cell r="B718">
            <v>254</v>
          </cell>
          <cell r="C718" t="str">
            <v>c</v>
          </cell>
          <cell r="D718">
            <v>2230631</v>
          </cell>
          <cell r="E718" t="str">
            <v>합판거푸집</v>
          </cell>
          <cell r="F718" t="str">
            <v>(4 회)</v>
          </cell>
          <cell r="G718" t="str">
            <v>㎡</v>
          </cell>
          <cell r="I718">
            <v>0</v>
          </cell>
        </row>
        <row r="719">
          <cell r="A719" t="str">
            <v>D00282</v>
          </cell>
          <cell r="B719">
            <v>560</v>
          </cell>
          <cell r="C719" t="str">
            <v>d</v>
          </cell>
          <cell r="D719">
            <v>2230663</v>
          </cell>
          <cell r="E719" t="str">
            <v>합판거푸집</v>
          </cell>
          <cell r="F719" t="str">
            <v>(6 회)</v>
          </cell>
          <cell r="G719" t="str">
            <v>㎡</v>
          </cell>
          <cell r="I719">
            <v>0</v>
          </cell>
        </row>
        <row r="720">
          <cell r="A720" t="str">
            <v>D00265</v>
          </cell>
          <cell r="B720">
            <v>528</v>
          </cell>
          <cell r="C720" t="str">
            <v>e</v>
          </cell>
          <cell r="D720">
            <v>2230671</v>
          </cell>
          <cell r="E720" t="str">
            <v>문양거푸집(합판4회+</v>
          </cell>
          <cell r="F720" t="str">
            <v>문양스치로폴(0∼7M)</v>
          </cell>
          <cell r="G720" t="str">
            <v>㎡</v>
          </cell>
          <cell r="I720">
            <v>0</v>
          </cell>
        </row>
        <row r="721">
          <cell r="A721" t="str">
            <v>D01111</v>
          </cell>
          <cell r="B721">
            <v>35</v>
          </cell>
          <cell r="C721" t="str">
            <v>f</v>
          </cell>
          <cell r="D721">
            <v>2230675</v>
          </cell>
          <cell r="E721" t="str">
            <v>문양거푸집(합판4회+</v>
          </cell>
          <cell r="F721" t="str">
            <v>문양스치로폴(7∼10M)</v>
          </cell>
          <cell r="G721" t="str">
            <v>㎡</v>
          </cell>
          <cell r="I721">
            <v>0</v>
          </cell>
        </row>
        <row r="722">
          <cell r="A722" t="str">
            <v>E2</v>
          </cell>
          <cell r="B722">
            <v>0</v>
          </cell>
          <cell r="C722" t="str">
            <v>계</v>
          </cell>
          <cell r="D722">
            <v>2230679</v>
          </cell>
          <cell r="I722">
            <v>0</v>
          </cell>
        </row>
        <row r="723">
          <cell r="A723" t="str">
            <v>D00323</v>
          </cell>
          <cell r="B723">
            <v>1272</v>
          </cell>
          <cell r="C723" t="str">
            <v>3.03</v>
          </cell>
          <cell r="D723">
            <v>2230680</v>
          </cell>
          <cell r="E723" t="str">
            <v>강관비계</v>
          </cell>
          <cell r="F723" t="str">
            <v>(0∼30 M)</v>
          </cell>
          <cell r="G723" t="str">
            <v>㎡</v>
          </cell>
          <cell r="I723">
            <v>0</v>
          </cell>
        </row>
        <row r="724">
          <cell r="A724" t="str">
            <v>T2</v>
          </cell>
          <cell r="B724">
            <v>727</v>
          </cell>
          <cell r="C724" t="str">
            <v>3.04</v>
          </cell>
          <cell r="D724">
            <v>2230744</v>
          </cell>
          <cell r="E724" t="str">
            <v>동 바 리</v>
          </cell>
          <cell r="I724">
            <v>0</v>
          </cell>
        </row>
        <row r="725">
          <cell r="A725" t="str">
            <v>D00327</v>
          </cell>
          <cell r="B725">
            <v>769</v>
          </cell>
          <cell r="C725" t="str">
            <v>a</v>
          </cell>
          <cell r="D725">
            <v>2230776</v>
          </cell>
          <cell r="E725" t="str">
            <v>동바리공</v>
          </cell>
          <cell r="F725" t="str">
            <v>(목재 4 회)</v>
          </cell>
          <cell r="G725" t="str">
            <v>공㎥</v>
          </cell>
          <cell r="I725">
            <v>0</v>
          </cell>
        </row>
        <row r="726">
          <cell r="A726" t="str">
            <v>D00334</v>
          </cell>
          <cell r="B726">
            <v>284</v>
          </cell>
          <cell r="C726" t="str">
            <v>b</v>
          </cell>
          <cell r="D726">
            <v>2230800</v>
          </cell>
          <cell r="E726" t="str">
            <v>강관동바리</v>
          </cell>
          <cell r="F726" t="str">
            <v>(교량용)</v>
          </cell>
          <cell r="G726" t="str">
            <v>공㎥</v>
          </cell>
          <cell r="I726">
            <v>0</v>
          </cell>
        </row>
        <row r="727">
          <cell r="A727" t="str">
            <v>D01129</v>
          </cell>
          <cell r="B727">
            <v>69</v>
          </cell>
          <cell r="C727" t="str">
            <v>c</v>
          </cell>
          <cell r="D727">
            <v>2230804</v>
          </cell>
          <cell r="E727" t="str">
            <v>수평보강재(교량용)</v>
          </cell>
          <cell r="F727" t="str">
            <v>(강관동바리)</v>
          </cell>
          <cell r="G727" t="str">
            <v>㎡</v>
          </cell>
          <cell r="I727">
            <v>0</v>
          </cell>
        </row>
        <row r="728">
          <cell r="A728" t="str">
            <v>E2</v>
          </cell>
          <cell r="B728">
            <v>0</v>
          </cell>
          <cell r="C728" t="str">
            <v>계</v>
          </cell>
          <cell r="D728">
            <v>2230806</v>
          </cell>
          <cell r="I728">
            <v>0</v>
          </cell>
        </row>
        <row r="729">
          <cell r="A729" t="str">
            <v>T2</v>
          </cell>
          <cell r="B729">
            <v>731</v>
          </cell>
          <cell r="C729" t="str">
            <v>3.05</v>
          </cell>
          <cell r="D729">
            <v>2230928</v>
          </cell>
          <cell r="E729" t="str">
            <v>철근가공조립</v>
          </cell>
          <cell r="I729">
            <v>0</v>
          </cell>
        </row>
        <row r="730">
          <cell r="A730" t="str">
            <v>D00271</v>
          </cell>
          <cell r="B730">
            <v>19.88</v>
          </cell>
          <cell r="C730" t="str">
            <v>a</v>
          </cell>
          <cell r="D730">
            <v>2230930</v>
          </cell>
          <cell r="E730" t="str">
            <v>철근가공조립</v>
          </cell>
          <cell r="F730" t="str">
            <v>(보 통)</v>
          </cell>
          <cell r="G730" t="str">
            <v>Ton</v>
          </cell>
          <cell r="I730">
            <v>0</v>
          </cell>
        </row>
        <row r="731">
          <cell r="A731" t="str">
            <v>D00272</v>
          </cell>
          <cell r="B731">
            <v>240.196</v>
          </cell>
          <cell r="C731" t="str">
            <v>b</v>
          </cell>
          <cell r="D731">
            <v>2230932</v>
          </cell>
          <cell r="E731" t="str">
            <v>철근가공조립</v>
          </cell>
          <cell r="F731" t="str">
            <v>(복 잡)</v>
          </cell>
          <cell r="G731" t="str">
            <v>Ton</v>
          </cell>
          <cell r="I731">
            <v>0</v>
          </cell>
        </row>
        <row r="732">
          <cell r="A732" t="str">
            <v>E2</v>
          </cell>
          <cell r="B732">
            <v>0</v>
          </cell>
          <cell r="C732" t="str">
            <v>계</v>
          </cell>
          <cell r="D732">
            <v>2230935</v>
          </cell>
          <cell r="I732">
            <v>0</v>
          </cell>
        </row>
        <row r="733">
          <cell r="A733" t="str">
            <v>T2</v>
          </cell>
          <cell r="B733">
            <v>736</v>
          </cell>
          <cell r="C733" t="str">
            <v>3.06</v>
          </cell>
          <cell r="D733">
            <v>2230936</v>
          </cell>
          <cell r="E733" t="str">
            <v>콘크리트타설</v>
          </cell>
          <cell r="I733">
            <v>0</v>
          </cell>
        </row>
        <row r="734">
          <cell r="A734" t="str">
            <v>D00237</v>
          </cell>
          <cell r="B734">
            <v>1738</v>
          </cell>
          <cell r="C734" t="str">
            <v>a</v>
          </cell>
          <cell r="D734">
            <v>2231000</v>
          </cell>
          <cell r="E734" t="str">
            <v>콘크리트타설</v>
          </cell>
          <cell r="F734" t="str">
            <v>(철근 펌프카)</v>
          </cell>
          <cell r="G734" t="str">
            <v>㎥</v>
          </cell>
          <cell r="I734">
            <v>0</v>
          </cell>
        </row>
        <row r="735">
          <cell r="A735" t="str">
            <v>D00238</v>
          </cell>
          <cell r="B735">
            <v>1583</v>
          </cell>
          <cell r="C735" t="str">
            <v>b</v>
          </cell>
          <cell r="D735">
            <v>2231016</v>
          </cell>
          <cell r="E735" t="str">
            <v>콘크리트타설</v>
          </cell>
          <cell r="F735" t="str">
            <v>(무근 펌프카)</v>
          </cell>
          <cell r="G735" t="str">
            <v>㎥</v>
          </cell>
          <cell r="I735">
            <v>0</v>
          </cell>
        </row>
        <row r="736">
          <cell r="A736" t="str">
            <v>D00231</v>
          </cell>
          <cell r="B736">
            <v>25</v>
          </cell>
          <cell r="C736" t="str">
            <v>c</v>
          </cell>
          <cell r="D736">
            <v>2231032</v>
          </cell>
          <cell r="E736" t="str">
            <v>콘크리트타설</v>
          </cell>
          <cell r="F736" t="str">
            <v>(무근 VIB 제외)</v>
          </cell>
          <cell r="G736" t="str">
            <v>㎥</v>
          </cell>
          <cell r="I736">
            <v>0</v>
          </cell>
        </row>
        <row r="737">
          <cell r="A737" t="str">
            <v>E2</v>
          </cell>
          <cell r="B737">
            <v>0</v>
          </cell>
          <cell r="C737" t="str">
            <v>계</v>
          </cell>
          <cell r="D737">
            <v>2231064</v>
          </cell>
          <cell r="I737">
            <v>0</v>
          </cell>
        </row>
        <row r="738">
          <cell r="A738" t="str">
            <v>T2</v>
          </cell>
          <cell r="B738">
            <v>740</v>
          </cell>
          <cell r="C738" t="str">
            <v>3.07</v>
          </cell>
          <cell r="D738">
            <v>2231072</v>
          </cell>
          <cell r="E738" t="str">
            <v>표 면 처 리</v>
          </cell>
          <cell r="I738">
            <v>0</v>
          </cell>
        </row>
        <row r="739">
          <cell r="A739" t="str">
            <v>D00537</v>
          </cell>
          <cell r="B739">
            <v>638</v>
          </cell>
          <cell r="C739" t="str">
            <v>a</v>
          </cell>
          <cell r="D739">
            <v>2231076</v>
          </cell>
          <cell r="E739" t="str">
            <v>슬래브양생</v>
          </cell>
          <cell r="F739" t="str">
            <v>(양생제)</v>
          </cell>
          <cell r="G739" t="str">
            <v>㎡</v>
          </cell>
          <cell r="I739">
            <v>0</v>
          </cell>
        </row>
        <row r="740">
          <cell r="A740" t="str">
            <v>D00539</v>
          </cell>
          <cell r="B740">
            <v>577</v>
          </cell>
          <cell r="C740" t="str">
            <v>b</v>
          </cell>
          <cell r="D740">
            <v>2231078</v>
          </cell>
          <cell r="E740" t="str">
            <v>슬래브면고르기</v>
          </cell>
          <cell r="F740" t="str">
            <v>(데크 피니샤)</v>
          </cell>
          <cell r="G740" t="str">
            <v>㎡</v>
          </cell>
          <cell r="I740">
            <v>0</v>
          </cell>
        </row>
        <row r="741">
          <cell r="A741" t="str">
            <v>E2</v>
          </cell>
          <cell r="B741">
            <v>0</v>
          </cell>
          <cell r="C741" t="str">
            <v>계</v>
          </cell>
          <cell r="D741">
            <v>2231079</v>
          </cell>
          <cell r="I741">
            <v>0</v>
          </cell>
        </row>
        <row r="742">
          <cell r="A742" t="str">
            <v>T2</v>
          </cell>
          <cell r="B742">
            <v>746</v>
          </cell>
          <cell r="C742" t="str">
            <v>3.08</v>
          </cell>
          <cell r="D742">
            <v>2231207</v>
          </cell>
          <cell r="E742" t="str">
            <v>교좌장치</v>
          </cell>
          <cell r="I742">
            <v>0</v>
          </cell>
        </row>
        <row r="743">
          <cell r="A743" t="str">
            <v>D00545</v>
          </cell>
          <cell r="B743">
            <v>2</v>
          </cell>
          <cell r="C743" t="str">
            <v>a</v>
          </cell>
          <cell r="D743">
            <v>2231299</v>
          </cell>
          <cell r="E743" t="str">
            <v>교좌장치</v>
          </cell>
          <cell r="F743" t="str">
            <v>(고정단 135 Ton)</v>
          </cell>
          <cell r="G743" t="str">
            <v>EA</v>
          </cell>
          <cell r="I743">
            <v>0</v>
          </cell>
        </row>
        <row r="744">
          <cell r="A744" t="str">
            <v>D00549</v>
          </cell>
          <cell r="B744">
            <v>8</v>
          </cell>
          <cell r="C744" t="str">
            <v>b</v>
          </cell>
          <cell r="D744">
            <v>2231345</v>
          </cell>
          <cell r="E744" t="str">
            <v>교좌장치</v>
          </cell>
          <cell r="F744" t="str">
            <v>(횡방향가동단135Ton)</v>
          </cell>
          <cell r="G744" t="str">
            <v>EA</v>
          </cell>
          <cell r="I744">
            <v>0</v>
          </cell>
        </row>
        <row r="745">
          <cell r="A745" t="str">
            <v>D00548</v>
          </cell>
          <cell r="B745">
            <v>2</v>
          </cell>
          <cell r="C745" t="str">
            <v>c</v>
          </cell>
          <cell r="D745">
            <v>2231390</v>
          </cell>
          <cell r="E745" t="str">
            <v>교좌장치</v>
          </cell>
          <cell r="F745" t="str">
            <v>(종방향가동단135Ton)</v>
          </cell>
          <cell r="G745" t="str">
            <v>EA</v>
          </cell>
          <cell r="I745">
            <v>0</v>
          </cell>
        </row>
        <row r="746">
          <cell r="A746" t="str">
            <v>D00547</v>
          </cell>
          <cell r="B746">
            <v>8</v>
          </cell>
          <cell r="C746" t="str">
            <v>d</v>
          </cell>
          <cell r="D746">
            <v>2231392</v>
          </cell>
          <cell r="E746" t="str">
            <v>교좌장치</v>
          </cell>
          <cell r="F746" t="str">
            <v>(양방향가동단135Ton)</v>
          </cell>
          <cell r="G746" t="str">
            <v>EA</v>
          </cell>
          <cell r="I746">
            <v>0</v>
          </cell>
        </row>
        <row r="747">
          <cell r="A747" t="str">
            <v>E2</v>
          </cell>
          <cell r="B747">
            <v>0</v>
          </cell>
          <cell r="C747" t="str">
            <v>계</v>
          </cell>
          <cell r="D747">
            <v>2231393</v>
          </cell>
          <cell r="I747">
            <v>0</v>
          </cell>
        </row>
        <row r="748">
          <cell r="A748" t="str">
            <v>T2</v>
          </cell>
          <cell r="B748">
            <v>751</v>
          </cell>
          <cell r="C748" t="str">
            <v>3.09</v>
          </cell>
          <cell r="D748">
            <v>2231521</v>
          </cell>
          <cell r="E748" t="str">
            <v>P.S.C BEAM</v>
          </cell>
          <cell r="I748">
            <v>0</v>
          </cell>
        </row>
        <row r="749">
          <cell r="A749" t="str">
            <v>D00619</v>
          </cell>
          <cell r="B749">
            <v>10</v>
          </cell>
          <cell r="C749" t="str">
            <v>a</v>
          </cell>
          <cell r="D749">
            <v>2231585</v>
          </cell>
          <cell r="E749" t="str">
            <v>P.S.C BEAM 제작</v>
          </cell>
          <cell r="F749" t="str">
            <v>(L=30 M)</v>
          </cell>
          <cell r="G749" t="str">
            <v>본</v>
          </cell>
          <cell r="I749">
            <v>0</v>
          </cell>
        </row>
        <row r="750">
          <cell r="A750" t="str">
            <v>D00606</v>
          </cell>
          <cell r="B750">
            <v>10</v>
          </cell>
          <cell r="C750" t="str">
            <v>b</v>
          </cell>
          <cell r="D750">
            <v>2231649</v>
          </cell>
          <cell r="E750" t="str">
            <v>P.S.C 빔 운반및설치</v>
          </cell>
          <cell r="F750" t="str">
            <v>(L=30 M)</v>
          </cell>
          <cell r="G750" t="str">
            <v>EA</v>
          </cell>
          <cell r="I750">
            <v>0</v>
          </cell>
        </row>
        <row r="751">
          <cell r="A751" t="str">
            <v>D01130</v>
          </cell>
          <cell r="B751">
            <v>10</v>
          </cell>
          <cell r="C751" t="str">
            <v>c</v>
          </cell>
          <cell r="D751">
            <v>2231713</v>
          </cell>
          <cell r="E751" t="str">
            <v>P.S.C빔 전도방지시설</v>
          </cell>
          <cell r="G751" t="str">
            <v>본</v>
          </cell>
          <cell r="I751">
            <v>0</v>
          </cell>
        </row>
        <row r="752">
          <cell r="A752" t="str">
            <v>E2</v>
          </cell>
          <cell r="B752">
            <v>0</v>
          </cell>
          <cell r="C752" t="str">
            <v>계</v>
          </cell>
          <cell r="D752">
            <v>2231745</v>
          </cell>
          <cell r="I752">
            <v>0</v>
          </cell>
        </row>
        <row r="753">
          <cell r="A753" t="str">
            <v>T2</v>
          </cell>
          <cell r="B753">
            <v>755</v>
          </cell>
          <cell r="C753" t="str">
            <v>3.10</v>
          </cell>
          <cell r="D753">
            <v>2231809</v>
          </cell>
          <cell r="E753" t="str">
            <v>신축이음장치</v>
          </cell>
          <cell r="I753">
            <v>0</v>
          </cell>
        </row>
        <row r="754">
          <cell r="A754" t="str">
            <v>D03819</v>
          </cell>
          <cell r="B754">
            <v>22</v>
          </cell>
          <cell r="C754" t="str">
            <v>a</v>
          </cell>
          <cell r="D754">
            <v>2231825</v>
          </cell>
          <cell r="E754" t="str">
            <v>신축이음장치</v>
          </cell>
          <cell r="F754" t="str">
            <v>(Rail-No 80)</v>
          </cell>
          <cell r="G754" t="str">
            <v>M</v>
          </cell>
          <cell r="I754">
            <v>0</v>
          </cell>
        </row>
        <row r="755">
          <cell r="A755" t="str">
            <v>D01313</v>
          </cell>
          <cell r="B755">
            <v>22</v>
          </cell>
          <cell r="C755" t="str">
            <v>b</v>
          </cell>
          <cell r="D755">
            <v>2231841</v>
          </cell>
          <cell r="E755" t="str">
            <v>신축이음장치</v>
          </cell>
          <cell r="F755" t="str">
            <v>(Rail-No100)</v>
          </cell>
          <cell r="G755" t="str">
            <v>M</v>
          </cell>
          <cell r="I755">
            <v>0</v>
          </cell>
        </row>
        <row r="756">
          <cell r="A756" t="str">
            <v>E2</v>
          </cell>
          <cell r="B756">
            <v>0</v>
          </cell>
          <cell r="C756" t="str">
            <v>계</v>
          </cell>
          <cell r="D756">
            <v>2231873</v>
          </cell>
          <cell r="I756">
            <v>0</v>
          </cell>
        </row>
        <row r="757">
          <cell r="A757" t="str">
            <v>D00535</v>
          </cell>
          <cell r="B757">
            <v>577</v>
          </cell>
          <cell r="C757" t="str">
            <v>3.11</v>
          </cell>
          <cell r="D757">
            <v>2232001</v>
          </cell>
          <cell r="E757" t="str">
            <v>교면방수</v>
          </cell>
          <cell r="F757" t="str">
            <v>(도막식)</v>
          </cell>
          <cell r="G757" t="str">
            <v>㎡</v>
          </cell>
          <cell r="I757">
            <v>0</v>
          </cell>
        </row>
        <row r="758">
          <cell r="A758" t="str">
            <v>T2</v>
          </cell>
          <cell r="B758">
            <v>762</v>
          </cell>
          <cell r="C758" t="str">
            <v>3.12</v>
          </cell>
          <cell r="D758">
            <v>2232065</v>
          </cell>
          <cell r="E758" t="str">
            <v>접속슬래브 접합공</v>
          </cell>
          <cell r="I758">
            <v>0</v>
          </cell>
        </row>
        <row r="759">
          <cell r="A759" t="str">
            <v>D01067</v>
          </cell>
          <cell r="B759">
            <v>106</v>
          </cell>
          <cell r="C759" t="str">
            <v>a</v>
          </cell>
          <cell r="D759">
            <v>2232097</v>
          </cell>
          <cell r="E759" t="str">
            <v>다웰바 설치</v>
          </cell>
          <cell r="F759" t="str">
            <v>(D=25 m/m, L=500)</v>
          </cell>
          <cell r="G759" t="str">
            <v>EA</v>
          </cell>
          <cell r="I759">
            <v>0</v>
          </cell>
        </row>
        <row r="760">
          <cell r="A760" t="str">
            <v>D01190</v>
          </cell>
          <cell r="B760">
            <v>31</v>
          </cell>
          <cell r="C760" t="str">
            <v>b</v>
          </cell>
          <cell r="D760">
            <v>2232129</v>
          </cell>
          <cell r="E760" t="str">
            <v>다웰-켑 설치</v>
          </cell>
          <cell r="F760" t="str">
            <v>(Φ60 m/m)</v>
          </cell>
          <cell r="G760" t="str">
            <v>M</v>
          </cell>
          <cell r="I760">
            <v>0</v>
          </cell>
        </row>
        <row r="761">
          <cell r="A761" t="str">
            <v>D00540</v>
          </cell>
          <cell r="B761">
            <v>106</v>
          </cell>
          <cell r="C761" t="str">
            <v>c</v>
          </cell>
          <cell r="D761">
            <v>2232131</v>
          </cell>
          <cell r="E761" t="str">
            <v>경질고무판</v>
          </cell>
          <cell r="F761" t="str">
            <v>(150x150)</v>
          </cell>
          <cell r="G761" t="str">
            <v>EA</v>
          </cell>
          <cell r="I761">
            <v>0</v>
          </cell>
        </row>
        <row r="762">
          <cell r="A762" t="str">
            <v>D00566</v>
          </cell>
          <cell r="B762">
            <v>17</v>
          </cell>
          <cell r="C762" t="str">
            <v>d</v>
          </cell>
          <cell r="D762">
            <v>2232132</v>
          </cell>
          <cell r="E762" t="str">
            <v>타르페이퍼 설치</v>
          </cell>
          <cell r="F762" t="str">
            <v>(5 겹)</v>
          </cell>
          <cell r="G762" t="str">
            <v>㎡</v>
          </cell>
          <cell r="I762">
            <v>0</v>
          </cell>
        </row>
        <row r="763">
          <cell r="A763" t="str">
            <v>E2</v>
          </cell>
          <cell r="B763">
            <v>0</v>
          </cell>
          <cell r="C763" t="str">
            <v>계</v>
          </cell>
          <cell r="D763">
            <v>2232164</v>
          </cell>
          <cell r="I763">
            <v>0</v>
          </cell>
        </row>
        <row r="764">
          <cell r="A764" t="str">
            <v>T2</v>
          </cell>
          <cell r="B764">
            <v>766</v>
          </cell>
          <cell r="C764" t="str">
            <v>3.13</v>
          </cell>
          <cell r="D764">
            <v>2232197</v>
          </cell>
          <cell r="E764" t="str">
            <v>무수축 콘크리트</v>
          </cell>
          <cell r="I764">
            <v>0</v>
          </cell>
        </row>
        <row r="765">
          <cell r="A765" t="str">
            <v>D00567</v>
          </cell>
          <cell r="B765">
            <v>0.95</v>
          </cell>
          <cell r="C765" t="str">
            <v>a</v>
          </cell>
          <cell r="D765">
            <v>2232213</v>
          </cell>
          <cell r="E765" t="str">
            <v>무수축몰탈</v>
          </cell>
          <cell r="F765" t="str">
            <v>(1:1)</v>
          </cell>
          <cell r="G765" t="str">
            <v>㎥</v>
          </cell>
          <cell r="I765">
            <v>0</v>
          </cell>
        </row>
        <row r="766">
          <cell r="A766" t="str">
            <v>D00568</v>
          </cell>
          <cell r="B766">
            <v>8.32</v>
          </cell>
          <cell r="C766" t="str">
            <v>b</v>
          </cell>
          <cell r="D766">
            <v>2232221</v>
          </cell>
          <cell r="E766" t="str">
            <v>무수축콘크리트</v>
          </cell>
          <cell r="G766" t="str">
            <v>㎥</v>
          </cell>
          <cell r="I766">
            <v>0</v>
          </cell>
        </row>
        <row r="767">
          <cell r="A767" t="str">
            <v>E2</v>
          </cell>
          <cell r="B767">
            <v>0</v>
          </cell>
          <cell r="C767" t="str">
            <v>계</v>
          </cell>
          <cell r="D767">
            <v>2232225</v>
          </cell>
          <cell r="I767">
            <v>0</v>
          </cell>
        </row>
        <row r="768">
          <cell r="A768" t="str">
            <v>T2</v>
          </cell>
          <cell r="B768">
            <v>770</v>
          </cell>
          <cell r="C768" t="str">
            <v>3.14</v>
          </cell>
          <cell r="D768">
            <v>2232227</v>
          </cell>
          <cell r="E768" t="str">
            <v>스치로폴 설치</v>
          </cell>
          <cell r="I768">
            <v>0</v>
          </cell>
        </row>
        <row r="769">
          <cell r="A769" t="str">
            <v>D00853</v>
          </cell>
          <cell r="B769">
            <v>3</v>
          </cell>
          <cell r="C769" t="str">
            <v>a</v>
          </cell>
          <cell r="D769">
            <v>2232485</v>
          </cell>
          <cell r="E769" t="str">
            <v>스치로폴설치</v>
          </cell>
          <cell r="F769" t="str">
            <v>(T=10 m/m)</v>
          </cell>
          <cell r="G769" t="str">
            <v>㎡</v>
          </cell>
          <cell r="I769">
            <v>0</v>
          </cell>
        </row>
        <row r="770">
          <cell r="A770" t="str">
            <v>D00532</v>
          </cell>
          <cell r="B770">
            <v>49</v>
          </cell>
          <cell r="C770" t="str">
            <v>b</v>
          </cell>
          <cell r="D770">
            <v>2232613</v>
          </cell>
          <cell r="E770" t="str">
            <v>스치로폴설치</v>
          </cell>
          <cell r="F770" t="str">
            <v>(T=20 m/m)</v>
          </cell>
          <cell r="G770" t="str">
            <v>㎡</v>
          </cell>
          <cell r="I770">
            <v>0</v>
          </cell>
        </row>
        <row r="771">
          <cell r="A771" t="str">
            <v>E2</v>
          </cell>
          <cell r="B771">
            <v>0</v>
          </cell>
          <cell r="C771" t="str">
            <v>계</v>
          </cell>
          <cell r="D771">
            <v>2232614</v>
          </cell>
          <cell r="I771">
            <v>0</v>
          </cell>
        </row>
        <row r="772">
          <cell r="A772" t="str">
            <v>T2</v>
          </cell>
          <cell r="B772">
            <v>776</v>
          </cell>
          <cell r="C772" t="str">
            <v>3.15</v>
          </cell>
          <cell r="D772">
            <v>2232741</v>
          </cell>
          <cell r="E772" t="str">
            <v>배수시설</v>
          </cell>
          <cell r="I772">
            <v>0</v>
          </cell>
        </row>
        <row r="773">
          <cell r="A773" t="str">
            <v>D00572</v>
          </cell>
          <cell r="B773">
            <v>4</v>
          </cell>
          <cell r="C773" t="str">
            <v>a</v>
          </cell>
          <cell r="D773">
            <v>2232742</v>
          </cell>
          <cell r="E773" t="str">
            <v>집 수 구</v>
          </cell>
          <cell r="G773" t="str">
            <v>EA</v>
          </cell>
          <cell r="I773">
            <v>0</v>
          </cell>
        </row>
        <row r="774">
          <cell r="A774" t="str">
            <v>D00573</v>
          </cell>
          <cell r="B774">
            <v>20</v>
          </cell>
          <cell r="C774" t="str">
            <v>b</v>
          </cell>
          <cell r="D774">
            <v>2232743</v>
          </cell>
          <cell r="E774" t="str">
            <v>배 수 구</v>
          </cell>
          <cell r="F774" t="str">
            <v>(스테인레스관)</v>
          </cell>
          <cell r="G774" t="str">
            <v>M</v>
          </cell>
          <cell r="I774">
            <v>0</v>
          </cell>
        </row>
        <row r="775">
          <cell r="A775" t="str">
            <v>D00574</v>
          </cell>
          <cell r="B775">
            <v>12</v>
          </cell>
          <cell r="C775" t="str">
            <v>c</v>
          </cell>
          <cell r="D775">
            <v>2232807</v>
          </cell>
          <cell r="E775" t="str">
            <v>부착시설(A)</v>
          </cell>
          <cell r="G775" t="str">
            <v>EA</v>
          </cell>
          <cell r="I775">
            <v>0</v>
          </cell>
        </row>
        <row r="776">
          <cell r="A776" t="str">
            <v>D00577</v>
          </cell>
          <cell r="B776">
            <v>36</v>
          </cell>
          <cell r="C776" t="str">
            <v>d</v>
          </cell>
          <cell r="D776">
            <v>2232839</v>
          </cell>
          <cell r="E776" t="str">
            <v>도 수 로</v>
          </cell>
          <cell r="G776" t="str">
            <v>M</v>
          </cell>
          <cell r="I776">
            <v>0</v>
          </cell>
        </row>
        <row r="777">
          <cell r="A777" t="str">
            <v>E2</v>
          </cell>
          <cell r="B777">
            <v>0</v>
          </cell>
          <cell r="C777" t="str">
            <v>계</v>
          </cell>
          <cell r="D777">
            <v>2232855</v>
          </cell>
          <cell r="I777">
            <v>0</v>
          </cell>
        </row>
        <row r="778">
          <cell r="A778" t="str">
            <v>T2</v>
          </cell>
          <cell r="B778">
            <v>780</v>
          </cell>
          <cell r="C778" t="str">
            <v>3.16</v>
          </cell>
          <cell r="D778">
            <v>2232871</v>
          </cell>
          <cell r="E778" t="str">
            <v>스페이서설치</v>
          </cell>
          <cell r="I778">
            <v>0</v>
          </cell>
        </row>
        <row r="779">
          <cell r="A779" t="str">
            <v>D00588</v>
          </cell>
          <cell r="B779">
            <v>1327</v>
          </cell>
          <cell r="C779" t="str">
            <v>a</v>
          </cell>
          <cell r="D779">
            <v>2232887</v>
          </cell>
          <cell r="E779" t="str">
            <v>스페이서 설치</v>
          </cell>
          <cell r="F779" t="str">
            <v>(슬라브및기초용)</v>
          </cell>
          <cell r="G779" t="str">
            <v>㎡</v>
          </cell>
          <cell r="I779">
            <v>0</v>
          </cell>
        </row>
        <row r="780">
          <cell r="A780" t="str">
            <v>D01070</v>
          </cell>
          <cell r="B780">
            <v>301</v>
          </cell>
          <cell r="C780" t="str">
            <v>b</v>
          </cell>
          <cell r="D780">
            <v>2232895</v>
          </cell>
          <cell r="E780" t="str">
            <v>스페이서 설치</v>
          </cell>
          <cell r="F780" t="str">
            <v>(벽체용)</v>
          </cell>
          <cell r="G780" t="str">
            <v>㎡</v>
          </cell>
          <cell r="I780">
            <v>0</v>
          </cell>
        </row>
        <row r="781">
          <cell r="A781" t="str">
            <v>E2</v>
          </cell>
          <cell r="B781">
            <v>0</v>
          </cell>
          <cell r="C781" t="str">
            <v>계</v>
          </cell>
          <cell r="D781">
            <v>2232899</v>
          </cell>
          <cell r="I781">
            <v>0</v>
          </cell>
        </row>
        <row r="782">
          <cell r="A782" t="str">
            <v>T2</v>
          </cell>
          <cell r="B782">
            <v>785</v>
          </cell>
          <cell r="C782" t="str">
            <v>3.17</v>
          </cell>
          <cell r="D782">
            <v>2232917</v>
          </cell>
          <cell r="E782" t="str">
            <v>교명판 설명판</v>
          </cell>
          <cell r="I782">
            <v>0</v>
          </cell>
        </row>
        <row r="783">
          <cell r="A783" t="str">
            <v>D00581</v>
          </cell>
          <cell r="B783">
            <v>4</v>
          </cell>
          <cell r="C783" t="str">
            <v>a</v>
          </cell>
          <cell r="D783">
            <v>2232918</v>
          </cell>
          <cell r="E783" t="str">
            <v>교 명 주</v>
          </cell>
          <cell r="F783" t="str">
            <v>(소형,화강석)</v>
          </cell>
          <cell r="G783" t="str">
            <v>기</v>
          </cell>
          <cell r="I783">
            <v>0</v>
          </cell>
        </row>
        <row r="784">
          <cell r="A784" t="str">
            <v>D00583</v>
          </cell>
          <cell r="B784">
            <v>2</v>
          </cell>
          <cell r="C784" t="str">
            <v>b</v>
          </cell>
          <cell r="D784">
            <v>2232919</v>
          </cell>
          <cell r="E784" t="str">
            <v>교 명 판(황동주물)</v>
          </cell>
          <cell r="F784" t="str">
            <v>(450x200x10)</v>
          </cell>
          <cell r="G784" t="str">
            <v>EA</v>
          </cell>
          <cell r="I784">
            <v>0</v>
          </cell>
        </row>
        <row r="785">
          <cell r="A785" t="str">
            <v>D00584</v>
          </cell>
          <cell r="B785">
            <v>2</v>
          </cell>
          <cell r="C785" t="str">
            <v>c</v>
          </cell>
          <cell r="D785">
            <v>2232983</v>
          </cell>
          <cell r="E785" t="str">
            <v>설 명 판(황동주물)</v>
          </cell>
          <cell r="F785" t="str">
            <v>(500x300x10)</v>
          </cell>
          <cell r="G785" t="str">
            <v>EA</v>
          </cell>
          <cell r="I785">
            <v>0</v>
          </cell>
        </row>
        <row r="786">
          <cell r="A786" t="str">
            <v>E2</v>
          </cell>
          <cell r="B786">
            <v>0</v>
          </cell>
          <cell r="C786" t="str">
            <v>계</v>
          </cell>
          <cell r="D786">
            <v>2233015</v>
          </cell>
          <cell r="I786">
            <v>0</v>
          </cell>
        </row>
        <row r="787">
          <cell r="A787" t="str">
            <v>D00594</v>
          </cell>
          <cell r="B787">
            <v>1</v>
          </cell>
          <cell r="C787" t="str">
            <v>3.18</v>
          </cell>
          <cell r="D787">
            <v>2233023</v>
          </cell>
          <cell r="E787" t="str">
            <v>측량기준점 설치</v>
          </cell>
          <cell r="F787" t="str">
            <v>(황동주물)</v>
          </cell>
          <cell r="G787" t="str">
            <v>EA</v>
          </cell>
          <cell r="I787">
            <v>0</v>
          </cell>
        </row>
        <row r="788">
          <cell r="A788" t="str">
            <v>T2</v>
          </cell>
          <cell r="B788">
            <v>790</v>
          </cell>
          <cell r="C788" t="str">
            <v>3.19</v>
          </cell>
          <cell r="D788">
            <v>2233151</v>
          </cell>
          <cell r="E788" t="str">
            <v>충 진 재</v>
          </cell>
          <cell r="I788">
            <v>0</v>
          </cell>
        </row>
        <row r="789">
          <cell r="A789" t="str">
            <v>D00846</v>
          </cell>
          <cell r="B789">
            <v>30</v>
          </cell>
          <cell r="C789" t="str">
            <v>a</v>
          </cell>
          <cell r="D789">
            <v>2233219</v>
          </cell>
          <cell r="E789" t="str">
            <v>폴리우레탄실란트채움</v>
          </cell>
          <cell r="F789" t="str">
            <v>(25x20)</v>
          </cell>
          <cell r="G789" t="str">
            <v>M</v>
          </cell>
          <cell r="I789">
            <v>0</v>
          </cell>
        </row>
        <row r="790">
          <cell r="A790" t="str">
            <v>D01224</v>
          </cell>
          <cell r="B790">
            <v>21</v>
          </cell>
          <cell r="C790" t="str">
            <v>b</v>
          </cell>
          <cell r="D790">
            <v>2233223</v>
          </cell>
          <cell r="E790" t="str">
            <v>폴리우레탄실란트채움</v>
          </cell>
          <cell r="F790" t="str">
            <v>(25x10)</v>
          </cell>
          <cell r="G790" t="str">
            <v>M</v>
          </cell>
          <cell r="I790">
            <v>0</v>
          </cell>
        </row>
        <row r="791">
          <cell r="A791" t="str">
            <v>E2</v>
          </cell>
          <cell r="B791">
            <v>0</v>
          </cell>
          <cell r="C791" t="str">
            <v>계</v>
          </cell>
          <cell r="D791">
            <v>2233225</v>
          </cell>
          <cell r="I791">
            <v>0</v>
          </cell>
        </row>
        <row r="792">
          <cell r="A792" t="str">
            <v>D01308</v>
          </cell>
          <cell r="B792">
            <v>253</v>
          </cell>
          <cell r="C792" t="str">
            <v>3.20</v>
          </cell>
          <cell r="D792">
            <v>2233665</v>
          </cell>
          <cell r="E792" t="str">
            <v>강섬유보강재</v>
          </cell>
          <cell r="F792" t="str">
            <v>(900 g/㎥)</v>
          </cell>
          <cell r="G792" t="str">
            <v>㎥</v>
          </cell>
          <cell r="I792">
            <v>0</v>
          </cell>
        </row>
        <row r="793">
          <cell r="A793" t="str">
            <v>D01309</v>
          </cell>
          <cell r="B793">
            <v>40</v>
          </cell>
          <cell r="C793" t="str">
            <v>3.21</v>
          </cell>
          <cell r="D793">
            <v>2234161</v>
          </cell>
          <cell r="E793" t="str">
            <v>모래주머니</v>
          </cell>
          <cell r="G793" t="str">
            <v>EA</v>
          </cell>
          <cell r="I793">
            <v>0</v>
          </cell>
        </row>
        <row r="794">
          <cell r="A794" t="str">
            <v>D00911</v>
          </cell>
          <cell r="B794">
            <v>89</v>
          </cell>
          <cell r="C794" t="str">
            <v>3.22</v>
          </cell>
          <cell r="D794">
            <v>2387158</v>
          </cell>
          <cell r="E794" t="str">
            <v>방 호 벽</v>
          </cell>
          <cell r="F794" t="str">
            <v>(육교용)</v>
          </cell>
          <cell r="G794" t="str">
            <v>M</v>
          </cell>
          <cell r="I794">
            <v>0</v>
          </cell>
        </row>
        <row r="795">
          <cell r="A795" t="str">
            <v>D00791</v>
          </cell>
          <cell r="B795">
            <v>20</v>
          </cell>
          <cell r="C795" t="str">
            <v>3.23</v>
          </cell>
          <cell r="D795">
            <v>2463656</v>
          </cell>
          <cell r="E795" t="str">
            <v>교좌장치표지판</v>
          </cell>
          <cell r="G795" t="str">
            <v>EA</v>
          </cell>
          <cell r="I795">
            <v>0</v>
          </cell>
        </row>
        <row r="796">
          <cell r="A796" t="str">
            <v>D00817</v>
          </cell>
          <cell r="B796">
            <v>0.106</v>
          </cell>
          <cell r="C796" t="str">
            <v>3.24</v>
          </cell>
          <cell r="D796">
            <v>2501905</v>
          </cell>
          <cell r="E796" t="str">
            <v>아스팔트 채움</v>
          </cell>
          <cell r="F796" t="str">
            <v>(브론아스팔트)</v>
          </cell>
          <cell r="G796" t="str">
            <v>㎥</v>
          </cell>
          <cell r="I796">
            <v>0</v>
          </cell>
        </row>
        <row r="797">
          <cell r="A797" t="str">
            <v>D01064</v>
          </cell>
          <cell r="B797">
            <v>30</v>
          </cell>
          <cell r="C797" t="str">
            <v>3.25</v>
          </cell>
          <cell r="D797">
            <v>2521030</v>
          </cell>
          <cell r="E797" t="str">
            <v>중앙분리대</v>
          </cell>
          <cell r="G797" t="str">
            <v>M</v>
          </cell>
          <cell r="I797">
            <v>0</v>
          </cell>
        </row>
        <row r="798">
          <cell r="A798" t="str">
            <v>D03817</v>
          </cell>
          <cell r="B798">
            <v>102</v>
          </cell>
          <cell r="C798" t="str">
            <v>3.26</v>
          </cell>
          <cell r="D798">
            <v>2530592</v>
          </cell>
          <cell r="E798" t="str">
            <v>ELASTIC FILLER</v>
          </cell>
          <cell r="F798" t="str">
            <v>(T=20 m/m)</v>
          </cell>
          <cell r="G798" t="str">
            <v>㎡</v>
          </cell>
          <cell r="I798">
            <v>0</v>
          </cell>
        </row>
        <row r="799">
          <cell r="A799" t="str">
            <v>D00593</v>
          </cell>
          <cell r="B799">
            <v>345</v>
          </cell>
          <cell r="C799" t="str">
            <v>3.27</v>
          </cell>
          <cell r="D799">
            <v>2537764</v>
          </cell>
          <cell r="E799" t="str">
            <v>낙하물방지망</v>
          </cell>
          <cell r="G799" t="str">
            <v>㎡</v>
          </cell>
          <cell r="I799">
            <v>0</v>
          </cell>
        </row>
        <row r="800">
          <cell r="A800" t="str">
            <v>D00847</v>
          </cell>
          <cell r="B800">
            <v>89</v>
          </cell>
          <cell r="C800" t="str">
            <v>3.28</v>
          </cell>
          <cell r="D800">
            <v>2537796</v>
          </cell>
          <cell r="E800" t="str">
            <v>가드휀스설치</v>
          </cell>
          <cell r="G800" t="str">
            <v>M</v>
          </cell>
          <cell r="I800">
            <v>0</v>
          </cell>
        </row>
        <row r="801">
          <cell r="A801" t="str">
            <v>D01305</v>
          </cell>
          <cell r="B801">
            <v>2</v>
          </cell>
          <cell r="C801" t="str">
            <v>3.29</v>
          </cell>
          <cell r="D801">
            <v>2537812</v>
          </cell>
          <cell r="E801" t="str">
            <v>점검용계단</v>
          </cell>
          <cell r="G801" t="str">
            <v>EA</v>
          </cell>
          <cell r="I801">
            <v>0</v>
          </cell>
        </row>
        <row r="802">
          <cell r="A802" t="str">
            <v>D03871</v>
          </cell>
          <cell r="B802">
            <v>10</v>
          </cell>
          <cell r="C802" t="str">
            <v>3.30</v>
          </cell>
          <cell r="D802">
            <v>2537820</v>
          </cell>
          <cell r="E802" t="str">
            <v>평판재하시험</v>
          </cell>
          <cell r="G802" t="str">
            <v>개소</v>
          </cell>
          <cell r="I802">
            <v>0</v>
          </cell>
        </row>
        <row r="803">
          <cell r="A803" t="str">
            <v>E3</v>
          </cell>
          <cell r="B803">
            <v>0</v>
          </cell>
          <cell r="C803" t="str">
            <v>합계</v>
          </cell>
          <cell r="D803">
            <v>2537828</v>
          </cell>
          <cell r="I803">
            <v>0</v>
          </cell>
        </row>
        <row r="804">
          <cell r="A804" t="str">
            <v>T3</v>
          </cell>
          <cell r="B804">
            <v>901</v>
          </cell>
          <cell r="C804" t="str">
            <v>3.F</v>
          </cell>
          <cell r="D804">
            <v>2537892</v>
          </cell>
          <cell r="E804" t="str">
            <v>영    암    교</v>
          </cell>
          <cell r="F804" t="str">
            <v>PRE-FLEX BEAM</v>
          </cell>
          <cell r="I804">
            <v>0</v>
          </cell>
        </row>
        <row r="805">
          <cell r="A805" t="str">
            <v>T2</v>
          </cell>
          <cell r="B805">
            <v>813</v>
          </cell>
          <cell r="C805" t="str">
            <v>3.01</v>
          </cell>
          <cell r="D805">
            <v>2538020</v>
          </cell>
          <cell r="E805" t="str">
            <v>토          공</v>
          </cell>
          <cell r="I805">
            <v>0</v>
          </cell>
        </row>
        <row r="806">
          <cell r="A806" t="str">
            <v>D00096</v>
          </cell>
          <cell r="B806">
            <v>1421</v>
          </cell>
          <cell r="C806" t="str">
            <v>a</v>
          </cell>
          <cell r="D806">
            <v>2691317</v>
          </cell>
          <cell r="E806" t="str">
            <v>구조물터파기</v>
          </cell>
          <cell r="F806" t="str">
            <v>(육상토사 0∼2 M)</v>
          </cell>
          <cell r="G806" t="str">
            <v>㎥</v>
          </cell>
          <cell r="I806">
            <v>0</v>
          </cell>
        </row>
        <row r="807">
          <cell r="A807" t="str">
            <v>D00097</v>
          </cell>
          <cell r="B807">
            <v>548</v>
          </cell>
          <cell r="C807" t="str">
            <v>b</v>
          </cell>
          <cell r="D807">
            <v>2691653</v>
          </cell>
          <cell r="E807" t="str">
            <v>구조물터파기</v>
          </cell>
          <cell r="F807" t="str">
            <v>(육상토사 2∼4 M)</v>
          </cell>
          <cell r="G807" t="str">
            <v>㎥</v>
          </cell>
          <cell r="I807">
            <v>0</v>
          </cell>
        </row>
        <row r="808">
          <cell r="A808" t="str">
            <v>D00131</v>
          </cell>
          <cell r="B808">
            <v>154</v>
          </cell>
          <cell r="C808" t="str">
            <v>c</v>
          </cell>
          <cell r="D808">
            <v>2691821</v>
          </cell>
          <cell r="E808" t="str">
            <v>구조물터파기</v>
          </cell>
          <cell r="F808" t="str">
            <v>(육상풍화암 2∼3 M)</v>
          </cell>
          <cell r="G808" t="str">
            <v>㎥</v>
          </cell>
          <cell r="I808">
            <v>0</v>
          </cell>
        </row>
        <row r="809">
          <cell r="A809" t="str">
            <v>D03858</v>
          </cell>
          <cell r="B809">
            <v>134</v>
          </cell>
          <cell r="C809" t="str">
            <v>d</v>
          </cell>
          <cell r="D809">
            <v>2691905</v>
          </cell>
          <cell r="E809" t="str">
            <v>구조물터파기</v>
          </cell>
          <cell r="F809" t="str">
            <v>(육상풍화암 4∼5 M)</v>
          </cell>
          <cell r="G809" t="str">
            <v>㎥</v>
          </cell>
          <cell r="I809">
            <v>0</v>
          </cell>
        </row>
        <row r="810">
          <cell r="A810" t="str">
            <v>D00160</v>
          </cell>
          <cell r="B810">
            <v>1155</v>
          </cell>
          <cell r="C810" t="str">
            <v>e</v>
          </cell>
          <cell r="D810">
            <v>2691989</v>
          </cell>
          <cell r="E810" t="str">
            <v>되메우기및다짐</v>
          </cell>
          <cell r="F810" t="str">
            <v>(인력30%+백호우70%)</v>
          </cell>
          <cell r="G810" t="str">
            <v>㎥</v>
          </cell>
          <cell r="I810">
            <v>0</v>
          </cell>
        </row>
        <row r="811">
          <cell r="A811" t="str">
            <v>D00170</v>
          </cell>
          <cell r="B811">
            <v>1491</v>
          </cell>
          <cell r="C811" t="str">
            <v>f</v>
          </cell>
          <cell r="D811">
            <v>2692109</v>
          </cell>
          <cell r="E811" t="str">
            <v>뒷채움잡석</v>
          </cell>
          <cell r="F811" t="str">
            <v>(현장암유용)</v>
          </cell>
          <cell r="G811" t="str">
            <v>㎥</v>
          </cell>
          <cell r="I811">
            <v>0</v>
          </cell>
        </row>
        <row r="812">
          <cell r="A812" t="str">
            <v>D00150</v>
          </cell>
          <cell r="B812">
            <v>2672</v>
          </cell>
          <cell r="C812" t="str">
            <v>g</v>
          </cell>
          <cell r="D812">
            <v>2692169</v>
          </cell>
          <cell r="E812" t="str">
            <v>교대앞성토</v>
          </cell>
          <cell r="G812" t="str">
            <v>㎥</v>
          </cell>
          <cell r="I812">
            <v>0</v>
          </cell>
        </row>
        <row r="813">
          <cell r="A813" t="str">
            <v>D01202</v>
          </cell>
          <cell r="B813">
            <v>180</v>
          </cell>
          <cell r="C813" t="str">
            <v>h</v>
          </cell>
          <cell r="D813">
            <v>2692199</v>
          </cell>
          <cell r="E813" t="str">
            <v>암면고르기</v>
          </cell>
          <cell r="F813" t="str">
            <v>(발파암)</v>
          </cell>
          <cell r="G813" t="str">
            <v>㎡</v>
          </cell>
          <cell r="I813">
            <v>0</v>
          </cell>
        </row>
        <row r="814">
          <cell r="A814" t="str">
            <v>E2</v>
          </cell>
          <cell r="B814">
            <v>0</v>
          </cell>
          <cell r="C814" t="str">
            <v>계</v>
          </cell>
          <cell r="D814">
            <v>2692229</v>
          </cell>
          <cell r="I814">
            <v>0</v>
          </cell>
        </row>
        <row r="815">
          <cell r="A815" t="str">
            <v>T2</v>
          </cell>
          <cell r="B815">
            <v>821</v>
          </cell>
          <cell r="C815" t="str">
            <v>3.02</v>
          </cell>
          <cell r="D815">
            <v>2693200</v>
          </cell>
          <cell r="E815" t="str">
            <v>거 푸 집</v>
          </cell>
          <cell r="I815">
            <v>0</v>
          </cell>
        </row>
        <row r="816">
          <cell r="A816" t="str">
            <v>D00276</v>
          </cell>
          <cell r="B816">
            <v>1778</v>
          </cell>
          <cell r="C816" t="str">
            <v>a</v>
          </cell>
          <cell r="D816">
            <v>2693201</v>
          </cell>
          <cell r="E816" t="str">
            <v>합판거푸집</v>
          </cell>
          <cell r="F816" t="str">
            <v>(3 회)</v>
          </cell>
          <cell r="G816" t="str">
            <v>㎡</v>
          </cell>
          <cell r="I816">
            <v>0</v>
          </cell>
        </row>
        <row r="817">
          <cell r="A817" t="str">
            <v>D00277</v>
          </cell>
          <cell r="B817">
            <v>335</v>
          </cell>
          <cell r="C817" t="str">
            <v>b</v>
          </cell>
          <cell r="D817">
            <v>2693265</v>
          </cell>
          <cell r="E817" t="str">
            <v>합판거푸집</v>
          </cell>
          <cell r="F817" t="str">
            <v>(3 회 7∼10 m)</v>
          </cell>
          <cell r="G817" t="str">
            <v>㎡</v>
          </cell>
          <cell r="I817">
            <v>0</v>
          </cell>
        </row>
        <row r="818">
          <cell r="A818" t="str">
            <v>D00280</v>
          </cell>
          <cell r="B818">
            <v>232</v>
          </cell>
          <cell r="C818" t="str">
            <v>c</v>
          </cell>
          <cell r="D818">
            <v>2693297</v>
          </cell>
          <cell r="E818" t="str">
            <v>합판거푸집</v>
          </cell>
          <cell r="F818" t="str">
            <v>(4 회)</v>
          </cell>
          <cell r="G818" t="str">
            <v>㎡</v>
          </cell>
          <cell r="I818">
            <v>0</v>
          </cell>
        </row>
        <row r="819">
          <cell r="A819" t="str">
            <v>D00282</v>
          </cell>
          <cell r="B819">
            <v>189</v>
          </cell>
          <cell r="C819" t="str">
            <v>d</v>
          </cell>
          <cell r="D819">
            <v>2693301</v>
          </cell>
          <cell r="E819" t="str">
            <v>합판거푸집</v>
          </cell>
          <cell r="F819" t="str">
            <v>(6 회)</v>
          </cell>
          <cell r="G819" t="str">
            <v>㎡</v>
          </cell>
          <cell r="I819">
            <v>0</v>
          </cell>
        </row>
        <row r="820">
          <cell r="A820" t="str">
            <v>D00265</v>
          </cell>
          <cell r="B820">
            <v>364</v>
          </cell>
          <cell r="C820" t="str">
            <v>e</v>
          </cell>
          <cell r="D820">
            <v>2693305</v>
          </cell>
          <cell r="E820" t="str">
            <v>문양거푸집(합판4회+</v>
          </cell>
          <cell r="F820" t="str">
            <v>문양스치로폴(0∼7M)</v>
          </cell>
          <cell r="G820" t="str">
            <v>㎡</v>
          </cell>
          <cell r="I820">
            <v>0</v>
          </cell>
        </row>
        <row r="821">
          <cell r="A821" t="str">
            <v>D01111</v>
          </cell>
          <cell r="B821">
            <v>66</v>
          </cell>
          <cell r="C821" t="str">
            <v>f</v>
          </cell>
          <cell r="D821">
            <v>2693309</v>
          </cell>
          <cell r="E821" t="str">
            <v>문양거푸집(합판4회+</v>
          </cell>
          <cell r="F821" t="str">
            <v>문양스치로폴(7∼10M)</v>
          </cell>
          <cell r="G821" t="str">
            <v>㎡</v>
          </cell>
          <cell r="I821">
            <v>0</v>
          </cell>
        </row>
        <row r="822">
          <cell r="A822" t="str">
            <v>E2</v>
          </cell>
          <cell r="B822">
            <v>0</v>
          </cell>
          <cell r="C822" t="str">
            <v>계</v>
          </cell>
          <cell r="D822">
            <v>2693441</v>
          </cell>
          <cell r="I822">
            <v>0</v>
          </cell>
        </row>
        <row r="823">
          <cell r="A823" t="str">
            <v>D00323</v>
          </cell>
          <cell r="B823">
            <v>1227</v>
          </cell>
          <cell r="C823" t="str">
            <v>3.03</v>
          </cell>
          <cell r="D823">
            <v>2693442</v>
          </cell>
          <cell r="E823" t="str">
            <v>강관비계</v>
          </cell>
          <cell r="F823" t="str">
            <v>(0∼30 M)</v>
          </cell>
          <cell r="G823" t="str">
            <v>㎡</v>
          </cell>
          <cell r="I823">
            <v>0</v>
          </cell>
        </row>
        <row r="824">
          <cell r="A824" t="str">
            <v>T2</v>
          </cell>
          <cell r="B824">
            <v>827</v>
          </cell>
          <cell r="C824" t="str">
            <v>3.04</v>
          </cell>
          <cell r="D824">
            <v>2693506</v>
          </cell>
          <cell r="E824" t="str">
            <v>동 바 리</v>
          </cell>
          <cell r="I824">
            <v>0</v>
          </cell>
        </row>
        <row r="825">
          <cell r="A825" t="str">
            <v>D00327</v>
          </cell>
          <cell r="B825">
            <v>702</v>
          </cell>
          <cell r="C825" t="str">
            <v>a</v>
          </cell>
          <cell r="D825">
            <v>2693538</v>
          </cell>
          <cell r="E825" t="str">
            <v>동바리공</v>
          </cell>
          <cell r="F825" t="str">
            <v>(목재 4 회)</v>
          </cell>
          <cell r="G825" t="str">
            <v>공㎥</v>
          </cell>
          <cell r="I825">
            <v>0</v>
          </cell>
        </row>
        <row r="826">
          <cell r="A826" t="str">
            <v>D00334</v>
          </cell>
          <cell r="B826">
            <v>262</v>
          </cell>
          <cell r="C826" t="str">
            <v>b</v>
          </cell>
          <cell r="D826">
            <v>2693562</v>
          </cell>
          <cell r="E826" t="str">
            <v>강관동바리</v>
          </cell>
          <cell r="F826" t="str">
            <v>(교량용)</v>
          </cell>
          <cell r="G826" t="str">
            <v>공㎥</v>
          </cell>
          <cell r="I826">
            <v>0</v>
          </cell>
        </row>
        <row r="827">
          <cell r="A827" t="str">
            <v>D01129</v>
          </cell>
          <cell r="B827">
            <v>79</v>
          </cell>
          <cell r="C827" t="str">
            <v>c</v>
          </cell>
          <cell r="D827">
            <v>2693566</v>
          </cell>
          <cell r="E827" t="str">
            <v>수평보강재(교량용)</v>
          </cell>
          <cell r="F827" t="str">
            <v>(강관동바리)</v>
          </cell>
          <cell r="G827" t="str">
            <v>㎡</v>
          </cell>
          <cell r="I827">
            <v>0</v>
          </cell>
        </row>
        <row r="828">
          <cell r="A828" t="str">
            <v>E2</v>
          </cell>
          <cell r="B828">
            <v>0</v>
          </cell>
          <cell r="C828" t="str">
            <v>계</v>
          </cell>
          <cell r="D828">
            <v>2693568</v>
          </cell>
          <cell r="I828">
            <v>0</v>
          </cell>
        </row>
        <row r="829">
          <cell r="A829" t="str">
            <v>T2</v>
          </cell>
          <cell r="B829">
            <v>831</v>
          </cell>
          <cell r="C829" t="str">
            <v>3.05</v>
          </cell>
          <cell r="D829">
            <v>2693690</v>
          </cell>
          <cell r="E829" t="str">
            <v>철근가공조립</v>
          </cell>
          <cell r="I829">
            <v>0</v>
          </cell>
        </row>
        <row r="830">
          <cell r="A830" t="str">
            <v>D00271</v>
          </cell>
          <cell r="B830">
            <v>16.827999999999999</v>
          </cell>
          <cell r="C830" t="str">
            <v>a</v>
          </cell>
          <cell r="D830">
            <v>2693692</v>
          </cell>
          <cell r="E830" t="str">
            <v>철근가공조립</v>
          </cell>
          <cell r="F830" t="str">
            <v>(보 통)</v>
          </cell>
          <cell r="G830" t="str">
            <v>Ton</v>
          </cell>
          <cell r="I830">
            <v>0</v>
          </cell>
        </row>
        <row r="831">
          <cell r="A831" t="str">
            <v>D00272</v>
          </cell>
          <cell r="B831">
            <v>203.584</v>
          </cell>
          <cell r="C831" t="str">
            <v>b</v>
          </cell>
          <cell r="D831">
            <v>2693694</v>
          </cell>
          <cell r="E831" t="str">
            <v>철근가공조립</v>
          </cell>
          <cell r="F831" t="str">
            <v>(복 잡)</v>
          </cell>
          <cell r="G831" t="str">
            <v>Ton</v>
          </cell>
          <cell r="I831">
            <v>0</v>
          </cell>
        </row>
        <row r="832">
          <cell r="A832" t="str">
            <v>E2</v>
          </cell>
          <cell r="B832">
            <v>0</v>
          </cell>
          <cell r="C832" t="str">
            <v>계</v>
          </cell>
          <cell r="D832">
            <v>2693697</v>
          </cell>
          <cell r="I832">
            <v>0</v>
          </cell>
        </row>
        <row r="833">
          <cell r="A833" t="str">
            <v>T2</v>
          </cell>
          <cell r="B833">
            <v>836</v>
          </cell>
          <cell r="C833" t="str">
            <v>3.06</v>
          </cell>
          <cell r="D833">
            <v>2693698</v>
          </cell>
          <cell r="E833" t="str">
            <v>콘크리트타설</v>
          </cell>
          <cell r="I833">
            <v>0</v>
          </cell>
        </row>
        <row r="834">
          <cell r="A834" t="str">
            <v>D00237</v>
          </cell>
          <cell r="B834">
            <v>1521</v>
          </cell>
          <cell r="C834" t="str">
            <v>a</v>
          </cell>
          <cell r="D834">
            <v>2693762</v>
          </cell>
          <cell r="E834" t="str">
            <v>콘크리트타설</v>
          </cell>
          <cell r="F834" t="str">
            <v>(철근 펌프카)</v>
          </cell>
          <cell r="G834" t="str">
            <v>㎥</v>
          </cell>
          <cell r="I834">
            <v>0</v>
          </cell>
        </row>
        <row r="835">
          <cell r="A835" t="str">
            <v>D00238</v>
          </cell>
          <cell r="B835">
            <v>420</v>
          </cell>
          <cell r="C835" t="str">
            <v>b</v>
          </cell>
          <cell r="D835">
            <v>2693794</v>
          </cell>
          <cell r="E835" t="str">
            <v>콘크리트타설</v>
          </cell>
          <cell r="F835" t="str">
            <v>(무근 펌프카)</v>
          </cell>
          <cell r="G835" t="str">
            <v>㎥</v>
          </cell>
          <cell r="I835">
            <v>0</v>
          </cell>
        </row>
        <row r="836">
          <cell r="A836" t="str">
            <v>D00231</v>
          </cell>
          <cell r="B836">
            <v>90</v>
          </cell>
          <cell r="C836" t="str">
            <v>c</v>
          </cell>
          <cell r="D836">
            <v>2693810</v>
          </cell>
          <cell r="E836" t="str">
            <v>콘크리트타설</v>
          </cell>
          <cell r="F836" t="str">
            <v>(무근 VIB 제외)</v>
          </cell>
          <cell r="G836" t="str">
            <v>㎥</v>
          </cell>
          <cell r="I836">
            <v>0</v>
          </cell>
        </row>
        <row r="837">
          <cell r="A837" t="str">
            <v>E2</v>
          </cell>
          <cell r="B837">
            <v>0</v>
          </cell>
          <cell r="C837" t="str">
            <v>계</v>
          </cell>
          <cell r="D837">
            <v>2693826</v>
          </cell>
          <cell r="I837">
            <v>0</v>
          </cell>
        </row>
        <row r="838">
          <cell r="A838" t="str">
            <v>T2</v>
          </cell>
          <cell r="B838">
            <v>840</v>
          </cell>
          <cell r="C838" t="str">
            <v>3.07</v>
          </cell>
          <cell r="D838">
            <v>2693834</v>
          </cell>
          <cell r="E838" t="str">
            <v>표 면 처 리</v>
          </cell>
          <cell r="I838">
            <v>0</v>
          </cell>
        </row>
        <row r="839">
          <cell r="A839" t="str">
            <v>D00537</v>
          </cell>
          <cell r="B839">
            <v>837</v>
          </cell>
          <cell r="C839" t="str">
            <v>a</v>
          </cell>
          <cell r="D839">
            <v>2693838</v>
          </cell>
          <cell r="E839" t="str">
            <v>슬래브양생</v>
          </cell>
          <cell r="F839" t="str">
            <v>(양생제)</v>
          </cell>
          <cell r="G839" t="str">
            <v>㎡</v>
          </cell>
          <cell r="I839">
            <v>0</v>
          </cell>
        </row>
        <row r="840">
          <cell r="A840" t="str">
            <v>D00539</v>
          </cell>
          <cell r="B840">
            <v>758</v>
          </cell>
          <cell r="C840" t="str">
            <v>b</v>
          </cell>
          <cell r="D840">
            <v>2693840</v>
          </cell>
          <cell r="E840" t="str">
            <v>슬래브면고르기</v>
          </cell>
          <cell r="F840" t="str">
            <v>(데크 피니샤)</v>
          </cell>
          <cell r="G840" t="str">
            <v>㎡</v>
          </cell>
          <cell r="I840">
            <v>0</v>
          </cell>
        </row>
        <row r="841">
          <cell r="A841" t="str">
            <v>E2</v>
          </cell>
          <cell r="B841">
            <v>0</v>
          </cell>
          <cell r="C841" t="str">
            <v>계</v>
          </cell>
          <cell r="D841">
            <v>2693841</v>
          </cell>
          <cell r="I841">
            <v>0</v>
          </cell>
        </row>
        <row r="842">
          <cell r="A842" t="str">
            <v>T2</v>
          </cell>
          <cell r="B842">
            <v>846</v>
          </cell>
          <cell r="C842" t="str">
            <v>3.08</v>
          </cell>
          <cell r="D842">
            <v>2693969</v>
          </cell>
          <cell r="E842" t="str">
            <v>교좌장치</v>
          </cell>
          <cell r="I842">
            <v>0</v>
          </cell>
        </row>
        <row r="843">
          <cell r="A843" t="str">
            <v>D00544</v>
          </cell>
          <cell r="B843">
            <v>2</v>
          </cell>
          <cell r="C843" t="str">
            <v>a</v>
          </cell>
          <cell r="D843">
            <v>2694065</v>
          </cell>
          <cell r="E843" t="str">
            <v>교좌장치</v>
          </cell>
          <cell r="F843" t="str">
            <v>(고정단 175 Ton)</v>
          </cell>
          <cell r="G843" t="str">
            <v>EA</v>
          </cell>
          <cell r="I843">
            <v>0</v>
          </cell>
        </row>
        <row r="844">
          <cell r="A844" t="str">
            <v>D00542</v>
          </cell>
          <cell r="B844">
            <v>6</v>
          </cell>
          <cell r="C844" t="str">
            <v>b</v>
          </cell>
          <cell r="D844">
            <v>2694113</v>
          </cell>
          <cell r="E844" t="str">
            <v>교좌장치</v>
          </cell>
          <cell r="F844" t="str">
            <v>(횡방향가동단175Ton)</v>
          </cell>
          <cell r="G844" t="str">
            <v>EA</v>
          </cell>
          <cell r="I844">
            <v>0</v>
          </cell>
        </row>
        <row r="845">
          <cell r="A845" t="str">
            <v>D00546</v>
          </cell>
          <cell r="B845">
            <v>2</v>
          </cell>
          <cell r="C845" t="str">
            <v>c</v>
          </cell>
          <cell r="D845">
            <v>2694152</v>
          </cell>
          <cell r="E845" t="str">
            <v>교좌장치</v>
          </cell>
          <cell r="F845" t="str">
            <v>(종방향가동단175Ton)</v>
          </cell>
          <cell r="G845" t="str">
            <v>EA</v>
          </cell>
          <cell r="I845">
            <v>0</v>
          </cell>
        </row>
        <row r="846">
          <cell r="A846" t="str">
            <v>D00550</v>
          </cell>
          <cell r="B846">
            <v>6</v>
          </cell>
          <cell r="C846" t="str">
            <v>d</v>
          </cell>
          <cell r="D846">
            <v>2694154</v>
          </cell>
          <cell r="E846" t="str">
            <v>교좌장치</v>
          </cell>
          <cell r="F846" t="str">
            <v>(양방향가동단175Ton)</v>
          </cell>
          <cell r="G846" t="str">
            <v>EA</v>
          </cell>
          <cell r="I846">
            <v>0</v>
          </cell>
        </row>
        <row r="847">
          <cell r="A847" t="str">
            <v>E2</v>
          </cell>
          <cell r="B847">
            <v>0</v>
          </cell>
          <cell r="C847" t="str">
            <v>계</v>
          </cell>
          <cell r="D847">
            <v>2694155</v>
          </cell>
          <cell r="I847">
            <v>0</v>
          </cell>
        </row>
        <row r="848">
          <cell r="A848" t="str">
            <v>T2</v>
          </cell>
          <cell r="B848">
            <v>851</v>
          </cell>
          <cell r="C848" t="str">
            <v>3.09</v>
          </cell>
          <cell r="D848">
            <v>2694283</v>
          </cell>
          <cell r="E848" t="str">
            <v>PRE-FLEX BEAM</v>
          </cell>
          <cell r="I848">
            <v>0</v>
          </cell>
        </row>
        <row r="849">
          <cell r="A849" t="str">
            <v>W00083</v>
          </cell>
          <cell r="B849">
            <v>4</v>
          </cell>
          <cell r="C849" t="str">
            <v>a</v>
          </cell>
          <cell r="D849">
            <v>2694347</v>
          </cell>
          <cell r="E849" t="str">
            <v>PRE-FLEX BEAM</v>
          </cell>
          <cell r="F849" t="str">
            <v>영암교(내측)</v>
          </cell>
          <cell r="G849" t="str">
            <v>본</v>
          </cell>
          <cell r="I849">
            <v>0</v>
          </cell>
        </row>
        <row r="850">
          <cell r="A850" t="str">
            <v>W00082</v>
          </cell>
          <cell r="B850">
            <v>4</v>
          </cell>
          <cell r="C850" t="str">
            <v>b</v>
          </cell>
          <cell r="D850">
            <v>2694379</v>
          </cell>
          <cell r="E850" t="str">
            <v>PRE-FLEX BEAM</v>
          </cell>
          <cell r="F850" t="str">
            <v>영암교(외측)</v>
          </cell>
          <cell r="G850" t="str">
            <v>본</v>
          </cell>
          <cell r="I850">
            <v>0</v>
          </cell>
        </row>
        <row r="851">
          <cell r="A851" t="str">
            <v>D03936</v>
          </cell>
          <cell r="B851">
            <v>1</v>
          </cell>
          <cell r="C851" t="str">
            <v>c</v>
          </cell>
          <cell r="D851">
            <v>2694411</v>
          </cell>
          <cell r="E851" t="str">
            <v>PRE-FLEX BEAM</v>
          </cell>
          <cell r="F851" t="str">
            <v>(전도방지시설).</v>
          </cell>
          <cell r="G851" t="str">
            <v>식</v>
          </cell>
          <cell r="I851">
            <v>0</v>
          </cell>
        </row>
        <row r="852">
          <cell r="A852" t="str">
            <v>E2</v>
          </cell>
          <cell r="B852">
            <v>0</v>
          </cell>
          <cell r="C852" t="str">
            <v>계</v>
          </cell>
          <cell r="D852">
            <v>2694507</v>
          </cell>
          <cell r="I852">
            <v>0</v>
          </cell>
        </row>
        <row r="853">
          <cell r="A853" t="str">
            <v>T2</v>
          </cell>
          <cell r="B853">
            <v>855</v>
          </cell>
          <cell r="C853" t="str">
            <v>3.10</v>
          </cell>
          <cell r="D853">
            <v>2694635</v>
          </cell>
          <cell r="E853" t="str">
            <v>신축이음장치</v>
          </cell>
          <cell r="I853">
            <v>0</v>
          </cell>
        </row>
        <row r="854">
          <cell r="A854" t="str">
            <v>D03819</v>
          </cell>
          <cell r="B854">
            <v>19</v>
          </cell>
          <cell r="C854" t="str">
            <v>a</v>
          </cell>
          <cell r="D854">
            <v>2694651</v>
          </cell>
          <cell r="E854" t="str">
            <v>신축이음장치</v>
          </cell>
          <cell r="F854" t="str">
            <v>(Rail-No 80)</v>
          </cell>
          <cell r="G854" t="str">
            <v>M</v>
          </cell>
          <cell r="I854">
            <v>0</v>
          </cell>
        </row>
        <row r="855">
          <cell r="A855" t="str">
            <v>D01313</v>
          </cell>
          <cell r="B855">
            <v>19</v>
          </cell>
          <cell r="C855" t="str">
            <v>b</v>
          </cell>
          <cell r="D855">
            <v>2694667</v>
          </cell>
          <cell r="E855" t="str">
            <v>신축이음장치</v>
          </cell>
          <cell r="F855" t="str">
            <v>(Rail-No100)</v>
          </cell>
          <cell r="G855" t="str">
            <v>M</v>
          </cell>
          <cell r="I855">
            <v>0</v>
          </cell>
        </row>
        <row r="856">
          <cell r="A856" t="str">
            <v>E2</v>
          </cell>
          <cell r="B856">
            <v>0</v>
          </cell>
          <cell r="C856" t="str">
            <v>계</v>
          </cell>
          <cell r="D856">
            <v>2694699</v>
          </cell>
          <cell r="I856">
            <v>0</v>
          </cell>
        </row>
        <row r="857">
          <cell r="A857" t="str">
            <v>D00535</v>
          </cell>
          <cell r="B857">
            <v>758</v>
          </cell>
          <cell r="C857" t="str">
            <v>3.11</v>
          </cell>
          <cell r="D857">
            <v>2694955</v>
          </cell>
          <cell r="E857" t="str">
            <v>교면방수</v>
          </cell>
          <cell r="F857" t="str">
            <v>(도막식)</v>
          </cell>
          <cell r="G857" t="str">
            <v>㎡</v>
          </cell>
          <cell r="I857">
            <v>0</v>
          </cell>
        </row>
        <row r="858">
          <cell r="A858" t="str">
            <v>T2</v>
          </cell>
          <cell r="B858">
            <v>862</v>
          </cell>
          <cell r="C858" t="str">
            <v>3.12</v>
          </cell>
          <cell r="D858">
            <v>2695019</v>
          </cell>
          <cell r="E858" t="str">
            <v>접속슬래브 접합공</v>
          </cell>
          <cell r="I858">
            <v>0</v>
          </cell>
        </row>
        <row r="859">
          <cell r="A859" t="str">
            <v>D01067</v>
          </cell>
          <cell r="B859">
            <v>96</v>
          </cell>
          <cell r="C859" t="str">
            <v>a</v>
          </cell>
          <cell r="D859">
            <v>2695051</v>
          </cell>
          <cell r="E859" t="str">
            <v>다웰바 설치</v>
          </cell>
          <cell r="F859" t="str">
            <v>(D=25 m/m, L=500)</v>
          </cell>
          <cell r="G859" t="str">
            <v>EA</v>
          </cell>
          <cell r="I859">
            <v>0</v>
          </cell>
        </row>
        <row r="860">
          <cell r="A860" t="str">
            <v>D01190</v>
          </cell>
          <cell r="B860">
            <v>28</v>
          </cell>
          <cell r="C860" t="str">
            <v>b</v>
          </cell>
          <cell r="D860">
            <v>2695083</v>
          </cell>
          <cell r="E860" t="str">
            <v>다웰-켑 설치</v>
          </cell>
          <cell r="F860" t="str">
            <v>(Φ60 m/m)</v>
          </cell>
          <cell r="G860" t="str">
            <v>M</v>
          </cell>
          <cell r="I860">
            <v>0</v>
          </cell>
        </row>
        <row r="861">
          <cell r="A861" t="str">
            <v>D00540</v>
          </cell>
          <cell r="B861">
            <v>96</v>
          </cell>
          <cell r="C861" t="str">
            <v>c</v>
          </cell>
          <cell r="D861">
            <v>2695085</v>
          </cell>
          <cell r="E861" t="str">
            <v>경질고무판</v>
          </cell>
          <cell r="F861" t="str">
            <v>(150x150)</v>
          </cell>
          <cell r="G861" t="str">
            <v>EA</v>
          </cell>
          <cell r="I861">
            <v>0</v>
          </cell>
        </row>
        <row r="862">
          <cell r="A862" t="str">
            <v>D00566</v>
          </cell>
          <cell r="B862">
            <v>15</v>
          </cell>
          <cell r="C862" t="str">
            <v>d</v>
          </cell>
          <cell r="D862">
            <v>2695086</v>
          </cell>
          <cell r="E862" t="str">
            <v>타르페이퍼 설치</v>
          </cell>
          <cell r="F862" t="str">
            <v>(5 겹)</v>
          </cell>
          <cell r="G862" t="str">
            <v>㎡</v>
          </cell>
          <cell r="I862">
            <v>0</v>
          </cell>
        </row>
        <row r="863">
          <cell r="A863" t="str">
            <v>E2</v>
          </cell>
          <cell r="B863">
            <v>0</v>
          </cell>
          <cell r="C863" t="str">
            <v>계</v>
          </cell>
          <cell r="D863">
            <v>2695118</v>
          </cell>
          <cell r="I863">
            <v>0</v>
          </cell>
        </row>
        <row r="864">
          <cell r="A864" t="str">
            <v>T2</v>
          </cell>
          <cell r="B864">
            <v>866</v>
          </cell>
          <cell r="C864" t="str">
            <v>3.13</v>
          </cell>
          <cell r="D864">
            <v>2695151</v>
          </cell>
          <cell r="E864" t="str">
            <v>무수축 콘크리트</v>
          </cell>
          <cell r="I864">
            <v>0</v>
          </cell>
        </row>
        <row r="865">
          <cell r="A865" t="str">
            <v>D00567</v>
          </cell>
          <cell r="B865">
            <v>0.88600000000000001</v>
          </cell>
          <cell r="C865" t="str">
            <v>a</v>
          </cell>
          <cell r="D865">
            <v>2695167</v>
          </cell>
          <cell r="E865" t="str">
            <v>무수축몰탈</v>
          </cell>
          <cell r="F865" t="str">
            <v>(1:1)</v>
          </cell>
          <cell r="G865" t="str">
            <v>㎥</v>
          </cell>
          <cell r="I865">
            <v>0</v>
          </cell>
        </row>
        <row r="866">
          <cell r="A866" t="str">
            <v>D00568</v>
          </cell>
          <cell r="B866">
            <v>7.22</v>
          </cell>
          <cell r="C866" t="str">
            <v>b</v>
          </cell>
          <cell r="D866">
            <v>2695175</v>
          </cell>
          <cell r="E866" t="str">
            <v>무수축콘크리트</v>
          </cell>
          <cell r="G866" t="str">
            <v>㎥</v>
          </cell>
          <cell r="I866">
            <v>0</v>
          </cell>
        </row>
        <row r="867">
          <cell r="A867" t="str">
            <v>E2</v>
          </cell>
          <cell r="B867">
            <v>0</v>
          </cell>
          <cell r="C867" t="str">
            <v>계</v>
          </cell>
          <cell r="D867">
            <v>2695179</v>
          </cell>
          <cell r="I867">
            <v>0</v>
          </cell>
        </row>
        <row r="868">
          <cell r="A868" t="str">
            <v>T2</v>
          </cell>
          <cell r="B868">
            <v>870</v>
          </cell>
          <cell r="C868" t="str">
            <v>3.14</v>
          </cell>
          <cell r="D868">
            <v>2695307</v>
          </cell>
          <cell r="E868" t="str">
            <v>스치로폴 설치</v>
          </cell>
          <cell r="I868">
            <v>0</v>
          </cell>
        </row>
        <row r="869">
          <cell r="A869" t="str">
            <v>D00853</v>
          </cell>
          <cell r="B869">
            <v>3</v>
          </cell>
          <cell r="C869" t="str">
            <v>a</v>
          </cell>
          <cell r="D869">
            <v>2695565</v>
          </cell>
          <cell r="E869" t="str">
            <v>스치로폴설치</v>
          </cell>
          <cell r="F869" t="str">
            <v>(T=10 m/m)</v>
          </cell>
          <cell r="G869" t="str">
            <v>㎡</v>
          </cell>
          <cell r="I869">
            <v>0</v>
          </cell>
        </row>
        <row r="870">
          <cell r="A870" t="str">
            <v>D00532</v>
          </cell>
          <cell r="B870">
            <v>46</v>
          </cell>
          <cell r="C870" t="str">
            <v>b</v>
          </cell>
          <cell r="D870">
            <v>2695693</v>
          </cell>
          <cell r="E870" t="str">
            <v>스치로폴설치</v>
          </cell>
          <cell r="F870" t="str">
            <v>(T=20 m/m)</v>
          </cell>
          <cell r="G870" t="str">
            <v>㎡</v>
          </cell>
          <cell r="I870">
            <v>0</v>
          </cell>
        </row>
        <row r="871">
          <cell r="A871" t="str">
            <v>E2</v>
          </cell>
          <cell r="B871">
            <v>0</v>
          </cell>
          <cell r="C871" t="str">
            <v>계</v>
          </cell>
          <cell r="D871">
            <v>2695694</v>
          </cell>
          <cell r="I871">
            <v>0</v>
          </cell>
        </row>
        <row r="872">
          <cell r="A872" t="str">
            <v>T2</v>
          </cell>
          <cell r="B872">
            <v>876</v>
          </cell>
          <cell r="C872" t="str">
            <v>3.15</v>
          </cell>
          <cell r="D872">
            <v>2696210</v>
          </cell>
          <cell r="E872" t="str">
            <v>배수시설</v>
          </cell>
          <cell r="I872">
            <v>0</v>
          </cell>
        </row>
        <row r="873">
          <cell r="A873" t="str">
            <v>D00572</v>
          </cell>
          <cell r="B873">
            <v>4</v>
          </cell>
          <cell r="C873" t="str">
            <v>a</v>
          </cell>
          <cell r="D873">
            <v>2696211</v>
          </cell>
          <cell r="E873" t="str">
            <v>집 수 구</v>
          </cell>
          <cell r="G873" t="str">
            <v>EA</v>
          </cell>
          <cell r="I873">
            <v>0</v>
          </cell>
        </row>
        <row r="874">
          <cell r="A874" t="str">
            <v>D00573</v>
          </cell>
          <cell r="B874">
            <v>14</v>
          </cell>
          <cell r="C874" t="str">
            <v>b</v>
          </cell>
          <cell r="D874">
            <v>2696212</v>
          </cell>
          <cell r="E874" t="str">
            <v>배 수 구</v>
          </cell>
          <cell r="F874" t="str">
            <v>(스테인레스관)</v>
          </cell>
          <cell r="G874" t="str">
            <v>M</v>
          </cell>
          <cell r="I874">
            <v>0</v>
          </cell>
        </row>
        <row r="875">
          <cell r="A875" t="str">
            <v>D00574</v>
          </cell>
          <cell r="B875">
            <v>8</v>
          </cell>
          <cell r="C875" t="str">
            <v>c</v>
          </cell>
          <cell r="D875">
            <v>2696276</v>
          </cell>
          <cell r="E875" t="str">
            <v>부착시설(A)</v>
          </cell>
          <cell r="G875" t="str">
            <v>EA</v>
          </cell>
          <cell r="I875">
            <v>0</v>
          </cell>
        </row>
        <row r="876">
          <cell r="A876" t="str">
            <v>D00577</v>
          </cell>
          <cell r="B876">
            <v>29</v>
          </cell>
          <cell r="C876" t="str">
            <v>d</v>
          </cell>
          <cell r="D876">
            <v>2696308</v>
          </cell>
          <cell r="E876" t="str">
            <v>도 수 로</v>
          </cell>
          <cell r="G876" t="str">
            <v>M</v>
          </cell>
          <cell r="I876">
            <v>0</v>
          </cell>
        </row>
        <row r="877">
          <cell r="A877" t="str">
            <v>E2</v>
          </cell>
          <cell r="B877">
            <v>0</v>
          </cell>
          <cell r="C877" t="str">
            <v>계</v>
          </cell>
          <cell r="D877">
            <v>2696324</v>
          </cell>
          <cell r="I877">
            <v>0</v>
          </cell>
        </row>
        <row r="878">
          <cell r="A878" t="str">
            <v>T2</v>
          </cell>
          <cell r="B878">
            <v>880</v>
          </cell>
          <cell r="C878" t="str">
            <v>3.16</v>
          </cell>
          <cell r="D878">
            <v>2696340</v>
          </cell>
          <cell r="E878" t="str">
            <v>스페이서설치</v>
          </cell>
          <cell r="I878">
            <v>0</v>
          </cell>
        </row>
        <row r="879">
          <cell r="A879" t="str">
            <v>D00588</v>
          </cell>
          <cell r="B879">
            <v>1368</v>
          </cell>
          <cell r="C879" t="str">
            <v>a</v>
          </cell>
          <cell r="D879">
            <v>2696356</v>
          </cell>
          <cell r="E879" t="str">
            <v>스페이서 설치</v>
          </cell>
          <cell r="F879" t="str">
            <v>(슬라브및기초용)</v>
          </cell>
          <cell r="G879" t="str">
            <v>㎡</v>
          </cell>
          <cell r="I879">
            <v>0</v>
          </cell>
        </row>
        <row r="880">
          <cell r="A880" t="str">
            <v>D01070</v>
          </cell>
          <cell r="B880">
            <v>305</v>
          </cell>
          <cell r="C880" t="str">
            <v>b</v>
          </cell>
          <cell r="D880">
            <v>2696364</v>
          </cell>
          <cell r="E880" t="str">
            <v>스페이서 설치</v>
          </cell>
          <cell r="F880" t="str">
            <v>(벽체용)</v>
          </cell>
          <cell r="G880" t="str">
            <v>㎡</v>
          </cell>
          <cell r="I880">
            <v>0</v>
          </cell>
        </row>
        <row r="881">
          <cell r="A881" t="str">
            <v>E2</v>
          </cell>
          <cell r="B881">
            <v>0</v>
          </cell>
          <cell r="C881" t="str">
            <v>계</v>
          </cell>
          <cell r="D881">
            <v>2696368</v>
          </cell>
          <cell r="I881">
            <v>0</v>
          </cell>
        </row>
        <row r="882">
          <cell r="A882" t="str">
            <v>T2</v>
          </cell>
          <cell r="B882">
            <v>885</v>
          </cell>
          <cell r="C882" t="str">
            <v>3.17</v>
          </cell>
          <cell r="D882">
            <v>2696386</v>
          </cell>
          <cell r="E882" t="str">
            <v>교명판 설명판</v>
          </cell>
          <cell r="I882">
            <v>0</v>
          </cell>
        </row>
        <row r="883">
          <cell r="A883" t="str">
            <v>D00581</v>
          </cell>
          <cell r="B883">
            <v>4</v>
          </cell>
          <cell r="C883" t="str">
            <v>a</v>
          </cell>
          <cell r="D883">
            <v>2696387</v>
          </cell>
          <cell r="E883" t="str">
            <v>교 명 주</v>
          </cell>
          <cell r="F883" t="str">
            <v>(소형,화강석)</v>
          </cell>
          <cell r="G883" t="str">
            <v>기</v>
          </cell>
          <cell r="I883">
            <v>0</v>
          </cell>
        </row>
        <row r="884">
          <cell r="A884" t="str">
            <v>D00583</v>
          </cell>
          <cell r="B884">
            <v>2</v>
          </cell>
          <cell r="C884" t="str">
            <v>b</v>
          </cell>
          <cell r="D884">
            <v>2696388</v>
          </cell>
          <cell r="E884" t="str">
            <v>교 명 판(황동주물)</v>
          </cell>
          <cell r="F884" t="str">
            <v>(450x200x10)</v>
          </cell>
          <cell r="G884" t="str">
            <v>EA</v>
          </cell>
          <cell r="I884">
            <v>0</v>
          </cell>
        </row>
        <row r="885">
          <cell r="A885" t="str">
            <v>D00584</v>
          </cell>
          <cell r="B885">
            <v>2</v>
          </cell>
          <cell r="C885" t="str">
            <v>c</v>
          </cell>
          <cell r="D885">
            <v>2696452</v>
          </cell>
          <cell r="E885" t="str">
            <v>설 명 판(황동주물)</v>
          </cell>
          <cell r="F885" t="str">
            <v>(500x300x10)</v>
          </cell>
          <cell r="G885" t="str">
            <v>EA</v>
          </cell>
          <cell r="I885">
            <v>0</v>
          </cell>
        </row>
        <row r="886">
          <cell r="A886" t="str">
            <v>E2</v>
          </cell>
          <cell r="B886">
            <v>0</v>
          </cell>
          <cell r="C886" t="str">
            <v>계</v>
          </cell>
          <cell r="D886">
            <v>2696484</v>
          </cell>
          <cell r="I886">
            <v>0</v>
          </cell>
        </row>
        <row r="887">
          <cell r="A887" t="str">
            <v>D00594</v>
          </cell>
          <cell r="B887">
            <v>1</v>
          </cell>
          <cell r="C887" t="str">
            <v>3.18</v>
          </cell>
          <cell r="D887">
            <v>2696492</v>
          </cell>
          <cell r="E887" t="str">
            <v>측량기준점 설치</v>
          </cell>
          <cell r="F887" t="str">
            <v>(황동주물)</v>
          </cell>
          <cell r="G887" t="str">
            <v>EA</v>
          </cell>
          <cell r="I887">
            <v>0</v>
          </cell>
        </row>
        <row r="888">
          <cell r="A888" t="str">
            <v>T2</v>
          </cell>
          <cell r="B888">
            <v>890</v>
          </cell>
          <cell r="C888" t="str">
            <v>3.19</v>
          </cell>
          <cell r="D888">
            <v>2696620</v>
          </cell>
          <cell r="E888" t="str">
            <v>충 진 재</v>
          </cell>
          <cell r="I888">
            <v>0</v>
          </cell>
        </row>
        <row r="889">
          <cell r="A889" t="str">
            <v>D00846</v>
          </cell>
          <cell r="B889">
            <v>39</v>
          </cell>
          <cell r="C889" t="str">
            <v>a</v>
          </cell>
          <cell r="D889">
            <v>2696688</v>
          </cell>
          <cell r="E889" t="str">
            <v>폴리우레탄실란트채움</v>
          </cell>
          <cell r="F889" t="str">
            <v>(25x20)</v>
          </cell>
          <cell r="G889" t="str">
            <v>M</v>
          </cell>
          <cell r="I889">
            <v>0</v>
          </cell>
        </row>
        <row r="890">
          <cell r="A890" t="str">
            <v>D01224</v>
          </cell>
          <cell r="B890">
            <v>26</v>
          </cell>
          <cell r="C890" t="str">
            <v>b</v>
          </cell>
          <cell r="D890">
            <v>2696692</v>
          </cell>
          <cell r="E890" t="str">
            <v>폴리우레탄실란트채움</v>
          </cell>
          <cell r="F890" t="str">
            <v>(25x10)</v>
          </cell>
          <cell r="G890" t="str">
            <v>M</v>
          </cell>
          <cell r="I890">
            <v>0</v>
          </cell>
        </row>
        <row r="891">
          <cell r="A891" t="str">
            <v>E2</v>
          </cell>
          <cell r="B891">
            <v>0</v>
          </cell>
          <cell r="C891" t="str">
            <v>계</v>
          </cell>
          <cell r="D891">
            <v>2696694</v>
          </cell>
          <cell r="I891">
            <v>0</v>
          </cell>
        </row>
        <row r="892">
          <cell r="A892" t="str">
            <v>D01308</v>
          </cell>
          <cell r="B892">
            <v>422</v>
          </cell>
          <cell r="C892" t="str">
            <v>3.20</v>
          </cell>
          <cell r="D892">
            <v>2697134</v>
          </cell>
          <cell r="E892" t="str">
            <v>강섬유보강재</v>
          </cell>
          <cell r="F892" t="str">
            <v>(900 g/㎥)</v>
          </cell>
          <cell r="G892" t="str">
            <v>㎥</v>
          </cell>
          <cell r="I892">
            <v>0</v>
          </cell>
        </row>
        <row r="893">
          <cell r="A893" t="str">
            <v>D03817</v>
          </cell>
          <cell r="B893">
            <v>72</v>
          </cell>
          <cell r="C893" t="str">
            <v>3.21</v>
          </cell>
          <cell r="D893">
            <v>2697630</v>
          </cell>
          <cell r="E893" t="str">
            <v>ELASTIC FILLER</v>
          </cell>
          <cell r="F893" t="str">
            <v>(T=20 m/m)</v>
          </cell>
          <cell r="G893" t="str">
            <v>㎡</v>
          </cell>
          <cell r="I893">
            <v>0</v>
          </cell>
        </row>
        <row r="894">
          <cell r="A894" t="str">
            <v>D00911</v>
          </cell>
          <cell r="B894">
            <v>97</v>
          </cell>
          <cell r="C894" t="str">
            <v>3.22</v>
          </cell>
          <cell r="D894">
            <v>2850627</v>
          </cell>
          <cell r="E894" t="str">
            <v>방 호 벽</v>
          </cell>
          <cell r="F894" t="str">
            <v>(육교용)</v>
          </cell>
          <cell r="G894" t="str">
            <v>M</v>
          </cell>
          <cell r="I894">
            <v>0</v>
          </cell>
        </row>
        <row r="895">
          <cell r="A895" t="str">
            <v>D00791</v>
          </cell>
          <cell r="B895">
            <v>16</v>
          </cell>
          <cell r="C895" t="str">
            <v>3.23</v>
          </cell>
          <cell r="D895">
            <v>2927125</v>
          </cell>
          <cell r="E895" t="str">
            <v>교좌장치표지판</v>
          </cell>
          <cell r="G895" t="str">
            <v>EA</v>
          </cell>
          <cell r="I895">
            <v>0</v>
          </cell>
        </row>
        <row r="896">
          <cell r="A896" t="str">
            <v>D00817</v>
          </cell>
          <cell r="B896">
            <v>9.6000000000000002E-2</v>
          </cell>
          <cell r="C896" t="str">
            <v>3.24</v>
          </cell>
          <cell r="D896">
            <v>2965374</v>
          </cell>
          <cell r="E896" t="str">
            <v>아스팔트 채움</v>
          </cell>
          <cell r="F896" t="str">
            <v>(브론아스팔트)</v>
          </cell>
          <cell r="G896" t="str">
            <v>㎥</v>
          </cell>
          <cell r="I896">
            <v>0</v>
          </cell>
        </row>
        <row r="897">
          <cell r="A897" t="str">
            <v>D00593</v>
          </cell>
          <cell r="B897">
            <v>690</v>
          </cell>
          <cell r="C897" t="str">
            <v>3.25</v>
          </cell>
          <cell r="D897">
            <v>2984499</v>
          </cell>
          <cell r="E897" t="str">
            <v>낙하물방지망</v>
          </cell>
          <cell r="G897" t="str">
            <v>㎡</v>
          </cell>
          <cell r="I897">
            <v>0</v>
          </cell>
        </row>
        <row r="898">
          <cell r="A898" t="str">
            <v>D01064</v>
          </cell>
          <cell r="B898">
            <v>39</v>
          </cell>
          <cell r="C898" t="str">
            <v>3.26</v>
          </cell>
          <cell r="D898">
            <v>2994061</v>
          </cell>
          <cell r="E898" t="str">
            <v>중앙분리대</v>
          </cell>
          <cell r="G898" t="str">
            <v>M</v>
          </cell>
          <cell r="I898">
            <v>0</v>
          </cell>
        </row>
        <row r="899">
          <cell r="A899" t="str">
            <v>D00434</v>
          </cell>
          <cell r="B899">
            <v>345</v>
          </cell>
          <cell r="C899" t="str">
            <v>3.27</v>
          </cell>
          <cell r="D899">
            <v>2998842</v>
          </cell>
          <cell r="E899" t="str">
            <v>법면보호블럭</v>
          </cell>
          <cell r="F899" t="str">
            <v>(400x400x120)육교용</v>
          </cell>
          <cell r="G899" t="str">
            <v>㎡</v>
          </cell>
          <cell r="I899">
            <v>0</v>
          </cell>
        </row>
        <row r="900">
          <cell r="A900" t="str">
            <v>D00844</v>
          </cell>
          <cell r="B900">
            <v>49</v>
          </cell>
          <cell r="C900" t="str">
            <v>3.28</v>
          </cell>
          <cell r="D900">
            <v>3001233</v>
          </cell>
          <cell r="E900" t="str">
            <v>법면보호블럭</v>
          </cell>
          <cell r="F900" t="str">
            <v>(기초)</v>
          </cell>
          <cell r="G900" t="str">
            <v>M</v>
          </cell>
          <cell r="I900">
            <v>0</v>
          </cell>
        </row>
        <row r="901">
          <cell r="A901" t="str">
            <v>D03871</v>
          </cell>
          <cell r="B901">
            <v>10</v>
          </cell>
          <cell r="C901" t="str">
            <v>3.29</v>
          </cell>
          <cell r="D901">
            <v>3002428</v>
          </cell>
          <cell r="E901" t="str">
            <v>평판재하시험</v>
          </cell>
          <cell r="G901" t="str">
            <v>개소</v>
          </cell>
          <cell r="I901">
            <v>0</v>
          </cell>
        </row>
        <row r="902">
          <cell r="A902" t="str">
            <v>E3</v>
          </cell>
          <cell r="B902">
            <v>0</v>
          </cell>
          <cell r="C902" t="str">
            <v>합계</v>
          </cell>
          <cell r="D902">
            <v>3003623</v>
          </cell>
          <cell r="I902">
            <v>0</v>
          </cell>
        </row>
        <row r="903">
          <cell r="A903" t="str">
            <v>T3</v>
          </cell>
          <cell r="B903">
            <v>988</v>
          </cell>
          <cell r="C903" t="str">
            <v>3.G</v>
          </cell>
          <cell r="D903">
            <v>3003751</v>
          </cell>
          <cell r="E903" t="str">
            <v>고  암  육  교</v>
          </cell>
          <cell r="F903" t="str">
            <v>P.S.C BEAM</v>
          </cell>
          <cell r="I903">
            <v>0</v>
          </cell>
        </row>
        <row r="904">
          <cell r="A904" t="str">
            <v>T2</v>
          </cell>
          <cell r="B904">
            <v>910</v>
          </cell>
          <cell r="C904" t="str">
            <v>3.01</v>
          </cell>
          <cell r="D904">
            <v>3003879</v>
          </cell>
          <cell r="E904" t="str">
            <v>토          공</v>
          </cell>
          <cell r="I904">
            <v>0</v>
          </cell>
        </row>
        <row r="905">
          <cell r="A905" t="str">
            <v>D00022</v>
          </cell>
          <cell r="B905">
            <v>2839</v>
          </cell>
          <cell r="C905" t="str">
            <v>a</v>
          </cell>
          <cell r="D905">
            <v>3080528</v>
          </cell>
          <cell r="E905" t="str">
            <v>토  사깎기</v>
          </cell>
          <cell r="F905" t="str">
            <v>(불도쟈 32 Ton)</v>
          </cell>
          <cell r="G905" t="str">
            <v>㎥</v>
          </cell>
          <cell r="I905">
            <v>0</v>
          </cell>
        </row>
        <row r="906">
          <cell r="A906" t="str">
            <v>D00096</v>
          </cell>
          <cell r="B906">
            <v>300</v>
          </cell>
          <cell r="C906" t="str">
            <v>b</v>
          </cell>
          <cell r="D906">
            <v>3157176</v>
          </cell>
          <cell r="E906" t="str">
            <v>구조물터파기</v>
          </cell>
          <cell r="F906" t="str">
            <v>(육상토사 0∼2 M)</v>
          </cell>
          <cell r="G906" t="str">
            <v>㎥</v>
          </cell>
          <cell r="I906">
            <v>0</v>
          </cell>
        </row>
        <row r="907">
          <cell r="A907" t="str">
            <v>D00121</v>
          </cell>
          <cell r="B907">
            <v>251</v>
          </cell>
          <cell r="C907" t="str">
            <v>c</v>
          </cell>
          <cell r="D907">
            <v>3157512</v>
          </cell>
          <cell r="E907" t="str">
            <v>구조물터파기</v>
          </cell>
          <cell r="F907" t="str">
            <v>(육상풍화암 0∼1 M)</v>
          </cell>
          <cell r="G907" t="str">
            <v>㎥</v>
          </cell>
          <cell r="I907">
            <v>0</v>
          </cell>
        </row>
        <row r="908">
          <cell r="A908" t="str">
            <v>D00160</v>
          </cell>
          <cell r="B908">
            <v>2638</v>
          </cell>
          <cell r="C908" t="str">
            <v>d</v>
          </cell>
          <cell r="D908">
            <v>3157848</v>
          </cell>
          <cell r="E908" t="str">
            <v>되메우기및다짐</v>
          </cell>
          <cell r="F908" t="str">
            <v>(인력30%+백호우70%)</v>
          </cell>
          <cell r="G908" t="str">
            <v>㎥</v>
          </cell>
          <cell r="I908">
            <v>0</v>
          </cell>
        </row>
        <row r="909">
          <cell r="A909" t="str">
            <v>D00170</v>
          </cell>
          <cell r="B909">
            <v>584</v>
          </cell>
          <cell r="C909" t="str">
            <v>e</v>
          </cell>
          <cell r="D909">
            <v>3157968</v>
          </cell>
          <cell r="E909" t="str">
            <v>뒷채움잡석</v>
          </cell>
          <cell r="F909" t="str">
            <v>(현장암유용)</v>
          </cell>
          <cell r="G909" t="str">
            <v>㎥</v>
          </cell>
          <cell r="I909">
            <v>0</v>
          </cell>
        </row>
        <row r="910">
          <cell r="A910" t="str">
            <v>D01202</v>
          </cell>
          <cell r="B910">
            <v>116</v>
          </cell>
          <cell r="C910" t="str">
            <v>f</v>
          </cell>
          <cell r="D910">
            <v>3158028</v>
          </cell>
          <cell r="E910" t="str">
            <v>암면고르기</v>
          </cell>
          <cell r="F910" t="str">
            <v>(발파암)</v>
          </cell>
          <cell r="G910" t="str">
            <v>㎡</v>
          </cell>
          <cell r="I910">
            <v>0</v>
          </cell>
        </row>
        <row r="911">
          <cell r="A911" t="str">
            <v>E2</v>
          </cell>
          <cell r="B911">
            <v>0</v>
          </cell>
          <cell r="C911" t="str">
            <v>계</v>
          </cell>
          <cell r="D911">
            <v>3158088</v>
          </cell>
          <cell r="I911">
            <v>0</v>
          </cell>
        </row>
        <row r="912">
          <cell r="A912" t="str">
            <v>T2</v>
          </cell>
          <cell r="B912">
            <v>916</v>
          </cell>
          <cell r="C912" t="str">
            <v>3.02</v>
          </cell>
          <cell r="D912">
            <v>3159187</v>
          </cell>
          <cell r="E912" t="str">
            <v>거 푸 집</v>
          </cell>
          <cell r="I912">
            <v>0</v>
          </cell>
        </row>
        <row r="913">
          <cell r="A913" t="str">
            <v>D00276</v>
          </cell>
          <cell r="B913">
            <v>756</v>
          </cell>
          <cell r="C913" t="str">
            <v>a</v>
          </cell>
          <cell r="D913">
            <v>3159188</v>
          </cell>
          <cell r="E913" t="str">
            <v>합판거푸집</v>
          </cell>
          <cell r="F913" t="str">
            <v>(3 회)</v>
          </cell>
          <cell r="G913" t="str">
            <v>㎡</v>
          </cell>
          <cell r="I913">
            <v>0</v>
          </cell>
        </row>
        <row r="914">
          <cell r="A914" t="str">
            <v>D00280</v>
          </cell>
          <cell r="B914">
            <v>100</v>
          </cell>
          <cell r="C914" t="str">
            <v>b</v>
          </cell>
          <cell r="D914">
            <v>3159252</v>
          </cell>
          <cell r="E914" t="str">
            <v>합판거푸집</v>
          </cell>
          <cell r="F914" t="str">
            <v>(4 회)</v>
          </cell>
          <cell r="G914" t="str">
            <v>㎡</v>
          </cell>
          <cell r="I914">
            <v>0</v>
          </cell>
        </row>
        <row r="915">
          <cell r="A915" t="str">
            <v>D00282</v>
          </cell>
          <cell r="B915">
            <v>9</v>
          </cell>
          <cell r="C915" t="str">
            <v>c</v>
          </cell>
          <cell r="D915">
            <v>3159284</v>
          </cell>
          <cell r="E915" t="str">
            <v>합판거푸집</v>
          </cell>
          <cell r="F915" t="str">
            <v>(6 회)</v>
          </cell>
          <cell r="G915" t="str">
            <v>㎡</v>
          </cell>
          <cell r="I915">
            <v>0</v>
          </cell>
        </row>
        <row r="916">
          <cell r="A916" t="str">
            <v>D00265</v>
          </cell>
          <cell r="B916">
            <v>342</v>
          </cell>
          <cell r="C916" t="str">
            <v>d</v>
          </cell>
          <cell r="D916">
            <v>3159292</v>
          </cell>
          <cell r="E916" t="str">
            <v>문양거푸집(합판4회+</v>
          </cell>
          <cell r="F916" t="str">
            <v>문양스치로폴(0∼7M)</v>
          </cell>
          <cell r="G916" t="str">
            <v>㎡</v>
          </cell>
          <cell r="I916">
            <v>0</v>
          </cell>
        </row>
        <row r="917">
          <cell r="A917" t="str">
            <v>E2</v>
          </cell>
          <cell r="B917">
            <v>0</v>
          </cell>
          <cell r="C917" t="str">
            <v>계</v>
          </cell>
          <cell r="D917">
            <v>3159300</v>
          </cell>
          <cell r="I917">
            <v>0</v>
          </cell>
        </row>
        <row r="918">
          <cell r="A918" t="str">
            <v>D00323</v>
          </cell>
          <cell r="B918">
            <v>716</v>
          </cell>
          <cell r="C918" t="str">
            <v>3.03</v>
          </cell>
          <cell r="D918">
            <v>3159301</v>
          </cell>
          <cell r="E918" t="str">
            <v>강관비계</v>
          </cell>
          <cell r="F918" t="str">
            <v>(0∼30 M)</v>
          </cell>
          <cell r="G918" t="str">
            <v>㎡</v>
          </cell>
          <cell r="I918">
            <v>0</v>
          </cell>
        </row>
        <row r="919">
          <cell r="A919" t="str">
            <v>T2</v>
          </cell>
          <cell r="B919">
            <v>922</v>
          </cell>
          <cell r="C919" t="str">
            <v>3.04</v>
          </cell>
          <cell r="D919">
            <v>3159365</v>
          </cell>
          <cell r="E919" t="str">
            <v>동 바 리</v>
          </cell>
          <cell r="I919">
            <v>0</v>
          </cell>
        </row>
        <row r="920">
          <cell r="A920" t="str">
            <v>D00327</v>
          </cell>
          <cell r="B920">
            <v>427</v>
          </cell>
          <cell r="C920" t="str">
            <v>a</v>
          </cell>
          <cell r="D920">
            <v>3159397</v>
          </cell>
          <cell r="E920" t="str">
            <v>동바리공</v>
          </cell>
          <cell r="F920" t="str">
            <v>(목재 4 회)</v>
          </cell>
          <cell r="G920" t="str">
            <v>공㎥</v>
          </cell>
          <cell r="I920">
            <v>0</v>
          </cell>
        </row>
        <row r="921">
          <cell r="A921" t="str">
            <v>D00334</v>
          </cell>
          <cell r="B921">
            <v>144</v>
          </cell>
          <cell r="C921" t="str">
            <v>b</v>
          </cell>
          <cell r="D921">
            <v>3159421</v>
          </cell>
          <cell r="E921" t="str">
            <v>강관동바리</v>
          </cell>
          <cell r="F921" t="str">
            <v>(교량용)</v>
          </cell>
          <cell r="G921" t="str">
            <v>공㎥</v>
          </cell>
          <cell r="I921">
            <v>0</v>
          </cell>
        </row>
        <row r="922">
          <cell r="A922" t="str">
            <v>D01129</v>
          </cell>
          <cell r="B922">
            <v>35</v>
          </cell>
          <cell r="C922" t="str">
            <v>c</v>
          </cell>
          <cell r="D922">
            <v>3159425</v>
          </cell>
          <cell r="E922" t="str">
            <v>수평보강재(교량용)</v>
          </cell>
          <cell r="F922" t="str">
            <v>(강관동바리)</v>
          </cell>
          <cell r="G922" t="str">
            <v>㎡</v>
          </cell>
          <cell r="I922">
            <v>0</v>
          </cell>
        </row>
        <row r="923">
          <cell r="A923" t="str">
            <v>E2</v>
          </cell>
          <cell r="B923">
            <v>0</v>
          </cell>
          <cell r="C923" t="str">
            <v>계</v>
          </cell>
          <cell r="D923">
            <v>3159427</v>
          </cell>
          <cell r="I923">
            <v>0</v>
          </cell>
        </row>
        <row r="924">
          <cell r="A924" t="str">
            <v>T2</v>
          </cell>
          <cell r="B924">
            <v>926</v>
          </cell>
          <cell r="C924" t="str">
            <v>3.05</v>
          </cell>
          <cell r="D924">
            <v>3159549</v>
          </cell>
          <cell r="E924" t="str">
            <v>철근가공조립</v>
          </cell>
          <cell r="I924">
            <v>0</v>
          </cell>
        </row>
        <row r="925">
          <cell r="A925" t="str">
            <v>D00271</v>
          </cell>
          <cell r="B925">
            <v>7.968</v>
          </cell>
          <cell r="C925" t="str">
            <v>a</v>
          </cell>
          <cell r="D925">
            <v>3159551</v>
          </cell>
          <cell r="E925" t="str">
            <v>철근가공조립</v>
          </cell>
          <cell r="F925" t="str">
            <v>(보 통)</v>
          </cell>
          <cell r="G925" t="str">
            <v>Ton</v>
          </cell>
          <cell r="I925">
            <v>0</v>
          </cell>
        </row>
        <row r="926">
          <cell r="A926" t="str">
            <v>D00272</v>
          </cell>
          <cell r="B926">
            <v>95.73</v>
          </cell>
          <cell r="C926" t="str">
            <v>b</v>
          </cell>
          <cell r="D926">
            <v>3159553</v>
          </cell>
          <cell r="E926" t="str">
            <v>철근가공조립</v>
          </cell>
          <cell r="F926" t="str">
            <v>(복 잡)</v>
          </cell>
          <cell r="G926" t="str">
            <v>Ton</v>
          </cell>
          <cell r="I926">
            <v>0</v>
          </cell>
        </row>
        <row r="927">
          <cell r="A927" t="str">
            <v>E2</v>
          </cell>
          <cell r="B927">
            <v>0</v>
          </cell>
          <cell r="C927" t="str">
            <v>계</v>
          </cell>
          <cell r="D927">
            <v>3159556</v>
          </cell>
          <cell r="I927">
            <v>0</v>
          </cell>
        </row>
        <row r="928">
          <cell r="A928" t="str">
            <v>T2</v>
          </cell>
          <cell r="B928">
            <v>930</v>
          </cell>
          <cell r="C928" t="str">
            <v>3.06</v>
          </cell>
          <cell r="D928">
            <v>3159557</v>
          </cell>
          <cell r="E928" t="str">
            <v>콘크리트타설</v>
          </cell>
          <cell r="I928">
            <v>0</v>
          </cell>
        </row>
        <row r="929">
          <cell r="A929" t="str">
            <v>D00237</v>
          </cell>
          <cell r="B929">
            <v>709</v>
          </cell>
          <cell r="C929" t="str">
            <v>a</v>
          </cell>
          <cell r="D929">
            <v>3159621</v>
          </cell>
          <cell r="E929" t="str">
            <v>콘크리트타설</v>
          </cell>
          <cell r="F929" t="str">
            <v>(철근 펌프카)</v>
          </cell>
          <cell r="G929" t="str">
            <v>㎥</v>
          </cell>
          <cell r="I929">
            <v>0</v>
          </cell>
        </row>
        <row r="930">
          <cell r="A930" t="str">
            <v>D00231</v>
          </cell>
          <cell r="B930">
            <v>26</v>
          </cell>
          <cell r="C930" t="str">
            <v>b</v>
          </cell>
          <cell r="D930">
            <v>3159653</v>
          </cell>
          <cell r="E930" t="str">
            <v>콘크리트타설</v>
          </cell>
          <cell r="F930" t="str">
            <v>(무근 VIB 제외)</v>
          </cell>
          <cell r="G930" t="str">
            <v>㎥</v>
          </cell>
          <cell r="I930">
            <v>0</v>
          </cell>
        </row>
        <row r="931">
          <cell r="A931" t="str">
            <v>E2</v>
          </cell>
          <cell r="B931">
            <v>0</v>
          </cell>
          <cell r="C931" t="str">
            <v>계</v>
          </cell>
          <cell r="D931">
            <v>3159685</v>
          </cell>
          <cell r="I931">
            <v>0</v>
          </cell>
        </row>
        <row r="932">
          <cell r="A932" t="str">
            <v>T2</v>
          </cell>
          <cell r="B932">
            <v>934</v>
          </cell>
          <cell r="C932" t="str">
            <v>3.07</v>
          </cell>
          <cell r="D932">
            <v>3159693</v>
          </cell>
          <cell r="E932" t="str">
            <v>표 면 처 리</v>
          </cell>
          <cell r="I932">
            <v>0</v>
          </cell>
        </row>
        <row r="933">
          <cell r="A933" t="str">
            <v>D00537</v>
          </cell>
          <cell r="B933">
            <v>327</v>
          </cell>
          <cell r="C933" t="str">
            <v>a</v>
          </cell>
          <cell r="D933">
            <v>3159697</v>
          </cell>
          <cell r="E933" t="str">
            <v>슬래브양생</v>
          </cell>
          <cell r="F933" t="str">
            <v>(양생제)</v>
          </cell>
          <cell r="G933" t="str">
            <v>㎡</v>
          </cell>
          <cell r="I933">
            <v>0</v>
          </cell>
        </row>
        <row r="934">
          <cell r="A934" t="str">
            <v>D00539</v>
          </cell>
          <cell r="B934">
            <v>300</v>
          </cell>
          <cell r="C934" t="str">
            <v>b</v>
          </cell>
          <cell r="D934">
            <v>3159699</v>
          </cell>
          <cell r="E934" t="str">
            <v>슬래브면고르기</v>
          </cell>
          <cell r="F934" t="str">
            <v>(데크 피니샤)</v>
          </cell>
          <cell r="G934" t="str">
            <v>㎡</v>
          </cell>
          <cell r="I934">
            <v>0</v>
          </cell>
        </row>
        <row r="935">
          <cell r="A935" t="str">
            <v>E2</v>
          </cell>
          <cell r="B935">
            <v>0</v>
          </cell>
          <cell r="C935" t="str">
            <v>계</v>
          </cell>
          <cell r="D935">
            <v>3159700</v>
          </cell>
          <cell r="I935">
            <v>0</v>
          </cell>
        </row>
        <row r="936">
          <cell r="A936" t="str">
            <v>T2</v>
          </cell>
          <cell r="B936">
            <v>940</v>
          </cell>
          <cell r="C936" t="str">
            <v>3.08</v>
          </cell>
          <cell r="D936">
            <v>3159828</v>
          </cell>
          <cell r="E936" t="str">
            <v>교좌장치</v>
          </cell>
          <cell r="I936">
            <v>0</v>
          </cell>
        </row>
        <row r="937">
          <cell r="A937" t="str">
            <v>D00545</v>
          </cell>
          <cell r="B937">
            <v>1</v>
          </cell>
          <cell r="C937" t="str">
            <v>a</v>
          </cell>
          <cell r="D937">
            <v>3159956</v>
          </cell>
          <cell r="E937" t="str">
            <v>교좌장치</v>
          </cell>
          <cell r="F937" t="str">
            <v>(고정단 135 Ton)</v>
          </cell>
          <cell r="G937" t="str">
            <v>EA</v>
          </cell>
          <cell r="I937">
            <v>0</v>
          </cell>
        </row>
        <row r="938">
          <cell r="A938" t="str">
            <v>D00549</v>
          </cell>
          <cell r="B938">
            <v>4</v>
          </cell>
          <cell r="C938" t="str">
            <v>b</v>
          </cell>
          <cell r="D938">
            <v>3160004</v>
          </cell>
          <cell r="E938" t="str">
            <v>교좌장치</v>
          </cell>
          <cell r="F938" t="str">
            <v>(횡방향가동단135Ton)</v>
          </cell>
          <cell r="G938" t="str">
            <v>EA</v>
          </cell>
          <cell r="I938">
            <v>0</v>
          </cell>
        </row>
        <row r="939">
          <cell r="A939" t="str">
            <v>D00548</v>
          </cell>
          <cell r="B939">
            <v>1</v>
          </cell>
          <cell r="C939" t="str">
            <v>c</v>
          </cell>
          <cell r="D939">
            <v>3160028</v>
          </cell>
          <cell r="E939" t="str">
            <v>교좌장치</v>
          </cell>
          <cell r="F939" t="str">
            <v>(종방향가동단135Ton)</v>
          </cell>
          <cell r="G939" t="str">
            <v>EA</v>
          </cell>
          <cell r="I939">
            <v>0</v>
          </cell>
        </row>
        <row r="940">
          <cell r="A940" t="str">
            <v>D00547</v>
          </cell>
          <cell r="B940">
            <v>4</v>
          </cell>
          <cell r="C940" t="str">
            <v>d</v>
          </cell>
          <cell r="D940">
            <v>3160040</v>
          </cell>
          <cell r="E940" t="str">
            <v>교좌장치</v>
          </cell>
          <cell r="F940" t="str">
            <v>(양방향가동단135Ton)</v>
          </cell>
          <cell r="G940" t="str">
            <v>EA</v>
          </cell>
          <cell r="I940">
            <v>0</v>
          </cell>
        </row>
        <row r="941">
          <cell r="A941" t="str">
            <v>E2</v>
          </cell>
          <cell r="B941">
            <v>0</v>
          </cell>
          <cell r="C941" t="str">
            <v>계</v>
          </cell>
          <cell r="D941">
            <v>3160046</v>
          </cell>
          <cell r="I941">
            <v>0</v>
          </cell>
        </row>
        <row r="942">
          <cell r="A942" t="str">
            <v>T2</v>
          </cell>
          <cell r="B942">
            <v>945</v>
          </cell>
          <cell r="C942" t="str">
            <v>3.09</v>
          </cell>
          <cell r="D942">
            <v>3160360</v>
          </cell>
          <cell r="E942" t="str">
            <v>P.S.C BEAM</v>
          </cell>
          <cell r="I942">
            <v>0</v>
          </cell>
        </row>
        <row r="943">
          <cell r="A943" t="str">
            <v>D00619</v>
          </cell>
          <cell r="B943">
            <v>5</v>
          </cell>
          <cell r="C943" t="str">
            <v>a</v>
          </cell>
          <cell r="D943">
            <v>3160424</v>
          </cell>
          <cell r="E943" t="str">
            <v>P.S.C BEAM 제작</v>
          </cell>
          <cell r="F943" t="str">
            <v>(L=30 M)</v>
          </cell>
          <cell r="G943" t="str">
            <v>본</v>
          </cell>
          <cell r="I943">
            <v>0</v>
          </cell>
        </row>
        <row r="944">
          <cell r="A944" t="str">
            <v>D00606</v>
          </cell>
          <cell r="B944">
            <v>5</v>
          </cell>
          <cell r="C944" t="str">
            <v>b</v>
          </cell>
          <cell r="D944">
            <v>3160488</v>
          </cell>
          <cell r="E944" t="str">
            <v>P.S.C 빔 운반및설치</v>
          </cell>
          <cell r="F944" t="str">
            <v>(L=30 M)</v>
          </cell>
          <cell r="G944" t="str">
            <v>EA</v>
          </cell>
          <cell r="I944">
            <v>0</v>
          </cell>
        </row>
        <row r="945">
          <cell r="A945" t="str">
            <v>D01130</v>
          </cell>
          <cell r="B945">
            <v>5</v>
          </cell>
          <cell r="C945" t="str">
            <v>c</v>
          </cell>
          <cell r="D945">
            <v>3160552</v>
          </cell>
          <cell r="E945" t="str">
            <v>P.S.C빔 전도방지시설</v>
          </cell>
          <cell r="G945" t="str">
            <v>본</v>
          </cell>
          <cell r="I945">
            <v>0</v>
          </cell>
        </row>
        <row r="946">
          <cell r="A946" t="str">
            <v>E2</v>
          </cell>
          <cell r="B946">
            <v>0</v>
          </cell>
          <cell r="C946" t="str">
            <v>계</v>
          </cell>
          <cell r="D946">
            <v>3160584</v>
          </cell>
          <cell r="I946">
            <v>0</v>
          </cell>
        </row>
        <row r="947">
          <cell r="A947" t="str">
            <v>T2</v>
          </cell>
          <cell r="B947">
            <v>949</v>
          </cell>
          <cell r="C947" t="str">
            <v>3.10</v>
          </cell>
          <cell r="D947">
            <v>3160648</v>
          </cell>
          <cell r="E947" t="str">
            <v>신축이음장치</v>
          </cell>
          <cell r="I947">
            <v>0</v>
          </cell>
        </row>
        <row r="948">
          <cell r="A948" t="str">
            <v>D03819</v>
          </cell>
          <cell r="B948">
            <v>10</v>
          </cell>
          <cell r="C948" t="str">
            <v>a</v>
          </cell>
          <cell r="D948">
            <v>3160664</v>
          </cell>
          <cell r="E948" t="str">
            <v>신축이음장치</v>
          </cell>
          <cell r="F948" t="str">
            <v>(Rail-No 80)</v>
          </cell>
          <cell r="G948" t="str">
            <v>M</v>
          </cell>
          <cell r="I948">
            <v>0</v>
          </cell>
        </row>
        <row r="949">
          <cell r="A949" t="str">
            <v>D01313</v>
          </cell>
          <cell r="B949">
            <v>10</v>
          </cell>
          <cell r="C949" t="str">
            <v>b</v>
          </cell>
          <cell r="D949">
            <v>3160680</v>
          </cell>
          <cell r="E949" t="str">
            <v>신축이음장치</v>
          </cell>
          <cell r="F949" t="str">
            <v>(Rail-No100)</v>
          </cell>
          <cell r="G949" t="str">
            <v>M</v>
          </cell>
          <cell r="I949">
            <v>0</v>
          </cell>
        </row>
        <row r="950">
          <cell r="A950" t="str">
            <v>E2</v>
          </cell>
          <cell r="B950">
            <v>0</v>
          </cell>
          <cell r="C950" t="str">
            <v>계</v>
          </cell>
          <cell r="D950">
            <v>3160712</v>
          </cell>
          <cell r="I950">
            <v>0</v>
          </cell>
        </row>
        <row r="951">
          <cell r="A951" t="str">
            <v>D00535</v>
          </cell>
          <cell r="B951">
            <v>300</v>
          </cell>
          <cell r="C951" t="str">
            <v>3.11</v>
          </cell>
          <cell r="D951">
            <v>3160840</v>
          </cell>
          <cell r="E951" t="str">
            <v>교면방수</v>
          </cell>
          <cell r="F951" t="str">
            <v>(도막식)</v>
          </cell>
          <cell r="G951" t="str">
            <v>㎡</v>
          </cell>
          <cell r="I951">
            <v>0</v>
          </cell>
        </row>
        <row r="952">
          <cell r="A952" t="str">
            <v>T2</v>
          </cell>
          <cell r="B952">
            <v>956</v>
          </cell>
          <cell r="C952" t="str">
            <v>3.12</v>
          </cell>
          <cell r="D952">
            <v>3160904</v>
          </cell>
          <cell r="E952" t="str">
            <v>접속슬래브 접합공</v>
          </cell>
          <cell r="I952">
            <v>0</v>
          </cell>
        </row>
        <row r="953">
          <cell r="A953" t="str">
            <v>D01067</v>
          </cell>
          <cell r="B953">
            <v>46</v>
          </cell>
          <cell r="C953" t="str">
            <v>a</v>
          </cell>
          <cell r="D953">
            <v>3160936</v>
          </cell>
          <cell r="E953" t="str">
            <v>다웰바 설치</v>
          </cell>
          <cell r="F953" t="str">
            <v>(D=25 m/m, L=500)</v>
          </cell>
          <cell r="G953" t="str">
            <v>EA</v>
          </cell>
          <cell r="I953">
            <v>0</v>
          </cell>
        </row>
        <row r="954">
          <cell r="A954" t="str">
            <v>D01190</v>
          </cell>
          <cell r="B954">
            <v>13</v>
          </cell>
          <cell r="C954" t="str">
            <v>b</v>
          </cell>
          <cell r="D954">
            <v>3160968</v>
          </cell>
          <cell r="E954" t="str">
            <v>다웰-켑 설치</v>
          </cell>
          <cell r="F954" t="str">
            <v>(Φ60 m/m)</v>
          </cell>
          <cell r="G954" t="str">
            <v>M</v>
          </cell>
          <cell r="I954">
            <v>0</v>
          </cell>
        </row>
        <row r="955">
          <cell r="A955" t="str">
            <v>D00540</v>
          </cell>
          <cell r="B955">
            <v>46</v>
          </cell>
          <cell r="C955" t="str">
            <v>c</v>
          </cell>
          <cell r="D955">
            <v>3160970</v>
          </cell>
          <cell r="E955" t="str">
            <v>경질고무판</v>
          </cell>
          <cell r="F955" t="str">
            <v>(150x150)</v>
          </cell>
          <cell r="G955" t="str">
            <v>EA</v>
          </cell>
          <cell r="I955">
            <v>0</v>
          </cell>
        </row>
        <row r="956">
          <cell r="A956" t="str">
            <v>D00566</v>
          </cell>
          <cell r="B956">
            <v>7</v>
          </cell>
          <cell r="C956" t="str">
            <v>d</v>
          </cell>
          <cell r="D956">
            <v>3160971</v>
          </cell>
          <cell r="E956" t="str">
            <v>타르페이퍼 설치</v>
          </cell>
          <cell r="F956" t="str">
            <v>(5 겹)</v>
          </cell>
          <cell r="G956" t="str">
            <v>㎡</v>
          </cell>
          <cell r="I956">
            <v>0</v>
          </cell>
        </row>
        <row r="957">
          <cell r="A957" t="str">
            <v>E2</v>
          </cell>
          <cell r="B957">
            <v>0</v>
          </cell>
          <cell r="C957" t="str">
            <v>계</v>
          </cell>
          <cell r="D957">
            <v>3161003</v>
          </cell>
          <cell r="I957">
            <v>0</v>
          </cell>
        </row>
        <row r="958">
          <cell r="A958" t="str">
            <v>T2</v>
          </cell>
          <cell r="B958">
            <v>960</v>
          </cell>
          <cell r="C958" t="str">
            <v>3.13</v>
          </cell>
          <cell r="D958">
            <v>3161036</v>
          </cell>
          <cell r="E958" t="str">
            <v>무수축 콘크리트</v>
          </cell>
          <cell r="I958">
            <v>0</v>
          </cell>
        </row>
        <row r="959">
          <cell r="A959" t="str">
            <v>D00567</v>
          </cell>
          <cell r="B959">
            <v>0.50700000000000001</v>
          </cell>
          <cell r="C959" t="str">
            <v>a</v>
          </cell>
          <cell r="D959">
            <v>3161052</v>
          </cell>
          <cell r="E959" t="str">
            <v>무수축몰탈</v>
          </cell>
          <cell r="F959" t="str">
            <v>(1:1)</v>
          </cell>
          <cell r="G959" t="str">
            <v>㎥</v>
          </cell>
          <cell r="I959">
            <v>0</v>
          </cell>
        </row>
        <row r="960">
          <cell r="A960" t="str">
            <v>D00568</v>
          </cell>
          <cell r="B960">
            <v>3.8</v>
          </cell>
          <cell r="C960" t="str">
            <v>b</v>
          </cell>
          <cell r="D960">
            <v>3161060</v>
          </cell>
          <cell r="E960" t="str">
            <v>무수축콘크리트</v>
          </cell>
          <cell r="G960" t="str">
            <v>㎥</v>
          </cell>
          <cell r="I960">
            <v>0</v>
          </cell>
        </row>
        <row r="961">
          <cell r="A961" t="str">
            <v>E2</v>
          </cell>
          <cell r="B961">
            <v>0</v>
          </cell>
          <cell r="C961" t="str">
            <v>계</v>
          </cell>
          <cell r="D961">
            <v>3161064</v>
          </cell>
          <cell r="I961">
            <v>0</v>
          </cell>
        </row>
        <row r="962">
          <cell r="A962" t="str">
            <v>T2</v>
          </cell>
          <cell r="B962">
            <v>964</v>
          </cell>
          <cell r="C962" t="str">
            <v>3.14</v>
          </cell>
          <cell r="D962">
            <v>3161066</v>
          </cell>
          <cell r="E962" t="str">
            <v>스치로폴 설치</v>
          </cell>
          <cell r="I962">
            <v>0</v>
          </cell>
        </row>
        <row r="963">
          <cell r="A963" t="str">
            <v>D00853</v>
          </cell>
          <cell r="B963">
            <v>3</v>
          </cell>
          <cell r="C963" t="str">
            <v>a</v>
          </cell>
          <cell r="D963">
            <v>3161324</v>
          </cell>
          <cell r="E963" t="str">
            <v>스치로폴설치</v>
          </cell>
          <cell r="F963" t="str">
            <v>(T=10 m/m)</v>
          </cell>
          <cell r="G963" t="str">
            <v>㎡</v>
          </cell>
          <cell r="I963">
            <v>0</v>
          </cell>
        </row>
        <row r="964">
          <cell r="A964" t="str">
            <v>D00532</v>
          </cell>
          <cell r="B964">
            <v>17</v>
          </cell>
          <cell r="C964" t="str">
            <v>b</v>
          </cell>
          <cell r="D964">
            <v>3161452</v>
          </cell>
          <cell r="E964" t="str">
            <v>스치로폴설치</v>
          </cell>
          <cell r="F964" t="str">
            <v>(T=20 m/m)</v>
          </cell>
          <cell r="G964" t="str">
            <v>㎡</v>
          </cell>
          <cell r="I964">
            <v>0</v>
          </cell>
        </row>
        <row r="965">
          <cell r="A965" t="str">
            <v>E2</v>
          </cell>
          <cell r="B965">
            <v>0</v>
          </cell>
          <cell r="C965" t="str">
            <v>계</v>
          </cell>
          <cell r="D965">
            <v>3161453</v>
          </cell>
          <cell r="I965">
            <v>0</v>
          </cell>
        </row>
        <row r="966">
          <cell r="A966" t="str">
            <v>T2</v>
          </cell>
          <cell r="B966">
            <v>970</v>
          </cell>
          <cell r="C966" t="str">
            <v>3.15</v>
          </cell>
          <cell r="D966">
            <v>3161580</v>
          </cell>
          <cell r="E966" t="str">
            <v>배수시설</v>
          </cell>
          <cell r="I966">
            <v>0</v>
          </cell>
        </row>
        <row r="967">
          <cell r="A967" t="str">
            <v>D00572</v>
          </cell>
          <cell r="B967">
            <v>4</v>
          </cell>
          <cell r="C967" t="str">
            <v>a</v>
          </cell>
          <cell r="D967">
            <v>3161581</v>
          </cell>
          <cell r="E967" t="str">
            <v>집 수 구</v>
          </cell>
          <cell r="G967" t="str">
            <v>EA</v>
          </cell>
          <cell r="I967">
            <v>0</v>
          </cell>
        </row>
        <row r="968">
          <cell r="A968" t="str">
            <v>D00573</v>
          </cell>
          <cell r="B968">
            <v>21</v>
          </cell>
          <cell r="C968" t="str">
            <v>b</v>
          </cell>
          <cell r="D968">
            <v>3161582</v>
          </cell>
          <cell r="E968" t="str">
            <v>배 수 구</v>
          </cell>
          <cell r="F968" t="str">
            <v>(스테인레스관)</v>
          </cell>
          <cell r="G968" t="str">
            <v>M</v>
          </cell>
          <cell r="I968">
            <v>0</v>
          </cell>
        </row>
        <row r="969">
          <cell r="A969" t="str">
            <v>D00574</v>
          </cell>
          <cell r="B969">
            <v>14</v>
          </cell>
          <cell r="C969" t="str">
            <v>c</v>
          </cell>
          <cell r="D969">
            <v>3161646</v>
          </cell>
          <cell r="E969" t="str">
            <v>부착시설(A)</v>
          </cell>
          <cell r="G969" t="str">
            <v>EA</v>
          </cell>
          <cell r="I969">
            <v>0</v>
          </cell>
        </row>
        <row r="970">
          <cell r="A970" t="str">
            <v>D00577</v>
          </cell>
          <cell r="B970">
            <v>16</v>
          </cell>
          <cell r="C970" t="str">
            <v>d</v>
          </cell>
          <cell r="D970">
            <v>3161678</v>
          </cell>
          <cell r="E970" t="str">
            <v>도 수 로</v>
          </cell>
          <cell r="G970" t="str">
            <v>M</v>
          </cell>
          <cell r="I970">
            <v>0</v>
          </cell>
        </row>
        <row r="971">
          <cell r="A971" t="str">
            <v>E2</v>
          </cell>
          <cell r="B971">
            <v>0</v>
          </cell>
          <cell r="C971" t="str">
            <v>계</v>
          </cell>
          <cell r="D971">
            <v>3161694</v>
          </cell>
          <cell r="I971">
            <v>0</v>
          </cell>
        </row>
        <row r="972">
          <cell r="A972" t="str">
            <v>T2</v>
          </cell>
          <cell r="B972">
            <v>974</v>
          </cell>
          <cell r="C972" t="str">
            <v>3.16</v>
          </cell>
          <cell r="D972">
            <v>3161710</v>
          </cell>
          <cell r="E972" t="str">
            <v>스페이서설치</v>
          </cell>
          <cell r="I972">
            <v>0</v>
          </cell>
        </row>
        <row r="973">
          <cell r="A973" t="str">
            <v>D00588</v>
          </cell>
          <cell r="B973">
            <v>586</v>
          </cell>
          <cell r="C973" t="str">
            <v>a</v>
          </cell>
          <cell r="D973">
            <v>3161726</v>
          </cell>
          <cell r="E973" t="str">
            <v>스페이서 설치</v>
          </cell>
          <cell r="F973" t="str">
            <v>(슬라브및기초용)</v>
          </cell>
          <cell r="G973" t="str">
            <v>㎡</v>
          </cell>
          <cell r="I973">
            <v>0</v>
          </cell>
        </row>
        <row r="974">
          <cell r="A974" t="str">
            <v>D01070</v>
          </cell>
          <cell r="B974">
            <v>117</v>
          </cell>
          <cell r="C974" t="str">
            <v>b</v>
          </cell>
          <cell r="D974">
            <v>3161734</v>
          </cell>
          <cell r="E974" t="str">
            <v>스페이서 설치</v>
          </cell>
          <cell r="F974" t="str">
            <v>(벽체용)</v>
          </cell>
          <cell r="G974" t="str">
            <v>㎡</v>
          </cell>
          <cell r="I974">
            <v>0</v>
          </cell>
        </row>
        <row r="975">
          <cell r="A975" t="str">
            <v>E2</v>
          </cell>
          <cell r="B975">
            <v>0</v>
          </cell>
          <cell r="C975" t="str">
            <v>계</v>
          </cell>
          <cell r="D975">
            <v>3161738</v>
          </cell>
          <cell r="I975">
            <v>0</v>
          </cell>
        </row>
        <row r="976">
          <cell r="A976" t="str">
            <v>T2</v>
          </cell>
          <cell r="B976">
            <v>979</v>
          </cell>
          <cell r="C976" t="str">
            <v>3.17</v>
          </cell>
          <cell r="D976">
            <v>3161756</v>
          </cell>
          <cell r="E976" t="str">
            <v>교명판 설명판</v>
          </cell>
          <cell r="I976">
            <v>0</v>
          </cell>
        </row>
        <row r="977">
          <cell r="A977" t="str">
            <v>D00581</v>
          </cell>
          <cell r="B977">
            <v>4</v>
          </cell>
          <cell r="C977" t="str">
            <v>a</v>
          </cell>
          <cell r="D977">
            <v>3161757</v>
          </cell>
          <cell r="E977" t="str">
            <v>교 명 주</v>
          </cell>
          <cell r="F977" t="str">
            <v>(소형,화강석)</v>
          </cell>
          <cell r="G977" t="str">
            <v>기</v>
          </cell>
          <cell r="I977">
            <v>0</v>
          </cell>
        </row>
        <row r="978">
          <cell r="A978" t="str">
            <v>D00583</v>
          </cell>
          <cell r="B978">
            <v>2</v>
          </cell>
          <cell r="C978" t="str">
            <v>b</v>
          </cell>
          <cell r="D978">
            <v>3161758</v>
          </cell>
          <cell r="E978" t="str">
            <v>교 명 판(황동주물)</v>
          </cell>
          <cell r="F978" t="str">
            <v>(450x200x10)</v>
          </cell>
          <cell r="G978" t="str">
            <v>EA</v>
          </cell>
          <cell r="I978">
            <v>0</v>
          </cell>
        </row>
        <row r="979">
          <cell r="A979" t="str">
            <v>D00584</v>
          </cell>
          <cell r="B979">
            <v>2</v>
          </cell>
          <cell r="C979" t="str">
            <v>c</v>
          </cell>
          <cell r="D979">
            <v>3161822</v>
          </cell>
          <cell r="E979" t="str">
            <v>설 명 판(황동주물)</v>
          </cell>
          <cell r="F979" t="str">
            <v>(500x300x10)</v>
          </cell>
          <cell r="G979" t="str">
            <v>EA</v>
          </cell>
          <cell r="I979">
            <v>0</v>
          </cell>
        </row>
        <row r="980">
          <cell r="A980" t="str">
            <v>E2</v>
          </cell>
          <cell r="B980">
            <v>0</v>
          </cell>
          <cell r="C980" t="str">
            <v>계</v>
          </cell>
          <cell r="D980">
            <v>3161854</v>
          </cell>
          <cell r="I980">
            <v>0</v>
          </cell>
        </row>
        <row r="981">
          <cell r="A981" t="str">
            <v>D00594</v>
          </cell>
          <cell r="B981">
            <v>1</v>
          </cell>
          <cell r="C981" t="str">
            <v>3.18</v>
          </cell>
          <cell r="D981">
            <v>3161862</v>
          </cell>
          <cell r="E981" t="str">
            <v>측량기준점 설치</v>
          </cell>
          <cell r="F981" t="str">
            <v>(황동주물)</v>
          </cell>
          <cell r="G981" t="str">
            <v>EA</v>
          </cell>
          <cell r="I981">
            <v>0</v>
          </cell>
        </row>
        <row r="982">
          <cell r="A982" t="str">
            <v>D01224</v>
          </cell>
          <cell r="B982">
            <v>21</v>
          </cell>
          <cell r="C982" t="str">
            <v>3.19</v>
          </cell>
          <cell r="D982">
            <v>3162062</v>
          </cell>
          <cell r="E982" t="str">
            <v>폴리우레탄실란트채움</v>
          </cell>
          <cell r="F982" t="str">
            <v>(25x10)</v>
          </cell>
          <cell r="G982" t="str">
            <v>M</v>
          </cell>
          <cell r="I982">
            <v>0</v>
          </cell>
        </row>
        <row r="983">
          <cell r="A983" t="str">
            <v>D01308</v>
          </cell>
          <cell r="B983">
            <v>134</v>
          </cell>
          <cell r="C983" t="str">
            <v>3.20</v>
          </cell>
          <cell r="D983">
            <v>3162504</v>
          </cell>
          <cell r="E983" t="str">
            <v>강섬유보강재</v>
          </cell>
          <cell r="F983" t="str">
            <v>(900 g/㎥)</v>
          </cell>
          <cell r="G983" t="str">
            <v>㎥</v>
          </cell>
          <cell r="I983">
            <v>0</v>
          </cell>
        </row>
        <row r="984">
          <cell r="A984" t="str">
            <v>D01309</v>
          </cell>
          <cell r="B984">
            <v>20</v>
          </cell>
          <cell r="C984" t="str">
            <v>3.21</v>
          </cell>
          <cell r="D984">
            <v>3163000</v>
          </cell>
          <cell r="E984" t="str">
            <v>모래주머니</v>
          </cell>
          <cell r="G984" t="str">
            <v>EA</v>
          </cell>
          <cell r="I984">
            <v>0</v>
          </cell>
        </row>
        <row r="985">
          <cell r="A985" t="str">
            <v>D00911</v>
          </cell>
          <cell r="B985">
            <v>88</v>
          </cell>
          <cell r="C985" t="str">
            <v>3.22</v>
          </cell>
          <cell r="D985">
            <v>3315997</v>
          </cell>
          <cell r="E985" t="str">
            <v>방 호 벽</v>
          </cell>
          <cell r="F985" t="str">
            <v>(육교용)</v>
          </cell>
          <cell r="G985" t="str">
            <v>M</v>
          </cell>
          <cell r="I985">
            <v>0</v>
          </cell>
        </row>
        <row r="986">
          <cell r="A986" t="str">
            <v>D00791</v>
          </cell>
          <cell r="B986">
            <v>10</v>
          </cell>
          <cell r="C986" t="str">
            <v>3.23</v>
          </cell>
          <cell r="D986">
            <v>3392495</v>
          </cell>
          <cell r="E986" t="str">
            <v>교좌장치표지판</v>
          </cell>
          <cell r="G986" t="str">
            <v>EA</v>
          </cell>
          <cell r="I986">
            <v>0</v>
          </cell>
        </row>
        <row r="987">
          <cell r="A987" t="str">
            <v>D00817</v>
          </cell>
          <cell r="B987">
            <v>4.5999999999999999E-2</v>
          </cell>
          <cell r="C987" t="str">
            <v>3.24</v>
          </cell>
          <cell r="D987">
            <v>3430744</v>
          </cell>
          <cell r="E987" t="str">
            <v>아스팔트 채움</v>
          </cell>
          <cell r="F987" t="str">
            <v>(브론아스팔트)</v>
          </cell>
          <cell r="G987" t="str">
            <v>㎥</v>
          </cell>
          <cell r="I987">
            <v>0</v>
          </cell>
        </row>
        <row r="988">
          <cell r="A988" t="str">
            <v>D03871</v>
          </cell>
          <cell r="B988">
            <v>6</v>
          </cell>
          <cell r="C988" t="str">
            <v>3.25</v>
          </cell>
          <cell r="D988">
            <v>3613199</v>
          </cell>
          <cell r="E988" t="str">
            <v>평판재하시험</v>
          </cell>
          <cell r="G988" t="str">
            <v>개소</v>
          </cell>
          <cell r="I988">
            <v>0</v>
          </cell>
        </row>
        <row r="989">
          <cell r="A989" t="str">
            <v>E3</v>
          </cell>
          <cell r="B989">
            <v>0</v>
          </cell>
          <cell r="C989" t="str">
            <v>합계</v>
          </cell>
          <cell r="D989">
            <v>3795653</v>
          </cell>
          <cell r="I989">
            <v>0</v>
          </cell>
        </row>
        <row r="990">
          <cell r="A990" t="str">
            <v>T3</v>
          </cell>
          <cell r="B990">
            <v>1092</v>
          </cell>
          <cell r="C990" t="str">
            <v>3.H</v>
          </cell>
          <cell r="D990">
            <v>3960306</v>
          </cell>
          <cell r="E990" t="str">
            <v>고    암    교</v>
          </cell>
          <cell r="F990" t="str">
            <v>PRE-FLEX BEAM</v>
          </cell>
          <cell r="I990">
            <v>0</v>
          </cell>
        </row>
        <row r="991">
          <cell r="A991" t="str">
            <v>T2</v>
          </cell>
          <cell r="B991">
            <v>995</v>
          </cell>
          <cell r="C991" t="str">
            <v>3.01</v>
          </cell>
          <cell r="D991">
            <v>3960434</v>
          </cell>
          <cell r="E991" t="str">
            <v>토          공</v>
          </cell>
          <cell r="I991">
            <v>0</v>
          </cell>
        </row>
        <row r="992">
          <cell r="A992" t="str">
            <v>D00096</v>
          </cell>
          <cell r="B992">
            <v>2953</v>
          </cell>
          <cell r="C992" t="str">
            <v>a</v>
          </cell>
          <cell r="D992">
            <v>4113731</v>
          </cell>
          <cell r="E992" t="str">
            <v>구조물터파기</v>
          </cell>
          <cell r="F992" t="str">
            <v>(육상토사 0∼2 M)</v>
          </cell>
          <cell r="G992" t="str">
            <v>㎥</v>
          </cell>
          <cell r="I992">
            <v>0</v>
          </cell>
        </row>
        <row r="993">
          <cell r="A993" t="str">
            <v>D00038</v>
          </cell>
          <cell r="B993">
            <v>2953</v>
          </cell>
          <cell r="C993" t="str">
            <v>b</v>
          </cell>
          <cell r="D993">
            <v>4114067</v>
          </cell>
          <cell r="E993" t="str">
            <v>토사치환</v>
          </cell>
          <cell r="F993" t="str">
            <v>노상다짐</v>
          </cell>
          <cell r="G993" t="str">
            <v>㎥</v>
          </cell>
          <cell r="I993">
            <v>0</v>
          </cell>
        </row>
        <row r="994">
          <cell r="A994" t="str">
            <v>D00170</v>
          </cell>
          <cell r="B994">
            <v>1033</v>
          </cell>
          <cell r="C994" t="str">
            <v>c</v>
          </cell>
          <cell r="D994">
            <v>4114523</v>
          </cell>
          <cell r="E994" t="str">
            <v>뒷채움잡석</v>
          </cell>
          <cell r="F994" t="str">
            <v>(현장암유용)</v>
          </cell>
          <cell r="G994" t="str">
            <v>㎥</v>
          </cell>
          <cell r="I994">
            <v>0</v>
          </cell>
        </row>
        <row r="995">
          <cell r="A995" t="str">
            <v>D00150</v>
          </cell>
          <cell r="B995">
            <v>3002</v>
          </cell>
          <cell r="C995" t="str">
            <v>d</v>
          </cell>
          <cell r="D995">
            <v>4114583</v>
          </cell>
          <cell r="E995" t="str">
            <v>교대앞성토</v>
          </cell>
          <cell r="G995" t="str">
            <v>㎥</v>
          </cell>
          <cell r="I995">
            <v>0</v>
          </cell>
        </row>
        <row r="996">
          <cell r="A996" t="str">
            <v>E2</v>
          </cell>
          <cell r="B996">
            <v>0</v>
          </cell>
          <cell r="C996" t="str">
            <v>계</v>
          </cell>
          <cell r="D996">
            <v>4114643</v>
          </cell>
          <cell r="I996">
            <v>0</v>
          </cell>
        </row>
        <row r="997">
          <cell r="A997" t="str">
            <v>T2</v>
          </cell>
          <cell r="B997">
            <v>1002</v>
          </cell>
          <cell r="C997" t="str">
            <v>3.02</v>
          </cell>
          <cell r="D997">
            <v>4114771</v>
          </cell>
          <cell r="E997" t="str">
            <v>강관파일공</v>
          </cell>
          <cell r="I997">
            <v>0</v>
          </cell>
        </row>
        <row r="998">
          <cell r="A998" t="str">
            <v>D00504</v>
          </cell>
          <cell r="B998">
            <v>1376</v>
          </cell>
          <cell r="C998" t="str">
            <v>a</v>
          </cell>
          <cell r="D998">
            <v>4114829</v>
          </cell>
          <cell r="E998" t="str">
            <v>강관파일구입</v>
          </cell>
          <cell r="F998" t="str">
            <v>(Φ508.0m/mx9t)</v>
          </cell>
          <cell r="G998" t="str">
            <v>M</v>
          </cell>
          <cell r="I998">
            <v>0</v>
          </cell>
        </row>
        <row r="999">
          <cell r="A999" t="str">
            <v>D00512</v>
          </cell>
          <cell r="B999">
            <v>1344</v>
          </cell>
          <cell r="C999" t="str">
            <v>b</v>
          </cell>
          <cell r="D999">
            <v>4114858</v>
          </cell>
          <cell r="E999" t="str">
            <v>강관파일항타(직항)</v>
          </cell>
          <cell r="F999" t="str">
            <v>Φ508(15 m 이하)</v>
          </cell>
          <cell r="G999" t="str">
            <v>M</v>
          </cell>
          <cell r="I999">
            <v>0</v>
          </cell>
        </row>
        <row r="1000">
          <cell r="A1000" t="str">
            <v>D03838</v>
          </cell>
          <cell r="B1000">
            <v>24</v>
          </cell>
          <cell r="C1000" t="str">
            <v>c</v>
          </cell>
          <cell r="D1000">
            <v>4114864</v>
          </cell>
          <cell r="E1000" t="str">
            <v>파일속모래채움</v>
          </cell>
          <cell r="G1000" t="str">
            <v>㎥</v>
          </cell>
          <cell r="I1000">
            <v>0</v>
          </cell>
        </row>
        <row r="1001">
          <cell r="A1001" t="str">
            <v>D00502</v>
          </cell>
          <cell r="B1001">
            <v>24</v>
          </cell>
          <cell r="C1001" t="str">
            <v>d</v>
          </cell>
          <cell r="D1001">
            <v>4114867</v>
          </cell>
          <cell r="E1001" t="str">
            <v>속채움 콘크리트</v>
          </cell>
          <cell r="G1001" t="str">
            <v>㎥</v>
          </cell>
          <cell r="I1001">
            <v>0</v>
          </cell>
        </row>
        <row r="1002">
          <cell r="A1002" t="str">
            <v>D00517</v>
          </cell>
          <cell r="B1002">
            <v>128</v>
          </cell>
          <cell r="C1002" t="str">
            <v>e</v>
          </cell>
          <cell r="D1002">
            <v>4114869</v>
          </cell>
          <cell r="E1002" t="str">
            <v>두부및선단보강</v>
          </cell>
          <cell r="F1002" t="str">
            <v>(Φ508.8 m/m)</v>
          </cell>
          <cell r="G1002" t="str">
            <v>EA</v>
          </cell>
          <cell r="I1002">
            <v>0</v>
          </cell>
        </row>
        <row r="1003">
          <cell r="A1003" t="str">
            <v>E2</v>
          </cell>
          <cell r="B1003">
            <v>0</v>
          </cell>
          <cell r="C1003" t="str">
            <v>계</v>
          </cell>
          <cell r="D1003">
            <v>4114886</v>
          </cell>
          <cell r="I1003">
            <v>0</v>
          </cell>
        </row>
        <row r="1004">
          <cell r="A1004" t="str">
            <v>T2</v>
          </cell>
          <cell r="B1004">
            <v>1008</v>
          </cell>
          <cell r="C1004" t="str">
            <v>3.03</v>
          </cell>
          <cell r="D1004">
            <v>4115857</v>
          </cell>
          <cell r="E1004" t="str">
            <v>거 푸 집</v>
          </cell>
          <cell r="I1004">
            <v>0</v>
          </cell>
        </row>
        <row r="1005">
          <cell r="A1005" t="str">
            <v>D00276</v>
          </cell>
          <cell r="B1005">
            <v>2018</v>
          </cell>
          <cell r="C1005" t="str">
            <v>a</v>
          </cell>
          <cell r="D1005">
            <v>4115858</v>
          </cell>
          <cell r="E1005" t="str">
            <v>합판거푸집</v>
          </cell>
          <cell r="F1005" t="str">
            <v>(3 회)</v>
          </cell>
          <cell r="G1005" t="str">
            <v>㎡</v>
          </cell>
          <cell r="I1005">
            <v>0</v>
          </cell>
        </row>
        <row r="1006">
          <cell r="A1006" t="str">
            <v>D00280</v>
          </cell>
          <cell r="B1006">
            <v>194</v>
          </cell>
          <cell r="C1006" t="str">
            <v>b</v>
          </cell>
          <cell r="D1006">
            <v>4115954</v>
          </cell>
          <cell r="E1006" t="str">
            <v>합판거푸집</v>
          </cell>
          <cell r="F1006" t="str">
            <v>(4 회)</v>
          </cell>
          <cell r="G1006" t="str">
            <v>㎡</v>
          </cell>
          <cell r="I1006">
            <v>0</v>
          </cell>
        </row>
        <row r="1007">
          <cell r="A1007" t="str">
            <v>D00282</v>
          </cell>
          <cell r="B1007">
            <v>18</v>
          </cell>
          <cell r="C1007" t="str">
            <v>c</v>
          </cell>
          <cell r="D1007">
            <v>4115958</v>
          </cell>
          <cell r="E1007" t="str">
            <v>합판거푸집</v>
          </cell>
          <cell r="F1007" t="str">
            <v>(6 회)</v>
          </cell>
          <cell r="G1007" t="str">
            <v>㎡</v>
          </cell>
          <cell r="I1007">
            <v>0</v>
          </cell>
        </row>
        <row r="1008">
          <cell r="A1008" t="str">
            <v>D00265</v>
          </cell>
          <cell r="B1008">
            <v>373</v>
          </cell>
          <cell r="C1008" t="str">
            <v>d</v>
          </cell>
          <cell r="D1008">
            <v>4115962</v>
          </cell>
          <cell r="E1008" t="str">
            <v>문양거푸집(합판4회+</v>
          </cell>
          <cell r="F1008" t="str">
            <v>문양스치로폴(0∼7M)</v>
          </cell>
          <cell r="G1008" t="str">
            <v>㎡</v>
          </cell>
          <cell r="I1008">
            <v>0</v>
          </cell>
        </row>
        <row r="1009">
          <cell r="A1009" t="str">
            <v>E2</v>
          </cell>
          <cell r="B1009">
            <v>0</v>
          </cell>
          <cell r="C1009" t="str">
            <v>계</v>
          </cell>
          <cell r="D1009">
            <v>4116098</v>
          </cell>
          <cell r="I1009">
            <v>0</v>
          </cell>
        </row>
        <row r="1010">
          <cell r="A1010" t="str">
            <v>D00323</v>
          </cell>
          <cell r="B1010">
            <v>970</v>
          </cell>
          <cell r="C1010" t="str">
            <v>3.04</v>
          </cell>
          <cell r="D1010">
            <v>4116099</v>
          </cell>
          <cell r="E1010" t="str">
            <v>강관비계</v>
          </cell>
          <cell r="F1010" t="str">
            <v>(0∼30 M)</v>
          </cell>
          <cell r="G1010" t="str">
            <v>㎡</v>
          </cell>
          <cell r="I1010">
            <v>0</v>
          </cell>
        </row>
        <row r="1011">
          <cell r="A1011" t="str">
            <v>T2</v>
          </cell>
          <cell r="B1011">
            <v>1014</v>
          </cell>
          <cell r="C1011" t="str">
            <v>3.05</v>
          </cell>
          <cell r="D1011">
            <v>4116163</v>
          </cell>
          <cell r="E1011" t="str">
            <v>동 바 리</v>
          </cell>
          <cell r="I1011">
            <v>0</v>
          </cell>
        </row>
        <row r="1012">
          <cell r="A1012" t="str">
            <v>D00327</v>
          </cell>
          <cell r="B1012">
            <v>702</v>
          </cell>
          <cell r="C1012" t="str">
            <v>a</v>
          </cell>
          <cell r="D1012">
            <v>4116195</v>
          </cell>
          <cell r="E1012" t="str">
            <v>동바리공</v>
          </cell>
          <cell r="F1012" t="str">
            <v>(목재 4 회)</v>
          </cell>
          <cell r="G1012" t="str">
            <v>공㎥</v>
          </cell>
          <cell r="I1012">
            <v>0</v>
          </cell>
        </row>
        <row r="1013">
          <cell r="A1013" t="str">
            <v>D00334</v>
          </cell>
          <cell r="B1013">
            <v>201</v>
          </cell>
          <cell r="C1013" t="str">
            <v>b</v>
          </cell>
          <cell r="D1013">
            <v>4116219</v>
          </cell>
          <cell r="E1013" t="str">
            <v>강관동바리</v>
          </cell>
          <cell r="F1013" t="str">
            <v>(교량용)</v>
          </cell>
          <cell r="G1013" t="str">
            <v>공㎥</v>
          </cell>
          <cell r="I1013">
            <v>0</v>
          </cell>
        </row>
        <row r="1014">
          <cell r="A1014" t="str">
            <v>D01129</v>
          </cell>
          <cell r="B1014">
            <v>54</v>
          </cell>
          <cell r="C1014" t="str">
            <v>c</v>
          </cell>
          <cell r="D1014">
            <v>4116223</v>
          </cell>
          <cell r="E1014" t="str">
            <v>수평보강재(교량용)</v>
          </cell>
          <cell r="F1014" t="str">
            <v>(강관동바리)</v>
          </cell>
          <cell r="G1014" t="str">
            <v>㎡</v>
          </cell>
          <cell r="I1014">
            <v>0</v>
          </cell>
        </row>
        <row r="1015">
          <cell r="A1015" t="str">
            <v>E2</v>
          </cell>
          <cell r="B1015">
            <v>0</v>
          </cell>
          <cell r="C1015" t="str">
            <v>계</v>
          </cell>
          <cell r="D1015">
            <v>4116225</v>
          </cell>
          <cell r="I1015">
            <v>0</v>
          </cell>
        </row>
        <row r="1016">
          <cell r="A1016" t="str">
            <v>T2</v>
          </cell>
          <cell r="B1016">
            <v>1018</v>
          </cell>
          <cell r="C1016" t="str">
            <v>3.06</v>
          </cell>
          <cell r="D1016">
            <v>4116347</v>
          </cell>
          <cell r="E1016" t="str">
            <v>철근가공조립</v>
          </cell>
          <cell r="I1016">
            <v>0</v>
          </cell>
        </row>
        <row r="1017">
          <cell r="A1017" t="str">
            <v>D00271</v>
          </cell>
          <cell r="B1017">
            <v>16.827999999999999</v>
          </cell>
          <cell r="C1017" t="str">
            <v>a</v>
          </cell>
          <cell r="D1017">
            <v>4116349</v>
          </cell>
          <cell r="E1017" t="str">
            <v>철근가공조립</v>
          </cell>
          <cell r="F1017" t="str">
            <v>(보 통)</v>
          </cell>
          <cell r="G1017" t="str">
            <v>Ton</v>
          </cell>
          <cell r="I1017">
            <v>0</v>
          </cell>
        </row>
        <row r="1018">
          <cell r="A1018" t="str">
            <v>D00272</v>
          </cell>
          <cell r="B1018">
            <v>171.11600000000001</v>
          </cell>
          <cell r="C1018" t="str">
            <v>b</v>
          </cell>
          <cell r="D1018">
            <v>4116351</v>
          </cell>
          <cell r="E1018" t="str">
            <v>철근가공조립</v>
          </cell>
          <cell r="F1018" t="str">
            <v>(복 잡)</v>
          </cell>
          <cell r="G1018" t="str">
            <v>Ton</v>
          </cell>
          <cell r="I1018">
            <v>0</v>
          </cell>
        </row>
        <row r="1019">
          <cell r="A1019" t="str">
            <v>E2</v>
          </cell>
          <cell r="B1019">
            <v>0</v>
          </cell>
          <cell r="C1019" t="str">
            <v>계</v>
          </cell>
          <cell r="D1019">
            <v>4116354</v>
          </cell>
          <cell r="I1019">
            <v>0</v>
          </cell>
        </row>
        <row r="1020">
          <cell r="A1020" t="str">
            <v>T2</v>
          </cell>
          <cell r="B1020">
            <v>1022</v>
          </cell>
          <cell r="C1020" t="str">
            <v>3.07</v>
          </cell>
          <cell r="D1020">
            <v>4116355</v>
          </cell>
          <cell r="E1020" t="str">
            <v>콘크리트타설</v>
          </cell>
          <cell r="I1020">
            <v>0</v>
          </cell>
        </row>
        <row r="1021">
          <cell r="A1021" t="str">
            <v>D00237</v>
          </cell>
          <cell r="B1021">
            <v>1311</v>
          </cell>
          <cell r="C1021" t="str">
            <v>a</v>
          </cell>
          <cell r="D1021">
            <v>4116419</v>
          </cell>
          <cell r="E1021" t="str">
            <v>콘크리트타설</v>
          </cell>
          <cell r="F1021" t="str">
            <v>(철근 펌프카)</v>
          </cell>
          <cell r="G1021" t="str">
            <v>㎥</v>
          </cell>
          <cell r="I1021">
            <v>0</v>
          </cell>
        </row>
        <row r="1022">
          <cell r="A1022" t="str">
            <v>D00231</v>
          </cell>
          <cell r="B1022">
            <v>50</v>
          </cell>
          <cell r="C1022" t="str">
            <v>b</v>
          </cell>
          <cell r="D1022">
            <v>4116451</v>
          </cell>
          <cell r="E1022" t="str">
            <v>콘크리트타설</v>
          </cell>
          <cell r="F1022" t="str">
            <v>(무근 VIB 제외)</v>
          </cell>
          <cell r="G1022" t="str">
            <v>㎥</v>
          </cell>
          <cell r="I1022">
            <v>0</v>
          </cell>
        </row>
        <row r="1023">
          <cell r="A1023" t="str">
            <v>E2</v>
          </cell>
          <cell r="B1023">
            <v>0</v>
          </cell>
          <cell r="C1023" t="str">
            <v>계</v>
          </cell>
          <cell r="D1023">
            <v>4116483</v>
          </cell>
          <cell r="I1023">
            <v>0</v>
          </cell>
        </row>
        <row r="1024">
          <cell r="A1024" t="str">
            <v>T2</v>
          </cell>
          <cell r="B1024">
            <v>1026</v>
          </cell>
          <cell r="C1024" t="str">
            <v>3.08</v>
          </cell>
          <cell r="D1024">
            <v>4116491</v>
          </cell>
          <cell r="E1024" t="str">
            <v>표 면 처 리</v>
          </cell>
          <cell r="I1024">
            <v>0</v>
          </cell>
        </row>
        <row r="1025">
          <cell r="A1025" t="str">
            <v>D00537</v>
          </cell>
          <cell r="B1025">
            <v>837</v>
          </cell>
          <cell r="C1025" t="str">
            <v>a</v>
          </cell>
          <cell r="D1025">
            <v>4116495</v>
          </cell>
          <cell r="E1025" t="str">
            <v>슬래브양생</v>
          </cell>
          <cell r="F1025" t="str">
            <v>(양생제)</v>
          </cell>
          <cell r="G1025" t="str">
            <v>㎡</v>
          </cell>
          <cell r="I1025">
            <v>0</v>
          </cell>
        </row>
        <row r="1026">
          <cell r="A1026" t="str">
            <v>D00539</v>
          </cell>
          <cell r="B1026">
            <v>758</v>
          </cell>
          <cell r="C1026" t="str">
            <v>b</v>
          </cell>
          <cell r="D1026">
            <v>4116497</v>
          </cell>
          <cell r="E1026" t="str">
            <v>슬래브면고르기</v>
          </cell>
          <cell r="F1026" t="str">
            <v>(데크 피니샤)</v>
          </cell>
          <cell r="G1026" t="str">
            <v>㎡</v>
          </cell>
          <cell r="I1026">
            <v>0</v>
          </cell>
        </row>
        <row r="1027">
          <cell r="A1027" t="str">
            <v>E2</v>
          </cell>
          <cell r="B1027">
            <v>0</v>
          </cell>
          <cell r="C1027" t="str">
            <v>계</v>
          </cell>
          <cell r="D1027">
            <v>4116498</v>
          </cell>
          <cell r="I1027">
            <v>0</v>
          </cell>
        </row>
        <row r="1028">
          <cell r="A1028" t="str">
            <v>T2</v>
          </cell>
          <cell r="B1028">
            <v>1032</v>
          </cell>
          <cell r="C1028" t="str">
            <v>3.09</v>
          </cell>
          <cell r="D1028">
            <v>4116626</v>
          </cell>
          <cell r="E1028" t="str">
            <v>교좌장치</v>
          </cell>
          <cell r="I1028">
            <v>0</v>
          </cell>
        </row>
        <row r="1029">
          <cell r="A1029" t="str">
            <v>D00544</v>
          </cell>
          <cell r="B1029">
            <v>2</v>
          </cell>
          <cell r="C1029" t="str">
            <v>a</v>
          </cell>
          <cell r="D1029">
            <v>4116722</v>
          </cell>
          <cell r="E1029" t="str">
            <v>교좌장치</v>
          </cell>
          <cell r="F1029" t="str">
            <v>(고정단 175 Ton)</v>
          </cell>
          <cell r="G1029" t="str">
            <v>EA</v>
          </cell>
          <cell r="I1029">
            <v>0</v>
          </cell>
        </row>
        <row r="1030">
          <cell r="A1030" t="str">
            <v>D00542</v>
          </cell>
          <cell r="B1030">
            <v>6</v>
          </cell>
          <cell r="C1030" t="str">
            <v>b</v>
          </cell>
          <cell r="D1030">
            <v>4116770</v>
          </cell>
          <cell r="E1030" t="str">
            <v>교좌장치</v>
          </cell>
          <cell r="F1030" t="str">
            <v>(횡방향가동단175Ton)</v>
          </cell>
          <cell r="G1030" t="str">
            <v>EA</v>
          </cell>
          <cell r="I1030">
            <v>0</v>
          </cell>
        </row>
        <row r="1031">
          <cell r="A1031" t="str">
            <v>D00546</v>
          </cell>
          <cell r="B1031">
            <v>2</v>
          </cell>
          <cell r="C1031" t="str">
            <v>c</v>
          </cell>
          <cell r="D1031">
            <v>4116809</v>
          </cell>
          <cell r="E1031" t="str">
            <v>교좌장치</v>
          </cell>
          <cell r="F1031" t="str">
            <v>(종방향가동단175Ton)</v>
          </cell>
          <cell r="G1031" t="str">
            <v>EA</v>
          </cell>
          <cell r="I1031">
            <v>0</v>
          </cell>
        </row>
        <row r="1032">
          <cell r="A1032" t="str">
            <v>D00550</v>
          </cell>
          <cell r="B1032">
            <v>6</v>
          </cell>
          <cell r="C1032" t="str">
            <v>d</v>
          </cell>
          <cell r="D1032">
            <v>4116811</v>
          </cell>
          <cell r="E1032" t="str">
            <v>교좌장치</v>
          </cell>
          <cell r="F1032" t="str">
            <v>(양방향가동단175Ton)</v>
          </cell>
          <cell r="G1032" t="str">
            <v>EA</v>
          </cell>
          <cell r="I1032">
            <v>0</v>
          </cell>
        </row>
        <row r="1033">
          <cell r="A1033" t="str">
            <v>E2</v>
          </cell>
          <cell r="B1033">
            <v>0</v>
          </cell>
          <cell r="C1033" t="str">
            <v>계</v>
          </cell>
          <cell r="D1033">
            <v>4116812</v>
          </cell>
          <cell r="I1033">
            <v>0</v>
          </cell>
        </row>
        <row r="1034">
          <cell r="A1034" t="str">
            <v>T2</v>
          </cell>
          <cell r="B1034">
            <v>1037</v>
          </cell>
          <cell r="C1034" t="str">
            <v>3.10</v>
          </cell>
          <cell r="D1034">
            <v>4116940</v>
          </cell>
          <cell r="E1034" t="str">
            <v>PRE-FLEX BEAM</v>
          </cell>
          <cell r="I1034">
            <v>0</v>
          </cell>
        </row>
        <row r="1035">
          <cell r="A1035" t="str">
            <v>W00087</v>
          </cell>
          <cell r="B1035">
            <v>4</v>
          </cell>
          <cell r="C1035" t="str">
            <v>a</v>
          </cell>
          <cell r="D1035">
            <v>4117004</v>
          </cell>
          <cell r="E1035" t="str">
            <v>PRE-FLEX BEAM</v>
          </cell>
          <cell r="F1035" t="str">
            <v>고암교(내측)</v>
          </cell>
          <cell r="G1035" t="str">
            <v>본</v>
          </cell>
          <cell r="I1035">
            <v>0</v>
          </cell>
        </row>
        <row r="1036">
          <cell r="A1036" t="str">
            <v>W00086</v>
          </cell>
          <cell r="B1036">
            <v>4</v>
          </cell>
          <cell r="C1036" t="str">
            <v>b</v>
          </cell>
          <cell r="D1036">
            <v>4117036</v>
          </cell>
          <cell r="E1036" t="str">
            <v>PRE-FLEX BEAM</v>
          </cell>
          <cell r="F1036" t="str">
            <v>고암교(외측)</v>
          </cell>
          <cell r="G1036" t="str">
            <v>본</v>
          </cell>
          <cell r="I1036">
            <v>0</v>
          </cell>
        </row>
        <row r="1037">
          <cell r="A1037" t="str">
            <v>D00627</v>
          </cell>
          <cell r="B1037">
            <v>1</v>
          </cell>
          <cell r="C1037" t="str">
            <v>c</v>
          </cell>
          <cell r="D1037">
            <v>4117068</v>
          </cell>
          <cell r="E1037" t="str">
            <v>PRE-FLEX BEAM</v>
          </cell>
          <cell r="F1037" t="str">
            <v>(전도방지시설)</v>
          </cell>
          <cell r="G1037" t="str">
            <v>식</v>
          </cell>
          <cell r="I1037">
            <v>0</v>
          </cell>
        </row>
        <row r="1038">
          <cell r="A1038" t="str">
            <v>E2</v>
          </cell>
          <cell r="B1038">
            <v>0</v>
          </cell>
          <cell r="C1038" t="str">
            <v>계</v>
          </cell>
          <cell r="D1038">
            <v>4117164</v>
          </cell>
          <cell r="I1038">
            <v>0</v>
          </cell>
        </row>
        <row r="1039">
          <cell r="A1039" t="str">
            <v>T2</v>
          </cell>
          <cell r="B1039">
            <v>1041</v>
          </cell>
          <cell r="C1039" t="str">
            <v>3.11</v>
          </cell>
          <cell r="D1039">
            <v>4117292</v>
          </cell>
          <cell r="E1039" t="str">
            <v>신축이음장치</v>
          </cell>
          <cell r="I1039">
            <v>0</v>
          </cell>
        </row>
        <row r="1040">
          <cell r="A1040" t="str">
            <v>D03819</v>
          </cell>
          <cell r="B1040">
            <v>19</v>
          </cell>
          <cell r="C1040" t="str">
            <v>a</v>
          </cell>
          <cell r="D1040">
            <v>4117308</v>
          </cell>
          <cell r="E1040" t="str">
            <v>신축이음장치</v>
          </cell>
          <cell r="F1040" t="str">
            <v>(Rail-No 80)</v>
          </cell>
          <cell r="G1040" t="str">
            <v>M</v>
          </cell>
          <cell r="I1040">
            <v>0</v>
          </cell>
        </row>
        <row r="1041">
          <cell r="A1041" t="str">
            <v>D01313</v>
          </cell>
          <cell r="B1041">
            <v>19</v>
          </cell>
          <cell r="C1041" t="str">
            <v>b</v>
          </cell>
          <cell r="D1041">
            <v>4117324</v>
          </cell>
          <cell r="E1041" t="str">
            <v>신축이음장치</v>
          </cell>
          <cell r="F1041" t="str">
            <v>(Rail-No100)</v>
          </cell>
          <cell r="G1041" t="str">
            <v>M</v>
          </cell>
          <cell r="I1041">
            <v>0</v>
          </cell>
        </row>
        <row r="1042">
          <cell r="A1042" t="str">
            <v>E2</v>
          </cell>
          <cell r="B1042">
            <v>0</v>
          </cell>
          <cell r="C1042" t="str">
            <v>계</v>
          </cell>
          <cell r="D1042">
            <v>4117356</v>
          </cell>
          <cell r="I1042">
            <v>0</v>
          </cell>
        </row>
        <row r="1043">
          <cell r="A1043" t="str">
            <v>D00535</v>
          </cell>
          <cell r="B1043">
            <v>758</v>
          </cell>
          <cell r="C1043" t="str">
            <v>3.12</v>
          </cell>
          <cell r="D1043">
            <v>4117612</v>
          </cell>
          <cell r="E1043" t="str">
            <v>교면방수</v>
          </cell>
          <cell r="F1043" t="str">
            <v>(도막식)</v>
          </cell>
          <cell r="G1043" t="str">
            <v>㎡</v>
          </cell>
          <cell r="I1043">
            <v>0</v>
          </cell>
        </row>
        <row r="1044">
          <cell r="A1044" t="str">
            <v>T2</v>
          </cell>
          <cell r="B1044">
            <v>1048</v>
          </cell>
          <cell r="C1044" t="str">
            <v>3.13</v>
          </cell>
          <cell r="D1044">
            <v>4117676</v>
          </cell>
          <cell r="E1044" t="str">
            <v>접속슬래브 접합공</v>
          </cell>
          <cell r="I1044">
            <v>0</v>
          </cell>
        </row>
        <row r="1045">
          <cell r="A1045" t="str">
            <v>D01067</v>
          </cell>
          <cell r="B1045">
            <v>96</v>
          </cell>
          <cell r="C1045" t="str">
            <v>a</v>
          </cell>
          <cell r="D1045">
            <v>4117708</v>
          </cell>
          <cell r="E1045" t="str">
            <v>다웰바 설치</v>
          </cell>
          <cell r="F1045" t="str">
            <v>(D=25 m/m, L=500)</v>
          </cell>
          <cell r="G1045" t="str">
            <v>EA</v>
          </cell>
          <cell r="I1045">
            <v>0</v>
          </cell>
        </row>
        <row r="1046">
          <cell r="A1046" t="str">
            <v>D01190</v>
          </cell>
          <cell r="B1046">
            <v>28</v>
          </cell>
          <cell r="C1046" t="str">
            <v>b</v>
          </cell>
          <cell r="D1046">
            <v>4117740</v>
          </cell>
          <cell r="E1046" t="str">
            <v>다웰-켑 설치</v>
          </cell>
          <cell r="F1046" t="str">
            <v>(Φ60 m/m)</v>
          </cell>
          <cell r="G1046" t="str">
            <v>M</v>
          </cell>
          <cell r="I1046">
            <v>0</v>
          </cell>
        </row>
        <row r="1047">
          <cell r="A1047" t="str">
            <v>D00540</v>
          </cell>
          <cell r="B1047">
            <v>96</v>
          </cell>
          <cell r="C1047" t="str">
            <v>c</v>
          </cell>
          <cell r="D1047">
            <v>4117742</v>
          </cell>
          <cell r="E1047" t="str">
            <v>경질고무판</v>
          </cell>
          <cell r="F1047" t="str">
            <v>(150x150)</v>
          </cell>
          <cell r="G1047" t="str">
            <v>EA</v>
          </cell>
          <cell r="I1047">
            <v>0</v>
          </cell>
        </row>
        <row r="1048">
          <cell r="A1048" t="str">
            <v>D00566</v>
          </cell>
          <cell r="B1048">
            <v>15</v>
          </cell>
          <cell r="C1048" t="str">
            <v>d</v>
          </cell>
          <cell r="D1048">
            <v>4117743</v>
          </cell>
          <cell r="E1048" t="str">
            <v>타르페이퍼 설치</v>
          </cell>
          <cell r="F1048" t="str">
            <v>(5 겹)</v>
          </cell>
          <cell r="G1048" t="str">
            <v>㎡</v>
          </cell>
          <cell r="I1048">
            <v>0</v>
          </cell>
        </row>
        <row r="1049">
          <cell r="A1049" t="str">
            <v>E2</v>
          </cell>
          <cell r="B1049">
            <v>0</v>
          </cell>
          <cell r="C1049" t="str">
            <v>계</v>
          </cell>
          <cell r="D1049">
            <v>4117775</v>
          </cell>
          <cell r="I1049">
            <v>0</v>
          </cell>
        </row>
        <row r="1050">
          <cell r="A1050" t="str">
            <v>T2</v>
          </cell>
          <cell r="B1050">
            <v>1052</v>
          </cell>
          <cell r="C1050" t="str">
            <v>3.14</v>
          </cell>
          <cell r="D1050">
            <v>4117808</v>
          </cell>
          <cell r="E1050" t="str">
            <v>무수축 콘크리트</v>
          </cell>
          <cell r="I1050">
            <v>0</v>
          </cell>
        </row>
        <row r="1051">
          <cell r="A1051" t="str">
            <v>D00567</v>
          </cell>
          <cell r="B1051">
            <v>0.94799999999999995</v>
          </cell>
          <cell r="C1051" t="str">
            <v>a</v>
          </cell>
          <cell r="D1051">
            <v>4117824</v>
          </cell>
          <cell r="E1051" t="str">
            <v>무수축몰탈</v>
          </cell>
          <cell r="F1051" t="str">
            <v>(1:1)</v>
          </cell>
          <cell r="G1051" t="str">
            <v>㎥</v>
          </cell>
          <cell r="I1051">
            <v>0</v>
          </cell>
        </row>
        <row r="1052">
          <cell r="A1052" t="str">
            <v>D00568</v>
          </cell>
          <cell r="B1052">
            <v>7.22</v>
          </cell>
          <cell r="C1052" t="str">
            <v>b</v>
          </cell>
          <cell r="D1052">
            <v>4117832</v>
          </cell>
          <cell r="E1052" t="str">
            <v>무수축콘크리트</v>
          </cell>
          <cell r="G1052" t="str">
            <v>㎥</v>
          </cell>
          <cell r="I1052">
            <v>0</v>
          </cell>
        </row>
        <row r="1053">
          <cell r="A1053" t="str">
            <v>E2</v>
          </cell>
          <cell r="B1053">
            <v>0</v>
          </cell>
          <cell r="C1053" t="str">
            <v>계</v>
          </cell>
          <cell r="D1053">
            <v>4117836</v>
          </cell>
          <cell r="I1053">
            <v>0</v>
          </cell>
        </row>
        <row r="1054">
          <cell r="A1054" t="str">
            <v>T2</v>
          </cell>
          <cell r="B1054">
            <v>1056</v>
          </cell>
          <cell r="C1054" t="str">
            <v>3.15</v>
          </cell>
          <cell r="D1054">
            <v>4117964</v>
          </cell>
          <cell r="E1054" t="str">
            <v>스치로폴 설치</v>
          </cell>
          <cell r="I1054">
            <v>0</v>
          </cell>
        </row>
        <row r="1055">
          <cell r="A1055" t="str">
            <v>D00853</v>
          </cell>
          <cell r="B1055">
            <v>3</v>
          </cell>
          <cell r="C1055" t="str">
            <v>a</v>
          </cell>
          <cell r="D1055">
            <v>4118222</v>
          </cell>
          <cell r="E1055" t="str">
            <v>스치로폴설치</v>
          </cell>
          <cell r="F1055" t="str">
            <v>(T=10 m/m)</v>
          </cell>
          <cell r="G1055" t="str">
            <v>㎡</v>
          </cell>
          <cell r="I1055">
            <v>0</v>
          </cell>
        </row>
        <row r="1056">
          <cell r="A1056" t="str">
            <v>D00532</v>
          </cell>
          <cell r="B1056">
            <v>45</v>
          </cell>
          <cell r="C1056" t="str">
            <v>b</v>
          </cell>
          <cell r="D1056">
            <v>4118350</v>
          </cell>
          <cell r="E1056" t="str">
            <v>스치로폴설치</v>
          </cell>
          <cell r="F1056" t="str">
            <v>(T=20 m/m)</v>
          </cell>
          <cell r="G1056" t="str">
            <v>㎡</v>
          </cell>
          <cell r="I1056">
            <v>0</v>
          </cell>
        </row>
        <row r="1057">
          <cell r="A1057" t="str">
            <v>E2</v>
          </cell>
          <cell r="B1057">
            <v>0</v>
          </cell>
          <cell r="C1057" t="str">
            <v>계</v>
          </cell>
          <cell r="D1057">
            <v>4118351</v>
          </cell>
          <cell r="I1057">
            <v>0</v>
          </cell>
        </row>
        <row r="1058">
          <cell r="A1058" t="str">
            <v>T2</v>
          </cell>
          <cell r="B1058">
            <v>1064</v>
          </cell>
          <cell r="C1058" t="str">
            <v>3.16</v>
          </cell>
          <cell r="D1058">
            <v>4118867</v>
          </cell>
          <cell r="E1058" t="str">
            <v>배수시설</v>
          </cell>
          <cell r="I1058">
            <v>0</v>
          </cell>
        </row>
        <row r="1059">
          <cell r="A1059" t="str">
            <v>D00572</v>
          </cell>
          <cell r="B1059">
            <v>6</v>
          </cell>
          <cell r="C1059" t="str">
            <v>a</v>
          </cell>
          <cell r="D1059">
            <v>4118868</v>
          </cell>
          <cell r="E1059" t="str">
            <v>집 수 구</v>
          </cell>
          <cell r="G1059" t="str">
            <v>EA</v>
          </cell>
          <cell r="I1059">
            <v>0</v>
          </cell>
        </row>
        <row r="1060">
          <cell r="A1060" t="str">
            <v>D00573</v>
          </cell>
          <cell r="B1060">
            <v>54</v>
          </cell>
          <cell r="C1060" t="str">
            <v>b</v>
          </cell>
          <cell r="D1060">
            <v>4118869</v>
          </cell>
          <cell r="E1060" t="str">
            <v>배 수 구</v>
          </cell>
          <cell r="F1060" t="str">
            <v>(스테인레스관)</v>
          </cell>
          <cell r="G1060" t="str">
            <v>M</v>
          </cell>
          <cell r="I1060">
            <v>0</v>
          </cell>
        </row>
        <row r="1061">
          <cell r="A1061" t="str">
            <v>D00574</v>
          </cell>
          <cell r="B1061">
            <v>12</v>
          </cell>
          <cell r="C1061" t="str">
            <v>c</v>
          </cell>
          <cell r="D1061">
            <v>4118933</v>
          </cell>
          <cell r="E1061" t="str">
            <v>부착시설(A)</v>
          </cell>
          <cell r="G1061" t="str">
            <v>EA</v>
          </cell>
          <cell r="I1061">
            <v>0</v>
          </cell>
        </row>
        <row r="1062">
          <cell r="A1062" t="str">
            <v>D03868</v>
          </cell>
          <cell r="B1062">
            <v>14</v>
          </cell>
          <cell r="C1062" t="str">
            <v>d</v>
          </cell>
          <cell r="D1062">
            <v>4118949</v>
          </cell>
          <cell r="E1062" t="str">
            <v>부착시설(D)</v>
          </cell>
          <cell r="G1062" t="str">
            <v>EA</v>
          </cell>
          <cell r="I1062">
            <v>0</v>
          </cell>
        </row>
        <row r="1063">
          <cell r="A1063" t="str">
            <v>D00577</v>
          </cell>
          <cell r="B1063">
            <v>26</v>
          </cell>
          <cell r="C1063" t="str">
            <v>e</v>
          </cell>
          <cell r="D1063">
            <v>4118965</v>
          </cell>
          <cell r="E1063" t="str">
            <v>도 수 로</v>
          </cell>
          <cell r="G1063" t="str">
            <v>M</v>
          </cell>
          <cell r="I1063">
            <v>0</v>
          </cell>
        </row>
        <row r="1064">
          <cell r="A1064" t="str">
            <v>D03937</v>
          </cell>
          <cell r="B1064">
            <v>2</v>
          </cell>
          <cell r="C1064" t="str">
            <v>f</v>
          </cell>
          <cell r="D1064">
            <v>4118973</v>
          </cell>
          <cell r="E1064" t="str">
            <v>접속 T형관</v>
          </cell>
          <cell r="G1064" t="str">
            <v>EA</v>
          </cell>
          <cell r="I1064">
            <v>0</v>
          </cell>
        </row>
        <row r="1065">
          <cell r="A1065" t="str">
            <v>E2</v>
          </cell>
          <cell r="B1065">
            <v>0</v>
          </cell>
          <cell r="C1065" t="str">
            <v>계</v>
          </cell>
          <cell r="D1065">
            <v>4118981</v>
          </cell>
          <cell r="I1065">
            <v>0</v>
          </cell>
        </row>
        <row r="1066">
          <cell r="A1066" t="str">
            <v>T2</v>
          </cell>
          <cell r="B1066">
            <v>1068</v>
          </cell>
          <cell r="C1066" t="str">
            <v>3.17</v>
          </cell>
          <cell r="D1066">
            <v>4118997</v>
          </cell>
          <cell r="E1066" t="str">
            <v>스페이서설치</v>
          </cell>
          <cell r="I1066">
            <v>0</v>
          </cell>
        </row>
        <row r="1067">
          <cell r="A1067" t="str">
            <v>D00588</v>
          </cell>
          <cell r="B1067">
            <v>1330</v>
          </cell>
          <cell r="C1067" t="str">
            <v>a</v>
          </cell>
          <cell r="D1067">
            <v>4119013</v>
          </cell>
          <cell r="E1067" t="str">
            <v>스페이서 설치</v>
          </cell>
          <cell r="F1067" t="str">
            <v>(슬라브및기초용)</v>
          </cell>
          <cell r="G1067" t="str">
            <v>㎡</v>
          </cell>
          <cell r="I1067">
            <v>0</v>
          </cell>
        </row>
        <row r="1068">
          <cell r="A1068" t="str">
            <v>D01070</v>
          </cell>
          <cell r="B1068">
            <v>247</v>
          </cell>
          <cell r="C1068" t="str">
            <v>b</v>
          </cell>
          <cell r="D1068">
            <v>4119021</v>
          </cell>
          <cell r="E1068" t="str">
            <v>스페이서 설치</v>
          </cell>
          <cell r="F1068" t="str">
            <v>(벽체용)</v>
          </cell>
          <cell r="G1068" t="str">
            <v>㎡</v>
          </cell>
          <cell r="I1068">
            <v>0</v>
          </cell>
        </row>
        <row r="1069">
          <cell r="A1069" t="str">
            <v>E2</v>
          </cell>
          <cell r="B1069">
            <v>0</v>
          </cell>
          <cell r="C1069" t="str">
            <v>계</v>
          </cell>
          <cell r="D1069">
            <v>4119025</v>
          </cell>
          <cell r="I1069">
            <v>0</v>
          </cell>
        </row>
        <row r="1070">
          <cell r="A1070" t="str">
            <v>T2</v>
          </cell>
          <cell r="B1070">
            <v>1073</v>
          </cell>
          <cell r="C1070" t="str">
            <v>3.18</v>
          </cell>
          <cell r="D1070">
            <v>4119043</v>
          </cell>
          <cell r="E1070" t="str">
            <v>교명판 설명판</v>
          </cell>
          <cell r="I1070">
            <v>0</v>
          </cell>
        </row>
        <row r="1071">
          <cell r="A1071" t="str">
            <v>D00581</v>
          </cell>
          <cell r="B1071">
            <v>4</v>
          </cell>
          <cell r="C1071" t="str">
            <v>a</v>
          </cell>
          <cell r="D1071">
            <v>4119044</v>
          </cell>
          <cell r="E1071" t="str">
            <v>교 명 주</v>
          </cell>
          <cell r="F1071" t="str">
            <v>(소형,화강석)</v>
          </cell>
          <cell r="G1071" t="str">
            <v>기</v>
          </cell>
          <cell r="I1071">
            <v>0</v>
          </cell>
        </row>
        <row r="1072">
          <cell r="A1072" t="str">
            <v>D00583</v>
          </cell>
          <cell r="B1072">
            <v>2</v>
          </cell>
          <cell r="C1072" t="str">
            <v>b</v>
          </cell>
          <cell r="D1072">
            <v>4119045</v>
          </cell>
          <cell r="E1072" t="str">
            <v>교 명 판(황동주물)</v>
          </cell>
          <cell r="F1072" t="str">
            <v>(450x200x10)</v>
          </cell>
          <cell r="G1072" t="str">
            <v>EA</v>
          </cell>
          <cell r="I1072">
            <v>0</v>
          </cell>
        </row>
        <row r="1073">
          <cell r="A1073" t="str">
            <v>D00584</v>
          </cell>
          <cell r="B1073">
            <v>2</v>
          </cell>
          <cell r="C1073" t="str">
            <v>c</v>
          </cell>
          <cell r="D1073">
            <v>4119109</v>
          </cell>
          <cell r="E1073" t="str">
            <v>설 명 판(황동주물)</v>
          </cell>
          <cell r="F1073" t="str">
            <v>(500x300x10)</v>
          </cell>
          <cell r="G1073" t="str">
            <v>EA</v>
          </cell>
          <cell r="I1073">
            <v>0</v>
          </cell>
        </row>
        <row r="1074">
          <cell r="A1074" t="str">
            <v>E2</v>
          </cell>
          <cell r="B1074">
            <v>0</v>
          </cell>
          <cell r="C1074" t="str">
            <v>계</v>
          </cell>
          <cell r="D1074">
            <v>4119141</v>
          </cell>
          <cell r="I1074">
            <v>0</v>
          </cell>
        </row>
        <row r="1075">
          <cell r="A1075" t="str">
            <v>D00594</v>
          </cell>
          <cell r="B1075">
            <v>1</v>
          </cell>
          <cell r="C1075" t="str">
            <v>3.19</v>
          </cell>
          <cell r="D1075">
            <v>4119149</v>
          </cell>
          <cell r="E1075" t="str">
            <v>측량기준점 설치</v>
          </cell>
          <cell r="F1075" t="str">
            <v>(황동주물)</v>
          </cell>
          <cell r="G1075" t="str">
            <v>EA</v>
          </cell>
          <cell r="I1075">
            <v>0</v>
          </cell>
        </row>
        <row r="1076">
          <cell r="A1076" t="str">
            <v>T2</v>
          </cell>
          <cell r="B1076">
            <v>1078</v>
          </cell>
          <cell r="C1076" t="str">
            <v>3.20</v>
          </cell>
          <cell r="D1076">
            <v>4119277</v>
          </cell>
          <cell r="E1076" t="str">
            <v>충 진 재</v>
          </cell>
          <cell r="I1076">
            <v>0</v>
          </cell>
        </row>
        <row r="1077">
          <cell r="A1077" t="str">
            <v>D00846</v>
          </cell>
          <cell r="B1077">
            <v>39</v>
          </cell>
          <cell r="C1077" t="str">
            <v>a</v>
          </cell>
          <cell r="D1077">
            <v>4119345</v>
          </cell>
          <cell r="E1077" t="str">
            <v>폴리우레탄실란트채움</v>
          </cell>
          <cell r="F1077" t="str">
            <v>(25x20)</v>
          </cell>
          <cell r="G1077" t="str">
            <v>M</v>
          </cell>
          <cell r="I1077">
            <v>0</v>
          </cell>
        </row>
        <row r="1078">
          <cell r="A1078" t="str">
            <v>D01224</v>
          </cell>
          <cell r="B1078">
            <v>26</v>
          </cell>
          <cell r="C1078" t="str">
            <v>b</v>
          </cell>
          <cell r="D1078">
            <v>4119349</v>
          </cell>
          <cell r="E1078" t="str">
            <v>폴리우레탄실란트채움</v>
          </cell>
          <cell r="F1078" t="str">
            <v>(25x10)</v>
          </cell>
          <cell r="G1078" t="str">
            <v>M</v>
          </cell>
          <cell r="I1078">
            <v>0</v>
          </cell>
        </row>
        <row r="1079">
          <cell r="A1079" t="str">
            <v>E2</v>
          </cell>
          <cell r="B1079">
            <v>0</v>
          </cell>
          <cell r="C1079" t="str">
            <v>계</v>
          </cell>
          <cell r="D1079">
            <v>4119351</v>
          </cell>
          <cell r="I1079">
            <v>0</v>
          </cell>
        </row>
        <row r="1080">
          <cell r="A1080" t="str">
            <v>D01308</v>
          </cell>
          <cell r="B1080">
            <v>423</v>
          </cell>
          <cell r="C1080" t="str">
            <v>3.21</v>
          </cell>
          <cell r="D1080">
            <v>4119791</v>
          </cell>
          <cell r="E1080" t="str">
            <v>강섬유보강재</v>
          </cell>
          <cell r="F1080" t="str">
            <v>(900 g/㎥)</v>
          </cell>
          <cell r="G1080" t="str">
            <v>㎥</v>
          </cell>
          <cell r="I1080">
            <v>0</v>
          </cell>
        </row>
        <row r="1081">
          <cell r="A1081" t="str">
            <v>D03817</v>
          </cell>
          <cell r="B1081">
            <v>38</v>
          </cell>
          <cell r="C1081" t="str">
            <v>3.22</v>
          </cell>
          <cell r="D1081">
            <v>4120287</v>
          </cell>
          <cell r="E1081" t="str">
            <v>ELASTIC FILLER</v>
          </cell>
          <cell r="F1081" t="str">
            <v>(T=20 m/m)</v>
          </cell>
          <cell r="G1081" t="str">
            <v>㎡</v>
          </cell>
          <cell r="I1081">
            <v>0</v>
          </cell>
        </row>
        <row r="1082">
          <cell r="A1082" t="str">
            <v>D00911</v>
          </cell>
          <cell r="B1082">
            <v>100</v>
          </cell>
          <cell r="C1082" t="str">
            <v>3.23</v>
          </cell>
          <cell r="D1082">
            <v>4273284</v>
          </cell>
          <cell r="E1082" t="str">
            <v>방 호 벽</v>
          </cell>
          <cell r="F1082" t="str">
            <v>(육교용)</v>
          </cell>
          <cell r="G1082" t="str">
            <v>M</v>
          </cell>
          <cell r="I1082">
            <v>0</v>
          </cell>
        </row>
        <row r="1083">
          <cell r="A1083" t="str">
            <v>D00791</v>
          </cell>
          <cell r="B1083">
            <v>16</v>
          </cell>
          <cell r="C1083" t="str">
            <v>3.24</v>
          </cell>
          <cell r="D1083">
            <v>4349782</v>
          </cell>
          <cell r="E1083" t="str">
            <v>교좌장치표지판</v>
          </cell>
          <cell r="G1083" t="str">
            <v>EA</v>
          </cell>
          <cell r="I1083">
            <v>0</v>
          </cell>
        </row>
        <row r="1084">
          <cell r="A1084" t="str">
            <v>D00817</v>
          </cell>
          <cell r="B1084">
            <v>9.6000000000000002E-2</v>
          </cell>
          <cell r="C1084" t="str">
            <v>3.25</v>
          </cell>
          <cell r="D1084">
            <v>4388031</v>
          </cell>
          <cell r="E1084" t="str">
            <v>아스팔트 채움</v>
          </cell>
          <cell r="F1084" t="str">
            <v>(브론아스팔트)</v>
          </cell>
          <cell r="G1084" t="str">
            <v>㎥</v>
          </cell>
          <cell r="I1084">
            <v>0</v>
          </cell>
        </row>
        <row r="1085">
          <cell r="A1085" t="str">
            <v>D00593</v>
          </cell>
          <cell r="B1085">
            <v>494</v>
          </cell>
          <cell r="C1085" t="str">
            <v>3.26</v>
          </cell>
          <cell r="D1085">
            <v>4407156</v>
          </cell>
          <cell r="E1085" t="str">
            <v>낙하물방지망</v>
          </cell>
          <cell r="G1085" t="str">
            <v>㎡</v>
          </cell>
          <cell r="I1085">
            <v>0</v>
          </cell>
        </row>
        <row r="1086">
          <cell r="A1086" t="str">
            <v>D01064</v>
          </cell>
          <cell r="B1086">
            <v>39</v>
          </cell>
          <cell r="C1086" t="str">
            <v>3.27</v>
          </cell>
          <cell r="D1086">
            <v>4416718</v>
          </cell>
          <cell r="E1086" t="str">
            <v>중앙분리대</v>
          </cell>
          <cell r="G1086" t="str">
            <v>M</v>
          </cell>
          <cell r="I1086">
            <v>0</v>
          </cell>
        </row>
        <row r="1087">
          <cell r="A1087" t="str">
            <v>D00434</v>
          </cell>
          <cell r="B1087">
            <v>329</v>
          </cell>
          <cell r="C1087" t="str">
            <v>3.28</v>
          </cell>
          <cell r="D1087">
            <v>4421499</v>
          </cell>
          <cell r="E1087" t="str">
            <v>법면보호블럭</v>
          </cell>
          <cell r="F1087" t="str">
            <v>(400x400x120)육교용</v>
          </cell>
          <cell r="G1087" t="str">
            <v>㎡</v>
          </cell>
          <cell r="I1087">
            <v>0</v>
          </cell>
        </row>
        <row r="1088">
          <cell r="A1088" t="str">
            <v>D00844</v>
          </cell>
          <cell r="B1088">
            <v>49</v>
          </cell>
          <cell r="C1088" t="str">
            <v>3.29</v>
          </cell>
          <cell r="D1088">
            <v>4423890</v>
          </cell>
          <cell r="E1088" t="str">
            <v>법면보호블럭</v>
          </cell>
          <cell r="F1088" t="str">
            <v>(기초)</v>
          </cell>
          <cell r="G1088" t="str">
            <v>M</v>
          </cell>
          <cell r="I1088">
            <v>0</v>
          </cell>
        </row>
        <row r="1089">
          <cell r="A1089" t="str">
            <v>T2</v>
          </cell>
          <cell r="B1089">
            <v>1091</v>
          </cell>
          <cell r="C1089" t="str">
            <v>3.30</v>
          </cell>
          <cell r="D1089">
            <v>4425085</v>
          </cell>
          <cell r="E1089" t="str">
            <v>파일재하시험</v>
          </cell>
          <cell r="I1089">
            <v>0</v>
          </cell>
        </row>
        <row r="1090">
          <cell r="A1090" t="str">
            <v>D03869</v>
          </cell>
          <cell r="B1090">
            <v>1</v>
          </cell>
          <cell r="C1090" t="str">
            <v>a</v>
          </cell>
          <cell r="D1090">
            <v>4425683</v>
          </cell>
          <cell r="E1090" t="str">
            <v>파일재하시험</v>
          </cell>
          <cell r="F1090" t="str">
            <v>(정재하시험)</v>
          </cell>
          <cell r="G1090" t="str">
            <v>개소</v>
          </cell>
          <cell r="I1090">
            <v>0</v>
          </cell>
        </row>
        <row r="1091">
          <cell r="A1091" t="str">
            <v>D03870</v>
          </cell>
          <cell r="B1091">
            <v>3</v>
          </cell>
          <cell r="C1091" t="str">
            <v>b</v>
          </cell>
          <cell r="D1091">
            <v>4425982</v>
          </cell>
          <cell r="E1091" t="str">
            <v>파일재하시험</v>
          </cell>
          <cell r="F1091" t="str">
            <v>(동재하시험)</v>
          </cell>
          <cell r="G1091" t="str">
            <v>개소</v>
          </cell>
          <cell r="I1091">
            <v>0</v>
          </cell>
        </row>
        <row r="1092">
          <cell r="A1092" t="str">
            <v>E2</v>
          </cell>
          <cell r="B1092">
            <v>0</v>
          </cell>
          <cell r="C1092" t="str">
            <v>계</v>
          </cell>
          <cell r="D1092">
            <v>4426131</v>
          </cell>
          <cell r="I1092">
            <v>0</v>
          </cell>
        </row>
        <row r="1093">
          <cell r="A1093" t="str">
            <v>E3</v>
          </cell>
          <cell r="B1093">
            <v>0</v>
          </cell>
          <cell r="C1093" t="str">
            <v>합계</v>
          </cell>
          <cell r="D1093">
            <v>4426280</v>
          </cell>
          <cell r="I1093">
            <v>0</v>
          </cell>
        </row>
        <row r="1094">
          <cell r="A1094" t="str">
            <v>T3</v>
          </cell>
          <cell r="B1094">
            <v>1252</v>
          </cell>
          <cell r="C1094" t="str">
            <v>3.I</v>
          </cell>
          <cell r="D1094">
            <v>10657275</v>
          </cell>
          <cell r="E1094" t="str">
            <v>삽  교  천  교</v>
          </cell>
          <cell r="I1094">
            <v>0</v>
          </cell>
        </row>
        <row r="1095">
          <cell r="A1095" t="str">
            <v>T2</v>
          </cell>
          <cell r="B1095">
            <v>1106</v>
          </cell>
          <cell r="C1095" t="str">
            <v>3.01</v>
          </cell>
          <cell r="D1095">
            <v>10657403</v>
          </cell>
          <cell r="E1095" t="str">
            <v>토          공</v>
          </cell>
          <cell r="I1095">
            <v>0</v>
          </cell>
        </row>
        <row r="1096">
          <cell r="A1096" t="str">
            <v>D00096</v>
          </cell>
          <cell r="B1096">
            <v>1722</v>
          </cell>
          <cell r="C1096" t="str">
            <v>a</v>
          </cell>
          <cell r="D1096">
            <v>10777167</v>
          </cell>
          <cell r="E1096" t="str">
            <v>구조물터파기</v>
          </cell>
          <cell r="F1096" t="str">
            <v>(육상토사 0∼2 M)</v>
          </cell>
          <cell r="G1096" t="str">
            <v>㎥</v>
          </cell>
          <cell r="I1096">
            <v>0</v>
          </cell>
        </row>
        <row r="1097">
          <cell r="A1097" t="str">
            <v>D00097</v>
          </cell>
          <cell r="B1097">
            <v>286</v>
          </cell>
          <cell r="C1097" t="str">
            <v>b</v>
          </cell>
          <cell r="D1097">
            <v>10777766</v>
          </cell>
          <cell r="E1097" t="str">
            <v>구조물터파기</v>
          </cell>
          <cell r="F1097" t="str">
            <v>(육상토사 2∼4 M)</v>
          </cell>
          <cell r="G1097" t="str">
            <v>㎥</v>
          </cell>
          <cell r="I1097">
            <v>0</v>
          </cell>
        </row>
        <row r="1098">
          <cell r="A1098" t="str">
            <v>D00100</v>
          </cell>
          <cell r="B1098">
            <v>2890</v>
          </cell>
          <cell r="C1098" t="str">
            <v>c</v>
          </cell>
          <cell r="D1098">
            <v>10778066</v>
          </cell>
          <cell r="E1098" t="str">
            <v>구조물터파기</v>
          </cell>
          <cell r="F1098" t="str">
            <v>(수중토사 0∼2 M)</v>
          </cell>
          <cell r="G1098" t="str">
            <v>㎥</v>
          </cell>
          <cell r="I1098">
            <v>0</v>
          </cell>
        </row>
        <row r="1099">
          <cell r="A1099" t="str">
            <v>D00101</v>
          </cell>
          <cell r="B1099">
            <v>1624</v>
          </cell>
          <cell r="C1099" t="str">
            <v>d</v>
          </cell>
          <cell r="D1099">
            <v>10778216</v>
          </cell>
          <cell r="E1099" t="str">
            <v>구조물터파기</v>
          </cell>
          <cell r="F1099" t="str">
            <v>(수중토사 2∼4 M)</v>
          </cell>
          <cell r="G1099" t="str">
            <v>㎥</v>
          </cell>
          <cell r="I1099">
            <v>0</v>
          </cell>
        </row>
        <row r="1100">
          <cell r="A1100" t="str">
            <v>D00102</v>
          </cell>
          <cell r="B1100">
            <v>290</v>
          </cell>
          <cell r="C1100" t="str">
            <v>e</v>
          </cell>
          <cell r="D1100">
            <v>10778365</v>
          </cell>
          <cell r="E1100" t="str">
            <v>구조물터파기</v>
          </cell>
          <cell r="F1100" t="str">
            <v>(수중토사 4∼6 M)</v>
          </cell>
          <cell r="G1100" t="str">
            <v>㎥</v>
          </cell>
          <cell r="I1100">
            <v>0</v>
          </cell>
        </row>
        <row r="1101">
          <cell r="A1101" t="str">
            <v>D03839</v>
          </cell>
          <cell r="B1101">
            <v>120</v>
          </cell>
          <cell r="C1101" t="str">
            <v>f</v>
          </cell>
          <cell r="D1101">
            <v>10780012</v>
          </cell>
          <cell r="E1101" t="str">
            <v>구조물터파기</v>
          </cell>
          <cell r="F1101" t="str">
            <v>(수중연암 4∼6 M)</v>
          </cell>
          <cell r="G1101" t="str">
            <v>㎥</v>
          </cell>
          <cell r="I1101">
            <v>0</v>
          </cell>
        </row>
        <row r="1102">
          <cell r="A1102" t="str">
            <v>D00160</v>
          </cell>
          <cell r="B1102">
            <v>1427</v>
          </cell>
          <cell r="C1102" t="str">
            <v>g</v>
          </cell>
          <cell r="D1102">
            <v>10781658</v>
          </cell>
          <cell r="E1102" t="str">
            <v>되메우기및다짐</v>
          </cell>
          <cell r="F1102" t="str">
            <v>(인력30%+백호우70%)</v>
          </cell>
          <cell r="G1102" t="str">
            <v>㎥</v>
          </cell>
          <cell r="I1102">
            <v>0</v>
          </cell>
        </row>
        <row r="1103">
          <cell r="A1103" t="str">
            <v>D00170</v>
          </cell>
          <cell r="B1103">
            <v>2238</v>
          </cell>
          <cell r="C1103" t="str">
            <v>h</v>
          </cell>
          <cell r="D1103">
            <v>10781808</v>
          </cell>
          <cell r="E1103" t="str">
            <v>뒷채움잡석</v>
          </cell>
          <cell r="F1103" t="str">
            <v>(현장암유용)</v>
          </cell>
          <cell r="G1103" t="str">
            <v>㎥</v>
          </cell>
          <cell r="I1103">
            <v>0</v>
          </cell>
        </row>
        <row r="1104">
          <cell r="A1104" t="str">
            <v>D00591</v>
          </cell>
          <cell r="B1104">
            <v>4003</v>
          </cell>
          <cell r="C1104" t="str">
            <v>i</v>
          </cell>
          <cell r="D1104">
            <v>10781883</v>
          </cell>
          <cell r="E1104" t="str">
            <v>사석채움</v>
          </cell>
          <cell r="G1104" t="str">
            <v>㎥</v>
          </cell>
          <cell r="I1104">
            <v>0</v>
          </cell>
        </row>
        <row r="1105">
          <cell r="A1105" t="str">
            <v>D00534</v>
          </cell>
          <cell r="B1105">
            <v>395</v>
          </cell>
          <cell r="C1105" t="str">
            <v>j</v>
          </cell>
          <cell r="D1105">
            <v>10781920</v>
          </cell>
          <cell r="E1105" t="str">
            <v>물 푸 기</v>
          </cell>
          <cell r="G1105" t="str">
            <v>HR</v>
          </cell>
          <cell r="I1105">
            <v>0</v>
          </cell>
        </row>
        <row r="1106">
          <cell r="A1106" t="str">
            <v>D00037</v>
          </cell>
          <cell r="B1106">
            <v>1004</v>
          </cell>
          <cell r="C1106" t="str">
            <v>k</v>
          </cell>
          <cell r="D1106">
            <v>10781939</v>
          </cell>
          <cell r="E1106" t="str">
            <v>제방성토</v>
          </cell>
          <cell r="F1106" t="str">
            <v>노  체</v>
          </cell>
          <cell r="G1106" t="str">
            <v>㎥</v>
          </cell>
          <cell r="I1106">
            <v>0</v>
          </cell>
        </row>
        <row r="1107">
          <cell r="A1107" t="str">
            <v>E2</v>
          </cell>
          <cell r="B1107">
            <v>0</v>
          </cell>
          <cell r="C1107" t="str">
            <v>계</v>
          </cell>
          <cell r="D1107">
            <v>10781957</v>
          </cell>
          <cell r="I1107">
            <v>0</v>
          </cell>
        </row>
        <row r="1108">
          <cell r="A1108" t="str">
            <v>T2</v>
          </cell>
          <cell r="B1108">
            <v>1127</v>
          </cell>
          <cell r="C1108" t="str">
            <v>3.02</v>
          </cell>
          <cell r="D1108">
            <v>10782085</v>
          </cell>
          <cell r="E1108" t="str">
            <v>강관파일</v>
          </cell>
          <cell r="I1108">
            <v>0</v>
          </cell>
        </row>
        <row r="1109">
          <cell r="A1109" t="str">
            <v>T1</v>
          </cell>
          <cell r="B1109">
            <v>1111</v>
          </cell>
          <cell r="C1109" t="str">
            <v>a</v>
          </cell>
          <cell r="D1109">
            <v>10782133</v>
          </cell>
          <cell r="E1109" t="str">
            <v>강관파일구입</v>
          </cell>
          <cell r="I1109">
            <v>0</v>
          </cell>
        </row>
        <row r="1110">
          <cell r="A1110" t="str">
            <v>D00504</v>
          </cell>
          <cell r="B1110">
            <v>2131</v>
          </cell>
          <cell r="C1110" t="str">
            <v>-1</v>
          </cell>
          <cell r="D1110">
            <v>10782181</v>
          </cell>
          <cell r="E1110" t="str">
            <v>강관파일구입</v>
          </cell>
          <cell r="F1110" t="str">
            <v>(Φ508.0m/mx9t)</v>
          </cell>
          <cell r="G1110" t="str">
            <v>M</v>
          </cell>
          <cell r="I1110">
            <v>0</v>
          </cell>
        </row>
        <row r="1111">
          <cell r="A1111" t="str">
            <v>D00511</v>
          </cell>
          <cell r="B1111">
            <v>380</v>
          </cell>
          <cell r="C1111" t="str">
            <v>-2</v>
          </cell>
          <cell r="D1111">
            <v>10782189</v>
          </cell>
          <cell r="E1111" t="str">
            <v>강관파일구입</v>
          </cell>
          <cell r="F1111" t="str">
            <v>(Φ406.4m/mx9t)</v>
          </cell>
          <cell r="G1111" t="str">
            <v>M</v>
          </cell>
          <cell r="I1111">
            <v>0</v>
          </cell>
        </row>
        <row r="1112">
          <cell r="A1112" t="str">
            <v>E1</v>
          </cell>
          <cell r="B1112">
            <v>0</v>
          </cell>
          <cell r="C1112" t="str">
            <v>소계</v>
          </cell>
          <cell r="D1112">
            <v>10782191</v>
          </cell>
          <cell r="I1112">
            <v>0</v>
          </cell>
        </row>
        <row r="1113">
          <cell r="A1113" t="str">
            <v>T1</v>
          </cell>
          <cell r="B1113">
            <v>1116</v>
          </cell>
          <cell r="C1113" t="str">
            <v>b</v>
          </cell>
          <cell r="D1113">
            <v>10782193</v>
          </cell>
          <cell r="E1113" t="str">
            <v>강관파일항타</v>
          </cell>
          <cell r="I1113">
            <v>0</v>
          </cell>
        </row>
        <row r="1114">
          <cell r="A1114" t="str">
            <v>D00512</v>
          </cell>
          <cell r="B1114">
            <v>1271</v>
          </cell>
          <cell r="C1114" t="str">
            <v>-1</v>
          </cell>
          <cell r="D1114">
            <v>10782197</v>
          </cell>
          <cell r="E1114" t="str">
            <v>강관파일항타(직항)</v>
          </cell>
          <cell r="F1114" t="str">
            <v>Φ508(15 m 이하)</v>
          </cell>
          <cell r="G1114" t="str">
            <v>M</v>
          </cell>
          <cell r="I1114">
            <v>0</v>
          </cell>
        </row>
        <row r="1115">
          <cell r="A1115" t="str">
            <v>D01314</v>
          </cell>
          <cell r="B1115">
            <v>348</v>
          </cell>
          <cell r="C1115" t="str">
            <v>-2</v>
          </cell>
          <cell r="D1115">
            <v>10782202</v>
          </cell>
          <cell r="E1115" t="str">
            <v>강관파일항타(사항)</v>
          </cell>
          <cell r="F1115" t="str">
            <v>Φ508(15 m 이하)</v>
          </cell>
          <cell r="G1115" t="str">
            <v>M</v>
          </cell>
          <cell r="I1115">
            <v>0</v>
          </cell>
        </row>
        <row r="1116">
          <cell r="A1116" t="str">
            <v>D00505</v>
          </cell>
          <cell r="B1116">
            <v>370</v>
          </cell>
          <cell r="C1116" t="str">
            <v>-3</v>
          </cell>
          <cell r="D1116">
            <v>10782207</v>
          </cell>
          <cell r="E1116" t="str">
            <v>강관파일항타(직항)</v>
          </cell>
          <cell r="F1116" t="str">
            <v>Φ406.4(15 m 이하)</v>
          </cell>
          <cell r="G1116" t="str">
            <v>M</v>
          </cell>
          <cell r="I1116">
            <v>0</v>
          </cell>
        </row>
        <row r="1117">
          <cell r="A1117" t="str">
            <v>E1</v>
          </cell>
          <cell r="B1117">
            <v>0</v>
          </cell>
          <cell r="C1117" t="str">
            <v>소계</v>
          </cell>
          <cell r="D1117">
            <v>10782212</v>
          </cell>
          <cell r="I1117">
            <v>0</v>
          </cell>
        </row>
        <row r="1118">
          <cell r="A1118" t="str">
            <v>D03838</v>
          </cell>
          <cell r="B1118">
            <v>46</v>
          </cell>
          <cell r="C1118" t="str">
            <v>c</v>
          </cell>
          <cell r="D1118">
            <v>10782217</v>
          </cell>
          <cell r="E1118" t="str">
            <v>파일속모래채움</v>
          </cell>
          <cell r="G1118" t="str">
            <v>㎥</v>
          </cell>
          <cell r="I1118">
            <v>0</v>
          </cell>
        </row>
        <row r="1119">
          <cell r="A1119" t="str">
            <v>D00502</v>
          </cell>
          <cell r="B1119">
            <v>46</v>
          </cell>
          <cell r="C1119" t="str">
            <v>d</v>
          </cell>
          <cell r="D1119">
            <v>10782221</v>
          </cell>
          <cell r="E1119" t="str">
            <v>속채움 콘크리트</v>
          </cell>
          <cell r="G1119" t="str">
            <v>㎥</v>
          </cell>
          <cell r="I1119">
            <v>0</v>
          </cell>
        </row>
        <row r="1120">
          <cell r="A1120" t="str">
            <v>T1</v>
          </cell>
          <cell r="B1120">
            <v>1122</v>
          </cell>
          <cell r="C1120" t="str">
            <v>e</v>
          </cell>
          <cell r="D1120">
            <v>10782225</v>
          </cell>
          <cell r="E1120" t="str">
            <v>두부및선단보강</v>
          </cell>
          <cell r="I1120">
            <v>0</v>
          </cell>
        </row>
        <row r="1121">
          <cell r="A1121" t="str">
            <v>D00516</v>
          </cell>
          <cell r="B1121">
            <v>299</v>
          </cell>
          <cell r="C1121" t="str">
            <v>-1</v>
          </cell>
          <cell r="D1121">
            <v>10782229</v>
          </cell>
          <cell r="E1121" t="str">
            <v>두부및선단보강</v>
          </cell>
          <cell r="F1121" t="str">
            <v>(Φ508.0 m/m)천공</v>
          </cell>
          <cell r="G1121" t="str">
            <v>EA</v>
          </cell>
          <cell r="I1121">
            <v>0</v>
          </cell>
        </row>
        <row r="1122">
          <cell r="A1122" t="str">
            <v>D00509</v>
          </cell>
          <cell r="B1122">
            <v>40</v>
          </cell>
          <cell r="C1122" t="str">
            <v>-2</v>
          </cell>
          <cell r="D1122">
            <v>10782232</v>
          </cell>
          <cell r="E1122" t="str">
            <v>두부및선단보강</v>
          </cell>
          <cell r="F1122" t="str">
            <v>(Φ406.4 m/m)</v>
          </cell>
          <cell r="G1122" t="str">
            <v>EA</v>
          </cell>
          <cell r="I1122">
            <v>0</v>
          </cell>
        </row>
        <row r="1123">
          <cell r="A1123" t="str">
            <v>E1</v>
          </cell>
          <cell r="B1123">
            <v>0</v>
          </cell>
          <cell r="C1123" t="str">
            <v>소계</v>
          </cell>
          <cell r="D1123">
            <v>10782234</v>
          </cell>
          <cell r="I1123">
            <v>0</v>
          </cell>
        </row>
        <row r="1124">
          <cell r="A1124" t="str">
            <v>D03821</v>
          </cell>
          <cell r="B1124">
            <v>262</v>
          </cell>
          <cell r="C1124" t="str">
            <v>g</v>
          </cell>
          <cell r="D1124">
            <v>10782238</v>
          </cell>
          <cell r="E1124" t="str">
            <v>토사천공</v>
          </cell>
          <cell r="G1124" t="str">
            <v>M</v>
          </cell>
          <cell r="I1124">
            <v>0</v>
          </cell>
        </row>
        <row r="1125">
          <cell r="A1125" t="str">
            <v>D03797</v>
          </cell>
          <cell r="B1125">
            <v>174</v>
          </cell>
          <cell r="C1125" t="str">
            <v>h</v>
          </cell>
          <cell r="D1125">
            <v>10782240</v>
          </cell>
          <cell r="E1125" t="str">
            <v>풍 화 암</v>
          </cell>
          <cell r="F1125" t="str">
            <v>(T-4)</v>
          </cell>
          <cell r="G1125" t="str">
            <v>M</v>
          </cell>
          <cell r="I1125">
            <v>0</v>
          </cell>
        </row>
        <row r="1126">
          <cell r="A1126" t="str">
            <v>D03830</v>
          </cell>
          <cell r="B1126">
            <v>22</v>
          </cell>
          <cell r="C1126" t="str">
            <v>i</v>
          </cell>
          <cell r="D1126">
            <v>10782241</v>
          </cell>
          <cell r="E1126" t="str">
            <v>선단고정액</v>
          </cell>
          <cell r="G1126" t="str">
            <v>㎥</v>
          </cell>
          <cell r="I1126">
            <v>0</v>
          </cell>
        </row>
        <row r="1127">
          <cell r="A1127" t="str">
            <v>D03829</v>
          </cell>
          <cell r="B1127">
            <v>105</v>
          </cell>
          <cell r="C1127" t="str">
            <v>j</v>
          </cell>
          <cell r="D1127">
            <v>10782305</v>
          </cell>
          <cell r="E1127" t="str">
            <v>주면고정액</v>
          </cell>
          <cell r="G1127" t="str">
            <v>㎥</v>
          </cell>
          <cell r="I1127">
            <v>0</v>
          </cell>
        </row>
        <row r="1128">
          <cell r="A1128" t="str">
            <v>E2</v>
          </cell>
          <cell r="B1128">
            <v>0</v>
          </cell>
          <cell r="C1128" t="str">
            <v>계</v>
          </cell>
          <cell r="D1128">
            <v>10782369</v>
          </cell>
          <cell r="I1128">
            <v>0</v>
          </cell>
        </row>
        <row r="1129">
          <cell r="A1129" t="str">
            <v>T2</v>
          </cell>
          <cell r="B1129">
            <v>1137</v>
          </cell>
          <cell r="C1129" t="str">
            <v>3.03</v>
          </cell>
          <cell r="D1129">
            <v>10812256</v>
          </cell>
          <cell r="E1129" t="str">
            <v>거 푸 집</v>
          </cell>
          <cell r="I1129">
            <v>0</v>
          </cell>
        </row>
        <row r="1130">
          <cell r="A1130" t="str">
            <v>D00276</v>
          </cell>
          <cell r="B1130">
            <v>1392</v>
          </cell>
          <cell r="C1130" t="str">
            <v>a</v>
          </cell>
          <cell r="D1130">
            <v>10812312</v>
          </cell>
          <cell r="E1130" t="str">
            <v>합판거푸집</v>
          </cell>
          <cell r="F1130" t="str">
            <v>(3 회)</v>
          </cell>
          <cell r="G1130" t="str">
            <v>㎡</v>
          </cell>
          <cell r="I1130">
            <v>0</v>
          </cell>
        </row>
        <row r="1131">
          <cell r="A1131" t="str">
            <v>D00277</v>
          </cell>
          <cell r="B1131">
            <v>382</v>
          </cell>
          <cell r="C1131" t="str">
            <v>b</v>
          </cell>
          <cell r="D1131">
            <v>10812320</v>
          </cell>
          <cell r="E1131" t="str">
            <v>합판거푸집</v>
          </cell>
          <cell r="F1131" t="str">
            <v>(3 회 7∼10 m)</v>
          </cell>
          <cell r="G1131" t="str">
            <v>㎡</v>
          </cell>
          <cell r="I1131">
            <v>0</v>
          </cell>
        </row>
        <row r="1132">
          <cell r="A1132" t="str">
            <v>D00280</v>
          </cell>
          <cell r="B1132">
            <v>654</v>
          </cell>
          <cell r="C1132" t="str">
            <v>c</v>
          </cell>
          <cell r="D1132">
            <v>10812368</v>
          </cell>
          <cell r="E1132" t="str">
            <v>합판거푸집</v>
          </cell>
          <cell r="F1132" t="str">
            <v>(4 회)</v>
          </cell>
          <cell r="G1132" t="str">
            <v>㎡</v>
          </cell>
          <cell r="I1132">
            <v>0</v>
          </cell>
        </row>
        <row r="1133">
          <cell r="A1133" t="str">
            <v>D00282</v>
          </cell>
          <cell r="B1133">
            <v>58</v>
          </cell>
          <cell r="C1133" t="str">
            <v>d</v>
          </cell>
          <cell r="D1133">
            <v>10812383</v>
          </cell>
          <cell r="E1133" t="str">
            <v>합판거푸집</v>
          </cell>
          <cell r="F1133" t="str">
            <v>(6 회)</v>
          </cell>
          <cell r="G1133" t="str">
            <v>㎡</v>
          </cell>
          <cell r="I1133">
            <v>0</v>
          </cell>
        </row>
        <row r="1134">
          <cell r="A1134" t="str">
            <v>D00265</v>
          </cell>
          <cell r="B1134">
            <v>713</v>
          </cell>
          <cell r="C1134" t="str">
            <v>e</v>
          </cell>
          <cell r="D1134">
            <v>10812527</v>
          </cell>
          <cell r="E1134" t="str">
            <v>문양거푸집(합판4회+</v>
          </cell>
          <cell r="F1134" t="str">
            <v>문양스치로폴(0∼7M)</v>
          </cell>
          <cell r="G1134" t="str">
            <v>㎡</v>
          </cell>
          <cell r="I1134">
            <v>0</v>
          </cell>
        </row>
        <row r="1135">
          <cell r="A1135" t="str">
            <v>D00306</v>
          </cell>
          <cell r="B1135">
            <v>355</v>
          </cell>
          <cell r="C1135" t="str">
            <v>f</v>
          </cell>
          <cell r="D1135">
            <v>10812528</v>
          </cell>
          <cell r="E1135" t="str">
            <v>원형거푸집</v>
          </cell>
          <cell r="F1135" t="str">
            <v>(3 회 0∼7 m)</v>
          </cell>
          <cell r="G1135" t="str">
            <v>㎡</v>
          </cell>
          <cell r="I1135">
            <v>0</v>
          </cell>
        </row>
        <row r="1136">
          <cell r="A1136" t="str">
            <v>D00307</v>
          </cell>
          <cell r="B1136">
            <v>43</v>
          </cell>
          <cell r="C1136" t="str">
            <v>g</v>
          </cell>
          <cell r="D1136">
            <v>10812592</v>
          </cell>
          <cell r="E1136" t="str">
            <v>원형거푸집</v>
          </cell>
          <cell r="F1136" t="str">
            <v>(3 회 7∼10 m)</v>
          </cell>
          <cell r="G1136" t="str">
            <v>㎡</v>
          </cell>
          <cell r="I1136">
            <v>0</v>
          </cell>
        </row>
        <row r="1137">
          <cell r="A1137" t="str">
            <v>D00519</v>
          </cell>
          <cell r="B1137">
            <v>1651</v>
          </cell>
          <cell r="C1137" t="str">
            <v>h</v>
          </cell>
          <cell r="D1137">
            <v>10812656</v>
          </cell>
          <cell r="E1137" t="str">
            <v>DECK PLATE</v>
          </cell>
          <cell r="G1137" t="str">
            <v>㎡</v>
          </cell>
          <cell r="I1137">
            <v>0</v>
          </cell>
        </row>
        <row r="1138">
          <cell r="A1138" t="str">
            <v>E2</v>
          </cell>
          <cell r="B1138">
            <v>0</v>
          </cell>
          <cell r="C1138" t="str">
            <v>계</v>
          </cell>
          <cell r="D1138">
            <v>10812784</v>
          </cell>
          <cell r="I1138">
            <v>0</v>
          </cell>
        </row>
        <row r="1139">
          <cell r="A1139" t="str">
            <v>D00323</v>
          </cell>
          <cell r="B1139">
            <v>2777</v>
          </cell>
          <cell r="C1139" t="str">
            <v>3.04</v>
          </cell>
          <cell r="D1139">
            <v>10812912</v>
          </cell>
          <cell r="E1139" t="str">
            <v>강관비계</v>
          </cell>
          <cell r="F1139" t="str">
            <v>(0∼30 M)</v>
          </cell>
          <cell r="G1139" t="str">
            <v>㎡</v>
          </cell>
          <cell r="I1139">
            <v>0</v>
          </cell>
        </row>
        <row r="1140">
          <cell r="A1140" t="str">
            <v>T2</v>
          </cell>
          <cell r="B1140">
            <v>1142</v>
          </cell>
          <cell r="C1140" t="str">
            <v>3.05</v>
          </cell>
          <cell r="D1140">
            <v>10812913</v>
          </cell>
          <cell r="E1140" t="str">
            <v>동 바 리</v>
          </cell>
          <cell r="I1140">
            <v>0</v>
          </cell>
        </row>
        <row r="1141">
          <cell r="A1141" t="str">
            <v>D00334</v>
          </cell>
          <cell r="B1141">
            <v>1004</v>
          </cell>
          <cell r="C1141" t="str">
            <v>a</v>
          </cell>
          <cell r="D1141">
            <v>10812914</v>
          </cell>
          <cell r="E1141" t="str">
            <v>강관동바리</v>
          </cell>
          <cell r="F1141" t="str">
            <v>(교량용)</v>
          </cell>
          <cell r="G1141" t="str">
            <v>공㎥</v>
          </cell>
          <cell r="I1141">
            <v>0</v>
          </cell>
        </row>
        <row r="1142">
          <cell r="A1142" t="str">
            <v>D01129</v>
          </cell>
          <cell r="B1142">
            <v>171</v>
          </cell>
          <cell r="C1142" t="str">
            <v>b</v>
          </cell>
          <cell r="D1142">
            <v>10813010</v>
          </cell>
          <cell r="E1142" t="str">
            <v>수평보강재(교량용)</v>
          </cell>
          <cell r="F1142" t="str">
            <v>(강관동바리)</v>
          </cell>
          <cell r="G1142" t="str">
            <v>㎡</v>
          </cell>
          <cell r="I1142">
            <v>0</v>
          </cell>
        </row>
        <row r="1143">
          <cell r="A1143" t="str">
            <v>E2</v>
          </cell>
          <cell r="B1143">
            <v>0</v>
          </cell>
          <cell r="C1143" t="str">
            <v>계</v>
          </cell>
          <cell r="D1143">
            <v>10813026</v>
          </cell>
          <cell r="I1143">
            <v>0</v>
          </cell>
        </row>
        <row r="1144">
          <cell r="A1144" t="str">
            <v>T2</v>
          </cell>
          <cell r="B1144">
            <v>1146</v>
          </cell>
          <cell r="C1144" t="str">
            <v>3.06</v>
          </cell>
          <cell r="D1144">
            <v>10813058</v>
          </cell>
          <cell r="E1144" t="str">
            <v>철근가공조립</v>
          </cell>
          <cell r="I1144">
            <v>0</v>
          </cell>
        </row>
        <row r="1145">
          <cell r="A1145" t="str">
            <v>D00271</v>
          </cell>
          <cell r="B1145">
            <v>38.932000000000002</v>
          </cell>
          <cell r="C1145" t="str">
            <v>a</v>
          </cell>
          <cell r="D1145">
            <v>10813082</v>
          </cell>
          <cell r="E1145" t="str">
            <v>철근가공조립</v>
          </cell>
          <cell r="F1145" t="str">
            <v>(보 통)</v>
          </cell>
          <cell r="G1145" t="str">
            <v>Ton</v>
          </cell>
          <cell r="I1145">
            <v>0</v>
          </cell>
        </row>
        <row r="1146">
          <cell r="A1146" t="str">
            <v>D00272</v>
          </cell>
          <cell r="B1146">
            <v>713.41600000000005</v>
          </cell>
          <cell r="C1146" t="str">
            <v>b</v>
          </cell>
          <cell r="D1146">
            <v>10813086</v>
          </cell>
          <cell r="E1146" t="str">
            <v>철근가공조립</v>
          </cell>
          <cell r="F1146" t="str">
            <v>(복 잡)</v>
          </cell>
          <cell r="G1146" t="str">
            <v>Ton</v>
          </cell>
          <cell r="I1146">
            <v>0</v>
          </cell>
        </row>
        <row r="1147">
          <cell r="A1147" t="str">
            <v>E2</v>
          </cell>
          <cell r="B1147">
            <v>0</v>
          </cell>
          <cell r="C1147" t="str">
            <v>계</v>
          </cell>
          <cell r="D1147">
            <v>10813088</v>
          </cell>
          <cell r="I1147">
            <v>0</v>
          </cell>
        </row>
        <row r="1148">
          <cell r="A1148" t="str">
            <v>T2</v>
          </cell>
          <cell r="B1148">
            <v>1150</v>
          </cell>
          <cell r="C1148" t="str">
            <v>3.07</v>
          </cell>
          <cell r="D1148">
            <v>10813089</v>
          </cell>
          <cell r="E1148" t="str">
            <v>콘크리트타설</v>
          </cell>
          <cell r="I1148">
            <v>0</v>
          </cell>
        </row>
        <row r="1149">
          <cell r="A1149" t="str">
            <v>D00237</v>
          </cell>
          <cell r="B1149">
            <v>4266</v>
          </cell>
          <cell r="C1149" t="str">
            <v>a</v>
          </cell>
          <cell r="D1149">
            <v>10813090</v>
          </cell>
          <cell r="E1149" t="str">
            <v>콘크리트타설</v>
          </cell>
          <cell r="F1149" t="str">
            <v>(철근 펌프카)</v>
          </cell>
          <cell r="G1149" t="str">
            <v>㎥</v>
          </cell>
          <cell r="I1149">
            <v>0</v>
          </cell>
        </row>
        <row r="1150">
          <cell r="A1150" t="str">
            <v>D00231</v>
          </cell>
          <cell r="B1150">
            <v>120</v>
          </cell>
          <cell r="C1150" t="str">
            <v>b</v>
          </cell>
          <cell r="D1150">
            <v>10813122</v>
          </cell>
          <cell r="E1150" t="str">
            <v>콘크리트타설</v>
          </cell>
          <cell r="F1150" t="str">
            <v>(무근 VIB 제외)</v>
          </cell>
          <cell r="G1150" t="str">
            <v>㎥</v>
          </cell>
          <cell r="I1150">
            <v>0</v>
          </cell>
        </row>
        <row r="1151">
          <cell r="A1151" t="str">
            <v>E2</v>
          </cell>
          <cell r="B1151">
            <v>0</v>
          </cell>
          <cell r="C1151" t="str">
            <v>계</v>
          </cell>
          <cell r="D1151">
            <v>10813186</v>
          </cell>
          <cell r="I1151">
            <v>0</v>
          </cell>
        </row>
        <row r="1152">
          <cell r="A1152" t="str">
            <v>T2</v>
          </cell>
          <cell r="B1152">
            <v>1154</v>
          </cell>
          <cell r="C1152" t="str">
            <v>3.08</v>
          </cell>
          <cell r="D1152">
            <v>10813202</v>
          </cell>
          <cell r="E1152" t="str">
            <v>표면처리</v>
          </cell>
          <cell r="I1152">
            <v>0</v>
          </cell>
        </row>
        <row r="1153">
          <cell r="A1153" t="str">
            <v>D00537</v>
          </cell>
          <cell r="B1153">
            <v>3732</v>
          </cell>
          <cell r="C1153" t="str">
            <v>a</v>
          </cell>
          <cell r="D1153">
            <v>10813218</v>
          </cell>
          <cell r="E1153" t="str">
            <v>슬래브양생</v>
          </cell>
          <cell r="F1153" t="str">
            <v>(양생제)</v>
          </cell>
          <cell r="G1153" t="str">
            <v>㎡</v>
          </cell>
          <cell r="I1153">
            <v>0</v>
          </cell>
        </row>
        <row r="1154">
          <cell r="A1154" t="str">
            <v>D00539</v>
          </cell>
          <cell r="B1154">
            <v>3447</v>
          </cell>
          <cell r="C1154" t="str">
            <v>b</v>
          </cell>
          <cell r="D1154">
            <v>10813226</v>
          </cell>
          <cell r="E1154" t="str">
            <v>슬래브면고르기</v>
          </cell>
          <cell r="F1154" t="str">
            <v>(데크 피니샤)</v>
          </cell>
          <cell r="G1154" t="str">
            <v>㎡</v>
          </cell>
          <cell r="I1154">
            <v>0</v>
          </cell>
        </row>
        <row r="1155">
          <cell r="A1155" t="str">
            <v>E2</v>
          </cell>
          <cell r="B1155">
            <v>0</v>
          </cell>
          <cell r="C1155" t="str">
            <v>계</v>
          </cell>
          <cell r="D1155">
            <v>10813230</v>
          </cell>
          <cell r="I1155">
            <v>0</v>
          </cell>
        </row>
        <row r="1156">
          <cell r="A1156" t="str">
            <v>T2</v>
          </cell>
          <cell r="B1156">
            <v>1162</v>
          </cell>
          <cell r="C1156" t="str">
            <v>3.09</v>
          </cell>
          <cell r="D1156">
            <v>10813358</v>
          </cell>
          <cell r="E1156" t="str">
            <v>교좌장치</v>
          </cell>
          <cell r="I1156">
            <v>0</v>
          </cell>
        </row>
        <row r="1157">
          <cell r="A1157" t="str">
            <v>D00786</v>
          </cell>
          <cell r="B1157">
            <v>4</v>
          </cell>
          <cell r="C1157" t="str">
            <v>a</v>
          </cell>
          <cell r="D1157">
            <v>10813365</v>
          </cell>
          <cell r="E1157" t="str">
            <v>교좌장치</v>
          </cell>
          <cell r="F1157" t="str">
            <v>(종방향 300 Ton)</v>
          </cell>
          <cell r="G1157" t="str">
            <v>EA</v>
          </cell>
          <cell r="I1157">
            <v>0</v>
          </cell>
        </row>
        <row r="1158">
          <cell r="A1158" t="str">
            <v>D00787</v>
          </cell>
          <cell r="B1158">
            <v>6</v>
          </cell>
          <cell r="C1158" t="str">
            <v>b</v>
          </cell>
          <cell r="D1158">
            <v>10813429</v>
          </cell>
          <cell r="E1158" t="str">
            <v>교좌장치</v>
          </cell>
          <cell r="F1158" t="str">
            <v>(양방향 300 Ton)</v>
          </cell>
          <cell r="G1158" t="str">
            <v>EA</v>
          </cell>
          <cell r="I1158">
            <v>0</v>
          </cell>
        </row>
        <row r="1159">
          <cell r="A1159" t="str">
            <v>D00782</v>
          </cell>
          <cell r="B1159">
            <v>2</v>
          </cell>
          <cell r="C1159" t="str">
            <v>c</v>
          </cell>
          <cell r="D1159">
            <v>10813494</v>
          </cell>
          <cell r="E1159" t="str">
            <v>교좌장치</v>
          </cell>
          <cell r="F1159" t="str">
            <v>(종방향 800 Ton)</v>
          </cell>
          <cell r="G1159" t="str">
            <v>EA</v>
          </cell>
          <cell r="I1159">
            <v>0</v>
          </cell>
        </row>
        <row r="1160">
          <cell r="A1160" t="str">
            <v>D00783</v>
          </cell>
          <cell r="B1160">
            <v>3</v>
          </cell>
          <cell r="C1160" t="str">
            <v>d</v>
          </cell>
          <cell r="D1160">
            <v>10813558</v>
          </cell>
          <cell r="E1160" t="str">
            <v>교좌장치</v>
          </cell>
          <cell r="F1160" t="str">
            <v>(양방향 800 Ton)</v>
          </cell>
          <cell r="G1160" t="str">
            <v>EA</v>
          </cell>
          <cell r="I1160">
            <v>0</v>
          </cell>
        </row>
        <row r="1161">
          <cell r="A1161" t="str">
            <v>D00784</v>
          </cell>
          <cell r="B1161">
            <v>2</v>
          </cell>
          <cell r="C1161" t="str">
            <v>f</v>
          </cell>
          <cell r="D1161">
            <v>10813590</v>
          </cell>
          <cell r="E1161" t="str">
            <v>교좌장치</v>
          </cell>
          <cell r="F1161" t="str">
            <v>(고정단 800 Ton)</v>
          </cell>
          <cell r="G1161" t="str">
            <v>EA</v>
          </cell>
          <cell r="I1161">
            <v>0</v>
          </cell>
        </row>
        <row r="1162">
          <cell r="A1162" t="str">
            <v>D00551</v>
          </cell>
          <cell r="B1162">
            <v>3</v>
          </cell>
          <cell r="C1162" t="str">
            <v>g</v>
          </cell>
          <cell r="D1162">
            <v>10813598</v>
          </cell>
          <cell r="E1162" t="str">
            <v>교좌장치</v>
          </cell>
          <cell r="F1162" t="str">
            <v>(횡방향 800 Ton)</v>
          </cell>
          <cell r="G1162" t="str">
            <v>EA</v>
          </cell>
          <cell r="I1162">
            <v>0</v>
          </cell>
        </row>
        <row r="1163">
          <cell r="A1163" t="str">
            <v>E2</v>
          </cell>
          <cell r="B1163">
            <v>0</v>
          </cell>
          <cell r="C1163" t="str">
            <v>계</v>
          </cell>
          <cell r="D1163">
            <v>10813606</v>
          </cell>
          <cell r="I1163">
            <v>0</v>
          </cell>
        </row>
        <row r="1164">
          <cell r="A1164" t="str">
            <v>T2</v>
          </cell>
          <cell r="B1164">
            <v>1182</v>
          </cell>
          <cell r="C1164" t="str">
            <v>3.10</v>
          </cell>
          <cell r="D1164">
            <v>10813734</v>
          </cell>
          <cell r="E1164" t="str">
            <v>강    교</v>
          </cell>
          <cell r="I1164">
            <v>0</v>
          </cell>
        </row>
        <row r="1165">
          <cell r="A1165" t="str">
            <v>T1</v>
          </cell>
          <cell r="B1165">
            <v>1168</v>
          </cell>
          <cell r="C1165" t="str">
            <v>a</v>
          </cell>
          <cell r="D1165">
            <v>10813735</v>
          </cell>
          <cell r="E1165" t="str">
            <v>제작및가설</v>
          </cell>
          <cell r="I1165">
            <v>0</v>
          </cell>
        </row>
        <row r="1166">
          <cell r="A1166" t="str">
            <v>D00629</v>
          </cell>
          <cell r="B1166">
            <v>1450.579</v>
          </cell>
          <cell r="C1166" t="str">
            <v>-1</v>
          </cell>
          <cell r="D1166">
            <v>10813863</v>
          </cell>
          <cell r="E1166" t="str">
            <v>강교 제작</v>
          </cell>
          <cell r="F1166" t="str">
            <v>(삽교천교)</v>
          </cell>
          <cell r="G1166" t="str">
            <v>Ton</v>
          </cell>
          <cell r="I1166">
            <v>0</v>
          </cell>
        </row>
        <row r="1167">
          <cell r="A1167" t="str">
            <v>D00630</v>
          </cell>
          <cell r="B1167">
            <v>1450.579</v>
          </cell>
          <cell r="C1167" t="str">
            <v>-2</v>
          </cell>
          <cell r="D1167">
            <v>10813927</v>
          </cell>
          <cell r="E1167" t="str">
            <v>강교 운반</v>
          </cell>
          <cell r="F1167" t="str">
            <v>(삽교천교)</v>
          </cell>
          <cell r="G1167" t="str">
            <v>Ton</v>
          </cell>
          <cell r="I1167">
            <v>0</v>
          </cell>
        </row>
        <row r="1168">
          <cell r="A1168" t="str">
            <v>D00631</v>
          </cell>
          <cell r="B1168">
            <v>1450.579</v>
          </cell>
          <cell r="C1168" t="str">
            <v>-3</v>
          </cell>
          <cell r="D1168">
            <v>10813943</v>
          </cell>
          <cell r="E1168" t="str">
            <v>강교 가설</v>
          </cell>
          <cell r="F1168" t="str">
            <v>(삽교천교)</v>
          </cell>
          <cell r="G1168" t="str">
            <v>Ton</v>
          </cell>
          <cell r="I1168">
            <v>0</v>
          </cell>
        </row>
        <row r="1169">
          <cell r="A1169" t="str">
            <v>E1</v>
          </cell>
          <cell r="B1169">
            <v>0</v>
          </cell>
          <cell r="C1169" t="str">
            <v>소계</v>
          </cell>
          <cell r="D1169">
            <v>10813959</v>
          </cell>
          <cell r="I1169">
            <v>0</v>
          </cell>
        </row>
        <row r="1170">
          <cell r="A1170" t="str">
            <v>T1</v>
          </cell>
          <cell r="B1170">
            <v>1177</v>
          </cell>
          <cell r="C1170" t="str">
            <v>b</v>
          </cell>
          <cell r="D1170">
            <v>10814087</v>
          </cell>
          <cell r="E1170" t="str">
            <v>강교도장</v>
          </cell>
          <cell r="I1170">
            <v>0</v>
          </cell>
        </row>
        <row r="1171">
          <cell r="A1171" t="str">
            <v>D00637</v>
          </cell>
          <cell r="B1171">
            <v>14749</v>
          </cell>
          <cell r="C1171" t="str">
            <v>-1</v>
          </cell>
          <cell r="D1171">
            <v>10814215</v>
          </cell>
          <cell r="E1171" t="str">
            <v>강교내부도장(공장)</v>
          </cell>
          <cell r="F1171" t="str">
            <v>수용성무기징크</v>
          </cell>
          <cell r="G1171" t="str">
            <v>㎡</v>
          </cell>
          <cell r="I1171">
            <v>0</v>
          </cell>
        </row>
        <row r="1172">
          <cell r="A1172" t="str">
            <v>D00639</v>
          </cell>
          <cell r="B1172">
            <v>1522</v>
          </cell>
          <cell r="C1172" t="str">
            <v>-2</v>
          </cell>
          <cell r="D1172">
            <v>10814217</v>
          </cell>
          <cell r="E1172" t="str">
            <v>강교 SPLICE</v>
          </cell>
          <cell r="F1172" t="str">
            <v>(공장)</v>
          </cell>
          <cell r="G1172" t="str">
            <v>㎡</v>
          </cell>
          <cell r="I1172">
            <v>0</v>
          </cell>
        </row>
        <row r="1173">
          <cell r="A1173" t="str">
            <v>D00638</v>
          </cell>
          <cell r="B1173">
            <v>8198</v>
          </cell>
          <cell r="C1173" t="str">
            <v>-3</v>
          </cell>
          <cell r="D1173">
            <v>10814219</v>
          </cell>
          <cell r="E1173" t="str">
            <v>외부 도장</v>
          </cell>
          <cell r="F1173" t="str">
            <v>(공장)</v>
          </cell>
          <cell r="G1173" t="str">
            <v>㎡</v>
          </cell>
          <cell r="I1173">
            <v>0</v>
          </cell>
        </row>
        <row r="1174">
          <cell r="A1174" t="str">
            <v>D00644</v>
          </cell>
          <cell r="B1174">
            <v>8198</v>
          </cell>
          <cell r="C1174" t="str">
            <v>-4</v>
          </cell>
          <cell r="D1174">
            <v>10814347</v>
          </cell>
          <cell r="E1174" t="str">
            <v>외부 도장</v>
          </cell>
          <cell r="F1174" t="str">
            <v>(현장)</v>
          </cell>
          <cell r="G1174" t="str">
            <v>㎡</v>
          </cell>
          <cell r="I1174">
            <v>0</v>
          </cell>
        </row>
        <row r="1175">
          <cell r="A1175" t="str">
            <v>D00640</v>
          </cell>
          <cell r="B1175">
            <v>2055</v>
          </cell>
          <cell r="C1175" t="str">
            <v>-5</v>
          </cell>
          <cell r="D1175">
            <v>10814349</v>
          </cell>
          <cell r="E1175" t="str">
            <v>외부포장면도장</v>
          </cell>
          <cell r="F1175" t="str">
            <v>(공장)</v>
          </cell>
          <cell r="G1175" t="str">
            <v>㎡</v>
          </cell>
          <cell r="I1175">
            <v>0</v>
          </cell>
        </row>
        <row r="1176">
          <cell r="A1176" t="str">
            <v>D00642</v>
          </cell>
          <cell r="B1176">
            <v>380</v>
          </cell>
          <cell r="C1176" t="str">
            <v>-6</v>
          </cell>
          <cell r="D1176">
            <v>10814415</v>
          </cell>
          <cell r="E1176" t="str">
            <v>외부볼트및 SPLICE</v>
          </cell>
          <cell r="F1176" t="str">
            <v>(현장)-내후성중방식</v>
          </cell>
          <cell r="G1176" t="str">
            <v>㎡</v>
          </cell>
          <cell r="I1176">
            <v>0</v>
          </cell>
        </row>
        <row r="1177">
          <cell r="A1177" t="str">
            <v>D00641</v>
          </cell>
          <cell r="B1177">
            <v>380</v>
          </cell>
          <cell r="C1177" t="str">
            <v>-7</v>
          </cell>
          <cell r="D1177">
            <v>10814423</v>
          </cell>
          <cell r="E1177" t="str">
            <v>내부볼트및 SPILCE</v>
          </cell>
          <cell r="F1177" t="str">
            <v>(현장)</v>
          </cell>
          <cell r="G1177" t="str">
            <v>㎡</v>
          </cell>
          <cell r="I1177">
            <v>0</v>
          </cell>
        </row>
        <row r="1178">
          <cell r="A1178" t="str">
            <v>E1</v>
          </cell>
          <cell r="B1178">
            <v>0</v>
          </cell>
          <cell r="C1178" t="str">
            <v>소계</v>
          </cell>
          <cell r="D1178">
            <v>10814431</v>
          </cell>
          <cell r="I1178">
            <v>0</v>
          </cell>
        </row>
        <row r="1179">
          <cell r="A1179" t="str">
            <v>T1</v>
          </cell>
          <cell r="B1179">
            <v>1181</v>
          </cell>
          <cell r="C1179" t="str">
            <v>c</v>
          </cell>
          <cell r="D1179">
            <v>10814480</v>
          </cell>
          <cell r="E1179" t="str">
            <v>비파괴 검사비</v>
          </cell>
          <cell r="I1179">
            <v>0</v>
          </cell>
        </row>
        <row r="1180">
          <cell r="A1180" t="str">
            <v>D01282</v>
          </cell>
          <cell r="B1180">
            <v>1387</v>
          </cell>
          <cell r="C1180" t="str">
            <v>-1</v>
          </cell>
          <cell r="D1180">
            <v>10814497</v>
          </cell>
          <cell r="E1180" t="str">
            <v>방사선투과검사(RT)</v>
          </cell>
          <cell r="F1180" t="str">
            <v>(3 1/3x12 ")</v>
          </cell>
          <cell r="G1180" t="str">
            <v>매</v>
          </cell>
          <cell r="I1180">
            <v>0</v>
          </cell>
        </row>
        <row r="1181">
          <cell r="A1181" t="str">
            <v>D03841</v>
          </cell>
          <cell r="B1181">
            <v>1742</v>
          </cell>
          <cell r="C1181" t="str">
            <v>-2</v>
          </cell>
          <cell r="D1181">
            <v>10814509</v>
          </cell>
          <cell r="E1181" t="str">
            <v>자분탐상검사</v>
          </cell>
          <cell r="F1181" t="str">
            <v>(MT)</v>
          </cell>
          <cell r="G1181" t="str">
            <v>M</v>
          </cell>
          <cell r="I1181">
            <v>0</v>
          </cell>
        </row>
        <row r="1182">
          <cell r="A1182" t="str">
            <v>E1</v>
          </cell>
          <cell r="B1182">
            <v>0</v>
          </cell>
          <cell r="C1182" t="str">
            <v>소계</v>
          </cell>
          <cell r="D1182">
            <v>10814511</v>
          </cell>
          <cell r="I1182">
            <v>0</v>
          </cell>
        </row>
        <row r="1183">
          <cell r="A1183" t="str">
            <v>E2</v>
          </cell>
          <cell r="B1183">
            <v>0</v>
          </cell>
          <cell r="C1183" t="str">
            <v>계</v>
          </cell>
          <cell r="D1183">
            <v>10814512</v>
          </cell>
          <cell r="I1183">
            <v>0</v>
          </cell>
        </row>
        <row r="1184">
          <cell r="A1184" t="str">
            <v>T2</v>
          </cell>
          <cell r="B1184">
            <v>1186</v>
          </cell>
          <cell r="C1184" t="str">
            <v>3.11</v>
          </cell>
          <cell r="D1184">
            <v>10814513</v>
          </cell>
          <cell r="E1184" t="str">
            <v>신축이음장치</v>
          </cell>
          <cell r="I1184">
            <v>0</v>
          </cell>
        </row>
        <row r="1185">
          <cell r="A1185" t="str">
            <v>D01313</v>
          </cell>
          <cell r="B1185">
            <v>26</v>
          </cell>
          <cell r="C1185" t="str">
            <v>a</v>
          </cell>
          <cell r="D1185">
            <v>10814546</v>
          </cell>
          <cell r="E1185" t="str">
            <v>신축이음장치</v>
          </cell>
          <cell r="F1185" t="str">
            <v>(Rail-No100)</v>
          </cell>
          <cell r="G1185" t="str">
            <v>M</v>
          </cell>
          <cell r="I1185">
            <v>0</v>
          </cell>
        </row>
        <row r="1186">
          <cell r="A1186" t="str">
            <v>D00554</v>
          </cell>
          <cell r="B1186">
            <v>26</v>
          </cell>
          <cell r="C1186" t="str">
            <v>b</v>
          </cell>
          <cell r="D1186">
            <v>10814563</v>
          </cell>
          <cell r="E1186" t="str">
            <v>신축이음장치</v>
          </cell>
          <cell r="F1186" t="str">
            <v>(Rail-No160)</v>
          </cell>
          <cell r="G1186" t="str">
            <v>M</v>
          </cell>
          <cell r="I1186">
            <v>0</v>
          </cell>
        </row>
        <row r="1187">
          <cell r="A1187" t="str">
            <v>E2</v>
          </cell>
          <cell r="B1187">
            <v>0</v>
          </cell>
          <cell r="C1187" t="str">
            <v>계</v>
          </cell>
          <cell r="D1187">
            <v>10814571</v>
          </cell>
          <cell r="I1187">
            <v>0</v>
          </cell>
        </row>
        <row r="1188">
          <cell r="A1188" t="str">
            <v>D00535</v>
          </cell>
          <cell r="B1188">
            <v>3447</v>
          </cell>
          <cell r="C1188" t="str">
            <v>3.12</v>
          </cell>
          <cell r="D1188">
            <v>10814576</v>
          </cell>
          <cell r="E1188" t="str">
            <v>교면방수</v>
          </cell>
          <cell r="F1188" t="str">
            <v>(도막식)</v>
          </cell>
          <cell r="G1188" t="str">
            <v>㎡</v>
          </cell>
          <cell r="I1188">
            <v>0</v>
          </cell>
        </row>
        <row r="1189">
          <cell r="A1189" t="str">
            <v>T2</v>
          </cell>
          <cell r="B1189">
            <v>1193</v>
          </cell>
          <cell r="C1189" t="str">
            <v>3.13</v>
          </cell>
          <cell r="D1189">
            <v>10814578</v>
          </cell>
          <cell r="E1189" t="str">
            <v>접속슬래브 접합공</v>
          </cell>
          <cell r="I1189">
            <v>0</v>
          </cell>
        </row>
        <row r="1190">
          <cell r="A1190" t="str">
            <v>D01067</v>
          </cell>
          <cell r="B1190">
            <v>127</v>
          </cell>
          <cell r="C1190" t="str">
            <v>a</v>
          </cell>
          <cell r="D1190">
            <v>10814580</v>
          </cell>
          <cell r="E1190" t="str">
            <v>다웰바 설치</v>
          </cell>
          <cell r="F1190" t="str">
            <v>(D=25 m/m, L=500)</v>
          </cell>
          <cell r="G1190" t="str">
            <v>EA</v>
          </cell>
          <cell r="I1190">
            <v>0</v>
          </cell>
        </row>
        <row r="1191">
          <cell r="A1191" t="str">
            <v>D01190</v>
          </cell>
          <cell r="B1191">
            <v>38</v>
          </cell>
          <cell r="C1191" t="str">
            <v>b</v>
          </cell>
          <cell r="D1191">
            <v>10814581</v>
          </cell>
          <cell r="E1191" t="str">
            <v>다웰-켑 설치</v>
          </cell>
          <cell r="F1191" t="str">
            <v>(Φ60 m/m)</v>
          </cell>
          <cell r="G1191" t="str">
            <v>M</v>
          </cell>
          <cell r="I1191">
            <v>0</v>
          </cell>
        </row>
        <row r="1192">
          <cell r="A1192" t="str">
            <v>D00540</v>
          </cell>
          <cell r="B1192">
            <v>127</v>
          </cell>
          <cell r="C1192" t="str">
            <v>c</v>
          </cell>
          <cell r="D1192">
            <v>10814709</v>
          </cell>
          <cell r="E1192" t="str">
            <v>경질고무판</v>
          </cell>
          <cell r="F1192" t="str">
            <v>(150x150)</v>
          </cell>
          <cell r="G1192" t="str">
            <v>EA</v>
          </cell>
          <cell r="I1192">
            <v>0</v>
          </cell>
        </row>
        <row r="1193">
          <cell r="A1193" t="str">
            <v>D00566</v>
          </cell>
          <cell r="B1193">
            <v>21</v>
          </cell>
          <cell r="C1193" t="str">
            <v>d</v>
          </cell>
          <cell r="D1193">
            <v>10814773</v>
          </cell>
          <cell r="E1193" t="str">
            <v>타르페이퍼 설치</v>
          </cell>
          <cell r="F1193" t="str">
            <v>(5 겹)</v>
          </cell>
          <cell r="G1193" t="str">
            <v>㎡</v>
          </cell>
          <cell r="I1193">
            <v>0</v>
          </cell>
        </row>
        <row r="1194">
          <cell r="A1194" t="str">
            <v>E2</v>
          </cell>
          <cell r="B1194">
            <v>0</v>
          </cell>
          <cell r="C1194" t="str">
            <v>계</v>
          </cell>
          <cell r="D1194">
            <v>10814805</v>
          </cell>
          <cell r="I1194">
            <v>0</v>
          </cell>
        </row>
        <row r="1195">
          <cell r="A1195" t="str">
            <v>T2</v>
          </cell>
          <cell r="B1195">
            <v>1197</v>
          </cell>
          <cell r="C1195" t="str">
            <v>3.14</v>
          </cell>
          <cell r="D1195">
            <v>10814809</v>
          </cell>
          <cell r="E1195" t="str">
            <v>무수축 콘크리트</v>
          </cell>
          <cell r="I1195">
            <v>0</v>
          </cell>
        </row>
        <row r="1196">
          <cell r="A1196" t="str">
            <v>D00567</v>
          </cell>
          <cell r="B1196">
            <v>5.1479999999999997</v>
          </cell>
          <cell r="C1196" t="str">
            <v>a</v>
          </cell>
          <cell r="D1196">
            <v>10814811</v>
          </cell>
          <cell r="E1196" t="str">
            <v>무수축몰탈</v>
          </cell>
          <cell r="F1196" t="str">
            <v>(1:1)</v>
          </cell>
          <cell r="G1196" t="str">
            <v>㎥</v>
          </cell>
          <cell r="I1196">
            <v>0</v>
          </cell>
        </row>
        <row r="1197">
          <cell r="A1197" t="str">
            <v>D00568</v>
          </cell>
          <cell r="B1197">
            <v>25</v>
          </cell>
          <cell r="C1197" t="str">
            <v>b</v>
          </cell>
          <cell r="D1197">
            <v>10814812</v>
          </cell>
          <cell r="E1197" t="str">
            <v>무수축콘크리트</v>
          </cell>
          <cell r="G1197" t="str">
            <v>㎥</v>
          </cell>
          <cell r="I1197">
            <v>0</v>
          </cell>
        </row>
        <row r="1198">
          <cell r="A1198" t="str">
            <v>E2</v>
          </cell>
          <cell r="B1198">
            <v>0</v>
          </cell>
          <cell r="C1198" t="str">
            <v>계</v>
          </cell>
          <cell r="D1198">
            <v>10814813</v>
          </cell>
          <cell r="I1198">
            <v>0</v>
          </cell>
        </row>
        <row r="1199">
          <cell r="A1199" t="str">
            <v>T2</v>
          </cell>
          <cell r="B1199">
            <v>1201</v>
          </cell>
          <cell r="C1199" t="str">
            <v>3.15</v>
          </cell>
          <cell r="D1199">
            <v>10814941</v>
          </cell>
          <cell r="E1199" t="str">
            <v>스치로폴설치</v>
          </cell>
          <cell r="I1199">
            <v>0</v>
          </cell>
        </row>
        <row r="1200">
          <cell r="A1200" t="str">
            <v>D00853</v>
          </cell>
          <cell r="B1200">
            <v>12</v>
          </cell>
          <cell r="C1200" t="str">
            <v>a</v>
          </cell>
          <cell r="D1200">
            <v>10815069</v>
          </cell>
          <cell r="E1200" t="str">
            <v>스치로폴설치</v>
          </cell>
          <cell r="F1200" t="str">
            <v>(T=10 m/m)</v>
          </cell>
          <cell r="G1200" t="str">
            <v>㎡</v>
          </cell>
          <cell r="I1200">
            <v>0</v>
          </cell>
        </row>
        <row r="1201">
          <cell r="A1201" t="str">
            <v>D00532</v>
          </cell>
          <cell r="B1201">
            <v>118</v>
          </cell>
          <cell r="C1201" t="str">
            <v>b</v>
          </cell>
          <cell r="D1201">
            <v>10815070</v>
          </cell>
          <cell r="E1201" t="str">
            <v>스치로폴설치</v>
          </cell>
          <cell r="F1201" t="str">
            <v>(T=20 m/m)</v>
          </cell>
          <cell r="G1201" t="str">
            <v>㎡</v>
          </cell>
          <cell r="I1201">
            <v>0</v>
          </cell>
        </row>
        <row r="1202">
          <cell r="A1202" t="str">
            <v>E2</v>
          </cell>
          <cell r="B1202">
            <v>0</v>
          </cell>
          <cell r="C1202" t="str">
            <v>계</v>
          </cell>
          <cell r="D1202">
            <v>10815135</v>
          </cell>
          <cell r="I1202">
            <v>0</v>
          </cell>
        </row>
        <row r="1203">
          <cell r="A1203" t="str">
            <v>T2</v>
          </cell>
          <cell r="B1203">
            <v>1208</v>
          </cell>
          <cell r="C1203" t="str">
            <v>3.16</v>
          </cell>
          <cell r="D1203">
            <v>10815199</v>
          </cell>
          <cell r="E1203" t="str">
            <v>배수시설</v>
          </cell>
          <cell r="I1203">
            <v>0</v>
          </cell>
        </row>
        <row r="1204">
          <cell r="A1204" t="str">
            <v>D00572</v>
          </cell>
          <cell r="B1204">
            <v>18</v>
          </cell>
          <cell r="C1204" t="str">
            <v>a</v>
          </cell>
          <cell r="D1204">
            <v>10815215</v>
          </cell>
          <cell r="E1204" t="str">
            <v>집 수 구</v>
          </cell>
          <cell r="G1204" t="str">
            <v>EA</v>
          </cell>
          <cell r="I1204">
            <v>0</v>
          </cell>
        </row>
        <row r="1205">
          <cell r="A1205" t="str">
            <v>D00573</v>
          </cell>
          <cell r="B1205">
            <v>61</v>
          </cell>
          <cell r="C1205" t="str">
            <v>b</v>
          </cell>
          <cell r="D1205">
            <v>10815223</v>
          </cell>
          <cell r="E1205" t="str">
            <v>배 수 구</v>
          </cell>
          <cell r="F1205" t="str">
            <v>(스테인레스관)</v>
          </cell>
          <cell r="G1205" t="str">
            <v>M</v>
          </cell>
          <cell r="I1205">
            <v>0</v>
          </cell>
        </row>
        <row r="1206">
          <cell r="A1206" t="str">
            <v>D00574</v>
          </cell>
          <cell r="B1206">
            <v>14</v>
          </cell>
          <cell r="C1206" t="str">
            <v>c</v>
          </cell>
          <cell r="D1206">
            <v>10815227</v>
          </cell>
          <cell r="E1206" t="str">
            <v>부착시설(A)</v>
          </cell>
          <cell r="G1206" t="str">
            <v>EA</v>
          </cell>
          <cell r="I1206">
            <v>0</v>
          </cell>
        </row>
        <row r="1207">
          <cell r="A1207" t="str">
            <v>D00576</v>
          </cell>
          <cell r="B1207">
            <v>54</v>
          </cell>
          <cell r="C1207" t="str">
            <v>d</v>
          </cell>
          <cell r="D1207">
            <v>10815229</v>
          </cell>
          <cell r="E1207" t="str">
            <v>부착시설(C)</v>
          </cell>
          <cell r="G1207" t="str">
            <v>EA</v>
          </cell>
          <cell r="I1207">
            <v>0</v>
          </cell>
        </row>
        <row r="1208">
          <cell r="A1208" t="str">
            <v>D00577</v>
          </cell>
          <cell r="B1208">
            <v>6</v>
          </cell>
          <cell r="C1208" t="str">
            <v>e</v>
          </cell>
          <cell r="D1208">
            <v>10815230</v>
          </cell>
          <cell r="E1208" t="str">
            <v>도 수 로</v>
          </cell>
          <cell r="G1208" t="str">
            <v>M</v>
          </cell>
          <cell r="I1208">
            <v>0</v>
          </cell>
        </row>
        <row r="1209">
          <cell r="A1209" t="str">
            <v>E2</v>
          </cell>
          <cell r="B1209">
            <v>0</v>
          </cell>
          <cell r="C1209" t="str">
            <v>계</v>
          </cell>
          <cell r="D1209">
            <v>10815231</v>
          </cell>
          <cell r="I1209">
            <v>0</v>
          </cell>
        </row>
        <row r="1210">
          <cell r="A1210" t="str">
            <v>T2</v>
          </cell>
          <cell r="B1210">
            <v>1212</v>
          </cell>
          <cell r="C1210" t="str">
            <v>3.17</v>
          </cell>
          <cell r="D1210">
            <v>10815359</v>
          </cell>
          <cell r="E1210" t="str">
            <v>스페이서설치</v>
          </cell>
          <cell r="I1210">
            <v>0</v>
          </cell>
        </row>
        <row r="1211">
          <cell r="A1211" t="str">
            <v>D00588</v>
          </cell>
          <cell r="B1211">
            <v>4902</v>
          </cell>
          <cell r="C1211" t="str">
            <v>a</v>
          </cell>
          <cell r="D1211">
            <v>10815375</v>
          </cell>
          <cell r="E1211" t="str">
            <v>스페이서 설치</v>
          </cell>
          <cell r="F1211" t="str">
            <v>(슬라브및기초용)</v>
          </cell>
          <cell r="G1211" t="str">
            <v>㎡</v>
          </cell>
          <cell r="I1211">
            <v>0</v>
          </cell>
        </row>
        <row r="1212">
          <cell r="A1212" t="str">
            <v>D01070</v>
          </cell>
          <cell r="B1212">
            <v>418</v>
          </cell>
          <cell r="C1212" t="str">
            <v>b</v>
          </cell>
          <cell r="D1212">
            <v>10815383</v>
          </cell>
          <cell r="E1212" t="str">
            <v>스페이서 설치</v>
          </cell>
          <cell r="F1212" t="str">
            <v>(벽체용)</v>
          </cell>
          <cell r="G1212" t="str">
            <v>㎡</v>
          </cell>
          <cell r="I1212">
            <v>0</v>
          </cell>
        </row>
        <row r="1213">
          <cell r="A1213" t="str">
            <v>E2</v>
          </cell>
          <cell r="B1213">
            <v>0</v>
          </cell>
          <cell r="C1213" t="str">
            <v>계</v>
          </cell>
          <cell r="D1213">
            <v>10815387</v>
          </cell>
          <cell r="I1213">
            <v>0</v>
          </cell>
        </row>
        <row r="1214">
          <cell r="A1214" t="str">
            <v>T2</v>
          </cell>
          <cell r="B1214">
            <v>1217</v>
          </cell>
          <cell r="C1214" t="str">
            <v>3.18</v>
          </cell>
          <cell r="D1214">
            <v>10815389</v>
          </cell>
          <cell r="E1214" t="str">
            <v>교명판및설명판</v>
          </cell>
          <cell r="I1214">
            <v>0</v>
          </cell>
        </row>
        <row r="1215">
          <cell r="A1215" t="str">
            <v>D00582</v>
          </cell>
          <cell r="B1215">
            <v>4</v>
          </cell>
          <cell r="C1215" t="str">
            <v>a</v>
          </cell>
          <cell r="D1215">
            <v>10815390</v>
          </cell>
          <cell r="E1215" t="str">
            <v>교 명 주</v>
          </cell>
          <cell r="F1215" t="str">
            <v>(중형, 화강석)</v>
          </cell>
          <cell r="G1215" t="str">
            <v>기</v>
          </cell>
          <cell r="I1215">
            <v>0</v>
          </cell>
        </row>
        <row r="1216">
          <cell r="A1216" t="str">
            <v>D00583</v>
          </cell>
          <cell r="B1216">
            <v>2</v>
          </cell>
          <cell r="C1216" t="str">
            <v>b</v>
          </cell>
          <cell r="D1216">
            <v>10815391</v>
          </cell>
          <cell r="E1216" t="str">
            <v>교 명 판(황동주물)</v>
          </cell>
          <cell r="F1216" t="str">
            <v>(450x200x10)</v>
          </cell>
          <cell r="G1216" t="str">
            <v>EA</v>
          </cell>
          <cell r="I1216">
            <v>0</v>
          </cell>
        </row>
        <row r="1217">
          <cell r="A1217" t="str">
            <v>D00584</v>
          </cell>
          <cell r="B1217">
            <v>2</v>
          </cell>
          <cell r="C1217" t="str">
            <v>c</v>
          </cell>
          <cell r="D1217">
            <v>10815455</v>
          </cell>
          <cell r="E1217" t="str">
            <v>설 명 판(황동주물)</v>
          </cell>
          <cell r="F1217" t="str">
            <v>(500x300x10)</v>
          </cell>
          <cell r="G1217" t="str">
            <v>EA</v>
          </cell>
          <cell r="I1217">
            <v>0</v>
          </cell>
        </row>
        <row r="1218">
          <cell r="A1218" t="str">
            <v>E2</v>
          </cell>
          <cell r="B1218">
            <v>0</v>
          </cell>
          <cell r="C1218" t="str">
            <v>계</v>
          </cell>
          <cell r="D1218">
            <v>10815487</v>
          </cell>
          <cell r="I1218">
            <v>0</v>
          </cell>
        </row>
        <row r="1219">
          <cell r="A1219" t="str">
            <v>D00594</v>
          </cell>
          <cell r="B1219">
            <v>2</v>
          </cell>
          <cell r="C1219" t="str">
            <v>3.19</v>
          </cell>
          <cell r="D1219">
            <v>10815503</v>
          </cell>
          <cell r="E1219" t="str">
            <v>측량기준점 설치</v>
          </cell>
          <cell r="F1219" t="str">
            <v>(황동주물)</v>
          </cell>
          <cell r="G1219" t="str">
            <v>EA</v>
          </cell>
          <cell r="I1219">
            <v>0</v>
          </cell>
        </row>
        <row r="1220">
          <cell r="A1220" t="str">
            <v>D00791</v>
          </cell>
          <cell r="B1220">
            <v>20</v>
          </cell>
          <cell r="C1220" t="str">
            <v>3.20</v>
          </cell>
          <cell r="D1220">
            <v>10815517</v>
          </cell>
          <cell r="E1220" t="str">
            <v>교좌장치표지판</v>
          </cell>
          <cell r="G1220" t="str">
            <v>EA</v>
          </cell>
          <cell r="I1220">
            <v>0</v>
          </cell>
        </row>
        <row r="1221">
          <cell r="A1221" t="str">
            <v>D00654</v>
          </cell>
          <cell r="B1221">
            <v>90</v>
          </cell>
          <cell r="C1221" t="str">
            <v>3.21</v>
          </cell>
          <cell r="D1221">
            <v>10815615</v>
          </cell>
          <cell r="E1221" t="str">
            <v>종방향점검로</v>
          </cell>
          <cell r="G1221" t="str">
            <v>EA</v>
          </cell>
          <cell r="I1221">
            <v>0</v>
          </cell>
        </row>
        <row r="1222">
          <cell r="A1222" t="str">
            <v>T2</v>
          </cell>
          <cell r="B1222">
            <v>1225</v>
          </cell>
          <cell r="C1222" t="str">
            <v>3.22</v>
          </cell>
          <cell r="D1222">
            <v>10815770</v>
          </cell>
          <cell r="E1222" t="str">
            <v>교각점검시설</v>
          </cell>
          <cell r="I1222">
            <v>0</v>
          </cell>
        </row>
        <row r="1223">
          <cell r="A1223" t="str">
            <v>D00793</v>
          </cell>
          <cell r="B1223">
            <v>2</v>
          </cell>
          <cell r="C1223" t="str">
            <v>a</v>
          </cell>
          <cell r="D1223">
            <v>10815840</v>
          </cell>
          <cell r="E1223" t="str">
            <v>교각점검시설</v>
          </cell>
          <cell r="F1223" t="str">
            <v>(TYPE-1)</v>
          </cell>
          <cell r="G1223" t="str">
            <v>EA</v>
          </cell>
          <cell r="I1223">
            <v>0</v>
          </cell>
        </row>
        <row r="1224">
          <cell r="A1224" t="str">
            <v>D00789</v>
          </cell>
          <cell r="B1224">
            <v>2</v>
          </cell>
          <cell r="C1224" t="str">
            <v>b</v>
          </cell>
          <cell r="D1224">
            <v>10815875</v>
          </cell>
          <cell r="E1224" t="str">
            <v>교각점검시설</v>
          </cell>
          <cell r="F1224" t="str">
            <v>(TYPE-2)</v>
          </cell>
          <cell r="G1224" t="str">
            <v>EA</v>
          </cell>
          <cell r="I1224">
            <v>0</v>
          </cell>
        </row>
        <row r="1225">
          <cell r="A1225" t="str">
            <v>D01305</v>
          </cell>
          <cell r="B1225">
            <v>2</v>
          </cell>
          <cell r="C1225" t="str">
            <v>c</v>
          </cell>
          <cell r="D1225">
            <v>10815884</v>
          </cell>
          <cell r="E1225" t="str">
            <v>점검용계단</v>
          </cell>
          <cell r="G1225" t="str">
            <v>EA</v>
          </cell>
          <cell r="I1225">
            <v>0</v>
          </cell>
        </row>
        <row r="1226">
          <cell r="A1226" t="str">
            <v>E2</v>
          </cell>
          <cell r="B1226">
            <v>0</v>
          </cell>
          <cell r="C1226" t="str">
            <v>계</v>
          </cell>
          <cell r="D1226">
            <v>10815892</v>
          </cell>
          <cell r="I1226">
            <v>0</v>
          </cell>
        </row>
        <row r="1227">
          <cell r="A1227" t="str">
            <v>T2</v>
          </cell>
          <cell r="B1227">
            <v>1229</v>
          </cell>
          <cell r="C1227" t="str">
            <v>3.23</v>
          </cell>
          <cell r="D1227">
            <v>10815909</v>
          </cell>
          <cell r="E1227" t="str">
            <v>충  진  제</v>
          </cell>
          <cell r="I1227">
            <v>0</v>
          </cell>
        </row>
        <row r="1228">
          <cell r="A1228" t="str">
            <v>D01224</v>
          </cell>
          <cell r="B1228">
            <v>89</v>
          </cell>
          <cell r="C1228" t="str">
            <v>a</v>
          </cell>
          <cell r="D1228">
            <v>10815972</v>
          </cell>
          <cell r="E1228" t="str">
            <v>폴리우레탄실란트채움</v>
          </cell>
          <cell r="F1228" t="str">
            <v>(25x10)</v>
          </cell>
          <cell r="G1228" t="str">
            <v>M</v>
          </cell>
          <cell r="I1228">
            <v>0</v>
          </cell>
        </row>
        <row r="1229">
          <cell r="A1229" t="str">
            <v>D00846</v>
          </cell>
          <cell r="B1229">
            <v>166</v>
          </cell>
          <cell r="C1229" t="str">
            <v>b</v>
          </cell>
          <cell r="D1229">
            <v>10816035</v>
          </cell>
          <cell r="E1229" t="str">
            <v>폴리우레탄실란트채움</v>
          </cell>
          <cell r="F1229" t="str">
            <v>(25x20)</v>
          </cell>
          <cell r="G1229" t="str">
            <v>M</v>
          </cell>
          <cell r="I1229">
            <v>0</v>
          </cell>
        </row>
        <row r="1230">
          <cell r="A1230" t="str">
            <v>E2</v>
          </cell>
          <cell r="B1230">
            <v>0</v>
          </cell>
          <cell r="C1230" t="str">
            <v>계</v>
          </cell>
          <cell r="D1230">
            <v>10816085</v>
          </cell>
          <cell r="I1230">
            <v>0</v>
          </cell>
        </row>
        <row r="1231">
          <cell r="A1231" t="str">
            <v>D01308</v>
          </cell>
          <cell r="B1231">
            <v>1319</v>
          </cell>
          <cell r="C1231" t="str">
            <v>3.24</v>
          </cell>
          <cell r="D1231">
            <v>10816135</v>
          </cell>
          <cell r="E1231" t="str">
            <v>강섬유보강재</v>
          </cell>
          <cell r="F1231" t="str">
            <v>(900 g/㎥)</v>
          </cell>
          <cell r="G1231" t="str">
            <v>㎥</v>
          </cell>
          <cell r="I1231">
            <v>0</v>
          </cell>
        </row>
        <row r="1232">
          <cell r="A1232" t="str">
            <v>T2</v>
          </cell>
          <cell r="B1232">
            <v>1237</v>
          </cell>
          <cell r="C1232" t="str">
            <v>3.25</v>
          </cell>
          <cell r="D1232">
            <v>10816419</v>
          </cell>
          <cell r="E1232" t="str">
            <v>가 도 공</v>
          </cell>
          <cell r="I1232">
            <v>0</v>
          </cell>
        </row>
        <row r="1233">
          <cell r="A1233" t="str">
            <v>D00037</v>
          </cell>
          <cell r="B1233">
            <v>6276</v>
          </cell>
          <cell r="C1233" t="str">
            <v>a</v>
          </cell>
          <cell r="D1233">
            <v>10816420</v>
          </cell>
          <cell r="E1233" t="str">
            <v>가도성토및철거</v>
          </cell>
          <cell r="G1233" t="str">
            <v>㎥</v>
          </cell>
          <cell r="I1233">
            <v>0</v>
          </cell>
        </row>
        <row r="1234">
          <cell r="A1234" t="str">
            <v>D03742</v>
          </cell>
          <cell r="B1234">
            <v>570</v>
          </cell>
          <cell r="C1234" t="str">
            <v>b</v>
          </cell>
          <cell r="D1234">
            <v>10816485</v>
          </cell>
          <cell r="E1234" t="str">
            <v>보조기층생산</v>
          </cell>
          <cell r="F1234" t="str">
            <v>(현장암유용)</v>
          </cell>
          <cell r="G1234" t="str">
            <v>㎥</v>
          </cell>
          <cell r="I1234">
            <v>0</v>
          </cell>
        </row>
        <row r="1235">
          <cell r="A1235" t="str">
            <v>D00798</v>
          </cell>
          <cell r="B1235">
            <v>444</v>
          </cell>
          <cell r="C1235" t="str">
            <v>c</v>
          </cell>
          <cell r="D1235">
            <v>10816517</v>
          </cell>
          <cell r="E1235" t="str">
            <v>보조기층</v>
          </cell>
          <cell r="F1235" t="str">
            <v>(포설및다짐 T=20 Cm)</v>
          </cell>
          <cell r="G1235" t="str">
            <v>㎥</v>
          </cell>
          <cell r="I1235">
            <v>0</v>
          </cell>
        </row>
        <row r="1236">
          <cell r="A1236" t="str">
            <v>D00704</v>
          </cell>
          <cell r="B1236">
            <v>1956</v>
          </cell>
          <cell r="C1236" t="str">
            <v>d</v>
          </cell>
          <cell r="D1236">
            <v>10816537</v>
          </cell>
          <cell r="E1236" t="str">
            <v>마대쌓기및헐기</v>
          </cell>
          <cell r="G1236" t="str">
            <v>㎡</v>
          </cell>
          <cell r="I1236">
            <v>0</v>
          </cell>
        </row>
        <row r="1237">
          <cell r="A1237" t="str">
            <v>D00976</v>
          </cell>
          <cell r="B1237">
            <v>210</v>
          </cell>
          <cell r="C1237" t="str">
            <v>e</v>
          </cell>
          <cell r="D1237">
            <v>10816539</v>
          </cell>
          <cell r="E1237" t="str">
            <v>흄관부설</v>
          </cell>
          <cell r="F1237" t="str">
            <v>(D=1200 m/m)</v>
          </cell>
          <cell r="G1237" t="str">
            <v>본</v>
          </cell>
          <cell r="I1237">
            <v>0</v>
          </cell>
        </row>
        <row r="1238">
          <cell r="A1238" t="str">
            <v>E2</v>
          </cell>
          <cell r="B1238">
            <v>0</v>
          </cell>
          <cell r="C1238" t="str">
            <v>계</v>
          </cell>
          <cell r="D1238">
            <v>10816541</v>
          </cell>
          <cell r="I1238">
            <v>0</v>
          </cell>
        </row>
        <row r="1239">
          <cell r="A1239" t="str">
            <v>D01064</v>
          </cell>
          <cell r="B1239">
            <v>150</v>
          </cell>
          <cell r="C1239" t="str">
            <v>3.26</v>
          </cell>
          <cell r="D1239">
            <v>10816545</v>
          </cell>
          <cell r="E1239" t="str">
            <v>중앙분리대</v>
          </cell>
          <cell r="G1239" t="str">
            <v>M</v>
          </cell>
          <cell r="I1239">
            <v>0</v>
          </cell>
        </row>
        <row r="1240">
          <cell r="A1240" t="str">
            <v>D03860</v>
          </cell>
          <cell r="B1240">
            <v>316</v>
          </cell>
          <cell r="C1240" t="str">
            <v>3.27</v>
          </cell>
          <cell r="D1240">
            <v>10816547</v>
          </cell>
          <cell r="E1240" t="str">
            <v>방 호 벽</v>
          </cell>
          <cell r="F1240" t="str">
            <v>(일반용)</v>
          </cell>
          <cell r="G1240" t="str">
            <v>M</v>
          </cell>
          <cell r="I1240">
            <v>0</v>
          </cell>
        </row>
        <row r="1241">
          <cell r="A1241" t="str">
            <v>D03817</v>
          </cell>
          <cell r="B1241">
            <v>62</v>
          </cell>
          <cell r="C1241" t="str">
            <v>3.28</v>
          </cell>
          <cell r="D1241">
            <v>10817140</v>
          </cell>
          <cell r="E1241" t="str">
            <v>ELASTIC FILLER</v>
          </cell>
          <cell r="F1241" t="str">
            <v>(T=20 m/m)</v>
          </cell>
          <cell r="G1241" t="str">
            <v>㎡</v>
          </cell>
          <cell r="I1241">
            <v>0</v>
          </cell>
        </row>
        <row r="1242">
          <cell r="A1242" t="str">
            <v>D00817</v>
          </cell>
          <cell r="B1242">
            <v>0.127</v>
          </cell>
          <cell r="C1242" t="str">
            <v>3.29</v>
          </cell>
          <cell r="D1242">
            <v>10817436</v>
          </cell>
          <cell r="E1242" t="str">
            <v>아스팔트 채움</v>
          </cell>
          <cell r="F1242" t="str">
            <v>(브론아스팔트)</v>
          </cell>
          <cell r="G1242" t="str">
            <v>㎥</v>
          </cell>
          <cell r="I1242">
            <v>0</v>
          </cell>
        </row>
        <row r="1243">
          <cell r="A1243" t="str">
            <v>D01191</v>
          </cell>
          <cell r="B1243">
            <v>3</v>
          </cell>
          <cell r="C1243" t="str">
            <v>3.30</v>
          </cell>
          <cell r="D1243">
            <v>10817658</v>
          </cell>
          <cell r="E1243" t="str">
            <v>PVC PIPE 설치</v>
          </cell>
          <cell r="F1243" t="str">
            <v>(Φ65 m/m)</v>
          </cell>
          <cell r="G1243" t="str">
            <v>M</v>
          </cell>
          <cell r="I1243">
            <v>0</v>
          </cell>
        </row>
        <row r="1244">
          <cell r="A1244" t="str">
            <v>D03859</v>
          </cell>
          <cell r="B1244">
            <v>1</v>
          </cell>
          <cell r="C1244" t="str">
            <v>3.31</v>
          </cell>
          <cell r="D1244">
            <v>10817714</v>
          </cell>
          <cell r="E1244" t="str">
            <v>천공장비조립및해체</v>
          </cell>
          <cell r="G1244" t="str">
            <v>회</v>
          </cell>
          <cell r="I1244">
            <v>0</v>
          </cell>
        </row>
        <row r="1245">
          <cell r="A1245" t="str">
            <v>T2</v>
          </cell>
          <cell r="B1245">
            <v>1247</v>
          </cell>
          <cell r="C1245" t="str">
            <v>3.32</v>
          </cell>
          <cell r="D1245">
            <v>10817723</v>
          </cell>
          <cell r="E1245" t="str">
            <v>파일재하시험</v>
          </cell>
          <cell r="I1245">
            <v>0</v>
          </cell>
        </row>
        <row r="1246">
          <cell r="A1246" t="str">
            <v>D03869</v>
          </cell>
          <cell r="B1246">
            <v>1</v>
          </cell>
          <cell r="C1246" t="str">
            <v>a</v>
          </cell>
          <cell r="D1246">
            <v>10817728</v>
          </cell>
          <cell r="E1246" t="str">
            <v>파일재하시험</v>
          </cell>
          <cell r="F1246" t="str">
            <v>(정재하시험)</v>
          </cell>
          <cell r="G1246" t="str">
            <v>개소</v>
          </cell>
          <cell r="I1246">
            <v>0</v>
          </cell>
        </row>
        <row r="1247">
          <cell r="A1247" t="str">
            <v>D03870</v>
          </cell>
          <cell r="B1247">
            <v>5</v>
          </cell>
          <cell r="C1247" t="str">
            <v>b</v>
          </cell>
          <cell r="D1247">
            <v>10817730</v>
          </cell>
          <cell r="E1247" t="str">
            <v>파일재하시험</v>
          </cell>
          <cell r="F1247" t="str">
            <v>(동재하시험)</v>
          </cell>
          <cell r="G1247" t="str">
            <v>개소</v>
          </cell>
          <cell r="I1247">
            <v>0</v>
          </cell>
        </row>
        <row r="1248">
          <cell r="A1248" t="str">
            <v>E2</v>
          </cell>
          <cell r="B1248">
            <v>0</v>
          </cell>
          <cell r="C1248" t="str">
            <v>계</v>
          </cell>
          <cell r="D1248">
            <v>10817731</v>
          </cell>
          <cell r="I1248">
            <v>0</v>
          </cell>
        </row>
        <row r="1249">
          <cell r="A1249" t="str">
            <v>D03871</v>
          </cell>
          <cell r="B1249">
            <v>5</v>
          </cell>
          <cell r="C1249" t="str">
            <v>3.33</v>
          </cell>
          <cell r="D1249">
            <v>10817732</v>
          </cell>
          <cell r="E1249" t="str">
            <v>평판재하시험</v>
          </cell>
          <cell r="G1249" t="str">
            <v>개소</v>
          </cell>
          <cell r="I1249">
            <v>0</v>
          </cell>
        </row>
        <row r="1250">
          <cell r="A1250" t="str">
            <v>D03747</v>
          </cell>
          <cell r="B1250">
            <v>20</v>
          </cell>
          <cell r="C1250" t="str">
            <v>3.34</v>
          </cell>
          <cell r="D1250">
            <v>10817860</v>
          </cell>
          <cell r="E1250" t="str">
            <v>워터스톱</v>
          </cell>
          <cell r="F1250" t="str">
            <v>(20x25)</v>
          </cell>
          <cell r="G1250" t="str">
            <v>M</v>
          </cell>
          <cell r="I1250">
            <v>0</v>
          </cell>
        </row>
        <row r="1251">
          <cell r="A1251" t="str">
            <v>D03942</v>
          </cell>
          <cell r="B1251">
            <v>1</v>
          </cell>
          <cell r="C1251" t="str">
            <v>3.35</v>
          </cell>
          <cell r="D1251">
            <v>10817892</v>
          </cell>
          <cell r="E1251" t="str">
            <v>상수원보호장비</v>
          </cell>
          <cell r="F1251" t="str">
            <v>(TYPE-1)</v>
          </cell>
          <cell r="G1251" t="str">
            <v>식</v>
          </cell>
          <cell r="I1251">
            <v>0</v>
          </cell>
        </row>
        <row r="1252">
          <cell r="A1252" t="str">
            <v>D00847</v>
          </cell>
          <cell r="B1252">
            <v>300</v>
          </cell>
          <cell r="C1252" t="str">
            <v>3.36</v>
          </cell>
          <cell r="D1252">
            <v>10817924</v>
          </cell>
          <cell r="E1252" t="str">
            <v>가드휀스설치</v>
          </cell>
          <cell r="G1252" t="str">
            <v>M</v>
          </cell>
          <cell r="I1252">
            <v>0</v>
          </cell>
        </row>
        <row r="1253">
          <cell r="A1253" t="str">
            <v>E3</v>
          </cell>
          <cell r="B1253">
            <v>0</v>
          </cell>
          <cell r="C1253" t="str">
            <v>합계</v>
          </cell>
          <cell r="D1253">
            <v>10817988</v>
          </cell>
          <cell r="I1253">
            <v>0</v>
          </cell>
        </row>
        <row r="1254">
          <cell r="A1254" t="str">
            <v>T3</v>
          </cell>
          <cell r="B1254">
            <v>1328</v>
          </cell>
          <cell r="C1254" t="str">
            <v>3.J</v>
          </cell>
          <cell r="D1254">
            <v>12062306</v>
          </cell>
          <cell r="E1254" t="str">
            <v>구    룡    교</v>
          </cell>
          <cell r="I1254">
            <v>0</v>
          </cell>
        </row>
        <row r="1255">
          <cell r="A1255" t="str">
            <v>T2</v>
          </cell>
          <cell r="B1255">
            <v>1261</v>
          </cell>
          <cell r="C1255" t="str">
            <v>3.01</v>
          </cell>
          <cell r="D1255">
            <v>12062434</v>
          </cell>
          <cell r="E1255" t="str">
            <v>토          공</v>
          </cell>
          <cell r="I1255">
            <v>0</v>
          </cell>
        </row>
        <row r="1256">
          <cell r="A1256" t="str">
            <v>D00096</v>
          </cell>
          <cell r="B1256">
            <v>3932</v>
          </cell>
          <cell r="C1256" t="str">
            <v>a</v>
          </cell>
          <cell r="D1256">
            <v>12182198</v>
          </cell>
          <cell r="E1256" t="str">
            <v>구조물터파기</v>
          </cell>
          <cell r="F1256" t="str">
            <v>(육상토사 0∼2 M)</v>
          </cell>
          <cell r="G1256" t="str">
            <v>㎥</v>
          </cell>
          <cell r="I1256">
            <v>0</v>
          </cell>
        </row>
        <row r="1257">
          <cell r="A1257" t="str">
            <v>D00097</v>
          </cell>
          <cell r="B1257">
            <v>2636</v>
          </cell>
          <cell r="C1257" t="str">
            <v>b</v>
          </cell>
          <cell r="D1257">
            <v>12184444</v>
          </cell>
          <cell r="E1257" t="str">
            <v>구조물터파기</v>
          </cell>
          <cell r="F1257" t="str">
            <v>(육상토사 2∼4 M)</v>
          </cell>
          <cell r="G1257" t="str">
            <v>㎥</v>
          </cell>
          <cell r="I1257">
            <v>0</v>
          </cell>
        </row>
        <row r="1258">
          <cell r="A1258" t="str">
            <v>D00098</v>
          </cell>
          <cell r="B1258">
            <v>1273</v>
          </cell>
          <cell r="C1258" t="str">
            <v>c</v>
          </cell>
          <cell r="D1258">
            <v>12185567</v>
          </cell>
          <cell r="E1258" t="str">
            <v>구조물터파기</v>
          </cell>
          <cell r="F1258" t="str">
            <v>(육상토사 4∼6 M)</v>
          </cell>
          <cell r="G1258" t="str">
            <v>㎥</v>
          </cell>
          <cell r="I1258">
            <v>0</v>
          </cell>
        </row>
        <row r="1259">
          <cell r="A1259" t="str">
            <v>D00160</v>
          </cell>
          <cell r="B1259">
            <v>359</v>
          </cell>
          <cell r="C1259" t="str">
            <v>d</v>
          </cell>
          <cell r="D1259">
            <v>12186689</v>
          </cell>
          <cell r="E1259" t="str">
            <v>되메우기및다짐</v>
          </cell>
          <cell r="F1259" t="str">
            <v>(인력30%+백호우70%)</v>
          </cell>
          <cell r="G1259" t="str">
            <v>㎥</v>
          </cell>
          <cell r="I1259">
            <v>0</v>
          </cell>
        </row>
        <row r="1260">
          <cell r="A1260" t="str">
            <v>D00170</v>
          </cell>
          <cell r="B1260">
            <v>1371</v>
          </cell>
          <cell r="C1260" t="str">
            <v>e</v>
          </cell>
          <cell r="D1260">
            <v>12186839</v>
          </cell>
          <cell r="E1260" t="str">
            <v>뒷채움잡석</v>
          </cell>
          <cell r="F1260" t="str">
            <v>(현장암유용)</v>
          </cell>
          <cell r="G1260" t="str">
            <v>㎥</v>
          </cell>
          <cell r="I1260">
            <v>0</v>
          </cell>
        </row>
        <row r="1261">
          <cell r="A1261" t="str">
            <v>D00038</v>
          </cell>
          <cell r="B1261">
            <v>7644</v>
          </cell>
          <cell r="C1261" t="str">
            <v>f</v>
          </cell>
          <cell r="D1261">
            <v>12186914</v>
          </cell>
          <cell r="E1261" t="str">
            <v>토사치환</v>
          </cell>
          <cell r="F1261" t="str">
            <v>노상다짐</v>
          </cell>
          <cell r="G1261" t="str">
            <v>㎥</v>
          </cell>
          <cell r="I1261">
            <v>0</v>
          </cell>
        </row>
        <row r="1262">
          <cell r="A1262" t="str">
            <v>E2</v>
          </cell>
          <cell r="B1262">
            <v>0</v>
          </cell>
          <cell r="C1262" t="str">
            <v>계</v>
          </cell>
          <cell r="D1262">
            <v>12186988</v>
          </cell>
          <cell r="I1262">
            <v>0</v>
          </cell>
        </row>
        <row r="1263">
          <cell r="A1263" t="str">
            <v>T2</v>
          </cell>
          <cell r="B1263">
            <v>1272</v>
          </cell>
          <cell r="C1263" t="str">
            <v>3.02</v>
          </cell>
          <cell r="D1263">
            <v>12187116</v>
          </cell>
          <cell r="E1263" t="str">
            <v>강관파일</v>
          </cell>
          <cell r="I1263">
            <v>0</v>
          </cell>
        </row>
        <row r="1264">
          <cell r="A1264" t="str">
            <v>D00504</v>
          </cell>
          <cell r="B1264">
            <v>867</v>
          </cell>
          <cell r="C1264" t="str">
            <v>a</v>
          </cell>
          <cell r="D1264">
            <v>12187212</v>
          </cell>
          <cell r="E1264" t="str">
            <v>강관파일구입</v>
          </cell>
          <cell r="F1264" t="str">
            <v>(Φ508.0m/mx9t)</v>
          </cell>
          <cell r="G1264" t="str">
            <v>M</v>
          </cell>
          <cell r="I1264">
            <v>0</v>
          </cell>
        </row>
        <row r="1265">
          <cell r="A1265" t="str">
            <v>D00511</v>
          </cell>
          <cell r="B1265">
            <v>528</v>
          </cell>
          <cell r="C1265" t="str">
            <v>b</v>
          </cell>
          <cell r="D1265">
            <v>12187220</v>
          </cell>
          <cell r="E1265" t="str">
            <v>강관파일구입</v>
          </cell>
          <cell r="F1265" t="str">
            <v>(Φ406.4m/mx9t)</v>
          </cell>
          <cell r="G1265" t="str">
            <v>M</v>
          </cell>
          <cell r="I1265">
            <v>0</v>
          </cell>
        </row>
        <row r="1266">
          <cell r="A1266" t="str">
            <v>D03840</v>
          </cell>
          <cell r="B1266">
            <v>560</v>
          </cell>
          <cell r="C1266" t="str">
            <v>c</v>
          </cell>
          <cell r="D1266">
            <v>12187228</v>
          </cell>
          <cell r="E1266" t="str">
            <v>강관파일항타(직항)</v>
          </cell>
          <cell r="F1266" t="str">
            <v>Φ508(15 m 이하)천공</v>
          </cell>
          <cell r="G1266" t="str">
            <v>M</v>
          </cell>
          <cell r="I1266">
            <v>0</v>
          </cell>
        </row>
        <row r="1267">
          <cell r="A1267" t="str">
            <v>D00505</v>
          </cell>
          <cell r="B1267">
            <v>516</v>
          </cell>
          <cell r="C1267" t="str">
            <v>d</v>
          </cell>
          <cell r="D1267">
            <v>12187233</v>
          </cell>
          <cell r="E1267" t="str">
            <v>강관파일항타(직항)</v>
          </cell>
          <cell r="F1267" t="str">
            <v>Φ406.4(15 m 이하)</v>
          </cell>
          <cell r="G1267" t="str">
            <v>M</v>
          </cell>
          <cell r="I1267">
            <v>0</v>
          </cell>
        </row>
        <row r="1268">
          <cell r="A1268" t="str">
            <v>D01314</v>
          </cell>
          <cell r="B1268">
            <v>283</v>
          </cell>
          <cell r="C1268" t="str">
            <v>e</v>
          </cell>
          <cell r="D1268">
            <v>12187238</v>
          </cell>
          <cell r="E1268" t="str">
            <v>강관파일항타(사항)</v>
          </cell>
          <cell r="F1268" t="str">
            <v>Φ508(15 m 이하)</v>
          </cell>
          <cell r="G1268" t="str">
            <v>M</v>
          </cell>
          <cell r="I1268">
            <v>0</v>
          </cell>
        </row>
        <row r="1269">
          <cell r="A1269" t="str">
            <v>D03838</v>
          </cell>
          <cell r="B1269">
            <v>23</v>
          </cell>
          <cell r="C1269" t="str">
            <v>f</v>
          </cell>
          <cell r="D1269">
            <v>12187248</v>
          </cell>
          <cell r="E1269" t="str">
            <v>파일속모래채움</v>
          </cell>
          <cell r="G1269" t="str">
            <v>㎥</v>
          </cell>
          <cell r="I1269">
            <v>0</v>
          </cell>
        </row>
        <row r="1270">
          <cell r="A1270" t="str">
            <v>D00502</v>
          </cell>
          <cell r="B1270">
            <v>23</v>
          </cell>
          <cell r="C1270" t="str">
            <v>g</v>
          </cell>
          <cell r="D1270">
            <v>12187252</v>
          </cell>
          <cell r="E1270" t="str">
            <v>속채움 콘크리트</v>
          </cell>
          <cell r="G1270" t="str">
            <v>㎥</v>
          </cell>
          <cell r="I1270">
            <v>0</v>
          </cell>
        </row>
        <row r="1271">
          <cell r="A1271" t="str">
            <v>D00517</v>
          </cell>
          <cell r="B1271">
            <v>96</v>
          </cell>
          <cell r="C1271" t="str">
            <v>h</v>
          </cell>
          <cell r="D1271">
            <v>12187260</v>
          </cell>
          <cell r="E1271" t="str">
            <v>두부및선단보강</v>
          </cell>
          <cell r="F1271" t="str">
            <v>(Φ508.8 m/m)</v>
          </cell>
          <cell r="G1271" t="str">
            <v>EA</v>
          </cell>
          <cell r="I1271">
            <v>0</v>
          </cell>
        </row>
        <row r="1272">
          <cell r="A1272" t="str">
            <v>D00509</v>
          </cell>
          <cell r="B1272">
            <v>48</v>
          </cell>
          <cell r="C1272" t="str">
            <v>i</v>
          </cell>
          <cell r="D1272">
            <v>12187330</v>
          </cell>
          <cell r="E1272" t="str">
            <v>두부및선단보강</v>
          </cell>
          <cell r="F1272" t="str">
            <v>(Φ406.4 m/m)</v>
          </cell>
          <cell r="G1272" t="str">
            <v>EA</v>
          </cell>
          <cell r="I1272">
            <v>0</v>
          </cell>
        </row>
        <row r="1273">
          <cell r="A1273" t="str">
            <v>E2</v>
          </cell>
          <cell r="B1273">
            <v>0</v>
          </cell>
          <cell r="C1273" t="str">
            <v>계</v>
          </cell>
          <cell r="D1273">
            <v>12187400</v>
          </cell>
          <cell r="I1273">
            <v>0</v>
          </cell>
        </row>
        <row r="1274">
          <cell r="A1274" t="str">
            <v>T2</v>
          </cell>
          <cell r="B1274">
            <v>1278</v>
          </cell>
          <cell r="C1274" t="str">
            <v>3.03</v>
          </cell>
          <cell r="D1274">
            <v>12217287</v>
          </cell>
          <cell r="E1274" t="str">
            <v>거 푸 집</v>
          </cell>
          <cell r="I1274">
            <v>0</v>
          </cell>
        </row>
        <row r="1275">
          <cell r="A1275" t="str">
            <v>D00276</v>
          </cell>
          <cell r="B1275">
            <v>805</v>
          </cell>
          <cell r="C1275" t="str">
            <v>a</v>
          </cell>
          <cell r="D1275">
            <v>12217343</v>
          </cell>
          <cell r="E1275" t="str">
            <v>합판거푸집</v>
          </cell>
          <cell r="F1275" t="str">
            <v>(3 회)</v>
          </cell>
          <cell r="G1275" t="str">
            <v>㎡</v>
          </cell>
          <cell r="I1275">
            <v>0</v>
          </cell>
        </row>
        <row r="1276">
          <cell r="A1276" t="str">
            <v>D00280</v>
          </cell>
          <cell r="B1276">
            <v>215</v>
          </cell>
          <cell r="C1276" t="str">
            <v>b</v>
          </cell>
          <cell r="D1276">
            <v>12217399</v>
          </cell>
          <cell r="E1276" t="str">
            <v>합판거푸집</v>
          </cell>
          <cell r="F1276" t="str">
            <v>(4 회)</v>
          </cell>
          <cell r="G1276" t="str">
            <v>㎡</v>
          </cell>
          <cell r="I1276">
            <v>0</v>
          </cell>
        </row>
        <row r="1277">
          <cell r="A1277" t="str">
            <v>D00282</v>
          </cell>
          <cell r="B1277">
            <v>16</v>
          </cell>
          <cell r="C1277" t="str">
            <v>c</v>
          </cell>
          <cell r="D1277">
            <v>12217414</v>
          </cell>
          <cell r="E1277" t="str">
            <v>합판거푸집</v>
          </cell>
          <cell r="F1277" t="str">
            <v>(6 회)</v>
          </cell>
          <cell r="G1277" t="str">
            <v>㎡</v>
          </cell>
          <cell r="I1277">
            <v>0</v>
          </cell>
        </row>
        <row r="1278">
          <cell r="A1278" t="str">
            <v>D00265</v>
          </cell>
          <cell r="B1278">
            <v>541</v>
          </cell>
          <cell r="C1278" t="str">
            <v>d</v>
          </cell>
          <cell r="D1278">
            <v>12217558</v>
          </cell>
          <cell r="E1278" t="str">
            <v>문양거푸집(합판4회+</v>
          </cell>
          <cell r="F1278" t="str">
            <v>문양스치로폴(0∼7M)</v>
          </cell>
          <cell r="G1278" t="str">
            <v>㎡</v>
          </cell>
          <cell r="I1278">
            <v>0</v>
          </cell>
        </row>
        <row r="1279">
          <cell r="A1279" t="str">
            <v>E2</v>
          </cell>
          <cell r="B1279">
            <v>0</v>
          </cell>
          <cell r="C1279" t="str">
            <v>계</v>
          </cell>
          <cell r="D1279">
            <v>12217815</v>
          </cell>
          <cell r="I1279">
            <v>0</v>
          </cell>
        </row>
        <row r="1280">
          <cell r="A1280" t="str">
            <v>D00323</v>
          </cell>
          <cell r="B1280">
            <v>573</v>
          </cell>
          <cell r="C1280" t="str">
            <v>3.04</v>
          </cell>
          <cell r="D1280">
            <v>12217943</v>
          </cell>
          <cell r="E1280" t="str">
            <v>강관비계</v>
          </cell>
          <cell r="F1280" t="str">
            <v>(0∼30 M)</v>
          </cell>
          <cell r="G1280" t="str">
            <v>㎡</v>
          </cell>
          <cell r="I1280">
            <v>0</v>
          </cell>
        </row>
        <row r="1281">
          <cell r="A1281" t="str">
            <v>T2</v>
          </cell>
          <cell r="B1281">
            <v>1283</v>
          </cell>
          <cell r="C1281" t="str">
            <v>3.05</v>
          </cell>
          <cell r="D1281">
            <v>12217944</v>
          </cell>
          <cell r="E1281" t="str">
            <v>동 바 리</v>
          </cell>
          <cell r="I1281">
            <v>0</v>
          </cell>
        </row>
        <row r="1282">
          <cell r="A1282" t="str">
            <v>D00334</v>
          </cell>
          <cell r="B1282">
            <v>1697</v>
          </cell>
          <cell r="C1282" t="str">
            <v>a</v>
          </cell>
          <cell r="D1282">
            <v>12217945</v>
          </cell>
          <cell r="E1282" t="str">
            <v>강관동바리</v>
          </cell>
          <cell r="F1282" t="str">
            <v>(교량용)</v>
          </cell>
          <cell r="G1282" t="str">
            <v>공㎥</v>
          </cell>
          <cell r="I1282">
            <v>0</v>
          </cell>
        </row>
        <row r="1283">
          <cell r="A1283" t="str">
            <v>D01129</v>
          </cell>
          <cell r="B1283">
            <v>501</v>
          </cell>
          <cell r="C1283" t="str">
            <v>b</v>
          </cell>
          <cell r="D1283">
            <v>12218041</v>
          </cell>
          <cell r="E1283" t="str">
            <v>수평보강재(교량용)</v>
          </cell>
          <cell r="F1283" t="str">
            <v>(강관동바리)</v>
          </cell>
          <cell r="G1283" t="str">
            <v>㎡</v>
          </cell>
          <cell r="I1283">
            <v>0</v>
          </cell>
        </row>
        <row r="1284">
          <cell r="A1284" t="str">
            <v>E2</v>
          </cell>
          <cell r="B1284">
            <v>0</v>
          </cell>
          <cell r="C1284" t="str">
            <v>계</v>
          </cell>
          <cell r="D1284">
            <v>12218057</v>
          </cell>
          <cell r="I1284">
            <v>0</v>
          </cell>
        </row>
        <row r="1285">
          <cell r="A1285" t="str">
            <v>T2</v>
          </cell>
          <cell r="B1285">
            <v>1287</v>
          </cell>
          <cell r="C1285" t="str">
            <v>3.06</v>
          </cell>
          <cell r="D1285">
            <v>12218089</v>
          </cell>
          <cell r="E1285" t="str">
            <v>철근가공조립</v>
          </cell>
          <cell r="I1285">
            <v>0</v>
          </cell>
        </row>
        <row r="1286">
          <cell r="A1286" t="str">
            <v>D00271</v>
          </cell>
          <cell r="B1286">
            <v>40.68</v>
          </cell>
          <cell r="C1286" t="str">
            <v>a</v>
          </cell>
          <cell r="D1286">
            <v>12218113</v>
          </cell>
          <cell r="E1286" t="str">
            <v>철근가공조립</v>
          </cell>
          <cell r="F1286" t="str">
            <v>(보 통)</v>
          </cell>
          <cell r="G1286" t="str">
            <v>Ton</v>
          </cell>
          <cell r="I1286">
            <v>0</v>
          </cell>
        </row>
        <row r="1287">
          <cell r="A1287" t="str">
            <v>D00272</v>
          </cell>
          <cell r="B1287">
            <v>117.657</v>
          </cell>
          <cell r="C1287" t="str">
            <v>b</v>
          </cell>
          <cell r="D1287">
            <v>12218117</v>
          </cell>
          <cell r="E1287" t="str">
            <v>철근가공조립</v>
          </cell>
          <cell r="F1287" t="str">
            <v>(복 잡)</v>
          </cell>
          <cell r="G1287" t="str">
            <v>Ton</v>
          </cell>
          <cell r="I1287">
            <v>0</v>
          </cell>
        </row>
        <row r="1288">
          <cell r="A1288" t="str">
            <v>E2</v>
          </cell>
          <cell r="B1288">
            <v>0</v>
          </cell>
          <cell r="C1288" t="str">
            <v>계</v>
          </cell>
          <cell r="D1288">
            <v>12218119</v>
          </cell>
          <cell r="I1288">
            <v>0</v>
          </cell>
        </row>
        <row r="1289">
          <cell r="A1289" t="str">
            <v>T2</v>
          </cell>
          <cell r="B1289">
            <v>1291</v>
          </cell>
          <cell r="C1289" t="str">
            <v>3.07</v>
          </cell>
          <cell r="D1289">
            <v>12218120</v>
          </cell>
          <cell r="E1289" t="str">
            <v>콘크리트타설</v>
          </cell>
          <cell r="I1289">
            <v>0</v>
          </cell>
        </row>
        <row r="1290">
          <cell r="A1290" t="str">
            <v>D00237</v>
          </cell>
          <cell r="B1290">
            <v>791</v>
          </cell>
          <cell r="C1290" t="str">
            <v>a</v>
          </cell>
          <cell r="D1290">
            <v>12218121</v>
          </cell>
          <cell r="E1290" t="str">
            <v>콘크리트타설</v>
          </cell>
          <cell r="F1290" t="str">
            <v>(철근 펌프카)</v>
          </cell>
          <cell r="G1290" t="str">
            <v>㎥</v>
          </cell>
          <cell r="I1290">
            <v>0</v>
          </cell>
        </row>
        <row r="1291">
          <cell r="A1291" t="str">
            <v>D00231</v>
          </cell>
          <cell r="B1291">
            <v>54</v>
          </cell>
          <cell r="C1291" t="str">
            <v>b</v>
          </cell>
          <cell r="D1291">
            <v>12218153</v>
          </cell>
          <cell r="E1291" t="str">
            <v>콘크리트타설</v>
          </cell>
          <cell r="F1291" t="str">
            <v>(무근 VIB 제외)</v>
          </cell>
          <cell r="G1291" t="str">
            <v>㎥</v>
          </cell>
          <cell r="I1291">
            <v>0</v>
          </cell>
        </row>
        <row r="1292">
          <cell r="A1292" t="str">
            <v>E2</v>
          </cell>
          <cell r="B1292">
            <v>0</v>
          </cell>
          <cell r="C1292" t="str">
            <v>계</v>
          </cell>
          <cell r="D1292">
            <v>12218217</v>
          </cell>
          <cell r="I1292">
            <v>0</v>
          </cell>
        </row>
        <row r="1293">
          <cell r="A1293" t="str">
            <v>T2</v>
          </cell>
          <cell r="B1293">
            <v>1295</v>
          </cell>
          <cell r="C1293" t="str">
            <v>3.08</v>
          </cell>
          <cell r="D1293">
            <v>12218233</v>
          </cell>
          <cell r="E1293" t="str">
            <v>표면처리</v>
          </cell>
          <cell r="I1293">
            <v>0</v>
          </cell>
        </row>
        <row r="1294">
          <cell r="A1294" t="str">
            <v>D00537</v>
          </cell>
          <cell r="B1294">
            <v>280</v>
          </cell>
          <cell r="C1294" t="str">
            <v>a</v>
          </cell>
          <cell r="D1294">
            <v>12218249</v>
          </cell>
          <cell r="E1294" t="str">
            <v>슬래브양생</v>
          </cell>
          <cell r="F1294" t="str">
            <v>(양생제)</v>
          </cell>
          <cell r="G1294" t="str">
            <v>㎡</v>
          </cell>
          <cell r="I1294">
            <v>0</v>
          </cell>
        </row>
        <row r="1295">
          <cell r="A1295" t="str">
            <v>D00539</v>
          </cell>
          <cell r="B1295">
            <v>254</v>
          </cell>
          <cell r="C1295" t="str">
            <v>b</v>
          </cell>
          <cell r="D1295">
            <v>12218257</v>
          </cell>
          <cell r="E1295" t="str">
            <v>슬래브면고르기</v>
          </cell>
          <cell r="F1295" t="str">
            <v>(데크 피니샤)</v>
          </cell>
          <cell r="G1295" t="str">
            <v>㎡</v>
          </cell>
          <cell r="I1295">
            <v>0</v>
          </cell>
        </row>
        <row r="1296">
          <cell r="A1296" t="str">
            <v>E2</v>
          </cell>
          <cell r="B1296">
            <v>0</v>
          </cell>
          <cell r="C1296" t="str">
            <v>계</v>
          </cell>
          <cell r="D1296">
            <v>12218261</v>
          </cell>
          <cell r="I1296">
            <v>0</v>
          </cell>
        </row>
        <row r="1297">
          <cell r="A1297" t="str">
            <v>D00535</v>
          </cell>
          <cell r="B1297">
            <v>254</v>
          </cell>
          <cell r="C1297" t="str">
            <v>3.09</v>
          </cell>
          <cell r="D1297">
            <v>12219479</v>
          </cell>
          <cell r="E1297" t="str">
            <v>교면방수</v>
          </cell>
          <cell r="F1297" t="str">
            <v>(도막식)</v>
          </cell>
          <cell r="G1297" t="str">
            <v>㎡</v>
          </cell>
          <cell r="I1297">
            <v>0</v>
          </cell>
        </row>
        <row r="1298">
          <cell r="A1298" t="str">
            <v>D03863</v>
          </cell>
          <cell r="B1298">
            <v>96</v>
          </cell>
          <cell r="C1298" t="str">
            <v>3.10</v>
          </cell>
          <cell r="D1298">
            <v>12219483</v>
          </cell>
          <cell r="E1298" t="str">
            <v>다웰바 설치</v>
          </cell>
          <cell r="F1298" t="str">
            <v>(구룡교)</v>
          </cell>
          <cell r="G1298" t="str">
            <v>EA</v>
          </cell>
          <cell r="I1298">
            <v>0</v>
          </cell>
        </row>
        <row r="1299">
          <cell r="A1299" t="str">
            <v>T2</v>
          </cell>
          <cell r="B1299">
            <v>1301</v>
          </cell>
          <cell r="C1299" t="str">
            <v>3.11</v>
          </cell>
          <cell r="D1299">
            <v>12219844</v>
          </cell>
          <cell r="E1299" t="str">
            <v>스치로폴설치</v>
          </cell>
          <cell r="I1299">
            <v>0</v>
          </cell>
        </row>
        <row r="1300">
          <cell r="A1300" t="str">
            <v>D00853</v>
          </cell>
          <cell r="B1300">
            <v>1</v>
          </cell>
          <cell r="C1300" t="str">
            <v>a</v>
          </cell>
          <cell r="D1300">
            <v>12219972</v>
          </cell>
          <cell r="E1300" t="str">
            <v>스치로폴설치</v>
          </cell>
          <cell r="F1300" t="str">
            <v>(T=10 m/m)</v>
          </cell>
          <cell r="G1300" t="str">
            <v>㎡</v>
          </cell>
          <cell r="I1300">
            <v>0</v>
          </cell>
        </row>
        <row r="1301">
          <cell r="A1301" t="str">
            <v>D00532</v>
          </cell>
          <cell r="B1301">
            <v>19</v>
          </cell>
          <cell r="C1301" t="str">
            <v>b</v>
          </cell>
          <cell r="D1301">
            <v>12219973</v>
          </cell>
          <cell r="E1301" t="str">
            <v>스치로폴설치</v>
          </cell>
          <cell r="F1301" t="str">
            <v>(T=20 m/m)</v>
          </cell>
          <cell r="G1301" t="str">
            <v>㎡</v>
          </cell>
          <cell r="I1301">
            <v>0</v>
          </cell>
        </row>
        <row r="1302">
          <cell r="A1302" t="str">
            <v>E2</v>
          </cell>
          <cell r="B1302">
            <v>0</v>
          </cell>
          <cell r="C1302" t="str">
            <v>계</v>
          </cell>
          <cell r="D1302">
            <v>12220038</v>
          </cell>
          <cell r="I1302">
            <v>0</v>
          </cell>
        </row>
        <row r="1303">
          <cell r="A1303" t="str">
            <v>T2</v>
          </cell>
          <cell r="B1303">
            <v>1305</v>
          </cell>
          <cell r="C1303" t="str">
            <v>3.12</v>
          </cell>
          <cell r="D1303">
            <v>12220262</v>
          </cell>
          <cell r="E1303" t="str">
            <v>스페이서설치</v>
          </cell>
          <cell r="I1303">
            <v>0</v>
          </cell>
        </row>
        <row r="1304">
          <cell r="A1304" t="str">
            <v>D00588</v>
          </cell>
          <cell r="B1304">
            <v>773</v>
          </cell>
          <cell r="C1304" t="str">
            <v>a</v>
          </cell>
          <cell r="D1304">
            <v>12220278</v>
          </cell>
          <cell r="E1304" t="str">
            <v>스페이서 설치</v>
          </cell>
          <cell r="F1304" t="str">
            <v>(슬라브및기초용)</v>
          </cell>
          <cell r="G1304" t="str">
            <v>㎡</v>
          </cell>
          <cell r="I1304">
            <v>0</v>
          </cell>
        </row>
        <row r="1305">
          <cell r="A1305" t="str">
            <v>D01070</v>
          </cell>
          <cell r="B1305">
            <v>465</v>
          </cell>
          <cell r="C1305" t="str">
            <v>b</v>
          </cell>
          <cell r="D1305">
            <v>12220286</v>
          </cell>
          <cell r="E1305" t="str">
            <v>스페이서 설치</v>
          </cell>
          <cell r="F1305" t="str">
            <v>(벽체용)</v>
          </cell>
          <cell r="G1305" t="str">
            <v>㎡</v>
          </cell>
          <cell r="I1305">
            <v>0</v>
          </cell>
        </row>
        <row r="1306">
          <cell r="A1306" t="str">
            <v>E2</v>
          </cell>
          <cell r="B1306">
            <v>0</v>
          </cell>
          <cell r="C1306" t="str">
            <v>계</v>
          </cell>
          <cell r="D1306">
            <v>12220290</v>
          </cell>
          <cell r="I1306">
            <v>0</v>
          </cell>
        </row>
        <row r="1307">
          <cell r="A1307" t="str">
            <v>T2</v>
          </cell>
          <cell r="B1307">
            <v>1310</v>
          </cell>
          <cell r="C1307" t="str">
            <v>3.13</v>
          </cell>
          <cell r="D1307">
            <v>12220292</v>
          </cell>
          <cell r="E1307" t="str">
            <v>교명판및설명판</v>
          </cell>
          <cell r="I1307">
            <v>0</v>
          </cell>
        </row>
        <row r="1308">
          <cell r="A1308" t="str">
            <v>D00581</v>
          </cell>
          <cell r="B1308">
            <v>4</v>
          </cell>
          <cell r="C1308" t="str">
            <v>a</v>
          </cell>
          <cell r="D1308">
            <v>12220293</v>
          </cell>
          <cell r="E1308" t="str">
            <v>교 명 주</v>
          </cell>
          <cell r="F1308" t="str">
            <v>(소형,화강석)</v>
          </cell>
          <cell r="G1308" t="str">
            <v>기</v>
          </cell>
          <cell r="I1308">
            <v>0</v>
          </cell>
        </row>
        <row r="1309">
          <cell r="A1309" t="str">
            <v>D00583</v>
          </cell>
          <cell r="B1309">
            <v>2</v>
          </cell>
          <cell r="C1309" t="str">
            <v>b</v>
          </cell>
          <cell r="D1309">
            <v>12220294</v>
          </cell>
          <cell r="E1309" t="str">
            <v>교 명 판(황동주물)</v>
          </cell>
          <cell r="F1309" t="str">
            <v>(450x200x10)</v>
          </cell>
          <cell r="G1309" t="str">
            <v>EA</v>
          </cell>
          <cell r="I1309">
            <v>0</v>
          </cell>
        </row>
        <row r="1310">
          <cell r="A1310" t="str">
            <v>D00584</v>
          </cell>
          <cell r="B1310">
            <v>2</v>
          </cell>
          <cell r="C1310" t="str">
            <v>c</v>
          </cell>
          <cell r="D1310">
            <v>12220358</v>
          </cell>
          <cell r="E1310" t="str">
            <v>설 명 판(황동주물)</v>
          </cell>
          <cell r="F1310" t="str">
            <v>(500x300x10)</v>
          </cell>
          <cell r="G1310" t="str">
            <v>EA</v>
          </cell>
          <cell r="I1310">
            <v>0</v>
          </cell>
        </row>
        <row r="1311">
          <cell r="A1311" t="str">
            <v>E2</v>
          </cell>
          <cell r="B1311">
            <v>0</v>
          </cell>
          <cell r="C1311" t="str">
            <v>계</v>
          </cell>
          <cell r="D1311">
            <v>12220390</v>
          </cell>
          <cell r="I1311">
            <v>0</v>
          </cell>
        </row>
        <row r="1312">
          <cell r="A1312" t="str">
            <v>D00594</v>
          </cell>
          <cell r="B1312">
            <v>1</v>
          </cell>
          <cell r="C1312" t="str">
            <v>3.14</v>
          </cell>
          <cell r="D1312">
            <v>12220406</v>
          </cell>
          <cell r="E1312" t="str">
            <v>측량기준점 설치</v>
          </cell>
          <cell r="F1312" t="str">
            <v>(황동주물)</v>
          </cell>
          <cell r="G1312" t="str">
            <v>EA</v>
          </cell>
          <cell r="I1312">
            <v>0</v>
          </cell>
        </row>
        <row r="1313">
          <cell r="A1313" t="str">
            <v>T2</v>
          </cell>
          <cell r="B1313">
            <v>1315</v>
          </cell>
          <cell r="C1313" t="str">
            <v>3.15</v>
          </cell>
          <cell r="D1313">
            <v>12220812</v>
          </cell>
          <cell r="E1313" t="str">
            <v>충  진  제</v>
          </cell>
          <cell r="I1313">
            <v>0</v>
          </cell>
        </row>
        <row r="1314">
          <cell r="A1314" t="str">
            <v>D01224</v>
          </cell>
          <cell r="B1314">
            <v>67</v>
          </cell>
          <cell r="C1314" t="str">
            <v>a</v>
          </cell>
          <cell r="D1314">
            <v>12220875</v>
          </cell>
          <cell r="E1314" t="str">
            <v>폴리우레탄실란트채움</v>
          </cell>
          <cell r="F1314" t="str">
            <v>(25x10)</v>
          </cell>
          <cell r="G1314" t="str">
            <v>M</v>
          </cell>
          <cell r="I1314">
            <v>0</v>
          </cell>
        </row>
        <row r="1315">
          <cell r="A1315" t="str">
            <v>D00846</v>
          </cell>
          <cell r="B1315">
            <v>10</v>
          </cell>
          <cell r="C1315" t="str">
            <v>b</v>
          </cell>
          <cell r="D1315">
            <v>12220938</v>
          </cell>
          <cell r="E1315" t="str">
            <v>폴리우레탄실란트채움</v>
          </cell>
          <cell r="F1315" t="str">
            <v>(25x20)</v>
          </cell>
          <cell r="G1315" t="str">
            <v>M</v>
          </cell>
          <cell r="I1315">
            <v>0</v>
          </cell>
        </row>
        <row r="1316">
          <cell r="A1316" t="str">
            <v>E2</v>
          </cell>
          <cell r="B1316">
            <v>0</v>
          </cell>
          <cell r="C1316" t="str">
            <v>계</v>
          </cell>
          <cell r="D1316">
            <v>12220988</v>
          </cell>
          <cell r="I1316">
            <v>0</v>
          </cell>
        </row>
        <row r="1317">
          <cell r="A1317" t="str">
            <v>D00911</v>
          </cell>
          <cell r="B1317">
            <v>32</v>
          </cell>
          <cell r="C1317" t="str">
            <v>3.16</v>
          </cell>
          <cell r="D1317">
            <v>12221450</v>
          </cell>
          <cell r="E1317" t="str">
            <v>방 호 벽</v>
          </cell>
          <cell r="F1317" t="str">
            <v>(육교용)</v>
          </cell>
          <cell r="G1317" t="str">
            <v>M</v>
          </cell>
          <cell r="I1317">
            <v>0</v>
          </cell>
        </row>
        <row r="1318">
          <cell r="A1318" t="str">
            <v>D01064</v>
          </cell>
          <cell r="B1318">
            <v>13</v>
          </cell>
          <cell r="C1318" t="str">
            <v>3.17</v>
          </cell>
          <cell r="D1318">
            <v>12221747</v>
          </cell>
          <cell r="E1318" t="str">
            <v>중앙분리대</v>
          </cell>
          <cell r="G1318" t="str">
            <v>M</v>
          </cell>
          <cell r="I1318">
            <v>0</v>
          </cell>
        </row>
        <row r="1319">
          <cell r="A1319" t="str">
            <v>D03817</v>
          </cell>
          <cell r="B1319">
            <v>45</v>
          </cell>
          <cell r="C1319" t="str">
            <v>3.18</v>
          </cell>
          <cell r="D1319">
            <v>12222043</v>
          </cell>
          <cell r="E1319" t="str">
            <v>ELASTIC FILLER</v>
          </cell>
          <cell r="F1319" t="str">
            <v>(T=20 m/m)</v>
          </cell>
          <cell r="G1319" t="str">
            <v>㎡</v>
          </cell>
          <cell r="I1319">
            <v>0</v>
          </cell>
        </row>
        <row r="1320">
          <cell r="A1320" t="str">
            <v>D00563</v>
          </cell>
          <cell r="B1320">
            <v>330</v>
          </cell>
          <cell r="C1320" t="str">
            <v>3.19</v>
          </cell>
          <cell r="D1320">
            <v>12222487</v>
          </cell>
          <cell r="E1320" t="str">
            <v>아스팔트 방수</v>
          </cell>
          <cell r="F1320" t="str">
            <v>(2 회)</v>
          </cell>
          <cell r="G1320" t="str">
            <v>㎡</v>
          </cell>
          <cell r="I1320">
            <v>0</v>
          </cell>
        </row>
        <row r="1321">
          <cell r="A1321" t="str">
            <v>D01191</v>
          </cell>
          <cell r="B1321">
            <v>6</v>
          </cell>
          <cell r="C1321" t="str">
            <v>3.20</v>
          </cell>
          <cell r="D1321">
            <v>12222561</v>
          </cell>
          <cell r="E1321" t="str">
            <v>PVC PIPE 설치</v>
          </cell>
          <cell r="F1321" t="str">
            <v>(Φ65 m/m)</v>
          </cell>
          <cell r="G1321" t="str">
            <v>M</v>
          </cell>
          <cell r="I1321">
            <v>0</v>
          </cell>
        </row>
        <row r="1322">
          <cell r="A1322" t="str">
            <v>D00587</v>
          </cell>
          <cell r="B1322">
            <v>29</v>
          </cell>
          <cell r="C1322" t="str">
            <v>3.21</v>
          </cell>
          <cell r="D1322">
            <v>12222617</v>
          </cell>
          <cell r="E1322" t="str">
            <v>신축이음</v>
          </cell>
          <cell r="F1322" t="str">
            <v>(지하차도)</v>
          </cell>
          <cell r="G1322" t="str">
            <v>M</v>
          </cell>
          <cell r="I1322">
            <v>0</v>
          </cell>
        </row>
        <row r="1323">
          <cell r="A1323" t="str">
            <v>D03842</v>
          </cell>
          <cell r="B1323">
            <v>20</v>
          </cell>
          <cell r="C1323" t="str">
            <v>3.22</v>
          </cell>
          <cell r="D1323">
            <v>12222626</v>
          </cell>
          <cell r="E1323" t="str">
            <v>지수판설치</v>
          </cell>
          <cell r="F1323" t="str">
            <v>(300x5 m/m)</v>
          </cell>
          <cell r="G1323" t="str">
            <v>M</v>
          </cell>
          <cell r="I1323">
            <v>0</v>
          </cell>
        </row>
        <row r="1324">
          <cell r="A1324" t="str">
            <v>D03747</v>
          </cell>
          <cell r="B1324">
            <v>67</v>
          </cell>
          <cell r="C1324" t="str">
            <v>3.23</v>
          </cell>
          <cell r="D1324">
            <v>12222629</v>
          </cell>
          <cell r="E1324" t="str">
            <v>워터스톱</v>
          </cell>
          <cell r="F1324" t="str">
            <v>(20x25)</v>
          </cell>
          <cell r="G1324" t="str">
            <v>M</v>
          </cell>
          <cell r="I1324">
            <v>0</v>
          </cell>
        </row>
        <row r="1325">
          <cell r="A1325" t="str">
            <v>T2</v>
          </cell>
          <cell r="B1325">
            <v>1327</v>
          </cell>
          <cell r="C1325" t="str">
            <v>3.24</v>
          </cell>
          <cell r="D1325">
            <v>12222631</v>
          </cell>
          <cell r="E1325" t="str">
            <v>파일재하시험</v>
          </cell>
          <cell r="I1325">
            <v>0</v>
          </cell>
        </row>
        <row r="1326">
          <cell r="A1326" t="str">
            <v>D03869</v>
          </cell>
          <cell r="B1326">
            <v>1</v>
          </cell>
          <cell r="C1326" t="str">
            <v>a</v>
          </cell>
          <cell r="D1326">
            <v>12222633</v>
          </cell>
          <cell r="E1326" t="str">
            <v>파일재하시험</v>
          </cell>
          <cell r="F1326" t="str">
            <v>(정재하시험)</v>
          </cell>
          <cell r="G1326" t="str">
            <v>개소</v>
          </cell>
          <cell r="I1326">
            <v>0</v>
          </cell>
        </row>
        <row r="1327">
          <cell r="A1327" t="str">
            <v>D03870</v>
          </cell>
          <cell r="B1327">
            <v>3</v>
          </cell>
          <cell r="C1327" t="str">
            <v>b</v>
          </cell>
          <cell r="D1327">
            <v>12222634</v>
          </cell>
          <cell r="E1327" t="str">
            <v>파일재하시험</v>
          </cell>
          <cell r="F1327" t="str">
            <v>(동재하시험)</v>
          </cell>
          <cell r="G1327" t="str">
            <v>개소</v>
          </cell>
          <cell r="I1327">
            <v>0</v>
          </cell>
        </row>
        <row r="1328">
          <cell r="A1328" t="str">
            <v>E2</v>
          </cell>
          <cell r="B1328">
            <v>0</v>
          </cell>
          <cell r="C1328" t="str">
            <v>계</v>
          </cell>
          <cell r="D1328">
            <v>12222635</v>
          </cell>
          <cell r="I1328">
            <v>0</v>
          </cell>
        </row>
        <row r="1329">
          <cell r="A1329" t="str">
            <v>E3</v>
          </cell>
          <cell r="B1329">
            <v>0</v>
          </cell>
          <cell r="C1329" t="str">
            <v>합계</v>
          </cell>
          <cell r="D1329">
            <v>12222763</v>
          </cell>
          <cell r="I1329">
            <v>0</v>
          </cell>
        </row>
        <row r="1330">
          <cell r="A1330" t="str">
            <v>T3</v>
          </cell>
          <cell r="B1330">
            <v>1450</v>
          </cell>
          <cell r="C1330" t="str">
            <v>3.K</v>
          </cell>
          <cell r="D1330">
            <v>12222891</v>
          </cell>
          <cell r="E1330" t="str">
            <v>장  성  천  교</v>
          </cell>
          <cell r="F1330" t="str">
            <v>P.S.C BEAM</v>
          </cell>
          <cell r="I1330">
            <v>0</v>
          </cell>
        </row>
        <row r="1331">
          <cell r="A1331" t="str">
            <v>T2</v>
          </cell>
          <cell r="B1331">
            <v>1341</v>
          </cell>
          <cell r="C1331" t="str">
            <v>3.01</v>
          </cell>
          <cell r="D1331">
            <v>12223019</v>
          </cell>
          <cell r="E1331" t="str">
            <v>토          공</v>
          </cell>
          <cell r="I1331">
            <v>0</v>
          </cell>
        </row>
        <row r="1332">
          <cell r="A1332" t="str">
            <v>D00096</v>
          </cell>
          <cell r="B1332">
            <v>370</v>
          </cell>
          <cell r="C1332" t="str">
            <v>a</v>
          </cell>
          <cell r="D1332">
            <v>12376316</v>
          </cell>
          <cell r="E1332" t="str">
            <v>구조물터파기</v>
          </cell>
          <cell r="F1332" t="str">
            <v>(육상토사 0∼2 M)</v>
          </cell>
          <cell r="G1332" t="str">
            <v>㎥</v>
          </cell>
          <cell r="I1332">
            <v>0</v>
          </cell>
        </row>
        <row r="1333">
          <cell r="A1333" t="str">
            <v>D00100</v>
          </cell>
          <cell r="B1333">
            <v>2148</v>
          </cell>
          <cell r="C1333" t="str">
            <v>b</v>
          </cell>
          <cell r="D1333">
            <v>12376652</v>
          </cell>
          <cell r="E1333" t="str">
            <v>구조물터파기</v>
          </cell>
          <cell r="F1333" t="str">
            <v>(수중토사 0∼2 M)</v>
          </cell>
          <cell r="G1333" t="str">
            <v>㎥</v>
          </cell>
          <cell r="I1333">
            <v>0</v>
          </cell>
        </row>
        <row r="1334">
          <cell r="A1334" t="str">
            <v>D00101</v>
          </cell>
          <cell r="B1334">
            <v>1369</v>
          </cell>
          <cell r="C1334" t="str">
            <v>c</v>
          </cell>
          <cell r="D1334">
            <v>12376820</v>
          </cell>
          <cell r="E1334" t="str">
            <v>구조물터파기</v>
          </cell>
          <cell r="F1334" t="str">
            <v>(수중토사 2∼4 M)</v>
          </cell>
          <cell r="G1334" t="str">
            <v>㎥</v>
          </cell>
          <cell r="I1334">
            <v>0</v>
          </cell>
        </row>
        <row r="1335">
          <cell r="A1335" t="str">
            <v>D00102</v>
          </cell>
          <cell r="B1335">
            <v>613</v>
          </cell>
          <cell r="C1335" t="str">
            <v>d</v>
          </cell>
          <cell r="D1335">
            <v>12376904</v>
          </cell>
          <cell r="E1335" t="str">
            <v>구조물터파기</v>
          </cell>
          <cell r="F1335" t="str">
            <v>(수중토사 4∼6 M)</v>
          </cell>
          <cell r="G1335" t="str">
            <v>㎥</v>
          </cell>
          <cell r="I1335">
            <v>0</v>
          </cell>
        </row>
        <row r="1336">
          <cell r="A1336" t="str">
            <v>D00160</v>
          </cell>
          <cell r="B1336">
            <v>2467</v>
          </cell>
          <cell r="C1336" t="str">
            <v>e</v>
          </cell>
          <cell r="D1336">
            <v>12376988</v>
          </cell>
          <cell r="E1336" t="str">
            <v>되메우기및다짐</v>
          </cell>
          <cell r="F1336" t="str">
            <v>(인력30%+백호우70%)</v>
          </cell>
          <cell r="G1336" t="str">
            <v>㎥</v>
          </cell>
          <cell r="I1336">
            <v>0</v>
          </cell>
        </row>
        <row r="1337">
          <cell r="A1337" t="str">
            <v>D00170</v>
          </cell>
          <cell r="B1337">
            <v>512</v>
          </cell>
          <cell r="C1337" t="str">
            <v>f</v>
          </cell>
          <cell r="D1337">
            <v>12377108</v>
          </cell>
          <cell r="E1337" t="str">
            <v>뒷채움잡석</v>
          </cell>
          <cell r="F1337" t="str">
            <v>(현장암유용)</v>
          </cell>
          <cell r="G1337" t="str">
            <v>㎥</v>
          </cell>
          <cell r="I1337">
            <v>0</v>
          </cell>
        </row>
        <row r="1338">
          <cell r="A1338" t="str">
            <v>D00534</v>
          </cell>
          <cell r="B1338">
            <v>200</v>
          </cell>
          <cell r="C1338" t="str">
            <v>g</v>
          </cell>
          <cell r="D1338">
            <v>12377168</v>
          </cell>
          <cell r="E1338" t="str">
            <v>물 푸 기</v>
          </cell>
          <cell r="G1338" t="str">
            <v>HR</v>
          </cell>
          <cell r="I1338">
            <v>0</v>
          </cell>
        </row>
        <row r="1339">
          <cell r="A1339" t="str">
            <v>D00150</v>
          </cell>
          <cell r="B1339">
            <v>1374</v>
          </cell>
          <cell r="C1339" t="str">
            <v>h</v>
          </cell>
          <cell r="D1339">
            <v>12377198</v>
          </cell>
          <cell r="E1339" t="str">
            <v>교대앞성토</v>
          </cell>
          <cell r="G1339" t="str">
            <v>㎥</v>
          </cell>
          <cell r="I1339">
            <v>0</v>
          </cell>
        </row>
        <row r="1340">
          <cell r="A1340" t="str">
            <v>D00591</v>
          </cell>
          <cell r="B1340">
            <v>1321</v>
          </cell>
          <cell r="C1340" t="str">
            <v>i</v>
          </cell>
          <cell r="D1340">
            <v>12377213</v>
          </cell>
          <cell r="E1340" t="str">
            <v>사석채움</v>
          </cell>
          <cell r="G1340" t="str">
            <v>㎥</v>
          </cell>
          <cell r="I1340">
            <v>0</v>
          </cell>
        </row>
        <row r="1341">
          <cell r="A1341" t="str">
            <v>D00704</v>
          </cell>
          <cell r="B1341">
            <v>1287</v>
          </cell>
          <cell r="C1341" t="str">
            <v>j</v>
          </cell>
          <cell r="D1341">
            <v>12377221</v>
          </cell>
          <cell r="E1341" t="str">
            <v>마대쌓기및헐기</v>
          </cell>
          <cell r="G1341" t="str">
            <v>㎡</v>
          </cell>
          <cell r="I1341">
            <v>0</v>
          </cell>
        </row>
        <row r="1342">
          <cell r="A1342" t="str">
            <v>E2</v>
          </cell>
          <cell r="B1342">
            <v>0</v>
          </cell>
          <cell r="C1342" t="str">
            <v>계</v>
          </cell>
          <cell r="D1342">
            <v>12377228</v>
          </cell>
          <cell r="I1342">
            <v>0</v>
          </cell>
        </row>
        <row r="1343">
          <cell r="A1343" t="str">
            <v>T2</v>
          </cell>
          <cell r="B1343">
            <v>1352</v>
          </cell>
          <cell r="C1343" t="str">
            <v>3.02</v>
          </cell>
          <cell r="D1343">
            <v>12377356</v>
          </cell>
          <cell r="E1343" t="str">
            <v>강관파일공</v>
          </cell>
          <cell r="I1343">
            <v>0</v>
          </cell>
        </row>
        <row r="1344">
          <cell r="A1344" t="str">
            <v>D00504</v>
          </cell>
          <cell r="B1344">
            <v>2156</v>
          </cell>
          <cell r="C1344" t="str">
            <v>a</v>
          </cell>
          <cell r="D1344">
            <v>12377484</v>
          </cell>
          <cell r="E1344" t="str">
            <v>강관파일구입</v>
          </cell>
          <cell r="F1344" t="str">
            <v>(Φ508.0m/mx9t)</v>
          </cell>
          <cell r="G1344" t="str">
            <v>M</v>
          </cell>
          <cell r="I1344">
            <v>0</v>
          </cell>
        </row>
        <row r="1345">
          <cell r="A1345" t="str">
            <v>D00512</v>
          </cell>
          <cell r="B1345">
            <v>2094</v>
          </cell>
          <cell r="C1345" t="str">
            <v>b</v>
          </cell>
          <cell r="D1345">
            <v>12377513</v>
          </cell>
          <cell r="E1345" t="str">
            <v>강관파일항타(직항)</v>
          </cell>
          <cell r="F1345" t="str">
            <v>Φ508(15 m 이하)</v>
          </cell>
          <cell r="G1345" t="str">
            <v>M</v>
          </cell>
          <cell r="I1345">
            <v>0</v>
          </cell>
        </row>
        <row r="1346">
          <cell r="A1346" t="str">
            <v>D03821</v>
          </cell>
          <cell r="B1346">
            <v>215</v>
          </cell>
          <cell r="C1346" t="str">
            <v>c</v>
          </cell>
          <cell r="D1346">
            <v>12377516</v>
          </cell>
          <cell r="E1346" t="str">
            <v>토사천공</v>
          </cell>
          <cell r="G1346" t="str">
            <v>M</v>
          </cell>
          <cell r="I1346">
            <v>0</v>
          </cell>
        </row>
        <row r="1347">
          <cell r="A1347" t="str">
            <v>D03797</v>
          </cell>
          <cell r="B1347">
            <v>106</v>
          </cell>
          <cell r="C1347" t="str">
            <v>d</v>
          </cell>
          <cell r="D1347">
            <v>12377519</v>
          </cell>
          <cell r="E1347" t="str">
            <v>풍 화 암</v>
          </cell>
          <cell r="F1347" t="str">
            <v>(T-4)</v>
          </cell>
          <cell r="G1347" t="str">
            <v>M</v>
          </cell>
          <cell r="I1347">
            <v>0</v>
          </cell>
        </row>
        <row r="1348">
          <cell r="A1348" t="str">
            <v>D03838</v>
          </cell>
          <cell r="B1348">
            <v>26</v>
          </cell>
          <cell r="C1348" t="str">
            <v>e</v>
          </cell>
          <cell r="D1348">
            <v>12377522</v>
          </cell>
          <cell r="E1348" t="str">
            <v>파일속모래채움</v>
          </cell>
          <cell r="G1348" t="str">
            <v>㎥</v>
          </cell>
          <cell r="I1348">
            <v>0</v>
          </cell>
        </row>
        <row r="1349">
          <cell r="A1349" t="str">
            <v>D00502</v>
          </cell>
          <cell r="B1349">
            <v>26</v>
          </cell>
          <cell r="C1349" t="str">
            <v>f</v>
          </cell>
          <cell r="D1349">
            <v>12377523</v>
          </cell>
          <cell r="E1349" t="str">
            <v>속채움 콘크리트</v>
          </cell>
          <cell r="G1349" t="str">
            <v>㎥</v>
          </cell>
          <cell r="I1349">
            <v>0</v>
          </cell>
        </row>
        <row r="1350">
          <cell r="A1350" t="str">
            <v>D00516</v>
          </cell>
          <cell r="B1350">
            <v>248</v>
          </cell>
          <cell r="C1350" t="str">
            <v>g</v>
          </cell>
          <cell r="D1350">
            <v>12377524</v>
          </cell>
          <cell r="E1350" t="str">
            <v>두부및선단보강</v>
          </cell>
          <cell r="F1350" t="str">
            <v>(Φ508.0 m/m)천공</v>
          </cell>
          <cell r="G1350" t="str">
            <v>EA</v>
          </cell>
          <cell r="I1350">
            <v>0</v>
          </cell>
        </row>
        <row r="1351">
          <cell r="A1351" t="str">
            <v>D03829</v>
          </cell>
          <cell r="B1351">
            <v>77</v>
          </cell>
          <cell r="C1351" t="str">
            <v>h</v>
          </cell>
          <cell r="D1351">
            <v>12377533</v>
          </cell>
          <cell r="E1351" t="str">
            <v>주면고정액</v>
          </cell>
          <cell r="G1351" t="str">
            <v>㎥</v>
          </cell>
          <cell r="I1351">
            <v>0</v>
          </cell>
        </row>
        <row r="1352">
          <cell r="A1352" t="str">
            <v>D03830</v>
          </cell>
          <cell r="B1352">
            <v>16</v>
          </cell>
          <cell r="C1352" t="str">
            <v>i</v>
          </cell>
          <cell r="D1352">
            <v>12377537</v>
          </cell>
          <cell r="E1352" t="str">
            <v>선단고정액</v>
          </cell>
          <cell r="G1352" t="str">
            <v>㎥</v>
          </cell>
          <cell r="I1352">
            <v>0</v>
          </cell>
        </row>
        <row r="1353">
          <cell r="A1353" t="str">
            <v>E2</v>
          </cell>
          <cell r="B1353">
            <v>0</v>
          </cell>
          <cell r="C1353" t="str">
            <v>계</v>
          </cell>
          <cell r="D1353">
            <v>12377541</v>
          </cell>
          <cell r="I1353">
            <v>0</v>
          </cell>
        </row>
        <row r="1354">
          <cell r="A1354" t="str">
            <v>T2</v>
          </cell>
          <cell r="B1354">
            <v>1360</v>
          </cell>
          <cell r="C1354" t="str">
            <v>3.03</v>
          </cell>
          <cell r="D1354">
            <v>12378327</v>
          </cell>
          <cell r="E1354" t="str">
            <v>거 푸 집</v>
          </cell>
          <cell r="I1354">
            <v>0</v>
          </cell>
        </row>
        <row r="1355">
          <cell r="A1355" t="str">
            <v>D00276</v>
          </cell>
          <cell r="B1355">
            <v>2709</v>
          </cell>
          <cell r="C1355" t="str">
            <v>a</v>
          </cell>
          <cell r="D1355">
            <v>12378328</v>
          </cell>
          <cell r="E1355" t="str">
            <v>합판거푸집</v>
          </cell>
          <cell r="F1355" t="str">
            <v>(3 회)</v>
          </cell>
          <cell r="G1355" t="str">
            <v>㎡</v>
          </cell>
          <cell r="I1355">
            <v>0</v>
          </cell>
        </row>
        <row r="1356">
          <cell r="A1356" t="str">
            <v>D00280</v>
          </cell>
          <cell r="B1356">
            <v>402</v>
          </cell>
          <cell r="C1356" t="str">
            <v>b</v>
          </cell>
          <cell r="D1356">
            <v>12378392</v>
          </cell>
          <cell r="E1356" t="str">
            <v>합판거푸집</v>
          </cell>
          <cell r="F1356" t="str">
            <v>(4 회)</v>
          </cell>
          <cell r="G1356" t="str">
            <v>㎡</v>
          </cell>
          <cell r="I1356">
            <v>0</v>
          </cell>
        </row>
        <row r="1357">
          <cell r="A1357" t="str">
            <v>D00282</v>
          </cell>
          <cell r="B1357">
            <v>31</v>
          </cell>
          <cell r="C1357" t="str">
            <v>c</v>
          </cell>
          <cell r="D1357">
            <v>12378424</v>
          </cell>
          <cell r="E1357" t="str">
            <v>합판거푸집</v>
          </cell>
          <cell r="F1357" t="str">
            <v>(6 회)</v>
          </cell>
          <cell r="G1357" t="str">
            <v>㎡</v>
          </cell>
          <cell r="I1357">
            <v>0</v>
          </cell>
        </row>
        <row r="1358">
          <cell r="A1358" t="str">
            <v>D00265</v>
          </cell>
          <cell r="B1358">
            <v>298</v>
          </cell>
          <cell r="C1358" t="str">
            <v>d</v>
          </cell>
          <cell r="D1358">
            <v>12378432</v>
          </cell>
          <cell r="E1358" t="str">
            <v>문양거푸집(합판4회+</v>
          </cell>
          <cell r="F1358" t="str">
            <v>문양스치로폴(0∼7M)</v>
          </cell>
          <cell r="G1358" t="str">
            <v>㎡</v>
          </cell>
          <cell r="I1358">
            <v>0</v>
          </cell>
        </row>
        <row r="1359">
          <cell r="A1359" t="str">
            <v>D00306</v>
          </cell>
          <cell r="B1359">
            <v>284</v>
          </cell>
          <cell r="C1359" t="str">
            <v>e</v>
          </cell>
          <cell r="D1359">
            <v>12378438</v>
          </cell>
          <cell r="E1359" t="str">
            <v>원형거푸집</v>
          </cell>
          <cell r="F1359" t="str">
            <v>(3 회 0∼7 m)</v>
          </cell>
          <cell r="G1359" t="str">
            <v>㎡</v>
          </cell>
          <cell r="I1359">
            <v>0</v>
          </cell>
        </row>
        <row r="1360">
          <cell r="A1360" t="str">
            <v>D00307</v>
          </cell>
          <cell r="B1360">
            <v>25</v>
          </cell>
          <cell r="C1360" t="str">
            <v>f</v>
          </cell>
          <cell r="D1360">
            <v>12378439</v>
          </cell>
          <cell r="E1360" t="str">
            <v>원형거푸집</v>
          </cell>
          <cell r="F1360" t="str">
            <v>(3 회 7∼10 m)</v>
          </cell>
          <cell r="G1360" t="str">
            <v>㎡</v>
          </cell>
          <cell r="I1360">
            <v>0</v>
          </cell>
        </row>
        <row r="1361">
          <cell r="A1361" t="str">
            <v>E2</v>
          </cell>
          <cell r="B1361">
            <v>0</v>
          </cell>
          <cell r="C1361" t="str">
            <v>계</v>
          </cell>
          <cell r="D1361">
            <v>12378440</v>
          </cell>
          <cell r="I1361">
            <v>0</v>
          </cell>
        </row>
        <row r="1362">
          <cell r="A1362" t="str">
            <v>D00323</v>
          </cell>
          <cell r="B1362">
            <v>1581</v>
          </cell>
          <cell r="C1362" t="str">
            <v>3.04</v>
          </cell>
          <cell r="D1362">
            <v>12378441</v>
          </cell>
          <cell r="E1362" t="str">
            <v>강관비계</v>
          </cell>
          <cell r="F1362" t="str">
            <v>(0∼30 M)</v>
          </cell>
          <cell r="G1362" t="str">
            <v>㎡</v>
          </cell>
          <cell r="I1362">
            <v>0</v>
          </cell>
        </row>
        <row r="1363">
          <cell r="A1363" t="str">
            <v>T2</v>
          </cell>
          <cell r="B1363">
            <v>1366</v>
          </cell>
          <cell r="C1363" t="str">
            <v>3.05</v>
          </cell>
          <cell r="D1363">
            <v>12378505</v>
          </cell>
          <cell r="E1363" t="str">
            <v>동 바 리</v>
          </cell>
          <cell r="I1363">
            <v>0</v>
          </cell>
        </row>
        <row r="1364">
          <cell r="A1364" t="str">
            <v>D00327</v>
          </cell>
          <cell r="B1364">
            <v>2266</v>
          </cell>
          <cell r="C1364" t="str">
            <v>a</v>
          </cell>
          <cell r="D1364">
            <v>12378537</v>
          </cell>
          <cell r="E1364" t="str">
            <v>동바리공</v>
          </cell>
          <cell r="F1364" t="str">
            <v>(목재 4 회)</v>
          </cell>
          <cell r="G1364" t="str">
            <v>공㎥</v>
          </cell>
          <cell r="I1364">
            <v>0</v>
          </cell>
        </row>
        <row r="1365">
          <cell r="A1365" t="str">
            <v>D00334</v>
          </cell>
          <cell r="B1365">
            <v>642</v>
          </cell>
          <cell r="C1365" t="str">
            <v>b</v>
          </cell>
          <cell r="D1365">
            <v>12378561</v>
          </cell>
          <cell r="E1365" t="str">
            <v>강관동바리</v>
          </cell>
          <cell r="F1365" t="str">
            <v>(교량용)</v>
          </cell>
          <cell r="G1365" t="str">
            <v>공㎥</v>
          </cell>
          <cell r="I1365">
            <v>0</v>
          </cell>
        </row>
        <row r="1366">
          <cell r="A1366" t="str">
            <v>D01129</v>
          </cell>
          <cell r="B1366">
            <v>82</v>
          </cell>
          <cell r="C1366" t="str">
            <v>c</v>
          </cell>
          <cell r="D1366">
            <v>12378565</v>
          </cell>
          <cell r="E1366" t="str">
            <v>수평보강재(교량용)</v>
          </cell>
          <cell r="F1366" t="str">
            <v>(강관동바리)</v>
          </cell>
          <cell r="G1366" t="str">
            <v>㎡</v>
          </cell>
          <cell r="I1366">
            <v>0</v>
          </cell>
        </row>
        <row r="1367">
          <cell r="A1367" t="str">
            <v>E2</v>
          </cell>
          <cell r="B1367">
            <v>0</v>
          </cell>
          <cell r="C1367" t="str">
            <v>계</v>
          </cell>
          <cell r="D1367">
            <v>12378567</v>
          </cell>
          <cell r="I1367">
            <v>0</v>
          </cell>
        </row>
        <row r="1368">
          <cell r="A1368" t="str">
            <v>T2</v>
          </cell>
          <cell r="B1368">
            <v>1370</v>
          </cell>
          <cell r="C1368" t="str">
            <v>3.06</v>
          </cell>
          <cell r="D1368">
            <v>12378689</v>
          </cell>
          <cell r="E1368" t="str">
            <v>철근가공조립</v>
          </cell>
          <cell r="I1368">
            <v>0</v>
          </cell>
        </row>
        <row r="1369">
          <cell r="A1369" t="str">
            <v>D00271</v>
          </cell>
          <cell r="B1369">
            <v>19.244</v>
          </cell>
          <cell r="C1369" t="str">
            <v>a</v>
          </cell>
          <cell r="D1369">
            <v>12378691</v>
          </cell>
          <cell r="E1369" t="str">
            <v>철근가공조립</v>
          </cell>
          <cell r="F1369" t="str">
            <v>(보 통)</v>
          </cell>
          <cell r="G1369" t="str">
            <v>Ton</v>
          </cell>
          <cell r="I1369">
            <v>0</v>
          </cell>
        </row>
        <row r="1370">
          <cell r="A1370" t="str">
            <v>D00272</v>
          </cell>
          <cell r="B1370">
            <v>346.63499999999999</v>
          </cell>
          <cell r="C1370" t="str">
            <v>b</v>
          </cell>
          <cell r="D1370">
            <v>12378693</v>
          </cell>
          <cell r="E1370" t="str">
            <v>철근가공조립</v>
          </cell>
          <cell r="F1370" t="str">
            <v>(복 잡)</v>
          </cell>
          <cell r="G1370" t="str">
            <v>Ton</v>
          </cell>
          <cell r="I1370">
            <v>0</v>
          </cell>
        </row>
        <row r="1371">
          <cell r="A1371" t="str">
            <v>E2</v>
          </cell>
          <cell r="B1371">
            <v>0</v>
          </cell>
          <cell r="C1371" t="str">
            <v>계</v>
          </cell>
          <cell r="D1371">
            <v>12378696</v>
          </cell>
          <cell r="I1371">
            <v>0</v>
          </cell>
        </row>
        <row r="1372">
          <cell r="A1372" t="str">
            <v>T2</v>
          </cell>
          <cell r="B1372">
            <v>1374</v>
          </cell>
          <cell r="C1372" t="str">
            <v>3.07</v>
          </cell>
          <cell r="D1372">
            <v>12378697</v>
          </cell>
          <cell r="E1372" t="str">
            <v>콘크리트타설</v>
          </cell>
          <cell r="I1372">
            <v>0</v>
          </cell>
        </row>
        <row r="1373">
          <cell r="A1373" t="str">
            <v>D00237</v>
          </cell>
          <cell r="B1373">
            <v>2114</v>
          </cell>
          <cell r="C1373" t="str">
            <v>a</v>
          </cell>
          <cell r="D1373">
            <v>12378761</v>
          </cell>
          <cell r="E1373" t="str">
            <v>콘크리트타설</v>
          </cell>
          <cell r="F1373" t="str">
            <v>(철근 펌프카)</v>
          </cell>
          <cell r="G1373" t="str">
            <v>㎥</v>
          </cell>
          <cell r="I1373">
            <v>0</v>
          </cell>
        </row>
        <row r="1374">
          <cell r="A1374" t="str">
            <v>D00231</v>
          </cell>
          <cell r="B1374">
            <v>73</v>
          </cell>
          <cell r="C1374" t="str">
            <v>b</v>
          </cell>
          <cell r="D1374">
            <v>12378793</v>
          </cell>
          <cell r="E1374" t="str">
            <v>콘크리트타설</v>
          </cell>
          <cell r="F1374" t="str">
            <v>(무근 VIB 제외)</v>
          </cell>
          <cell r="G1374" t="str">
            <v>㎥</v>
          </cell>
          <cell r="I1374">
            <v>0</v>
          </cell>
        </row>
        <row r="1375">
          <cell r="A1375" t="str">
            <v>E2</v>
          </cell>
          <cell r="B1375">
            <v>0</v>
          </cell>
          <cell r="C1375" t="str">
            <v>계</v>
          </cell>
          <cell r="D1375">
            <v>12378825</v>
          </cell>
          <cell r="I1375">
            <v>0</v>
          </cell>
        </row>
        <row r="1376">
          <cell r="A1376" t="str">
            <v>T2</v>
          </cell>
          <cell r="B1376">
            <v>1378</v>
          </cell>
          <cell r="C1376" t="str">
            <v>3.08</v>
          </cell>
          <cell r="D1376">
            <v>12378833</v>
          </cell>
          <cell r="E1376" t="str">
            <v>표 면 처 리</v>
          </cell>
          <cell r="I1376">
            <v>0</v>
          </cell>
        </row>
        <row r="1377">
          <cell r="A1377" t="str">
            <v>D00537</v>
          </cell>
          <cell r="B1377">
            <v>1894</v>
          </cell>
          <cell r="C1377" t="str">
            <v>a</v>
          </cell>
          <cell r="D1377">
            <v>12378837</v>
          </cell>
          <cell r="E1377" t="str">
            <v>슬래브양생</v>
          </cell>
          <cell r="F1377" t="str">
            <v>(양생제)</v>
          </cell>
          <cell r="G1377" t="str">
            <v>㎡</v>
          </cell>
          <cell r="I1377">
            <v>0</v>
          </cell>
        </row>
        <row r="1378">
          <cell r="A1378" t="str">
            <v>D00539</v>
          </cell>
          <cell r="B1378">
            <v>1714</v>
          </cell>
          <cell r="C1378" t="str">
            <v>b</v>
          </cell>
          <cell r="D1378">
            <v>12378839</v>
          </cell>
          <cell r="E1378" t="str">
            <v>슬래브면고르기</v>
          </cell>
          <cell r="F1378" t="str">
            <v>(데크 피니샤)</v>
          </cell>
          <cell r="G1378" t="str">
            <v>㎡</v>
          </cell>
          <cell r="I1378">
            <v>0</v>
          </cell>
        </row>
        <row r="1379">
          <cell r="A1379" t="str">
            <v>E2</v>
          </cell>
          <cell r="B1379">
            <v>0</v>
          </cell>
          <cell r="C1379" t="str">
            <v>계</v>
          </cell>
          <cell r="D1379">
            <v>12378840</v>
          </cell>
          <cell r="I1379">
            <v>0</v>
          </cell>
        </row>
        <row r="1380">
          <cell r="A1380" t="str">
            <v>T2</v>
          </cell>
          <cell r="B1380">
            <v>1384</v>
          </cell>
          <cell r="C1380" t="str">
            <v>3.09</v>
          </cell>
          <cell r="D1380">
            <v>12378968</v>
          </cell>
          <cell r="E1380" t="str">
            <v>교좌장치</v>
          </cell>
          <cell r="I1380">
            <v>0</v>
          </cell>
        </row>
        <row r="1381">
          <cell r="A1381" t="str">
            <v>D00545</v>
          </cell>
          <cell r="B1381">
            <v>2</v>
          </cell>
          <cell r="C1381" t="str">
            <v>a</v>
          </cell>
          <cell r="D1381">
            <v>12379064</v>
          </cell>
          <cell r="E1381" t="str">
            <v>교좌장치</v>
          </cell>
          <cell r="F1381" t="str">
            <v>(고정단 135 Ton)</v>
          </cell>
          <cell r="G1381" t="str">
            <v>EA</v>
          </cell>
          <cell r="I1381">
            <v>0</v>
          </cell>
        </row>
        <row r="1382">
          <cell r="A1382" t="str">
            <v>D00549</v>
          </cell>
          <cell r="B1382">
            <v>8</v>
          </cell>
          <cell r="C1382" t="str">
            <v>b</v>
          </cell>
          <cell r="D1382">
            <v>12379112</v>
          </cell>
          <cell r="E1382" t="str">
            <v>교좌장치</v>
          </cell>
          <cell r="F1382" t="str">
            <v>(횡방향가동단135Ton)</v>
          </cell>
          <cell r="G1382" t="str">
            <v>EA</v>
          </cell>
          <cell r="I1382">
            <v>0</v>
          </cell>
        </row>
        <row r="1383">
          <cell r="A1383" t="str">
            <v>D00548</v>
          </cell>
          <cell r="B1383">
            <v>10</v>
          </cell>
          <cell r="C1383" t="str">
            <v>c</v>
          </cell>
          <cell r="D1383">
            <v>12379151</v>
          </cell>
          <cell r="E1383" t="str">
            <v>교좌장치</v>
          </cell>
          <cell r="F1383" t="str">
            <v>(종방향가동단135Ton)</v>
          </cell>
          <cell r="G1383" t="str">
            <v>EA</v>
          </cell>
          <cell r="I1383">
            <v>0</v>
          </cell>
        </row>
        <row r="1384">
          <cell r="A1384" t="str">
            <v>D00547</v>
          </cell>
          <cell r="B1384">
            <v>40</v>
          </cell>
          <cell r="C1384" t="str">
            <v>d</v>
          </cell>
          <cell r="D1384">
            <v>12379153</v>
          </cell>
          <cell r="E1384" t="str">
            <v>교좌장치</v>
          </cell>
          <cell r="F1384" t="str">
            <v>(양방향가동단135Ton)</v>
          </cell>
          <cell r="G1384" t="str">
            <v>EA</v>
          </cell>
          <cell r="I1384">
            <v>0</v>
          </cell>
        </row>
        <row r="1385">
          <cell r="A1385" t="str">
            <v>E2</v>
          </cell>
          <cell r="B1385">
            <v>0</v>
          </cell>
          <cell r="C1385" t="str">
            <v>계</v>
          </cell>
          <cell r="D1385">
            <v>12379154</v>
          </cell>
          <cell r="I1385">
            <v>0</v>
          </cell>
        </row>
        <row r="1386">
          <cell r="A1386" t="str">
            <v>T2</v>
          </cell>
          <cell r="B1386">
            <v>1389</v>
          </cell>
          <cell r="C1386" t="str">
            <v>3.10</v>
          </cell>
          <cell r="D1386">
            <v>12379282</v>
          </cell>
          <cell r="E1386" t="str">
            <v>P.S.C BEAM</v>
          </cell>
          <cell r="I1386">
            <v>0</v>
          </cell>
        </row>
        <row r="1387">
          <cell r="A1387" t="str">
            <v>D00619</v>
          </cell>
          <cell r="B1387">
            <v>30</v>
          </cell>
          <cell r="C1387" t="str">
            <v>a</v>
          </cell>
          <cell r="D1387">
            <v>12379346</v>
          </cell>
          <cell r="E1387" t="str">
            <v>P.S.C BEAM 제작</v>
          </cell>
          <cell r="F1387" t="str">
            <v>(L=30 M)</v>
          </cell>
          <cell r="G1387" t="str">
            <v>본</v>
          </cell>
          <cell r="I1387">
            <v>0</v>
          </cell>
        </row>
        <row r="1388">
          <cell r="A1388" t="str">
            <v>D00606</v>
          </cell>
          <cell r="B1388">
            <v>30</v>
          </cell>
          <cell r="C1388" t="str">
            <v>b</v>
          </cell>
          <cell r="D1388">
            <v>12379410</v>
          </cell>
          <cell r="E1388" t="str">
            <v>P.S.C 빔 운반및설치</v>
          </cell>
          <cell r="F1388" t="str">
            <v>(L=30 M)</v>
          </cell>
          <cell r="G1388" t="str">
            <v>EA</v>
          </cell>
          <cell r="I1388">
            <v>0</v>
          </cell>
        </row>
        <row r="1389">
          <cell r="A1389" t="str">
            <v>D01130</v>
          </cell>
          <cell r="B1389">
            <v>30</v>
          </cell>
          <cell r="C1389" t="str">
            <v>c</v>
          </cell>
          <cell r="D1389">
            <v>12379474</v>
          </cell>
          <cell r="E1389" t="str">
            <v>P.S.C빔 전도방지시설</v>
          </cell>
          <cell r="G1389" t="str">
            <v>본</v>
          </cell>
          <cell r="I1389">
            <v>0</v>
          </cell>
        </row>
        <row r="1390">
          <cell r="A1390" t="str">
            <v>E2</v>
          </cell>
          <cell r="B1390">
            <v>0</v>
          </cell>
          <cell r="C1390" t="str">
            <v>계</v>
          </cell>
          <cell r="D1390">
            <v>12379506</v>
          </cell>
          <cell r="I1390">
            <v>0</v>
          </cell>
        </row>
        <row r="1391">
          <cell r="A1391" t="str">
            <v>D01313</v>
          </cell>
          <cell r="B1391">
            <v>40</v>
          </cell>
          <cell r="C1391" t="str">
            <v>3.11</v>
          </cell>
          <cell r="D1391">
            <v>12379586</v>
          </cell>
          <cell r="E1391" t="str">
            <v>신축이음장치</v>
          </cell>
          <cell r="F1391" t="str">
            <v>(Rail-No100)</v>
          </cell>
          <cell r="G1391" t="str">
            <v>M</v>
          </cell>
          <cell r="I1391">
            <v>0</v>
          </cell>
        </row>
        <row r="1392">
          <cell r="A1392" t="str">
            <v>D00535</v>
          </cell>
          <cell r="B1392">
            <v>1714</v>
          </cell>
          <cell r="C1392" t="str">
            <v>3.12</v>
          </cell>
          <cell r="D1392">
            <v>12379762</v>
          </cell>
          <cell r="E1392" t="str">
            <v>교면방수</v>
          </cell>
          <cell r="F1392" t="str">
            <v>(도막식)</v>
          </cell>
          <cell r="G1392" t="str">
            <v>㎡</v>
          </cell>
          <cell r="I1392">
            <v>0</v>
          </cell>
        </row>
        <row r="1393">
          <cell r="A1393" t="str">
            <v>T2</v>
          </cell>
          <cell r="B1393">
            <v>1397</v>
          </cell>
          <cell r="C1393" t="str">
            <v>3.13</v>
          </cell>
          <cell r="D1393">
            <v>12379826</v>
          </cell>
          <cell r="E1393" t="str">
            <v>접속슬래브 접합공</v>
          </cell>
          <cell r="I1393">
            <v>0</v>
          </cell>
        </row>
        <row r="1394">
          <cell r="A1394" t="str">
            <v>D01067</v>
          </cell>
          <cell r="B1394">
            <v>100</v>
          </cell>
          <cell r="C1394" t="str">
            <v>a</v>
          </cell>
          <cell r="D1394">
            <v>12379858</v>
          </cell>
          <cell r="E1394" t="str">
            <v>다웰바 설치</v>
          </cell>
          <cell r="F1394" t="str">
            <v>(D=25 m/m, L=500)</v>
          </cell>
          <cell r="G1394" t="str">
            <v>EA</v>
          </cell>
          <cell r="I1394">
            <v>0</v>
          </cell>
        </row>
        <row r="1395">
          <cell r="A1395" t="str">
            <v>D01190</v>
          </cell>
          <cell r="B1395">
            <v>30</v>
          </cell>
          <cell r="C1395" t="str">
            <v>b</v>
          </cell>
          <cell r="D1395">
            <v>12379890</v>
          </cell>
          <cell r="E1395" t="str">
            <v>다웰-켑 설치</v>
          </cell>
          <cell r="F1395" t="str">
            <v>(Φ60 m/m)</v>
          </cell>
          <cell r="G1395" t="str">
            <v>M</v>
          </cell>
          <cell r="I1395">
            <v>0</v>
          </cell>
        </row>
        <row r="1396">
          <cell r="A1396" t="str">
            <v>D00540</v>
          </cell>
          <cell r="B1396">
            <v>100</v>
          </cell>
          <cell r="C1396" t="str">
            <v>c</v>
          </cell>
          <cell r="D1396">
            <v>12379892</v>
          </cell>
          <cell r="E1396" t="str">
            <v>경질고무판</v>
          </cell>
          <cell r="F1396" t="str">
            <v>(150x150)</v>
          </cell>
          <cell r="G1396" t="str">
            <v>EA</v>
          </cell>
          <cell r="I1396">
            <v>0</v>
          </cell>
        </row>
        <row r="1397">
          <cell r="A1397" t="str">
            <v>D00566</v>
          </cell>
          <cell r="B1397">
            <v>16</v>
          </cell>
          <cell r="C1397" t="str">
            <v>d</v>
          </cell>
          <cell r="D1397">
            <v>12379893</v>
          </cell>
          <cell r="E1397" t="str">
            <v>타르페이퍼 설치</v>
          </cell>
          <cell r="F1397" t="str">
            <v>(5 겹)</v>
          </cell>
          <cell r="G1397" t="str">
            <v>㎡</v>
          </cell>
          <cell r="I1397">
            <v>0</v>
          </cell>
        </row>
        <row r="1398">
          <cell r="A1398" t="str">
            <v>E2</v>
          </cell>
          <cell r="B1398">
            <v>0</v>
          </cell>
          <cell r="C1398" t="str">
            <v>계</v>
          </cell>
          <cell r="D1398">
            <v>12379925</v>
          </cell>
          <cell r="I1398">
            <v>0</v>
          </cell>
        </row>
        <row r="1399">
          <cell r="A1399" t="str">
            <v>T2</v>
          </cell>
          <cell r="B1399">
            <v>1401</v>
          </cell>
          <cell r="C1399" t="str">
            <v>3.14</v>
          </cell>
          <cell r="D1399">
            <v>12379958</v>
          </cell>
          <cell r="E1399" t="str">
            <v>무수축 콘크리트</v>
          </cell>
          <cell r="I1399">
            <v>0</v>
          </cell>
        </row>
        <row r="1400">
          <cell r="A1400" t="str">
            <v>D00567</v>
          </cell>
          <cell r="B1400">
            <v>2.7570000000000001</v>
          </cell>
          <cell r="C1400" t="str">
            <v>a</v>
          </cell>
          <cell r="D1400">
            <v>12379974</v>
          </cell>
          <cell r="E1400" t="str">
            <v>무수축몰탈</v>
          </cell>
          <cell r="F1400" t="str">
            <v>(1:1)</v>
          </cell>
          <cell r="G1400" t="str">
            <v>㎥</v>
          </cell>
          <cell r="I1400">
            <v>0</v>
          </cell>
        </row>
        <row r="1401">
          <cell r="A1401" t="str">
            <v>D00568</v>
          </cell>
          <cell r="B1401">
            <v>9.61</v>
          </cell>
          <cell r="C1401" t="str">
            <v>b</v>
          </cell>
          <cell r="D1401">
            <v>12379982</v>
          </cell>
          <cell r="E1401" t="str">
            <v>무수축콘크리트</v>
          </cell>
          <cell r="G1401" t="str">
            <v>㎥</v>
          </cell>
          <cell r="I1401">
            <v>0</v>
          </cell>
        </row>
        <row r="1402">
          <cell r="A1402" t="str">
            <v>E2</v>
          </cell>
          <cell r="B1402">
            <v>0</v>
          </cell>
          <cell r="C1402" t="str">
            <v>계</v>
          </cell>
          <cell r="D1402">
            <v>12379986</v>
          </cell>
          <cell r="I1402">
            <v>0</v>
          </cell>
        </row>
        <row r="1403">
          <cell r="A1403" t="str">
            <v>T2</v>
          </cell>
          <cell r="B1403">
            <v>1405</v>
          </cell>
          <cell r="C1403" t="str">
            <v>3.15</v>
          </cell>
          <cell r="D1403">
            <v>12379988</v>
          </cell>
          <cell r="E1403" t="str">
            <v>스치로폴 설치</v>
          </cell>
          <cell r="I1403">
            <v>0</v>
          </cell>
        </row>
        <row r="1404">
          <cell r="A1404" t="str">
            <v>D00853</v>
          </cell>
          <cell r="B1404">
            <v>8</v>
          </cell>
          <cell r="C1404" t="str">
            <v>a</v>
          </cell>
          <cell r="D1404">
            <v>12380246</v>
          </cell>
          <cell r="E1404" t="str">
            <v>스치로폴설치</v>
          </cell>
          <cell r="F1404" t="str">
            <v>(T=10 m/m)</v>
          </cell>
          <cell r="G1404" t="str">
            <v>㎡</v>
          </cell>
          <cell r="I1404">
            <v>0</v>
          </cell>
        </row>
        <row r="1405">
          <cell r="A1405" t="str">
            <v>D00532</v>
          </cell>
          <cell r="B1405">
            <v>81</v>
          </cell>
          <cell r="C1405" t="str">
            <v>b</v>
          </cell>
          <cell r="D1405">
            <v>12380374</v>
          </cell>
          <cell r="E1405" t="str">
            <v>스치로폴설치</v>
          </cell>
          <cell r="F1405" t="str">
            <v>(T=20 m/m)</v>
          </cell>
          <cell r="G1405" t="str">
            <v>㎡</v>
          </cell>
          <cell r="I1405">
            <v>0</v>
          </cell>
        </row>
        <row r="1406">
          <cell r="A1406" t="str">
            <v>E2</v>
          </cell>
          <cell r="B1406">
            <v>0</v>
          </cell>
          <cell r="C1406" t="str">
            <v>계</v>
          </cell>
          <cell r="D1406">
            <v>12380375</v>
          </cell>
          <cell r="I1406">
            <v>0</v>
          </cell>
        </row>
        <row r="1407">
          <cell r="A1407" t="str">
            <v>T2</v>
          </cell>
          <cell r="B1407">
            <v>1411</v>
          </cell>
          <cell r="C1407" t="str">
            <v>3.16</v>
          </cell>
          <cell r="D1407">
            <v>12380502</v>
          </cell>
          <cell r="E1407" t="str">
            <v>배수시설</v>
          </cell>
          <cell r="I1407">
            <v>0</v>
          </cell>
        </row>
        <row r="1408">
          <cell r="A1408" t="str">
            <v>D00572</v>
          </cell>
          <cell r="B1408">
            <v>12</v>
          </cell>
          <cell r="C1408" t="str">
            <v>a</v>
          </cell>
          <cell r="D1408">
            <v>12380503</v>
          </cell>
          <cell r="E1408" t="str">
            <v>집 수 구</v>
          </cell>
          <cell r="G1408" t="str">
            <v>EA</v>
          </cell>
          <cell r="I1408">
            <v>0</v>
          </cell>
        </row>
        <row r="1409">
          <cell r="A1409" t="str">
            <v>D00573</v>
          </cell>
          <cell r="B1409">
            <v>32</v>
          </cell>
          <cell r="C1409" t="str">
            <v>b</v>
          </cell>
          <cell r="D1409">
            <v>12380504</v>
          </cell>
          <cell r="E1409" t="str">
            <v>배 수 구</v>
          </cell>
          <cell r="F1409" t="str">
            <v>(스테인레스관)</v>
          </cell>
          <cell r="G1409" t="str">
            <v>M</v>
          </cell>
          <cell r="I1409">
            <v>0</v>
          </cell>
        </row>
        <row r="1410">
          <cell r="A1410" t="str">
            <v>D00574</v>
          </cell>
          <cell r="B1410">
            <v>8</v>
          </cell>
          <cell r="C1410" t="str">
            <v>c</v>
          </cell>
          <cell r="D1410">
            <v>12380568</v>
          </cell>
          <cell r="E1410" t="str">
            <v>부착시설(A)</v>
          </cell>
          <cell r="G1410" t="str">
            <v>EA</v>
          </cell>
          <cell r="I1410">
            <v>0</v>
          </cell>
        </row>
        <row r="1411">
          <cell r="A1411" t="str">
            <v>D00577</v>
          </cell>
          <cell r="B1411">
            <v>23</v>
          </cell>
          <cell r="C1411" t="str">
            <v>d</v>
          </cell>
          <cell r="D1411">
            <v>12380600</v>
          </cell>
          <cell r="E1411" t="str">
            <v>도 수 로</v>
          </cell>
          <cell r="G1411" t="str">
            <v>M</v>
          </cell>
          <cell r="I1411">
            <v>0</v>
          </cell>
        </row>
        <row r="1412">
          <cell r="A1412" t="str">
            <v>E2</v>
          </cell>
          <cell r="B1412">
            <v>0</v>
          </cell>
          <cell r="C1412" t="str">
            <v>계</v>
          </cell>
          <cell r="D1412">
            <v>12380616</v>
          </cell>
          <cell r="I1412">
            <v>0</v>
          </cell>
        </row>
        <row r="1413">
          <cell r="A1413" t="str">
            <v>T2</v>
          </cell>
          <cell r="B1413">
            <v>1415</v>
          </cell>
          <cell r="C1413" t="str">
            <v>3.17</v>
          </cell>
          <cell r="D1413">
            <v>12380632</v>
          </cell>
          <cell r="E1413" t="str">
            <v>스페이서설치</v>
          </cell>
          <cell r="I1413">
            <v>0</v>
          </cell>
        </row>
        <row r="1414">
          <cell r="A1414" t="str">
            <v>D00588</v>
          </cell>
          <cell r="B1414">
            <v>2598</v>
          </cell>
          <cell r="C1414" t="str">
            <v>a</v>
          </cell>
          <cell r="D1414">
            <v>12380648</v>
          </cell>
          <cell r="E1414" t="str">
            <v>스페이서 설치</v>
          </cell>
          <cell r="F1414" t="str">
            <v>(슬라브및기초용)</v>
          </cell>
          <cell r="G1414" t="str">
            <v>㎡</v>
          </cell>
          <cell r="I1414">
            <v>0</v>
          </cell>
        </row>
        <row r="1415">
          <cell r="A1415" t="str">
            <v>D01070</v>
          </cell>
          <cell r="B1415">
            <v>151</v>
          </cell>
          <cell r="C1415" t="str">
            <v>b</v>
          </cell>
          <cell r="D1415">
            <v>12380656</v>
          </cell>
          <cell r="E1415" t="str">
            <v>스페이서 설치</v>
          </cell>
          <cell r="F1415" t="str">
            <v>(벽체용)</v>
          </cell>
          <cell r="G1415" t="str">
            <v>㎡</v>
          </cell>
          <cell r="I1415">
            <v>0</v>
          </cell>
        </row>
        <row r="1416">
          <cell r="A1416" t="str">
            <v>E2</v>
          </cell>
          <cell r="B1416">
            <v>0</v>
          </cell>
          <cell r="C1416" t="str">
            <v>계</v>
          </cell>
          <cell r="D1416">
            <v>12380660</v>
          </cell>
          <cell r="I1416">
            <v>0</v>
          </cell>
        </row>
        <row r="1417">
          <cell r="A1417" t="str">
            <v>T2</v>
          </cell>
          <cell r="B1417">
            <v>1420</v>
          </cell>
          <cell r="C1417" t="str">
            <v>3.18</v>
          </cell>
          <cell r="D1417">
            <v>12380678</v>
          </cell>
          <cell r="E1417" t="str">
            <v>교명판 설명판</v>
          </cell>
          <cell r="I1417">
            <v>0</v>
          </cell>
        </row>
        <row r="1418">
          <cell r="A1418" t="str">
            <v>D00581</v>
          </cell>
          <cell r="B1418">
            <v>4</v>
          </cell>
          <cell r="C1418" t="str">
            <v>a</v>
          </cell>
          <cell r="D1418">
            <v>12380679</v>
          </cell>
          <cell r="E1418" t="str">
            <v>교 명 주</v>
          </cell>
          <cell r="F1418" t="str">
            <v>(소형,화강석)</v>
          </cell>
          <cell r="G1418" t="str">
            <v>기</v>
          </cell>
          <cell r="I1418">
            <v>0</v>
          </cell>
        </row>
        <row r="1419">
          <cell r="A1419" t="str">
            <v>D00583</v>
          </cell>
          <cell r="B1419">
            <v>2</v>
          </cell>
          <cell r="C1419" t="str">
            <v>b</v>
          </cell>
          <cell r="D1419">
            <v>12380680</v>
          </cell>
          <cell r="E1419" t="str">
            <v>교 명 판(황동주물)</v>
          </cell>
          <cell r="F1419" t="str">
            <v>(450x200x10)</v>
          </cell>
          <cell r="G1419" t="str">
            <v>EA</v>
          </cell>
          <cell r="I1419">
            <v>0</v>
          </cell>
        </row>
        <row r="1420">
          <cell r="A1420" t="str">
            <v>D00584</v>
          </cell>
          <cell r="B1420">
            <v>2</v>
          </cell>
          <cell r="C1420" t="str">
            <v>c</v>
          </cell>
          <cell r="D1420">
            <v>12380744</v>
          </cell>
          <cell r="E1420" t="str">
            <v>설 명 판(황동주물)</v>
          </cell>
          <cell r="F1420" t="str">
            <v>(500x300x10)</v>
          </cell>
          <cell r="G1420" t="str">
            <v>EA</v>
          </cell>
          <cell r="I1420">
            <v>0</v>
          </cell>
        </row>
        <row r="1421">
          <cell r="A1421" t="str">
            <v>E2</v>
          </cell>
          <cell r="B1421">
            <v>0</v>
          </cell>
          <cell r="C1421" t="str">
            <v>계</v>
          </cell>
          <cell r="D1421">
            <v>12380776</v>
          </cell>
          <cell r="I1421">
            <v>0</v>
          </cell>
        </row>
        <row r="1422">
          <cell r="A1422" t="str">
            <v>D00594</v>
          </cell>
          <cell r="B1422">
            <v>2</v>
          </cell>
          <cell r="C1422" t="str">
            <v>3.19</v>
          </cell>
          <cell r="D1422">
            <v>12380784</v>
          </cell>
          <cell r="E1422" t="str">
            <v>측량기준점 설치</v>
          </cell>
          <cell r="F1422" t="str">
            <v>(황동주물)</v>
          </cell>
          <cell r="G1422" t="str">
            <v>EA</v>
          </cell>
          <cell r="I1422">
            <v>0</v>
          </cell>
        </row>
        <row r="1423">
          <cell r="A1423" t="str">
            <v>T2</v>
          </cell>
          <cell r="B1423">
            <v>1425</v>
          </cell>
          <cell r="C1423" t="str">
            <v>3.20</v>
          </cell>
          <cell r="D1423">
            <v>12380912</v>
          </cell>
          <cell r="E1423" t="str">
            <v>충 진 재</v>
          </cell>
          <cell r="I1423">
            <v>0</v>
          </cell>
        </row>
        <row r="1424">
          <cell r="A1424" t="str">
            <v>D00846</v>
          </cell>
          <cell r="B1424">
            <v>90</v>
          </cell>
          <cell r="C1424" t="str">
            <v>a</v>
          </cell>
          <cell r="D1424">
            <v>12380980</v>
          </cell>
          <cell r="E1424" t="str">
            <v>폴리우레탄실란트채움</v>
          </cell>
          <cell r="F1424" t="str">
            <v>(25x20)</v>
          </cell>
          <cell r="G1424" t="str">
            <v>M</v>
          </cell>
          <cell r="I1424">
            <v>0</v>
          </cell>
        </row>
        <row r="1425">
          <cell r="A1425" t="str">
            <v>D01224</v>
          </cell>
          <cell r="B1425">
            <v>57</v>
          </cell>
          <cell r="C1425" t="str">
            <v>b</v>
          </cell>
          <cell r="D1425">
            <v>12380984</v>
          </cell>
          <cell r="E1425" t="str">
            <v>폴리우레탄실란트채움</v>
          </cell>
          <cell r="F1425" t="str">
            <v>(25x10)</v>
          </cell>
          <cell r="G1425" t="str">
            <v>M</v>
          </cell>
          <cell r="I1425">
            <v>0</v>
          </cell>
        </row>
        <row r="1426">
          <cell r="A1426" t="str">
            <v>E2</v>
          </cell>
          <cell r="B1426">
            <v>0</v>
          </cell>
          <cell r="C1426" t="str">
            <v>계</v>
          </cell>
          <cell r="D1426">
            <v>12380986</v>
          </cell>
          <cell r="I1426">
            <v>0</v>
          </cell>
        </row>
        <row r="1427">
          <cell r="A1427" t="str">
            <v>D01308</v>
          </cell>
          <cell r="B1427">
            <v>742</v>
          </cell>
          <cell r="C1427" t="str">
            <v>3.21</v>
          </cell>
          <cell r="D1427">
            <v>12381426</v>
          </cell>
          <cell r="E1427" t="str">
            <v>강섬유보강재</v>
          </cell>
          <cell r="F1427" t="str">
            <v>(900 g/㎥)</v>
          </cell>
          <cell r="G1427" t="str">
            <v>㎥</v>
          </cell>
          <cell r="I1427">
            <v>0</v>
          </cell>
        </row>
        <row r="1428">
          <cell r="A1428" t="str">
            <v>D01309</v>
          </cell>
          <cell r="B1428">
            <v>40</v>
          </cell>
          <cell r="C1428" t="str">
            <v>3.22</v>
          </cell>
          <cell r="D1428">
            <v>12381922</v>
          </cell>
          <cell r="E1428" t="str">
            <v>모래주머니</v>
          </cell>
          <cell r="G1428" t="str">
            <v>EA</v>
          </cell>
          <cell r="I1428">
            <v>0</v>
          </cell>
        </row>
        <row r="1429">
          <cell r="A1429" t="str">
            <v>D03860</v>
          </cell>
          <cell r="B1429">
            <v>198</v>
          </cell>
          <cell r="C1429" t="str">
            <v>3.23</v>
          </cell>
          <cell r="D1429">
            <v>12534919</v>
          </cell>
          <cell r="E1429" t="str">
            <v>방 호 벽</v>
          </cell>
          <cell r="F1429" t="str">
            <v>(일반용)</v>
          </cell>
          <cell r="G1429" t="str">
            <v>M</v>
          </cell>
          <cell r="I1429">
            <v>0</v>
          </cell>
        </row>
        <row r="1430">
          <cell r="A1430" t="str">
            <v>D00791</v>
          </cell>
          <cell r="B1430">
            <v>60</v>
          </cell>
          <cell r="C1430" t="str">
            <v>3.24</v>
          </cell>
          <cell r="D1430">
            <v>12611417</v>
          </cell>
          <cell r="E1430" t="str">
            <v>교좌장치표지판</v>
          </cell>
          <cell r="G1430" t="str">
            <v>EA</v>
          </cell>
          <cell r="I1430">
            <v>0</v>
          </cell>
        </row>
        <row r="1431">
          <cell r="A1431" t="str">
            <v>D00817</v>
          </cell>
          <cell r="B1431">
            <v>0.1</v>
          </cell>
          <cell r="C1431" t="str">
            <v>3.25</v>
          </cell>
          <cell r="D1431">
            <v>12649666</v>
          </cell>
          <cell r="E1431" t="str">
            <v>아스팔트 채움</v>
          </cell>
          <cell r="F1431" t="str">
            <v>(브론아스팔트)</v>
          </cell>
          <cell r="G1431" t="str">
            <v>㎥</v>
          </cell>
          <cell r="I1431">
            <v>0</v>
          </cell>
        </row>
        <row r="1432">
          <cell r="A1432" t="str">
            <v>D01064</v>
          </cell>
          <cell r="B1432">
            <v>90</v>
          </cell>
          <cell r="C1432" t="str">
            <v>3.26</v>
          </cell>
          <cell r="D1432">
            <v>12668791</v>
          </cell>
          <cell r="E1432" t="str">
            <v>중앙분리대</v>
          </cell>
          <cell r="G1432" t="str">
            <v>M</v>
          </cell>
          <cell r="I1432">
            <v>0</v>
          </cell>
        </row>
        <row r="1433">
          <cell r="A1433" t="str">
            <v>D03817</v>
          </cell>
          <cell r="B1433">
            <v>29</v>
          </cell>
          <cell r="C1433" t="str">
            <v>3.27</v>
          </cell>
          <cell r="D1433">
            <v>12678353</v>
          </cell>
          <cell r="E1433" t="str">
            <v>ELASTIC FILLER</v>
          </cell>
          <cell r="F1433" t="str">
            <v>(T=20 m/m)</v>
          </cell>
          <cell r="G1433" t="str">
            <v>㎡</v>
          </cell>
          <cell r="I1433">
            <v>0</v>
          </cell>
        </row>
        <row r="1434">
          <cell r="A1434" t="str">
            <v>D01305</v>
          </cell>
          <cell r="B1434">
            <v>2</v>
          </cell>
          <cell r="C1434" t="str">
            <v>3.28</v>
          </cell>
          <cell r="D1434">
            <v>12680744</v>
          </cell>
          <cell r="E1434" t="str">
            <v>점검용계단</v>
          </cell>
          <cell r="G1434" t="str">
            <v>EA</v>
          </cell>
          <cell r="I1434">
            <v>0</v>
          </cell>
        </row>
        <row r="1435">
          <cell r="A1435" t="str">
            <v>D03859</v>
          </cell>
          <cell r="B1435">
            <v>1</v>
          </cell>
          <cell r="C1435" t="str">
            <v>3.29</v>
          </cell>
          <cell r="D1435">
            <v>12683134</v>
          </cell>
          <cell r="E1435" t="str">
            <v>천공장비조립및해체</v>
          </cell>
          <cell r="G1435" t="str">
            <v>회</v>
          </cell>
          <cell r="I1435">
            <v>0</v>
          </cell>
        </row>
        <row r="1436">
          <cell r="A1436" t="str">
            <v>D03857</v>
          </cell>
          <cell r="B1436">
            <v>1392</v>
          </cell>
          <cell r="C1436" t="str">
            <v>3.30</v>
          </cell>
          <cell r="D1436">
            <v>12685525</v>
          </cell>
          <cell r="E1436" t="str">
            <v>법면보호블럭</v>
          </cell>
          <cell r="F1436" t="str">
            <v>(하천용)</v>
          </cell>
          <cell r="G1436" t="str">
            <v>㎡</v>
          </cell>
          <cell r="I1436">
            <v>0</v>
          </cell>
        </row>
        <row r="1437">
          <cell r="A1437" t="str">
            <v>D00844</v>
          </cell>
          <cell r="B1437">
            <v>100</v>
          </cell>
          <cell r="C1437" t="str">
            <v>3.31</v>
          </cell>
          <cell r="D1437">
            <v>12686720</v>
          </cell>
          <cell r="E1437" t="str">
            <v>법면보호블럭</v>
          </cell>
          <cell r="F1437" t="str">
            <v>(기초)</v>
          </cell>
          <cell r="G1437" t="str">
            <v>M</v>
          </cell>
          <cell r="I1437">
            <v>0</v>
          </cell>
        </row>
        <row r="1438">
          <cell r="A1438" t="str">
            <v>D00847</v>
          </cell>
          <cell r="B1438">
            <v>198</v>
          </cell>
          <cell r="C1438" t="str">
            <v>3.32</v>
          </cell>
          <cell r="D1438">
            <v>12687318</v>
          </cell>
          <cell r="E1438" t="str">
            <v>가드휀스설치</v>
          </cell>
          <cell r="G1438" t="str">
            <v>M</v>
          </cell>
          <cell r="I1438">
            <v>0</v>
          </cell>
        </row>
        <row r="1439">
          <cell r="A1439" t="str">
            <v>T2</v>
          </cell>
          <cell r="B1439">
            <v>1441</v>
          </cell>
          <cell r="C1439" t="str">
            <v>3.33</v>
          </cell>
          <cell r="D1439">
            <v>12687617</v>
          </cell>
          <cell r="E1439" t="str">
            <v>파일재하시험</v>
          </cell>
          <cell r="I1439">
            <v>0</v>
          </cell>
        </row>
        <row r="1440">
          <cell r="A1440" t="str">
            <v>D03869</v>
          </cell>
          <cell r="B1440">
            <v>1</v>
          </cell>
          <cell r="C1440" t="str">
            <v>a</v>
          </cell>
          <cell r="D1440">
            <v>12687766</v>
          </cell>
          <cell r="E1440" t="str">
            <v>파일재하시험</v>
          </cell>
          <cell r="F1440" t="str">
            <v>(정재하시험)</v>
          </cell>
          <cell r="G1440" t="str">
            <v>개소</v>
          </cell>
          <cell r="I1440">
            <v>0</v>
          </cell>
        </row>
        <row r="1441">
          <cell r="A1441" t="str">
            <v>D03870</v>
          </cell>
          <cell r="B1441">
            <v>7</v>
          </cell>
          <cell r="C1441" t="str">
            <v>b</v>
          </cell>
          <cell r="D1441">
            <v>12687841</v>
          </cell>
          <cell r="E1441" t="str">
            <v>파일재하시험</v>
          </cell>
          <cell r="F1441" t="str">
            <v>(동재하시험)</v>
          </cell>
          <cell r="G1441" t="str">
            <v>개소</v>
          </cell>
          <cell r="I1441">
            <v>0</v>
          </cell>
        </row>
        <row r="1442">
          <cell r="A1442" t="str">
            <v>E2</v>
          </cell>
          <cell r="B1442">
            <v>0</v>
          </cell>
          <cell r="C1442" t="str">
            <v>계</v>
          </cell>
          <cell r="D1442">
            <v>12687878</v>
          </cell>
          <cell r="I1442">
            <v>0</v>
          </cell>
        </row>
        <row r="1443">
          <cell r="A1443" t="str">
            <v>T2</v>
          </cell>
          <cell r="B1443">
            <v>1449</v>
          </cell>
          <cell r="C1443" t="str">
            <v>3.34</v>
          </cell>
          <cell r="D1443">
            <v>12688006</v>
          </cell>
          <cell r="E1443" t="str">
            <v>가 도 공</v>
          </cell>
          <cell r="I1443">
            <v>0</v>
          </cell>
        </row>
        <row r="1444">
          <cell r="A1444" t="str">
            <v>D00037</v>
          </cell>
          <cell r="B1444">
            <v>2685</v>
          </cell>
          <cell r="C1444" t="str">
            <v>a</v>
          </cell>
          <cell r="D1444">
            <v>12688007</v>
          </cell>
          <cell r="E1444" t="str">
            <v>가도성토및철거</v>
          </cell>
          <cell r="G1444" t="str">
            <v>㎥</v>
          </cell>
          <cell r="I1444">
            <v>0</v>
          </cell>
        </row>
        <row r="1445">
          <cell r="A1445" t="str">
            <v>D03742</v>
          </cell>
          <cell r="B1445">
            <v>221</v>
          </cell>
          <cell r="C1445" t="str">
            <v>b</v>
          </cell>
          <cell r="D1445">
            <v>12688072</v>
          </cell>
          <cell r="E1445" t="str">
            <v>보조기층생산</v>
          </cell>
          <cell r="F1445" t="str">
            <v>(현장암유용)</v>
          </cell>
          <cell r="G1445" t="str">
            <v>㎥</v>
          </cell>
          <cell r="I1445">
            <v>0</v>
          </cell>
        </row>
        <row r="1446">
          <cell r="A1446" t="str">
            <v>D00798</v>
          </cell>
          <cell r="B1446">
            <v>172</v>
          </cell>
          <cell r="C1446" t="str">
            <v>c</v>
          </cell>
          <cell r="D1446">
            <v>12688104</v>
          </cell>
          <cell r="E1446" t="str">
            <v>보조기층</v>
          </cell>
          <cell r="F1446" t="str">
            <v>(포설및다짐 T=20 Cm)</v>
          </cell>
          <cell r="G1446" t="str">
            <v>㎥</v>
          </cell>
          <cell r="I1446">
            <v>0</v>
          </cell>
        </row>
        <row r="1447">
          <cell r="A1447" t="str">
            <v>D00976</v>
          </cell>
          <cell r="B1447">
            <v>70</v>
          </cell>
          <cell r="C1447" t="str">
            <v>d</v>
          </cell>
          <cell r="D1447">
            <v>12688126</v>
          </cell>
          <cell r="E1447" t="str">
            <v>흄관부설</v>
          </cell>
          <cell r="F1447" t="str">
            <v>(D=1200 m/m)</v>
          </cell>
          <cell r="G1447" t="str">
            <v>본</v>
          </cell>
          <cell r="I1447">
            <v>0</v>
          </cell>
        </row>
        <row r="1448">
          <cell r="A1448" t="str">
            <v>D03941</v>
          </cell>
          <cell r="B1448">
            <v>1</v>
          </cell>
          <cell r="C1448" t="str">
            <v>e</v>
          </cell>
          <cell r="D1448">
            <v>12688127</v>
          </cell>
          <cell r="E1448" t="str">
            <v>상수원보호장비</v>
          </cell>
          <cell r="F1448" t="str">
            <v>(TYPE-2)</v>
          </cell>
          <cell r="G1448" t="str">
            <v>식</v>
          </cell>
          <cell r="I1448">
            <v>0</v>
          </cell>
        </row>
        <row r="1449">
          <cell r="A1449" t="str">
            <v>D00847</v>
          </cell>
          <cell r="B1449">
            <v>198</v>
          </cell>
          <cell r="C1449" t="str">
            <v>f</v>
          </cell>
          <cell r="D1449">
            <v>12688128</v>
          </cell>
          <cell r="E1449" t="str">
            <v>가드휀스설치</v>
          </cell>
          <cell r="G1449" t="str">
            <v>M</v>
          </cell>
          <cell r="I1449">
            <v>0</v>
          </cell>
        </row>
        <row r="1450">
          <cell r="A1450" t="str">
            <v>E2</v>
          </cell>
          <cell r="B1450">
            <v>0</v>
          </cell>
          <cell r="C1450" t="str">
            <v>계</v>
          </cell>
          <cell r="D1450">
            <v>12688256</v>
          </cell>
          <cell r="I1450">
            <v>0</v>
          </cell>
        </row>
        <row r="1451">
          <cell r="A1451" t="str">
            <v>E3</v>
          </cell>
          <cell r="B1451">
            <v>0</v>
          </cell>
          <cell r="C1451" t="str">
            <v>합계</v>
          </cell>
          <cell r="D1451">
            <v>12688293</v>
          </cell>
          <cell r="I1451">
            <v>0</v>
          </cell>
        </row>
        <row r="1452">
          <cell r="A1452" t="str">
            <v>T3</v>
          </cell>
          <cell r="B1452">
            <v>1496</v>
          </cell>
          <cell r="C1452" t="str">
            <v>3.L</v>
          </cell>
          <cell r="D1452">
            <v>12688421</v>
          </cell>
          <cell r="E1452" t="str">
            <v>장 성 지하차도</v>
          </cell>
          <cell r="I1452">
            <v>0</v>
          </cell>
        </row>
        <row r="1453">
          <cell r="A1453" t="str">
            <v>T2</v>
          </cell>
          <cell r="B1453">
            <v>1458</v>
          </cell>
          <cell r="C1453" t="str">
            <v>3.01</v>
          </cell>
          <cell r="D1453">
            <v>12841718</v>
          </cell>
          <cell r="E1453" t="str">
            <v>토          공</v>
          </cell>
          <cell r="I1453">
            <v>0</v>
          </cell>
        </row>
        <row r="1454">
          <cell r="A1454" t="str">
            <v>D00096</v>
          </cell>
          <cell r="B1454">
            <v>6369</v>
          </cell>
          <cell r="C1454" t="str">
            <v>a</v>
          </cell>
          <cell r="D1454">
            <v>12918642</v>
          </cell>
          <cell r="E1454" t="str">
            <v>구조물터파기</v>
          </cell>
          <cell r="F1454" t="str">
            <v>(육상토사 0∼2 M)</v>
          </cell>
          <cell r="G1454" t="str">
            <v>㎥</v>
          </cell>
          <cell r="I1454">
            <v>0</v>
          </cell>
        </row>
        <row r="1455">
          <cell r="A1455" t="str">
            <v>D00097</v>
          </cell>
          <cell r="B1455">
            <v>5674</v>
          </cell>
          <cell r="C1455" t="str">
            <v>b</v>
          </cell>
          <cell r="D1455">
            <v>12995566</v>
          </cell>
          <cell r="E1455" t="str">
            <v>구조물터파기</v>
          </cell>
          <cell r="F1455" t="str">
            <v>(육상토사 2∼4 M)</v>
          </cell>
          <cell r="G1455" t="str">
            <v>㎥</v>
          </cell>
          <cell r="I1455">
            <v>0</v>
          </cell>
        </row>
        <row r="1456">
          <cell r="A1456" t="str">
            <v>D00038</v>
          </cell>
          <cell r="B1456">
            <v>8647</v>
          </cell>
          <cell r="C1456" t="str">
            <v>c</v>
          </cell>
          <cell r="D1456">
            <v>12995597</v>
          </cell>
          <cell r="E1456" t="str">
            <v>토사치환</v>
          </cell>
          <cell r="F1456" t="str">
            <v>노상다짐</v>
          </cell>
          <cell r="G1456" t="str">
            <v>㎥</v>
          </cell>
          <cell r="I1456">
            <v>0</v>
          </cell>
        </row>
        <row r="1457">
          <cell r="A1457" t="str">
            <v>D00170</v>
          </cell>
          <cell r="B1457">
            <v>3121</v>
          </cell>
          <cell r="C1457" t="str">
            <v>d</v>
          </cell>
          <cell r="D1457">
            <v>12995807</v>
          </cell>
          <cell r="E1457" t="str">
            <v>뒷채움잡석</v>
          </cell>
          <cell r="F1457" t="str">
            <v>(현장암유용)</v>
          </cell>
          <cell r="G1457" t="str">
            <v>㎥</v>
          </cell>
          <cell r="I1457">
            <v>0</v>
          </cell>
        </row>
        <row r="1458">
          <cell r="A1458" t="str">
            <v>D00185</v>
          </cell>
          <cell r="B1458">
            <v>4176</v>
          </cell>
          <cell r="C1458" t="str">
            <v>e</v>
          </cell>
          <cell r="D1458">
            <v>12995867</v>
          </cell>
          <cell r="E1458" t="str">
            <v>잡석운반</v>
          </cell>
          <cell r="F1458" t="str">
            <v>(현장암유용)</v>
          </cell>
          <cell r="G1458" t="str">
            <v>㎥</v>
          </cell>
          <cell r="I1458">
            <v>0</v>
          </cell>
        </row>
        <row r="1459">
          <cell r="A1459" t="str">
            <v>E2</v>
          </cell>
          <cell r="B1459">
            <v>0</v>
          </cell>
          <cell r="C1459" t="str">
            <v>계</v>
          </cell>
          <cell r="D1459">
            <v>12995927</v>
          </cell>
          <cell r="I1459">
            <v>0</v>
          </cell>
        </row>
        <row r="1460">
          <cell r="A1460" t="str">
            <v>T2</v>
          </cell>
          <cell r="B1460">
            <v>1464</v>
          </cell>
          <cell r="C1460" t="str">
            <v>3.02</v>
          </cell>
          <cell r="D1460">
            <v>12996286</v>
          </cell>
          <cell r="E1460" t="str">
            <v>거 푸 집</v>
          </cell>
          <cell r="I1460">
            <v>0</v>
          </cell>
        </row>
        <row r="1461">
          <cell r="A1461" t="str">
            <v>D00276</v>
          </cell>
          <cell r="B1461">
            <v>2191</v>
          </cell>
          <cell r="C1461" t="str">
            <v>a</v>
          </cell>
          <cell r="D1461">
            <v>12996287</v>
          </cell>
          <cell r="E1461" t="str">
            <v>합판거푸집</v>
          </cell>
          <cell r="F1461" t="str">
            <v>(3 회)</v>
          </cell>
          <cell r="G1461" t="str">
            <v>㎡</v>
          </cell>
          <cell r="I1461">
            <v>0</v>
          </cell>
        </row>
        <row r="1462">
          <cell r="A1462" t="str">
            <v>D00280</v>
          </cell>
          <cell r="B1462">
            <v>188</v>
          </cell>
          <cell r="C1462" t="str">
            <v>b</v>
          </cell>
          <cell r="D1462">
            <v>12996351</v>
          </cell>
          <cell r="E1462" t="str">
            <v>합판거푸집</v>
          </cell>
          <cell r="F1462" t="str">
            <v>(4 회)</v>
          </cell>
          <cell r="G1462" t="str">
            <v>㎡</v>
          </cell>
          <cell r="I1462">
            <v>0</v>
          </cell>
        </row>
        <row r="1463">
          <cell r="A1463" t="str">
            <v>D00282</v>
          </cell>
          <cell r="B1463">
            <v>38</v>
          </cell>
          <cell r="C1463" t="str">
            <v>c</v>
          </cell>
          <cell r="D1463">
            <v>12996383</v>
          </cell>
          <cell r="E1463" t="str">
            <v>합판거푸집</v>
          </cell>
          <cell r="F1463" t="str">
            <v>(6 회)</v>
          </cell>
          <cell r="G1463" t="str">
            <v>㎡</v>
          </cell>
          <cell r="I1463">
            <v>0</v>
          </cell>
        </row>
        <row r="1464">
          <cell r="A1464" t="str">
            <v>D00265</v>
          </cell>
          <cell r="B1464">
            <v>253</v>
          </cell>
          <cell r="C1464" t="str">
            <v>d</v>
          </cell>
          <cell r="D1464">
            <v>12996391</v>
          </cell>
          <cell r="E1464" t="str">
            <v>문양거푸집(합판4회+</v>
          </cell>
          <cell r="F1464" t="str">
            <v>문양스치로폴(0∼7M)</v>
          </cell>
          <cell r="G1464" t="str">
            <v>㎡</v>
          </cell>
          <cell r="I1464">
            <v>0</v>
          </cell>
        </row>
        <row r="1465">
          <cell r="A1465" t="str">
            <v>E2</v>
          </cell>
          <cell r="B1465">
            <v>0</v>
          </cell>
          <cell r="C1465" t="str">
            <v>계</v>
          </cell>
          <cell r="D1465">
            <v>12996399</v>
          </cell>
          <cell r="I1465">
            <v>0</v>
          </cell>
        </row>
        <row r="1466">
          <cell r="A1466" t="str">
            <v>D00323</v>
          </cell>
          <cell r="B1466">
            <v>1075</v>
          </cell>
          <cell r="C1466" t="str">
            <v>3.03</v>
          </cell>
          <cell r="D1466">
            <v>12996400</v>
          </cell>
          <cell r="E1466" t="str">
            <v>강관비계</v>
          </cell>
          <cell r="F1466" t="str">
            <v>(0∼30 M)</v>
          </cell>
          <cell r="G1466" t="str">
            <v>㎡</v>
          </cell>
          <cell r="I1466">
            <v>0</v>
          </cell>
        </row>
        <row r="1467">
          <cell r="A1467" t="str">
            <v>D00334</v>
          </cell>
          <cell r="B1467">
            <v>3156</v>
          </cell>
          <cell r="C1467" t="str">
            <v>3.04</v>
          </cell>
          <cell r="D1467">
            <v>12996520</v>
          </cell>
          <cell r="E1467" t="str">
            <v>강관동바리</v>
          </cell>
          <cell r="F1467" t="str">
            <v>(교량용)</v>
          </cell>
          <cell r="G1467" t="str">
            <v>공㎥</v>
          </cell>
          <cell r="I1467">
            <v>0</v>
          </cell>
        </row>
        <row r="1468">
          <cell r="A1468" t="str">
            <v>T2</v>
          </cell>
          <cell r="B1468">
            <v>1470</v>
          </cell>
          <cell r="C1468" t="str">
            <v>3.05</v>
          </cell>
          <cell r="D1468">
            <v>12996648</v>
          </cell>
          <cell r="E1468" t="str">
            <v>철근가공조립</v>
          </cell>
          <cell r="I1468">
            <v>0</v>
          </cell>
        </row>
        <row r="1469">
          <cell r="A1469" t="str">
            <v>D00271</v>
          </cell>
          <cell r="B1469">
            <v>82.427999999999997</v>
          </cell>
          <cell r="C1469" t="str">
            <v>a</v>
          </cell>
          <cell r="D1469">
            <v>12996776</v>
          </cell>
          <cell r="E1469" t="str">
            <v>철근가공조립</v>
          </cell>
          <cell r="F1469" t="str">
            <v>(보 통)</v>
          </cell>
          <cell r="G1469" t="str">
            <v>Ton</v>
          </cell>
          <cell r="I1469">
            <v>0</v>
          </cell>
        </row>
        <row r="1470">
          <cell r="A1470" t="str">
            <v>D00272</v>
          </cell>
          <cell r="B1470">
            <v>426.21100000000001</v>
          </cell>
          <cell r="C1470" t="str">
            <v>b</v>
          </cell>
          <cell r="D1470">
            <v>12996780</v>
          </cell>
          <cell r="E1470" t="str">
            <v>철근가공조립</v>
          </cell>
          <cell r="F1470" t="str">
            <v>(복 잡)</v>
          </cell>
          <cell r="G1470" t="str">
            <v>Ton</v>
          </cell>
          <cell r="I1470">
            <v>0</v>
          </cell>
        </row>
        <row r="1471">
          <cell r="A1471" t="str">
            <v>E2</v>
          </cell>
          <cell r="B1471">
            <v>0</v>
          </cell>
          <cell r="C1471" t="str">
            <v>계</v>
          </cell>
          <cell r="D1471">
            <v>12996783</v>
          </cell>
          <cell r="I1471">
            <v>0</v>
          </cell>
        </row>
        <row r="1472">
          <cell r="A1472" t="str">
            <v>T2</v>
          </cell>
          <cell r="B1472">
            <v>1474</v>
          </cell>
          <cell r="C1472" t="str">
            <v>3.06</v>
          </cell>
          <cell r="D1472">
            <v>12996784</v>
          </cell>
          <cell r="E1472" t="str">
            <v>콘크리트타설</v>
          </cell>
          <cell r="I1472">
            <v>0</v>
          </cell>
        </row>
        <row r="1473">
          <cell r="A1473" t="str">
            <v>D00237</v>
          </cell>
          <cell r="B1473">
            <v>2271</v>
          </cell>
          <cell r="C1473" t="str">
            <v>a</v>
          </cell>
          <cell r="D1473">
            <v>12996848</v>
          </cell>
          <cell r="E1473" t="str">
            <v>콘크리트타설</v>
          </cell>
          <cell r="F1473" t="str">
            <v>(철근 펌프카)</v>
          </cell>
          <cell r="G1473" t="str">
            <v>㎥</v>
          </cell>
          <cell r="I1473">
            <v>0</v>
          </cell>
        </row>
        <row r="1474">
          <cell r="A1474" t="str">
            <v>D00231</v>
          </cell>
          <cell r="B1474">
            <v>140</v>
          </cell>
          <cell r="C1474" t="str">
            <v>b</v>
          </cell>
          <cell r="D1474">
            <v>12996880</v>
          </cell>
          <cell r="E1474" t="str">
            <v>콘크리트타설</v>
          </cell>
          <cell r="F1474" t="str">
            <v>(무근 VIB 제외)</v>
          </cell>
          <cell r="G1474" t="str">
            <v>㎥</v>
          </cell>
          <cell r="I1474">
            <v>0</v>
          </cell>
        </row>
        <row r="1475">
          <cell r="A1475" t="str">
            <v>E2</v>
          </cell>
          <cell r="B1475">
            <v>0</v>
          </cell>
          <cell r="C1475" t="str">
            <v>계</v>
          </cell>
          <cell r="D1475">
            <v>12996912</v>
          </cell>
          <cell r="I1475">
            <v>0</v>
          </cell>
        </row>
        <row r="1476">
          <cell r="A1476" t="str">
            <v>D03746</v>
          </cell>
          <cell r="B1476">
            <v>531</v>
          </cell>
          <cell r="C1476" t="str">
            <v>3.07</v>
          </cell>
          <cell r="D1476">
            <v>12996920</v>
          </cell>
          <cell r="E1476" t="str">
            <v>타일붙이기</v>
          </cell>
          <cell r="F1476" t="str">
            <v>(90x190x11)</v>
          </cell>
          <cell r="G1476" t="str">
            <v>㎡</v>
          </cell>
          <cell r="I1476">
            <v>0</v>
          </cell>
        </row>
        <row r="1477">
          <cell r="A1477" t="str">
            <v>D01034</v>
          </cell>
          <cell r="B1477">
            <v>531</v>
          </cell>
          <cell r="C1477" t="str">
            <v>3.08</v>
          </cell>
          <cell r="D1477">
            <v>12996924</v>
          </cell>
          <cell r="E1477" t="str">
            <v>바탕고르기</v>
          </cell>
          <cell r="F1477" t="str">
            <v>T=24 m/m</v>
          </cell>
          <cell r="G1477" t="str">
            <v>㎡</v>
          </cell>
          <cell r="I1477">
            <v>0</v>
          </cell>
        </row>
        <row r="1478">
          <cell r="A1478" t="str">
            <v>D00563</v>
          </cell>
          <cell r="B1478">
            <v>1536</v>
          </cell>
          <cell r="C1478" t="str">
            <v>3.09</v>
          </cell>
          <cell r="D1478">
            <v>12996926</v>
          </cell>
          <cell r="E1478" t="str">
            <v>아스팔트 방수</v>
          </cell>
          <cell r="F1478" t="str">
            <v>(2 회)</v>
          </cell>
          <cell r="G1478" t="str">
            <v>㎡</v>
          </cell>
          <cell r="I1478">
            <v>0</v>
          </cell>
        </row>
        <row r="1479">
          <cell r="A1479" t="str">
            <v>D03816</v>
          </cell>
          <cell r="B1479">
            <v>119</v>
          </cell>
          <cell r="C1479" t="str">
            <v>3.10</v>
          </cell>
          <cell r="D1479">
            <v>12996927</v>
          </cell>
          <cell r="E1479" t="str">
            <v>시공이음면정리</v>
          </cell>
          <cell r="G1479" t="str">
            <v>㎡</v>
          </cell>
          <cell r="I1479">
            <v>0</v>
          </cell>
        </row>
        <row r="1480">
          <cell r="A1480" t="str">
            <v>D00587</v>
          </cell>
          <cell r="B1480">
            <v>113</v>
          </cell>
          <cell r="C1480" t="str">
            <v>3.11</v>
          </cell>
          <cell r="D1480">
            <v>12997055</v>
          </cell>
          <cell r="E1480" t="str">
            <v>신축이음</v>
          </cell>
          <cell r="F1480" t="str">
            <v>(지하차도)</v>
          </cell>
          <cell r="G1480" t="str">
            <v>M</v>
          </cell>
          <cell r="I1480">
            <v>0</v>
          </cell>
        </row>
        <row r="1481">
          <cell r="A1481" t="str">
            <v>D03748</v>
          </cell>
          <cell r="B1481">
            <v>112</v>
          </cell>
          <cell r="C1481" t="str">
            <v>3.12</v>
          </cell>
          <cell r="D1481">
            <v>12997151</v>
          </cell>
          <cell r="E1481" t="str">
            <v>수축줄눈</v>
          </cell>
          <cell r="F1481" t="str">
            <v>(지하차도)</v>
          </cell>
          <cell r="G1481" t="str">
            <v>M</v>
          </cell>
          <cell r="I1481">
            <v>0</v>
          </cell>
        </row>
        <row r="1482">
          <cell r="A1482" t="str">
            <v>D03817</v>
          </cell>
          <cell r="B1482">
            <v>112</v>
          </cell>
          <cell r="C1482" t="str">
            <v>3.13</v>
          </cell>
          <cell r="D1482">
            <v>12997199</v>
          </cell>
          <cell r="E1482" t="str">
            <v>ELASTIC FILLER</v>
          </cell>
          <cell r="F1482" t="str">
            <v>(T=20 m/m)</v>
          </cell>
          <cell r="G1482" t="str">
            <v>㎡</v>
          </cell>
          <cell r="I1482">
            <v>0</v>
          </cell>
        </row>
        <row r="1483">
          <cell r="A1483" t="str">
            <v>T2</v>
          </cell>
          <cell r="B1483">
            <v>1485</v>
          </cell>
          <cell r="C1483" t="str">
            <v>3.14</v>
          </cell>
          <cell r="D1483">
            <v>12997524</v>
          </cell>
          <cell r="E1483" t="str">
            <v>스페이서 설치</v>
          </cell>
          <cell r="I1483">
            <v>0</v>
          </cell>
        </row>
        <row r="1484">
          <cell r="A1484" t="str">
            <v>D00588</v>
          </cell>
          <cell r="B1484">
            <v>1423</v>
          </cell>
          <cell r="C1484" t="str">
            <v>a</v>
          </cell>
          <cell r="D1484">
            <v>12997652</v>
          </cell>
          <cell r="E1484" t="str">
            <v>스페이서 설치</v>
          </cell>
          <cell r="F1484" t="str">
            <v>(슬라브및기초용)</v>
          </cell>
          <cell r="G1484" t="str">
            <v>㎡</v>
          </cell>
          <cell r="I1484">
            <v>0</v>
          </cell>
        </row>
        <row r="1485">
          <cell r="A1485" t="str">
            <v>D01070</v>
          </cell>
          <cell r="B1485">
            <v>866</v>
          </cell>
          <cell r="C1485" t="str">
            <v>b</v>
          </cell>
          <cell r="D1485">
            <v>12997660</v>
          </cell>
          <cell r="E1485" t="str">
            <v>스페이서 설치</v>
          </cell>
          <cell r="F1485" t="str">
            <v>(벽체용)</v>
          </cell>
          <cell r="G1485" t="str">
            <v>㎡</v>
          </cell>
          <cell r="I1485">
            <v>0</v>
          </cell>
        </row>
        <row r="1486">
          <cell r="A1486" t="str">
            <v>E2</v>
          </cell>
          <cell r="B1486">
            <v>0</v>
          </cell>
          <cell r="C1486" t="str">
            <v>계</v>
          </cell>
          <cell r="D1486">
            <v>12997664</v>
          </cell>
          <cell r="I1486">
            <v>0</v>
          </cell>
        </row>
        <row r="1487">
          <cell r="A1487" t="str">
            <v>D03818</v>
          </cell>
          <cell r="B1487">
            <v>57</v>
          </cell>
          <cell r="C1487" t="str">
            <v>3.15</v>
          </cell>
          <cell r="D1487">
            <v>12997989</v>
          </cell>
          <cell r="E1487" t="str">
            <v>스틸그레이팅</v>
          </cell>
          <cell r="F1487" t="str">
            <v>(995x350x44)</v>
          </cell>
          <cell r="G1487" t="str">
            <v>M</v>
          </cell>
          <cell r="I1487">
            <v>0</v>
          </cell>
        </row>
        <row r="1488">
          <cell r="A1488" t="str">
            <v>D01191</v>
          </cell>
          <cell r="B1488">
            <v>24</v>
          </cell>
          <cell r="C1488" t="str">
            <v>3.16</v>
          </cell>
          <cell r="D1488">
            <v>12998117</v>
          </cell>
          <cell r="E1488" t="str">
            <v>PVC PIPE 설치</v>
          </cell>
          <cell r="F1488" t="str">
            <v>(Φ65 m/m)</v>
          </cell>
          <cell r="G1488" t="str">
            <v>M</v>
          </cell>
          <cell r="I1488">
            <v>0</v>
          </cell>
        </row>
        <row r="1489">
          <cell r="A1489" t="str">
            <v>D00537</v>
          </cell>
          <cell r="B1489">
            <v>694</v>
          </cell>
          <cell r="C1489" t="str">
            <v>3.17</v>
          </cell>
          <cell r="D1489">
            <v>13229174</v>
          </cell>
          <cell r="E1489" t="str">
            <v>슬래브양생</v>
          </cell>
          <cell r="F1489" t="str">
            <v>(양생제)</v>
          </cell>
          <cell r="G1489" t="str">
            <v>㎡</v>
          </cell>
          <cell r="I1489">
            <v>0</v>
          </cell>
        </row>
        <row r="1490">
          <cell r="A1490" t="str">
            <v>D00846</v>
          </cell>
          <cell r="B1490">
            <v>40</v>
          </cell>
          <cell r="C1490" t="str">
            <v>3.18</v>
          </cell>
          <cell r="D1490">
            <v>13267684</v>
          </cell>
          <cell r="E1490" t="str">
            <v>폴리우레탄실란트채움</v>
          </cell>
          <cell r="F1490" t="str">
            <v>(25x20)</v>
          </cell>
          <cell r="G1490" t="str">
            <v>M</v>
          </cell>
          <cell r="I1490">
            <v>0</v>
          </cell>
        </row>
        <row r="1491">
          <cell r="A1491" t="str">
            <v>D03843</v>
          </cell>
          <cell r="B1491">
            <v>3.0059999999999998</v>
          </cell>
          <cell r="C1491" t="str">
            <v>3.19</v>
          </cell>
          <cell r="D1491">
            <v>13286939</v>
          </cell>
          <cell r="E1491" t="str">
            <v>철근망 설치</v>
          </cell>
          <cell r="F1491" t="str">
            <v>(D=13 m/m)</v>
          </cell>
          <cell r="G1491" t="str">
            <v>Ton</v>
          </cell>
          <cell r="I1491">
            <v>0</v>
          </cell>
        </row>
        <row r="1492">
          <cell r="A1492" t="str">
            <v>D03856</v>
          </cell>
          <cell r="B1492">
            <v>186</v>
          </cell>
          <cell r="C1492" t="str">
            <v>3.20</v>
          </cell>
          <cell r="D1492">
            <v>13296566</v>
          </cell>
          <cell r="E1492" t="str">
            <v>맹암거설치</v>
          </cell>
          <cell r="F1492" t="str">
            <v>(D=200 m/m)</v>
          </cell>
          <cell r="G1492" t="str">
            <v>M</v>
          </cell>
          <cell r="I1492">
            <v>0</v>
          </cell>
        </row>
        <row r="1493">
          <cell r="A1493" t="str">
            <v>D00419</v>
          </cell>
          <cell r="B1493">
            <v>154</v>
          </cell>
          <cell r="C1493" t="str">
            <v>3.21</v>
          </cell>
          <cell r="D1493">
            <v>13301380</v>
          </cell>
          <cell r="E1493" t="str">
            <v>부직포설치</v>
          </cell>
          <cell r="F1493" t="str">
            <v>(2.0 T/M)</v>
          </cell>
          <cell r="G1493" t="str">
            <v>㎡</v>
          </cell>
          <cell r="I1493">
            <v>0</v>
          </cell>
        </row>
        <row r="1494">
          <cell r="A1494" t="str">
            <v>D00539</v>
          </cell>
          <cell r="B1494">
            <v>572</v>
          </cell>
          <cell r="C1494" t="str">
            <v>3.22</v>
          </cell>
          <cell r="D1494">
            <v>13303787</v>
          </cell>
          <cell r="E1494" t="str">
            <v>슬래브면고르기</v>
          </cell>
          <cell r="G1494" t="str">
            <v>㎡</v>
          </cell>
          <cell r="I1494">
            <v>0</v>
          </cell>
        </row>
        <row r="1495">
          <cell r="A1495" t="str">
            <v>D03747</v>
          </cell>
          <cell r="B1495">
            <v>32</v>
          </cell>
          <cell r="C1495" t="str">
            <v>3.23</v>
          </cell>
          <cell r="D1495">
            <v>13304389</v>
          </cell>
          <cell r="E1495" t="str">
            <v>워터스톱</v>
          </cell>
          <cell r="F1495" t="str">
            <v>(20x25)</v>
          </cell>
          <cell r="G1495" t="str">
            <v>M</v>
          </cell>
          <cell r="I1495">
            <v>0</v>
          </cell>
        </row>
        <row r="1496">
          <cell r="A1496" t="str">
            <v>D03871</v>
          </cell>
          <cell r="B1496">
            <v>4</v>
          </cell>
          <cell r="C1496" t="str">
            <v>3.24</v>
          </cell>
          <cell r="D1496">
            <v>13304990</v>
          </cell>
          <cell r="E1496" t="str">
            <v>평판재하시험</v>
          </cell>
          <cell r="G1496" t="str">
            <v>개소</v>
          </cell>
          <cell r="I1496">
            <v>0</v>
          </cell>
        </row>
        <row r="1497">
          <cell r="A1497" t="str">
            <v>E3</v>
          </cell>
          <cell r="B1497">
            <v>0</v>
          </cell>
          <cell r="C1497" t="str">
            <v>합계</v>
          </cell>
          <cell r="D1497">
            <v>13306193</v>
          </cell>
          <cell r="I1497">
            <v>0</v>
          </cell>
        </row>
        <row r="1498">
          <cell r="A1498" t="str">
            <v>E4</v>
          </cell>
          <cell r="B1498">
            <v>0</v>
          </cell>
          <cell r="C1498" t="str">
            <v>총계</v>
          </cell>
          <cell r="D1498">
            <v>14550510</v>
          </cell>
          <cell r="I1498">
            <v>0</v>
          </cell>
        </row>
        <row r="1499">
          <cell r="A1499" t="str">
            <v>T4</v>
          </cell>
          <cell r="B1499">
            <v>1757</v>
          </cell>
          <cell r="C1499" t="str">
            <v>4.</v>
          </cell>
          <cell r="D1499">
            <v>14550638</v>
          </cell>
          <cell r="E1499" t="str">
            <v>터    널    공</v>
          </cell>
          <cell r="I1499">
            <v>0</v>
          </cell>
        </row>
        <row r="1500">
          <cell r="A1500" t="str">
            <v>T3</v>
          </cell>
          <cell r="B1500">
            <v>1526</v>
          </cell>
          <cell r="C1500" t="str">
            <v>4.01</v>
          </cell>
          <cell r="D1500">
            <v>14550796</v>
          </cell>
          <cell r="E1500" t="str">
            <v>굴       착</v>
          </cell>
          <cell r="I1500">
            <v>0</v>
          </cell>
        </row>
        <row r="1501">
          <cell r="A1501" t="str">
            <v>T2</v>
          </cell>
          <cell r="B1501">
            <v>1503</v>
          </cell>
          <cell r="C1501" t="str">
            <v>a</v>
          </cell>
          <cell r="D1501">
            <v>14550875</v>
          </cell>
          <cell r="E1501" t="str">
            <v>전단면 굴착</v>
          </cell>
          <cell r="I1501">
            <v>0</v>
          </cell>
        </row>
        <row r="1502">
          <cell r="A1502" t="str">
            <v>D00158</v>
          </cell>
          <cell r="B1502">
            <v>4535</v>
          </cell>
          <cell r="C1502" t="str">
            <v>-1</v>
          </cell>
          <cell r="D1502">
            <v>14551110</v>
          </cell>
          <cell r="E1502" t="str">
            <v>전단면 굴착</v>
          </cell>
          <cell r="F1502" t="str">
            <v>(표준단면-2)</v>
          </cell>
          <cell r="G1502" t="str">
            <v>㎥</v>
          </cell>
          <cell r="I1502">
            <v>0</v>
          </cell>
        </row>
        <row r="1503">
          <cell r="A1503" t="str">
            <v>D00710</v>
          </cell>
          <cell r="B1503">
            <v>17544</v>
          </cell>
          <cell r="C1503" t="str">
            <v>-2</v>
          </cell>
          <cell r="D1503">
            <v>14551189</v>
          </cell>
          <cell r="E1503" t="str">
            <v>전단면 굴착</v>
          </cell>
          <cell r="F1503" t="str">
            <v>(표준단면-3)</v>
          </cell>
          <cell r="G1503" t="str">
            <v>㎥</v>
          </cell>
          <cell r="I1503">
            <v>0</v>
          </cell>
        </row>
        <row r="1504">
          <cell r="A1504" t="str">
            <v>E2</v>
          </cell>
          <cell r="B1504">
            <v>0</v>
          </cell>
          <cell r="C1504" t="str">
            <v>계</v>
          </cell>
          <cell r="D1504">
            <v>14551208</v>
          </cell>
          <cell r="I1504">
            <v>0</v>
          </cell>
        </row>
        <row r="1505">
          <cell r="A1505" t="str">
            <v>T2</v>
          </cell>
          <cell r="B1505">
            <v>1525</v>
          </cell>
          <cell r="C1505" t="str">
            <v>b</v>
          </cell>
          <cell r="D1505">
            <v>14551217</v>
          </cell>
          <cell r="E1505" t="str">
            <v>반단면 굴착</v>
          </cell>
          <cell r="I1505">
            <v>0</v>
          </cell>
        </row>
        <row r="1506">
          <cell r="A1506" t="str">
            <v>T1</v>
          </cell>
          <cell r="B1506">
            <v>1508</v>
          </cell>
          <cell r="C1506" t="str">
            <v>-1</v>
          </cell>
          <cell r="D1506">
            <v>14551222</v>
          </cell>
          <cell r="E1506" t="str">
            <v>표준단면-4</v>
          </cell>
          <cell r="I1506">
            <v>0</v>
          </cell>
        </row>
        <row r="1507">
          <cell r="A1507" t="str">
            <v>D00712</v>
          </cell>
          <cell r="B1507">
            <v>5895</v>
          </cell>
          <cell r="C1507" t="str">
            <v>-1-a</v>
          </cell>
          <cell r="D1507">
            <v>14551226</v>
          </cell>
          <cell r="E1507" t="str">
            <v>반단면 굴착</v>
          </cell>
          <cell r="F1507" t="str">
            <v>(상부,표준단면-4)</v>
          </cell>
          <cell r="G1507" t="str">
            <v>㎥</v>
          </cell>
          <cell r="I1507">
            <v>0</v>
          </cell>
        </row>
        <row r="1508">
          <cell r="A1508" t="str">
            <v>D00713</v>
          </cell>
          <cell r="B1508">
            <v>5223</v>
          </cell>
          <cell r="C1508" t="str">
            <v>-1-b</v>
          </cell>
          <cell r="D1508">
            <v>14551228</v>
          </cell>
          <cell r="E1508" t="str">
            <v>반단면 굴착</v>
          </cell>
          <cell r="F1508" t="str">
            <v>(하부,표준단면-4)</v>
          </cell>
          <cell r="G1508" t="str">
            <v>㎥</v>
          </cell>
          <cell r="I1508">
            <v>0</v>
          </cell>
        </row>
        <row r="1509">
          <cell r="A1509" t="str">
            <v>E1</v>
          </cell>
          <cell r="B1509">
            <v>0</v>
          </cell>
          <cell r="C1509" t="str">
            <v>소계</v>
          </cell>
          <cell r="D1509">
            <v>14551243</v>
          </cell>
          <cell r="I1509">
            <v>0</v>
          </cell>
        </row>
        <row r="1510">
          <cell r="A1510" t="str">
            <v>T1</v>
          </cell>
          <cell r="B1510">
            <v>1512</v>
          </cell>
          <cell r="C1510" t="str">
            <v>-2</v>
          </cell>
          <cell r="D1510">
            <v>14551251</v>
          </cell>
          <cell r="E1510" t="str">
            <v>표준단면-5</v>
          </cell>
          <cell r="F1510" t="str">
            <v>(포장 60 Cm)</v>
          </cell>
          <cell r="I1510">
            <v>0</v>
          </cell>
        </row>
        <row r="1511">
          <cell r="A1511" t="str">
            <v>D01036</v>
          </cell>
          <cell r="B1511">
            <v>9150</v>
          </cell>
          <cell r="C1511" t="str">
            <v>-2-a</v>
          </cell>
          <cell r="D1511">
            <v>14551258</v>
          </cell>
          <cell r="E1511" t="str">
            <v>반단면 굴착(포장60)</v>
          </cell>
          <cell r="F1511" t="str">
            <v>(상부,표준단면-5)</v>
          </cell>
          <cell r="G1511" t="str">
            <v>㎥</v>
          </cell>
          <cell r="I1511">
            <v>0</v>
          </cell>
        </row>
        <row r="1512">
          <cell r="A1512" t="str">
            <v>D01037</v>
          </cell>
          <cell r="B1512">
            <v>8043</v>
          </cell>
          <cell r="C1512" t="str">
            <v>-2-b</v>
          </cell>
          <cell r="D1512">
            <v>14551263</v>
          </cell>
          <cell r="E1512" t="str">
            <v>반단면 굴착(포장60)</v>
          </cell>
          <cell r="F1512" t="str">
            <v>(하부,표준단면-5)</v>
          </cell>
          <cell r="G1512" t="str">
            <v>㎥</v>
          </cell>
          <cell r="I1512">
            <v>0</v>
          </cell>
        </row>
        <row r="1513">
          <cell r="A1513" t="str">
            <v>E1</v>
          </cell>
          <cell r="B1513">
            <v>0</v>
          </cell>
          <cell r="C1513" t="str">
            <v>소계</v>
          </cell>
          <cell r="D1513">
            <v>14551264</v>
          </cell>
          <cell r="I1513">
            <v>0</v>
          </cell>
        </row>
        <row r="1514">
          <cell r="A1514" t="str">
            <v>T1</v>
          </cell>
          <cell r="B1514">
            <v>1516</v>
          </cell>
          <cell r="C1514" t="str">
            <v>-3</v>
          </cell>
          <cell r="D1514">
            <v>14551265</v>
          </cell>
          <cell r="E1514" t="str">
            <v>표준단면-5</v>
          </cell>
          <cell r="F1514" t="str">
            <v>(포장 80 Cm)</v>
          </cell>
          <cell r="I1514">
            <v>0</v>
          </cell>
        </row>
        <row r="1515">
          <cell r="A1515" t="str">
            <v>D01139</v>
          </cell>
          <cell r="B1515">
            <v>1330</v>
          </cell>
          <cell r="C1515" t="str">
            <v>-3-a</v>
          </cell>
          <cell r="D1515">
            <v>14551393</v>
          </cell>
          <cell r="E1515" t="str">
            <v>반단면 굴착(포장80)</v>
          </cell>
          <cell r="F1515" t="str">
            <v>(상부,표준단면-5)</v>
          </cell>
          <cell r="G1515" t="str">
            <v>㎥</v>
          </cell>
          <cell r="I1515">
            <v>0</v>
          </cell>
        </row>
        <row r="1516">
          <cell r="A1516" t="str">
            <v>D01140</v>
          </cell>
          <cell r="B1516">
            <v>1208</v>
          </cell>
          <cell r="C1516" t="str">
            <v>-3-b</v>
          </cell>
          <cell r="D1516">
            <v>14551394</v>
          </cell>
          <cell r="E1516" t="str">
            <v>반단면 굴착(포장80)</v>
          </cell>
          <cell r="F1516" t="str">
            <v>(하부,표준단면-5)</v>
          </cell>
          <cell r="G1516" t="str">
            <v>㎥</v>
          </cell>
          <cell r="I1516">
            <v>0</v>
          </cell>
        </row>
        <row r="1517">
          <cell r="A1517" t="str">
            <v>E1</v>
          </cell>
          <cell r="B1517">
            <v>0</v>
          </cell>
          <cell r="C1517" t="str">
            <v>소계</v>
          </cell>
          <cell r="D1517">
            <v>14551395</v>
          </cell>
          <cell r="I1517">
            <v>0</v>
          </cell>
        </row>
        <row r="1518">
          <cell r="A1518" t="str">
            <v>T1</v>
          </cell>
          <cell r="B1518">
            <v>1520</v>
          </cell>
          <cell r="C1518" t="str">
            <v>-4</v>
          </cell>
          <cell r="D1518">
            <v>14551459</v>
          </cell>
          <cell r="E1518" t="str">
            <v>표준단면-6</v>
          </cell>
          <cell r="F1518" t="str">
            <v>(포장 60 Cm)</v>
          </cell>
          <cell r="I1518">
            <v>0</v>
          </cell>
        </row>
        <row r="1519">
          <cell r="A1519" t="str">
            <v>D01141</v>
          </cell>
          <cell r="B1519">
            <v>5989</v>
          </cell>
          <cell r="C1519" t="str">
            <v>-4-a</v>
          </cell>
          <cell r="D1519">
            <v>14551523</v>
          </cell>
          <cell r="E1519" t="str">
            <v>반단면 굴착(포장60)</v>
          </cell>
          <cell r="F1519" t="str">
            <v>(상부,표준단면-6)</v>
          </cell>
          <cell r="G1519" t="str">
            <v>㎥</v>
          </cell>
          <cell r="I1519">
            <v>0</v>
          </cell>
        </row>
        <row r="1520">
          <cell r="A1520" t="str">
            <v>D01142</v>
          </cell>
          <cell r="B1520">
            <v>5264</v>
          </cell>
          <cell r="C1520" t="str">
            <v>-4-b</v>
          </cell>
          <cell r="D1520">
            <v>14551587</v>
          </cell>
          <cell r="E1520" t="str">
            <v>반단면 굴착(포장60)</v>
          </cell>
          <cell r="F1520" t="str">
            <v>(하부,표준단면-6)</v>
          </cell>
          <cell r="G1520" t="str">
            <v>㎥</v>
          </cell>
          <cell r="I1520">
            <v>0</v>
          </cell>
        </row>
        <row r="1521">
          <cell r="A1521" t="str">
            <v>E1</v>
          </cell>
          <cell r="B1521">
            <v>0</v>
          </cell>
          <cell r="C1521" t="str">
            <v>소계</v>
          </cell>
          <cell r="D1521">
            <v>14551603</v>
          </cell>
          <cell r="I1521">
            <v>0</v>
          </cell>
        </row>
        <row r="1522">
          <cell r="A1522" t="str">
            <v>T1</v>
          </cell>
          <cell r="B1522">
            <v>1524</v>
          </cell>
          <cell r="C1522" t="str">
            <v>-5</v>
          </cell>
          <cell r="D1522">
            <v>14551611</v>
          </cell>
          <cell r="E1522" t="str">
            <v>표준단면-6</v>
          </cell>
          <cell r="F1522" t="str">
            <v>(포장 80 Cm)</v>
          </cell>
          <cell r="I1522">
            <v>0</v>
          </cell>
        </row>
        <row r="1523">
          <cell r="A1523" t="str">
            <v>D03710</v>
          </cell>
          <cell r="B1523">
            <v>2495</v>
          </cell>
          <cell r="C1523" t="str">
            <v>-5-a</v>
          </cell>
          <cell r="D1523">
            <v>14551615</v>
          </cell>
          <cell r="E1523" t="str">
            <v>반단면 굴착(포장80)</v>
          </cell>
          <cell r="F1523" t="str">
            <v>(상부,표준단면-6)</v>
          </cell>
          <cell r="G1523" t="str">
            <v>㎥</v>
          </cell>
          <cell r="I1523">
            <v>0</v>
          </cell>
        </row>
        <row r="1524">
          <cell r="A1524" t="str">
            <v>D03711</v>
          </cell>
          <cell r="B1524">
            <v>2266</v>
          </cell>
          <cell r="C1524" t="str">
            <v>-5-b</v>
          </cell>
          <cell r="D1524">
            <v>14551617</v>
          </cell>
          <cell r="E1524" t="str">
            <v>반단면 굴착(포장80)</v>
          </cell>
          <cell r="F1524" t="str">
            <v>(하부,표준단면-6)</v>
          </cell>
          <cell r="G1524" t="str">
            <v>㎥</v>
          </cell>
          <cell r="I1524">
            <v>0</v>
          </cell>
        </row>
        <row r="1525">
          <cell r="A1525" t="str">
            <v>E1</v>
          </cell>
          <cell r="B1525">
            <v>0</v>
          </cell>
          <cell r="C1525" t="str">
            <v>소계</v>
          </cell>
          <cell r="D1525">
            <v>14551618</v>
          </cell>
          <cell r="I1525">
            <v>0</v>
          </cell>
        </row>
        <row r="1526">
          <cell r="A1526" t="str">
            <v>E2</v>
          </cell>
          <cell r="B1526">
            <v>0</v>
          </cell>
          <cell r="C1526" t="str">
            <v>계</v>
          </cell>
          <cell r="D1526">
            <v>14551619</v>
          </cell>
          <cell r="I1526">
            <v>0</v>
          </cell>
        </row>
        <row r="1527">
          <cell r="A1527" t="str">
            <v>E3</v>
          </cell>
          <cell r="B1527">
            <v>0</v>
          </cell>
          <cell r="C1527" t="str">
            <v>합계</v>
          </cell>
          <cell r="D1527">
            <v>14551683</v>
          </cell>
          <cell r="I1527">
            <v>0</v>
          </cell>
        </row>
        <row r="1528">
          <cell r="A1528" t="str">
            <v>T3</v>
          </cell>
          <cell r="B1528">
            <v>1558</v>
          </cell>
          <cell r="C1528" t="str">
            <v>4.02</v>
          </cell>
          <cell r="D1528">
            <v>14551715</v>
          </cell>
          <cell r="E1528" t="str">
            <v>버 럭 처 리</v>
          </cell>
          <cell r="I1528">
            <v>0</v>
          </cell>
        </row>
        <row r="1529">
          <cell r="A1529" t="str">
            <v>T2</v>
          </cell>
          <cell r="B1529">
            <v>1531</v>
          </cell>
          <cell r="C1529" t="str">
            <v>a</v>
          </cell>
          <cell r="D1529">
            <v>14551731</v>
          </cell>
          <cell r="E1529" t="str">
            <v>전단면버럭처리</v>
          </cell>
          <cell r="I1529">
            <v>0</v>
          </cell>
        </row>
        <row r="1530">
          <cell r="A1530" t="str">
            <v>D00159</v>
          </cell>
          <cell r="B1530">
            <v>4675</v>
          </cell>
          <cell r="C1530" t="str">
            <v>-1</v>
          </cell>
          <cell r="D1530">
            <v>14551763</v>
          </cell>
          <cell r="E1530" t="str">
            <v>전단면 버럭처리</v>
          </cell>
          <cell r="F1530" t="str">
            <v>(표준단면-2)</v>
          </cell>
          <cell r="G1530" t="str">
            <v>㎥</v>
          </cell>
          <cell r="I1530">
            <v>0</v>
          </cell>
        </row>
        <row r="1531">
          <cell r="A1531" t="str">
            <v>D00716</v>
          </cell>
          <cell r="B1531">
            <v>18355</v>
          </cell>
          <cell r="C1531" t="str">
            <v>-2</v>
          </cell>
          <cell r="D1531">
            <v>14551771</v>
          </cell>
          <cell r="E1531" t="str">
            <v>전단면 버럭처리</v>
          </cell>
          <cell r="F1531" t="str">
            <v>(표준단면-3)</v>
          </cell>
          <cell r="G1531" t="str">
            <v>㎥</v>
          </cell>
          <cell r="I1531">
            <v>0</v>
          </cell>
        </row>
        <row r="1532">
          <cell r="A1532" t="str">
            <v>E2</v>
          </cell>
          <cell r="B1532">
            <v>0</v>
          </cell>
          <cell r="C1532" t="str">
            <v>계</v>
          </cell>
          <cell r="D1532">
            <v>14551772</v>
          </cell>
          <cell r="I1532">
            <v>0</v>
          </cell>
        </row>
        <row r="1533">
          <cell r="A1533" t="str">
            <v>T2</v>
          </cell>
          <cell r="B1533">
            <v>1553</v>
          </cell>
          <cell r="C1533" t="str">
            <v>b</v>
          </cell>
          <cell r="D1533">
            <v>14551773</v>
          </cell>
          <cell r="E1533" t="str">
            <v>반단면버럭처리</v>
          </cell>
          <cell r="I1533">
            <v>0</v>
          </cell>
        </row>
        <row r="1534">
          <cell r="A1534" t="str">
            <v>T1</v>
          </cell>
          <cell r="B1534">
            <v>1536</v>
          </cell>
          <cell r="C1534" t="str">
            <v>-1</v>
          </cell>
          <cell r="D1534">
            <v>14551774</v>
          </cell>
          <cell r="E1534" t="str">
            <v>표준단면-4</v>
          </cell>
          <cell r="I1534">
            <v>0</v>
          </cell>
        </row>
        <row r="1535">
          <cell r="A1535" t="str">
            <v>D00717</v>
          </cell>
          <cell r="B1535">
            <v>6371</v>
          </cell>
          <cell r="C1535" t="str">
            <v>-1-a</v>
          </cell>
          <cell r="D1535">
            <v>14551903</v>
          </cell>
          <cell r="E1535" t="str">
            <v>반단면버럭처리</v>
          </cell>
          <cell r="F1535" t="str">
            <v>(상부,표준단면-4)</v>
          </cell>
          <cell r="G1535" t="str">
            <v>㎥</v>
          </cell>
          <cell r="I1535">
            <v>0</v>
          </cell>
        </row>
        <row r="1536">
          <cell r="A1536" t="str">
            <v>D00718</v>
          </cell>
          <cell r="B1536">
            <v>5429</v>
          </cell>
          <cell r="C1536" t="str">
            <v>-1-b</v>
          </cell>
          <cell r="D1536">
            <v>14551905</v>
          </cell>
          <cell r="E1536" t="str">
            <v>반단면버럭처리</v>
          </cell>
          <cell r="F1536" t="str">
            <v>(하부,표준단면-4)</v>
          </cell>
          <cell r="G1536" t="str">
            <v>㎥</v>
          </cell>
          <cell r="I1536">
            <v>0</v>
          </cell>
        </row>
        <row r="1537">
          <cell r="A1537" t="str">
            <v>E1</v>
          </cell>
          <cell r="B1537">
            <v>0</v>
          </cell>
          <cell r="C1537" t="str">
            <v>소계</v>
          </cell>
          <cell r="D1537">
            <v>14551906</v>
          </cell>
          <cell r="I1537">
            <v>0</v>
          </cell>
        </row>
        <row r="1538">
          <cell r="A1538" t="str">
            <v>T1</v>
          </cell>
          <cell r="B1538">
            <v>1540</v>
          </cell>
          <cell r="C1538" t="str">
            <v>-2</v>
          </cell>
          <cell r="D1538">
            <v>14551970</v>
          </cell>
          <cell r="E1538" t="str">
            <v>표준단면-5</v>
          </cell>
          <cell r="F1538" t="str">
            <v>(포장 60 Cm)</v>
          </cell>
          <cell r="I1538">
            <v>0</v>
          </cell>
        </row>
        <row r="1539">
          <cell r="A1539" t="str">
            <v>D01038</v>
          </cell>
          <cell r="B1539">
            <v>9882</v>
          </cell>
          <cell r="C1539" t="str">
            <v>-2-a</v>
          </cell>
          <cell r="D1539">
            <v>14552034</v>
          </cell>
          <cell r="E1539" t="str">
            <v>반단면버럭처리(상부)</v>
          </cell>
          <cell r="F1539" t="str">
            <v>(표준단면-5, 60Cm)</v>
          </cell>
          <cell r="G1539" t="str">
            <v>㎥</v>
          </cell>
          <cell r="I1539">
            <v>0</v>
          </cell>
        </row>
        <row r="1540">
          <cell r="A1540" t="str">
            <v>D01039</v>
          </cell>
          <cell r="B1540">
            <v>8357</v>
          </cell>
          <cell r="C1540" t="str">
            <v>-2-b</v>
          </cell>
          <cell r="D1540">
            <v>14552035</v>
          </cell>
          <cell r="E1540" t="str">
            <v>반단면버럭처리(하부)</v>
          </cell>
          <cell r="F1540" t="str">
            <v>(표준단면-5, 60Cm)</v>
          </cell>
          <cell r="G1540" t="str">
            <v>㎥</v>
          </cell>
          <cell r="I1540">
            <v>0</v>
          </cell>
        </row>
        <row r="1541">
          <cell r="A1541" t="str">
            <v>E1</v>
          </cell>
          <cell r="B1541">
            <v>0</v>
          </cell>
          <cell r="C1541" t="str">
            <v>소계</v>
          </cell>
          <cell r="D1541">
            <v>14552067</v>
          </cell>
          <cell r="I1541">
            <v>0</v>
          </cell>
        </row>
        <row r="1542">
          <cell r="A1542" t="str">
            <v>T1</v>
          </cell>
          <cell r="B1542">
            <v>1544</v>
          </cell>
          <cell r="C1542" t="str">
            <v>-3</v>
          </cell>
          <cell r="D1542">
            <v>14552083</v>
          </cell>
          <cell r="E1542" t="str">
            <v>표준단면-5</v>
          </cell>
          <cell r="F1542" t="str">
            <v>(포장 80 Cm)</v>
          </cell>
          <cell r="I1542">
            <v>0</v>
          </cell>
        </row>
        <row r="1543">
          <cell r="A1543" t="str">
            <v>D01143</v>
          </cell>
          <cell r="B1543">
            <v>1437</v>
          </cell>
          <cell r="C1543" t="str">
            <v>-3-a</v>
          </cell>
          <cell r="D1543">
            <v>14552099</v>
          </cell>
          <cell r="E1543" t="str">
            <v>반단면버럭처리(상부)</v>
          </cell>
          <cell r="F1543" t="str">
            <v>(표준단면-5, 80Cm)</v>
          </cell>
          <cell r="G1543" t="str">
            <v>㎥</v>
          </cell>
          <cell r="I1543">
            <v>0</v>
          </cell>
        </row>
        <row r="1544">
          <cell r="A1544" t="str">
            <v>D01144</v>
          </cell>
          <cell r="B1544">
            <v>1254</v>
          </cell>
          <cell r="C1544" t="str">
            <v>-3-b</v>
          </cell>
          <cell r="D1544">
            <v>14552131</v>
          </cell>
          <cell r="E1544" t="str">
            <v>반단면버럭처리(하부)</v>
          </cell>
          <cell r="F1544" t="str">
            <v>(표준단면-5, 80Cm)</v>
          </cell>
          <cell r="G1544" t="str">
            <v>㎥</v>
          </cell>
          <cell r="I1544">
            <v>0</v>
          </cell>
        </row>
        <row r="1545">
          <cell r="A1545" t="str">
            <v>E1</v>
          </cell>
          <cell r="B1545">
            <v>0</v>
          </cell>
          <cell r="C1545" t="str">
            <v>소계</v>
          </cell>
          <cell r="D1545">
            <v>14552139</v>
          </cell>
          <cell r="I1545">
            <v>0</v>
          </cell>
        </row>
        <row r="1546">
          <cell r="A1546" t="str">
            <v>T1</v>
          </cell>
          <cell r="B1546">
            <v>1548</v>
          </cell>
          <cell r="C1546" t="str">
            <v>-4</v>
          </cell>
          <cell r="D1546">
            <v>14552143</v>
          </cell>
          <cell r="E1546" t="str">
            <v>표준단면-6</v>
          </cell>
          <cell r="F1546" t="str">
            <v>(포장 60 Cm)</v>
          </cell>
          <cell r="I1546">
            <v>0</v>
          </cell>
        </row>
        <row r="1547">
          <cell r="A1547" t="str">
            <v>D01145</v>
          </cell>
          <cell r="B1547">
            <v>6468</v>
          </cell>
          <cell r="C1547" t="str">
            <v>-4-a</v>
          </cell>
          <cell r="D1547">
            <v>14552147</v>
          </cell>
          <cell r="E1547" t="str">
            <v>반단면버럭처리(상부)</v>
          </cell>
          <cell r="F1547" t="str">
            <v>(표준단면-6, 60Cm)</v>
          </cell>
          <cell r="G1547" t="str">
            <v>㎥</v>
          </cell>
          <cell r="I1547">
            <v>0</v>
          </cell>
        </row>
        <row r="1548">
          <cell r="A1548" t="str">
            <v>D01146</v>
          </cell>
          <cell r="B1548">
            <v>5470</v>
          </cell>
          <cell r="C1548" t="str">
            <v>-4-b</v>
          </cell>
          <cell r="D1548">
            <v>14552155</v>
          </cell>
          <cell r="E1548" t="str">
            <v>반단면버럭처리(하부)</v>
          </cell>
          <cell r="F1548" t="str">
            <v>(표준단면-6, 60Cm)</v>
          </cell>
          <cell r="G1548" t="str">
            <v>㎥</v>
          </cell>
          <cell r="I1548">
            <v>0</v>
          </cell>
        </row>
        <row r="1549">
          <cell r="A1549" t="str">
            <v>E1</v>
          </cell>
          <cell r="B1549">
            <v>0</v>
          </cell>
          <cell r="C1549" t="str">
            <v>소계</v>
          </cell>
          <cell r="D1549">
            <v>14552157</v>
          </cell>
          <cell r="I1549">
            <v>0</v>
          </cell>
        </row>
        <row r="1550">
          <cell r="A1550" t="str">
            <v>T1</v>
          </cell>
          <cell r="B1550">
            <v>1552</v>
          </cell>
          <cell r="C1550" t="str">
            <v>-5</v>
          </cell>
          <cell r="D1550">
            <v>14552158</v>
          </cell>
          <cell r="E1550" t="str">
            <v>표준단면-6</v>
          </cell>
          <cell r="F1550" t="str">
            <v>(포장 80 Cm)</v>
          </cell>
          <cell r="I1550">
            <v>0</v>
          </cell>
        </row>
        <row r="1551">
          <cell r="A1551" t="str">
            <v>D03712</v>
          </cell>
          <cell r="B1551">
            <v>2695</v>
          </cell>
          <cell r="C1551" t="str">
            <v>-5-a</v>
          </cell>
          <cell r="D1551">
            <v>14552159</v>
          </cell>
          <cell r="E1551" t="str">
            <v>반단면버럭처리(상부)</v>
          </cell>
          <cell r="F1551" t="str">
            <v>(표준단면-6, 80Cm)</v>
          </cell>
          <cell r="G1551" t="str">
            <v>㎥</v>
          </cell>
          <cell r="I1551">
            <v>0</v>
          </cell>
        </row>
        <row r="1552">
          <cell r="A1552" t="str">
            <v>D03713</v>
          </cell>
          <cell r="B1552">
            <v>2351</v>
          </cell>
          <cell r="C1552" t="str">
            <v>-5-b</v>
          </cell>
          <cell r="D1552">
            <v>14552223</v>
          </cell>
          <cell r="E1552" t="str">
            <v>반단면버럭처리(하부)</v>
          </cell>
          <cell r="F1552" t="str">
            <v>(표준단면-6, 80Cm)</v>
          </cell>
          <cell r="G1552" t="str">
            <v>㎥</v>
          </cell>
          <cell r="I1552">
            <v>0</v>
          </cell>
        </row>
        <row r="1553">
          <cell r="A1553" t="str">
            <v>E1</v>
          </cell>
          <cell r="B1553">
            <v>0</v>
          </cell>
          <cell r="C1553" t="str">
            <v>소계</v>
          </cell>
          <cell r="D1553">
            <v>14552255</v>
          </cell>
          <cell r="I1553">
            <v>0</v>
          </cell>
        </row>
        <row r="1554">
          <cell r="A1554" t="str">
            <v>E2</v>
          </cell>
          <cell r="B1554">
            <v>0</v>
          </cell>
          <cell r="C1554" t="str">
            <v>계</v>
          </cell>
          <cell r="D1554">
            <v>14552263</v>
          </cell>
          <cell r="I1554">
            <v>0</v>
          </cell>
        </row>
        <row r="1555">
          <cell r="A1555" t="str">
            <v>T2</v>
          </cell>
          <cell r="B1555">
            <v>1557</v>
          </cell>
          <cell r="C1555" t="str">
            <v>c</v>
          </cell>
          <cell r="D1555">
            <v>14552271</v>
          </cell>
          <cell r="E1555" t="str">
            <v>숏크리트버럭처리</v>
          </cell>
          <cell r="I1555">
            <v>0</v>
          </cell>
        </row>
        <row r="1556">
          <cell r="A1556" t="str">
            <v>D00719</v>
          </cell>
          <cell r="B1556">
            <v>935</v>
          </cell>
          <cell r="C1556" t="str">
            <v>-1</v>
          </cell>
          <cell r="D1556">
            <v>14552287</v>
          </cell>
          <cell r="E1556" t="str">
            <v>숏크리트 버럭처리</v>
          </cell>
          <cell r="F1556" t="str">
            <v>(갱  내)</v>
          </cell>
          <cell r="G1556" t="str">
            <v>㎥</v>
          </cell>
          <cell r="I1556">
            <v>0</v>
          </cell>
        </row>
        <row r="1557">
          <cell r="A1557" t="str">
            <v>D01147</v>
          </cell>
          <cell r="B1557">
            <v>10</v>
          </cell>
          <cell r="C1557" t="str">
            <v>-2</v>
          </cell>
          <cell r="D1557">
            <v>14552289</v>
          </cell>
          <cell r="E1557" t="str">
            <v>숏크리트 버럭처리</v>
          </cell>
          <cell r="F1557" t="str">
            <v>(갱구부)</v>
          </cell>
          <cell r="G1557" t="str">
            <v>㎥</v>
          </cell>
          <cell r="I1557">
            <v>0</v>
          </cell>
        </row>
        <row r="1558">
          <cell r="A1558" t="str">
            <v>E2</v>
          </cell>
          <cell r="B1558">
            <v>0</v>
          </cell>
          <cell r="C1558" t="str">
            <v>계</v>
          </cell>
          <cell r="D1558">
            <v>14552290</v>
          </cell>
          <cell r="I1558">
            <v>0</v>
          </cell>
        </row>
        <row r="1559">
          <cell r="A1559" t="str">
            <v>E3</v>
          </cell>
          <cell r="B1559">
            <v>0</v>
          </cell>
          <cell r="C1559" t="str">
            <v>합계</v>
          </cell>
          <cell r="D1559">
            <v>14552322</v>
          </cell>
          <cell r="I1559">
            <v>0</v>
          </cell>
        </row>
        <row r="1560">
          <cell r="A1560" t="str">
            <v>T3</v>
          </cell>
          <cell r="B1560">
            <v>1573</v>
          </cell>
          <cell r="C1560" t="str">
            <v>4.03</v>
          </cell>
          <cell r="D1560">
            <v>14552354</v>
          </cell>
          <cell r="E1560" t="str">
            <v>지  보  공</v>
          </cell>
          <cell r="I1560">
            <v>0</v>
          </cell>
        </row>
        <row r="1561">
          <cell r="A1561" t="str">
            <v>T2</v>
          </cell>
          <cell r="B1561">
            <v>1564</v>
          </cell>
          <cell r="C1561" t="str">
            <v>a</v>
          </cell>
          <cell r="D1561">
            <v>14552387</v>
          </cell>
          <cell r="E1561" t="str">
            <v>강지보공</v>
          </cell>
          <cell r="I1561">
            <v>0</v>
          </cell>
        </row>
        <row r="1562">
          <cell r="A1562" t="str">
            <v>D01042</v>
          </cell>
          <cell r="B1562">
            <v>96</v>
          </cell>
          <cell r="C1562" t="str">
            <v>-1</v>
          </cell>
          <cell r="D1562">
            <v>14552419</v>
          </cell>
          <cell r="E1562" t="str">
            <v>STEEL RIB</v>
          </cell>
          <cell r="F1562" t="str">
            <v>(표준단면-4)</v>
          </cell>
          <cell r="G1562" t="str">
            <v>SET</v>
          </cell>
          <cell r="I1562">
            <v>0</v>
          </cell>
        </row>
        <row r="1563">
          <cell r="A1563" t="str">
            <v>D00738</v>
          </cell>
          <cell r="B1563">
            <v>210</v>
          </cell>
          <cell r="C1563" t="str">
            <v>-2</v>
          </cell>
          <cell r="D1563">
            <v>14552483</v>
          </cell>
          <cell r="E1563" t="str">
            <v>STEEL RIB</v>
          </cell>
          <cell r="F1563" t="str">
            <v>(표준단면-5)</v>
          </cell>
          <cell r="G1563" t="str">
            <v>SET</v>
          </cell>
          <cell r="I1563">
            <v>0</v>
          </cell>
        </row>
        <row r="1564">
          <cell r="A1564" t="str">
            <v>D01041</v>
          </cell>
          <cell r="B1564">
            <v>340</v>
          </cell>
          <cell r="C1564" t="str">
            <v>-3</v>
          </cell>
          <cell r="D1564">
            <v>14552515</v>
          </cell>
          <cell r="E1564" t="str">
            <v>STEEL RIB</v>
          </cell>
          <cell r="F1564" t="str">
            <v>(표준단면-6)</v>
          </cell>
          <cell r="G1564" t="str">
            <v>SET</v>
          </cell>
          <cell r="I1564">
            <v>0</v>
          </cell>
        </row>
        <row r="1565">
          <cell r="A1565" t="str">
            <v>E2</v>
          </cell>
          <cell r="B1565">
            <v>0</v>
          </cell>
          <cell r="C1565" t="str">
            <v>계</v>
          </cell>
          <cell r="D1565">
            <v>14552523</v>
          </cell>
          <cell r="I1565">
            <v>0</v>
          </cell>
        </row>
        <row r="1566">
          <cell r="A1566" t="str">
            <v>T2</v>
          </cell>
          <cell r="B1566">
            <v>1572</v>
          </cell>
          <cell r="C1566" t="str">
            <v>b</v>
          </cell>
          <cell r="D1566">
            <v>14552527</v>
          </cell>
          <cell r="E1566" t="str">
            <v>숏크리트공</v>
          </cell>
          <cell r="I1566">
            <v>0</v>
          </cell>
        </row>
        <row r="1567">
          <cell r="A1567" t="str">
            <v>D00727</v>
          </cell>
          <cell r="B1567">
            <v>162</v>
          </cell>
          <cell r="C1567" t="str">
            <v>-1</v>
          </cell>
          <cell r="D1567">
            <v>14552539</v>
          </cell>
          <cell r="E1567" t="str">
            <v>숏크리트</v>
          </cell>
          <cell r="F1567" t="str">
            <v>(표준단면-2)</v>
          </cell>
          <cell r="G1567" t="str">
            <v>㎥</v>
          </cell>
          <cell r="I1567">
            <v>0</v>
          </cell>
        </row>
        <row r="1568">
          <cell r="A1568" t="str">
            <v>D00728</v>
          </cell>
          <cell r="B1568">
            <v>968</v>
          </cell>
          <cell r="C1568" t="str">
            <v>-2</v>
          </cell>
          <cell r="D1568">
            <v>14552543</v>
          </cell>
          <cell r="E1568" t="str">
            <v>숏크리트</v>
          </cell>
          <cell r="F1568" t="str">
            <v>(표준단면-3)</v>
          </cell>
          <cell r="G1568" t="str">
            <v>㎥</v>
          </cell>
          <cell r="I1568">
            <v>0</v>
          </cell>
        </row>
        <row r="1569">
          <cell r="A1569" t="str">
            <v>D01044</v>
          </cell>
          <cell r="B1569">
            <v>866</v>
          </cell>
          <cell r="C1569" t="str">
            <v>-3</v>
          </cell>
          <cell r="D1569">
            <v>14552545</v>
          </cell>
          <cell r="E1569" t="str">
            <v>숏크리트</v>
          </cell>
          <cell r="F1569" t="str">
            <v>(표준단면-4)</v>
          </cell>
          <cell r="G1569" t="str">
            <v>㎥</v>
          </cell>
          <cell r="I1569">
            <v>0</v>
          </cell>
        </row>
        <row r="1570">
          <cell r="A1570" t="str">
            <v>D00741</v>
          </cell>
          <cell r="B1570">
            <v>1841</v>
          </cell>
          <cell r="C1570" t="str">
            <v>-4</v>
          </cell>
          <cell r="D1570">
            <v>14552546</v>
          </cell>
          <cell r="E1570" t="str">
            <v>숏크리트</v>
          </cell>
          <cell r="F1570" t="str">
            <v>(표준단면-5)</v>
          </cell>
          <cell r="G1570" t="str">
            <v>㎥</v>
          </cell>
          <cell r="I1570">
            <v>0</v>
          </cell>
        </row>
        <row r="1571">
          <cell r="A1571" t="str">
            <v>D01045</v>
          </cell>
          <cell r="B1571">
            <v>1518</v>
          </cell>
          <cell r="C1571" t="str">
            <v>-5</v>
          </cell>
          <cell r="D1571">
            <v>14552547</v>
          </cell>
          <cell r="E1571" t="str">
            <v>숏크리트</v>
          </cell>
          <cell r="F1571" t="str">
            <v>(표준단면-6)</v>
          </cell>
          <cell r="G1571" t="str">
            <v>㎥</v>
          </cell>
          <cell r="I1571">
            <v>0</v>
          </cell>
        </row>
        <row r="1572">
          <cell r="A1572" t="str">
            <v>D00729</v>
          </cell>
          <cell r="B1572">
            <v>95</v>
          </cell>
          <cell r="C1572" t="str">
            <v>-6</v>
          </cell>
          <cell r="D1572">
            <v>14552611</v>
          </cell>
          <cell r="E1572" t="str">
            <v>숏크리트</v>
          </cell>
          <cell r="F1572" t="str">
            <v>(갱구부)</v>
          </cell>
          <cell r="G1572" t="str">
            <v>㎥</v>
          </cell>
          <cell r="I1572">
            <v>0</v>
          </cell>
        </row>
        <row r="1573">
          <cell r="A1573" t="str">
            <v>E2</v>
          </cell>
          <cell r="B1573">
            <v>0</v>
          </cell>
          <cell r="C1573" t="str">
            <v>계</v>
          </cell>
          <cell r="D1573">
            <v>14552627</v>
          </cell>
          <cell r="I1573">
            <v>0</v>
          </cell>
        </row>
        <row r="1574">
          <cell r="A1574" t="str">
            <v>E3</v>
          </cell>
          <cell r="B1574">
            <v>0</v>
          </cell>
          <cell r="C1574" t="str">
            <v>합계</v>
          </cell>
          <cell r="D1574">
            <v>14552635</v>
          </cell>
          <cell r="I1574">
            <v>0</v>
          </cell>
        </row>
        <row r="1575">
          <cell r="A1575" t="str">
            <v>T3</v>
          </cell>
          <cell r="B1575">
            <v>1610</v>
          </cell>
          <cell r="C1575" t="str">
            <v>4.04</v>
          </cell>
          <cell r="D1575">
            <v>14552639</v>
          </cell>
          <cell r="E1575" t="str">
            <v>락볼트공</v>
          </cell>
          <cell r="I1575">
            <v>0</v>
          </cell>
        </row>
        <row r="1576">
          <cell r="A1576" t="str">
            <v>T2</v>
          </cell>
          <cell r="B1576">
            <v>1578</v>
          </cell>
          <cell r="C1576" t="str">
            <v>a</v>
          </cell>
          <cell r="D1576">
            <v>14552653</v>
          </cell>
          <cell r="E1576" t="str">
            <v>표준단면-2</v>
          </cell>
          <cell r="I1576">
            <v>0</v>
          </cell>
        </row>
        <row r="1577">
          <cell r="A1577" t="str">
            <v>D00387</v>
          </cell>
          <cell r="B1577">
            <v>170</v>
          </cell>
          <cell r="C1577" t="str">
            <v>-1</v>
          </cell>
          <cell r="D1577">
            <v>14552667</v>
          </cell>
          <cell r="E1577" t="str">
            <v>락볼트공(상부)</v>
          </cell>
          <cell r="F1577" t="str">
            <v>(표준단면-2)</v>
          </cell>
          <cell r="G1577" t="str">
            <v>SET</v>
          </cell>
          <cell r="I1577">
            <v>0</v>
          </cell>
        </row>
        <row r="1578">
          <cell r="A1578" t="str">
            <v>D00388</v>
          </cell>
          <cell r="B1578">
            <v>40</v>
          </cell>
          <cell r="C1578" t="str">
            <v>-2</v>
          </cell>
          <cell r="D1578">
            <v>14552671</v>
          </cell>
          <cell r="E1578" t="str">
            <v>락볼트공(측벽)</v>
          </cell>
          <cell r="F1578" t="str">
            <v>(표준단면-2)</v>
          </cell>
          <cell r="G1578" t="str">
            <v>SET</v>
          </cell>
          <cell r="I1578">
            <v>0</v>
          </cell>
        </row>
        <row r="1579">
          <cell r="A1579" t="str">
            <v>E2</v>
          </cell>
          <cell r="B1579">
            <v>0</v>
          </cell>
          <cell r="C1579" t="str">
            <v>계</v>
          </cell>
          <cell r="D1579">
            <v>14552672</v>
          </cell>
          <cell r="I1579">
            <v>0</v>
          </cell>
        </row>
        <row r="1580">
          <cell r="A1580" t="str">
            <v>T2</v>
          </cell>
          <cell r="B1580">
            <v>1582</v>
          </cell>
          <cell r="C1580" t="str">
            <v>b</v>
          </cell>
          <cell r="D1580">
            <v>14552673</v>
          </cell>
          <cell r="E1580" t="str">
            <v>표준단면-3</v>
          </cell>
          <cell r="I1580">
            <v>0</v>
          </cell>
        </row>
        <row r="1581">
          <cell r="A1581" t="str">
            <v>D00749</v>
          </cell>
          <cell r="B1581">
            <v>977</v>
          </cell>
          <cell r="C1581" t="str">
            <v>-1</v>
          </cell>
          <cell r="D1581">
            <v>14552801</v>
          </cell>
          <cell r="E1581" t="str">
            <v>락볼트공(상부)</v>
          </cell>
          <cell r="F1581" t="str">
            <v>(표준단면-3)</v>
          </cell>
          <cell r="G1581" t="str">
            <v>SET</v>
          </cell>
          <cell r="I1581">
            <v>0</v>
          </cell>
        </row>
        <row r="1582">
          <cell r="A1582" t="str">
            <v>D00748</v>
          </cell>
          <cell r="B1582">
            <v>690</v>
          </cell>
          <cell r="C1582" t="str">
            <v>-2</v>
          </cell>
          <cell r="D1582">
            <v>14552802</v>
          </cell>
          <cell r="E1582" t="str">
            <v>락볼트공(하부)</v>
          </cell>
          <cell r="F1582" t="str">
            <v>(표준단면-3)</v>
          </cell>
          <cell r="G1582" t="str">
            <v>SET</v>
          </cell>
          <cell r="I1582">
            <v>0</v>
          </cell>
        </row>
        <row r="1583">
          <cell r="A1583" t="str">
            <v>E2</v>
          </cell>
          <cell r="B1583">
            <v>0</v>
          </cell>
          <cell r="C1583" t="str">
            <v>계</v>
          </cell>
          <cell r="D1583">
            <v>14552803</v>
          </cell>
          <cell r="I1583">
            <v>0</v>
          </cell>
        </row>
        <row r="1584">
          <cell r="A1584" t="str">
            <v>T2</v>
          </cell>
          <cell r="B1584">
            <v>1586</v>
          </cell>
          <cell r="C1584" t="str">
            <v>c</v>
          </cell>
          <cell r="D1584">
            <v>14552867</v>
          </cell>
          <cell r="E1584" t="str">
            <v>표준단면-4</v>
          </cell>
          <cell r="I1584">
            <v>0</v>
          </cell>
        </row>
        <row r="1585">
          <cell r="A1585" t="str">
            <v>D00747</v>
          </cell>
          <cell r="B1585">
            <v>816</v>
          </cell>
          <cell r="C1585" t="str">
            <v>-1</v>
          </cell>
          <cell r="D1585">
            <v>14552931</v>
          </cell>
          <cell r="E1585" t="str">
            <v>락볼트공(상부)</v>
          </cell>
          <cell r="F1585" t="str">
            <v>(표준단면-4)</v>
          </cell>
          <cell r="G1585" t="str">
            <v>SET</v>
          </cell>
          <cell r="I1585">
            <v>0</v>
          </cell>
        </row>
        <row r="1586">
          <cell r="A1586" t="str">
            <v>D00750</v>
          </cell>
          <cell r="B1586">
            <v>576</v>
          </cell>
          <cell r="C1586" t="str">
            <v>-2</v>
          </cell>
          <cell r="D1586">
            <v>14552995</v>
          </cell>
          <cell r="E1586" t="str">
            <v>락볼트공(하부)</v>
          </cell>
          <cell r="F1586" t="str">
            <v>(표준단면-4)</v>
          </cell>
          <cell r="G1586" t="str">
            <v>SET</v>
          </cell>
          <cell r="I1586">
            <v>0</v>
          </cell>
        </row>
        <row r="1587">
          <cell r="A1587" t="str">
            <v>E2</v>
          </cell>
          <cell r="B1587">
            <v>0</v>
          </cell>
          <cell r="C1587" t="str">
            <v>계</v>
          </cell>
          <cell r="D1587">
            <v>14553011</v>
          </cell>
          <cell r="I1587">
            <v>0</v>
          </cell>
        </row>
        <row r="1588">
          <cell r="A1588" t="str">
            <v>T2</v>
          </cell>
          <cell r="B1588">
            <v>1590</v>
          </cell>
          <cell r="C1588" t="str">
            <v>d</v>
          </cell>
          <cell r="D1588">
            <v>14553019</v>
          </cell>
          <cell r="E1588" t="str">
            <v>표준단면-5</v>
          </cell>
          <cell r="I1588">
            <v>0</v>
          </cell>
        </row>
        <row r="1589">
          <cell r="A1589" t="str">
            <v>D01046</v>
          </cell>
          <cell r="B1589">
            <v>1785</v>
          </cell>
          <cell r="C1589" t="str">
            <v>-1</v>
          </cell>
          <cell r="D1589">
            <v>14553027</v>
          </cell>
          <cell r="E1589" t="str">
            <v>락볼트공(상부)</v>
          </cell>
          <cell r="F1589" t="str">
            <v>(표준단면-5)</v>
          </cell>
          <cell r="G1589" t="str">
            <v>SET</v>
          </cell>
          <cell r="I1589">
            <v>0</v>
          </cell>
        </row>
        <row r="1590">
          <cell r="A1590" t="str">
            <v>D01047</v>
          </cell>
          <cell r="B1590">
            <v>1260</v>
          </cell>
          <cell r="C1590" t="str">
            <v>-2</v>
          </cell>
          <cell r="D1590">
            <v>14553043</v>
          </cell>
          <cell r="E1590" t="str">
            <v>락볼트공(측벽)</v>
          </cell>
          <cell r="F1590" t="str">
            <v>(표준단면-5)</v>
          </cell>
          <cell r="G1590" t="str">
            <v>SET</v>
          </cell>
          <cell r="I1590">
            <v>0</v>
          </cell>
        </row>
        <row r="1591">
          <cell r="A1591" t="str">
            <v>E2</v>
          </cell>
          <cell r="B1591">
            <v>0</v>
          </cell>
          <cell r="C1591" t="str">
            <v>계</v>
          </cell>
          <cell r="D1591">
            <v>14553047</v>
          </cell>
          <cell r="I1591">
            <v>0</v>
          </cell>
        </row>
        <row r="1592">
          <cell r="A1592" t="str">
            <v>T2</v>
          </cell>
          <cell r="B1592">
            <v>1594</v>
          </cell>
          <cell r="C1592" t="str">
            <v>e</v>
          </cell>
          <cell r="D1592">
            <v>14553049</v>
          </cell>
          <cell r="E1592" t="str">
            <v>표준단면-6</v>
          </cell>
          <cell r="I1592">
            <v>0</v>
          </cell>
        </row>
        <row r="1593">
          <cell r="A1593" t="str">
            <v>D03717</v>
          </cell>
          <cell r="B1593">
            <v>1445</v>
          </cell>
          <cell r="C1593" t="str">
            <v>-1</v>
          </cell>
          <cell r="D1593">
            <v>14553114</v>
          </cell>
          <cell r="E1593" t="str">
            <v>락볼트공(상부)</v>
          </cell>
          <cell r="F1593" t="str">
            <v>(표준단면-6)</v>
          </cell>
          <cell r="G1593" t="str">
            <v>SET</v>
          </cell>
          <cell r="I1593">
            <v>0</v>
          </cell>
        </row>
        <row r="1594">
          <cell r="A1594" t="str">
            <v>D03718</v>
          </cell>
          <cell r="B1594">
            <v>1020</v>
          </cell>
          <cell r="C1594" t="str">
            <v>-2</v>
          </cell>
          <cell r="D1594">
            <v>14553147</v>
          </cell>
          <cell r="E1594" t="str">
            <v>락볼트공(측벽)</v>
          </cell>
          <cell r="F1594" t="str">
            <v>(표준단면-6)</v>
          </cell>
          <cell r="G1594" t="str">
            <v>SET</v>
          </cell>
          <cell r="I1594">
            <v>0</v>
          </cell>
        </row>
        <row r="1595">
          <cell r="A1595" t="str">
            <v>E2</v>
          </cell>
          <cell r="B1595">
            <v>0</v>
          </cell>
          <cell r="C1595" t="str">
            <v>계</v>
          </cell>
          <cell r="D1595">
            <v>14553163</v>
          </cell>
          <cell r="I1595">
            <v>0</v>
          </cell>
        </row>
        <row r="1596">
          <cell r="A1596" t="str">
            <v>T2</v>
          </cell>
          <cell r="B1596">
            <v>1598</v>
          </cell>
          <cell r="C1596" t="str">
            <v>f</v>
          </cell>
          <cell r="D1596">
            <v>14553171</v>
          </cell>
          <cell r="E1596" t="str">
            <v>락볼트공</v>
          </cell>
          <cell r="I1596">
            <v>0</v>
          </cell>
        </row>
        <row r="1597">
          <cell r="A1597" t="str">
            <v>D00751</v>
          </cell>
          <cell r="B1597">
            <v>1313</v>
          </cell>
          <cell r="C1597" t="str">
            <v>-1</v>
          </cell>
          <cell r="D1597">
            <v>14553179</v>
          </cell>
          <cell r="E1597" t="str">
            <v>락볼트공</v>
          </cell>
          <cell r="F1597" t="str">
            <v>(갱구부 L=5 M)</v>
          </cell>
          <cell r="G1597" t="str">
            <v>조</v>
          </cell>
          <cell r="I1597">
            <v>0</v>
          </cell>
        </row>
        <row r="1598">
          <cell r="A1598" t="str">
            <v>D03864</v>
          </cell>
          <cell r="B1598">
            <v>144</v>
          </cell>
          <cell r="C1598" t="str">
            <v>-2</v>
          </cell>
          <cell r="D1598">
            <v>14553180</v>
          </cell>
          <cell r="E1598" t="str">
            <v>락볼트공</v>
          </cell>
          <cell r="F1598" t="str">
            <v>(갱구부 L=7 M)</v>
          </cell>
          <cell r="G1598" t="str">
            <v>조</v>
          </cell>
          <cell r="I1598">
            <v>0</v>
          </cell>
        </row>
        <row r="1599">
          <cell r="A1599" t="str">
            <v>E2</v>
          </cell>
          <cell r="B1599">
            <v>0</v>
          </cell>
          <cell r="C1599" t="str">
            <v>계</v>
          </cell>
          <cell r="D1599">
            <v>14553181</v>
          </cell>
          <cell r="I1599">
            <v>0</v>
          </cell>
        </row>
        <row r="1600">
          <cell r="A1600" t="str">
            <v>T2</v>
          </cell>
          <cell r="B1600">
            <v>1606</v>
          </cell>
          <cell r="C1600" t="str">
            <v>g</v>
          </cell>
          <cell r="D1600">
            <v>14553309</v>
          </cell>
          <cell r="E1600" t="str">
            <v>강관다단그라우팅</v>
          </cell>
          <cell r="I1600">
            <v>0</v>
          </cell>
        </row>
        <row r="1601">
          <cell r="A1601" t="str">
            <v>T1</v>
          </cell>
          <cell r="B1601">
            <v>1602</v>
          </cell>
          <cell r="C1601" t="str">
            <v>-1</v>
          </cell>
          <cell r="D1601">
            <v>14553310</v>
          </cell>
          <cell r="E1601" t="str">
            <v>갱 구 부</v>
          </cell>
          <cell r="F1601" t="str">
            <v>(L=16.06 M/공)</v>
          </cell>
          <cell r="I1601">
            <v>0</v>
          </cell>
        </row>
        <row r="1602">
          <cell r="A1602" t="str">
            <v>D03722</v>
          </cell>
          <cell r="B1602">
            <v>276</v>
          </cell>
          <cell r="C1602" t="str">
            <v>-1-a</v>
          </cell>
          <cell r="D1602">
            <v>14553311</v>
          </cell>
          <cell r="E1602" t="str">
            <v>갱구부강관다단그라우</v>
          </cell>
          <cell r="F1602" t="str">
            <v>팅(풍화암)</v>
          </cell>
          <cell r="G1602" t="str">
            <v>공</v>
          </cell>
          <cell r="I1602">
            <v>0</v>
          </cell>
        </row>
        <row r="1603">
          <cell r="A1603" t="str">
            <v>E1</v>
          </cell>
          <cell r="B1603">
            <v>0</v>
          </cell>
          <cell r="C1603" t="str">
            <v>소계</v>
          </cell>
          <cell r="D1603">
            <v>14553415</v>
          </cell>
          <cell r="I1603">
            <v>0</v>
          </cell>
        </row>
        <row r="1604">
          <cell r="A1604" t="str">
            <v>T1</v>
          </cell>
          <cell r="B1604">
            <v>1605</v>
          </cell>
          <cell r="C1604" t="str">
            <v>-2</v>
          </cell>
          <cell r="D1604">
            <v>14553423</v>
          </cell>
          <cell r="E1604" t="str">
            <v>갱    내</v>
          </cell>
          <cell r="F1604" t="str">
            <v>(L=16.25 M/공)</v>
          </cell>
          <cell r="I1604">
            <v>0</v>
          </cell>
        </row>
        <row r="1605">
          <cell r="A1605" t="str">
            <v>D03721</v>
          </cell>
          <cell r="B1605">
            <v>638</v>
          </cell>
          <cell r="C1605" t="str">
            <v>-2-a</v>
          </cell>
          <cell r="D1605">
            <v>14553431</v>
          </cell>
          <cell r="E1605" t="str">
            <v>갱내강관다단그라우팅</v>
          </cell>
          <cell r="F1605" t="str">
            <v>(풍화암)</v>
          </cell>
          <cell r="G1605" t="str">
            <v>공</v>
          </cell>
          <cell r="I1605">
            <v>0</v>
          </cell>
        </row>
        <row r="1606">
          <cell r="A1606" t="str">
            <v>E1</v>
          </cell>
          <cell r="B1606">
            <v>0</v>
          </cell>
          <cell r="C1606" t="str">
            <v>소계</v>
          </cell>
          <cell r="D1606">
            <v>14553438</v>
          </cell>
          <cell r="I1606">
            <v>0</v>
          </cell>
        </row>
        <row r="1607">
          <cell r="A1607" t="str">
            <v>E2</v>
          </cell>
          <cell r="B1607">
            <v>0</v>
          </cell>
          <cell r="C1607" t="str">
            <v>계</v>
          </cell>
          <cell r="D1607">
            <v>14553439</v>
          </cell>
          <cell r="I1607">
            <v>0</v>
          </cell>
        </row>
        <row r="1608">
          <cell r="A1608" t="str">
            <v>D03736</v>
          </cell>
          <cell r="B1608">
            <v>275</v>
          </cell>
          <cell r="C1608" t="str">
            <v>h</v>
          </cell>
          <cell r="D1608">
            <v>14553504</v>
          </cell>
          <cell r="E1608" t="str">
            <v>FORE POLING</v>
          </cell>
          <cell r="G1608" t="str">
            <v>공</v>
          </cell>
          <cell r="I1608">
            <v>0</v>
          </cell>
        </row>
        <row r="1609">
          <cell r="A1609" t="str">
            <v>D00753</v>
          </cell>
          <cell r="B1609">
            <v>15</v>
          </cell>
          <cell r="C1609" t="str">
            <v>i</v>
          </cell>
          <cell r="D1609">
            <v>14553569</v>
          </cell>
          <cell r="E1609" t="str">
            <v>PRE GROUTING</v>
          </cell>
          <cell r="G1609" t="str">
            <v>개소</v>
          </cell>
          <cell r="I1609">
            <v>0</v>
          </cell>
        </row>
        <row r="1610">
          <cell r="A1610" t="str">
            <v>D03850</v>
          </cell>
          <cell r="B1610">
            <v>216</v>
          </cell>
          <cell r="C1610" t="str">
            <v>j</v>
          </cell>
          <cell r="D1610">
            <v>14553570</v>
          </cell>
          <cell r="E1610" t="str">
            <v>Soil Nailing</v>
          </cell>
          <cell r="G1610" t="str">
            <v>공</v>
          </cell>
          <cell r="I1610">
            <v>0</v>
          </cell>
        </row>
        <row r="1611">
          <cell r="A1611" t="str">
            <v>E3</v>
          </cell>
          <cell r="B1611">
            <v>0</v>
          </cell>
          <cell r="C1611" t="str">
            <v>합계</v>
          </cell>
          <cell r="D1611">
            <v>14553698</v>
          </cell>
          <cell r="I1611">
            <v>0</v>
          </cell>
        </row>
        <row r="1612">
          <cell r="A1612" t="str">
            <v>T3</v>
          </cell>
          <cell r="B1612">
            <v>1615</v>
          </cell>
          <cell r="C1612" t="str">
            <v>4.05</v>
          </cell>
          <cell r="D1612">
            <v>14553762</v>
          </cell>
          <cell r="E1612" t="str">
            <v>방 수 공</v>
          </cell>
          <cell r="I1612">
            <v>0</v>
          </cell>
        </row>
        <row r="1613">
          <cell r="A1613" t="str">
            <v>D00754</v>
          </cell>
          <cell r="B1613">
            <v>37</v>
          </cell>
          <cell r="C1613" t="str">
            <v>a</v>
          </cell>
          <cell r="D1613">
            <v>14553826</v>
          </cell>
          <cell r="E1613" t="str">
            <v>방 수 공</v>
          </cell>
          <cell r="F1613" t="str">
            <v>(FILTER CONCRETE)</v>
          </cell>
          <cell r="G1613" t="str">
            <v>㎥</v>
          </cell>
          <cell r="I1613">
            <v>0</v>
          </cell>
        </row>
        <row r="1614">
          <cell r="A1614" t="str">
            <v>D00341</v>
          </cell>
          <cell r="B1614">
            <v>199</v>
          </cell>
          <cell r="C1614" t="str">
            <v>b</v>
          </cell>
          <cell r="D1614">
            <v>14553827</v>
          </cell>
          <cell r="E1614" t="str">
            <v>PVC PIPE 설치</v>
          </cell>
          <cell r="F1614" t="str">
            <v>(D=100 m/m)</v>
          </cell>
          <cell r="G1614" t="str">
            <v>M</v>
          </cell>
          <cell r="I1614">
            <v>0</v>
          </cell>
        </row>
        <row r="1615">
          <cell r="A1615" t="str">
            <v>D00756</v>
          </cell>
          <cell r="B1615">
            <v>21643</v>
          </cell>
          <cell r="C1615" t="str">
            <v>c</v>
          </cell>
          <cell r="D1615">
            <v>14553891</v>
          </cell>
          <cell r="E1615" t="str">
            <v>방  수  공(방수쉬트</v>
          </cell>
          <cell r="F1615" t="str">
            <v>및부직포설치)</v>
          </cell>
          <cell r="G1615" t="str">
            <v>㎡</v>
          </cell>
          <cell r="I1615">
            <v>0</v>
          </cell>
        </row>
        <row r="1616">
          <cell r="A1616" t="str">
            <v>E3</v>
          </cell>
          <cell r="B1616">
            <v>0</v>
          </cell>
          <cell r="C1616" t="str">
            <v>합계</v>
          </cell>
          <cell r="D1616">
            <v>14553907</v>
          </cell>
          <cell r="I1616">
            <v>0</v>
          </cell>
        </row>
        <row r="1617">
          <cell r="A1617" t="str">
            <v>T3</v>
          </cell>
          <cell r="B1617">
            <v>1632</v>
          </cell>
          <cell r="C1617" t="str">
            <v>4.06</v>
          </cell>
          <cell r="D1617">
            <v>14553915</v>
          </cell>
          <cell r="E1617" t="str">
            <v>배 수 공</v>
          </cell>
          <cell r="I1617">
            <v>0</v>
          </cell>
        </row>
        <row r="1618">
          <cell r="A1618" t="str">
            <v>D00757</v>
          </cell>
          <cell r="B1618">
            <v>691</v>
          </cell>
          <cell r="C1618" t="str">
            <v>a</v>
          </cell>
          <cell r="D1618">
            <v>14553923</v>
          </cell>
          <cell r="E1618" t="str">
            <v>배 수 공</v>
          </cell>
          <cell r="F1618" t="str">
            <v>(용수처리)</v>
          </cell>
          <cell r="G1618" t="str">
            <v>M</v>
          </cell>
          <cell r="I1618">
            <v>0</v>
          </cell>
        </row>
        <row r="1619">
          <cell r="A1619" t="str">
            <v>D01197</v>
          </cell>
          <cell r="B1619">
            <v>1812</v>
          </cell>
          <cell r="C1619" t="str">
            <v>b</v>
          </cell>
          <cell r="D1619">
            <v>14553939</v>
          </cell>
          <cell r="E1619" t="str">
            <v>유공관 부설</v>
          </cell>
          <cell r="F1619" t="str">
            <v>(T.H.P D=200)</v>
          </cell>
          <cell r="G1619" t="str">
            <v>M</v>
          </cell>
          <cell r="I1619">
            <v>0</v>
          </cell>
        </row>
        <row r="1620">
          <cell r="A1620" t="str">
            <v>D01198</v>
          </cell>
          <cell r="B1620">
            <v>1780</v>
          </cell>
          <cell r="C1620" t="str">
            <v>c</v>
          </cell>
          <cell r="D1620">
            <v>14553951</v>
          </cell>
          <cell r="E1620" t="str">
            <v>유공관 부설</v>
          </cell>
          <cell r="F1620" t="str">
            <v>(T.H.P D=100)</v>
          </cell>
          <cell r="G1620" t="str">
            <v>M</v>
          </cell>
          <cell r="I1620">
            <v>0</v>
          </cell>
        </row>
        <row r="1621">
          <cell r="A1621" t="str">
            <v>D00276</v>
          </cell>
          <cell r="B1621">
            <v>2856</v>
          </cell>
          <cell r="C1621" t="str">
            <v>d</v>
          </cell>
          <cell r="D1621">
            <v>14553953</v>
          </cell>
          <cell r="E1621" t="str">
            <v>합판거푸집</v>
          </cell>
          <cell r="F1621" t="str">
            <v>(3 회)</v>
          </cell>
          <cell r="G1621" t="str">
            <v>㎡</v>
          </cell>
          <cell r="I1621">
            <v>0</v>
          </cell>
        </row>
        <row r="1622">
          <cell r="A1622" t="str">
            <v>D00270</v>
          </cell>
          <cell r="B1622">
            <v>260.28500000000003</v>
          </cell>
          <cell r="C1622" t="str">
            <v>e</v>
          </cell>
          <cell r="D1622">
            <v>14553954</v>
          </cell>
          <cell r="E1622" t="str">
            <v>철근가공조립</v>
          </cell>
          <cell r="F1622" t="str">
            <v>(간 단)</v>
          </cell>
          <cell r="G1622" t="str">
            <v>Ton</v>
          </cell>
          <cell r="I1622">
            <v>0</v>
          </cell>
        </row>
        <row r="1623">
          <cell r="A1623" t="str">
            <v>D00235</v>
          </cell>
          <cell r="B1623">
            <v>1918</v>
          </cell>
          <cell r="C1623" t="str">
            <v>f</v>
          </cell>
          <cell r="D1623">
            <v>14553955</v>
          </cell>
          <cell r="E1623" t="str">
            <v>콘크리트타설</v>
          </cell>
          <cell r="F1623" t="str">
            <v>(철근 VIB 포함)</v>
          </cell>
          <cell r="G1623" t="str">
            <v>㎥</v>
          </cell>
          <cell r="I1623">
            <v>0</v>
          </cell>
        </row>
        <row r="1624">
          <cell r="A1624" t="str">
            <v>T2</v>
          </cell>
          <cell r="B1624">
            <v>1626</v>
          </cell>
          <cell r="C1624" t="str">
            <v>g</v>
          </cell>
          <cell r="D1624">
            <v>14553987</v>
          </cell>
          <cell r="E1624" t="str">
            <v>뚜껑제작설치</v>
          </cell>
          <cell r="I1624">
            <v>0</v>
          </cell>
        </row>
        <row r="1625">
          <cell r="A1625" t="str">
            <v>D00759</v>
          </cell>
          <cell r="B1625">
            <v>4008</v>
          </cell>
          <cell r="C1625" t="str">
            <v>-1</v>
          </cell>
          <cell r="D1625">
            <v>14554019</v>
          </cell>
          <cell r="E1625" t="str">
            <v>배수공(공동구뚜껑)</v>
          </cell>
          <cell r="F1625" t="str">
            <v>(580x500x100)</v>
          </cell>
          <cell r="G1625" t="str">
            <v>EA</v>
          </cell>
          <cell r="I1625">
            <v>0</v>
          </cell>
        </row>
        <row r="1626">
          <cell r="A1626" t="str">
            <v>D01199</v>
          </cell>
          <cell r="B1626">
            <v>80</v>
          </cell>
          <cell r="C1626" t="str">
            <v>-2</v>
          </cell>
          <cell r="D1626">
            <v>14554051</v>
          </cell>
          <cell r="E1626" t="str">
            <v>스틸그레이팅</v>
          </cell>
          <cell r="F1626" t="str">
            <v>(530x480x75)</v>
          </cell>
          <cell r="G1626" t="str">
            <v>EA</v>
          </cell>
          <cell r="I1626">
            <v>0</v>
          </cell>
        </row>
        <row r="1627">
          <cell r="A1627" t="str">
            <v>E2</v>
          </cell>
          <cell r="B1627">
            <v>0</v>
          </cell>
          <cell r="C1627" t="str">
            <v>계</v>
          </cell>
          <cell r="D1627">
            <v>14554059</v>
          </cell>
          <cell r="I1627">
            <v>0</v>
          </cell>
        </row>
        <row r="1628">
          <cell r="A1628" t="str">
            <v>D00761</v>
          </cell>
          <cell r="B1628">
            <v>2095</v>
          </cell>
          <cell r="C1628" t="str">
            <v>h</v>
          </cell>
          <cell r="D1628">
            <v>14554067</v>
          </cell>
          <cell r="E1628" t="str">
            <v>비닐깔기</v>
          </cell>
          <cell r="G1628" t="str">
            <v>㎡</v>
          </cell>
          <cell r="I1628">
            <v>0</v>
          </cell>
        </row>
        <row r="1629">
          <cell r="A1629" t="str">
            <v>T2</v>
          </cell>
          <cell r="B1629">
            <v>1631</v>
          </cell>
          <cell r="C1629" t="str">
            <v>i</v>
          </cell>
          <cell r="D1629">
            <v>14554071</v>
          </cell>
          <cell r="E1629" t="str">
            <v>배수관 설치</v>
          </cell>
          <cell r="I1629">
            <v>0</v>
          </cell>
        </row>
        <row r="1630">
          <cell r="A1630" t="str">
            <v>D01200</v>
          </cell>
          <cell r="B1630">
            <v>2062</v>
          </cell>
          <cell r="C1630" t="str">
            <v>-1</v>
          </cell>
          <cell r="D1630">
            <v>14554075</v>
          </cell>
          <cell r="E1630" t="str">
            <v>배수관 설치</v>
          </cell>
          <cell r="F1630" t="str">
            <v>(THP Φ400 m/m)</v>
          </cell>
          <cell r="G1630" t="str">
            <v>M</v>
          </cell>
          <cell r="I1630">
            <v>0</v>
          </cell>
        </row>
        <row r="1631">
          <cell r="A1631" t="str">
            <v>D03787</v>
          </cell>
          <cell r="B1631">
            <v>7</v>
          </cell>
          <cell r="C1631" t="str">
            <v>-2</v>
          </cell>
          <cell r="D1631">
            <v>14554077</v>
          </cell>
          <cell r="E1631" t="str">
            <v>배수관 설치</v>
          </cell>
          <cell r="F1631" t="str">
            <v>(THP Φ600 m/m)</v>
          </cell>
          <cell r="G1631" t="str">
            <v>M</v>
          </cell>
          <cell r="I1631">
            <v>0</v>
          </cell>
        </row>
        <row r="1632">
          <cell r="A1632" t="str">
            <v>E2</v>
          </cell>
          <cell r="B1632">
            <v>0</v>
          </cell>
          <cell r="C1632" t="str">
            <v>계</v>
          </cell>
          <cell r="D1632">
            <v>14554078</v>
          </cell>
          <cell r="I1632">
            <v>0</v>
          </cell>
        </row>
        <row r="1633">
          <cell r="A1633" t="str">
            <v>E3</v>
          </cell>
          <cell r="B1633">
            <v>0</v>
          </cell>
          <cell r="C1633" t="str">
            <v>합계</v>
          </cell>
          <cell r="D1633">
            <v>14554079</v>
          </cell>
          <cell r="I1633">
            <v>0</v>
          </cell>
        </row>
        <row r="1634">
          <cell r="A1634" t="str">
            <v>T3</v>
          </cell>
          <cell r="B1634">
            <v>1640</v>
          </cell>
          <cell r="C1634" t="str">
            <v>4.07</v>
          </cell>
          <cell r="D1634">
            <v>14554207</v>
          </cell>
          <cell r="E1634" t="str">
            <v>라이닝콘크리트</v>
          </cell>
          <cell r="I1634">
            <v>0</v>
          </cell>
        </row>
        <row r="1635">
          <cell r="A1635" t="str">
            <v>D00735</v>
          </cell>
          <cell r="B1635">
            <v>2</v>
          </cell>
          <cell r="C1635" t="str">
            <v>a</v>
          </cell>
          <cell r="D1635">
            <v>14554271</v>
          </cell>
          <cell r="E1635" t="str">
            <v>강재동바리공및거푸집</v>
          </cell>
          <cell r="G1635" t="str">
            <v>조</v>
          </cell>
          <cell r="I1635">
            <v>0</v>
          </cell>
        </row>
        <row r="1636">
          <cell r="A1636" t="str">
            <v>D00237</v>
          </cell>
          <cell r="B1636">
            <v>900</v>
          </cell>
          <cell r="C1636" t="str">
            <v>b</v>
          </cell>
          <cell r="D1636">
            <v>14554303</v>
          </cell>
          <cell r="E1636" t="str">
            <v>콘크리트타설</v>
          </cell>
          <cell r="F1636" t="str">
            <v>(철근 펌프카)</v>
          </cell>
          <cell r="G1636" t="str">
            <v>㎥</v>
          </cell>
          <cell r="I1636">
            <v>0</v>
          </cell>
        </row>
        <row r="1637">
          <cell r="A1637" t="str">
            <v>D00238</v>
          </cell>
          <cell r="B1637">
            <v>6342</v>
          </cell>
          <cell r="C1637" t="str">
            <v>c</v>
          </cell>
          <cell r="D1637">
            <v>14554319</v>
          </cell>
          <cell r="E1637" t="str">
            <v>콘크리트타설</v>
          </cell>
          <cell r="F1637" t="str">
            <v>(무근 펌프카)</v>
          </cell>
          <cell r="G1637" t="str">
            <v>㎥</v>
          </cell>
          <cell r="I1637">
            <v>0</v>
          </cell>
        </row>
        <row r="1638">
          <cell r="A1638" t="str">
            <v>D00272</v>
          </cell>
          <cell r="B1638">
            <v>109.84</v>
          </cell>
          <cell r="C1638" t="str">
            <v>d</v>
          </cell>
          <cell r="D1638">
            <v>14554327</v>
          </cell>
          <cell r="E1638" t="str">
            <v>철근가공조립</v>
          </cell>
          <cell r="F1638" t="str">
            <v>(복 잡)</v>
          </cell>
          <cell r="G1638" t="str">
            <v>Ton</v>
          </cell>
          <cell r="I1638">
            <v>0</v>
          </cell>
        </row>
        <row r="1639">
          <cell r="A1639" t="str">
            <v>D00556</v>
          </cell>
          <cell r="B1639">
            <v>667</v>
          </cell>
          <cell r="C1639" t="str">
            <v>e</v>
          </cell>
          <cell r="D1639">
            <v>14554455</v>
          </cell>
          <cell r="E1639" t="str">
            <v>신축이음장치</v>
          </cell>
          <cell r="F1639" t="str">
            <v>(라이닝콘크리트)</v>
          </cell>
          <cell r="G1639" t="str">
            <v>M</v>
          </cell>
          <cell r="I1639">
            <v>0</v>
          </cell>
        </row>
        <row r="1640">
          <cell r="A1640" t="str">
            <v>D00391</v>
          </cell>
          <cell r="B1640">
            <v>178</v>
          </cell>
          <cell r="C1640" t="str">
            <v>f</v>
          </cell>
          <cell r="D1640">
            <v>14554471</v>
          </cell>
          <cell r="E1640" t="str">
            <v>뒷채움주입공</v>
          </cell>
          <cell r="G1640" t="str">
            <v>㎥</v>
          </cell>
          <cell r="I1640">
            <v>0</v>
          </cell>
        </row>
        <row r="1641">
          <cell r="A1641" t="str">
            <v>E3</v>
          </cell>
          <cell r="B1641">
            <v>0</v>
          </cell>
          <cell r="C1641" t="str">
            <v>합계</v>
          </cell>
          <cell r="D1641">
            <v>14554477</v>
          </cell>
          <cell r="I1641">
            <v>0</v>
          </cell>
        </row>
        <row r="1642">
          <cell r="A1642" t="str">
            <v>T3</v>
          </cell>
          <cell r="B1642">
            <v>1664</v>
          </cell>
          <cell r="C1642" t="str">
            <v>4.08</v>
          </cell>
          <cell r="D1642">
            <v>14554480</v>
          </cell>
          <cell r="E1642" t="str">
            <v>갱문 및 옹벽</v>
          </cell>
          <cell r="I1642">
            <v>0</v>
          </cell>
        </row>
        <row r="1643">
          <cell r="A1643" t="str">
            <v>T2</v>
          </cell>
          <cell r="B1643">
            <v>1646</v>
          </cell>
          <cell r="C1643" t="str">
            <v>a</v>
          </cell>
          <cell r="D1643">
            <v>14554481</v>
          </cell>
          <cell r="E1643" t="str">
            <v>거 푸 집</v>
          </cell>
          <cell r="I1643">
            <v>0</v>
          </cell>
        </row>
        <row r="1644">
          <cell r="A1644" t="str">
            <v>D00276</v>
          </cell>
          <cell r="B1644">
            <v>979</v>
          </cell>
          <cell r="C1644" t="str">
            <v>-1</v>
          </cell>
          <cell r="D1644">
            <v>14554482</v>
          </cell>
          <cell r="E1644" t="str">
            <v>합판거푸집</v>
          </cell>
          <cell r="F1644" t="str">
            <v>(3 회)</v>
          </cell>
          <cell r="G1644" t="str">
            <v>㎡</v>
          </cell>
          <cell r="I1644">
            <v>0</v>
          </cell>
        </row>
        <row r="1645">
          <cell r="A1645" t="str">
            <v>D00282</v>
          </cell>
          <cell r="B1645">
            <v>360</v>
          </cell>
          <cell r="C1645" t="str">
            <v>-2</v>
          </cell>
          <cell r="D1645">
            <v>14554546</v>
          </cell>
          <cell r="E1645" t="str">
            <v>합판거푸집</v>
          </cell>
          <cell r="F1645" t="str">
            <v>(6 회)</v>
          </cell>
          <cell r="G1645" t="str">
            <v>㎡</v>
          </cell>
          <cell r="I1645">
            <v>0</v>
          </cell>
        </row>
        <row r="1646">
          <cell r="A1646" t="str">
            <v>D00265</v>
          </cell>
          <cell r="B1646">
            <v>298</v>
          </cell>
          <cell r="C1646" t="str">
            <v>-3</v>
          </cell>
          <cell r="D1646">
            <v>14554674</v>
          </cell>
          <cell r="E1646" t="str">
            <v>문양거푸집(합판4회+</v>
          </cell>
          <cell r="F1646" t="str">
            <v>문양스치로폴(0∼7M)</v>
          </cell>
          <cell r="G1646" t="str">
            <v>㎡</v>
          </cell>
          <cell r="I1646">
            <v>0</v>
          </cell>
        </row>
        <row r="1647">
          <cell r="A1647" t="str">
            <v>E2</v>
          </cell>
          <cell r="B1647">
            <v>0</v>
          </cell>
          <cell r="C1647" t="str">
            <v>계</v>
          </cell>
          <cell r="D1647">
            <v>14554706</v>
          </cell>
          <cell r="I1647">
            <v>0</v>
          </cell>
        </row>
        <row r="1648">
          <cell r="A1648" t="str">
            <v>D00323</v>
          </cell>
          <cell r="B1648">
            <v>899</v>
          </cell>
          <cell r="C1648" t="str">
            <v>b</v>
          </cell>
          <cell r="D1648">
            <v>14554722</v>
          </cell>
          <cell r="E1648" t="str">
            <v>강관비계</v>
          </cell>
          <cell r="F1648" t="str">
            <v>(0∼30 M)</v>
          </cell>
          <cell r="G1648" t="str">
            <v>㎡</v>
          </cell>
          <cell r="I1648">
            <v>0</v>
          </cell>
        </row>
        <row r="1649">
          <cell r="A1649" t="str">
            <v>D00334</v>
          </cell>
          <cell r="B1649">
            <v>145</v>
          </cell>
          <cell r="C1649" t="str">
            <v>c</v>
          </cell>
          <cell r="D1649">
            <v>14554730</v>
          </cell>
          <cell r="E1649" t="str">
            <v>강관동바리</v>
          </cell>
          <cell r="F1649" t="str">
            <v>(교량용)</v>
          </cell>
          <cell r="G1649" t="str">
            <v>공㎥</v>
          </cell>
          <cell r="I1649">
            <v>0</v>
          </cell>
        </row>
        <row r="1650">
          <cell r="A1650" t="str">
            <v>T1</v>
          </cell>
          <cell r="B1650">
            <v>1652</v>
          </cell>
          <cell r="C1650" t="str">
            <v>d</v>
          </cell>
          <cell r="D1650">
            <v>14554733</v>
          </cell>
          <cell r="E1650" t="str">
            <v>철근가공조립</v>
          </cell>
          <cell r="I1650">
            <v>0</v>
          </cell>
        </row>
        <row r="1651">
          <cell r="A1651" t="str">
            <v>D00270</v>
          </cell>
          <cell r="B1651">
            <v>6.2249999999999996</v>
          </cell>
          <cell r="C1651" t="str">
            <v>-1</v>
          </cell>
          <cell r="D1651">
            <v>14554736</v>
          </cell>
          <cell r="E1651" t="str">
            <v>철근가공조립</v>
          </cell>
          <cell r="F1651" t="str">
            <v>(간 단)</v>
          </cell>
          <cell r="G1651" t="str">
            <v>Ton</v>
          </cell>
          <cell r="I1651">
            <v>0</v>
          </cell>
        </row>
        <row r="1652">
          <cell r="A1652" t="str">
            <v>D00272</v>
          </cell>
          <cell r="B1652">
            <v>25.167999999999999</v>
          </cell>
          <cell r="C1652" t="str">
            <v>-2</v>
          </cell>
          <cell r="D1652">
            <v>14554737</v>
          </cell>
          <cell r="E1652" t="str">
            <v>철근가공조립</v>
          </cell>
          <cell r="F1652" t="str">
            <v>(복 잡)</v>
          </cell>
          <cell r="G1652" t="str">
            <v>Ton</v>
          </cell>
          <cell r="I1652">
            <v>0</v>
          </cell>
        </row>
        <row r="1653">
          <cell r="A1653" t="str">
            <v>E1</v>
          </cell>
          <cell r="B1653">
            <v>0</v>
          </cell>
          <cell r="C1653" t="str">
            <v>소계</v>
          </cell>
          <cell r="D1653">
            <v>14554801</v>
          </cell>
          <cell r="I1653">
            <v>0</v>
          </cell>
        </row>
        <row r="1654">
          <cell r="A1654" t="str">
            <v>T2</v>
          </cell>
          <cell r="B1654">
            <v>1657</v>
          </cell>
          <cell r="C1654" t="str">
            <v>e</v>
          </cell>
          <cell r="D1654">
            <v>14554865</v>
          </cell>
          <cell r="E1654" t="str">
            <v>콘크리트타설</v>
          </cell>
          <cell r="I1654">
            <v>0</v>
          </cell>
        </row>
        <row r="1655">
          <cell r="A1655" t="str">
            <v>D00237</v>
          </cell>
          <cell r="B1655">
            <v>761</v>
          </cell>
          <cell r="C1655" t="str">
            <v>-1</v>
          </cell>
          <cell r="D1655">
            <v>14554866</v>
          </cell>
          <cell r="E1655" t="str">
            <v>콘크리트타설</v>
          </cell>
          <cell r="F1655" t="str">
            <v>(철근 펌프카)</v>
          </cell>
          <cell r="G1655" t="str">
            <v>㎥</v>
          </cell>
          <cell r="I1655">
            <v>0</v>
          </cell>
        </row>
        <row r="1656">
          <cell r="A1656" t="str">
            <v>D00234</v>
          </cell>
          <cell r="B1656">
            <v>77</v>
          </cell>
          <cell r="C1656" t="str">
            <v>-2</v>
          </cell>
          <cell r="D1656">
            <v>14554930</v>
          </cell>
          <cell r="E1656" t="str">
            <v>콘크리트타설</v>
          </cell>
          <cell r="F1656" t="str">
            <v>(무근 VIB 포함)</v>
          </cell>
          <cell r="G1656" t="str">
            <v>㎥</v>
          </cell>
          <cell r="I1656">
            <v>0</v>
          </cell>
        </row>
        <row r="1657">
          <cell r="A1657" t="str">
            <v>D00231</v>
          </cell>
          <cell r="B1657">
            <v>13</v>
          </cell>
          <cell r="C1657" t="str">
            <v>-3</v>
          </cell>
          <cell r="D1657">
            <v>14554962</v>
          </cell>
          <cell r="E1657" t="str">
            <v>콘크리트타설</v>
          </cell>
          <cell r="F1657" t="str">
            <v>(무근 VIB 제외)</v>
          </cell>
          <cell r="G1657" t="str">
            <v>㎥</v>
          </cell>
          <cell r="I1657">
            <v>0</v>
          </cell>
        </row>
        <row r="1658">
          <cell r="A1658" t="str">
            <v>E2</v>
          </cell>
          <cell r="B1658">
            <v>0</v>
          </cell>
          <cell r="C1658" t="str">
            <v>계</v>
          </cell>
          <cell r="D1658">
            <v>14554978</v>
          </cell>
          <cell r="I1658">
            <v>0</v>
          </cell>
        </row>
        <row r="1659">
          <cell r="A1659" t="str">
            <v>D00340</v>
          </cell>
          <cell r="B1659">
            <v>504</v>
          </cell>
          <cell r="C1659" t="str">
            <v>f</v>
          </cell>
          <cell r="D1659">
            <v>14555106</v>
          </cell>
          <cell r="E1659" t="str">
            <v>PVC PIPE 설치</v>
          </cell>
          <cell r="F1659" t="str">
            <v>(D= 50 m/m)</v>
          </cell>
          <cell r="G1659" t="str">
            <v>M</v>
          </cell>
          <cell r="I1659">
            <v>0</v>
          </cell>
        </row>
        <row r="1660">
          <cell r="A1660" t="str">
            <v>D01165</v>
          </cell>
          <cell r="B1660">
            <v>34</v>
          </cell>
          <cell r="C1660" t="str">
            <v>g</v>
          </cell>
          <cell r="D1660">
            <v>14555234</v>
          </cell>
          <cell r="E1660" t="str">
            <v>난간용강재파이프</v>
          </cell>
          <cell r="F1660" t="str">
            <v>(백관 Φ 100 m/m)</v>
          </cell>
          <cell r="G1660" t="str">
            <v>M</v>
          </cell>
          <cell r="I1660">
            <v>0</v>
          </cell>
        </row>
        <row r="1661">
          <cell r="A1661" t="str">
            <v>D00425</v>
          </cell>
          <cell r="B1661">
            <v>133</v>
          </cell>
          <cell r="C1661" t="str">
            <v>h</v>
          </cell>
          <cell r="D1661">
            <v>14555362</v>
          </cell>
          <cell r="E1661" t="str">
            <v>화강석 판붙임</v>
          </cell>
          <cell r="F1661" t="str">
            <v>(T=5 Cm)</v>
          </cell>
          <cell r="G1661" t="str">
            <v>㎡</v>
          </cell>
          <cell r="I1661">
            <v>0</v>
          </cell>
        </row>
        <row r="1662">
          <cell r="A1662" t="str">
            <v>D03846</v>
          </cell>
          <cell r="B1662">
            <v>8</v>
          </cell>
          <cell r="C1662" t="str">
            <v>i</v>
          </cell>
          <cell r="D1662">
            <v>14555370</v>
          </cell>
          <cell r="E1662" t="str">
            <v>스틸그레이팅</v>
          </cell>
          <cell r="F1662" t="str">
            <v>(1130x780x75)</v>
          </cell>
          <cell r="G1662" t="str">
            <v>EA</v>
          </cell>
          <cell r="I1662">
            <v>0</v>
          </cell>
        </row>
        <row r="1663">
          <cell r="A1663" t="str">
            <v>D03845</v>
          </cell>
          <cell r="B1663">
            <v>8</v>
          </cell>
          <cell r="C1663" t="str">
            <v>j</v>
          </cell>
          <cell r="D1663">
            <v>14555372</v>
          </cell>
          <cell r="E1663" t="str">
            <v>스틸그레이팅</v>
          </cell>
          <cell r="F1663" t="str">
            <v>(1130x980x75)</v>
          </cell>
          <cell r="G1663" t="str">
            <v>EA</v>
          </cell>
          <cell r="I1663">
            <v>0</v>
          </cell>
        </row>
        <row r="1664">
          <cell r="A1664" t="str">
            <v>D03847</v>
          </cell>
          <cell r="B1664">
            <v>986</v>
          </cell>
          <cell r="C1664" t="str">
            <v>k</v>
          </cell>
          <cell r="D1664">
            <v>14555373</v>
          </cell>
          <cell r="E1664" t="str">
            <v>콘크리트 블록</v>
          </cell>
          <cell r="G1664" t="str">
            <v>EA</v>
          </cell>
          <cell r="I1664">
            <v>0</v>
          </cell>
        </row>
        <row r="1665">
          <cell r="A1665" t="str">
            <v>E3</v>
          </cell>
          <cell r="B1665">
            <v>0</v>
          </cell>
          <cell r="C1665" t="str">
            <v>합계</v>
          </cell>
          <cell r="D1665">
            <v>14555374</v>
          </cell>
          <cell r="I1665">
            <v>0</v>
          </cell>
        </row>
        <row r="1666">
          <cell r="A1666" t="str">
            <v>T3</v>
          </cell>
          <cell r="B1666">
            <v>1680</v>
          </cell>
          <cell r="C1666" t="str">
            <v>4.09</v>
          </cell>
          <cell r="D1666">
            <v>14555376</v>
          </cell>
          <cell r="E1666" t="str">
            <v>부대시설공</v>
          </cell>
          <cell r="I1666">
            <v>0</v>
          </cell>
        </row>
        <row r="1667">
          <cell r="A1667" t="str">
            <v>D00769</v>
          </cell>
          <cell r="B1667">
            <v>2398</v>
          </cell>
          <cell r="C1667" t="str">
            <v>a</v>
          </cell>
          <cell r="D1667">
            <v>14555699</v>
          </cell>
          <cell r="E1667" t="str">
            <v>터널내부도장</v>
          </cell>
          <cell r="F1667" t="str">
            <v>(상부)</v>
          </cell>
          <cell r="G1667" t="str">
            <v>㎡</v>
          </cell>
          <cell r="I1667">
            <v>0</v>
          </cell>
        </row>
        <row r="1668">
          <cell r="A1668" t="str">
            <v>D00770</v>
          </cell>
          <cell r="B1668">
            <v>7547</v>
          </cell>
          <cell r="C1668" t="str">
            <v>b</v>
          </cell>
          <cell r="D1668">
            <v>14555731</v>
          </cell>
          <cell r="E1668" t="str">
            <v>터널타일붙임</v>
          </cell>
          <cell r="G1668" t="str">
            <v>㎡</v>
          </cell>
          <cell r="I1668">
            <v>0</v>
          </cell>
        </row>
        <row r="1669">
          <cell r="A1669" t="str">
            <v>D00771</v>
          </cell>
          <cell r="B1669">
            <v>4</v>
          </cell>
          <cell r="C1669" t="str">
            <v>c</v>
          </cell>
          <cell r="D1669">
            <v>14555747</v>
          </cell>
          <cell r="E1669" t="str">
            <v>터널명판및안내판</v>
          </cell>
          <cell r="G1669" t="str">
            <v>EA</v>
          </cell>
          <cell r="I1669">
            <v>0</v>
          </cell>
        </row>
        <row r="1670">
          <cell r="A1670" t="str">
            <v>T2</v>
          </cell>
          <cell r="B1670">
            <v>1674</v>
          </cell>
          <cell r="C1670" t="str">
            <v>d</v>
          </cell>
          <cell r="D1670">
            <v>14555751</v>
          </cell>
          <cell r="E1670" t="str">
            <v>가 시 설</v>
          </cell>
          <cell r="I1670">
            <v>0</v>
          </cell>
        </row>
        <row r="1671">
          <cell r="A1671" t="str">
            <v>D01095</v>
          </cell>
          <cell r="B1671">
            <v>1</v>
          </cell>
          <cell r="C1671" t="str">
            <v>-1</v>
          </cell>
          <cell r="D1671">
            <v>14555755</v>
          </cell>
          <cell r="E1671" t="str">
            <v>임시전기시설</v>
          </cell>
          <cell r="G1671" t="str">
            <v>식</v>
          </cell>
          <cell r="I1671">
            <v>0</v>
          </cell>
        </row>
        <row r="1672">
          <cell r="A1672" t="str">
            <v>D00772</v>
          </cell>
          <cell r="B1672">
            <v>1</v>
          </cell>
          <cell r="C1672" t="str">
            <v>-2</v>
          </cell>
          <cell r="D1672">
            <v>14555759</v>
          </cell>
          <cell r="E1672" t="str">
            <v>작업용 비계</v>
          </cell>
          <cell r="F1672" t="str">
            <v>(터널용)</v>
          </cell>
          <cell r="G1672" t="str">
            <v>식</v>
          </cell>
          <cell r="I1672">
            <v>0</v>
          </cell>
        </row>
        <row r="1673">
          <cell r="A1673" t="str">
            <v>D00773</v>
          </cell>
          <cell r="B1673">
            <v>1</v>
          </cell>
          <cell r="C1673" t="str">
            <v>-3</v>
          </cell>
          <cell r="D1673">
            <v>14555761</v>
          </cell>
          <cell r="E1673" t="str">
            <v>대    차</v>
          </cell>
          <cell r="F1673" t="str">
            <v>(터널용)</v>
          </cell>
          <cell r="G1673" t="str">
            <v>식</v>
          </cell>
          <cell r="I1673">
            <v>0</v>
          </cell>
        </row>
        <row r="1674">
          <cell r="A1674" t="str">
            <v>D01093</v>
          </cell>
          <cell r="B1674">
            <v>1</v>
          </cell>
          <cell r="C1674" t="str">
            <v>-4</v>
          </cell>
          <cell r="D1674">
            <v>14555762</v>
          </cell>
          <cell r="E1674" t="str">
            <v>임시환기시설</v>
          </cell>
          <cell r="G1674" t="str">
            <v>식</v>
          </cell>
          <cell r="I1674">
            <v>0</v>
          </cell>
        </row>
        <row r="1675">
          <cell r="A1675" t="str">
            <v>E2</v>
          </cell>
          <cell r="B1675">
            <v>0</v>
          </cell>
          <cell r="C1675" t="str">
            <v>계</v>
          </cell>
          <cell r="D1675">
            <v>14555763</v>
          </cell>
          <cell r="I1675">
            <v>0</v>
          </cell>
        </row>
        <row r="1676">
          <cell r="A1676" t="str">
            <v>D00775</v>
          </cell>
          <cell r="B1676">
            <v>4</v>
          </cell>
          <cell r="C1676" t="str">
            <v>e</v>
          </cell>
          <cell r="D1676">
            <v>14555891</v>
          </cell>
          <cell r="E1676" t="str">
            <v>갱문 가시설</v>
          </cell>
          <cell r="G1676" t="str">
            <v>개소</v>
          </cell>
          <cell r="I1676">
            <v>0</v>
          </cell>
        </row>
        <row r="1677">
          <cell r="A1677" t="str">
            <v>D00392</v>
          </cell>
          <cell r="B1677">
            <v>1</v>
          </cell>
          <cell r="C1677" t="str">
            <v>f</v>
          </cell>
          <cell r="D1677">
            <v>14555955</v>
          </cell>
          <cell r="E1677" t="str">
            <v>물푸기(터널공)</v>
          </cell>
          <cell r="G1677" t="str">
            <v>식</v>
          </cell>
          <cell r="I1677">
            <v>0</v>
          </cell>
        </row>
        <row r="1678">
          <cell r="A1678" t="str">
            <v>D03806</v>
          </cell>
          <cell r="B1678">
            <v>2</v>
          </cell>
          <cell r="C1678" t="str">
            <v>g</v>
          </cell>
          <cell r="D1678">
            <v>14555971</v>
          </cell>
          <cell r="E1678" t="str">
            <v>폐수처리시설</v>
          </cell>
          <cell r="G1678" t="str">
            <v>개소</v>
          </cell>
          <cell r="I1678">
            <v>0</v>
          </cell>
        </row>
        <row r="1679">
          <cell r="A1679" t="str">
            <v>D03807</v>
          </cell>
          <cell r="B1679">
            <v>4</v>
          </cell>
          <cell r="C1679" t="str">
            <v>h</v>
          </cell>
          <cell r="D1679">
            <v>14555977</v>
          </cell>
          <cell r="E1679" t="str">
            <v>차음방진시설</v>
          </cell>
          <cell r="G1679" t="str">
            <v>개소</v>
          </cell>
          <cell r="I1679">
            <v>0</v>
          </cell>
        </row>
        <row r="1680">
          <cell r="A1680" t="str">
            <v>D03855</v>
          </cell>
          <cell r="B1680">
            <v>3</v>
          </cell>
          <cell r="C1680" t="str">
            <v>i</v>
          </cell>
          <cell r="D1680">
            <v>14555983</v>
          </cell>
          <cell r="E1680" t="str">
            <v>선진수평시추조사</v>
          </cell>
          <cell r="G1680" t="str">
            <v>공</v>
          </cell>
          <cell r="I1680">
            <v>0</v>
          </cell>
        </row>
        <row r="1681">
          <cell r="A1681" t="str">
            <v>E3</v>
          </cell>
          <cell r="B1681">
            <v>0</v>
          </cell>
          <cell r="C1681" t="str">
            <v>합계</v>
          </cell>
          <cell r="D1681">
            <v>14555985</v>
          </cell>
          <cell r="I1681">
            <v>0</v>
          </cell>
        </row>
        <row r="1682">
          <cell r="A1682" t="str">
            <v>T3</v>
          </cell>
          <cell r="B1682">
            <v>1687</v>
          </cell>
          <cell r="C1682" t="str">
            <v>4.10</v>
          </cell>
          <cell r="D1682">
            <v>14555986</v>
          </cell>
          <cell r="E1682" t="str">
            <v>계      측</v>
          </cell>
          <cell r="I1682">
            <v>0</v>
          </cell>
        </row>
        <row r="1683">
          <cell r="A1683" t="str">
            <v>D00777</v>
          </cell>
          <cell r="B1683">
            <v>264</v>
          </cell>
          <cell r="C1683" t="str">
            <v>a</v>
          </cell>
          <cell r="D1683">
            <v>14555987</v>
          </cell>
          <cell r="E1683" t="str">
            <v>내공변위 측정용기기</v>
          </cell>
          <cell r="F1683" t="str">
            <v>설치</v>
          </cell>
          <cell r="G1683" t="str">
            <v>SET</v>
          </cell>
          <cell r="I1683">
            <v>0</v>
          </cell>
        </row>
        <row r="1684">
          <cell r="A1684" t="str">
            <v>D01040</v>
          </cell>
          <cell r="B1684">
            <v>12</v>
          </cell>
          <cell r="C1684" t="str">
            <v>b</v>
          </cell>
          <cell r="D1684">
            <v>14556003</v>
          </cell>
          <cell r="E1684" t="str">
            <v>지중변위측정기기설치</v>
          </cell>
          <cell r="G1684" t="str">
            <v>SET</v>
          </cell>
          <cell r="I1684">
            <v>0</v>
          </cell>
        </row>
        <row r="1685">
          <cell r="A1685" t="str">
            <v>D00779</v>
          </cell>
          <cell r="B1685">
            <v>44</v>
          </cell>
          <cell r="C1685" t="str">
            <v>c</v>
          </cell>
          <cell r="D1685">
            <v>14556011</v>
          </cell>
          <cell r="E1685" t="str">
            <v>천단침하 측정용기기</v>
          </cell>
          <cell r="F1685" t="str">
            <v>설치</v>
          </cell>
          <cell r="G1685" t="str">
            <v>SET</v>
          </cell>
          <cell r="I1685">
            <v>0</v>
          </cell>
        </row>
        <row r="1686">
          <cell r="A1686" t="str">
            <v>D00780</v>
          </cell>
          <cell r="B1686">
            <v>12</v>
          </cell>
          <cell r="C1686" t="str">
            <v>d</v>
          </cell>
          <cell r="D1686">
            <v>14556015</v>
          </cell>
          <cell r="E1686" t="str">
            <v>숏크리트응력 측정용</v>
          </cell>
          <cell r="F1686" t="str">
            <v>기기설치</v>
          </cell>
          <cell r="G1686" t="str">
            <v>SET</v>
          </cell>
          <cell r="I1686">
            <v>0</v>
          </cell>
        </row>
        <row r="1687">
          <cell r="A1687" t="str">
            <v>D00781</v>
          </cell>
          <cell r="B1687">
            <v>12</v>
          </cell>
          <cell r="C1687" t="str">
            <v>e</v>
          </cell>
          <cell r="D1687">
            <v>14556017</v>
          </cell>
          <cell r="E1687" t="str">
            <v>ROCK BOLT 축력측정용</v>
          </cell>
          <cell r="F1687" t="str">
            <v>기기설치</v>
          </cell>
          <cell r="G1687" t="str">
            <v>SET</v>
          </cell>
          <cell r="I1687">
            <v>0</v>
          </cell>
        </row>
        <row r="1688">
          <cell r="A1688" t="str">
            <v>E3</v>
          </cell>
          <cell r="B1688">
            <v>0</v>
          </cell>
          <cell r="C1688" t="str">
            <v>합계</v>
          </cell>
          <cell r="D1688">
            <v>14556051</v>
          </cell>
          <cell r="I1688">
            <v>0</v>
          </cell>
        </row>
        <row r="1689">
          <cell r="A1689" t="str">
            <v>T3</v>
          </cell>
          <cell r="B1689">
            <v>1717</v>
          </cell>
          <cell r="C1689" t="str">
            <v>4.11</v>
          </cell>
          <cell r="D1689">
            <v>14556067</v>
          </cell>
          <cell r="E1689" t="str">
            <v>개 착 터 널</v>
          </cell>
          <cell r="I1689">
            <v>0</v>
          </cell>
        </row>
        <row r="1690">
          <cell r="A1690" t="str">
            <v>D01202</v>
          </cell>
          <cell r="B1690">
            <v>1368</v>
          </cell>
          <cell r="C1690" t="str">
            <v>a</v>
          </cell>
          <cell r="D1690">
            <v>14556083</v>
          </cell>
          <cell r="E1690" t="str">
            <v>암면고르기</v>
          </cell>
          <cell r="F1690" t="str">
            <v>(발파암)</v>
          </cell>
          <cell r="G1690" t="str">
            <v>㎡</v>
          </cell>
          <cell r="I1690">
            <v>0</v>
          </cell>
        </row>
        <row r="1691">
          <cell r="A1691" t="str">
            <v>D00306</v>
          </cell>
          <cell r="B1691">
            <v>3388</v>
          </cell>
          <cell r="C1691" t="str">
            <v>b</v>
          </cell>
          <cell r="D1691">
            <v>14556115</v>
          </cell>
          <cell r="E1691" t="str">
            <v>원형거푸집</v>
          </cell>
          <cell r="F1691" t="str">
            <v>(3 회 0∼7 m)</v>
          </cell>
          <cell r="G1691" t="str">
            <v>㎡</v>
          </cell>
          <cell r="I1691">
            <v>0</v>
          </cell>
        </row>
        <row r="1692">
          <cell r="A1692" t="str">
            <v>D00323</v>
          </cell>
          <cell r="B1692">
            <v>1769</v>
          </cell>
          <cell r="C1692" t="str">
            <v>c</v>
          </cell>
          <cell r="D1692">
            <v>14556131</v>
          </cell>
          <cell r="E1692" t="str">
            <v>강관비계</v>
          </cell>
          <cell r="F1692" t="str">
            <v>(0∼30 M)</v>
          </cell>
          <cell r="G1692" t="str">
            <v>㎡</v>
          </cell>
          <cell r="I1692">
            <v>0</v>
          </cell>
        </row>
        <row r="1693">
          <cell r="A1693" t="str">
            <v>T2</v>
          </cell>
          <cell r="B1693">
            <v>1697</v>
          </cell>
          <cell r="C1693" t="str">
            <v>d</v>
          </cell>
          <cell r="D1693">
            <v>14556135</v>
          </cell>
          <cell r="E1693" t="str">
            <v>철근가공조립</v>
          </cell>
          <cell r="I1693">
            <v>0</v>
          </cell>
        </row>
        <row r="1694">
          <cell r="A1694" t="str">
            <v>D00270</v>
          </cell>
          <cell r="B1694">
            <v>0.27100000000000002</v>
          </cell>
          <cell r="C1694" t="str">
            <v>-1</v>
          </cell>
          <cell r="D1694">
            <v>14556139</v>
          </cell>
          <cell r="E1694" t="str">
            <v>철근가공조립</v>
          </cell>
          <cell r="F1694" t="str">
            <v>(간 단)</v>
          </cell>
          <cell r="G1694" t="str">
            <v>Ton</v>
          </cell>
          <cell r="I1694">
            <v>0</v>
          </cell>
        </row>
        <row r="1695">
          <cell r="A1695" t="str">
            <v>D00272</v>
          </cell>
          <cell r="B1695">
            <v>365.94400000000002</v>
          </cell>
          <cell r="C1695" t="str">
            <v>-2</v>
          </cell>
          <cell r="D1695">
            <v>14556143</v>
          </cell>
          <cell r="E1695" t="str">
            <v>철근가공조립</v>
          </cell>
          <cell r="F1695" t="str">
            <v>(복 잡)</v>
          </cell>
          <cell r="G1695" t="str">
            <v>Ton</v>
          </cell>
          <cell r="I1695">
            <v>0</v>
          </cell>
        </row>
        <row r="1696">
          <cell r="A1696" t="str">
            <v>D00588</v>
          </cell>
          <cell r="B1696">
            <v>2453</v>
          </cell>
          <cell r="C1696" t="str">
            <v>-3</v>
          </cell>
          <cell r="D1696">
            <v>14556145</v>
          </cell>
          <cell r="E1696" t="str">
            <v>스페이서 설치</v>
          </cell>
          <cell r="F1696" t="str">
            <v>(슬라브및기초용)</v>
          </cell>
          <cell r="G1696" t="str">
            <v>㎡</v>
          </cell>
          <cell r="I1696">
            <v>0</v>
          </cell>
        </row>
        <row r="1697">
          <cell r="A1697" t="str">
            <v>D00696</v>
          </cell>
          <cell r="B1697">
            <v>2089</v>
          </cell>
          <cell r="C1697" t="str">
            <v>-4</v>
          </cell>
          <cell r="D1697">
            <v>14556146</v>
          </cell>
          <cell r="E1697" t="str">
            <v>부상 방지철선</v>
          </cell>
          <cell r="F1697" t="str">
            <v>(# 6)</v>
          </cell>
          <cell r="G1697" t="str">
            <v>M</v>
          </cell>
          <cell r="I1697">
            <v>0</v>
          </cell>
        </row>
        <row r="1698">
          <cell r="A1698" t="str">
            <v>E2</v>
          </cell>
          <cell r="B1698">
            <v>0</v>
          </cell>
          <cell r="C1698" t="str">
            <v>계</v>
          </cell>
          <cell r="D1698">
            <v>14556147</v>
          </cell>
          <cell r="I1698">
            <v>0</v>
          </cell>
        </row>
        <row r="1699">
          <cell r="A1699" t="str">
            <v>T2</v>
          </cell>
          <cell r="B1699">
            <v>1701</v>
          </cell>
          <cell r="C1699" t="str">
            <v>e</v>
          </cell>
          <cell r="D1699">
            <v>14556211</v>
          </cell>
          <cell r="E1699" t="str">
            <v>콘크리트타설</v>
          </cell>
          <cell r="I1699">
            <v>0</v>
          </cell>
        </row>
        <row r="1700">
          <cell r="A1700" t="str">
            <v>D00234</v>
          </cell>
          <cell r="B1700">
            <v>310</v>
          </cell>
          <cell r="C1700" t="str">
            <v>-1</v>
          </cell>
          <cell r="D1700">
            <v>14556243</v>
          </cell>
          <cell r="E1700" t="str">
            <v>콘크리트타설</v>
          </cell>
          <cell r="F1700" t="str">
            <v>(무근 VIB 포함)</v>
          </cell>
          <cell r="G1700" t="str">
            <v>㎥</v>
          </cell>
          <cell r="I1700">
            <v>0</v>
          </cell>
        </row>
        <row r="1701">
          <cell r="A1701" t="str">
            <v>D00237</v>
          </cell>
          <cell r="B1701">
            <v>2609</v>
          </cell>
          <cell r="C1701" t="str">
            <v>-2</v>
          </cell>
          <cell r="D1701">
            <v>14556275</v>
          </cell>
          <cell r="E1701" t="str">
            <v>콘크리트타설</v>
          </cell>
          <cell r="F1701" t="str">
            <v>(철근 펌프카)</v>
          </cell>
          <cell r="G1701" t="str">
            <v>㎥</v>
          </cell>
          <cell r="I1701">
            <v>0</v>
          </cell>
        </row>
        <row r="1702">
          <cell r="A1702" t="str">
            <v>E2</v>
          </cell>
          <cell r="B1702">
            <v>0</v>
          </cell>
          <cell r="C1702" t="str">
            <v>계</v>
          </cell>
          <cell r="D1702">
            <v>14556307</v>
          </cell>
          <cell r="I1702">
            <v>0</v>
          </cell>
        </row>
        <row r="1703">
          <cell r="A1703" t="str">
            <v>T2</v>
          </cell>
          <cell r="B1703">
            <v>1707</v>
          </cell>
          <cell r="C1703" t="str">
            <v>f</v>
          </cell>
          <cell r="D1703">
            <v>14556339</v>
          </cell>
          <cell r="E1703" t="str">
            <v>파이프설치</v>
          </cell>
          <cell r="I1703">
            <v>0</v>
          </cell>
        </row>
        <row r="1704">
          <cell r="A1704" t="str">
            <v>D00341</v>
          </cell>
          <cell r="B1704">
            <v>28</v>
          </cell>
          <cell r="C1704" t="str">
            <v>-1</v>
          </cell>
          <cell r="D1704">
            <v>14556371</v>
          </cell>
          <cell r="E1704" t="str">
            <v>PVC PIPE 설치</v>
          </cell>
          <cell r="F1704" t="str">
            <v>(D=100 m/m)</v>
          </cell>
          <cell r="G1704" t="str">
            <v>M</v>
          </cell>
          <cell r="I1704">
            <v>0</v>
          </cell>
        </row>
        <row r="1705">
          <cell r="A1705" t="str">
            <v>D00342</v>
          </cell>
          <cell r="B1705">
            <v>495</v>
          </cell>
          <cell r="C1705" t="str">
            <v>-2</v>
          </cell>
          <cell r="D1705">
            <v>14556387</v>
          </cell>
          <cell r="E1705" t="str">
            <v>PVC PIPE 설치</v>
          </cell>
          <cell r="F1705" t="str">
            <v>(D=150 m/m)</v>
          </cell>
          <cell r="G1705" t="str">
            <v>M</v>
          </cell>
          <cell r="I1705">
            <v>0</v>
          </cell>
        </row>
        <row r="1706">
          <cell r="A1706" t="str">
            <v>D01197</v>
          </cell>
          <cell r="B1706">
            <v>216</v>
          </cell>
          <cell r="C1706" t="str">
            <v>-3</v>
          </cell>
          <cell r="D1706">
            <v>14556389</v>
          </cell>
          <cell r="E1706" t="str">
            <v>유공관 부설</v>
          </cell>
          <cell r="F1706" t="str">
            <v>(T.H.P D=200)</v>
          </cell>
          <cell r="G1706" t="str">
            <v>M</v>
          </cell>
          <cell r="I1706">
            <v>0</v>
          </cell>
        </row>
        <row r="1707">
          <cell r="A1707" t="str">
            <v>D01222</v>
          </cell>
          <cell r="B1707">
            <v>216</v>
          </cell>
          <cell r="C1707" t="str">
            <v>-4</v>
          </cell>
          <cell r="D1707">
            <v>14556390</v>
          </cell>
          <cell r="E1707" t="str">
            <v>유공관 부설</v>
          </cell>
          <cell r="F1707" t="str">
            <v>(T.H.P D=250)</v>
          </cell>
          <cell r="G1707" t="str">
            <v>M</v>
          </cell>
          <cell r="I1707">
            <v>0</v>
          </cell>
        </row>
        <row r="1708">
          <cell r="A1708" t="str">
            <v>E2</v>
          </cell>
          <cell r="B1708">
            <v>0</v>
          </cell>
          <cell r="C1708" t="str">
            <v>계</v>
          </cell>
          <cell r="D1708">
            <v>14556391</v>
          </cell>
          <cell r="I1708">
            <v>0</v>
          </cell>
        </row>
        <row r="1709">
          <cell r="A1709" t="str">
            <v>T2</v>
          </cell>
          <cell r="B1709">
            <v>1713</v>
          </cell>
          <cell r="C1709" t="str">
            <v>g</v>
          </cell>
          <cell r="D1709">
            <v>14556393</v>
          </cell>
          <cell r="E1709" t="str">
            <v>방 수 공</v>
          </cell>
          <cell r="I1709">
            <v>0</v>
          </cell>
        </row>
        <row r="1710">
          <cell r="A1710" t="str">
            <v>D01031</v>
          </cell>
          <cell r="B1710">
            <v>2158</v>
          </cell>
          <cell r="C1710" t="str">
            <v>-1</v>
          </cell>
          <cell r="D1710">
            <v>14556401</v>
          </cell>
          <cell r="E1710" t="str">
            <v>보호몰탈</v>
          </cell>
          <cell r="F1710" t="str">
            <v>(T=5 m/m)</v>
          </cell>
          <cell r="G1710" t="str">
            <v>㎡</v>
          </cell>
          <cell r="I1710">
            <v>0</v>
          </cell>
        </row>
        <row r="1711">
          <cell r="A1711" t="str">
            <v>D01027</v>
          </cell>
          <cell r="B1711">
            <v>2368</v>
          </cell>
          <cell r="C1711" t="str">
            <v>-2</v>
          </cell>
          <cell r="D1711">
            <v>14556402</v>
          </cell>
          <cell r="E1711" t="str">
            <v>쉬이트방수</v>
          </cell>
          <cell r="F1711" t="str">
            <v>수직부(T=3.0 m/m)</v>
          </cell>
          <cell r="G1711" t="str">
            <v>㎡</v>
          </cell>
          <cell r="I1711">
            <v>0</v>
          </cell>
        </row>
        <row r="1712">
          <cell r="A1712" t="str">
            <v>D00419</v>
          </cell>
          <cell r="B1712">
            <v>5420</v>
          </cell>
          <cell r="C1712" t="str">
            <v>-3</v>
          </cell>
          <cell r="D1712">
            <v>14556403</v>
          </cell>
          <cell r="E1712" t="str">
            <v>부직포설치</v>
          </cell>
          <cell r="F1712" t="str">
            <v>(2.0 T/M)</v>
          </cell>
          <cell r="G1712" t="str">
            <v>㎡</v>
          </cell>
          <cell r="I1712">
            <v>0</v>
          </cell>
        </row>
        <row r="1713">
          <cell r="A1713" t="str">
            <v>D01032</v>
          </cell>
          <cell r="B1713">
            <v>2158</v>
          </cell>
          <cell r="C1713" t="str">
            <v>-4</v>
          </cell>
          <cell r="D1713">
            <v>14556467</v>
          </cell>
          <cell r="E1713" t="str">
            <v>벽돌쌓기</v>
          </cell>
          <cell r="F1713" t="str">
            <v>(0.5 B)</v>
          </cell>
          <cell r="G1713" t="str">
            <v>㎡</v>
          </cell>
          <cell r="I1713">
            <v>0</v>
          </cell>
        </row>
        <row r="1714">
          <cell r="A1714" t="str">
            <v>E2</v>
          </cell>
          <cell r="B1714">
            <v>0</v>
          </cell>
          <cell r="C1714" t="str">
            <v>계</v>
          </cell>
          <cell r="D1714">
            <v>14556483</v>
          </cell>
          <cell r="I1714">
            <v>0</v>
          </cell>
        </row>
        <row r="1715">
          <cell r="A1715" t="str">
            <v>D00170</v>
          </cell>
          <cell r="B1715">
            <v>206</v>
          </cell>
          <cell r="C1715" t="str">
            <v>h</v>
          </cell>
          <cell r="D1715">
            <v>14556499</v>
          </cell>
          <cell r="E1715" t="str">
            <v>뒷채움잡석</v>
          </cell>
          <cell r="F1715" t="str">
            <v>(현장암유용)</v>
          </cell>
          <cell r="G1715" t="str">
            <v>㎥</v>
          </cell>
          <cell r="I1715">
            <v>0</v>
          </cell>
        </row>
        <row r="1716">
          <cell r="A1716" t="str">
            <v>D00561</v>
          </cell>
          <cell r="B1716">
            <v>50</v>
          </cell>
          <cell r="C1716" t="str">
            <v>i</v>
          </cell>
          <cell r="D1716">
            <v>14556515</v>
          </cell>
          <cell r="E1716" t="str">
            <v>신축이음</v>
          </cell>
          <cell r="F1716" t="str">
            <v>터널(NATM-개착터널)</v>
          </cell>
          <cell r="G1716" t="str">
            <v>M</v>
          </cell>
          <cell r="I1716">
            <v>0</v>
          </cell>
        </row>
        <row r="1717">
          <cell r="A1717" t="str">
            <v>D00537</v>
          </cell>
          <cell r="B1717">
            <v>116</v>
          </cell>
          <cell r="C1717" t="str">
            <v>j</v>
          </cell>
          <cell r="D1717">
            <v>14556517</v>
          </cell>
          <cell r="E1717" t="str">
            <v>슬래브양생</v>
          </cell>
          <cell r="F1717" t="str">
            <v>(양생제)</v>
          </cell>
          <cell r="G1717" t="str">
            <v>㎡</v>
          </cell>
          <cell r="I1717">
            <v>0</v>
          </cell>
        </row>
        <row r="1718">
          <cell r="A1718" t="str">
            <v>E3</v>
          </cell>
          <cell r="B1718">
            <v>0</v>
          </cell>
          <cell r="C1718" t="str">
            <v>합계</v>
          </cell>
          <cell r="D1718">
            <v>14556521</v>
          </cell>
          <cell r="I1718">
            <v>0</v>
          </cell>
        </row>
        <row r="1719">
          <cell r="A1719" t="str">
            <v>T3</v>
          </cell>
          <cell r="B1719">
            <v>1726</v>
          </cell>
          <cell r="C1719" t="str">
            <v>4.12</v>
          </cell>
          <cell r="D1719">
            <v>14556522</v>
          </cell>
          <cell r="E1719" t="str">
            <v>조 경 공</v>
          </cell>
          <cell r="I1719">
            <v>0</v>
          </cell>
        </row>
        <row r="1720">
          <cell r="A1720" t="str">
            <v>D03790</v>
          </cell>
          <cell r="B1720">
            <v>180</v>
          </cell>
          <cell r="C1720" t="str">
            <v>a</v>
          </cell>
          <cell r="D1720">
            <v>14556650</v>
          </cell>
          <cell r="E1720" t="str">
            <v>담쟁이덩쿨</v>
          </cell>
          <cell r="F1720" t="str">
            <v>(L=0.4)</v>
          </cell>
          <cell r="G1720" t="str">
            <v>주</v>
          </cell>
          <cell r="I1720">
            <v>0</v>
          </cell>
        </row>
        <row r="1721">
          <cell r="A1721" t="str">
            <v>D03791</v>
          </cell>
          <cell r="B1721">
            <v>10</v>
          </cell>
          <cell r="C1721" t="str">
            <v>b</v>
          </cell>
          <cell r="D1721">
            <v>14556651</v>
          </cell>
          <cell r="E1721" t="str">
            <v>느티나무</v>
          </cell>
          <cell r="F1721" t="str">
            <v>(H0.3xR5)</v>
          </cell>
          <cell r="G1721" t="str">
            <v>주</v>
          </cell>
          <cell r="I1721">
            <v>0</v>
          </cell>
        </row>
        <row r="1722">
          <cell r="A1722" t="str">
            <v>D03792</v>
          </cell>
          <cell r="B1722">
            <v>324</v>
          </cell>
          <cell r="C1722" t="str">
            <v>c</v>
          </cell>
          <cell r="D1722">
            <v>14556715</v>
          </cell>
          <cell r="E1722" t="str">
            <v>진 달 래</v>
          </cell>
          <cell r="F1722" t="str">
            <v>(H0.4xW0.4)</v>
          </cell>
          <cell r="G1722" t="str">
            <v>주</v>
          </cell>
          <cell r="I1722">
            <v>0</v>
          </cell>
        </row>
        <row r="1723">
          <cell r="A1723" t="str">
            <v>D03793</v>
          </cell>
          <cell r="B1723">
            <v>216</v>
          </cell>
          <cell r="C1723" t="str">
            <v>d</v>
          </cell>
          <cell r="D1723">
            <v>14556747</v>
          </cell>
          <cell r="E1723" t="str">
            <v>철    쭉</v>
          </cell>
          <cell r="F1723" t="str">
            <v>(H0.4xW0.4)</v>
          </cell>
          <cell r="G1723" t="str">
            <v>주</v>
          </cell>
          <cell r="I1723">
            <v>0</v>
          </cell>
        </row>
        <row r="1724">
          <cell r="A1724" t="str">
            <v>D03794</v>
          </cell>
          <cell r="B1724">
            <v>42</v>
          </cell>
          <cell r="C1724" t="str">
            <v>e</v>
          </cell>
          <cell r="D1724">
            <v>14556763</v>
          </cell>
          <cell r="E1724" t="str">
            <v>잣 나 무</v>
          </cell>
          <cell r="F1724" t="str">
            <v>(H2.0xR4)</v>
          </cell>
          <cell r="G1724" t="str">
            <v>주</v>
          </cell>
          <cell r="I1724">
            <v>0</v>
          </cell>
        </row>
        <row r="1725">
          <cell r="A1725" t="str">
            <v>D03795</v>
          </cell>
          <cell r="B1725">
            <v>24</v>
          </cell>
          <cell r="C1725" t="str">
            <v>f</v>
          </cell>
          <cell r="D1725">
            <v>14556771</v>
          </cell>
          <cell r="E1725" t="str">
            <v>왕벗나무</v>
          </cell>
          <cell r="F1725" t="str">
            <v>(H2.0xR4)</v>
          </cell>
          <cell r="G1725" t="str">
            <v>주</v>
          </cell>
          <cell r="I1725">
            <v>0</v>
          </cell>
        </row>
        <row r="1726">
          <cell r="A1726" t="str">
            <v>D03796</v>
          </cell>
          <cell r="B1726">
            <v>18</v>
          </cell>
          <cell r="C1726" t="str">
            <v>g</v>
          </cell>
          <cell r="D1726">
            <v>14556775</v>
          </cell>
          <cell r="E1726" t="str">
            <v>청 단 풍</v>
          </cell>
          <cell r="F1726" t="str">
            <v>(H2.0xR4)</v>
          </cell>
          <cell r="G1726" t="str">
            <v>주</v>
          </cell>
          <cell r="I1726">
            <v>0</v>
          </cell>
        </row>
        <row r="1727">
          <cell r="A1727" t="str">
            <v>E3</v>
          </cell>
          <cell r="B1727">
            <v>0</v>
          </cell>
          <cell r="C1727" t="str">
            <v>합계</v>
          </cell>
          <cell r="D1727">
            <v>14556777</v>
          </cell>
          <cell r="I1727">
            <v>0</v>
          </cell>
        </row>
        <row r="1728">
          <cell r="A1728" t="str">
            <v>T3</v>
          </cell>
          <cell r="B1728">
            <v>1731</v>
          </cell>
          <cell r="C1728" t="str">
            <v>4.13</v>
          </cell>
          <cell r="D1728">
            <v>14556905</v>
          </cell>
          <cell r="E1728" t="str">
            <v>녹 생 토</v>
          </cell>
          <cell r="I1728">
            <v>0</v>
          </cell>
        </row>
        <row r="1729">
          <cell r="A1729" t="str">
            <v>D00774</v>
          </cell>
          <cell r="B1729">
            <v>1179</v>
          </cell>
          <cell r="C1729" t="str">
            <v>a</v>
          </cell>
          <cell r="D1729">
            <v>14556906</v>
          </cell>
          <cell r="E1729" t="str">
            <v>암절개면보호식재공</v>
          </cell>
          <cell r="F1729" t="str">
            <v>(T= 5 Cm)</v>
          </cell>
          <cell r="G1729" t="str">
            <v>㎡</v>
          </cell>
          <cell r="I1729">
            <v>0</v>
          </cell>
        </row>
        <row r="1730">
          <cell r="A1730" t="str">
            <v>D00766</v>
          </cell>
          <cell r="B1730">
            <v>2127</v>
          </cell>
          <cell r="C1730" t="str">
            <v>b</v>
          </cell>
          <cell r="D1730">
            <v>14556907</v>
          </cell>
          <cell r="E1730" t="str">
            <v>암절개면보호식제공</v>
          </cell>
          <cell r="F1730" t="str">
            <v>(T=10 Cm)</v>
          </cell>
          <cell r="G1730" t="str">
            <v>㎡</v>
          </cell>
          <cell r="I1730">
            <v>0</v>
          </cell>
        </row>
        <row r="1731">
          <cell r="A1731" t="str">
            <v>D00767</v>
          </cell>
          <cell r="B1731">
            <v>2658</v>
          </cell>
          <cell r="C1731" t="str">
            <v>c</v>
          </cell>
          <cell r="D1731">
            <v>14556971</v>
          </cell>
          <cell r="E1731" t="str">
            <v>암절개면보호식재공</v>
          </cell>
          <cell r="F1731" t="str">
            <v>(T=15 Cm)</v>
          </cell>
          <cell r="G1731" t="str">
            <v>㎡</v>
          </cell>
          <cell r="I1731">
            <v>0</v>
          </cell>
        </row>
        <row r="1732">
          <cell r="A1732" t="str">
            <v>E3</v>
          </cell>
          <cell r="B1732">
            <v>0</v>
          </cell>
          <cell r="C1732" t="str">
            <v>합계</v>
          </cell>
          <cell r="D1732">
            <v>14557003</v>
          </cell>
          <cell r="I1732">
            <v>0</v>
          </cell>
        </row>
        <row r="1733">
          <cell r="A1733" t="str">
            <v>T3</v>
          </cell>
          <cell r="B1733">
            <v>1736</v>
          </cell>
          <cell r="C1733" t="str">
            <v>4.14</v>
          </cell>
          <cell r="D1733">
            <v>14557005</v>
          </cell>
          <cell r="E1733" t="str">
            <v>동상방지층</v>
          </cell>
          <cell r="I1733">
            <v>0</v>
          </cell>
        </row>
        <row r="1734">
          <cell r="A1734" t="str">
            <v>D03744</v>
          </cell>
          <cell r="B1734">
            <v>2323</v>
          </cell>
          <cell r="C1734" t="str">
            <v>a</v>
          </cell>
          <cell r="D1734">
            <v>14557069</v>
          </cell>
          <cell r="E1734" t="str">
            <v>동상방지층생산</v>
          </cell>
          <cell r="F1734" t="str">
            <v>(현장암유용)</v>
          </cell>
          <cell r="G1734" t="str">
            <v>㎥</v>
          </cell>
          <cell r="I1734">
            <v>0</v>
          </cell>
        </row>
        <row r="1735">
          <cell r="A1735" t="str">
            <v>D00823</v>
          </cell>
          <cell r="B1735">
            <v>1076</v>
          </cell>
          <cell r="C1735" t="str">
            <v>b</v>
          </cell>
          <cell r="D1735">
            <v>14557101</v>
          </cell>
          <cell r="E1735" t="str">
            <v>동상방지층</v>
          </cell>
          <cell r="F1735" t="str">
            <v>(포설및다짐 T=15 Cm)</v>
          </cell>
          <cell r="G1735" t="str">
            <v>㎥</v>
          </cell>
          <cell r="I1735">
            <v>0</v>
          </cell>
        </row>
        <row r="1736">
          <cell r="A1736" t="str">
            <v>D00824</v>
          </cell>
          <cell r="B1736">
            <v>733</v>
          </cell>
          <cell r="C1736" t="str">
            <v>c</v>
          </cell>
          <cell r="D1736">
            <v>14557117</v>
          </cell>
          <cell r="E1736" t="str">
            <v>동상방지층</v>
          </cell>
          <cell r="F1736" t="str">
            <v>(포설및다짐 T=35 Cm)</v>
          </cell>
          <cell r="G1736" t="str">
            <v>㎥</v>
          </cell>
          <cell r="I1736">
            <v>0</v>
          </cell>
        </row>
        <row r="1737">
          <cell r="A1737" t="str">
            <v>E3</v>
          </cell>
          <cell r="B1737">
            <v>0</v>
          </cell>
          <cell r="C1737" t="str">
            <v>합계</v>
          </cell>
          <cell r="D1737">
            <v>14557125</v>
          </cell>
          <cell r="I1737">
            <v>0</v>
          </cell>
        </row>
        <row r="1738">
          <cell r="A1738" t="str">
            <v>T3</v>
          </cell>
          <cell r="B1738">
            <v>1740</v>
          </cell>
          <cell r="C1738" t="str">
            <v>4.15</v>
          </cell>
          <cell r="D1738">
            <v>14557257</v>
          </cell>
          <cell r="E1738" t="str">
            <v>린콘크리트기층</v>
          </cell>
          <cell r="F1738" t="str">
            <v>(T=15 Cm)</v>
          </cell>
          <cell r="I1738">
            <v>0</v>
          </cell>
        </row>
        <row r="1739">
          <cell r="A1739" t="str">
            <v>D03760</v>
          </cell>
          <cell r="B1739">
            <v>1092</v>
          </cell>
          <cell r="C1739" t="str">
            <v>a</v>
          </cell>
          <cell r="D1739">
            <v>14557259</v>
          </cell>
          <cell r="E1739" t="str">
            <v>린콘크리트기층</v>
          </cell>
          <cell r="F1739" t="str">
            <v>(포설및다짐 T=15 Cm)</v>
          </cell>
          <cell r="G1739" t="str">
            <v>㎥</v>
          </cell>
          <cell r="I1739">
            <v>0</v>
          </cell>
        </row>
        <row r="1740">
          <cell r="A1740" t="str">
            <v>D03768</v>
          </cell>
          <cell r="B1740">
            <v>13</v>
          </cell>
          <cell r="C1740" t="str">
            <v>b</v>
          </cell>
          <cell r="D1740">
            <v>14557260</v>
          </cell>
          <cell r="E1740" t="str">
            <v>인력포설</v>
          </cell>
          <cell r="F1740" t="str">
            <v>(T=15 Cm)</v>
          </cell>
          <cell r="G1740" t="str">
            <v>㎥</v>
          </cell>
          <cell r="I1740">
            <v>0</v>
          </cell>
        </row>
        <row r="1741">
          <cell r="A1741" t="str">
            <v>E3</v>
          </cell>
          <cell r="B1741">
            <v>0</v>
          </cell>
          <cell r="C1741" t="str">
            <v>합계</v>
          </cell>
          <cell r="D1741">
            <v>14557261</v>
          </cell>
          <cell r="I1741">
            <v>0</v>
          </cell>
        </row>
        <row r="1742">
          <cell r="A1742" t="str">
            <v>T3</v>
          </cell>
          <cell r="B1742">
            <v>1744</v>
          </cell>
          <cell r="C1742" t="str">
            <v>4.16</v>
          </cell>
          <cell r="D1742">
            <v>14557325</v>
          </cell>
          <cell r="E1742" t="str">
            <v>콘크리트포설</v>
          </cell>
          <cell r="F1742" t="str">
            <v>(T=30 Cm)</v>
          </cell>
          <cell r="I1742">
            <v>0</v>
          </cell>
        </row>
        <row r="1743">
          <cell r="A1743" t="str">
            <v>D03764</v>
          </cell>
          <cell r="B1743">
            <v>2185</v>
          </cell>
          <cell r="C1743" t="str">
            <v>a</v>
          </cell>
          <cell r="D1743">
            <v>14557357</v>
          </cell>
          <cell r="E1743" t="str">
            <v>콘크리트포장</v>
          </cell>
          <cell r="F1743" t="str">
            <v>(2차로동시기계포설)</v>
          </cell>
          <cell r="G1743" t="str">
            <v>㎥</v>
          </cell>
          <cell r="I1743">
            <v>0</v>
          </cell>
        </row>
        <row r="1744">
          <cell r="A1744" t="str">
            <v>D03766</v>
          </cell>
          <cell r="B1744">
            <v>17</v>
          </cell>
          <cell r="C1744" t="str">
            <v>b</v>
          </cell>
          <cell r="D1744">
            <v>14557373</v>
          </cell>
          <cell r="E1744" t="str">
            <v>인력포설</v>
          </cell>
          <cell r="F1744" t="str">
            <v>(T=30 Cm)</v>
          </cell>
          <cell r="G1744" t="str">
            <v>㎥</v>
          </cell>
          <cell r="I1744">
            <v>0</v>
          </cell>
        </row>
        <row r="1745">
          <cell r="A1745" t="str">
            <v>E3</v>
          </cell>
          <cell r="B1745">
            <v>0</v>
          </cell>
          <cell r="C1745" t="str">
            <v>합계</v>
          </cell>
          <cell r="D1745">
            <v>14557381</v>
          </cell>
          <cell r="I1745">
            <v>0</v>
          </cell>
        </row>
        <row r="1746">
          <cell r="A1746" t="str">
            <v>D00270</v>
          </cell>
          <cell r="B1746">
            <v>1.659</v>
          </cell>
          <cell r="C1746" t="str">
            <v>4.17</v>
          </cell>
          <cell r="D1746">
            <v>14557385</v>
          </cell>
          <cell r="E1746" t="str">
            <v>철근설치공</v>
          </cell>
          <cell r="F1746" t="str">
            <v>철근가공조립(간 단)</v>
          </cell>
          <cell r="G1746" t="str">
            <v>Ton</v>
          </cell>
          <cell r="I1746">
            <v>0</v>
          </cell>
        </row>
        <row r="1747">
          <cell r="A1747" t="str">
            <v>D00761</v>
          </cell>
          <cell r="B1747">
            <v>7372</v>
          </cell>
          <cell r="C1747" t="str">
            <v>4.18</v>
          </cell>
          <cell r="D1747">
            <v>14557387</v>
          </cell>
          <cell r="E1747" t="str">
            <v>비닐깔기</v>
          </cell>
          <cell r="G1747" t="str">
            <v>㎡</v>
          </cell>
          <cell r="I1747">
            <v>0</v>
          </cell>
        </row>
        <row r="1748">
          <cell r="A1748" t="str">
            <v>D00280</v>
          </cell>
          <cell r="B1748">
            <v>9</v>
          </cell>
          <cell r="C1748" t="str">
            <v>4.19</v>
          </cell>
          <cell r="D1748">
            <v>14557388</v>
          </cell>
          <cell r="E1748" t="str">
            <v>합판거푸집</v>
          </cell>
          <cell r="F1748" t="str">
            <v>(4 회)</v>
          </cell>
          <cell r="G1748" t="str">
            <v>㎡</v>
          </cell>
          <cell r="I1748">
            <v>0</v>
          </cell>
        </row>
        <row r="1749">
          <cell r="A1749" t="str">
            <v>T3</v>
          </cell>
          <cell r="B1749">
            <v>1755</v>
          </cell>
          <cell r="C1749" t="str">
            <v>4.20</v>
          </cell>
          <cell r="D1749">
            <v>14557389</v>
          </cell>
          <cell r="E1749" t="str">
            <v>줄눈설치공</v>
          </cell>
          <cell r="I1749">
            <v>0</v>
          </cell>
        </row>
        <row r="1750">
          <cell r="A1750" t="str">
            <v>D03769</v>
          </cell>
          <cell r="B1750">
            <v>998</v>
          </cell>
          <cell r="C1750" t="str">
            <v>a</v>
          </cell>
          <cell r="D1750">
            <v>14557485</v>
          </cell>
          <cell r="E1750" t="str">
            <v>세로줄눈(형식.1-1)</v>
          </cell>
          <cell r="F1750" t="str">
            <v>(본선2차로동시포설)</v>
          </cell>
          <cell r="G1750" t="str">
            <v>M</v>
          </cell>
          <cell r="I1750">
            <v>0</v>
          </cell>
        </row>
        <row r="1751">
          <cell r="A1751" t="str">
            <v>D03773</v>
          </cell>
          <cell r="B1751">
            <v>1211</v>
          </cell>
          <cell r="C1751" t="str">
            <v>b</v>
          </cell>
          <cell r="D1751">
            <v>14557501</v>
          </cell>
          <cell r="E1751" t="str">
            <v>가로줄눈(형식.2-1,2)</v>
          </cell>
          <cell r="F1751" t="str">
            <v>(본선2차로용)</v>
          </cell>
          <cell r="G1751" t="str">
            <v>M</v>
          </cell>
          <cell r="I1751">
            <v>0</v>
          </cell>
        </row>
        <row r="1752">
          <cell r="A1752" t="str">
            <v>T1</v>
          </cell>
          <cell r="B1752">
            <v>1754</v>
          </cell>
          <cell r="C1752" t="str">
            <v>c</v>
          </cell>
          <cell r="D1752">
            <v>14557509</v>
          </cell>
          <cell r="E1752" t="str">
            <v>팽창줄눈</v>
          </cell>
          <cell r="I1752">
            <v>0</v>
          </cell>
        </row>
        <row r="1753">
          <cell r="A1753" t="str">
            <v>D03779</v>
          </cell>
          <cell r="B1753">
            <v>18</v>
          </cell>
          <cell r="C1753" t="str">
            <v>-1</v>
          </cell>
          <cell r="D1753">
            <v>14557511</v>
          </cell>
          <cell r="E1753" t="str">
            <v>팽창줄눈(형식.3-1)</v>
          </cell>
          <cell r="F1753" t="str">
            <v>(본선2차로용)</v>
          </cell>
          <cell r="G1753" t="str">
            <v>M</v>
          </cell>
          <cell r="I1753">
            <v>0</v>
          </cell>
        </row>
        <row r="1754">
          <cell r="A1754" t="str">
            <v>D03849</v>
          </cell>
          <cell r="B1754">
            <v>29</v>
          </cell>
          <cell r="C1754" t="str">
            <v>-2</v>
          </cell>
          <cell r="D1754">
            <v>14557512</v>
          </cell>
          <cell r="E1754" t="str">
            <v>팽창줄눈(형식3-6,7)</v>
          </cell>
          <cell r="F1754" t="str">
            <v>(아스콘 접속부)</v>
          </cell>
          <cell r="G1754" t="str">
            <v>M</v>
          </cell>
          <cell r="I1754">
            <v>0</v>
          </cell>
        </row>
        <row r="1755">
          <cell r="A1755" t="str">
            <v>E1</v>
          </cell>
          <cell r="B1755">
            <v>0</v>
          </cell>
          <cell r="C1755" t="str">
            <v>소계</v>
          </cell>
          <cell r="D1755">
            <v>14557513</v>
          </cell>
          <cell r="I1755">
            <v>0</v>
          </cell>
        </row>
        <row r="1756">
          <cell r="A1756" t="str">
            <v>E3</v>
          </cell>
          <cell r="B1756">
            <v>0</v>
          </cell>
          <cell r="C1756" t="str">
            <v>합계</v>
          </cell>
          <cell r="D1756">
            <v>14557641</v>
          </cell>
          <cell r="I1756">
            <v>0</v>
          </cell>
        </row>
        <row r="1757">
          <cell r="A1757" t="str">
            <v>D03783</v>
          </cell>
          <cell r="B1757">
            <v>1</v>
          </cell>
          <cell r="C1757" t="str">
            <v>4.21</v>
          </cell>
          <cell r="D1757">
            <v>14557643</v>
          </cell>
          <cell r="E1757" t="str">
            <v>콘크리트포장면연마</v>
          </cell>
          <cell r="G1757" t="str">
            <v>식</v>
          </cell>
          <cell r="I1757">
            <v>0</v>
          </cell>
        </row>
        <row r="1758">
          <cell r="A1758" t="str">
            <v>E4</v>
          </cell>
          <cell r="B1758">
            <v>0</v>
          </cell>
          <cell r="C1758" t="str">
            <v>총계</v>
          </cell>
          <cell r="D1758">
            <v>14557645</v>
          </cell>
          <cell r="I1758">
            <v>0</v>
          </cell>
        </row>
        <row r="1759">
          <cell r="A1759" t="str">
            <v>T4</v>
          </cell>
          <cell r="B1759">
            <v>1793</v>
          </cell>
          <cell r="C1759" t="str">
            <v>5.</v>
          </cell>
          <cell r="D1759">
            <v>14572138</v>
          </cell>
          <cell r="E1759" t="str">
            <v>포    장    공</v>
          </cell>
          <cell r="I1759">
            <v>0</v>
          </cell>
        </row>
        <row r="1760">
          <cell r="A1760" t="str">
            <v>T3</v>
          </cell>
          <cell r="B1760">
            <v>1763</v>
          </cell>
          <cell r="C1760" t="str">
            <v>5.01</v>
          </cell>
          <cell r="D1760">
            <v>14572755</v>
          </cell>
          <cell r="E1760" t="str">
            <v>생산및운반</v>
          </cell>
          <cell r="I1760">
            <v>0</v>
          </cell>
        </row>
        <row r="1761">
          <cell r="A1761" t="str">
            <v>D00854</v>
          </cell>
          <cell r="B1761">
            <v>1543</v>
          </cell>
          <cell r="C1761" t="str">
            <v>a</v>
          </cell>
          <cell r="D1761">
            <v>14573064</v>
          </cell>
          <cell r="E1761" t="str">
            <v>속채움잡석</v>
          </cell>
          <cell r="F1761" t="str">
            <v>(현장암유용)</v>
          </cell>
          <cell r="G1761" t="str">
            <v>㎥</v>
          </cell>
          <cell r="I1761">
            <v>0</v>
          </cell>
        </row>
        <row r="1762">
          <cell r="A1762" t="str">
            <v>D03744</v>
          </cell>
          <cell r="B1762">
            <v>74810</v>
          </cell>
          <cell r="C1762" t="str">
            <v>b</v>
          </cell>
          <cell r="D1762">
            <v>14573218</v>
          </cell>
          <cell r="E1762" t="str">
            <v>동상방지층생산</v>
          </cell>
          <cell r="F1762" t="str">
            <v>(현장암유용)</v>
          </cell>
          <cell r="G1762" t="str">
            <v>㎥</v>
          </cell>
          <cell r="I1762">
            <v>0</v>
          </cell>
        </row>
        <row r="1763">
          <cell r="A1763" t="str">
            <v>D03742</v>
          </cell>
          <cell r="B1763">
            <v>83878</v>
          </cell>
          <cell r="C1763" t="str">
            <v>c</v>
          </cell>
          <cell r="D1763">
            <v>14573295</v>
          </cell>
          <cell r="E1763" t="str">
            <v>보조기층생산</v>
          </cell>
          <cell r="F1763" t="str">
            <v>(현장암유용)</v>
          </cell>
          <cell r="G1763" t="str">
            <v>㎥</v>
          </cell>
          <cell r="I1763">
            <v>0</v>
          </cell>
        </row>
        <row r="1764">
          <cell r="A1764" t="str">
            <v>E3</v>
          </cell>
          <cell r="B1764">
            <v>0</v>
          </cell>
          <cell r="C1764" t="str">
            <v>합계</v>
          </cell>
          <cell r="D1764">
            <v>14573334</v>
          </cell>
          <cell r="I1764">
            <v>0</v>
          </cell>
        </row>
        <row r="1765">
          <cell r="A1765" t="str">
            <v>T3</v>
          </cell>
          <cell r="B1765">
            <v>1767</v>
          </cell>
          <cell r="C1765" t="str">
            <v>5.02</v>
          </cell>
          <cell r="D1765">
            <v>14573372</v>
          </cell>
          <cell r="E1765" t="str">
            <v>동상방지층</v>
          </cell>
          <cell r="I1765">
            <v>0</v>
          </cell>
        </row>
        <row r="1766">
          <cell r="A1766" t="str">
            <v>D00794</v>
          </cell>
          <cell r="B1766">
            <v>57554</v>
          </cell>
          <cell r="C1766" t="str">
            <v>a</v>
          </cell>
          <cell r="D1766">
            <v>14574998</v>
          </cell>
          <cell r="E1766" t="str">
            <v>동상방지층</v>
          </cell>
          <cell r="F1766" t="str">
            <v>(포설및다짐 T=25 Cm)</v>
          </cell>
          <cell r="G1766" t="str">
            <v>㎥</v>
          </cell>
          <cell r="I1766">
            <v>0</v>
          </cell>
        </row>
        <row r="1767">
          <cell r="A1767" t="str">
            <v>D00796</v>
          </cell>
          <cell r="B1767">
            <v>711</v>
          </cell>
          <cell r="C1767" t="str">
            <v>b</v>
          </cell>
          <cell r="D1767">
            <v>14575122</v>
          </cell>
          <cell r="E1767" t="str">
            <v>동상방지층</v>
          </cell>
          <cell r="F1767" t="str">
            <v>(포설및다짐 T=40 Cm)</v>
          </cell>
          <cell r="G1767" t="str">
            <v>㎥</v>
          </cell>
          <cell r="I1767">
            <v>0</v>
          </cell>
        </row>
        <row r="1768">
          <cell r="A1768" t="str">
            <v>E3</v>
          </cell>
          <cell r="B1768">
            <v>0</v>
          </cell>
          <cell r="C1768" t="str">
            <v>합계</v>
          </cell>
          <cell r="D1768">
            <v>14575246</v>
          </cell>
          <cell r="I1768">
            <v>0</v>
          </cell>
        </row>
        <row r="1769">
          <cell r="A1769" t="str">
            <v>T3</v>
          </cell>
          <cell r="B1769">
            <v>1772</v>
          </cell>
          <cell r="C1769" t="str">
            <v>5.03</v>
          </cell>
          <cell r="D1769">
            <v>14575374</v>
          </cell>
          <cell r="E1769" t="str">
            <v>보조기층</v>
          </cell>
          <cell r="I1769">
            <v>0</v>
          </cell>
        </row>
        <row r="1770">
          <cell r="A1770" t="str">
            <v>D00799</v>
          </cell>
          <cell r="B1770">
            <v>57737</v>
          </cell>
          <cell r="C1770" t="str">
            <v>a</v>
          </cell>
          <cell r="D1770">
            <v>14575854</v>
          </cell>
          <cell r="E1770" t="str">
            <v>보조기층</v>
          </cell>
          <cell r="F1770" t="str">
            <v>(포설및다짐 T=25 Cm)</v>
          </cell>
          <cell r="G1770" t="str">
            <v>㎥</v>
          </cell>
          <cell r="I1770">
            <v>0</v>
          </cell>
        </row>
        <row r="1771">
          <cell r="A1771" t="str">
            <v>D00798</v>
          </cell>
          <cell r="B1771">
            <v>7561</v>
          </cell>
          <cell r="C1771" t="str">
            <v>b</v>
          </cell>
          <cell r="D1771">
            <v>14576014</v>
          </cell>
          <cell r="E1771" t="str">
            <v>보조기층</v>
          </cell>
          <cell r="F1771" t="str">
            <v>(포설및다짐 T=20 Cm)</v>
          </cell>
          <cell r="G1771" t="str">
            <v>㎥</v>
          </cell>
          <cell r="I1771">
            <v>0</v>
          </cell>
        </row>
        <row r="1772">
          <cell r="A1772" t="str">
            <v>D00821</v>
          </cell>
          <cell r="B1772">
            <v>28</v>
          </cell>
          <cell r="C1772" t="str">
            <v>c</v>
          </cell>
          <cell r="D1772">
            <v>14576066</v>
          </cell>
          <cell r="E1772" t="str">
            <v>노 견 토</v>
          </cell>
          <cell r="F1772" t="str">
            <v>(포설및다짐)</v>
          </cell>
          <cell r="G1772" t="str">
            <v>㎥</v>
          </cell>
          <cell r="I1772">
            <v>0</v>
          </cell>
        </row>
        <row r="1773">
          <cell r="A1773" t="str">
            <v>E3</v>
          </cell>
          <cell r="B1773">
            <v>0</v>
          </cell>
          <cell r="C1773" t="str">
            <v>합계</v>
          </cell>
          <cell r="D1773">
            <v>14576222</v>
          </cell>
          <cell r="I1773">
            <v>0</v>
          </cell>
        </row>
        <row r="1774">
          <cell r="A1774" t="str">
            <v>D00805</v>
          </cell>
          <cell r="B1774">
            <v>1989</v>
          </cell>
          <cell r="C1774" t="str">
            <v>5.04</v>
          </cell>
          <cell r="D1774">
            <v>14576270</v>
          </cell>
          <cell r="E1774" t="str">
            <v>프라임코팅</v>
          </cell>
          <cell r="F1774" t="str">
            <v>(MC-1,75 L/a)</v>
          </cell>
          <cell r="G1774" t="str">
            <v>ａ</v>
          </cell>
          <cell r="I1774">
            <v>0</v>
          </cell>
        </row>
        <row r="1775">
          <cell r="A1775" t="str">
            <v>T3</v>
          </cell>
          <cell r="B1775">
            <v>1778</v>
          </cell>
          <cell r="C1775" t="str">
            <v>5.05</v>
          </cell>
          <cell r="D1775">
            <v>14576308</v>
          </cell>
          <cell r="E1775" t="str">
            <v>아스콘기층</v>
          </cell>
          <cell r="I1775">
            <v>0</v>
          </cell>
        </row>
        <row r="1776">
          <cell r="A1776" t="str">
            <v>D00811</v>
          </cell>
          <cell r="B1776">
            <v>2101</v>
          </cell>
          <cell r="C1776" t="str">
            <v>a</v>
          </cell>
          <cell r="D1776">
            <v>14576579</v>
          </cell>
          <cell r="E1776" t="str">
            <v>아스콘기층</v>
          </cell>
          <cell r="F1776" t="str">
            <v>(포설및다짐 T=19 Cm)</v>
          </cell>
          <cell r="G1776" t="str">
            <v>ａ</v>
          </cell>
          <cell r="I1776">
            <v>0</v>
          </cell>
        </row>
        <row r="1777">
          <cell r="A1777" t="str">
            <v>D00809</v>
          </cell>
          <cell r="B1777">
            <v>13</v>
          </cell>
          <cell r="C1777" t="str">
            <v>b</v>
          </cell>
          <cell r="D1777">
            <v>14576714</v>
          </cell>
          <cell r="E1777" t="str">
            <v>아스콘기층</v>
          </cell>
          <cell r="F1777" t="str">
            <v>(포설및다짐 T=10 Cm)</v>
          </cell>
          <cell r="G1777" t="str">
            <v>ａ</v>
          </cell>
          <cell r="I1777">
            <v>0</v>
          </cell>
        </row>
        <row r="1778">
          <cell r="A1778" t="str">
            <v>D00812</v>
          </cell>
          <cell r="B1778">
            <v>661</v>
          </cell>
          <cell r="C1778" t="str">
            <v>c</v>
          </cell>
          <cell r="D1778">
            <v>14576782</v>
          </cell>
          <cell r="E1778" t="str">
            <v>레벨링코스</v>
          </cell>
          <cell r="F1778" t="str">
            <v>(기층재)</v>
          </cell>
          <cell r="G1778" t="str">
            <v>Ton</v>
          </cell>
          <cell r="I1778">
            <v>0</v>
          </cell>
        </row>
        <row r="1779">
          <cell r="A1779" t="str">
            <v>E3</v>
          </cell>
          <cell r="B1779">
            <v>0</v>
          </cell>
          <cell r="C1779" t="str">
            <v>합계</v>
          </cell>
          <cell r="D1779">
            <v>14576816</v>
          </cell>
          <cell r="I1779">
            <v>0</v>
          </cell>
        </row>
        <row r="1780">
          <cell r="A1780" t="str">
            <v>D01257</v>
          </cell>
          <cell r="B1780">
            <v>2150</v>
          </cell>
          <cell r="C1780" t="str">
            <v>5.06</v>
          </cell>
          <cell r="D1780">
            <v>14576849</v>
          </cell>
          <cell r="E1780" t="str">
            <v>아스콘중간층</v>
          </cell>
          <cell r="F1780" t="str">
            <v>(포설다짐 T=6 Cm)</v>
          </cell>
          <cell r="G1780" t="str">
            <v>a</v>
          </cell>
          <cell r="I1780">
            <v>0</v>
          </cell>
        </row>
        <row r="1781">
          <cell r="A1781" t="str">
            <v>D00813</v>
          </cell>
          <cell r="B1781">
            <v>5634</v>
          </cell>
          <cell r="C1781" t="str">
            <v>5.07</v>
          </cell>
          <cell r="D1781">
            <v>14577025</v>
          </cell>
          <cell r="E1781" t="str">
            <v>택 코 팅</v>
          </cell>
          <cell r="F1781" t="str">
            <v>(RSC-4,30 L/a)</v>
          </cell>
          <cell r="G1781" t="str">
            <v>ａ</v>
          </cell>
          <cell r="I1781">
            <v>0</v>
          </cell>
        </row>
        <row r="1782">
          <cell r="A1782" t="str">
            <v>T3</v>
          </cell>
          <cell r="B1782">
            <v>1785</v>
          </cell>
          <cell r="C1782" t="str">
            <v>5.08</v>
          </cell>
          <cell r="D1782">
            <v>14577200</v>
          </cell>
          <cell r="E1782" t="str">
            <v>아스콘표층</v>
          </cell>
          <cell r="I1782">
            <v>0</v>
          </cell>
        </row>
        <row r="1783">
          <cell r="A1783" t="str">
            <v>D00815</v>
          </cell>
          <cell r="B1783">
            <v>123</v>
          </cell>
          <cell r="C1783" t="str">
            <v>a</v>
          </cell>
          <cell r="D1783">
            <v>14577550</v>
          </cell>
          <cell r="E1783" t="str">
            <v>아스콘표층</v>
          </cell>
          <cell r="F1783" t="str">
            <v>(포설다짐 T=8 Cm)</v>
          </cell>
          <cell r="G1783" t="str">
            <v>ａ</v>
          </cell>
          <cell r="I1783">
            <v>0</v>
          </cell>
        </row>
        <row r="1784">
          <cell r="A1784" t="str">
            <v>D00816</v>
          </cell>
          <cell r="B1784">
            <v>2158</v>
          </cell>
          <cell r="C1784" t="str">
            <v>b</v>
          </cell>
          <cell r="D1784">
            <v>14577834</v>
          </cell>
          <cell r="E1784" t="str">
            <v>아스콘표층</v>
          </cell>
          <cell r="F1784" t="str">
            <v>(포설다짐 T=5 Cm)</v>
          </cell>
          <cell r="G1784" t="str">
            <v>ａ</v>
          </cell>
          <cell r="I1784">
            <v>0</v>
          </cell>
        </row>
        <row r="1785">
          <cell r="A1785" t="str">
            <v>D00762</v>
          </cell>
          <cell r="B1785">
            <v>772</v>
          </cell>
          <cell r="C1785" t="str">
            <v>c</v>
          </cell>
          <cell r="D1785">
            <v>14577905</v>
          </cell>
          <cell r="E1785" t="str">
            <v>레벨링코스</v>
          </cell>
          <cell r="F1785" t="str">
            <v>(표층재)</v>
          </cell>
          <cell r="G1785" t="str">
            <v>Ton</v>
          </cell>
          <cell r="I1785">
            <v>0</v>
          </cell>
        </row>
        <row r="1786">
          <cell r="A1786" t="str">
            <v>E3</v>
          </cell>
          <cell r="B1786">
            <v>0</v>
          </cell>
          <cell r="C1786" t="str">
            <v>합계</v>
          </cell>
          <cell r="D1786">
            <v>14577976</v>
          </cell>
          <cell r="I1786">
            <v>0</v>
          </cell>
        </row>
        <row r="1787">
          <cell r="A1787" t="str">
            <v>T3</v>
          </cell>
          <cell r="B1787">
            <v>1792</v>
          </cell>
          <cell r="C1787" t="str">
            <v>5.09</v>
          </cell>
          <cell r="D1787">
            <v>14578047</v>
          </cell>
          <cell r="E1787" t="str">
            <v>부체도로</v>
          </cell>
          <cell r="I1787">
            <v>0</v>
          </cell>
        </row>
        <row r="1788">
          <cell r="A1788" t="str">
            <v>D00838</v>
          </cell>
          <cell r="B1788">
            <v>23021</v>
          </cell>
          <cell r="C1788" t="str">
            <v>a</v>
          </cell>
          <cell r="D1788">
            <v>14578794</v>
          </cell>
          <cell r="E1788" t="str">
            <v>콘크리트포장</v>
          </cell>
          <cell r="F1788" t="str">
            <v>(인력포설 T=20 Cm)</v>
          </cell>
          <cell r="G1788" t="str">
            <v>㎡</v>
          </cell>
          <cell r="I1788">
            <v>0</v>
          </cell>
        </row>
        <row r="1789">
          <cell r="A1789" t="str">
            <v>D00843</v>
          </cell>
          <cell r="B1789">
            <v>921</v>
          </cell>
          <cell r="C1789" t="str">
            <v>b</v>
          </cell>
          <cell r="D1789">
            <v>14578981</v>
          </cell>
          <cell r="E1789" t="str">
            <v>줄눈설치</v>
          </cell>
          <cell r="F1789" t="str">
            <v>(판재 T=10 m/m)</v>
          </cell>
          <cell r="G1789" t="str">
            <v>M</v>
          </cell>
          <cell r="I1789">
            <v>0</v>
          </cell>
        </row>
        <row r="1790">
          <cell r="A1790" t="str">
            <v>D00280</v>
          </cell>
          <cell r="B1790">
            <v>1471</v>
          </cell>
          <cell r="C1790" t="str">
            <v>c</v>
          </cell>
          <cell r="D1790">
            <v>14579167</v>
          </cell>
          <cell r="E1790" t="str">
            <v>합판거푸집</v>
          </cell>
          <cell r="F1790" t="str">
            <v>(4 회)</v>
          </cell>
          <cell r="G1790" t="str">
            <v>㎡</v>
          </cell>
          <cell r="I1790">
            <v>0</v>
          </cell>
        </row>
        <row r="1791">
          <cell r="A1791" t="str">
            <v>D00761</v>
          </cell>
          <cell r="B1791">
            <v>23021</v>
          </cell>
          <cell r="C1791" t="str">
            <v>d</v>
          </cell>
          <cell r="D1791">
            <v>14579354</v>
          </cell>
          <cell r="E1791" t="str">
            <v>비닐깔기</v>
          </cell>
          <cell r="G1791" t="str">
            <v>㎡</v>
          </cell>
          <cell r="I1791">
            <v>0</v>
          </cell>
        </row>
        <row r="1792">
          <cell r="A1792" t="str">
            <v>D00858</v>
          </cell>
          <cell r="B1792">
            <v>23021</v>
          </cell>
          <cell r="C1792" t="str">
            <v>e</v>
          </cell>
          <cell r="D1792">
            <v>14579447</v>
          </cell>
          <cell r="E1792" t="str">
            <v>와이어메쉬</v>
          </cell>
          <cell r="F1792" t="str">
            <v>(#8-150x150)</v>
          </cell>
          <cell r="G1792" t="str">
            <v>㎡</v>
          </cell>
          <cell r="I1792">
            <v>0</v>
          </cell>
        </row>
        <row r="1793">
          <cell r="A1793" t="str">
            <v>E3</v>
          </cell>
          <cell r="B1793">
            <v>0</v>
          </cell>
          <cell r="C1793" t="str">
            <v>합계</v>
          </cell>
          <cell r="D1793">
            <v>14579459</v>
          </cell>
          <cell r="I1793">
            <v>0</v>
          </cell>
        </row>
        <row r="1794">
          <cell r="A1794" t="str">
            <v>E4</v>
          </cell>
          <cell r="B1794">
            <v>0</v>
          </cell>
          <cell r="C1794" t="str">
            <v>총계</v>
          </cell>
          <cell r="D1794">
            <v>14579540</v>
          </cell>
          <cell r="I1794">
            <v>0</v>
          </cell>
        </row>
        <row r="1795">
          <cell r="A1795" t="str">
            <v>T4</v>
          </cell>
          <cell r="B1795">
            <v>1862</v>
          </cell>
          <cell r="C1795" t="str">
            <v>6.</v>
          </cell>
          <cell r="D1795">
            <v>14582591</v>
          </cell>
          <cell r="E1795" t="str">
            <v>교통안전시설공</v>
          </cell>
          <cell r="I1795">
            <v>0</v>
          </cell>
        </row>
        <row r="1796">
          <cell r="A1796" t="str">
            <v>T3</v>
          </cell>
          <cell r="B1796">
            <v>1805</v>
          </cell>
          <cell r="C1796" t="str">
            <v>6.01</v>
          </cell>
          <cell r="D1796">
            <v>14582628</v>
          </cell>
          <cell r="E1796" t="str">
            <v>교통 표지판</v>
          </cell>
          <cell r="I1796">
            <v>0</v>
          </cell>
        </row>
        <row r="1797">
          <cell r="A1797" t="str">
            <v>D00870</v>
          </cell>
          <cell r="B1797">
            <v>32</v>
          </cell>
          <cell r="C1797" t="str">
            <v>a</v>
          </cell>
          <cell r="D1797">
            <v>14582701</v>
          </cell>
          <cell r="E1797" t="str">
            <v>삼각표지판</v>
          </cell>
          <cell r="F1797" t="str">
            <v>(120 Cm)</v>
          </cell>
          <cell r="G1797" t="str">
            <v>EA</v>
          </cell>
          <cell r="I1797">
            <v>0</v>
          </cell>
        </row>
        <row r="1798">
          <cell r="A1798" t="str">
            <v>T2</v>
          </cell>
          <cell r="B1798">
            <v>1800</v>
          </cell>
          <cell r="C1798" t="str">
            <v>b</v>
          </cell>
          <cell r="D1798">
            <v>14582765</v>
          </cell>
          <cell r="E1798" t="str">
            <v>원형표지판</v>
          </cell>
          <cell r="I1798">
            <v>0</v>
          </cell>
        </row>
        <row r="1799">
          <cell r="A1799" t="str">
            <v>D00871</v>
          </cell>
          <cell r="B1799">
            <v>12</v>
          </cell>
          <cell r="C1799" t="str">
            <v>-1</v>
          </cell>
          <cell r="D1799">
            <v>14582829</v>
          </cell>
          <cell r="E1799" t="str">
            <v>원형표지판</v>
          </cell>
          <cell r="F1799" t="str">
            <v>(Φ 90 Cm)</v>
          </cell>
          <cell r="G1799" t="str">
            <v>EA</v>
          </cell>
          <cell r="I1799">
            <v>0</v>
          </cell>
        </row>
        <row r="1800">
          <cell r="A1800" t="str">
            <v>D00872</v>
          </cell>
          <cell r="B1800">
            <v>29</v>
          </cell>
          <cell r="C1800" t="str">
            <v>-2</v>
          </cell>
          <cell r="D1800">
            <v>14582881</v>
          </cell>
          <cell r="E1800" t="str">
            <v>원형표지판</v>
          </cell>
          <cell r="F1800" t="str">
            <v>(Φ90 Cm, 부착식)</v>
          </cell>
          <cell r="G1800" t="str">
            <v>EA</v>
          </cell>
          <cell r="I1800">
            <v>0</v>
          </cell>
        </row>
        <row r="1801">
          <cell r="A1801" t="str">
            <v>E2</v>
          </cell>
          <cell r="B1801">
            <v>0</v>
          </cell>
          <cell r="C1801" t="str">
            <v>계</v>
          </cell>
          <cell r="D1801">
            <v>14582907</v>
          </cell>
          <cell r="I1801">
            <v>0</v>
          </cell>
        </row>
        <row r="1802">
          <cell r="A1802" t="str">
            <v>T2</v>
          </cell>
          <cell r="B1802">
            <v>1804</v>
          </cell>
          <cell r="C1802" t="str">
            <v>c</v>
          </cell>
          <cell r="D1802">
            <v>14582920</v>
          </cell>
          <cell r="E1802" t="str">
            <v>이중표지판</v>
          </cell>
          <cell r="I1802">
            <v>0</v>
          </cell>
        </row>
        <row r="1803">
          <cell r="A1803" t="str">
            <v>D00881</v>
          </cell>
          <cell r="B1803">
            <v>11</v>
          </cell>
          <cell r="C1803" t="str">
            <v>-1</v>
          </cell>
          <cell r="D1803">
            <v>14582927</v>
          </cell>
          <cell r="E1803" t="str">
            <v>이중표지판(삼각)</v>
          </cell>
          <cell r="F1803" t="str">
            <v>120x103.9x2 EA</v>
          </cell>
          <cell r="G1803" t="str">
            <v>EA</v>
          </cell>
          <cell r="I1803">
            <v>0</v>
          </cell>
        </row>
        <row r="1804">
          <cell r="A1804" t="str">
            <v>D00925</v>
          </cell>
          <cell r="B1804">
            <v>12</v>
          </cell>
          <cell r="C1804" t="str">
            <v>-2</v>
          </cell>
          <cell r="D1804">
            <v>14582933</v>
          </cell>
          <cell r="E1804" t="str">
            <v>이중표지판(반사판400</v>
          </cell>
          <cell r="F1804" t="str">
            <v>x400+소분리대600x300</v>
          </cell>
          <cell r="G1804" t="str">
            <v>EA</v>
          </cell>
          <cell r="I1804">
            <v>0</v>
          </cell>
        </row>
        <row r="1805">
          <cell r="A1805" t="str">
            <v>E2</v>
          </cell>
          <cell r="B1805">
            <v>0</v>
          </cell>
          <cell r="C1805" t="str">
            <v>계</v>
          </cell>
          <cell r="D1805">
            <v>14582997</v>
          </cell>
          <cell r="I1805">
            <v>0</v>
          </cell>
        </row>
        <row r="1806">
          <cell r="A1806" t="str">
            <v>E3</v>
          </cell>
          <cell r="B1806">
            <v>0</v>
          </cell>
          <cell r="C1806" t="str">
            <v>합계</v>
          </cell>
          <cell r="D1806">
            <v>14583013</v>
          </cell>
          <cell r="I1806">
            <v>0</v>
          </cell>
        </row>
        <row r="1807">
          <cell r="A1807" t="str">
            <v>T3</v>
          </cell>
          <cell r="B1807">
            <v>1816</v>
          </cell>
          <cell r="C1807" t="str">
            <v>6.02</v>
          </cell>
          <cell r="D1807">
            <v>14583029</v>
          </cell>
          <cell r="E1807" t="str">
            <v>안내표지판</v>
          </cell>
          <cell r="I1807">
            <v>0</v>
          </cell>
        </row>
        <row r="1808">
          <cell r="A1808" t="str">
            <v>D00880</v>
          </cell>
          <cell r="B1808">
            <v>7</v>
          </cell>
          <cell r="C1808" t="str">
            <v>a</v>
          </cell>
          <cell r="D1808">
            <v>14583045</v>
          </cell>
          <cell r="E1808" t="str">
            <v>2 방향예고표지판</v>
          </cell>
          <cell r="F1808" t="str">
            <v>(403-3)</v>
          </cell>
          <cell r="G1808" t="str">
            <v>EA</v>
          </cell>
          <cell r="I1808">
            <v>0</v>
          </cell>
        </row>
        <row r="1809">
          <cell r="A1809" t="str">
            <v>D00876</v>
          </cell>
          <cell r="B1809">
            <v>10</v>
          </cell>
          <cell r="C1809" t="str">
            <v>b</v>
          </cell>
          <cell r="D1809">
            <v>14583053</v>
          </cell>
          <cell r="E1809" t="str">
            <v>2 방향 표지판</v>
          </cell>
          <cell r="F1809" t="str">
            <v>(403-4)</v>
          </cell>
          <cell r="G1809" t="str">
            <v>EA</v>
          </cell>
          <cell r="I1809">
            <v>0</v>
          </cell>
        </row>
        <row r="1810">
          <cell r="A1810" t="str">
            <v>D00878</v>
          </cell>
          <cell r="B1810">
            <v>13</v>
          </cell>
          <cell r="C1810" t="str">
            <v>c</v>
          </cell>
          <cell r="D1810">
            <v>14583057</v>
          </cell>
          <cell r="E1810" t="str">
            <v>3 방향예고표지판</v>
          </cell>
          <cell r="F1810" t="str">
            <v>(403-1)</v>
          </cell>
          <cell r="G1810" t="str">
            <v>EA</v>
          </cell>
          <cell r="I1810">
            <v>0</v>
          </cell>
        </row>
        <row r="1811">
          <cell r="A1811" t="str">
            <v>D00875</v>
          </cell>
          <cell r="B1811">
            <v>11</v>
          </cell>
          <cell r="C1811" t="str">
            <v>d</v>
          </cell>
          <cell r="D1811">
            <v>14583059</v>
          </cell>
          <cell r="E1811" t="str">
            <v>3 방향표지판</v>
          </cell>
          <cell r="F1811" t="str">
            <v>(403-2)</v>
          </cell>
          <cell r="G1811" t="str">
            <v>EA</v>
          </cell>
          <cell r="I1811">
            <v>0</v>
          </cell>
        </row>
        <row r="1812">
          <cell r="A1812" t="str">
            <v>D00877</v>
          </cell>
          <cell r="B1812">
            <v>6</v>
          </cell>
          <cell r="C1812" t="str">
            <v>e</v>
          </cell>
          <cell r="D1812">
            <v>14583060</v>
          </cell>
          <cell r="E1812" t="str">
            <v>2 지명방향표지판</v>
          </cell>
          <cell r="F1812" t="str">
            <v>(403-8)</v>
          </cell>
          <cell r="G1812" t="str">
            <v>EA</v>
          </cell>
          <cell r="I1812">
            <v>0</v>
          </cell>
        </row>
        <row r="1813">
          <cell r="A1813" t="str">
            <v>D03786</v>
          </cell>
          <cell r="B1813">
            <v>7</v>
          </cell>
          <cell r="C1813" t="str">
            <v>f</v>
          </cell>
          <cell r="D1813">
            <v>14583321</v>
          </cell>
          <cell r="E1813" t="str">
            <v>단일노선표지</v>
          </cell>
          <cell r="F1813" t="str">
            <v>(404-1)</v>
          </cell>
          <cell r="G1813" t="str">
            <v>EA</v>
          </cell>
          <cell r="I1813">
            <v>0</v>
          </cell>
        </row>
        <row r="1814">
          <cell r="A1814" t="str">
            <v>D00891</v>
          </cell>
          <cell r="B1814">
            <v>5</v>
          </cell>
          <cell r="C1814" t="str">
            <v>g</v>
          </cell>
          <cell r="D1814">
            <v>14583842</v>
          </cell>
          <cell r="E1814" t="str">
            <v>면계표지판</v>
          </cell>
          <cell r="F1814" t="str">
            <v>(401-1)</v>
          </cell>
          <cell r="G1814" t="str">
            <v>EA</v>
          </cell>
          <cell r="I1814">
            <v>0</v>
          </cell>
        </row>
        <row r="1815">
          <cell r="A1815" t="str">
            <v>D03785</v>
          </cell>
          <cell r="B1815">
            <v>4</v>
          </cell>
          <cell r="C1815" t="str">
            <v>h</v>
          </cell>
          <cell r="D1815">
            <v>14583972</v>
          </cell>
          <cell r="E1815" t="str">
            <v>분기점표지</v>
          </cell>
          <cell r="F1815" t="str">
            <v>(426)</v>
          </cell>
          <cell r="G1815" t="str">
            <v>EA</v>
          </cell>
          <cell r="I1815">
            <v>0</v>
          </cell>
        </row>
        <row r="1816">
          <cell r="A1816" t="str">
            <v>D00882</v>
          </cell>
          <cell r="B1816">
            <v>2</v>
          </cell>
          <cell r="C1816" t="str">
            <v>i</v>
          </cell>
          <cell r="D1816">
            <v>14584037</v>
          </cell>
          <cell r="E1816" t="str">
            <v>터널표지</v>
          </cell>
          <cell r="F1816" t="str">
            <v>(427-3)</v>
          </cell>
          <cell r="G1816" t="str">
            <v>EA</v>
          </cell>
          <cell r="I1816">
            <v>0</v>
          </cell>
        </row>
        <row r="1817">
          <cell r="A1817" t="str">
            <v>E3</v>
          </cell>
          <cell r="B1817">
            <v>0</v>
          </cell>
          <cell r="C1817" t="str">
            <v>합계</v>
          </cell>
          <cell r="D1817">
            <v>14584102</v>
          </cell>
          <cell r="I1817">
            <v>0</v>
          </cell>
        </row>
        <row r="1818">
          <cell r="A1818" t="str">
            <v>T3</v>
          </cell>
          <cell r="B1818">
            <v>1828</v>
          </cell>
          <cell r="C1818" t="str">
            <v>6.03</v>
          </cell>
          <cell r="D1818">
            <v>14584172</v>
          </cell>
          <cell r="E1818" t="str">
            <v>시선유도표지</v>
          </cell>
          <cell r="I1818">
            <v>0</v>
          </cell>
        </row>
        <row r="1819">
          <cell r="A1819" t="str">
            <v>T2</v>
          </cell>
          <cell r="B1819">
            <v>1823</v>
          </cell>
          <cell r="C1819" t="str">
            <v>a</v>
          </cell>
          <cell r="D1819">
            <v>14584207</v>
          </cell>
          <cell r="E1819" t="str">
            <v>데리네이터</v>
          </cell>
          <cell r="I1819">
            <v>0</v>
          </cell>
        </row>
        <row r="1820">
          <cell r="A1820" t="str">
            <v>D01298</v>
          </cell>
          <cell r="B1820">
            <v>203</v>
          </cell>
          <cell r="C1820" t="str">
            <v>-1</v>
          </cell>
          <cell r="D1820">
            <v>14584224</v>
          </cell>
          <cell r="E1820" t="str">
            <v>데리네이터</v>
          </cell>
          <cell r="F1820" t="str">
            <v>(중앙분리대용)</v>
          </cell>
          <cell r="G1820" t="str">
            <v>EA</v>
          </cell>
          <cell r="I1820">
            <v>0</v>
          </cell>
        </row>
        <row r="1821">
          <cell r="A1821" t="str">
            <v>D00899</v>
          </cell>
          <cell r="B1821">
            <v>263</v>
          </cell>
          <cell r="C1821" t="str">
            <v>-2</v>
          </cell>
          <cell r="D1821">
            <v>14584233</v>
          </cell>
          <cell r="E1821" t="str">
            <v>데리네이터</v>
          </cell>
          <cell r="F1821" t="str">
            <v>(가드레일용)</v>
          </cell>
          <cell r="G1821" t="str">
            <v>EA</v>
          </cell>
          <cell r="I1821">
            <v>0</v>
          </cell>
        </row>
        <row r="1822">
          <cell r="A1822" t="str">
            <v>D00898</v>
          </cell>
          <cell r="B1822">
            <v>101</v>
          </cell>
          <cell r="C1822" t="str">
            <v>-3</v>
          </cell>
          <cell r="D1822">
            <v>14584239</v>
          </cell>
          <cell r="E1822" t="str">
            <v>데리네이터</v>
          </cell>
          <cell r="F1822" t="str">
            <v>(옹벽용)</v>
          </cell>
          <cell r="G1822" t="str">
            <v>EA</v>
          </cell>
          <cell r="I1822">
            <v>0</v>
          </cell>
        </row>
        <row r="1823">
          <cell r="A1823" t="str">
            <v>D00897</v>
          </cell>
          <cell r="B1823">
            <v>29</v>
          </cell>
          <cell r="C1823" t="str">
            <v>-4</v>
          </cell>
          <cell r="D1823">
            <v>14584240</v>
          </cell>
          <cell r="E1823" t="str">
            <v>데리네이터</v>
          </cell>
          <cell r="F1823" t="str">
            <v>(토공용)</v>
          </cell>
          <cell r="G1823" t="str">
            <v>EA</v>
          </cell>
          <cell r="I1823">
            <v>0</v>
          </cell>
        </row>
        <row r="1824">
          <cell r="A1824" t="str">
            <v>E2</v>
          </cell>
          <cell r="B1824">
            <v>0</v>
          </cell>
          <cell r="C1824" t="str">
            <v>계</v>
          </cell>
          <cell r="D1824">
            <v>14584241</v>
          </cell>
          <cell r="I1824">
            <v>0</v>
          </cell>
        </row>
        <row r="1825">
          <cell r="A1825" t="str">
            <v>D01278</v>
          </cell>
          <cell r="B1825">
            <v>2678</v>
          </cell>
          <cell r="C1825" t="str">
            <v>b</v>
          </cell>
          <cell r="D1825">
            <v>14584305</v>
          </cell>
          <cell r="E1825" t="str">
            <v>도로표지병</v>
          </cell>
          <cell r="F1825" t="str">
            <v>(100x100x20)</v>
          </cell>
          <cell r="G1825" t="str">
            <v>EA</v>
          </cell>
          <cell r="I1825">
            <v>0</v>
          </cell>
        </row>
        <row r="1826">
          <cell r="A1826" t="str">
            <v>D00894</v>
          </cell>
          <cell r="B1826">
            <v>38</v>
          </cell>
          <cell r="C1826" t="str">
            <v>c</v>
          </cell>
          <cell r="D1826">
            <v>14584337</v>
          </cell>
          <cell r="E1826" t="str">
            <v>갈매기표지판</v>
          </cell>
          <cell r="F1826" t="str">
            <v>(단면 60x30 Cm)</v>
          </cell>
          <cell r="G1826" t="str">
            <v>EA</v>
          </cell>
          <cell r="I1826">
            <v>0</v>
          </cell>
        </row>
        <row r="1827">
          <cell r="A1827" t="str">
            <v>D01156</v>
          </cell>
          <cell r="B1827">
            <v>1</v>
          </cell>
          <cell r="C1827" t="str">
            <v>d</v>
          </cell>
          <cell r="D1827">
            <v>14584345</v>
          </cell>
          <cell r="E1827" t="str">
            <v>태양열경보등</v>
          </cell>
          <cell r="F1827" t="str">
            <v>(Φ125 m/m)</v>
          </cell>
          <cell r="G1827" t="str">
            <v>EA</v>
          </cell>
          <cell r="I1827">
            <v>0</v>
          </cell>
        </row>
        <row r="1828">
          <cell r="A1828" t="str">
            <v>D01155</v>
          </cell>
          <cell r="B1828">
            <v>447</v>
          </cell>
          <cell r="C1828" t="str">
            <v>e</v>
          </cell>
          <cell r="D1828">
            <v>14584353</v>
          </cell>
          <cell r="E1828" t="str">
            <v>차선규제봉</v>
          </cell>
          <cell r="F1828" t="str">
            <v>(Φ80x745x200 m/m)</v>
          </cell>
          <cell r="G1828" t="str">
            <v>EA</v>
          </cell>
          <cell r="I1828">
            <v>0</v>
          </cell>
        </row>
        <row r="1829">
          <cell r="A1829" t="str">
            <v>E3</v>
          </cell>
          <cell r="B1829">
            <v>0</v>
          </cell>
          <cell r="C1829" t="str">
            <v>합계</v>
          </cell>
          <cell r="D1829">
            <v>14584357</v>
          </cell>
          <cell r="I1829">
            <v>0</v>
          </cell>
        </row>
        <row r="1830">
          <cell r="A1830" t="str">
            <v>T3</v>
          </cell>
          <cell r="B1830">
            <v>1834</v>
          </cell>
          <cell r="C1830" t="str">
            <v>6.04</v>
          </cell>
          <cell r="D1830">
            <v>14584361</v>
          </cell>
          <cell r="E1830" t="str">
            <v>차선도색</v>
          </cell>
          <cell r="I1830">
            <v>0</v>
          </cell>
        </row>
        <row r="1831">
          <cell r="A1831" t="str">
            <v>D01237</v>
          </cell>
          <cell r="B1831">
            <v>6446</v>
          </cell>
          <cell r="C1831" t="str">
            <v>a</v>
          </cell>
          <cell r="D1831">
            <v>14584367</v>
          </cell>
          <cell r="E1831" t="str">
            <v>차선도색(융착식)</v>
          </cell>
          <cell r="F1831" t="str">
            <v>백색실선(기계식)</v>
          </cell>
          <cell r="G1831" t="str">
            <v>㎡</v>
          </cell>
          <cell r="I1831">
            <v>0</v>
          </cell>
        </row>
        <row r="1832">
          <cell r="A1832" t="str">
            <v>D01238</v>
          </cell>
          <cell r="B1832">
            <v>3241</v>
          </cell>
          <cell r="C1832" t="str">
            <v>b</v>
          </cell>
          <cell r="D1832">
            <v>14584368</v>
          </cell>
          <cell r="E1832" t="str">
            <v>차선도색(융착식)</v>
          </cell>
          <cell r="F1832" t="str">
            <v>백색파선(기계식)</v>
          </cell>
          <cell r="G1832" t="str">
            <v>㎡</v>
          </cell>
          <cell r="I1832">
            <v>0</v>
          </cell>
        </row>
        <row r="1833">
          <cell r="A1833" t="str">
            <v>D01299</v>
          </cell>
          <cell r="B1833">
            <v>893</v>
          </cell>
          <cell r="C1833" t="str">
            <v>c</v>
          </cell>
          <cell r="D1833">
            <v>14584496</v>
          </cell>
          <cell r="E1833" t="str">
            <v>차선도색</v>
          </cell>
          <cell r="F1833" t="str">
            <v>(노면표지)</v>
          </cell>
          <cell r="G1833" t="str">
            <v>㎡</v>
          </cell>
          <cell r="I1833">
            <v>0</v>
          </cell>
        </row>
        <row r="1834">
          <cell r="A1834" t="str">
            <v>D01105</v>
          </cell>
          <cell r="B1834">
            <v>3360</v>
          </cell>
          <cell r="C1834" t="str">
            <v>d</v>
          </cell>
          <cell r="D1834">
            <v>14584624</v>
          </cell>
          <cell r="E1834" t="str">
            <v>차선도색(융착식)</v>
          </cell>
          <cell r="F1834" t="str">
            <v>황색실선(기계식)</v>
          </cell>
          <cell r="G1834" t="str">
            <v>㎡</v>
          </cell>
          <cell r="I1834">
            <v>0</v>
          </cell>
        </row>
        <row r="1835">
          <cell r="A1835" t="str">
            <v>E3</v>
          </cell>
          <cell r="B1835">
            <v>0</v>
          </cell>
          <cell r="C1835" t="str">
            <v>합계</v>
          </cell>
          <cell r="D1835">
            <v>14584752</v>
          </cell>
          <cell r="I1835">
            <v>0</v>
          </cell>
        </row>
        <row r="1836">
          <cell r="A1836" t="str">
            <v>T3</v>
          </cell>
          <cell r="B1836">
            <v>1845</v>
          </cell>
          <cell r="C1836" t="str">
            <v>6.05</v>
          </cell>
          <cell r="D1836">
            <v>14584880</v>
          </cell>
          <cell r="E1836" t="str">
            <v>가드레일</v>
          </cell>
          <cell r="F1836" t="str">
            <v>노측용(단면)</v>
          </cell>
          <cell r="I1836">
            <v>0</v>
          </cell>
        </row>
        <row r="1837">
          <cell r="A1837" t="str">
            <v>T2</v>
          </cell>
          <cell r="B1837">
            <v>1840</v>
          </cell>
          <cell r="C1837" t="str">
            <v>a</v>
          </cell>
          <cell r="D1837">
            <v>14584977</v>
          </cell>
          <cell r="E1837" t="str">
            <v>단면가드레일</v>
          </cell>
          <cell r="I1837">
            <v>0</v>
          </cell>
        </row>
        <row r="1838">
          <cell r="A1838" t="str">
            <v>D00901</v>
          </cell>
          <cell r="B1838">
            <v>3943</v>
          </cell>
          <cell r="C1838" t="str">
            <v>-1</v>
          </cell>
          <cell r="D1838">
            <v>14585073</v>
          </cell>
          <cell r="E1838" t="str">
            <v>가드레일(단면)</v>
          </cell>
          <cell r="F1838" t="str">
            <v>3.2x460x4330</v>
          </cell>
          <cell r="G1838" t="str">
            <v>경간</v>
          </cell>
          <cell r="I1838">
            <v>0</v>
          </cell>
        </row>
        <row r="1839">
          <cell r="A1839" t="str">
            <v>D03637</v>
          </cell>
          <cell r="B1839">
            <v>110</v>
          </cell>
          <cell r="C1839" t="str">
            <v>-2</v>
          </cell>
          <cell r="D1839">
            <v>14585097</v>
          </cell>
          <cell r="E1839" t="str">
            <v>엔드레일</v>
          </cell>
          <cell r="F1839" t="str">
            <v>(단부레일, 단면)</v>
          </cell>
          <cell r="G1839" t="str">
            <v>EA</v>
          </cell>
          <cell r="I1839">
            <v>0</v>
          </cell>
        </row>
        <row r="1840">
          <cell r="A1840" t="str">
            <v>D00905</v>
          </cell>
          <cell r="B1840">
            <v>15</v>
          </cell>
          <cell r="C1840" t="str">
            <v>-3</v>
          </cell>
          <cell r="D1840">
            <v>14585121</v>
          </cell>
          <cell r="E1840" t="str">
            <v>단부콘크리트</v>
          </cell>
          <cell r="G1840" t="str">
            <v>EA</v>
          </cell>
          <cell r="I1840">
            <v>0</v>
          </cell>
        </row>
        <row r="1841">
          <cell r="A1841" t="str">
            <v>E2</v>
          </cell>
          <cell r="B1841">
            <v>0</v>
          </cell>
          <cell r="C1841" t="str">
            <v>계</v>
          </cell>
          <cell r="D1841">
            <v>14585129</v>
          </cell>
          <cell r="I1841">
            <v>0</v>
          </cell>
        </row>
        <row r="1842">
          <cell r="A1842" t="str">
            <v>T2</v>
          </cell>
          <cell r="B1842">
            <v>1844</v>
          </cell>
          <cell r="C1842" t="str">
            <v>b</v>
          </cell>
          <cell r="D1842">
            <v>14585193</v>
          </cell>
          <cell r="E1842" t="str">
            <v>가드레일</v>
          </cell>
          <cell r="F1842" t="str">
            <v>방호벽부</v>
          </cell>
          <cell r="I1842">
            <v>0</v>
          </cell>
        </row>
        <row r="1843">
          <cell r="A1843" t="str">
            <v>D03939</v>
          </cell>
          <cell r="B1843">
            <v>155</v>
          </cell>
          <cell r="C1843" t="str">
            <v>-1</v>
          </cell>
          <cell r="D1843">
            <v>14585225</v>
          </cell>
          <cell r="E1843" t="str">
            <v>표준레일</v>
          </cell>
          <cell r="F1843" t="str">
            <v>(방호벽부)</v>
          </cell>
          <cell r="G1843" t="str">
            <v>경간</v>
          </cell>
          <cell r="I1843">
            <v>0</v>
          </cell>
        </row>
        <row r="1844">
          <cell r="A1844" t="str">
            <v>D03940</v>
          </cell>
          <cell r="B1844">
            <v>314</v>
          </cell>
          <cell r="C1844" t="str">
            <v>-2</v>
          </cell>
          <cell r="D1844">
            <v>14585241</v>
          </cell>
          <cell r="E1844" t="str">
            <v>레일포스트</v>
          </cell>
          <cell r="F1844" t="str">
            <v>(H=1.085 M)</v>
          </cell>
          <cell r="G1844" t="str">
            <v>EA</v>
          </cell>
          <cell r="I1844">
            <v>0</v>
          </cell>
        </row>
        <row r="1845">
          <cell r="A1845" t="str">
            <v>E2</v>
          </cell>
          <cell r="B1845">
            <v>0</v>
          </cell>
          <cell r="C1845" t="str">
            <v>계</v>
          </cell>
          <cell r="D1845">
            <v>14585249</v>
          </cell>
          <cell r="I1845">
            <v>0</v>
          </cell>
        </row>
        <row r="1846">
          <cell r="A1846" t="str">
            <v>E3</v>
          </cell>
          <cell r="B1846">
            <v>0</v>
          </cell>
          <cell r="C1846" t="str">
            <v>합계</v>
          </cell>
          <cell r="D1846">
            <v>14585253</v>
          </cell>
          <cell r="I1846">
            <v>0</v>
          </cell>
        </row>
        <row r="1847">
          <cell r="A1847" t="str">
            <v>T3</v>
          </cell>
          <cell r="B1847">
            <v>1856</v>
          </cell>
          <cell r="C1847" t="str">
            <v>6.06</v>
          </cell>
          <cell r="D1847">
            <v>14585257</v>
          </cell>
          <cell r="E1847" t="str">
            <v>중앙분리대</v>
          </cell>
          <cell r="F1847" t="str">
            <v>양면가드레일</v>
          </cell>
          <cell r="I1847">
            <v>0</v>
          </cell>
        </row>
        <row r="1848">
          <cell r="A1848" t="str">
            <v>T2</v>
          </cell>
          <cell r="B1848">
            <v>1850</v>
          </cell>
          <cell r="C1848" t="str">
            <v>a</v>
          </cell>
          <cell r="D1848">
            <v>14585262</v>
          </cell>
          <cell r="E1848" t="str">
            <v>토사구간</v>
          </cell>
          <cell r="I1848">
            <v>0</v>
          </cell>
        </row>
        <row r="1849">
          <cell r="A1849" t="str">
            <v>D03635</v>
          </cell>
          <cell r="B1849">
            <v>2760</v>
          </cell>
          <cell r="C1849" t="str">
            <v>-1</v>
          </cell>
          <cell r="D1849">
            <v>14585267</v>
          </cell>
          <cell r="E1849" t="str">
            <v>표준레일</v>
          </cell>
          <cell r="F1849" t="str">
            <v>(3.2x455x4330)</v>
          </cell>
          <cell r="G1849" t="str">
            <v>경간</v>
          </cell>
          <cell r="I1849">
            <v>0</v>
          </cell>
        </row>
        <row r="1850">
          <cell r="A1850" t="str">
            <v>D03638</v>
          </cell>
          <cell r="B1850">
            <v>4</v>
          </cell>
          <cell r="C1850" t="str">
            <v>-2</v>
          </cell>
          <cell r="D1850">
            <v>14585396</v>
          </cell>
          <cell r="E1850" t="str">
            <v>라운드레일</v>
          </cell>
          <cell r="F1850" t="str">
            <v>(3.2x455x965)</v>
          </cell>
          <cell r="G1850" t="str">
            <v>EA</v>
          </cell>
          <cell r="I1850">
            <v>0</v>
          </cell>
        </row>
        <row r="1851">
          <cell r="A1851" t="str">
            <v>E2</v>
          </cell>
          <cell r="B1851">
            <v>0</v>
          </cell>
          <cell r="C1851" t="str">
            <v>계</v>
          </cell>
          <cell r="D1851">
            <v>14585397</v>
          </cell>
          <cell r="I1851">
            <v>0</v>
          </cell>
        </row>
        <row r="1852">
          <cell r="A1852" t="str">
            <v>T2</v>
          </cell>
          <cell r="B1852">
            <v>1854</v>
          </cell>
          <cell r="C1852" t="str">
            <v>b</v>
          </cell>
          <cell r="D1852">
            <v>14585525</v>
          </cell>
          <cell r="E1852" t="str">
            <v>암 구 간</v>
          </cell>
          <cell r="I1852">
            <v>0</v>
          </cell>
        </row>
        <row r="1853">
          <cell r="A1853" t="str">
            <v>D03636</v>
          </cell>
          <cell r="B1853">
            <v>692</v>
          </cell>
          <cell r="C1853" t="str">
            <v>-1</v>
          </cell>
          <cell r="D1853">
            <v>14585654</v>
          </cell>
          <cell r="E1853" t="str">
            <v>표준레일</v>
          </cell>
          <cell r="F1853" t="str">
            <v>(3.2x455x4330)</v>
          </cell>
          <cell r="G1853" t="str">
            <v>경간</v>
          </cell>
          <cell r="I1853">
            <v>0</v>
          </cell>
        </row>
        <row r="1854">
          <cell r="A1854" t="str">
            <v>D00902</v>
          </cell>
          <cell r="B1854">
            <v>1</v>
          </cell>
          <cell r="C1854" t="str">
            <v>-2</v>
          </cell>
          <cell r="D1854">
            <v>14585655</v>
          </cell>
          <cell r="E1854" t="str">
            <v>엔드레일(암구간)</v>
          </cell>
          <cell r="F1854" t="str">
            <v>중앙분리대용</v>
          </cell>
          <cell r="G1854" t="str">
            <v>EA</v>
          </cell>
          <cell r="I1854">
            <v>0</v>
          </cell>
        </row>
        <row r="1855">
          <cell r="A1855" t="str">
            <v>E2</v>
          </cell>
          <cell r="B1855">
            <v>0</v>
          </cell>
          <cell r="C1855" t="str">
            <v>계</v>
          </cell>
          <cell r="D1855">
            <v>14585847</v>
          </cell>
          <cell r="I1855">
            <v>0</v>
          </cell>
        </row>
        <row r="1856">
          <cell r="A1856" t="str">
            <v>D03633</v>
          </cell>
          <cell r="B1856">
            <v>137</v>
          </cell>
          <cell r="C1856" t="str">
            <v>c</v>
          </cell>
          <cell r="D1856">
            <v>14585879</v>
          </cell>
          <cell r="E1856" t="str">
            <v>교량구간</v>
          </cell>
          <cell r="F1856" t="str">
            <v>표준레일</v>
          </cell>
          <cell r="G1856" t="str">
            <v>경간</v>
          </cell>
          <cell r="I1856">
            <v>0</v>
          </cell>
        </row>
        <row r="1857">
          <cell r="A1857" t="str">
            <v>E3</v>
          </cell>
          <cell r="B1857">
            <v>0</v>
          </cell>
          <cell r="C1857" t="str">
            <v>합계</v>
          </cell>
          <cell r="D1857">
            <v>14585909</v>
          </cell>
          <cell r="I1857">
            <v>0</v>
          </cell>
        </row>
        <row r="1858">
          <cell r="A1858" t="str">
            <v>T3</v>
          </cell>
          <cell r="B1858">
            <v>1860</v>
          </cell>
          <cell r="C1858" t="str">
            <v>6.07</v>
          </cell>
          <cell r="D1858">
            <v>14586037</v>
          </cell>
          <cell r="E1858" t="str">
            <v>차 광 망</v>
          </cell>
          <cell r="F1858" t="str">
            <v>프라스틱</v>
          </cell>
          <cell r="I1858">
            <v>0</v>
          </cell>
        </row>
        <row r="1859">
          <cell r="A1859" t="str">
            <v>D01301</v>
          </cell>
          <cell r="B1859">
            <v>1688</v>
          </cell>
          <cell r="C1859" t="str">
            <v>a</v>
          </cell>
          <cell r="D1859">
            <v>14586038</v>
          </cell>
          <cell r="E1859" t="str">
            <v>차광망설치</v>
          </cell>
          <cell r="F1859" t="str">
            <v>(중분대용)</v>
          </cell>
          <cell r="G1859" t="str">
            <v>EA</v>
          </cell>
          <cell r="I1859">
            <v>0</v>
          </cell>
        </row>
        <row r="1860">
          <cell r="A1860" t="str">
            <v>D01302</v>
          </cell>
          <cell r="B1860">
            <v>176</v>
          </cell>
          <cell r="C1860" t="str">
            <v>b</v>
          </cell>
          <cell r="D1860">
            <v>14586039</v>
          </cell>
          <cell r="E1860" t="str">
            <v>차광망설치</v>
          </cell>
          <cell r="F1860" t="str">
            <v>(교 량 용)</v>
          </cell>
          <cell r="G1860" t="str">
            <v>EA</v>
          </cell>
          <cell r="I1860">
            <v>0</v>
          </cell>
        </row>
        <row r="1861">
          <cell r="A1861" t="str">
            <v>E3</v>
          </cell>
          <cell r="B1861">
            <v>0</v>
          </cell>
          <cell r="C1861" t="str">
            <v>합계</v>
          </cell>
          <cell r="D1861">
            <v>14586103</v>
          </cell>
          <cell r="I1861">
            <v>0</v>
          </cell>
        </row>
        <row r="1862">
          <cell r="A1862" t="str">
            <v>D01280</v>
          </cell>
          <cell r="B1862">
            <v>14</v>
          </cell>
          <cell r="C1862" t="str">
            <v>6.08</v>
          </cell>
          <cell r="D1862">
            <v>14586105</v>
          </cell>
          <cell r="E1862" t="str">
            <v>차량충돌충격흡수시설</v>
          </cell>
          <cell r="G1862" t="str">
            <v>EA</v>
          </cell>
          <cell r="I1862">
            <v>0</v>
          </cell>
        </row>
        <row r="1863">
          <cell r="A1863" t="str">
            <v>E4</v>
          </cell>
          <cell r="B1863">
            <v>0</v>
          </cell>
          <cell r="C1863" t="str">
            <v>총계</v>
          </cell>
          <cell r="D1863">
            <v>14586106</v>
          </cell>
          <cell r="I1863">
            <v>0</v>
          </cell>
        </row>
        <row r="1864">
          <cell r="A1864" t="str">
            <v>T4</v>
          </cell>
          <cell r="B1864">
            <v>2072</v>
          </cell>
          <cell r="C1864" t="str">
            <v>7.</v>
          </cell>
          <cell r="D1864">
            <v>14586107</v>
          </cell>
          <cell r="E1864" t="str">
            <v>부   대   공</v>
          </cell>
          <cell r="I1864">
            <v>3097715144</v>
          </cell>
        </row>
        <row r="1865">
          <cell r="A1865" t="str">
            <v>T3</v>
          </cell>
          <cell r="B1865">
            <v>1874</v>
          </cell>
          <cell r="C1865" t="str">
            <v>7.01</v>
          </cell>
          <cell r="D1865">
            <v>14586235</v>
          </cell>
          <cell r="E1865" t="str">
            <v>낙석방지책</v>
          </cell>
          <cell r="I1865">
            <v>0</v>
          </cell>
        </row>
        <row r="1866">
          <cell r="A1866" t="str">
            <v>T2</v>
          </cell>
          <cell r="B1866">
            <v>1868</v>
          </cell>
          <cell r="C1866" t="str">
            <v>a</v>
          </cell>
          <cell r="D1866">
            <v>14586236</v>
          </cell>
          <cell r="E1866" t="str">
            <v>낙석방지책</v>
          </cell>
          <cell r="I1866">
            <v>0</v>
          </cell>
        </row>
        <row r="1867">
          <cell r="A1867" t="str">
            <v>D00908</v>
          </cell>
          <cell r="B1867">
            <v>63</v>
          </cell>
          <cell r="C1867" t="str">
            <v>-1</v>
          </cell>
          <cell r="D1867">
            <v>14586237</v>
          </cell>
          <cell r="E1867" t="str">
            <v>낙석방지책(표준구간)</v>
          </cell>
          <cell r="F1867" t="str">
            <v>H=2.5 m</v>
          </cell>
          <cell r="G1867" t="str">
            <v>경간</v>
          </cell>
          <cell r="I1867">
            <v>0</v>
          </cell>
        </row>
        <row r="1868">
          <cell r="A1868" t="str">
            <v>D00852</v>
          </cell>
          <cell r="B1868">
            <v>2</v>
          </cell>
          <cell r="C1868" t="str">
            <v>-2</v>
          </cell>
          <cell r="D1868">
            <v>14586367</v>
          </cell>
          <cell r="E1868" t="str">
            <v>낙석방지책(단부)</v>
          </cell>
          <cell r="G1868" t="str">
            <v>개소</v>
          </cell>
          <cell r="I1868">
            <v>0</v>
          </cell>
        </row>
        <row r="1869">
          <cell r="A1869" t="str">
            <v>E2</v>
          </cell>
          <cell r="B1869">
            <v>0</v>
          </cell>
          <cell r="C1869" t="str">
            <v>계</v>
          </cell>
          <cell r="D1869">
            <v>14586431</v>
          </cell>
          <cell r="I1869">
            <v>0</v>
          </cell>
        </row>
        <row r="1870">
          <cell r="A1870" t="str">
            <v>T2</v>
          </cell>
          <cell r="B1870">
            <v>1872</v>
          </cell>
          <cell r="C1870" t="str">
            <v>b</v>
          </cell>
          <cell r="D1870">
            <v>14586447</v>
          </cell>
          <cell r="E1870" t="str">
            <v>기    초</v>
          </cell>
          <cell r="I1870">
            <v>0</v>
          </cell>
        </row>
        <row r="1871">
          <cell r="A1871" t="str">
            <v>D00909</v>
          </cell>
          <cell r="B1871">
            <v>63</v>
          </cell>
          <cell r="C1871" t="str">
            <v>-1</v>
          </cell>
          <cell r="D1871">
            <v>14586455</v>
          </cell>
          <cell r="E1871" t="str">
            <v>표준구간</v>
          </cell>
          <cell r="G1871" t="str">
            <v>EA</v>
          </cell>
          <cell r="I1871">
            <v>0</v>
          </cell>
        </row>
        <row r="1872">
          <cell r="A1872" t="str">
            <v>D01300</v>
          </cell>
          <cell r="B1872">
            <v>2</v>
          </cell>
          <cell r="C1872" t="str">
            <v>-2</v>
          </cell>
          <cell r="D1872">
            <v>14586459</v>
          </cell>
          <cell r="E1872" t="str">
            <v>단    부</v>
          </cell>
          <cell r="G1872" t="str">
            <v>EA</v>
          </cell>
          <cell r="I1872">
            <v>0</v>
          </cell>
        </row>
        <row r="1873">
          <cell r="A1873" t="str">
            <v>E2</v>
          </cell>
          <cell r="B1873">
            <v>0</v>
          </cell>
          <cell r="C1873" t="str">
            <v>계</v>
          </cell>
          <cell r="D1873">
            <v>14586461</v>
          </cell>
          <cell r="I1873">
            <v>0</v>
          </cell>
        </row>
        <row r="1874">
          <cell r="A1874" t="str">
            <v>D00892</v>
          </cell>
          <cell r="B1874">
            <v>4725</v>
          </cell>
          <cell r="C1874" t="str">
            <v>c</v>
          </cell>
          <cell r="D1874">
            <v>14586462</v>
          </cell>
          <cell r="E1874" t="str">
            <v>낙석 방지망</v>
          </cell>
          <cell r="G1874" t="str">
            <v>㎡</v>
          </cell>
          <cell r="I1874">
            <v>0</v>
          </cell>
        </row>
        <row r="1875">
          <cell r="A1875" t="str">
            <v>E3</v>
          </cell>
          <cell r="B1875">
            <v>0</v>
          </cell>
          <cell r="C1875" t="str">
            <v>합계</v>
          </cell>
          <cell r="D1875">
            <v>14586463</v>
          </cell>
          <cell r="I1875">
            <v>0</v>
          </cell>
        </row>
        <row r="1876">
          <cell r="A1876" t="str">
            <v>T3</v>
          </cell>
          <cell r="B1876">
            <v>1910</v>
          </cell>
          <cell r="C1876" t="str">
            <v>7.02</v>
          </cell>
          <cell r="D1876">
            <v>14586847</v>
          </cell>
          <cell r="E1876" t="str">
            <v>방 음 벽</v>
          </cell>
          <cell r="I1876">
            <v>0</v>
          </cell>
        </row>
        <row r="1877">
          <cell r="A1877" t="str">
            <v>T2</v>
          </cell>
          <cell r="B1877">
            <v>1895</v>
          </cell>
          <cell r="C1877" t="str">
            <v>a</v>
          </cell>
          <cell r="D1877">
            <v>14586855</v>
          </cell>
          <cell r="E1877" t="str">
            <v>방음벽 설치</v>
          </cell>
          <cell r="I1877">
            <v>0</v>
          </cell>
        </row>
        <row r="1878">
          <cell r="A1878" t="str">
            <v>D00921</v>
          </cell>
          <cell r="B1878">
            <v>1874</v>
          </cell>
          <cell r="C1878" t="str">
            <v>-1</v>
          </cell>
          <cell r="D1878">
            <v>14586863</v>
          </cell>
          <cell r="E1878" t="str">
            <v>방음벽설치(토공용)</v>
          </cell>
          <cell r="F1878" t="str">
            <v>(흡음형,H=3.0 M)</v>
          </cell>
          <cell r="G1878" t="str">
            <v>M</v>
          </cell>
          <cell r="I1878">
            <v>0</v>
          </cell>
        </row>
        <row r="1879">
          <cell r="A1879" t="str">
            <v>D03866</v>
          </cell>
          <cell r="B1879">
            <v>90</v>
          </cell>
          <cell r="C1879" t="str">
            <v>-2</v>
          </cell>
          <cell r="D1879">
            <v>14586864</v>
          </cell>
          <cell r="E1879" t="str">
            <v>방음벽설치(교량용)</v>
          </cell>
          <cell r="F1879" t="str">
            <v>(흡음형,H=3.0 M)</v>
          </cell>
          <cell r="G1879" t="str">
            <v>M</v>
          </cell>
          <cell r="I1879">
            <v>0</v>
          </cell>
        </row>
        <row r="1880">
          <cell r="A1880" t="str">
            <v>T1</v>
          </cell>
          <cell r="B1880">
            <v>1882</v>
          </cell>
          <cell r="C1880" t="str">
            <v>-3</v>
          </cell>
          <cell r="D1880">
            <v>14586961</v>
          </cell>
          <cell r="E1880" t="str">
            <v>콘크리트타설</v>
          </cell>
          <cell r="I1880">
            <v>0</v>
          </cell>
        </row>
        <row r="1881">
          <cell r="A1881" t="str">
            <v>D00237</v>
          </cell>
          <cell r="B1881">
            <v>4535</v>
          </cell>
          <cell r="C1881" t="str">
            <v>-3-1</v>
          </cell>
          <cell r="D1881">
            <v>14586977</v>
          </cell>
          <cell r="E1881" t="str">
            <v>콘크리트타설</v>
          </cell>
          <cell r="F1881" t="str">
            <v>(철근 펌프카)</v>
          </cell>
          <cell r="G1881" t="str">
            <v>㎥</v>
          </cell>
          <cell r="I1881">
            <v>0</v>
          </cell>
        </row>
        <row r="1882">
          <cell r="A1882" t="str">
            <v>D00231</v>
          </cell>
          <cell r="B1882">
            <v>505</v>
          </cell>
          <cell r="C1882" t="str">
            <v>-3-2</v>
          </cell>
          <cell r="D1882">
            <v>14586985</v>
          </cell>
          <cell r="E1882" t="str">
            <v>콘크리트타설</v>
          </cell>
          <cell r="F1882" t="str">
            <v>(무근 VIB 제외)</v>
          </cell>
          <cell r="G1882" t="str">
            <v>㎥</v>
          </cell>
          <cell r="I1882">
            <v>0</v>
          </cell>
        </row>
        <row r="1883">
          <cell r="A1883" t="str">
            <v>E1</v>
          </cell>
          <cell r="B1883">
            <v>0</v>
          </cell>
          <cell r="C1883" t="str">
            <v>소계</v>
          </cell>
          <cell r="D1883">
            <v>14586989</v>
          </cell>
          <cell r="I1883">
            <v>0</v>
          </cell>
        </row>
        <row r="1884">
          <cell r="A1884" t="str">
            <v>T1</v>
          </cell>
          <cell r="B1884">
            <v>1886</v>
          </cell>
          <cell r="C1884" t="str">
            <v>-4</v>
          </cell>
          <cell r="D1884">
            <v>14586991</v>
          </cell>
          <cell r="E1884" t="str">
            <v>거 푸 집</v>
          </cell>
          <cell r="I1884">
            <v>0</v>
          </cell>
        </row>
        <row r="1885">
          <cell r="A1885" t="str">
            <v>D00276</v>
          </cell>
          <cell r="B1885">
            <v>11468</v>
          </cell>
          <cell r="C1885" t="str">
            <v>-4-1</v>
          </cell>
          <cell r="D1885">
            <v>14586992</v>
          </cell>
          <cell r="E1885" t="str">
            <v>측    벽</v>
          </cell>
          <cell r="F1885" t="str">
            <v>합판 3 회</v>
          </cell>
          <cell r="G1885" t="str">
            <v>㎡</v>
          </cell>
          <cell r="I1885">
            <v>0</v>
          </cell>
        </row>
        <row r="1886">
          <cell r="A1886" t="str">
            <v>D00276</v>
          </cell>
          <cell r="B1886">
            <v>38</v>
          </cell>
          <cell r="C1886" t="str">
            <v>-4-2</v>
          </cell>
          <cell r="D1886">
            <v>14586993</v>
          </cell>
          <cell r="E1886" t="str">
            <v>시 종 점</v>
          </cell>
          <cell r="F1886" t="str">
            <v>합판 3 회</v>
          </cell>
          <cell r="G1886" t="str">
            <v>㎡</v>
          </cell>
          <cell r="I1886">
            <v>0</v>
          </cell>
        </row>
        <row r="1887">
          <cell r="A1887" t="str">
            <v>E1</v>
          </cell>
          <cell r="B1887">
            <v>0</v>
          </cell>
          <cell r="C1887" t="str">
            <v>소계</v>
          </cell>
          <cell r="D1887">
            <v>14587057</v>
          </cell>
          <cell r="I1887">
            <v>0</v>
          </cell>
        </row>
        <row r="1888">
          <cell r="A1888" t="str">
            <v>D00323</v>
          </cell>
          <cell r="B1888">
            <v>3748</v>
          </cell>
          <cell r="C1888" t="str">
            <v>-5</v>
          </cell>
          <cell r="D1888">
            <v>14587089</v>
          </cell>
          <cell r="E1888" t="str">
            <v>강관비계</v>
          </cell>
          <cell r="F1888" t="str">
            <v>(0∼30 M)</v>
          </cell>
          <cell r="G1888" t="str">
            <v>㎡</v>
          </cell>
          <cell r="I1888">
            <v>0</v>
          </cell>
        </row>
        <row r="1889">
          <cell r="A1889" t="str">
            <v>D00761</v>
          </cell>
          <cell r="B1889">
            <v>2061</v>
          </cell>
          <cell r="C1889" t="str">
            <v>-6</v>
          </cell>
          <cell r="D1889">
            <v>14587105</v>
          </cell>
          <cell r="E1889" t="str">
            <v>비닐깔기</v>
          </cell>
          <cell r="G1889" t="str">
            <v>㎡</v>
          </cell>
          <cell r="I1889">
            <v>0</v>
          </cell>
        </row>
        <row r="1890">
          <cell r="A1890" t="str">
            <v>D01293</v>
          </cell>
          <cell r="B1890">
            <v>281</v>
          </cell>
          <cell r="C1890" t="str">
            <v>-7</v>
          </cell>
          <cell r="D1890">
            <v>14587113</v>
          </cell>
          <cell r="E1890" t="str">
            <v>신축이음</v>
          </cell>
          <cell r="F1890" t="str">
            <v>(스치로폴 T=10 m/m)</v>
          </cell>
          <cell r="G1890" t="str">
            <v>㎡</v>
          </cell>
          <cell r="I1890">
            <v>0</v>
          </cell>
        </row>
        <row r="1891">
          <cell r="A1891" t="str">
            <v>D00887</v>
          </cell>
          <cell r="B1891">
            <v>768</v>
          </cell>
          <cell r="C1891" t="str">
            <v>-8</v>
          </cell>
          <cell r="D1891">
            <v>14587117</v>
          </cell>
          <cell r="E1891" t="str">
            <v>수축줄눈</v>
          </cell>
          <cell r="F1891" t="str">
            <v>(30x38)</v>
          </cell>
          <cell r="G1891" t="str">
            <v>㎡</v>
          </cell>
          <cell r="I1891">
            <v>0</v>
          </cell>
        </row>
        <row r="1892">
          <cell r="A1892" t="str">
            <v>D00340</v>
          </cell>
          <cell r="B1892">
            <v>1405</v>
          </cell>
          <cell r="C1892" t="str">
            <v>-9</v>
          </cell>
          <cell r="D1892">
            <v>14587119</v>
          </cell>
          <cell r="E1892" t="str">
            <v>PVC PIPE 설치</v>
          </cell>
          <cell r="F1892" t="str">
            <v>(D= 50 m/m)</v>
          </cell>
          <cell r="G1892" t="str">
            <v>M</v>
          </cell>
          <cell r="I1892">
            <v>0</v>
          </cell>
        </row>
        <row r="1893">
          <cell r="A1893" t="str">
            <v>D00271</v>
          </cell>
          <cell r="B1893">
            <v>252.99</v>
          </cell>
          <cell r="C1893" t="str">
            <v>-10</v>
          </cell>
          <cell r="D1893">
            <v>14587120</v>
          </cell>
          <cell r="E1893" t="str">
            <v>철근가공조립</v>
          </cell>
          <cell r="F1893" t="str">
            <v>(보 통)</v>
          </cell>
          <cell r="G1893" t="str">
            <v>Ton</v>
          </cell>
          <cell r="I1893">
            <v>0</v>
          </cell>
        </row>
        <row r="1894">
          <cell r="A1894" t="str">
            <v>D00168</v>
          </cell>
          <cell r="B1894">
            <v>1630</v>
          </cell>
          <cell r="C1894" t="str">
            <v>-11</v>
          </cell>
          <cell r="D1894">
            <v>14587121</v>
          </cell>
          <cell r="E1894" t="str">
            <v>기초잡석깔기</v>
          </cell>
          <cell r="F1894" t="str">
            <v>(현장암 유용)</v>
          </cell>
          <cell r="G1894" t="str">
            <v>㎥</v>
          </cell>
          <cell r="I1894">
            <v>0</v>
          </cell>
        </row>
        <row r="1895">
          <cell r="A1895" t="str">
            <v>D00160</v>
          </cell>
          <cell r="B1895">
            <v>155</v>
          </cell>
          <cell r="C1895" t="str">
            <v>-12</v>
          </cell>
          <cell r="D1895">
            <v>14587185</v>
          </cell>
          <cell r="E1895" t="str">
            <v>되메우기및다짐</v>
          </cell>
          <cell r="F1895" t="str">
            <v>(인력30%+백호우70%)</v>
          </cell>
          <cell r="G1895" t="str">
            <v>㎥</v>
          </cell>
          <cell r="I1895">
            <v>0</v>
          </cell>
        </row>
        <row r="1896">
          <cell r="A1896" t="str">
            <v>E2</v>
          </cell>
          <cell r="B1896">
            <v>0</v>
          </cell>
          <cell r="C1896" t="str">
            <v>계</v>
          </cell>
          <cell r="D1896">
            <v>14587217</v>
          </cell>
          <cell r="I1896">
            <v>0</v>
          </cell>
        </row>
        <row r="1897">
          <cell r="A1897" t="str">
            <v>T2</v>
          </cell>
          <cell r="B1897">
            <v>1900</v>
          </cell>
          <cell r="C1897" t="str">
            <v>b</v>
          </cell>
          <cell r="D1897">
            <v>14587249</v>
          </cell>
          <cell r="E1897" t="str">
            <v>가설방음벽</v>
          </cell>
          <cell r="I1897">
            <v>0</v>
          </cell>
        </row>
        <row r="1898">
          <cell r="A1898" t="str">
            <v>D00944</v>
          </cell>
          <cell r="B1898">
            <v>220</v>
          </cell>
          <cell r="C1898" t="str">
            <v>-1</v>
          </cell>
          <cell r="D1898">
            <v>14587378</v>
          </cell>
          <cell r="E1898" t="str">
            <v>가설방음벽(H:2.0MxW:</v>
          </cell>
          <cell r="F1898" t="str">
            <v>2.0M)+방진망 2.0M</v>
          </cell>
          <cell r="G1898" t="str">
            <v>M</v>
          </cell>
          <cell r="I1898">
            <v>0</v>
          </cell>
        </row>
        <row r="1899">
          <cell r="A1899" t="str">
            <v>D00945</v>
          </cell>
          <cell r="B1899">
            <v>580</v>
          </cell>
          <cell r="C1899" t="str">
            <v>-2</v>
          </cell>
          <cell r="D1899">
            <v>14587379</v>
          </cell>
          <cell r="E1899" t="str">
            <v>가설방음벽(H:3.0MxW:</v>
          </cell>
          <cell r="F1899" t="str">
            <v>2.0M)+방진망 2.0M</v>
          </cell>
          <cell r="G1899" t="str">
            <v>M</v>
          </cell>
          <cell r="I1899">
            <v>0</v>
          </cell>
        </row>
        <row r="1900">
          <cell r="A1900" t="str">
            <v>D00946</v>
          </cell>
          <cell r="B1900">
            <v>985</v>
          </cell>
          <cell r="C1900" t="str">
            <v>-3</v>
          </cell>
          <cell r="D1900">
            <v>14587443</v>
          </cell>
          <cell r="E1900" t="str">
            <v>가설방음벽(H:4.0MxW:</v>
          </cell>
          <cell r="F1900" t="str">
            <v>2.0M)+방진망 2.0M</v>
          </cell>
          <cell r="G1900" t="str">
            <v>M</v>
          </cell>
          <cell r="I1900">
            <v>0</v>
          </cell>
        </row>
        <row r="1901">
          <cell r="A1901" t="str">
            <v>E2</v>
          </cell>
          <cell r="B1901">
            <v>0</v>
          </cell>
          <cell r="C1901" t="str">
            <v>계</v>
          </cell>
          <cell r="D1901">
            <v>14587475</v>
          </cell>
          <cell r="I1901">
            <v>0</v>
          </cell>
        </row>
        <row r="1902">
          <cell r="A1902" t="str">
            <v>D00947</v>
          </cell>
          <cell r="B1902">
            <v>205</v>
          </cell>
          <cell r="C1902" t="str">
            <v>c</v>
          </cell>
          <cell r="D1902">
            <v>14587491</v>
          </cell>
          <cell r="E1902" t="str">
            <v>방진망 설치</v>
          </cell>
          <cell r="F1902" t="str">
            <v>(H:4.0MxW:2.0M)</v>
          </cell>
          <cell r="G1902" t="str">
            <v>M</v>
          </cell>
          <cell r="I1902">
            <v>0</v>
          </cell>
        </row>
        <row r="1903">
          <cell r="A1903" t="str">
            <v>T2</v>
          </cell>
          <cell r="B1903">
            <v>1909</v>
          </cell>
          <cell r="C1903" t="str">
            <v>d</v>
          </cell>
          <cell r="D1903">
            <v>14587495</v>
          </cell>
          <cell r="E1903" t="str">
            <v>차폐시설</v>
          </cell>
          <cell r="F1903" t="str">
            <v>(가림판휀스)</v>
          </cell>
          <cell r="I1903">
            <v>0</v>
          </cell>
        </row>
        <row r="1904">
          <cell r="A1904" t="str">
            <v>D00096</v>
          </cell>
          <cell r="B1904">
            <v>37</v>
          </cell>
          <cell r="C1904" t="str">
            <v>-1</v>
          </cell>
          <cell r="D1904">
            <v>14587497</v>
          </cell>
          <cell r="E1904" t="str">
            <v>구조물터파기</v>
          </cell>
          <cell r="F1904" t="str">
            <v>(육상토사 0∼2 M)</v>
          </cell>
          <cell r="G1904" t="str">
            <v>㎥</v>
          </cell>
          <cell r="I1904">
            <v>0</v>
          </cell>
        </row>
        <row r="1905">
          <cell r="A1905" t="str">
            <v>D00160</v>
          </cell>
          <cell r="B1905">
            <v>34</v>
          </cell>
          <cell r="C1905" t="str">
            <v>-2</v>
          </cell>
          <cell r="D1905">
            <v>14587498</v>
          </cell>
          <cell r="E1905" t="str">
            <v>되메우기및다짐</v>
          </cell>
          <cell r="F1905" t="str">
            <v>(인력30%+백호우70%)</v>
          </cell>
          <cell r="G1905" t="str">
            <v>㎥</v>
          </cell>
          <cell r="I1905">
            <v>0</v>
          </cell>
        </row>
        <row r="1906">
          <cell r="A1906" t="str">
            <v>D00231</v>
          </cell>
          <cell r="B1906">
            <v>3</v>
          </cell>
          <cell r="C1906" t="str">
            <v>-3</v>
          </cell>
          <cell r="D1906">
            <v>14587499</v>
          </cell>
          <cell r="E1906" t="str">
            <v>콘크리트타설</v>
          </cell>
          <cell r="F1906" t="str">
            <v>(무근 VIB 제외)</v>
          </cell>
          <cell r="G1906" t="str">
            <v>㎥</v>
          </cell>
          <cell r="I1906">
            <v>0</v>
          </cell>
        </row>
        <row r="1907">
          <cell r="A1907" t="str">
            <v>D00282</v>
          </cell>
          <cell r="B1907">
            <v>30</v>
          </cell>
          <cell r="C1907" t="str">
            <v>-4</v>
          </cell>
          <cell r="D1907">
            <v>14587563</v>
          </cell>
          <cell r="E1907" t="str">
            <v>합판거푸집</v>
          </cell>
          <cell r="F1907" t="str">
            <v>(6 회)</v>
          </cell>
          <cell r="G1907" t="str">
            <v>㎡</v>
          </cell>
          <cell r="I1907">
            <v>0</v>
          </cell>
        </row>
        <row r="1908">
          <cell r="A1908" t="str">
            <v>D01204</v>
          </cell>
          <cell r="B1908">
            <v>3</v>
          </cell>
          <cell r="C1908" t="str">
            <v>-5</v>
          </cell>
          <cell r="D1908">
            <v>14587595</v>
          </cell>
          <cell r="E1908" t="str">
            <v>잔토처리</v>
          </cell>
          <cell r="F1908" t="str">
            <v>(인 력)</v>
          </cell>
          <cell r="G1908" t="str">
            <v>㎥</v>
          </cell>
          <cell r="I1908">
            <v>0</v>
          </cell>
        </row>
        <row r="1909">
          <cell r="A1909" t="str">
            <v>D03799</v>
          </cell>
          <cell r="B1909">
            <v>60</v>
          </cell>
          <cell r="C1909" t="str">
            <v>-6</v>
          </cell>
          <cell r="D1909">
            <v>14587627</v>
          </cell>
          <cell r="E1909" t="str">
            <v>차폐시설</v>
          </cell>
          <cell r="F1909" t="str">
            <v>(가림판휀스)</v>
          </cell>
          <cell r="G1909" t="str">
            <v>M</v>
          </cell>
          <cell r="I1909">
            <v>0</v>
          </cell>
        </row>
        <row r="1910">
          <cell r="A1910" t="str">
            <v>E2</v>
          </cell>
          <cell r="B1910">
            <v>0</v>
          </cell>
          <cell r="C1910" t="str">
            <v>계</v>
          </cell>
          <cell r="D1910">
            <v>14587631</v>
          </cell>
          <cell r="I1910">
            <v>0</v>
          </cell>
        </row>
        <row r="1911">
          <cell r="A1911" t="str">
            <v>E3</v>
          </cell>
          <cell r="B1911">
            <v>0</v>
          </cell>
          <cell r="C1911" t="str">
            <v>합계</v>
          </cell>
          <cell r="D1911">
            <v>14587635</v>
          </cell>
          <cell r="I1911">
            <v>0</v>
          </cell>
        </row>
        <row r="1912">
          <cell r="A1912" t="str">
            <v>D01218</v>
          </cell>
          <cell r="B1912">
            <v>10</v>
          </cell>
          <cell r="C1912" t="str">
            <v>7.03</v>
          </cell>
          <cell r="D1912">
            <v>14587639</v>
          </cell>
          <cell r="E1912" t="str">
            <v>세륜시설</v>
          </cell>
          <cell r="F1912" t="str">
            <v>(간이식)</v>
          </cell>
          <cell r="G1912" t="str">
            <v>개소</v>
          </cell>
          <cell r="I1912">
            <v>0</v>
          </cell>
        </row>
        <row r="1913">
          <cell r="A1913" t="str">
            <v>D01103</v>
          </cell>
          <cell r="B1913">
            <v>21</v>
          </cell>
          <cell r="C1913" t="str">
            <v>7.04</v>
          </cell>
          <cell r="D1913">
            <v>14587641</v>
          </cell>
          <cell r="E1913" t="str">
            <v>침사지</v>
          </cell>
          <cell r="F1913" t="str">
            <v>(3.9x1.3)</v>
          </cell>
          <cell r="G1913" t="str">
            <v>개소</v>
          </cell>
          <cell r="I1913">
            <v>0</v>
          </cell>
        </row>
        <row r="1914">
          <cell r="A1914" t="str">
            <v>T3</v>
          </cell>
          <cell r="B1914">
            <v>1920</v>
          </cell>
          <cell r="C1914" t="str">
            <v>7.05</v>
          </cell>
          <cell r="D1914">
            <v>14587773</v>
          </cell>
          <cell r="E1914" t="str">
            <v>절토부 점검로</v>
          </cell>
          <cell r="I1914">
            <v>0</v>
          </cell>
        </row>
        <row r="1915">
          <cell r="A1915" t="str">
            <v>T2</v>
          </cell>
          <cell r="B1915">
            <v>1918</v>
          </cell>
          <cell r="C1915" t="str">
            <v>a</v>
          </cell>
          <cell r="D1915">
            <v>14587775</v>
          </cell>
          <cell r="E1915" t="str">
            <v>점검용사다리</v>
          </cell>
          <cell r="I1915">
            <v>0</v>
          </cell>
        </row>
        <row r="1916">
          <cell r="A1916" t="str">
            <v>D01303</v>
          </cell>
          <cell r="B1916">
            <v>15</v>
          </cell>
          <cell r="C1916" t="str">
            <v>-1</v>
          </cell>
          <cell r="D1916">
            <v>14587839</v>
          </cell>
          <cell r="E1916" t="str">
            <v>절토부점검로</v>
          </cell>
          <cell r="F1916" t="str">
            <v>(토사구간)</v>
          </cell>
          <cell r="G1916" t="str">
            <v>M</v>
          </cell>
          <cell r="I1916">
            <v>0</v>
          </cell>
        </row>
        <row r="1917">
          <cell r="A1917" t="str">
            <v>D01273</v>
          </cell>
          <cell r="B1917">
            <v>36</v>
          </cell>
          <cell r="C1917" t="str">
            <v>-2</v>
          </cell>
          <cell r="D1917">
            <v>14587871</v>
          </cell>
          <cell r="E1917" t="str">
            <v>절토부점검로</v>
          </cell>
          <cell r="F1917" t="str">
            <v>(리핑암구간)</v>
          </cell>
          <cell r="G1917" t="str">
            <v>M</v>
          </cell>
          <cell r="I1917">
            <v>0</v>
          </cell>
        </row>
        <row r="1918">
          <cell r="A1918" t="str">
            <v>D01274</v>
          </cell>
          <cell r="B1918">
            <v>64</v>
          </cell>
          <cell r="C1918" t="str">
            <v>-3</v>
          </cell>
          <cell r="D1918">
            <v>14587883</v>
          </cell>
          <cell r="E1918" t="str">
            <v>절토부점검로</v>
          </cell>
          <cell r="F1918" t="str">
            <v>(발파암구간 1:0.5)</v>
          </cell>
          <cell r="G1918" t="str">
            <v>M</v>
          </cell>
          <cell r="I1918">
            <v>0</v>
          </cell>
        </row>
        <row r="1919">
          <cell r="A1919" t="str">
            <v>E2</v>
          </cell>
          <cell r="B1919">
            <v>0</v>
          </cell>
          <cell r="C1919" t="str">
            <v>계</v>
          </cell>
          <cell r="D1919">
            <v>14587895</v>
          </cell>
          <cell r="I1919">
            <v>0</v>
          </cell>
        </row>
        <row r="1920">
          <cell r="A1920" t="str">
            <v>D01275</v>
          </cell>
          <cell r="B1920">
            <v>7</v>
          </cell>
          <cell r="C1920" t="str">
            <v>b</v>
          </cell>
          <cell r="D1920">
            <v>14587899</v>
          </cell>
          <cell r="E1920" t="str">
            <v>절토부점검로</v>
          </cell>
          <cell r="F1920" t="str">
            <v>(소단부)</v>
          </cell>
          <cell r="G1920" t="str">
            <v>EA</v>
          </cell>
          <cell r="I1920">
            <v>0</v>
          </cell>
        </row>
        <row r="1921">
          <cell r="A1921" t="str">
            <v>E3</v>
          </cell>
          <cell r="B1921">
            <v>0</v>
          </cell>
          <cell r="C1921" t="str">
            <v>합계</v>
          </cell>
          <cell r="D1921">
            <v>14587901</v>
          </cell>
          <cell r="I1921">
            <v>0</v>
          </cell>
        </row>
        <row r="1922">
          <cell r="A1922" t="str">
            <v>T3</v>
          </cell>
          <cell r="B1922">
            <v>1947</v>
          </cell>
          <cell r="C1922" t="str">
            <v>7.06</v>
          </cell>
          <cell r="D1922">
            <v>14588271</v>
          </cell>
          <cell r="E1922" t="str">
            <v>가 도 공</v>
          </cell>
          <cell r="I1922">
            <v>0</v>
          </cell>
        </row>
        <row r="1923">
          <cell r="A1923" t="str">
            <v>T2</v>
          </cell>
          <cell r="B1923">
            <v>1925</v>
          </cell>
          <cell r="C1923" t="str">
            <v>a</v>
          </cell>
          <cell r="D1923">
            <v>14588274</v>
          </cell>
          <cell r="E1923" t="str">
            <v>아스콘표층</v>
          </cell>
          <cell r="I1923">
            <v>0</v>
          </cell>
        </row>
        <row r="1924">
          <cell r="A1924" t="str">
            <v>M00056</v>
          </cell>
          <cell r="B1924">
            <v>789</v>
          </cell>
          <cell r="C1924" t="str">
            <v>-1</v>
          </cell>
          <cell r="D1924">
            <v>14588276</v>
          </cell>
          <cell r="E1924" t="str">
            <v>아 스 콘</v>
          </cell>
          <cell r="F1924" t="str">
            <v>표층용</v>
          </cell>
          <cell r="G1924" t="str">
            <v>TON</v>
          </cell>
          <cell r="I1924">
            <v>0</v>
          </cell>
        </row>
        <row r="1925">
          <cell r="A1925" t="str">
            <v>D00816</v>
          </cell>
          <cell r="B1925">
            <v>66</v>
          </cell>
          <cell r="C1925" t="str">
            <v>-2</v>
          </cell>
          <cell r="D1925">
            <v>14588277</v>
          </cell>
          <cell r="E1925" t="str">
            <v>아스콘표층</v>
          </cell>
          <cell r="F1925" t="str">
            <v>(포설다짐 T=5 Cm)</v>
          </cell>
          <cell r="G1925" t="str">
            <v>ａ</v>
          </cell>
          <cell r="I1925">
            <v>0</v>
          </cell>
        </row>
        <row r="1926">
          <cell r="A1926" t="str">
            <v>E2</v>
          </cell>
          <cell r="B1926">
            <v>0</v>
          </cell>
          <cell r="C1926" t="str">
            <v>계</v>
          </cell>
          <cell r="D1926">
            <v>14588278</v>
          </cell>
          <cell r="I1926">
            <v>0</v>
          </cell>
        </row>
        <row r="1927">
          <cell r="A1927" t="str">
            <v>D00814</v>
          </cell>
          <cell r="B1927">
            <v>102</v>
          </cell>
          <cell r="C1927" t="str">
            <v>b</v>
          </cell>
          <cell r="D1927">
            <v>14588406</v>
          </cell>
          <cell r="E1927" t="str">
            <v>택 코 팅</v>
          </cell>
          <cell r="F1927" t="str">
            <v>(RSC-4 20 L/a)</v>
          </cell>
          <cell r="G1927" t="str">
            <v>ａ</v>
          </cell>
          <cell r="I1927">
            <v>0</v>
          </cell>
        </row>
        <row r="1928">
          <cell r="A1928" t="str">
            <v>T2</v>
          </cell>
          <cell r="B1928">
            <v>1930</v>
          </cell>
          <cell r="C1928" t="str">
            <v>c</v>
          </cell>
          <cell r="D1928">
            <v>14588534</v>
          </cell>
          <cell r="E1928" t="str">
            <v>아스콘기층</v>
          </cell>
          <cell r="I1928">
            <v>0</v>
          </cell>
        </row>
        <row r="1929">
          <cell r="A1929" t="str">
            <v>M00059</v>
          </cell>
          <cell r="B1929">
            <v>1634</v>
          </cell>
          <cell r="C1929" t="str">
            <v>-1</v>
          </cell>
          <cell r="D1929">
            <v>14588535</v>
          </cell>
          <cell r="E1929" t="str">
            <v>아 스 콘</v>
          </cell>
          <cell r="F1929" t="str">
            <v>기층용</v>
          </cell>
          <cell r="G1929" t="str">
            <v>TON</v>
          </cell>
          <cell r="I1929">
            <v>0</v>
          </cell>
        </row>
        <row r="1930">
          <cell r="A1930" t="str">
            <v>D00809</v>
          </cell>
          <cell r="B1930">
            <v>68</v>
          </cell>
          <cell r="C1930" t="str">
            <v>-2</v>
          </cell>
          <cell r="D1930">
            <v>14588599</v>
          </cell>
          <cell r="E1930" t="str">
            <v>아스콘기층</v>
          </cell>
          <cell r="F1930" t="str">
            <v>(포설및다짐 T=10 Cm)</v>
          </cell>
          <cell r="G1930" t="str">
            <v>ａ</v>
          </cell>
          <cell r="I1930">
            <v>0</v>
          </cell>
        </row>
        <row r="1931">
          <cell r="A1931" t="str">
            <v>E2</v>
          </cell>
          <cell r="B1931">
            <v>0</v>
          </cell>
          <cell r="C1931" t="str">
            <v>계</v>
          </cell>
          <cell r="D1931">
            <v>14588631</v>
          </cell>
          <cell r="I1931">
            <v>0</v>
          </cell>
        </row>
        <row r="1932">
          <cell r="A1932" t="str">
            <v>D00805</v>
          </cell>
          <cell r="B1932">
            <v>69</v>
          </cell>
          <cell r="C1932" t="str">
            <v>d</v>
          </cell>
          <cell r="D1932">
            <v>14588662</v>
          </cell>
          <cell r="E1932" t="str">
            <v>프라임코팅</v>
          </cell>
          <cell r="F1932" t="str">
            <v>(MC-1,75 L/a)</v>
          </cell>
          <cell r="G1932" t="str">
            <v>ａ</v>
          </cell>
          <cell r="I1932">
            <v>0</v>
          </cell>
        </row>
        <row r="1933">
          <cell r="A1933" t="str">
            <v>T2</v>
          </cell>
          <cell r="B1933">
            <v>1935</v>
          </cell>
          <cell r="C1933" t="str">
            <v>e</v>
          </cell>
          <cell r="D1933">
            <v>14588663</v>
          </cell>
          <cell r="E1933" t="str">
            <v>보조기층</v>
          </cell>
          <cell r="I1933">
            <v>0</v>
          </cell>
        </row>
        <row r="1934">
          <cell r="A1934" t="str">
            <v>D03742</v>
          </cell>
          <cell r="B1934">
            <v>1847</v>
          </cell>
          <cell r="C1934" t="str">
            <v>-1</v>
          </cell>
          <cell r="D1934">
            <v>14588679</v>
          </cell>
          <cell r="E1934" t="str">
            <v>보조기층생산</v>
          </cell>
          <cell r="F1934" t="str">
            <v>(현장암유용)</v>
          </cell>
          <cell r="G1934" t="str">
            <v>㎥</v>
          </cell>
          <cell r="I1934">
            <v>0</v>
          </cell>
        </row>
        <row r="1935">
          <cell r="A1935" t="str">
            <v>D00798</v>
          </cell>
          <cell r="B1935">
            <v>1438</v>
          </cell>
          <cell r="C1935" t="str">
            <v>-2</v>
          </cell>
          <cell r="D1935">
            <v>14588687</v>
          </cell>
          <cell r="E1935" t="str">
            <v>보조기층</v>
          </cell>
          <cell r="F1935" t="str">
            <v>(포설및다짐 T=20 Cm)</v>
          </cell>
          <cell r="G1935" t="str">
            <v>㎥</v>
          </cell>
          <cell r="I1935">
            <v>0</v>
          </cell>
        </row>
        <row r="1936">
          <cell r="A1936" t="str">
            <v>E2</v>
          </cell>
          <cell r="B1936">
            <v>0</v>
          </cell>
          <cell r="C1936" t="str">
            <v>계</v>
          </cell>
          <cell r="D1936">
            <v>14588691</v>
          </cell>
          <cell r="I1936">
            <v>0</v>
          </cell>
        </row>
        <row r="1937">
          <cell r="A1937" t="str">
            <v>T2</v>
          </cell>
          <cell r="B1937">
            <v>1940</v>
          </cell>
          <cell r="C1937" t="str">
            <v>f</v>
          </cell>
          <cell r="D1937">
            <v>14588692</v>
          </cell>
          <cell r="E1937" t="str">
            <v>차선도색</v>
          </cell>
          <cell r="I1937">
            <v>0</v>
          </cell>
        </row>
        <row r="1938">
          <cell r="A1938" t="str">
            <v>D01152</v>
          </cell>
          <cell r="B1938">
            <v>239</v>
          </cell>
          <cell r="C1938" t="str">
            <v>-1</v>
          </cell>
          <cell r="D1938">
            <v>14588693</v>
          </cell>
          <cell r="E1938" t="str">
            <v>가도차선도색(상온형)</v>
          </cell>
          <cell r="F1938" t="str">
            <v>(백색실선)</v>
          </cell>
          <cell r="G1938" t="str">
            <v>㎡</v>
          </cell>
          <cell r="I1938">
            <v>0</v>
          </cell>
        </row>
        <row r="1939">
          <cell r="A1939" t="str">
            <v>D00869</v>
          </cell>
          <cell r="B1939">
            <v>414</v>
          </cell>
          <cell r="C1939" t="str">
            <v>-2</v>
          </cell>
          <cell r="D1939">
            <v>14588694</v>
          </cell>
          <cell r="E1939" t="str">
            <v>가도차선도색(상온형)</v>
          </cell>
          <cell r="F1939" t="str">
            <v>(백색파선)</v>
          </cell>
          <cell r="G1939" t="str">
            <v>㎡</v>
          </cell>
          <cell r="I1939">
            <v>0</v>
          </cell>
        </row>
        <row r="1940">
          <cell r="A1940" t="str">
            <v>D01151</v>
          </cell>
          <cell r="B1940">
            <v>252</v>
          </cell>
          <cell r="C1940" t="str">
            <v>-3</v>
          </cell>
          <cell r="D1940">
            <v>14588695</v>
          </cell>
          <cell r="E1940" t="str">
            <v>가도차선도색(상온형)</v>
          </cell>
          <cell r="F1940" t="str">
            <v>(황색실선)</v>
          </cell>
          <cell r="G1940" t="str">
            <v>㎡</v>
          </cell>
          <cell r="I1940">
            <v>0</v>
          </cell>
        </row>
        <row r="1941">
          <cell r="A1941" t="str">
            <v>E2</v>
          </cell>
          <cell r="B1941">
            <v>0</v>
          </cell>
          <cell r="C1941" t="str">
            <v>계</v>
          </cell>
          <cell r="D1941">
            <v>14588759</v>
          </cell>
          <cell r="I1941">
            <v>0</v>
          </cell>
        </row>
        <row r="1942">
          <cell r="A1942" t="str">
            <v>T2</v>
          </cell>
          <cell r="B1942">
            <v>1945</v>
          </cell>
          <cell r="C1942" t="str">
            <v>g</v>
          </cell>
          <cell r="D1942">
            <v>14588823</v>
          </cell>
          <cell r="E1942" t="str">
            <v>아스팔트</v>
          </cell>
          <cell r="I1942">
            <v>0</v>
          </cell>
        </row>
        <row r="1943">
          <cell r="A1943" t="str">
            <v>D00964</v>
          </cell>
          <cell r="B1943">
            <v>36</v>
          </cell>
          <cell r="C1943" t="str">
            <v>-1</v>
          </cell>
          <cell r="D1943">
            <v>14588855</v>
          </cell>
          <cell r="E1943" t="str">
            <v>아스팔트운반</v>
          </cell>
          <cell r="F1943" t="str">
            <v>(RSC-4, MC-1)</v>
          </cell>
          <cell r="G1943" t="str">
            <v>D/M</v>
          </cell>
          <cell r="I1943">
            <v>0</v>
          </cell>
        </row>
        <row r="1944">
          <cell r="A1944" t="str">
            <v>M00052</v>
          </cell>
          <cell r="B1944">
            <v>26</v>
          </cell>
          <cell r="C1944" t="str">
            <v>-2</v>
          </cell>
          <cell r="D1944">
            <v>14588887</v>
          </cell>
          <cell r="E1944" t="str">
            <v>아스팔트</v>
          </cell>
          <cell r="F1944" t="str">
            <v>MC-1</v>
          </cell>
          <cell r="G1944" t="str">
            <v>D/M</v>
          </cell>
          <cell r="I1944">
            <v>0</v>
          </cell>
        </row>
        <row r="1945">
          <cell r="A1945" t="str">
            <v>M00055</v>
          </cell>
          <cell r="B1945">
            <v>10</v>
          </cell>
          <cell r="C1945" t="str">
            <v>-3</v>
          </cell>
          <cell r="D1945">
            <v>14588895</v>
          </cell>
          <cell r="E1945" t="str">
            <v>아스팔트</v>
          </cell>
          <cell r="F1945" t="str">
            <v>RSC-4</v>
          </cell>
          <cell r="G1945" t="str">
            <v>D/M</v>
          </cell>
          <cell r="I1945">
            <v>0</v>
          </cell>
        </row>
        <row r="1946">
          <cell r="A1946" t="str">
            <v>E2</v>
          </cell>
          <cell r="B1946">
            <v>0</v>
          </cell>
          <cell r="C1946" t="str">
            <v>계</v>
          </cell>
          <cell r="D1946">
            <v>14588903</v>
          </cell>
          <cell r="I1946">
            <v>0</v>
          </cell>
        </row>
        <row r="1947">
          <cell r="A1947" t="str">
            <v>D00384</v>
          </cell>
          <cell r="B1947">
            <v>30</v>
          </cell>
          <cell r="C1947" t="str">
            <v>h</v>
          </cell>
          <cell r="D1947">
            <v>14588906</v>
          </cell>
          <cell r="E1947" t="str">
            <v>가배수관</v>
          </cell>
          <cell r="F1947" t="str">
            <v>(D=1000 m/m)</v>
          </cell>
          <cell r="G1947" t="str">
            <v>M</v>
          </cell>
          <cell r="I1947">
            <v>0</v>
          </cell>
        </row>
        <row r="1948">
          <cell r="A1948" t="str">
            <v>E3</v>
          </cell>
          <cell r="B1948">
            <v>0</v>
          </cell>
          <cell r="C1948" t="str">
            <v>합계</v>
          </cell>
          <cell r="D1948">
            <v>14588915</v>
          </cell>
          <cell r="I1948">
            <v>0</v>
          </cell>
        </row>
        <row r="1949">
          <cell r="A1949" t="str">
            <v>D01154</v>
          </cell>
          <cell r="B1949">
            <v>330</v>
          </cell>
          <cell r="C1949" t="str">
            <v>7.07</v>
          </cell>
          <cell r="D1949">
            <v>14588917</v>
          </cell>
          <cell r="E1949" t="str">
            <v>암파쇄방호시설</v>
          </cell>
          <cell r="G1949" t="str">
            <v>M</v>
          </cell>
          <cell r="I1949">
            <v>0</v>
          </cell>
        </row>
        <row r="1950">
          <cell r="A1950" t="str">
            <v>T3</v>
          </cell>
          <cell r="B1950">
            <v>1952</v>
          </cell>
          <cell r="C1950" t="str">
            <v>7.08</v>
          </cell>
          <cell r="D1950">
            <v>14588918</v>
          </cell>
          <cell r="E1950" t="str">
            <v>가로수이식</v>
          </cell>
          <cell r="I1950">
            <v>0</v>
          </cell>
        </row>
        <row r="1951">
          <cell r="A1951" t="str">
            <v>D00019</v>
          </cell>
          <cell r="B1951">
            <v>129</v>
          </cell>
          <cell r="C1951" t="str">
            <v>a</v>
          </cell>
          <cell r="D1951">
            <v>14589046</v>
          </cell>
          <cell r="E1951" t="str">
            <v>가로수이식</v>
          </cell>
          <cell r="F1951" t="str">
            <v>(소나무)</v>
          </cell>
          <cell r="G1951" t="str">
            <v>주</v>
          </cell>
          <cell r="I1951">
            <v>0</v>
          </cell>
        </row>
        <row r="1952">
          <cell r="A1952" t="str">
            <v>D03865</v>
          </cell>
          <cell r="B1952">
            <v>66</v>
          </cell>
          <cell r="C1952" t="str">
            <v>b</v>
          </cell>
          <cell r="D1952">
            <v>14589111</v>
          </cell>
          <cell r="E1952" t="str">
            <v>가로수이식</v>
          </cell>
          <cell r="F1952" t="str">
            <v>(참나무)</v>
          </cell>
          <cell r="G1952" t="str">
            <v>주</v>
          </cell>
          <cell r="I1952">
            <v>0</v>
          </cell>
        </row>
        <row r="1953">
          <cell r="A1953" t="str">
            <v>E3</v>
          </cell>
          <cell r="B1953">
            <v>0</v>
          </cell>
          <cell r="C1953" t="str">
            <v>합계</v>
          </cell>
          <cell r="D1953">
            <v>14589143</v>
          </cell>
          <cell r="I1953">
            <v>0</v>
          </cell>
        </row>
        <row r="1954">
          <cell r="A1954" t="str">
            <v>D00778</v>
          </cell>
          <cell r="B1954">
            <v>1845</v>
          </cell>
          <cell r="C1954" t="str">
            <v>7.09</v>
          </cell>
          <cell r="D1954">
            <v>14589175</v>
          </cell>
          <cell r="E1954" t="str">
            <v>지장가옥철거</v>
          </cell>
          <cell r="G1954" t="str">
            <v>㎥</v>
          </cell>
          <cell r="I1954">
            <v>0</v>
          </cell>
        </row>
        <row r="1955">
          <cell r="A1955" t="str">
            <v>D01336</v>
          </cell>
          <cell r="B1955">
            <v>1845</v>
          </cell>
          <cell r="C1955" t="str">
            <v>7.10</v>
          </cell>
          <cell r="D1955">
            <v>14589303</v>
          </cell>
          <cell r="E1955" t="str">
            <v>폐기물처리비</v>
          </cell>
          <cell r="G1955" t="str">
            <v>㎥</v>
          </cell>
          <cell r="I1955">
            <v>0</v>
          </cell>
        </row>
        <row r="1956">
          <cell r="A1956" t="str">
            <v>D03938</v>
          </cell>
          <cell r="B1956">
            <v>1</v>
          </cell>
          <cell r="C1956" t="str">
            <v>7.11</v>
          </cell>
          <cell r="D1956">
            <v>14589431</v>
          </cell>
          <cell r="E1956" t="str">
            <v>기존도로유지관리.</v>
          </cell>
          <cell r="G1956" t="str">
            <v>P.S</v>
          </cell>
          <cell r="H1956">
            <v>3000000000</v>
          </cell>
          <cell r="I1956">
            <v>3000000000</v>
          </cell>
        </row>
        <row r="1957">
          <cell r="A1957" t="str">
            <v>D01337</v>
          </cell>
          <cell r="B1957">
            <v>258</v>
          </cell>
          <cell r="C1957" t="str">
            <v>7.12</v>
          </cell>
          <cell r="D1957">
            <v>14589437</v>
          </cell>
          <cell r="E1957" t="str">
            <v>접도구역경계표주</v>
          </cell>
          <cell r="G1957" t="str">
            <v>EA</v>
          </cell>
          <cell r="I1957">
            <v>0</v>
          </cell>
        </row>
        <row r="1958">
          <cell r="A1958" t="str">
            <v>D00874</v>
          </cell>
          <cell r="B1958">
            <v>2</v>
          </cell>
          <cell r="C1958" t="str">
            <v>7.13</v>
          </cell>
          <cell r="D1958">
            <v>14589566</v>
          </cell>
          <cell r="E1958" t="str">
            <v>준공표지석</v>
          </cell>
          <cell r="G1958" t="str">
            <v>EA</v>
          </cell>
          <cell r="I1958">
            <v>0</v>
          </cell>
        </row>
        <row r="1959">
          <cell r="A1959" t="str">
            <v>D03945</v>
          </cell>
          <cell r="B1959">
            <v>1</v>
          </cell>
          <cell r="C1959" t="str">
            <v>7.14</v>
          </cell>
          <cell r="D1959">
            <v>14589694</v>
          </cell>
          <cell r="E1959" t="str">
            <v>가설사무실.</v>
          </cell>
          <cell r="G1959" t="str">
            <v>식</v>
          </cell>
          <cell r="I1959">
            <v>0</v>
          </cell>
        </row>
        <row r="1960">
          <cell r="A1960" t="str">
            <v>D00956</v>
          </cell>
          <cell r="B1960">
            <v>1</v>
          </cell>
          <cell r="C1960" t="str">
            <v>7.15</v>
          </cell>
          <cell r="D1960">
            <v>14591401</v>
          </cell>
          <cell r="E1960" t="str">
            <v>시 험 비</v>
          </cell>
          <cell r="G1960" t="str">
            <v>식</v>
          </cell>
          <cell r="I1960">
            <v>0</v>
          </cell>
        </row>
        <row r="1961">
          <cell r="A1961" t="str">
            <v>D00886</v>
          </cell>
          <cell r="B1961">
            <v>60</v>
          </cell>
          <cell r="C1961" t="str">
            <v>7.16</v>
          </cell>
          <cell r="D1961">
            <v>14591433</v>
          </cell>
          <cell r="E1961" t="str">
            <v>품질관리차량비</v>
          </cell>
          <cell r="G1961" t="str">
            <v>개월</v>
          </cell>
          <cell r="I1961">
            <v>0</v>
          </cell>
        </row>
        <row r="1962">
          <cell r="A1962" t="str">
            <v>D01339</v>
          </cell>
          <cell r="B1962">
            <v>8.68</v>
          </cell>
          <cell r="C1962" t="str">
            <v>7.17</v>
          </cell>
          <cell r="D1962">
            <v>14591462</v>
          </cell>
          <cell r="E1962" t="str">
            <v>시공측량비</v>
          </cell>
          <cell r="G1962" t="str">
            <v>Km</v>
          </cell>
          <cell r="I1962">
            <v>0</v>
          </cell>
        </row>
        <row r="1963">
          <cell r="A1963" t="str">
            <v>D01340</v>
          </cell>
          <cell r="B1963">
            <v>1</v>
          </cell>
          <cell r="C1963" t="str">
            <v>7.18</v>
          </cell>
          <cell r="D1963">
            <v>14591465</v>
          </cell>
          <cell r="E1963" t="str">
            <v>안전시설비</v>
          </cell>
          <cell r="F1963" t="str">
            <v>(공사중 안전시설)</v>
          </cell>
          <cell r="G1963" t="str">
            <v>P.S</v>
          </cell>
          <cell r="H1963">
            <v>97715144</v>
          </cell>
          <cell r="I1963">
            <v>97715144</v>
          </cell>
        </row>
        <row r="1964">
          <cell r="A1964" t="str">
            <v>D00955</v>
          </cell>
          <cell r="B1964">
            <v>1</v>
          </cell>
          <cell r="C1964" t="str">
            <v>7.19</v>
          </cell>
          <cell r="D1964">
            <v>14591503</v>
          </cell>
          <cell r="E1964" t="str">
            <v>중기운반비</v>
          </cell>
          <cell r="G1964" t="str">
            <v>식</v>
          </cell>
          <cell r="I1964">
            <v>0</v>
          </cell>
        </row>
        <row r="1965">
          <cell r="A1965" t="str">
            <v>D00918</v>
          </cell>
          <cell r="B1965">
            <v>1</v>
          </cell>
          <cell r="C1965" t="str">
            <v>7.20</v>
          </cell>
          <cell r="D1965">
            <v>14591517</v>
          </cell>
          <cell r="E1965" t="str">
            <v>확인보링비</v>
          </cell>
          <cell r="G1965" t="str">
            <v>식</v>
          </cell>
          <cell r="I1965">
            <v>0</v>
          </cell>
        </row>
        <row r="1966">
          <cell r="A1966" t="str">
            <v>T3</v>
          </cell>
          <cell r="B1966">
            <v>1969</v>
          </cell>
          <cell r="C1966" t="str">
            <v>7.21</v>
          </cell>
          <cell r="D1966">
            <v>14591521</v>
          </cell>
          <cell r="E1966" t="str">
            <v>자재운반비</v>
          </cell>
          <cell r="I1966">
            <v>0</v>
          </cell>
        </row>
        <row r="1967">
          <cell r="A1967" t="str">
            <v>D00960</v>
          </cell>
          <cell r="B1967">
            <v>7344.2539999999999</v>
          </cell>
          <cell r="C1967" t="str">
            <v>a</v>
          </cell>
          <cell r="D1967">
            <v>14591523</v>
          </cell>
          <cell r="E1967" t="str">
            <v>철근운반</v>
          </cell>
          <cell r="G1967" t="str">
            <v>Ton</v>
          </cell>
          <cell r="I1967">
            <v>0</v>
          </cell>
        </row>
        <row r="1968">
          <cell r="A1968" t="str">
            <v>D00958</v>
          </cell>
          <cell r="B1968">
            <v>85313</v>
          </cell>
          <cell r="C1968" t="str">
            <v>b</v>
          </cell>
          <cell r="D1968">
            <v>14591525</v>
          </cell>
          <cell r="E1968" t="str">
            <v>시멘트운반</v>
          </cell>
          <cell r="F1968" t="str">
            <v>(40 Kg/ⓐ)</v>
          </cell>
          <cell r="G1968" t="str">
            <v>대</v>
          </cell>
          <cell r="I1968">
            <v>0</v>
          </cell>
        </row>
        <row r="1969">
          <cell r="A1969" t="str">
            <v>D00964</v>
          </cell>
          <cell r="B1969">
            <v>1638</v>
          </cell>
          <cell r="C1969" t="str">
            <v>c</v>
          </cell>
          <cell r="D1969">
            <v>14603662</v>
          </cell>
          <cell r="E1969" t="str">
            <v>아스팔트운반</v>
          </cell>
          <cell r="F1969" t="str">
            <v>(RSC-4, MC-1)</v>
          </cell>
          <cell r="G1969" t="str">
            <v>D/M</v>
          </cell>
          <cell r="I1969">
            <v>0</v>
          </cell>
        </row>
        <row r="1970">
          <cell r="A1970" t="str">
            <v>E3</v>
          </cell>
          <cell r="B1970">
            <v>0</v>
          </cell>
          <cell r="C1970" t="str">
            <v>합계</v>
          </cell>
          <cell r="D1970">
            <v>14609731</v>
          </cell>
          <cell r="I1970">
            <v>0</v>
          </cell>
        </row>
        <row r="1971">
          <cell r="A1971" t="str">
            <v>T3</v>
          </cell>
          <cell r="B1971">
            <v>1974</v>
          </cell>
          <cell r="C1971" t="str">
            <v>7.22</v>
          </cell>
          <cell r="D1971">
            <v>14610869</v>
          </cell>
          <cell r="E1971" t="str">
            <v>크랏샤설치및해체</v>
          </cell>
          <cell r="I1971">
            <v>0</v>
          </cell>
        </row>
        <row r="1972">
          <cell r="A1972" t="str">
            <v>D00937</v>
          </cell>
          <cell r="B1972">
            <v>1</v>
          </cell>
          <cell r="C1972" t="str">
            <v>a</v>
          </cell>
          <cell r="D1972">
            <v>14612007</v>
          </cell>
          <cell r="E1972" t="str">
            <v>크랏샤 설치및해체</v>
          </cell>
          <cell r="F1972" t="str">
            <v>이동식(150 Ton)</v>
          </cell>
          <cell r="G1972" t="str">
            <v>식</v>
          </cell>
          <cell r="I1972">
            <v>0</v>
          </cell>
        </row>
        <row r="1973">
          <cell r="A1973" t="str">
            <v>D01218</v>
          </cell>
          <cell r="B1973">
            <v>1</v>
          </cell>
          <cell r="C1973" t="str">
            <v>b</v>
          </cell>
          <cell r="D1973">
            <v>14612386</v>
          </cell>
          <cell r="E1973" t="str">
            <v>세륜시설</v>
          </cell>
          <cell r="F1973" t="str">
            <v>(간이식)</v>
          </cell>
          <cell r="G1973" t="str">
            <v>개소</v>
          </cell>
          <cell r="I1973">
            <v>0</v>
          </cell>
        </row>
        <row r="1974">
          <cell r="A1974" t="str">
            <v>D00944</v>
          </cell>
          <cell r="B1974">
            <v>142</v>
          </cell>
          <cell r="C1974" t="str">
            <v>c</v>
          </cell>
          <cell r="D1974">
            <v>14612576</v>
          </cell>
          <cell r="E1974" t="str">
            <v>가설방음벽(H:2.0MxW:</v>
          </cell>
          <cell r="F1974" t="str">
            <v>2.0M)+방진망 2.0M</v>
          </cell>
          <cell r="G1974" t="str">
            <v>M</v>
          </cell>
          <cell r="I1974">
            <v>0</v>
          </cell>
        </row>
        <row r="1975">
          <cell r="A1975" t="str">
            <v>E3</v>
          </cell>
          <cell r="B1975">
            <v>0</v>
          </cell>
          <cell r="C1975" t="str">
            <v>합계</v>
          </cell>
          <cell r="D1975">
            <v>14612671</v>
          </cell>
          <cell r="I1975">
            <v>0</v>
          </cell>
        </row>
        <row r="1976">
          <cell r="A1976" t="str">
            <v>T3</v>
          </cell>
          <cell r="B1976">
            <v>2034</v>
          </cell>
          <cell r="C1976" t="str">
            <v>7.23</v>
          </cell>
          <cell r="D1976">
            <v>14612765</v>
          </cell>
          <cell r="E1976" t="str">
            <v>자 재 대</v>
          </cell>
          <cell r="I1976">
            <v>0</v>
          </cell>
        </row>
        <row r="1977">
          <cell r="A1977" t="str">
            <v>T2</v>
          </cell>
          <cell r="B1977">
            <v>1990</v>
          </cell>
          <cell r="C1977" t="str">
            <v>a</v>
          </cell>
          <cell r="D1977">
            <v>14614282</v>
          </cell>
          <cell r="E1977" t="str">
            <v>레 미 콘</v>
          </cell>
          <cell r="I1977">
            <v>0</v>
          </cell>
        </row>
        <row r="1978">
          <cell r="A1978" t="str">
            <v>M00062</v>
          </cell>
          <cell r="B1978">
            <v>11518</v>
          </cell>
          <cell r="C1978" t="str">
            <v>-1</v>
          </cell>
          <cell r="D1978">
            <v>14615610</v>
          </cell>
          <cell r="E1978" t="str">
            <v>레 미 콘</v>
          </cell>
          <cell r="F1978" t="str">
            <v>25-270-15</v>
          </cell>
          <cell r="G1978" t="str">
            <v>㎥</v>
          </cell>
          <cell r="I1978">
            <v>0</v>
          </cell>
        </row>
        <row r="1979">
          <cell r="A1979" t="str">
            <v>M00061</v>
          </cell>
          <cell r="B1979">
            <v>29</v>
          </cell>
          <cell r="C1979" t="str">
            <v>-2</v>
          </cell>
          <cell r="D1979">
            <v>14615658</v>
          </cell>
          <cell r="E1979" t="str">
            <v>레 미 콘</v>
          </cell>
          <cell r="F1979" t="str">
            <v>25-270-8</v>
          </cell>
          <cell r="G1979" t="str">
            <v>㎥</v>
          </cell>
          <cell r="I1979">
            <v>0</v>
          </cell>
        </row>
        <row r="1980">
          <cell r="A1980" t="str">
            <v>M00063</v>
          </cell>
          <cell r="B1980">
            <v>37126</v>
          </cell>
          <cell r="C1980" t="str">
            <v>-3</v>
          </cell>
          <cell r="D1980">
            <v>14615705</v>
          </cell>
          <cell r="E1980" t="str">
            <v>레 미 콘</v>
          </cell>
          <cell r="F1980" t="str">
            <v>25-240-15</v>
          </cell>
          <cell r="G1980" t="str">
            <v>㎥</v>
          </cell>
          <cell r="I1980">
            <v>0</v>
          </cell>
        </row>
        <row r="1981">
          <cell r="A1981" t="str">
            <v>M00067</v>
          </cell>
          <cell r="B1981">
            <v>2291</v>
          </cell>
          <cell r="C1981" t="str">
            <v>-4</v>
          </cell>
          <cell r="D1981">
            <v>14615717</v>
          </cell>
          <cell r="E1981" t="str">
            <v>레 미 콘</v>
          </cell>
          <cell r="F1981" t="str">
            <v>25-240-5</v>
          </cell>
          <cell r="G1981" t="str">
            <v>㎥</v>
          </cell>
          <cell r="I1981">
            <v>0</v>
          </cell>
        </row>
        <row r="1982">
          <cell r="A1982" t="str">
            <v>M00068</v>
          </cell>
          <cell r="B1982">
            <v>1526</v>
          </cell>
          <cell r="C1982" t="str">
            <v>-5</v>
          </cell>
          <cell r="D1982">
            <v>14615752</v>
          </cell>
          <cell r="E1982" t="str">
            <v>레 미 콘</v>
          </cell>
          <cell r="F1982" t="str">
            <v>25-210-15</v>
          </cell>
          <cell r="G1982" t="str">
            <v>㎥</v>
          </cell>
          <cell r="I1982">
            <v>0</v>
          </cell>
        </row>
        <row r="1983">
          <cell r="A1983" t="str">
            <v>M00069</v>
          </cell>
          <cell r="B1983">
            <v>12124</v>
          </cell>
          <cell r="C1983" t="str">
            <v>-6</v>
          </cell>
          <cell r="D1983">
            <v>14615764</v>
          </cell>
          <cell r="E1983" t="str">
            <v>레 미 콘</v>
          </cell>
          <cell r="F1983" t="str">
            <v>25-210-8</v>
          </cell>
          <cell r="G1983" t="str">
            <v>㎥</v>
          </cell>
          <cell r="I1983">
            <v>0</v>
          </cell>
        </row>
        <row r="1984">
          <cell r="A1984" t="str">
            <v>M02778</v>
          </cell>
          <cell r="B1984">
            <v>1150</v>
          </cell>
          <cell r="C1984" t="str">
            <v>-7</v>
          </cell>
          <cell r="D1984">
            <v>14615770</v>
          </cell>
          <cell r="E1984" t="str">
            <v>레 미 콘</v>
          </cell>
          <cell r="F1984" t="str">
            <v>25-180-5</v>
          </cell>
          <cell r="G1984" t="str">
            <v>㎥</v>
          </cell>
          <cell r="I1984">
            <v>0</v>
          </cell>
        </row>
        <row r="1985">
          <cell r="A1985" t="str">
            <v>M00070</v>
          </cell>
          <cell r="B1985">
            <v>4650</v>
          </cell>
          <cell r="C1985" t="str">
            <v>-8</v>
          </cell>
          <cell r="D1985">
            <v>14615776</v>
          </cell>
          <cell r="E1985" t="str">
            <v>레 미 콘</v>
          </cell>
          <cell r="F1985" t="str">
            <v>25-180-15</v>
          </cell>
          <cell r="G1985" t="str">
            <v>㎥</v>
          </cell>
          <cell r="I1985">
            <v>0</v>
          </cell>
        </row>
        <row r="1986">
          <cell r="A1986" t="str">
            <v>M00080</v>
          </cell>
          <cell r="B1986">
            <v>9427</v>
          </cell>
          <cell r="C1986" t="str">
            <v>-9</v>
          </cell>
          <cell r="D1986">
            <v>14615797</v>
          </cell>
          <cell r="E1986" t="str">
            <v>레 미 콘</v>
          </cell>
          <cell r="F1986" t="str">
            <v>25-180-8</v>
          </cell>
          <cell r="G1986" t="str">
            <v>㎥</v>
          </cell>
          <cell r="I1986">
            <v>0</v>
          </cell>
        </row>
        <row r="1987">
          <cell r="A1987" t="str">
            <v>M00079</v>
          </cell>
          <cell r="B1987">
            <v>1197</v>
          </cell>
          <cell r="C1987" t="str">
            <v>-10</v>
          </cell>
          <cell r="D1987">
            <v>14615798</v>
          </cell>
          <cell r="E1987" t="str">
            <v>레 미 콘</v>
          </cell>
          <cell r="F1987" t="str">
            <v>25-160-15</v>
          </cell>
          <cell r="G1987" t="str">
            <v>㎥</v>
          </cell>
          <cell r="I1987">
            <v>0</v>
          </cell>
        </row>
        <row r="1988">
          <cell r="A1988" t="str">
            <v>M00078</v>
          </cell>
          <cell r="B1988">
            <v>1599</v>
          </cell>
          <cell r="C1988" t="str">
            <v>-11</v>
          </cell>
          <cell r="D1988">
            <v>14615926</v>
          </cell>
          <cell r="E1988" t="str">
            <v>레 미 콘</v>
          </cell>
          <cell r="F1988" t="str">
            <v>25-160-8</v>
          </cell>
          <cell r="G1988" t="str">
            <v>㎥</v>
          </cell>
          <cell r="I1988">
            <v>0</v>
          </cell>
        </row>
        <row r="1989">
          <cell r="A1989" t="str">
            <v>M00075</v>
          </cell>
          <cell r="B1989">
            <v>395</v>
          </cell>
          <cell r="C1989" t="str">
            <v>-12</v>
          </cell>
          <cell r="D1989">
            <v>14615927</v>
          </cell>
          <cell r="E1989" t="str">
            <v>레 미 콘</v>
          </cell>
          <cell r="F1989" t="str">
            <v>40-210-8</v>
          </cell>
          <cell r="G1989" t="str">
            <v>㎥</v>
          </cell>
          <cell r="I1989">
            <v>0</v>
          </cell>
        </row>
        <row r="1990">
          <cell r="A1990" t="str">
            <v>M01073</v>
          </cell>
          <cell r="B1990">
            <v>1963</v>
          </cell>
          <cell r="C1990" t="str">
            <v>-13</v>
          </cell>
          <cell r="D1990">
            <v>14615991</v>
          </cell>
          <cell r="E1990" t="str">
            <v>레 미 콘</v>
          </cell>
          <cell r="F1990" t="str">
            <v>19-400-15</v>
          </cell>
          <cell r="G1990" t="str">
            <v>㎥</v>
          </cell>
          <cell r="I1990">
            <v>0</v>
          </cell>
        </row>
        <row r="1991">
          <cell r="A1991" t="str">
            <v>E2</v>
          </cell>
          <cell r="B1991">
            <v>0</v>
          </cell>
          <cell r="C1991" t="str">
            <v>계</v>
          </cell>
          <cell r="D1991">
            <v>14616055</v>
          </cell>
          <cell r="I1991">
            <v>0</v>
          </cell>
        </row>
        <row r="1992">
          <cell r="A1992" t="str">
            <v>M00083</v>
          </cell>
          <cell r="B1992">
            <v>85313</v>
          </cell>
          <cell r="C1992" t="str">
            <v>b</v>
          </cell>
          <cell r="D1992">
            <v>14616119</v>
          </cell>
          <cell r="E1992" t="str">
            <v>시 멘 트</v>
          </cell>
          <cell r="F1992" t="str">
            <v>40 Kg/ⓐ</v>
          </cell>
          <cell r="G1992" t="str">
            <v>대</v>
          </cell>
          <cell r="I1992">
            <v>0</v>
          </cell>
        </row>
        <row r="1993">
          <cell r="A1993" t="str">
            <v>T2</v>
          </cell>
          <cell r="B1993">
            <v>2011</v>
          </cell>
          <cell r="C1993" t="str">
            <v>c</v>
          </cell>
          <cell r="D1993">
            <v>14616151</v>
          </cell>
          <cell r="E1993" t="str">
            <v>철  근</v>
          </cell>
          <cell r="I1993">
            <v>0</v>
          </cell>
        </row>
        <row r="1994">
          <cell r="A1994" t="str">
            <v>T1</v>
          </cell>
          <cell r="B1994">
            <v>2000</v>
          </cell>
          <cell r="C1994" t="str">
            <v>-1</v>
          </cell>
          <cell r="D1994">
            <v>14616167</v>
          </cell>
          <cell r="E1994" t="str">
            <v>철근(SD40)</v>
          </cell>
          <cell r="I1994">
            <v>0</v>
          </cell>
        </row>
        <row r="1995">
          <cell r="A1995" t="str">
            <v>M00101</v>
          </cell>
          <cell r="B1995">
            <v>445.03300000000002</v>
          </cell>
          <cell r="D1995">
            <v>14616173</v>
          </cell>
          <cell r="E1995" t="str">
            <v>철근(SD40A)</v>
          </cell>
          <cell r="F1995" t="str">
            <v>D=29m/m</v>
          </cell>
          <cell r="G1995" t="str">
            <v>TON</v>
          </cell>
          <cell r="I1995">
            <v>0</v>
          </cell>
        </row>
        <row r="1996">
          <cell r="A1996" t="str">
            <v>M00100</v>
          </cell>
          <cell r="B1996">
            <v>284.92200000000003</v>
          </cell>
          <cell r="D1996">
            <v>14616175</v>
          </cell>
          <cell r="E1996" t="str">
            <v>철근(SD40A)</v>
          </cell>
          <cell r="F1996" t="str">
            <v>D=25m/m</v>
          </cell>
          <cell r="G1996" t="str">
            <v>TON</v>
          </cell>
          <cell r="I1996">
            <v>0</v>
          </cell>
        </row>
        <row r="1997">
          <cell r="A1997" t="str">
            <v>M00099</v>
          </cell>
          <cell r="B1997">
            <v>442.52699999999999</v>
          </cell>
          <cell r="D1997">
            <v>14616179</v>
          </cell>
          <cell r="E1997" t="str">
            <v>철근(SD40A)</v>
          </cell>
          <cell r="F1997" t="str">
            <v>D=22m/m</v>
          </cell>
          <cell r="G1997" t="str">
            <v>TON</v>
          </cell>
          <cell r="I1997">
            <v>0</v>
          </cell>
        </row>
        <row r="1998">
          <cell r="A1998" t="str">
            <v>M00098</v>
          </cell>
          <cell r="B1998">
            <v>413.56200000000001</v>
          </cell>
          <cell r="D1998">
            <v>14616181</v>
          </cell>
          <cell r="E1998" t="str">
            <v>철근(SD40A)</v>
          </cell>
          <cell r="F1998" t="str">
            <v>D=19m/m</v>
          </cell>
          <cell r="G1998" t="str">
            <v>TON</v>
          </cell>
          <cell r="I1998">
            <v>0</v>
          </cell>
        </row>
        <row r="1999">
          <cell r="A1999" t="str">
            <v>M00097</v>
          </cell>
          <cell r="B1999">
            <v>732.17399999999998</v>
          </cell>
          <cell r="D1999">
            <v>14616182</v>
          </cell>
          <cell r="E1999" t="str">
            <v>철근(SD40A)</v>
          </cell>
          <cell r="F1999" t="str">
            <v>D=16m/m</v>
          </cell>
          <cell r="G1999" t="str">
            <v>TON</v>
          </cell>
          <cell r="I1999">
            <v>0</v>
          </cell>
        </row>
        <row r="2000">
          <cell r="A2000" t="str">
            <v>M00096</v>
          </cell>
          <cell r="B2000">
            <v>99.533000000000001</v>
          </cell>
          <cell r="D2000">
            <v>14616183</v>
          </cell>
          <cell r="E2000" t="str">
            <v>철근(SD40A)</v>
          </cell>
          <cell r="F2000" t="str">
            <v>D=13m/m</v>
          </cell>
          <cell r="G2000" t="str">
            <v>TON</v>
          </cell>
          <cell r="I2000">
            <v>0</v>
          </cell>
        </row>
        <row r="2001">
          <cell r="A2001" t="str">
            <v>E1</v>
          </cell>
          <cell r="B2001">
            <v>0</v>
          </cell>
          <cell r="C2001" t="str">
            <v>소계</v>
          </cell>
          <cell r="D2001">
            <v>14616215</v>
          </cell>
          <cell r="I2001">
            <v>0</v>
          </cell>
        </row>
        <row r="2002">
          <cell r="A2002" t="str">
            <v>T1</v>
          </cell>
          <cell r="B2002">
            <v>2010</v>
          </cell>
          <cell r="C2002" t="str">
            <v>-2</v>
          </cell>
          <cell r="D2002">
            <v>14616247</v>
          </cell>
          <cell r="E2002" t="str">
            <v>철근(SD30)</v>
          </cell>
          <cell r="I2002">
            <v>0</v>
          </cell>
        </row>
        <row r="2003">
          <cell r="A2003" t="str">
            <v>M00094</v>
          </cell>
          <cell r="B2003">
            <v>378.55099999999999</v>
          </cell>
          <cell r="D2003">
            <v>14616279</v>
          </cell>
          <cell r="E2003" t="str">
            <v>철근(SD30A)</v>
          </cell>
          <cell r="F2003" t="str">
            <v>D=32m/m</v>
          </cell>
          <cell r="G2003" t="str">
            <v>TON</v>
          </cell>
          <cell r="I2003">
            <v>0</v>
          </cell>
        </row>
        <row r="2004">
          <cell r="A2004" t="str">
            <v>M00093</v>
          </cell>
          <cell r="B2004">
            <v>384.72199999999998</v>
          </cell>
          <cell r="D2004">
            <v>14616295</v>
          </cell>
          <cell r="E2004" t="str">
            <v>철근(SD30A)</v>
          </cell>
          <cell r="F2004" t="str">
            <v>D=29m/m</v>
          </cell>
          <cell r="G2004" t="str">
            <v>TON</v>
          </cell>
          <cell r="I2004">
            <v>0</v>
          </cell>
        </row>
        <row r="2005">
          <cell r="A2005" t="str">
            <v>M00092</v>
          </cell>
          <cell r="B2005">
            <v>610.17700000000002</v>
          </cell>
          <cell r="D2005">
            <v>14616303</v>
          </cell>
          <cell r="E2005" t="str">
            <v>철근(SD30A)</v>
          </cell>
          <cell r="F2005" t="str">
            <v>D=25m/m</v>
          </cell>
          <cell r="G2005" t="str">
            <v>TON</v>
          </cell>
          <cell r="I2005">
            <v>0</v>
          </cell>
        </row>
        <row r="2006">
          <cell r="A2006" t="str">
            <v>M00091</v>
          </cell>
          <cell r="B2006">
            <v>694.68799999999999</v>
          </cell>
          <cell r="D2006">
            <v>14616307</v>
          </cell>
          <cell r="E2006" t="str">
            <v>철근(SD30A)</v>
          </cell>
          <cell r="F2006" t="str">
            <v>D=22m/m</v>
          </cell>
          <cell r="G2006" t="str">
            <v>TON</v>
          </cell>
          <cell r="I2006">
            <v>0</v>
          </cell>
        </row>
        <row r="2007">
          <cell r="A2007" t="str">
            <v>M00090</v>
          </cell>
          <cell r="B2007">
            <v>794.56799999999998</v>
          </cell>
          <cell r="D2007">
            <v>14616309</v>
          </cell>
          <cell r="E2007" t="str">
            <v>철근(SD30A)</v>
          </cell>
          <cell r="F2007" t="str">
            <v>D=19m/m</v>
          </cell>
          <cell r="G2007" t="str">
            <v>TON</v>
          </cell>
          <cell r="I2007">
            <v>0</v>
          </cell>
        </row>
        <row r="2008">
          <cell r="A2008" t="str">
            <v>M00089</v>
          </cell>
          <cell r="B2008">
            <v>1391.3989999999999</v>
          </cell>
          <cell r="D2008">
            <v>14616310</v>
          </cell>
          <cell r="E2008" t="str">
            <v>철근(SD30A)</v>
          </cell>
          <cell r="F2008" t="str">
            <v>D=16m/m</v>
          </cell>
          <cell r="G2008" t="str">
            <v>TON</v>
          </cell>
          <cell r="I2008">
            <v>0</v>
          </cell>
        </row>
        <row r="2009">
          <cell r="A2009" t="str">
            <v>M00088</v>
          </cell>
          <cell r="B2009">
            <v>632.44399999999996</v>
          </cell>
          <cell r="D2009">
            <v>14616311</v>
          </cell>
          <cell r="E2009" t="str">
            <v>철근(SD30A)</v>
          </cell>
          <cell r="F2009" t="str">
            <v>D=13m/m</v>
          </cell>
          <cell r="G2009" t="str">
            <v>TON</v>
          </cell>
          <cell r="I2009">
            <v>0</v>
          </cell>
        </row>
        <row r="2010">
          <cell r="A2010" t="str">
            <v>M00087</v>
          </cell>
          <cell r="B2010">
            <v>39.954000000000001</v>
          </cell>
          <cell r="D2010">
            <v>14616375</v>
          </cell>
          <cell r="E2010" t="str">
            <v>철근(SD30A)</v>
          </cell>
          <cell r="F2010" t="str">
            <v>D=10m/m</v>
          </cell>
          <cell r="G2010" t="str">
            <v>TON</v>
          </cell>
          <cell r="I2010">
            <v>0</v>
          </cell>
        </row>
        <row r="2011">
          <cell r="A2011" t="str">
            <v>E1</v>
          </cell>
          <cell r="B2011">
            <v>0</v>
          </cell>
          <cell r="C2011" t="str">
            <v>소계</v>
          </cell>
          <cell r="D2011">
            <v>14616391</v>
          </cell>
          <cell r="I2011">
            <v>0</v>
          </cell>
        </row>
        <row r="2012">
          <cell r="A2012" t="str">
            <v>E2</v>
          </cell>
          <cell r="B2012">
            <v>0</v>
          </cell>
          <cell r="C2012" t="str">
            <v>계</v>
          </cell>
          <cell r="D2012">
            <v>14616407</v>
          </cell>
          <cell r="I2012">
            <v>0</v>
          </cell>
        </row>
        <row r="2013">
          <cell r="A2013" t="str">
            <v>T2</v>
          </cell>
          <cell r="B2013">
            <v>2015</v>
          </cell>
          <cell r="C2013" t="str">
            <v>d</v>
          </cell>
          <cell r="D2013">
            <v>14616415</v>
          </cell>
          <cell r="E2013" t="str">
            <v>아스팔트</v>
          </cell>
          <cell r="I2013">
            <v>0</v>
          </cell>
        </row>
        <row r="2014">
          <cell r="A2014" t="str">
            <v>M00055</v>
          </cell>
          <cell r="B2014">
            <v>870</v>
          </cell>
          <cell r="C2014" t="str">
            <v>-1</v>
          </cell>
          <cell r="D2014">
            <v>14616419</v>
          </cell>
          <cell r="E2014" t="str">
            <v>아스팔트</v>
          </cell>
          <cell r="F2014" t="str">
            <v>RSC-4</v>
          </cell>
          <cell r="G2014" t="str">
            <v>D/M</v>
          </cell>
          <cell r="I2014">
            <v>0</v>
          </cell>
        </row>
        <row r="2015">
          <cell r="A2015" t="str">
            <v>M00052</v>
          </cell>
          <cell r="B2015">
            <v>768</v>
          </cell>
          <cell r="C2015" t="str">
            <v>-2</v>
          </cell>
          <cell r="D2015">
            <v>14616421</v>
          </cell>
          <cell r="E2015" t="str">
            <v>아스팔트</v>
          </cell>
          <cell r="F2015" t="str">
            <v>MC-1</v>
          </cell>
          <cell r="G2015" t="str">
            <v>D/M</v>
          </cell>
          <cell r="I2015">
            <v>0</v>
          </cell>
        </row>
        <row r="2016">
          <cell r="A2016" t="str">
            <v>E2</v>
          </cell>
          <cell r="B2016">
            <v>0</v>
          </cell>
          <cell r="C2016" t="str">
            <v>계</v>
          </cell>
          <cell r="D2016">
            <v>14616422</v>
          </cell>
          <cell r="I2016">
            <v>0</v>
          </cell>
        </row>
        <row r="2017">
          <cell r="A2017" t="str">
            <v>T2</v>
          </cell>
          <cell r="B2017">
            <v>2022</v>
          </cell>
          <cell r="C2017" t="str">
            <v>e</v>
          </cell>
          <cell r="D2017">
            <v>14616423</v>
          </cell>
          <cell r="E2017" t="str">
            <v>흄   관</v>
          </cell>
          <cell r="I2017">
            <v>0</v>
          </cell>
        </row>
        <row r="2018">
          <cell r="A2018" t="str">
            <v>M00314</v>
          </cell>
          <cell r="B2018">
            <v>394</v>
          </cell>
          <cell r="C2018" t="str">
            <v>-1</v>
          </cell>
          <cell r="D2018">
            <v>14616455</v>
          </cell>
          <cell r="E2018" t="str">
            <v>흄   관</v>
          </cell>
          <cell r="F2018" t="str">
            <v>D= 450 m/m</v>
          </cell>
          <cell r="G2018" t="str">
            <v>본</v>
          </cell>
          <cell r="I2018">
            <v>0</v>
          </cell>
        </row>
        <row r="2019">
          <cell r="A2019" t="str">
            <v>M00316</v>
          </cell>
          <cell r="B2019">
            <v>460</v>
          </cell>
          <cell r="C2019" t="str">
            <v>-2</v>
          </cell>
          <cell r="D2019">
            <v>14616487</v>
          </cell>
          <cell r="E2019" t="str">
            <v>흄   관</v>
          </cell>
          <cell r="F2019" t="str">
            <v>D= 600 m/m</v>
          </cell>
          <cell r="G2019" t="str">
            <v>본</v>
          </cell>
          <cell r="I2019">
            <v>0</v>
          </cell>
        </row>
        <row r="2020">
          <cell r="A2020" t="str">
            <v>M00318</v>
          </cell>
          <cell r="B2020">
            <v>492</v>
          </cell>
          <cell r="C2020" t="str">
            <v>-3</v>
          </cell>
          <cell r="D2020">
            <v>14616519</v>
          </cell>
          <cell r="E2020" t="str">
            <v>흄   관</v>
          </cell>
          <cell r="F2020" t="str">
            <v>D= 800 m/m</v>
          </cell>
          <cell r="G2020" t="str">
            <v>본</v>
          </cell>
          <cell r="I2020">
            <v>0</v>
          </cell>
        </row>
        <row r="2021">
          <cell r="A2021" t="str">
            <v>M00320</v>
          </cell>
          <cell r="B2021">
            <v>92</v>
          </cell>
          <cell r="C2021" t="str">
            <v>-4</v>
          </cell>
          <cell r="D2021">
            <v>14616535</v>
          </cell>
          <cell r="E2021" t="str">
            <v>흄   관</v>
          </cell>
          <cell r="F2021" t="str">
            <v>D=1000 m/m</v>
          </cell>
          <cell r="G2021" t="str">
            <v>본</v>
          </cell>
          <cell r="I2021">
            <v>0</v>
          </cell>
        </row>
        <row r="2022">
          <cell r="A2022" t="str">
            <v>M00322</v>
          </cell>
          <cell r="B2022">
            <v>44</v>
          </cell>
          <cell r="C2022" t="str">
            <v>-5</v>
          </cell>
          <cell r="D2022">
            <v>14616539</v>
          </cell>
          <cell r="E2022" t="str">
            <v>흄   관</v>
          </cell>
          <cell r="F2022" t="str">
            <v>D=1200 m/m</v>
          </cell>
          <cell r="G2022" t="str">
            <v>본</v>
          </cell>
          <cell r="I2022">
            <v>0</v>
          </cell>
        </row>
        <row r="2023">
          <cell r="A2023" t="str">
            <v>E2</v>
          </cell>
          <cell r="B2023">
            <v>0</v>
          </cell>
          <cell r="C2023" t="str">
            <v>계</v>
          </cell>
          <cell r="D2023">
            <v>14616543</v>
          </cell>
          <cell r="I2023">
            <v>0</v>
          </cell>
        </row>
        <row r="2024">
          <cell r="A2024" t="str">
            <v>T2</v>
          </cell>
          <cell r="B2024">
            <v>2028</v>
          </cell>
          <cell r="C2024" t="str">
            <v>f</v>
          </cell>
          <cell r="D2024">
            <v>14616545</v>
          </cell>
          <cell r="E2024" t="str">
            <v>진동전압철근콘크리트</v>
          </cell>
          <cell r="F2024" t="str">
            <v>관(V.R관)</v>
          </cell>
          <cell r="I2024">
            <v>0</v>
          </cell>
        </row>
        <row r="2025">
          <cell r="A2025" t="str">
            <v>M00301</v>
          </cell>
          <cell r="B2025">
            <v>185</v>
          </cell>
          <cell r="C2025" t="str">
            <v>-1</v>
          </cell>
          <cell r="D2025">
            <v>14616546</v>
          </cell>
          <cell r="E2025" t="str">
            <v>진동및전압관</v>
          </cell>
          <cell r="F2025" t="str">
            <v>D= 600 m/m</v>
          </cell>
          <cell r="G2025" t="str">
            <v>본</v>
          </cell>
          <cell r="I2025">
            <v>0</v>
          </cell>
        </row>
        <row r="2026">
          <cell r="A2026" t="str">
            <v>M00303</v>
          </cell>
          <cell r="B2026">
            <v>449</v>
          </cell>
          <cell r="C2026" t="str">
            <v>-2</v>
          </cell>
          <cell r="D2026">
            <v>14616547</v>
          </cell>
          <cell r="E2026" t="str">
            <v>진동및전압관</v>
          </cell>
          <cell r="F2026" t="str">
            <v>D= 800 m/m</v>
          </cell>
          <cell r="G2026" t="str">
            <v>본</v>
          </cell>
          <cell r="I2026">
            <v>0</v>
          </cell>
        </row>
        <row r="2027">
          <cell r="A2027" t="str">
            <v>M00305</v>
          </cell>
          <cell r="B2027">
            <v>136</v>
          </cell>
          <cell r="C2027" t="str">
            <v>-3</v>
          </cell>
          <cell r="D2027">
            <v>14616611</v>
          </cell>
          <cell r="E2027" t="str">
            <v>진동및전압관</v>
          </cell>
          <cell r="F2027" t="str">
            <v>D=1000 m/m</v>
          </cell>
          <cell r="G2027" t="str">
            <v>본</v>
          </cell>
          <cell r="I2027">
            <v>0</v>
          </cell>
        </row>
        <row r="2028">
          <cell r="A2028" t="str">
            <v>M00307</v>
          </cell>
          <cell r="B2028">
            <v>228</v>
          </cell>
          <cell r="C2028" t="str">
            <v>-4</v>
          </cell>
          <cell r="D2028">
            <v>14616643</v>
          </cell>
          <cell r="E2028" t="str">
            <v>진동및전압관</v>
          </cell>
          <cell r="F2028" t="str">
            <v>D=1200 m/m</v>
          </cell>
          <cell r="G2028" t="str">
            <v>본</v>
          </cell>
          <cell r="I2028">
            <v>0</v>
          </cell>
        </row>
        <row r="2029">
          <cell r="A2029" t="str">
            <v>E2</v>
          </cell>
          <cell r="B2029">
            <v>0</v>
          </cell>
          <cell r="C2029" t="str">
            <v>계</v>
          </cell>
          <cell r="D2029">
            <v>14616659</v>
          </cell>
          <cell r="I2029">
            <v>0</v>
          </cell>
        </row>
        <row r="2030">
          <cell r="A2030" t="str">
            <v>T2</v>
          </cell>
          <cell r="B2030">
            <v>2033</v>
          </cell>
          <cell r="C2030" t="str">
            <v>g</v>
          </cell>
          <cell r="D2030">
            <v>14616675</v>
          </cell>
          <cell r="E2030" t="str">
            <v>아 스 콘</v>
          </cell>
          <cell r="I2030">
            <v>0</v>
          </cell>
        </row>
        <row r="2031">
          <cell r="A2031" t="str">
            <v>M00056</v>
          </cell>
          <cell r="B2031">
            <v>28916</v>
          </cell>
          <cell r="C2031" t="str">
            <v>-1</v>
          </cell>
          <cell r="D2031">
            <v>14616677</v>
          </cell>
          <cell r="E2031" t="str">
            <v>아 스 콘</v>
          </cell>
          <cell r="F2031" t="str">
            <v>표층용</v>
          </cell>
          <cell r="G2031" t="str">
            <v>TON</v>
          </cell>
          <cell r="I2031">
            <v>0</v>
          </cell>
        </row>
        <row r="2032">
          <cell r="A2032" t="str">
            <v>M00059</v>
          </cell>
          <cell r="B2032">
            <v>97232</v>
          </cell>
          <cell r="C2032" t="str">
            <v>-2</v>
          </cell>
          <cell r="D2032">
            <v>14616678</v>
          </cell>
          <cell r="E2032" t="str">
            <v>아 스 콘</v>
          </cell>
          <cell r="F2032" t="str">
            <v>기층용</v>
          </cell>
          <cell r="G2032" t="str">
            <v>TON</v>
          </cell>
          <cell r="I2032">
            <v>0</v>
          </cell>
        </row>
        <row r="2033">
          <cell r="A2033" t="str">
            <v>M00058</v>
          </cell>
          <cell r="B2033">
            <v>31103</v>
          </cell>
          <cell r="C2033" t="str">
            <v>-3</v>
          </cell>
          <cell r="D2033">
            <v>14616679</v>
          </cell>
          <cell r="E2033" t="str">
            <v>아 스 콘</v>
          </cell>
          <cell r="F2033" t="str">
            <v>중간층용</v>
          </cell>
          <cell r="G2033" t="str">
            <v>TON</v>
          </cell>
          <cell r="I2033">
            <v>0</v>
          </cell>
        </row>
        <row r="2034">
          <cell r="A2034" t="str">
            <v>E2</v>
          </cell>
          <cell r="B2034">
            <v>0</v>
          </cell>
          <cell r="C2034" t="str">
            <v>계</v>
          </cell>
          <cell r="D2034">
            <v>14616743</v>
          </cell>
          <cell r="I2034">
            <v>0</v>
          </cell>
        </row>
        <row r="2035">
          <cell r="A2035" t="str">
            <v>E3</v>
          </cell>
          <cell r="B2035">
            <v>0</v>
          </cell>
          <cell r="C2035" t="str">
            <v>합계</v>
          </cell>
          <cell r="D2035">
            <v>14616807</v>
          </cell>
          <cell r="I2035">
            <v>0</v>
          </cell>
        </row>
        <row r="2036">
          <cell r="A2036" t="str">
            <v>M00751</v>
          </cell>
          <cell r="B2036">
            <v>220.328</v>
          </cell>
          <cell r="C2036" t="str">
            <v>7.24</v>
          </cell>
          <cell r="D2036">
            <v>14616815</v>
          </cell>
          <cell r="E2036" t="str">
            <v>공 제 대</v>
          </cell>
          <cell r="F2036" t="str">
            <v>고  철</v>
          </cell>
          <cell r="G2036" t="str">
            <v>TON</v>
          </cell>
          <cell r="I2036">
            <v>0</v>
          </cell>
        </row>
        <row r="2037">
          <cell r="A2037" t="str">
            <v>T3</v>
          </cell>
          <cell r="B2037">
            <v>2058</v>
          </cell>
          <cell r="C2037" t="str">
            <v>7.25</v>
          </cell>
          <cell r="D2037">
            <v>14616880</v>
          </cell>
          <cell r="E2037" t="str">
            <v>전기공사</v>
          </cell>
          <cell r="I2037">
            <v>0</v>
          </cell>
        </row>
        <row r="2038">
          <cell r="A2038" t="str">
            <v>T2</v>
          </cell>
          <cell r="B2038">
            <v>2043</v>
          </cell>
          <cell r="C2038" t="str">
            <v>a</v>
          </cell>
          <cell r="D2038">
            <v>14616912</v>
          </cell>
          <cell r="E2038" t="str">
            <v>터널전기공사</v>
          </cell>
          <cell r="I2038">
            <v>0</v>
          </cell>
        </row>
        <row r="2039">
          <cell r="A2039" t="str">
            <v>D03876</v>
          </cell>
          <cell r="B2039">
            <v>1</v>
          </cell>
          <cell r="C2039" t="str">
            <v>-1</v>
          </cell>
          <cell r="D2039">
            <v>14616928</v>
          </cell>
          <cell r="E2039" t="str">
            <v>터널 전기공사</v>
          </cell>
          <cell r="F2039" t="str">
            <v>(변전실 전기공사)</v>
          </cell>
          <cell r="G2039" t="str">
            <v>식</v>
          </cell>
          <cell r="I2039">
            <v>0</v>
          </cell>
        </row>
        <row r="2040">
          <cell r="A2040" t="str">
            <v>D03883</v>
          </cell>
          <cell r="B2040">
            <v>1</v>
          </cell>
          <cell r="C2040" t="str">
            <v>-2</v>
          </cell>
          <cell r="D2040">
            <v>14616936</v>
          </cell>
          <cell r="E2040" t="str">
            <v>터널 전기공사</v>
          </cell>
          <cell r="F2040" t="str">
            <v>(조명 설비공사)</v>
          </cell>
          <cell r="G2040" t="str">
            <v>식</v>
          </cell>
          <cell r="I2040">
            <v>0</v>
          </cell>
        </row>
        <row r="2041">
          <cell r="A2041" t="str">
            <v>D03884</v>
          </cell>
          <cell r="B2041">
            <v>1</v>
          </cell>
          <cell r="C2041" t="str">
            <v>-3</v>
          </cell>
          <cell r="D2041">
            <v>14616940</v>
          </cell>
          <cell r="E2041" t="str">
            <v>터널 전기공사</v>
          </cell>
          <cell r="F2041" t="str">
            <v>(소방 설비공사)</v>
          </cell>
          <cell r="G2041" t="str">
            <v>식</v>
          </cell>
          <cell r="I2041">
            <v>0</v>
          </cell>
        </row>
        <row r="2042">
          <cell r="A2042" t="str">
            <v>D03885</v>
          </cell>
          <cell r="B2042">
            <v>1</v>
          </cell>
          <cell r="C2042" t="str">
            <v>-4</v>
          </cell>
          <cell r="D2042">
            <v>14616942</v>
          </cell>
          <cell r="E2042" t="str">
            <v>터널 전기공사</v>
          </cell>
          <cell r="F2042" t="str">
            <v>(무선통신및지하재해)</v>
          </cell>
          <cell r="G2042" t="str">
            <v>식</v>
          </cell>
          <cell r="I2042">
            <v>0</v>
          </cell>
        </row>
        <row r="2043">
          <cell r="A2043" t="str">
            <v>D03886</v>
          </cell>
          <cell r="B2043">
            <v>1</v>
          </cell>
          <cell r="C2043" t="str">
            <v>-5</v>
          </cell>
          <cell r="D2043">
            <v>14616943</v>
          </cell>
          <cell r="E2043" t="str">
            <v>가로등설치공사</v>
          </cell>
          <cell r="G2043" t="str">
            <v>식</v>
          </cell>
          <cell r="I2043">
            <v>0</v>
          </cell>
        </row>
        <row r="2044">
          <cell r="A2044" t="str">
            <v>E2</v>
          </cell>
          <cell r="B2044">
            <v>0</v>
          </cell>
          <cell r="C2044" t="str">
            <v>계</v>
          </cell>
          <cell r="D2044">
            <v>14617071</v>
          </cell>
          <cell r="I2044">
            <v>0</v>
          </cell>
        </row>
        <row r="2045">
          <cell r="A2045" t="str">
            <v>T2</v>
          </cell>
          <cell r="B2045">
            <v>2048</v>
          </cell>
          <cell r="C2045" t="str">
            <v>b</v>
          </cell>
          <cell r="D2045">
            <v>14617072</v>
          </cell>
          <cell r="E2045" t="str">
            <v>강교전기공사</v>
          </cell>
          <cell r="I2045">
            <v>0</v>
          </cell>
        </row>
        <row r="2046">
          <cell r="A2046" t="str">
            <v>D03873</v>
          </cell>
          <cell r="B2046">
            <v>1</v>
          </cell>
          <cell r="C2046" t="str">
            <v>-1</v>
          </cell>
          <cell r="D2046">
            <v>14617136</v>
          </cell>
          <cell r="E2046" t="str">
            <v>강교 전기공사</v>
          </cell>
          <cell r="F2046" t="str">
            <v>(간선설비공사)</v>
          </cell>
          <cell r="G2046" t="str">
            <v>식</v>
          </cell>
          <cell r="I2046">
            <v>0</v>
          </cell>
        </row>
        <row r="2047">
          <cell r="A2047" t="str">
            <v>D03874</v>
          </cell>
          <cell r="B2047">
            <v>1</v>
          </cell>
          <cell r="C2047" t="str">
            <v>-2</v>
          </cell>
          <cell r="D2047">
            <v>14617168</v>
          </cell>
          <cell r="E2047" t="str">
            <v>강교 전기공사</v>
          </cell>
          <cell r="F2047" t="str">
            <v>(전열설비공사)</v>
          </cell>
          <cell r="G2047" t="str">
            <v>식</v>
          </cell>
          <cell r="I2047">
            <v>0</v>
          </cell>
        </row>
        <row r="2048">
          <cell r="A2048" t="str">
            <v>D03875</v>
          </cell>
          <cell r="B2048">
            <v>1</v>
          </cell>
          <cell r="C2048" t="str">
            <v>-3</v>
          </cell>
          <cell r="D2048">
            <v>14617184</v>
          </cell>
          <cell r="E2048" t="str">
            <v>강교 전기공사</v>
          </cell>
          <cell r="F2048" t="str">
            <v>(전등설비공사)</v>
          </cell>
          <cell r="G2048" t="str">
            <v>식</v>
          </cell>
          <cell r="I2048">
            <v>0</v>
          </cell>
        </row>
        <row r="2049">
          <cell r="A2049" t="str">
            <v>E2</v>
          </cell>
          <cell r="B2049">
            <v>0</v>
          </cell>
          <cell r="C2049" t="str">
            <v>계</v>
          </cell>
          <cell r="D2049">
            <v>14617192</v>
          </cell>
          <cell r="I2049">
            <v>0</v>
          </cell>
        </row>
        <row r="2050">
          <cell r="A2050" t="str">
            <v>T2</v>
          </cell>
          <cell r="B2050">
            <v>2052</v>
          </cell>
          <cell r="C2050" t="str">
            <v>c</v>
          </cell>
          <cell r="D2050">
            <v>14617196</v>
          </cell>
          <cell r="E2050" t="str">
            <v>지하차도전기공사</v>
          </cell>
          <cell r="I2050">
            <v>0</v>
          </cell>
        </row>
        <row r="2051">
          <cell r="A2051" t="str">
            <v>D03887</v>
          </cell>
          <cell r="B2051">
            <v>1</v>
          </cell>
          <cell r="C2051" t="str">
            <v>-1</v>
          </cell>
          <cell r="D2051">
            <v>14617198</v>
          </cell>
          <cell r="E2051" t="str">
            <v>지하차도 전기공사</v>
          </cell>
          <cell r="F2051" t="str">
            <v>(장성 지하차도)</v>
          </cell>
          <cell r="G2051" t="str">
            <v>식</v>
          </cell>
          <cell r="I2051">
            <v>0</v>
          </cell>
        </row>
        <row r="2052">
          <cell r="A2052" t="str">
            <v>D03888</v>
          </cell>
          <cell r="B2052">
            <v>1</v>
          </cell>
          <cell r="C2052" t="str">
            <v>-2</v>
          </cell>
          <cell r="D2052">
            <v>14617199</v>
          </cell>
          <cell r="E2052" t="str">
            <v>지하차도 전기공사</v>
          </cell>
          <cell r="F2052" t="str">
            <v>(옥암 지하차도)</v>
          </cell>
          <cell r="G2052" t="str">
            <v>식</v>
          </cell>
          <cell r="I2052">
            <v>0</v>
          </cell>
        </row>
        <row r="2053">
          <cell r="A2053" t="str">
            <v>E2</v>
          </cell>
          <cell r="B2053">
            <v>0</v>
          </cell>
          <cell r="C2053" t="str">
            <v>계</v>
          </cell>
          <cell r="D2053">
            <v>14617200</v>
          </cell>
          <cell r="I2053">
            <v>0</v>
          </cell>
        </row>
        <row r="2054">
          <cell r="A2054" t="str">
            <v>T2</v>
          </cell>
          <cell r="B2054">
            <v>2057</v>
          </cell>
          <cell r="C2054" t="str">
            <v>d</v>
          </cell>
          <cell r="D2054">
            <v>14617216</v>
          </cell>
          <cell r="E2054" t="str">
            <v>교통신호등</v>
          </cell>
          <cell r="I2054">
            <v>0</v>
          </cell>
        </row>
        <row r="2055">
          <cell r="A2055" t="str">
            <v>D00859</v>
          </cell>
          <cell r="B2055">
            <v>1</v>
          </cell>
          <cell r="C2055" t="str">
            <v>-1</v>
          </cell>
          <cell r="D2055">
            <v>14617232</v>
          </cell>
          <cell r="E2055" t="str">
            <v>교통신호기</v>
          </cell>
          <cell r="F2055" t="str">
            <v>(고암교차로)</v>
          </cell>
          <cell r="G2055" t="str">
            <v>EA</v>
          </cell>
          <cell r="I2055">
            <v>0</v>
          </cell>
        </row>
        <row r="2056">
          <cell r="A2056" t="str">
            <v>D00860</v>
          </cell>
          <cell r="B2056">
            <v>1</v>
          </cell>
          <cell r="C2056" t="str">
            <v>-2</v>
          </cell>
          <cell r="D2056">
            <v>14617248</v>
          </cell>
          <cell r="E2056" t="str">
            <v>교통신호기</v>
          </cell>
          <cell r="F2056" t="str">
            <v>(영암교차로)</v>
          </cell>
          <cell r="G2056" t="str">
            <v>EA</v>
          </cell>
          <cell r="I2056">
            <v>0</v>
          </cell>
        </row>
        <row r="2057">
          <cell r="A2057" t="str">
            <v>D00863</v>
          </cell>
          <cell r="B2057">
            <v>1</v>
          </cell>
          <cell r="C2057" t="str">
            <v>-3</v>
          </cell>
          <cell r="D2057">
            <v>14617256</v>
          </cell>
          <cell r="E2057" t="str">
            <v>교통신호기</v>
          </cell>
          <cell r="F2057" t="str">
            <v>(마온교차로)</v>
          </cell>
          <cell r="G2057" t="str">
            <v>EA</v>
          </cell>
          <cell r="I2057">
            <v>0</v>
          </cell>
        </row>
        <row r="2058">
          <cell r="A2058" t="str">
            <v>E2</v>
          </cell>
          <cell r="B2058">
            <v>0</v>
          </cell>
          <cell r="C2058" t="str">
            <v>계</v>
          </cell>
          <cell r="D2058">
            <v>14617260</v>
          </cell>
          <cell r="I2058">
            <v>0</v>
          </cell>
        </row>
        <row r="2059">
          <cell r="A2059" t="str">
            <v>E3</v>
          </cell>
          <cell r="B2059">
            <v>0</v>
          </cell>
          <cell r="C2059" t="str">
            <v>합계</v>
          </cell>
          <cell r="D2059">
            <v>14617264</v>
          </cell>
          <cell r="I2059">
            <v>0</v>
          </cell>
        </row>
        <row r="2060">
          <cell r="A2060" t="str">
            <v>T3</v>
          </cell>
          <cell r="B2060">
            <v>2071</v>
          </cell>
          <cell r="C2060" t="str">
            <v>7.26</v>
          </cell>
          <cell r="D2060">
            <v>14617296</v>
          </cell>
          <cell r="E2060" t="str">
            <v>건축공사</v>
          </cell>
          <cell r="I2060">
            <v>0</v>
          </cell>
        </row>
        <row r="2061">
          <cell r="A2061" t="str">
            <v>D03926</v>
          </cell>
          <cell r="B2061">
            <v>1</v>
          </cell>
          <cell r="C2061" t="str">
            <v>a</v>
          </cell>
          <cell r="D2061">
            <v>14617312</v>
          </cell>
          <cell r="E2061" t="str">
            <v>건축공사</v>
          </cell>
          <cell r="F2061" t="str">
            <v>(가설공사)</v>
          </cell>
          <cell r="G2061" t="str">
            <v>식</v>
          </cell>
          <cell r="I2061">
            <v>0</v>
          </cell>
        </row>
        <row r="2062">
          <cell r="A2062" t="str">
            <v>D03928</v>
          </cell>
          <cell r="B2062">
            <v>1</v>
          </cell>
          <cell r="C2062" t="str">
            <v>b</v>
          </cell>
          <cell r="D2062">
            <v>14617320</v>
          </cell>
          <cell r="E2062" t="str">
            <v>건축공사</v>
          </cell>
          <cell r="F2062" t="str">
            <v>(철근콘크리트공사)</v>
          </cell>
          <cell r="G2062" t="str">
            <v>식</v>
          </cell>
          <cell r="I2062">
            <v>0</v>
          </cell>
        </row>
        <row r="2063">
          <cell r="A2063" t="str">
            <v>D03929</v>
          </cell>
          <cell r="B2063">
            <v>1</v>
          </cell>
          <cell r="C2063" t="str">
            <v>c</v>
          </cell>
          <cell r="D2063">
            <v>14617324</v>
          </cell>
          <cell r="E2063" t="str">
            <v>건축공사</v>
          </cell>
          <cell r="F2063" t="str">
            <v>(조적공사)</v>
          </cell>
          <cell r="G2063" t="str">
            <v>식</v>
          </cell>
          <cell r="I2063">
            <v>0</v>
          </cell>
        </row>
        <row r="2064">
          <cell r="A2064" t="str">
            <v>D03930</v>
          </cell>
          <cell r="B2064">
            <v>1</v>
          </cell>
          <cell r="C2064" t="str">
            <v>d</v>
          </cell>
          <cell r="D2064">
            <v>14617326</v>
          </cell>
          <cell r="E2064" t="str">
            <v>건축공사</v>
          </cell>
          <cell r="F2064" t="str">
            <v>(방수및미장공사)</v>
          </cell>
          <cell r="G2064" t="str">
            <v>식</v>
          </cell>
          <cell r="I2064">
            <v>0</v>
          </cell>
        </row>
        <row r="2065">
          <cell r="A2065" t="str">
            <v>D03931</v>
          </cell>
          <cell r="B2065">
            <v>1</v>
          </cell>
          <cell r="C2065" t="str">
            <v>e</v>
          </cell>
          <cell r="D2065">
            <v>14617327</v>
          </cell>
          <cell r="E2065" t="str">
            <v>건축공사</v>
          </cell>
          <cell r="F2065" t="str">
            <v>(창호공사)</v>
          </cell>
          <cell r="G2065" t="str">
            <v>식</v>
          </cell>
          <cell r="I2065">
            <v>0</v>
          </cell>
        </row>
        <row r="2066">
          <cell r="A2066" t="str">
            <v>D03932</v>
          </cell>
          <cell r="B2066">
            <v>1</v>
          </cell>
          <cell r="C2066" t="str">
            <v>f</v>
          </cell>
          <cell r="D2066">
            <v>14617328</v>
          </cell>
          <cell r="E2066" t="str">
            <v>건축공사</v>
          </cell>
          <cell r="F2066" t="str">
            <v>(도장공사)</v>
          </cell>
          <cell r="G2066" t="str">
            <v>식</v>
          </cell>
          <cell r="I2066">
            <v>0</v>
          </cell>
        </row>
        <row r="2067">
          <cell r="A2067" t="str">
            <v>D03933</v>
          </cell>
          <cell r="B2067">
            <v>1</v>
          </cell>
          <cell r="C2067" t="str">
            <v>g</v>
          </cell>
          <cell r="D2067">
            <v>14617392</v>
          </cell>
          <cell r="E2067" t="str">
            <v>건축공사</v>
          </cell>
          <cell r="F2067" t="str">
            <v>(수장공사및잡공사)</v>
          </cell>
          <cell r="G2067" t="str">
            <v>식</v>
          </cell>
          <cell r="I2067">
            <v>0</v>
          </cell>
        </row>
        <row r="2068">
          <cell r="A2068" t="str">
            <v>T2</v>
          </cell>
          <cell r="B2068">
            <v>2070</v>
          </cell>
          <cell r="C2068" t="str">
            <v>h</v>
          </cell>
          <cell r="D2068">
            <v>14617424</v>
          </cell>
          <cell r="E2068" t="str">
            <v>자 재 대</v>
          </cell>
          <cell r="I2068">
            <v>0</v>
          </cell>
        </row>
        <row r="2069">
          <cell r="A2069" t="str">
            <v>D00958</v>
          </cell>
          <cell r="B2069">
            <v>294</v>
          </cell>
          <cell r="C2069" t="str">
            <v>-1</v>
          </cell>
          <cell r="D2069">
            <v>14617440</v>
          </cell>
          <cell r="E2069" t="str">
            <v>시멘트운반</v>
          </cell>
          <cell r="F2069" t="str">
            <v>(40 Kg/ⓐ)</v>
          </cell>
          <cell r="G2069" t="str">
            <v>대</v>
          </cell>
          <cell r="I2069">
            <v>0</v>
          </cell>
        </row>
        <row r="2070">
          <cell r="A2070" t="str">
            <v>M00083</v>
          </cell>
          <cell r="B2070">
            <v>294</v>
          </cell>
          <cell r="C2070" t="str">
            <v>-2</v>
          </cell>
          <cell r="D2070">
            <v>14617448</v>
          </cell>
          <cell r="E2070" t="str">
            <v>시 멘 트</v>
          </cell>
          <cell r="F2070" t="str">
            <v>40 Kg/ⓐ</v>
          </cell>
          <cell r="G2070" t="str">
            <v>대</v>
          </cell>
          <cell r="I2070">
            <v>0</v>
          </cell>
        </row>
        <row r="2071">
          <cell r="A2071" t="str">
            <v>E2</v>
          </cell>
          <cell r="B2071">
            <v>0</v>
          </cell>
          <cell r="C2071" t="str">
            <v>계</v>
          </cell>
          <cell r="D2071">
            <v>14617452</v>
          </cell>
          <cell r="I2071">
            <v>0</v>
          </cell>
        </row>
        <row r="2072">
          <cell r="A2072" t="str">
            <v>E3</v>
          </cell>
          <cell r="B2072">
            <v>0</v>
          </cell>
          <cell r="C2072" t="str">
            <v>합계</v>
          </cell>
          <cell r="D2072">
            <v>14617454</v>
          </cell>
          <cell r="I2072">
            <v>0</v>
          </cell>
        </row>
        <row r="2073">
          <cell r="A2073" t="str">
            <v>E4</v>
          </cell>
          <cell r="B2073">
            <v>3097715144</v>
          </cell>
          <cell r="C2073" t="str">
            <v>총계</v>
          </cell>
          <cell r="D2073">
            <v>14617456</v>
          </cell>
          <cell r="I2073">
            <v>3097715144</v>
          </cell>
        </row>
        <row r="2074">
          <cell r="A2074" t="str">
            <v>E5</v>
          </cell>
          <cell r="B2074">
            <v>3097715144</v>
          </cell>
          <cell r="C2074" t="str">
            <v>총합계</v>
          </cell>
          <cell r="D2074">
            <v>14617584</v>
          </cell>
          <cell r="I2074">
            <v>3097715144</v>
          </cell>
        </row>
        <row r="2075">
          <cell r="A2075" t="str">
            <v>K1</v>
          </cell>
          <cell r="B2075">
            <v>1</v>
          </cell>
          <cell r="D2075">
            <v>14617712</v>
          </cell>
          <cell r="E2075" t="str">
            <v>간접 노무비</v>
          </cell>
          <cell r="G2075" t="str">
            <v>식</v>
          </cell>
          <cell r="I2075">
            <v>0</v>
          </cell>
        </row>
        <row r="2076">
          <cell r="A2076" t="str">
            <v>K2</v>
          </cell>
          <cell r="B2076">
            <v>1</v>
          </cell>
          <cell r="D2076">
            <v>14617840</v>
          </cell>
          <cell r="E2076" t="str">
            <v>산재 보험료</v>
          </cell>
          <cell r="G2076" t="str">
            <v>식</v>
          </cell>
          <cell r="I2076">
            <v>0</v>
          </cell>
        </row>
        <row r="2077">
          <cell r="A2077" t="str">
            <v>K3</v>
          </cell>
          <cell r="B2077">
            <v>1</v>
          </cell>
          <cell r="D2077">
            <v>14617968</v>
          </cell>
          <cell r="E2077" t="str">
            <v>안전 관리비</v>
          </cell>
          <cell r="G2077" t="str">
            <v>식</v>
          </cell>
          <cell r="I2077">
            <v>0</v>
          </cell>
        </row>
        <row r="2078">
          <cell r="A2078" t="str">
            <v>K4</v>
          </cell>
          <cell r="B2078">
            <v>1</v>
          </cell>
          <cell r="D2078">
            <v>14618096</v>
          </cell>
          <cell r="E2078" t="str">
            <v>기타   경비</v>
          </cell>
          <cell r="G2078" t="str">
            <v>식</v>
          </cell>
          <cell r="I2078">
            <v>0</v>
          </cell>
        </row>
        <row r="2079">
          <cell r="A2079" t="str">
            <v>K5</v>
          </cell>
          <cell r="B2079">
            <v>1</v>
          </cell>
          <cell r="D2079">
            <v>14618224</v>
          </cell>
          <cell r="E2079" t="str">
            <v>일반 관리비</v>
          </cell>
          <cell r="G2079" t="str">
            <v>식</v>
          </cell>
          <cell r="I2079">
            <v>0</v>
          </cell>
        </row>
        <row r="2080">
          <cell r="A2080" t="str">
            <v>K6</v>
          </cell>
          <cell r="B2080">
            <v>1</v>
          </cell>
          <cell r="D2080">
            <v>14618352</v>
          </cell>
          <cell r="E2080" t="str">
            <v>이       윤</v>
          </cell>
          <cell r="G2080" t="str">
            <v>식</v>
          </cell>
          <cell r="I2080">
            <v>0</v>
          </cell>
        </row>
        <row r="2081">
          <cell r="A2081" t="str">
            <v>K7</v>
          </cell>
          <cell r="B2081">
            <v>1</v>
          </cell>
          <cell r="D2081">
            <v>14618480</v>
          </cell>
          <cell r="E2081" t="str">
            <v>도로대장작성비</v>
          </cell>
          <cell r="G2081" t="str">
            <v>식</v>
          </cell>
          <cell r="I2081">
            <v>0</v>
          </cell>
        </row>
        <row r="2082">
          <cell r="A2082" t="str">
            <v>K8</v>
          </cell>
          <cell r="B2082">
            <v>1</v>
          </cell>
          <cell r="D2082">
            <v>14618608</v>
          </cell>
          <cell r="E2082" t="str">
            <v>준공도서작성비</v>
          </cell>
          <cell r="G2082" t="str">
            <v>식</v>
          </cell>
          <cell r="I2082">
            <v>0</v>
          </cell>
        </row>
        <row r="2083">
          <cell r="A2083" t="str">
            <v>K9</v>
          </cell>
          <cell r="B2083">
            <v>1</v>
          </cell>
          <cell r="D2083">
            <v>14618736</v>
          </cell>
          <cell r="E2083" t="str">
            <v>사후환경영향조사</v>
          </cell>
          <cell r="G2083" t="str">
            <v>P.S</v>
          </cell>
          <cell r="H2083">
            <v>150000000</v>
          </cell>
          <cell r="I2083">
            <v>150000000</v>
          </cell>
        </row>
        <row r="2084">
          <cell r="A2084" t="str">
            <v>K10</v>
          </cell>
          <cell r="B2084">
            <v>1</v>
          </cell>
          <cell r="D2084">
            <v>14618864</v>
          </cell>
          <cell r="E2084" t="str">
            <v>안전점검비</v>
          </cell>
          <cell r="G2084" t="str">
            <v>P.S</v>
          </cell>
          <cell r="H2084">
            <v>15865961</v>
          </cell>
          <cell r="I2084">
            <v>15865961</v>
          </cell>
        </row>
        <row r="2085">
          <cell r="A2085" t="str">
            <v>K11</v>
          </cell>
          <cell r="B2085">
            <v>1</v>
          </cell>
          <cell r="D2085">
            <v>14618992</v>
          </cell>
          <cell r="E2085" t="str">
            <v>고용보험료</v>
          </cell>
          <cell r="G2085" t="str">
            <v>식</v>
          </cell>
          <cell r="I2085">
            <v>0</v>
          </cell>
        </row>
        <row r="2086">
          <cell r="A2086" t="str">
            <v>K12</v>
          </cell>
          <cell r="B2086">
            <v>1</v>
          </cell>
          <cell r="D2086">
            <v>14619120</v>
          </cell>
          <cell r="E2086" t="str">
            <v>퇴직공제부금비</v>
          </cell>
          <cell r="G2086" t="str">
            <v>식</v>
          </cell>
          <cell r="I2086">
            <v>0</v>
          </cell>
        </row>
        <row r="2087">
          <cell r="A2087" t="str">
            <v>K13</v>
          </cell>
          <cell r="B2087">
            <v>1</v>
          </cell>
          <cell r="D2087">
            <v>14619248</v>
          </cell>
          <cell r="E2087" t="str">
            <v>공사손해보험료</v>
          </cell>
          <cell r="G2087" t="str">
            <v>식</v>
          </cell>
          <cell r="I2087">
            <v>0</v>
          </cell>
        </row>
        <row r="2088">
          <cell r="A2088" t="str">
            <v>K14</v>
          </cell>
          <cell r="B2088">
            <v>1</v>
          </cell>
          <cell r="D2088">
            <v>14619376</v>
          </cell>
          <cell r="E2088" t="str">
            <v>기술사용료</v>
          </cell>
          <cell r="G2088" t="str">
            <v>식</v>
          </cell>
          <cell r="I2088">
            <v>0</v>
          </cell>
        </row>
        <row r="2089">
          <cell r="A2089" t="str">
            <v>K15</v>
          </cell>
          <cell r="B2089">
            <v>1</v>
          </cell>
          <cell r="D2089">
            <v>14619504</v>
          </cell>
          <cell r="E2089" t="str">
            <v>폐기물위탁수수료</v>
          </cell>
          <cell r="G2089" t="str">
            <v>식</v>
          </cell>
          <cell r="I2089">
            <v>0</v>
          </cell>
        </row>
        <row r="2090">
          <cell r="A2090" t="str">
            <v>K16</v>
          </cell>
          <cell r="B2090">
            <v>1</v>
          </cell>
          <cell r="D2090">
            <v>14619632</v>
          </cell>
          <cell r="E2090" t="str">
            <v>부가 가치세</v>
          </cell>
          <cell r="G2090" t="str">
            <v>식</v>
          </cell>
          <cell r="I2090">
            <v>0</v>
          </cell>
        </row>
        <row r="2091">
          <cell r="A2091" t="str">
            <v>K17</v>
          </cell>
          <cell r="B2091">
            <v>1</v>
          </cell>
          <cell r="D2091">
            <v>14619760</v>
          </cell>
          <cell r="E2091" t="str">
            <v>한전수탁비</v>
          </cell>
          <cell r="G2091" t="str">
            <v>식</v>
          </cell>
          <cell r="I2091">
            <v>0</v>
          </cell>
        </row>
      </sheetData>
      <sheetData sheetId="2" refreshError="1"/>
      <sheetData sheetId="3" refreshError="1"/>
      <sheetData sheetId="4" refreshError="1"/>
      <sheetData sheetId="5" refreshError="1"/>
      <sheetData sheetId="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BID"/>
      <sheetName val="토사(PE)"/>
      <sheetName val="Price List"/>
      <sheetName val="일위"/>
      <sheetName val="#REF"/>
      <sheetName val="말뚝지지력산정"/>
      <sheetName val="suk(mac)"/>
      <sheetName val="ABUT수량-A1"/>
      <sheetName val="위치조서"/>
      <sheetName val="산출근거(9)"/>
      <sheetName val="주현(해보)"/>
      <sheetName val="주현(영광)"/>
      <sheetName val="bm(CIcable)"/>
      <sheetName val="설계조건"/>
      <sheetName val="input"/>
      <sheetName val="내역"/>
      <sheetName val="교각계산"/>
      <sheetName val="poolupdate"/>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기준"/>
      <sheetName val="2.설계흐름도"/>
      <sheetName val="3. 단면가정"/>
      <sheetName val="4.ARCH변위검토"/>
      <sheetName val="5.ARCH좌굴검토"/>
      <sheetName val="6.바닥판설계"/>
      <sheetName val="7.단면제정수"/>
      <sheetName val="8.하중산정"/>
      <sheetName val="9.보강형하중분배"/>
      <sheetName val="10.하중재하도"/>
      <sheetName val="11.해석모델링"/>
      <sheetName val="11.해석모델링 (2)"/>
      <sheetName val="12. 내진설계"/>
      <sheetName val="13.구조해석결과"/>
      <sheetName val="13.구조해석결과(1)"/>
      <sheetName val="13.구조해석결과(2)"/>
      <sheetName val="13.구조해석결과(3)"/>
      <sheetName val="13.3반력산정"/>
      <sheetName val="14.보강형단면설계"/>
      <sheetName val="14.2주형검토"/>
      <sheetName val="Sheet7"/>
      <sheetName val="Sheet8"/>
      <sheetName val="Sheet9"/>
      <sheetName val="Sheet10"/>
      <sheetName val="Sheet11"/>
      <sheetName val="Sheet12"/>
      <sheetName val="Sheet13"/>
      <sheetName val="Sheet14"/>
      <sheetName val="Sheet15"/>
      <sheetName val="13.구조해석결과(참고)"/>
      <sheetName val="15.SPLIC검토"/>
      <sheetName val="1.설계조건"/>
      <sheetName val="J直材4"/>
      <sheetName val="전기"/>
    </sheetNames>
    <sheetDataSet>
      <sheetData sheetId="0" refreshError="1"/>
      <sheetData sheetId="1">
        <row r="22">
          <cell r="G22">
            <v>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군남내역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안전시설(수집)"/>
      <sheetName val="안전시설"/>
      <sheetName val="관경고용테이프수집"/>
      <sheetName val="관경고용산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수량산출"/>
      <sheetName val="대로근거"/>
      <sheetName val="DATA"/>
      <sheetName val="부대내역"/>
      <sheetName val="조명시설"/>
      <sheetName val="데이타"/>
      <sheetName val="고양관재"/>
      <sheetName val="BD"/>
      <sheetName val="집계표"/>
      <sheetName val="1-4-2.관(약)"/>
      <sheetName val="터파기및재료"/>
      <sheetName val="내역"/>
      <sheetName val="총괄내역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장비집계"/>
      <sheetName val="가도공"/>
      <sheetName val="5.정산서"/>
      <sheetName val="총괄표"/>
      <sheetName val="SLAB&quot;1&quot;"/>
      <sheetName val="bearing"/>
      <sheetName val="연동내역"/>
      <sheetName val="진주방향"/>
      <sheetName val="SLAB"/>
      <sheetName val="수안보-MBR1"/>
      <sheetName val="신당동집계표"/>
      <sheetName val="토사(PE)"/>
      <sheetName val="남평내역"/>
      <sheetName val="기계경비(시간당)"/>
      <sheetName val="램머"/>
      <sheetName val="우수공"/>
      <sheetName val="집수정(600-700)"/>
      <sheetName val="설계예산서"/>
      <sheetName val="예산내역서"/>
      <sheetName val="단가일람"/>
      <sheetName val="조경일람"/>
      <sheetName val="내역서(전기)"/>
      <sheetName val="해평견적"/>
      <sheetName val="일위대가목차"/>
      <sheetName val="고압수량(철거)"/>
      <sheetName val="구조물철거타공정이월"/>
      <sheetName val="증감내역서"/>
      <sheetName val="우배수"/>
      <sheetName val="계산식"/>
      <sheetName val="차수별내역서"/>
      <sheetName val="총괄내역서(설계)"/>
      <sheetName val="실행대비"/>
      <sheetName val="JUCK"/>
      <sheetName val="#REF"/>
      <sheetName val="2000,9월 일위"/>
      <sheetName val="공통단가"/>
      <sheetName val="단가조사"/>
      <sheetName val="코드표"/>
      <sheetName val="재료비"/>
      <sheetName val="운반비"/>
      <sheetName val="단가표"/>
      <sheetName val="원가"/>
      <sheetName val="금액"/>
      <sheetName val="일위대가표"/>
      <sheetName val="전차선로 물량표"/>
      <sheetName val="한강운반비"/>
      <sheetName val="자재"/>
      <sheetName val="공통(20-91)"/>
      <sheetName val="자료"/>
      <sheetName val="보차도경계석"/>
      <sheetName val="데리네이타현황"/>
      <sheetName val="관접합및부설"/>
      <sheetName val="레미콘"/>
      <sheetName val="pe이중벽관"/>
      <sheetName val="pe이중벽관 (우수)"/>
      <sheetName val="D100관"/>
      <sheetName val="D16"/>
      <sheetName val="D20"/>
      <sheetName val="D25"/>
      <sheetName val="D50"/>
      <sheetName val="D75,D100"/>
      <sheetName val="P-산#1-1(WOWA1)"/>
      <sheetName val="기초입력 DATA"/>
      <sheetName val="guard(mac)"/>
      <sheetName val="관급자재대"/>
      <sheetName val="계산서(곡선부)"/>
      <sheetName val="포장재료집계표"/>
      <sheetName val="요율"/>
      <sheetName val="우수받이"/>
      <sheetName val="Sheet1 (2)"/>
      <sheetName val="맨홀수량산출"/>
      <sheetName val="입찰"/>
      <sheetName val="현경"/>
      <sheetName val="L형 옹벽"/>
      <sheetName val="4차원가계산서"/>
      <sheetName val="교각1"/>
      <sheetName val="산출근거"/>
      <sheetName val="수지표"/>
      <sheetName val="셀명"/>
      <sheetName val="공사"/>
      <sheetName val="견적대비표"/>
      <sheetName val="-치수표(곡선부)"/>
      <sheetName val="건축내역"/>
      <sheetName val="상부집계표"/>
      <sheetName val="설 계"/>
      <sheetName val="공사개요"/>
      <sheetName val="토공 total"/>
      <sheetName val="법면단"/>
      <sheetName val="석축설면"/>
      <sheetName val="법면설면"/>
      <sheetName val="석축단"/>
      <sheetName val="법면수집"/>
      <sheetName val="날개벽(시점좌측)"/>
      <sheetName val="인건비"/>
      <sheetName val="단면A-A(TR)"/>
      <sheetName val="1.설계조건"/>
      <sheetName val="도급"/>
      <sheetName val="설계조건"/>
      <sheetName val="식재인부"/>
      <sheetName val="관경별내역서"/>
      <sheetName val="nys"/>
      <sheetName val="POOM_MOTO"/>
      <sheetName val="Total"/>
      <sheetName val="설계명세서"/>
      <sheetName val="개산공사비"/>
      <sheetName val="지급자재"/>
      <sheetName val="토공연장"/>
      <sheetName val="고유코드_설계"/>
      <sheetName val="일위대가(가설)"/>
      <sheetName val="설계예시"/>
      <sheetName val="일위산출"/>
      <sheetName val="건축내역서"/>
      <sheetName val="설비내역서"/>
      <sheetName val="전기내역서"/>
      <sheetName val="노임"/>
      <sheetName val="2003상반기노임기준"/>
      <sheetName val="가점"/>
      <sheetName val="index"/>
      <sheetName val="etc"/>
      <sheetName val="슬래브(유곡)"/>
      <sheetName val="골재집계"/>
      <sheetName val="깨기"/>
      <sheetName val="말뚝지지력산정"/>
      <sheetName val="D"/>
      <sheetName val="7월11일"/>
      <sheetName val="CON'C"/>
      <sheetName val="기본단가표"/>
      <sheetName val="8.석축단위(H=1.5M)"/>
      <sheetName val="6PILE  (돌출)"/>
      <sheetName val="배수장토목공사비"/>
      <sheetName val="삭제및변경불가"/>
      <sheetName val="강교(Sub)"/>
      <sheetName val="Sheet2"/>
      <sheetName val="-레미콘집계"/>
      <sheetName val="-몰탈콘크리트"/>
      <sheetName val="자갈,시멘트,모래산출"/>
      <sheetName val="-철근집계"/>
      <sheetName val="포장재료(1)"/>
      <sheetName val="-흄관집계"/>
      <sheetName val="공사요율"/>
      <sheetName val="개비온집계"/>
      <sheetName val="개비온 단위"/>
      <sheetName val="기초자료입력"/>
      <sheetName val="입력란"/>
      <sheetName val="97노임단가"/>
      <sheetName val="용역비내역-진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부시수량"/>
      <sheetName val="을"/>
      <sheetName val="공사원가계산서"/>
      <sheetName val="제경비"/>
      <sheetName val="목차"/>
      <sheetName val="총집계표"/>
      <sheetName val="왕십리방향"/>
      <sheetName val="지수"/>
      <sheetName val="기기리스트"/>
      <sheetName val="5.배수관로"/>
      <sheetName val="주요자재"/>
      <sheetName val="폐기물처리"/>
      <sheetName val="일위대가(계측기설치)"/>
      <sheetName val="단위수량산출"/>
      <sheetName val="ABUT수량-A1"/>
      <sheetName val="INTRO."/>
      <sheetName val="단위수량(출력X)"/>
      <sheetName val="수량집계"/>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슬래브"/>
      <sheetName val="음봉방향"/>
      <sheetName val="노무비"/>
      <sheetName val="S0"/>
      <sheetName val="기둥(원형)"/>
      <sheetName val="횡배수관재료-"/>
      <sheetName val="계산서(직선부)"/>
      <sheetName val="콘크리트측구연장"/>
      <sheetName val="포장공"/>
      <sheetName val="-배수구조물공토공"/>
      <sheetName val="예산명세서"/>
      <sheetName val="자료입력"/>
      <sheetName val="용량(1-2)"/>
      <sheetName val="비탈면보호공수량산출"/>
      <sheetName val="FOB발"/>
      <sheetName val="공사비"/>
      <sheetName val="물가대비표"/>
      <sheetName val="정부노임단가"/>
      <sheetName val="BID"/>
      <sheetName val="잡비계산"/>
      <sheetName val="input"/>
      <sheetName val="신당동산출근거"/>
      <sheetName val="설비"/>
      <sheetName val="자재대"/>
      <sheetName val="경산"/>
      <sheetName val="부대tu"/>
      <sheetName val="대치판정"/>
      <sheetName val="기계경비"/>
      <sheetName val="8.PILE  (돌출)"/>
      <sheetName val="우각부보강"/>
      <sheetName val="이름정의"/>
      <sheetName val="초기화면"/>
      <sheetName val="노임단가(2009.상)"/>
      <sheetName val="10.1 중기기초단가"/>
      <sheetName val="ilch"/>
      <sheetName val="실행예산"/>
      <sheetName val="세금자료"/>
      <sheetName val="수로BOX"/>
      <sheetName val="토공(우물통,기타) "/>
      <sheetName val="국산화"/>
      <sheetName val="관로토공"/>
      <sheetName val="STEEL BOX 단면설계(SEC.8)"/>
      <sheetName val="원형1호맨홀토공수량"/>
      <sheetName val="(A)내역서"/>
      <sheetName val="수목표준대가"/>
      <sheetName val="COPING"/>
      <sheetName val="토공A"/>
      <sheetName val="이토변실(A3-LINE)"/>
      <sheetName val="단면가정"/>
      <sheetName val="물가시세"/>
      <sheetName val="집계"/>
      <sheetName val="투찰"/>
      <sheetName val="BQ(실행)"/>
      <sheetName val="전기일위대가"/>
      <sheetName val="갑지"/>
      <sheetName val="배수지집꓄표"/>
      <sheetName val="밀도포장수량집계표"/>
      <sheetName val="원가계산"/>
      <sheetName val="원가계산 (2)"/>
      <sheetName val="내역서01"/>
      <sheetName val="물가자료"/>
      <sheetName val="실행내역"/>
      <sheetName val="CODE"/>
      <sheetName val="노견단위수량"/>
      <sheetName val="노임단가"/>
      <sheetName val="자재단가"/>
      <sheetName val="경비단가"/>
      <sheetName val="Macro(차단기)"/>
      <sheetName val="전선 및 전선관"/>
      <sheetName val="wall"/>
      <sheetName val="Cost bd-&quot;A&quot;"/>
      <sheetName val="일위대가 "/>
      <sheetName val="★도급내역(2공구)"/>
      <sheetName val="단가산출내역(노임부분수정)"/>
      <sheetName val="단가조사서"/>
      <sheetName val="가시설단위수량"/>
      <sheetName val="SORCE1"/>
      <sheetName val="참고사항"/>
      <sheetName val="공사명입력"/>
      <sheetName val="근로자자료입력"/>
      <sheetName val="1,2공구원가계산서"/>
      <sheetName val="2공구산출내역"/>
      <sheetName val="1공구산출내역서"/>
      <sheetName val="원가계산서"/>
      <sheetName val="기초코드"/>
      <sheetName val="Sheet17"/>
      <sheetName val="BOX"/>
      <sheetName val="중기조종사 단위단가"/>
      <sheetName val="아파트 내역"/>
      <sheetName val="설계내역"/>
      <sheetName val="값"/>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소비자가"/>
      <sheetName val="계림(함평)"/>
      <sheetName val="계림(장성)"/>
      <sheetName val="배수공 주요자재 집계표"/>
      <sheetName val="99노임단가"/>
      <sheetName val="취수탑"/>
      <sheetName val="70%"/>
      <sheetName val="산출내역서"/>
      <sheetName val="설계"/>
      <sheetName val="일위대가(건축)"/>
      <sheetName val="맨홀수량집계"/>
      <sheetName val="3련 BOX"/>
      <sheetName val="인천성심병원"/>
      <sheetName val="평가데이터"/>
      <sheetName val="제잡비계산"/>
      <sheetName val="WORK"/>
      <sheetName val="ITEM"/>
      <sheetName val="기초단가"/>
      <sheetName val="APT"/>
      <sheetName val="전기"/>
      <sheetName val="조건표"/>
      <sheetName val="원가서"/>
      <sheetName val="6-1. 관개량조서"/>
      <sheetName val="공사비증감"/>
      <sheetName val="1호맨홀가감수량"/>
      <sheetName val="가시설(TYPE-A)"/>
      <sheetName val="1-1평균터파기고(1)"/>
      <sheetName val="1호맨홀수량산출"/>
      <sheetName val="내역서갑지"/>
      <sheetName val="내역서을지"/>
      <sheetName val="자압"/>
      <sheetName val="매입세율"/>
      <sheetName val="인건비 "/>
      <sheetName val="깨기 총괄"/>
      <sheetName val="교각별철근수량집계표"/>
      <sheetName val="SG"/>
      <sheetName val="실행철강하도"/>
      <sheetName val="상부공"/>
      <sheetName val="40단가산출서"/>
      <sheetName val="40집계"/>
      <sheetName val="LP-S"/>
      <sheetName val="교대"/>
      <sheetName val="자압1"/>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수압시험수집"/>
      <sheetName val="수압시험산근"/>
      <sheetName val="설명"/>
      <sheetName val="T13(P68~72,78)"/>
      <sheetName val="천방교접속"/>
      <sheetName val="대포2교접속"/>
      <sheetName val="총_구조물공"/>
      <sheetName val="중로근거"/>
      <sheetName val="Help"/>
      <sheetName val="구체"/>
      <sheetName val="좌측날개벽"/>
      <sheetName val="우측날개벽"/>
      <sheetName val="4차공사"/>
      <sheetName val="수자재단위당"/>
      <sheetName val="접합 및 부설 "/>
      <sheetName val="EP0618"/>
      <sheetName val="A1-DATA"/>
      <sheetName val="단면"/>
      <sheetName val="type-F"/>
      <sheetName val="신우"/>
      <sheetName val="방음벽기초"/>
      <sheetName val="1호인버트수량"/>
      <sheetName val="조건"/>
      <sheetName val="기본일위"/>
      <sheetName val="중기사용료"/>
      <sheetName val="위치조서"/>
      <sheetName val="2.토목공사"/>
      <sheetName val="단가및재료비"/>
      <sheetName val="5.모델링"/>
      <sheetName val="I.설계조건"/>
      <sheetName val="부하계산서"/>
      <sheetName val="철콘"/>
      <sheetName val="인건-측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DATA1"/>
      <sheetName val="토공유용계획"/>
      <sheetName val="유입관로집계"/>
      <sheetName val="유입관로토적"/>
      <sheetName val="처리장집계"/>
      <sheetName val="처리장토적"/>
      <sheetName val="진입도로토적"/>
      <sheetName val="SPEC"/>
      <sheetName val="000000"/>
      <sheetName val="단가비교표"/>
      <sheetName val="대정2공구"/>
      <sheetName val="직공비"/>
      <sheetName val="정렬"/>
      <sheetName val="수량"/>
      <sheetName val="중기사용료산출근거"/>
      <sheetName val="단가 및 재료비"/>
      <sheetName val="연결관산출조서"/>
      <sheetName val="가시설수량"/>
      <sheetName val="토공집계"/>
      <sheetName val="[고양관재.XLSŝ보차도경계석집계표(종)"/>
      <sheetName val="Y-WORK"/>
      <sheetName val="목록"/>
      <sheetName val="우수"/>
      <sheetName val="기초공"/>
      <sheetName val="일위목록"/>
      <sheetName val="TOTAL_BOQ"/>
      <sheetName val="토적표"/>
      <sheetName val="배수공수집"/>
      <sheetName val="토목공사"/>
      <sheetName val="손익분석"/>
      <sheetName val="견적서을지"/>
      <sheetName val="L_RPTB02_01"/>
      <sheetName val="교량하부공"/>
      <sheetName val="입찰안"/>
      <sheetName val="자재수량"/>
      <sheetName val="단"/>
      <sheetName val="TYPE-A"/>
      <sheetName val="토공정보"/>
      <sheetName val="설계내역서"/>
      <sheetName val="b_balju"/>
      <sheetName val="일반수량"/>
      <sheetName val="경상비"/>
      <sheetName val="HVAC"/>
      <sheetName val="신광초조도계선사업"/>
      <sheetName val="단가(자재)"/>
      <sheetName val="단가(노임)"/>
      <sheetName val="기초목록"/>
      <sheetName val="심사물량"/>
      <sheetName val="심사계산"/>
      <sheetName val="대비"/>
      <sheetName val="개거(철근,콘크리트)"/>
      <sheetName val="3.하중산정4.지지력"/>
      <sheetName val="일위대가 1"/>
      <sheetName val="산거 1(인력투입)"/>
      <sheetName val="일위대가 2"/>
      <sheetName val="일위대가 3"/>
      <sheetName val="배수공"/>
      <sheetName val="측구공"/>
      <sheetName val="범례표"/>
      <sheetName val="마산방향"/>
      <sheetName val="마산방향철근집계"/>
      <sheetName val="집수정단위수량600 "/>
      <sheetName val="S.중기사용료"/>
      <sheetName val="7.PILE  (돌출)"/>
      <sheetName val="관경결정"/>
      <sheetName val="전등설비"/>
      <sheetName val="노무"/>
      <sheetName val="1-1"/>
      <sheetName val="공구"/>
      <sheetName val="통관-유입(벌어짐)유출(도수)"/>
      <sheetName val="내역서단가산출용"/>
      <sheetName val="계장 품셈표"/>
      <sheetName val="예산서"/>
      <sheetName val="상호참고자료"/>
      <sheetName val="공사기본내용입력"/>
      <sheetName val="발주처자료입력"/>
      <sheetName val="회사기본자료"/>
      <sheetName val="하자보증자료"/>
      <sheetName val="기술자관련자료"/>
      <sheetName val="5.2.6~7공사요율"/>
      <sheetName val="용수량(생활용수)"/>
      <sheetName val="EACT10"/>
      <sheetName val="산근"/>
      <sheetName val="수량BOQ"/>
      <sheetName val="COVER"/>
      <sheetName val="내역서적용수량"/>
      <sheetName val="영동(D)"/>
      <sheetName val="시가지우회도로공내역서"/>
      <sheetName val="MOTOR"/>
      <sheetName val="송장"/>
      <sheetName val="철근정산"/>
      <sheetName val="골막이(야매)"/>
      <sheetName val="경  비 "/>
      <sheetName val="교사기준면적(초등)"/>
      <sheetName val="재료비단가"/>
      <sheetName val="투자비"/>
      <sheetName val="조성원가DATA"/>
      <sheetName val="사업비"/>
      <sheetName val="기존도수로깨기"/>
      <sheetName val="역T형"/>
      <sheetName val="관급자재"/>
      <sheetName val="지수적용공사비내역서"/>
      <sheetName val="DATA 입력란"/>
      <sheetName val="자재코드"/>
      <sheetName val="구간별"/>
      <sheetName val="지구단위계획내역서"/>
      <sheetName val="데이터"/>
      <sheetName val="2호맨홀공제수량"/>
      <sheetName val="부대공"/>
      <sheetName val="공토공단위당"/>
      <sheetName val="G.R300경비"/>
      <sheetName val="내역서(교량)전체"/>
      <sheetName val="1-1합"/>
      <sheetName val="1-1오"/>
      <sheetName val="1-1우"/>
      <sheetName val="ygd1-2"/>
      <sheetName val="ygr1-3"/>
      <sheetName val="ygr1-2"/>
      <sheetName val="ygr1-4"/>
      <sheetName val="청천내"/>
      <sheetName val="구분표"/>
      <sheetName val="평가내역"/>
      <sheetName val="Sensitivity"/>
      <sheetName val="구조물"/>
      <sheetName val="연결임시"/>
      <sheetName val="1. 설계조건 2.단면가정 3. 하중계산"/>
      <sheetName val="EKOG10건축"/>
      <sheetName val="조명율표"/>
      <sheetName val="화재 탐지 설비"/>
      <sheetName val="산출"/>
      <sheetName val="파일의이용"/>
      <sheetName val="단면 (2)"/>
      <sheetName val="영업소산출근거"/>
      <sheetName val="입찰견적보고서"/>
      <sheetName val="공종목록표"/>
      <sheetName val="조작대(1연)"/>
      <sheetName val="unitpric"/>
      <sheetName val="총괄 내역서"/>
      <sheetName val="간지 (세)"/>
      <sheetName val="noyim"/>
      <sheetName val="도면명"/>
      <sheetName val="기계경비적용기준"/>
      <sheetName val="노단"/>
      <sheetName val="단산"/>
      <sheetName val="명세"/>
      <sheetName val="일대"/>
      <sheetName val="단중표-ST"/>
      <sheetName val="design criteria"/>
      <sheetName val="총괄"/>
      <sheetName val="약품공급2"/>
      <sheetName val="CAL"/>
      <sheetName val="C3"/>
      <sheetName val="수량산출서"/>
      <sheetName val="CAT_5"/>
      <sheetName val="EQT-ESTN"/>
      <sheetName val="steel data sheet"/>
      <sheetName val="D-623D"/>
      <sheetName val="투찰가"/>
      <sheetName val="VENDOR LIST"/>
      <sheetName val="공통비"/>
      <sheetName val="기계공사"/>
      <sheetName val="공통가설"/>
      <sheetName val="산1~6"/>
      <sheetName val="청주-교대(A1)"/>
      <sheetName val="명단"/>
      <sheetName val="외천교"/>
      <sheetName val="2.고용보험료산출근거"/>
      <sheetName val="공비대비"/>
      <sheetName val="Site Expenses"/>
      <sheetName val="SRC-B3U2"/>
      <sheetName val="교대(A1-A2)"/>
      <sheetName val="ⴭⴭⴭⴭ"/>
      <sheetName val="H-PILE수량집계"/>
      <sheetName val="교각계산"/>
      <sheetName val="일위합"/>
      <sheetName val="일위"/>
      <sheetName val="운반공"/>
      <sheetName val="중기사"/>
      <sheetName val="기계경"/>
      <sheetName val="노임단"/>
      <sheetName val="장비단"/>
      <sheetName val="자재단"/>
      <sheetName val="기계합"/>
      <sheetName val="상 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내역서적용수량 (지방도893)"/>
      <sheetName val="총괄설계내역서"/>
      <sheetName val="임금단가"/>
      <sheetName val="지장물C"/>
      <sheetName val="공사비 증감 내역서"/>
      <sheetName val="백호우계수"/>
      <sheetName val="토목(대안)"/>
      <sheetName val="단위단가"/>
      <sheetName val="산근터빈"/>
      <sheetName val="단가산출2"/>
      <sheetName val="단위집계표"/>
      <sheetName val="증감대비"/>
      <sheetName val="시설물일위"/>
      <sheetName val="하중계산"/>
      <sheetName val="A1"/>
      <sheetName val="3연box"/>
      <sheetName val="수목단가"/>
      <sheetName val="시설수량표"/>
      <sheetName val="식재수량표"/>
      <sheetName val="actual"/>
      <sheetName val="8.설치품셈"/>
      <sheetName val="96보완계획7.12"/>
      <sheetName val="전기실(고압)"/>
      <sheetName val="1.우편집중내역서"/>
      <sheetName val="빗물받이(910-510-410)"/>
      <sheetName val="견적"/>
      <sheetName val="Sheet16 (2)"/>
      <sheetName val="기본"/>
      <sheetName val="명세서"/>
      <sheetName val="2차기성내역서"/>
      <sheetName val="계정"/>
      <sheetName val="토목주소"/>
      <sheetName val="프랜트면허"/>
      <sheetName val="산출근거1"/>
      <sheetName val="쌍송교"/>
      <sheetName val="용수량_생활용수_"/>
      <sheetName val="배수관집계"/>
      <sheetName val="계화배수"/>
      <sheetName val="7단가"/>
      <sheetName val="A LINE"/>
      <sheetName val="용집"/>
      <sheetName val="합계금액"/>
      <sheetName val="bm(CIcable)"/>
      <sheetName val="5.소재"/>
      <sheetName val="노무단가"/>
      <sheetName val="계수시트"/>
      <sheetName val="JUCKEYK"/>
      <sheetName val="구의33고"/>
      <sheetName val="기계상세"/>
      <sheetName val="남양주부대"/>
      <sheetName val="INFO"/>
      <sheetName val="뚝토공"/>
      <sheetName val="CABLE SIZE-3"/>
      <sheetName val="연결관암거"/>
      <sheetName val="(전기)설계예산서"/>
      <sheetName val="SE-611"/>
      <sheetName val="3BL공동구 수량"/>
      <sheetName val="6공구(당초)"/>
      <sheetName val="static.cal"/>
      <sheetName val="COST"/>
      <sheetName val="현장관리비집계표"/>
      <sheetName val="목포방향"/>
      <sheetName val="지구단위계획"/>
      <sheetName val="동해title"/>
      <sheetName val="96노임기준"/>
      <sheetName val="제품"/>
      <sheetName val="TYPE-1"/>
      <sheetName val="tggwan(mac)"/>
      <sheetName val="상수도토공집계표"/>
      <sheetName val="3지구단위"/>
      <sheetName val="내역서-2"/>
      <sheetName val="산출내역서집계표"/>
      <sheetName val="기본자료"/>
      <sheetName val="기둥(하중)"/>
      <sheetName val="내역서(기계)"/>
      <sheetName val="식재가격"/>
      <sheetName val="식재총괄"/>
      <sheetName val="RangeObject"/>
      <sheetName val="진접"/>
      <sheetName val="대3류 "/>
      <sheetName val="직영(직영)"/>
      <sheetName val="기둥"/>
      <sheetName val="저판(버림100)"/>
      <sheetName val="MSG 수량"/>
      <sheetName val="맨홀수량"/>
      <sheetName val="구천"/>
      <sheetName val="9GNG운반"/>
      <sheetName val="3.바닥판설계"/>
      <sheetName val="평균터파기고(1-2,ASP)"/>
      <sheetName val="수로단위수량"/>
      <sheetName val="설계서을"/>
      <sheetName val="DAN"/>
      <sheetName val="교대시점"/>
      <sheetName val="노무비단가"/>
      <sheetName val="광양 3기 유입수"/>
      <sheetName val="A-4"/>
      <sheetName val="견적서-을지"/>
      <sheetName val="1공구"/>
      <sheetName val="전기공사"/>
      <sheetName val="gvl"/>
      <sheetName val="당초계약"/>
      <sheetName val="2.가정단면"/>
      <sheetName val="일위대가-1"/>
      <sheetName val="단위중량"/>
      <sheetName val="정화조"/>
      <sheetName val="CONCRETE"/>
      <sheetName val="물돌리기수량집계"/>
      <sheetName val="물돌리기연장산출"/>
      <sheetName val="물돌리기"/>
      <sheetName val="토공(완충)"/>
      <sheetName val="1호맨홀토공"/>
      <sheetName val="A4"/>
      <sheetName val="Control"/>
      <sheetName val="맨홀수량산출(A-LINE)"/>
      <sheetName val="수수료율표"/>
      <sheetName val="다곡2교"/>
      <sheetName val="콘_재료분리(1)"/>
      <sheetName val="도근좌표"/>
      <sheetName val="예방접종계획"/>
      <sheetName val="본공사"/>
      <sheetName val="진천방향"/>
      <sheetName val="비계공사"/>
      <sheetName val="s"/>
      <sheetName val="유입부"/>
      <sheetName val="자재단가_사급"/>
      <sheetName val="중기적산목록"/>
      <sheetName val="중기일위대가"/>
      <sheetName val="배수공1"/>
      <sheetName val="단가결정"/>
      <sheetName val="공종"/>
      <sheetName val="참조-(2)"/>
      <sheetName val="인부노임"/>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옹벽"/>
      <sheetName val="보도헐기"/>
      <sheetName val="여과기"/>
      <sheetName val="자동여과기중량"/>
      <sheetName val="관리사무소"/>
      <sheetName val="총계"/>
      <sheetName val="철거산출근거"/>
      <sheetName val="내역갑지"/>
      <sheetName val="관련자료입력"/>
      <sheetName val="기계경비시간당손료목록"/>
      <sheetName val="࠶IĂ_x0000_嫗ऀࠀ"/>
      <sheetName val="바닥판"/>
      <sheetName val="직접경비"/>
      <sheetName val="직접인건비"/>
      <sheetName val="공사비내역서"/>
      <sheetName val="계측제어설비"/>
      <sheetName val="b_balju_cho"/>
      <sheetName val="J直材4"/>
      <sheetName val="시점부교대"/>
      <sheetName val="준검 내역서"/>
      <sheetName val="오수관연장산출"/>
      <sheetName val="전력구구조물산근"/>
      <sheetName val="을지"/>
      <sheetName val="암거단위-1련"/>
      <sheetName val="연장및면적(좌측)"/>
      <sheetName val="물푸기집계"/>
      <sheetName val="관로구간산출(H)"/>
      <sheetName val="물푸기산근"/>
      <sheetName val="화산경계"/>
      <sheetName val="특수기호강도거푸집"/>
      <sheetName val="종배수관면벽신"/>
      <sheetName val="종배수관(신)"/>
      <sheetName val="직재"/>
      <sheetName val="N賃率-職"/>
      <sheetName val="내역서변경성원"/>
      <sheetName val="Data&amp;Result"/>
      <sheetName val="장비사양"/>
      <sheetName val="Front"/>
      <sheetName val="안정계산"/>
      <sheetName val="단면검토"/>
      <sheetName val="4.장비손료"/>
      <sheetName val="I一般比"/>
      <sheetName val="암거공"/>
      <sheetName val="구역화물"/>
      <sheetName val="발주설계서(당초)"/>
      <sheetName val="토공총괄표"/>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2)관접합"/>
      <sheetName val="산근1,2"/>
      <sheetName val="역T형교대(말뚝기초)"/>
      <sheetName val="감시비교(자동제어비교)"/>
      <sheetName val="산출1"/>
      <sheetName val="단가산출"/>
      <sheetName val="단 box"/>
      <sheetName val="분석투자 내역(광명)"/>
      <sheetName val="계약서"/>
      <sheetName val="FB25JN"/>
      <sheetName val="2000양배"/>
      <sheetName val="이토변실"/>
      <sheetName val="가감수량"/>
      <sheetName val="전체철근집계"/>
      <sheetName val="서∼군(2)"/>
      <sheetName val="공정량"/>
    </sheetNames>
    <sheetDataSet>
      <sheetData sheetId="0" refreshError="1">
        <row r="24">
          <cell r="B24" t="str">
            <v>수평곡관</v>
          </cell>
          <cell r="E24">
            <v>10</v>
          </cell>
        </row>
        <row r="25">
          <cell r="E25">
            <v>12</v>
          </cell>
        </row>
        <row r="26">
          <cell r="E26">
            <v>17</v>
          </cell>
        </row>
        <row r="27">
          <cell r="E27">
            <v>20</v>
          </cell>
        </row>
        <row r="28">
          <cell r="E28">
            <v>4</v>
          </cell>
        </row>
        <row r="29">
          <cell r="E29">
            <v>5</v>
          </cell>
        </row>
        <row r="30">
          <cell r="E30">
            <v>5</v>
          </cell>
        </row>
        <row r="31">
          <cell r="E31">
            <v>5</v>
          </cell>
        </row>
        <row r="32">
          <cell r="E32">
            <v>4</v>
          </cell>
        </row>
        <row r="33">
          <cell r="E33">
            <v>6</v>
          </cell>
        </row>
        <row r="34">
          <cell r="E34">
            <v>5</v>
          </cell>
        </row>
        <row r="35">
          <cell r="E35">
            <v>55</v>
          </cell>
        </row>
        <row r="36">
          <cell r="E36">
            <v>5</v>
          </cell>
        </row>
        <row r="37">
          <cell r="E37">
            <v>5</v>
          </cell>
        </row>
        <row r="38">
          <cell r="E38">
            <v>6</v>
          </cell>
        </row>
        <row r="39">
          <cell r="E39">
            <v>4</v>
          </cell>
        </row>
        <row r="40">
          <cell r="E40">
            <v>5</v>
          </cell>
        </row>
        <row r="41">
          <cell r="E41">
            <v>8</v>
          </cell>
        </row>
        <row r="42">
          <cell r="E42">
            <v>9</v>
          </cell>
        </row>
        <row r="43">
          <cell r="E43">
            <v>10</v>
          </cell>
        </row>
        <row r="44">
          <cell r="E44">
            <v>12</v>
          </cell>
        </row>
        <row r="45">
          <cell r="E45">
            <v>18</v>
          </cell>
        </row>
        <row r="46">
          <cell r="E46">
            <v>25</v>
          </cell>
        </row>
        <row r="47">
          <cell r="E47">
            <v>34</v>
          </cell>
        </row>
        <row r="48">
          <cell r="E48">
            <v>7.9</v>
          </cell>
        </row>
        <row r="49">
          <cell r="E49">
            <v>9.6</v>
          </cell>
        </row>
        <row r="50">
          <cell r="E50">
            <v>15.6</v>
          </cell>
        </row>
        <row r="51">
          <cell r="E51">
            <v>22.5</v>
          </cell>
        </row>
        <row r="52">
          <cell r="E52">
            <v>31.5</v>
          </cell>
        </row>
        <row r="53">
          <cell r="E53">
            <v>41.5</v>
          </cell>
        </row>
        <row r="54">
          <cell r="E54">
            <v>42</v>
          </cell>
        </row>
        <row r="55">
          <cell r="E55">
            <v>50</v>
          </cell>
        </row>
        <row r="56">
          <cell r="E56">
            <v>90</v>
          </cell>
        </row>
        <row r="57">
          <cell r="E57">
            <v>140</v>
          </cell>
        </row>
        <row r="58">
          <cell r="E58">
            <v>280</v>
          </cell>
        </row>
        <row r="59">
          <cell r="E59">
            <v>94</v>
          </cell>
        </row>
        <row r="60">
          <cell r="E60">
            <v>110</v>
          </cell>
        </row>
        <row r="61">
          <cell r="E61">
            <v>13.5</v>
          </cell>
          <cell r="I61" t="str">
            <v>×</v>
          </cell>
          <cell r="J61" t="str">
            <v>＋</v>
          </cell>
        </row>
        <row r="62">
          <cell r="E62">
            <v>16.399999999999999</v>
          </cell>
          <cell r="I62" t="str">
            <v>×</v>
          </cell>
          <cell r="J62" t="str">
            <v>＋</v>
          </cell>
        </row>
        <row r="63">
          <cell r="E63">
            <v>16.399999999999999</v>
          </cell>
          <cell r="I63" t="str">
            <v>×</v>
          </cell>
          <cell r="J63" t="str">
            <v>＋</v>
          </cell>
        </row>
        <row r="64">
          <cell r="E64">
            <v>16.399999999999999</v>
          </cell>
          <cell r="I64" t="str">
            <v>×</v>
          </cell>
          <cell r="J64" t="str">
            <v>＋</v>
          </cell>
        </row>
        <row r="65">
          <cell r="E65">
            <v>16.399999999999999</v>
          </cell>
          <cell r="I65" t="str">
            <v>×</v>
          </cell>
          <cell r="J65" t="str">
            <v>＋</v>
          </cell>
        </row>
        <row r="66">
          <cell r="E66">
            <v>16.399999999999999</v>
          </cell>
          <cell r="I66" t="str">
            <v>×</v>
          </cell>
          <cell r="J66" t="str">
            <v>＋</v>
          </cell>
        </row>
        <row r="67">
          <cell r="E67">
            <v>16.399999999999999</v>
          </cell>
          <cell r="I67" t="str">
            <v>×</v>
          </cell>
          <cell r="J67" t="str">
            <v>＋</v>
          </cell>
        </row>
        <row r="68">
          <cell r="E68">
            <v>16.399999999999999</v>
          </cell>
          <cell r="I68" t="str">
            <v>×</v>
          </cell>
          <cell r="J68" t="str">
            <v>＋</v>
          </cell>
        </row>
        <row r="69">
          <cell r="E69">
            <v>21</v>
          </cell>
          <cell r="I69" t="str">
            <v>×</v>
          </cell>
          <cell r="J69" t="str">
            <v>＋</v>
          </cell>
        </row>
        <row r="70">
          <cell r="E70">
            <v>25.3</v>
          </cell>
          <cell r="I70" t="str">
            <v>×</v>
          </cell>
          <cell r="J70" t="str">
            <v>＋</v>
          </cell>
        </row>
        <row r="71">
          <cell r="E71">
            <v>33.799999999999997</v>
          </cell>
          <cell r="I71" t="str">
            <v>×</v>
          </cell>
          <cell r="J71" t="str">
            <v>＋</v>
          </cell>
        </row>
        <row r="72">
          <cell r="E72">
            <v>44.3</v>
          </cell>
          <cell r="I72" t="str">
            <v>×</v>
          </cell>
          <cell r="J72" t="str">
            <v>＋</v>
          </cell>
        </row>
        <row r="73">
          <cell r="E73">
            <v>56.3</v>
          </cell>
          <cell r="I73" t="str">
            <v>×</v>
          </cell>
          <cell r="J73" t="str">
            <v>＋</v>
          </cell>
        </row>
        <row r="74">
          <cell r="E74">
            <v>69.599999999999994</v>
          </cell>
          <cell r="I74" t="str">
            <v>×</v>
          </cell>
          <cell r="J74" t="str">
            <v>＋</v>
          </cell>
        </row>
        <row r="75">
          <cell r="E75">
            <v>83.7</v>
          </cell>
          <cell r="I75" t="str">
            <v>×</v>
          </cell>
          <cell r="J75" t="str">
            <v>＋</v>
          </cell>
        </row>
        <row r="76">
          <cell r="E76">
            <v>98.5</v>
          </cell>
          <cell r="I76" t="str">
            <v>×</v>
          </cell>
          <cell r="J76" t="str">
            <v>＋</v>
          </cell>
        </row>
        <row r="77">
          <cell r="E77">
            <v>115.6</v>
          </cell>
          <cell r="I77" t="str">
            <v>×</v>
          </cell>
          <cell r="J77" t="str">
            <v>＋</v>
          </cell>
        </row>
        <row r="78">
          <cell r="E78">
            <v>152</v>
          </cell>
          <cell r="I78" t="str">
            <v>×</v>
          </cell>
          <cell r="J78" t="str">
            <v>＋</v>
          </cell>
        </row>
        <row r="79">
          <cell r="E79">
            <v>193</v>
          </cell>
          <cell r="I79" t="str">
            <v>×</v>
          </cell>
          <cell r="J79" t="str">
            <v>＋</v>
          </cell>
        </row>
        <row r="80">
          <cell r="E80">
            <v>238.7</v>
          </cell>
          <cell r="I80" t="str">
            <v>×</v>
          </cell>
          <cell r="J80" t="str">
            <v>＋</v>
          </cell>
        </row>
        <row r="81">
          <cell r="E81">
            <v>288.7</v>
          </cell>
          <cell r="I81" t="str">
            <v>×</v>
          </cell>
          <cell r="J81" t="str">
            <v>＋</v>
          </cell>
        </row>
        <row r="82">
          <cell r="E82">
            <v>343.2</v>
          </cell>
          <cell r="I82" t="str">
            <v>×</v>
          </cell>
          <cell r="J82" t="str">
            <v>＋</v>
          </cell>
        </row>
        <row r="83">
          <cell r="E83">
            <v>399.5</v>
          </cell>
          <cell r="I83" t="str">
            <v>×</v>
          </cell>
          <cell r="J83" t="str">
            <v>＋</v>
          </cell>
        </row>
        <row r="84">
          <cell r="E84">
            <v>465.9</v>
          </cell>
          <cell r="I84" t="str">
            <v>×</v>
          </cell>
          <cell r="J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sheetData sheetId="527" refreshError="1"/>
      <sheetData sheetId="528" refreshError="1"/>
      <sheetData sheetId="529" refreshError="1"/>
      <sheetData sheetId="530" refreshError="1"/>
      <sheetData sheetId="531" refreshError="1"/>
      <sheetData sheetId="532" refreshError="1"/>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refreshError="1"/>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실정내역"/>
      <sheetName val="일위대가표"/>
      <sheetName val="J直材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날개벽"/>
      <sheetName val="1.설계조건"/>
      <sheetName val="장내교(한경46)"/>
      <sheetName val="Sheet3"/>
      <sheetName val="SG"/>
      <sheetName val="내역"/>
      <sheetName val="000000"/>
      <sheetName val="암거단위"/>
      <sheetName val="위치조서"/>
      <sheetName val="교각계산"/>
      <sheetName val="준검 내역서"/>
      <sheetName val="DATE"/>
      <sheetName val="COPING-1"/>
      <sheetName val="역T형교대-2수량"/>
      <sheetName val="공내역"/>
      <sheetName val="code"/>
      <sheetName val="H-pile(298x299)"/>
      <sheetName val="H-pile(250x250)"/>
      <sheetName val="가감수량"/>
      <sheetName val="맨홀수량산출"/>
      <sheetName val="노임단가"/>
      <sheetName val="횡 연장"/>
      <sheetName val="수로단위수량"/>
    </sheetNames>
    <definedNames>
      <definedName name="Macro7"/>
      <definedName name="Macro9"/>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조(토목)"/>
      <sheetName val="Sheet1"/>
      <sheetName val="토목"/>
      <sheetName val="기계"/>
      <sheetName val="가시설수량"/>
      <sheetName val="table"/>
      <sheetName val="날개벽"/>
      <sheetName val="1.설계조건"/>
      <sheetName val="횡배수관"/>
      <sheetName val="가시설(TYPE-A)"/>
      <sheetName val="1-1평균터파기고(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able"/>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실행철강하도"/>
      <sheetName val="ABUT수량-A1"/>
      <sheetName val="tabl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위수량산출"/>
      <sheetName val="수량산출"/>
      <sheetName val="한전납입금"/>
      <sheetName val="실행철강하도"/>
      <sheetName val="ABUT수량-A1"/>
      <sheetName val="입찰안"/>
      <sheetName val="버스운행안내"/>
      <sheetName val="근태계획서"/>
      <sheetName val="예방접종계획"/>
      <sheetName val="내역서"/>
      <sheetName val="전선 및 전선관"/>
      <sheetName val="상수D100토공"/>
      <sheetName val="철집"/>
    </sheetNames>
    <sheetDataSet>
      <sheetData sheetId="0">
        <row r="4">
          <cell r="B4">
            <v>0.5</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구조물"/>
      <sheetName val="INPUT"/>
      <sheetName val="구역화물"/>
      <sheetName val="단위목록"/>
      <sheetName val="시험비"/>
      <sheetName val="일위대가목록"/>
      <sheetName val="자재단가"/>
      <sheetName val="NYS"/>
      <sheetName val="용소리교"/>
      <sheetName val="2@ BOX"/>
      <sheetName val="연결임시"/>
      <sheetName val="구조물공"/>
      <sheetName val="부대공"/>
      <sheetName val="배수공"/>
      <sheetName val="토공"/>
      <sheetName val="포장공"/>
      <sheetName val="토공(우물통,기타) "/>
      <sheetName val="DATE"/>
      <sheetName val="2호맨홀공제수량"/>
      <sheetName val="토사(PE)"/>
      <sheetName val="부대tu"/>
      <sheetName val="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수량산출"/>
      <sheetName val="데리네이타현황"/>
      <sheetName val="터파기및재료"/>
      <sheetName val="UNIT-QT"/>
      <sheetName val="부하계산서"/>
      <sheetName val="목차"/>
      <sheetName val="개요"/>
      <sheetName val="견적을지"/>
      <sheetName val="Y-WORK"/>
      <sheetName val="대비"/>
      <sheetName val="제경비"/>
      <sheetName val="백암비스타내역"/>
      <sheetName val="LOPCALC"/>
      <sheetName val="JUCK"/>
      <sheetName val="쌍송교"/>
      <sheetName val="노임단가"/>
      <sheetName val="MOTOR"/>
      <sheetName val="정부노임단가"/>
      <sheetName val="내역서"/>
      <sheetName val="DATA"/>
      <sheetName val="코드표"/>
      <sheetName val="집계표"/>
      <sheetName val="발신정보"/>
      <sheetName val="부하(성남)"/>
      <sheetName val="WORK"/>
      <sheetName val="인건-측정"/>
      <sheetName val="산출기초"/>
      <sheetName val="일위대가(LCS)"/>
      <sheetName val="산출근거(접지)"/>
      <sheetName val="산출근거 (중기)"/>
      <sheetName val="단가산출"/>
      <sheetName val="2"/>
      <sheetName val="일위대가(가설)"/>
      <sheetName val="CA지입"/>
      <sheetName val="기계경비일람"/>
      <sheetName val="노임"/>
      <sheetName val="TABLE"/>
      <sheetName val="경산"/>
      <sheetName val="집계"/>
      <sheetName val="SHEET2"/>
      <sheetName val="INPUT"/>
      <sheetName val="총괄내역서"/>
      <sheetName val="일위대가표"/>
      <sheetName val="일위대가목차"/>
      <sheetName val="평가데이터"/>
      <sheetName val="Total"/>
      <sheetName val="기초견적가"/>
      <sheetName val="1호인버트수량"/>
      <sheetName val="설계예시"/>
      <sheetName val="총괄표"/>
      <sheetName val="간접"/>
      <sheetName val="일위대가"/>
      <sheetName val="인건비"/>
      <sheetName val="ITEM"/>
      <sheetName val="2000년1차"/>
      <sheetName val="Macro1"/>
      <sheetName val="Sheet17"/>
      <sheetName val="일위집계표"/>
      <sheetName val="인수공규격"/>
      <sheetName val="우수맨홀공제단위수량"/>
      <sheetName val="화재 탐지 설비"/>
      <sheetName val="부대공사비"/>
      <sheetName val="BID"/>
      <sheetName val="TEL"/>
      <sheetName val="데이타"/>
      <sheetName val="조명율"/>
      <sheetName val="전차선로 물량표"/>
      <sheetName val="상수도토공집계표"/>
      <sheetName val="1"/>
      <sheetName val="신공"/>
      <sheetName val="공통(20-91)"/>
      <sheetName val="COPING"/>
      <sheetName val="OZ049E"/>
      <sheetName val="단가조사"/>
      <sheetName val="요율"/>
      <sheetName val="부하LOAD"/>
      <sheetName val="전기일위대가"/>
      <sheetName val="투찰"/>
      <sheetName val="I一般比"/>
      <sheetName val="N賃率-職"/>
      <sheetName val="단가"/>
      <sheetName val="철거산출근거"/>
      <sheetName val="Languages"/>
      <sheetName val="조도계산"/>
      <sheetName val="일위대가(원본)"/>
      <sheetName val="내역"/>
      <sheetName val="토공산출(주차장)"/>
      <sheetName val="현장관리"/>
      <sheetName val="공통가설"/>
      <sheetName val="매입"/>
      <sheetName val="공사개요"/>
      <sheetName val="토공산출 (아파트)"/>
      <sheetName val="96수출"/>
      <sheetName val="1.설계조건"/>
      <sheetName val="견적서-을지"/>
      <sheetName val="설계조건"/>
      <sheetName val="노무비"/>
      <sheetName val="교각1"/>
      <sheetName val="중기일위대가"/>
      <sheetName val="보차도경계석"/>
      <sheetName val="구간산출(1공구)"/>
      <sheetName val="샘플표지"/>
      <sheetName val="가설건물"/>
      <sheetName val="XL4Poppy"/>
      <sheetName val="투자비"/>
      <sheetName val="조성원가DATA"/>
      <sheetName val="사업비"/>
      <sheetName val="설직재-1"/>
      <sheetName val="COVER"/>
      <sheetName val="제잡비(주공종)"/>
      <sheetName val="BQ(실행)"/>
      <sheetName val="TRE TABLE"/>
      <sheetName val="DWG-CAB-I"/>
      <sheetName val="A CONDITIONS"/>
      <sheetName val="전기"/>
      <sheetName val="전기단가조사서"/>
      <sheetName val="공사노임"/>
      <sheetName val="#REF"/>
      <sheetName val="대상공사(조달청)"/>
      <sheetName val="자료(통합)"/>
      <sheetName val="b_balju"/>
      <sheetName val="건축내역"/>
      <sheetName val="TO  MEST"/>
      <sheetName val="조도계산서 (도서)"/>
      <sheetName val="DATE"/>
      <sheetName val="양식"/>
      <sheetName val="CHITIET VL-NC-TT -1p"/>
      <sheetName val="TDTKP1"/>
      <sheetName val="IMPEADENCE MAP 취수장"/>
      <sheetName val="기본일위"/>
      <sheetName val="FOOTING단면력"/>
      <sheetName val="CB"/>
      <sheetName val="금액내역서"/>
      <sheetName val="원형1호맨홀토공수량"/>
      <sheetName val="참조 (2)"/>
      <sheetName val="맨홀토공수량"/>
      <sheetName val="경비_원본"/>
      <sheetName val="차액보증"/>
      <sheetName val="001"/>
      <sheetName val="일위대가(계측기설치)"/>
      <sheetName val="Macro(차단기)"/>
      <sheetName val="간접비"/>
      <sheetName val="물량산출서"/>
      <sheetName val="1단계"/>
      <sheetName val="3련 BOX"/>
      <sheetName val="안정계산"/>
      <sheetName val="단면검토"/>
      <sheetName val="관급"/>
      <sheetName val="일위대가목록"/>
      <sheetName val="터널조도"/>
      <sheetName val="일위"/>
      <sheetName val="우수공"/>
      <sheetName val="E01-02(EV-1-LBS)"/>
      <sheetName val="3.공통공사대비"/>
      <sheetName val="견적서"/>
      <sheetName val="물가시세"/>
      <sheetName val="가격조사서"/>
      <sheetName val="Project Brief"/>
      <sheetName val="품의서"/>
      <sheetName val="9902"/>
      <sheetName val="공사비총괄표"/>
      <sheetName val="7.1유효폭"/>
      <sheetName val="산출및내역"/>
      <sheetName val="일위대가2"/>
      <sheetName val="ⴭⴭⴭⴭ"/>
      <sheetName val="맨홀수량산출"/>
      <sheetName val="gyun"/>
      <sheetName val="표지 (2)"/>
      <sheetName val="시운전연료"/>
      <sheetName val="COST"/>
      <sheetName val="U-TYPE(1)"/>
      <sheetName val="수량산출기초(케블등)"/>
      <sheetName val="UNIT-QT.XLS"/>
      <sheetName val="직노"/>
      <sheetName val="동원인원계획표"/>
      <sheetName val="7단가"/>
      <sheetName val="IT-BAT"/>
      <sheetName val="환경기계공정표 (3)"/>
      <sheetName val="PREFACE"/>
      <sheetName val="단중표-ST"/>
      <sheetName val="P-산#1-1(WOWA1)"/>
      <sheetName val="수압집계"/>
      <sheetName val="다이꾸"/>
      <sheetName val="공사내역(2003년)"/>
      <sheetName val="산출내역서집계표"/>
      <sheetName val="가로등내역서"/>
      <sheetName val="단면 (2)"/>
      <sheetName val="ABUT수량-A1"/>
      <sheetName val="1공구(을)"/>
      <sheetName val="자재단가"/>
      <sheetName val="공통비"/>
      <sheetName val="을지"/>
      <sheetName val="환율-LIBOR"/>
      <sheetName val="Bill 2"/>
      <sheetName val="기본사항"/>
      <sheetName val="K"/>
      <sheetName val="MEXICO-C"/>
      <sheetName val="steam table"/>
      <sheetName val="수량3"/>
      <sheetName val="제잡비"/>
      <sheetName val="BSD (2)"/>
      <sheetName val="관리사무소"/>
      <sheetName val="WIND-EQ"/>
      <sheetName val="노임단가 (2)"/>
      <sheetName val="1을"/>
      <sheetName val="일위(PN)"/>
      <sheetName val="파이프류"/>
      <sheetName val="부대공"/>
      <sheetName val="준검 내역서"/>
      <sheetName val="노무산출서"/>
      <sheetName val="소요자재"/>
      <sheetName val="변경실행(2차) "/>
      <sheetName val="96작생능"/>
      <sheetName val="일집"/>
      <sheetName val="근로자자료입력"/>
      <sheetName val="참고자료"/>
      <sheetName val="수량명세서"/>
      <sheetName val="전력구구조물산근"/>
      <sheetName val="깨기"/>
      <sheetName val="중기사용료산출근거"/>
      <sheetName val="단가 및 재료비"/>
      <sheetName val="단가대비표"/>
      <sheetName val="수량산출서"/>
      <sheetName val="bearing"/>
      <sheetName val="집수정단"/>
      <sheetName val="경영혁신본부"/>
      <sheetName val="BOJUNGGM"/>
      <sheetName val="문학간접"/>
      <sheetName val="식재인부"/>
      <sheetName val="경상비"/>
      <sheetName val="대구실행"/>
      <sheetName val="당초"/>
      <sheetName val="공사기본자료"/>
      <sheetName val="소방"/>
      <sheetName val="부표총괄"/>
      <sheetName val="품셈1-26"/>
      <sheetName val="OPGW기별"/>
      <sheetName val="2F 회의실견적(5_14 일대)"/>
      <sheetName val="참조"/>
      <sheetName val="COMPRESSOR"/>
      <sheetName val="전기설계변경"/>
      <sheetName val="eq_data"/>
      <sheetName val="Cost bd-&quot;A&quot;"/>
      <sheetName val="단가산출(전화인입)"/>
      <sheetName val="원가+내역"/>
      <sheetName val="MFAB"/>
      <sheetName val="MFRT"/>
      <sheetName val="MPKG"/>
      <sheetName val="MPRD"/>
      <sheetName val="FORM-0"/>
      <sheetName val="SLAB&quot;1&quot;"/>
      <sheetName val="갑지"/>
      <sheetName val="외천교"/>
      <sheetName val="바닥판"/>
      <sheetName val="장비경비"/>
      <sheetName val="유입량"/>
      <sheetName val="CAPVC"/>
      <sheetName val="갑지(추정)"/>
      <sheetName val="원가"/>
      <sheetName val="TARGET"/>
      <sheetName val="특별교실"/>
      <sheetName val="2.대외공문"/>
      <sheetName val="기둥"/>
      <sheetName val="저판(버림100)"/>
      <sheetName val="단가표"/>
      <sheetName val="Sheet4"/>
      <sheetName val="매출단가"/>
      <sheetName val="업체별기성내역"/>
      <sheetName val="CONCRETE"/>
      <sheetName val="와동25-3(변경)"/>
      <sheetName val="설산1.나"/>
      <sheetName val="본사S"/>
      <sheetName val="조명시설"/>
      <sheetName val="토목주소"/>
      <sheetName val="한전고리-을"/>
      <sheetName val="L형측구단위수량"/>
      <sheetName val="L형측구연장조서"/>
      <sheetName val="도로경계블럭단위수량"/>
      <sheetName val="도로경계블럭단위토공"/>
      <sheetName val="L형옹벽측구"/>
      <sheetName val="참조M"/>
      <sheetName val="wall"/>
      <sheetName val="sw1"/>
      <sheetName val="NOMUBI"/>
      <sheetName val="물가자료"/>
      <sheetName val="수량산출(가로등)"/>
      <sheetName val="가로등수량"/>
      <sheetName val="교통신호등수량"/>
      <sheetName val="을"/>
      <sheetName val="LG제품"/>
      <sheetName val="산출내역"/>
      <sheetName val="계산근거"/>
      <sheetName val="공사비예비관리공감측설산출내역"/>
      <sheetName val="설계명세서"/>
      <sheetName val="농로수량집계"/>
      <sheetName val="입찰안"/>
      <sheetName val="SIL98"/>
      <sheetName val="기계공사"/>
      <sheetName val="전선 및 전선관"/>
      <sheetName val="소각장스케줄"/>
      <sheetName val="뚝토공"/>
      <sheetName val="견적서세부내용"/>
      <sheetName val="산출내역서"/>
      <sheetName val="견적내용입력"/>
      <sheetName val="내역서(기성청구)"/>
      <sheetName val="ilch"/>
      <sheetName val="집수정(600-700)"/>
      <sheetName val="L_RPTA05_목록"/>
      <sheetName val="산출근거_(중기)"/>
      <sheetName val="화재_탐지_설비"/>
      <sheetName val="토공산출_(아파트)"/>
      <sheetName val="TO__MEST"/>
      <sheetName val="조도계산서_(도서)"/>
      <sheetName val="1_설계조건"/>
      <sheetName val="TRE_TABLE"/>
      <sheetName val="CHITIET_VL-NC-TT_-1p"/>
      <sheetName val="IMPEADENCE_MAP_취수장"/>
      <sheetName val="A_CONDITIONS"/>
      <sheetName val="참조_(2)"/>
      <sheetName val="3련_BOX"/>
      <sheetName val="Project_Brief"/>
      <sheetName val="BSD_(2)"/>
      <sheetName val="오존실배관내역"/>
      <sheetName val="노임,재료비"/>
      <sheetName val="Sheet6"/>
      <sheetName val="Sheet5"/>
      <sheetName val="97"/>
      <sheetName val="LOAD-AY"/>
      <sheetName val="95D"/>
      <sheetName val="94D"/>
      <sheetName val="배수공1"/>
      <sheetName val="J直材4"/>
      <sheetName val="명세서"/>
      <sheetName val="용역비내역-진짜"/>
      <sheetName val="기타유틸리티설비"/>
      <sheetName val=" 견적서"/>
      <sheetName val="[UNIT-QT.XLS][UNIT-QT.XLS][UNIT"/>
      <sheetName val="[UNIT-QT.XLS][UNIT-QT.XLS]\\배영호"/>
      <sheetName val="[UNIT-QT.XLS]\\배영호\F\00S_DATA\C"/>
      <sheetName val="\\배영호\F\00S_DATA\CALC\UNIT-QT.X"/>
      <sheetName val="자재집계"/>
      <sheetName val="적용단위길이"/>
      <sheetName val="원본(갑지)"/>
      <sheetName val="날개벽수량표"/>
      <sheetName val="Oper Amount"/>
      <sheetName val="물가대비표"/>
      <sheetName val="건축원가계산서"/>
      <sheetName val="토사(PE)"/>
      <sheetName val="지하"/>
      <sheetName val="성곽내역서"/>
      <sheetName val="수량집계표"/>
      <sheetName val="공종별수량집계"/>
      <sheetName val="방송(체육관)"/>
      <sheetName val="______F_00S_DATA_CALC_UNIT_QT_2"/>
      <sheetName val="덕전리"/>
      <sheetName val="LAB"/>
      <sheetName val="중기사용료"/>
      <sheetName val="노무비단가"/>
      <sheetName val="단위수량"/>
      <sheetName val="공사비집계"/>
      <sheetName val="L-type"/>
      <sheetName val="#3_일위대가목록"/>
      <sheetName val="관접합및부설"/>
      <sheetName val="봉양~조차장간고하개명(신설)"/>
      <sheetName val="관급자재"/>
      <sheetName val="기성청구서"/>
    </sheetNames>
    <sheetDataSet>
      <sheetData sheetId="0">
        <row r="4">
          <cell r="A4" t="str">
            <v>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제경비"/>
      <sheetName val="목차"/>
      <sheetName val="INPUT"/>
      <sheetName val="데이타"/>
      <sheetName val="3연box"/>
      <sheetName val="단 box"/>
      <sheetName val="식재인부"/>
      <sheetName val="산출내역서집계표"/>
      <sheetName val="데리네이타현황"/>
      <sheetName val="횡배수관"/>
      <sheetName val="터파기및재료"/>
      <sheetName val="1호맨홀가감수량"/>
      <sheetName val="가시설(TYPE-A)"/>
      <sheetName val="1-1평균터파기고(1)"/>
      <sheetName val="1호맨홀수량산출"/>
      <sheetName val="단가산출서 (2)"/>
      <sheetName val="단가산출서"/>
      <sheetName val="구분표"/>
      <sheetName val="단가조사"/>
      <sheetName val="내역(포장)"/>
      <sheetName val="장척총괄"/>
      <sheetName val="장척명세"/>
      <sheetName val="L_RPTB02_01"/>
      <sheetName val="부대내역"/>
      <sheetName val="견적을지"/>
      <sheetName val="총내역서"/>
      <sheetName val="총_구조물공"/>
      <sheetName val="DATE"/>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직공비"/>
      <sheetName val="설명서"/>
      <sheetName val="갑지"/>
      <sheetName val="내역갑지"/>
      <sheetName val="산출내역서집계표"/>
      <sheetName val="제경비"/>
      <sheetName val="목차"/>
      <sheetName val="데이타"/>
      <sheetName val="식재인부"/>
      <sheetName val="기계경비"/>
      <sheetName val="인건비(환율)"/>
      <sheetName val="당초수량"/>
      <sheetName val="교각1"/>
      <sheetName val="물가자료"/>
      <sheetName val="계화배수(3대)"/>
      <sheetName val="관기성공.내"/>
      <sheetName val="데리네이타현황"/>
      <sheetName val="횡배수관"/>
      <sheetName val="수량산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2공구"/>
      <sheetName val="3공구"/>
      <sheetName val="4공구"/>
      <sheetName val="표지"/>
      <sheetName val="총총괄"/>
      <sheetName val="수원총괄"/>
      <sheetName val="토목총괄"/>
      <sheetName val="장척총괄"/>
      <sheetName val="장척명세"/>
      <sheetName val="장척부대명세"/>
      <sheetName val="길곡법사1총괄"/>
      <sheetName val="길곡명세"/>
      <sheetName val="법사1명세"/>
      <sheetName val="길곡법사1부대명세"/>
      <sheetName val="건축총괄"/>
      <sheetName val="건축총괄 (2)"/>
      <sheetName val="법사(건축)"/>
      <sheetName val="길곡(건축)"/>
      <sheetName val="심곡총괄"/>
      <sheetName val="심곡명세"/>
      <sheetName val="Sheet1"/>
      <sheetName val="평야총괄"/>
      <sheetName val="오호총괄"/>
      <sheetName val="오호명세"/>
      <sheetName val="오호부대명세"/>
      <sheetName val="법사총괄"/>
      <sheetName val="법사명세"/>
      <sheetName val="법사부대명세"/>
      <sheetName val="증산총괄"/>
      <sheetName val="증산명세"/>
      <sheetName val="증산부대명세"/>
      <sheetName val="부대총괄"/>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2)"/>
      <sheetName val="TITLE (3)"/>
      <sheetName val="TITLE (4)"/>
      <sheetName val="총괄주요자재집계표 "/>
      <sheetName val="TITLE (5)"/>
      <sheetName val="총괄주요관자재집계표"/>
      <sheetName val="TITLE (6)"/>
      <sheetName val="TITLE (8)"/>
      <sheetName val="오수관거주요자재집계표"/>
      <sheetName val="TITLE (7)"/>
      <sheetName val="오수관거주요관자재집계표"/>
      <sheetName val="Sheet1"/>
      <sheetName val="Sheet2"/>
      <sheetName val="Sheet3"/>
      <sheetName val="Sheet4"/>
      <sheetName val="Sheet5"/>
      <sheetName val="Sheet6"/>
      <sheetName val="Sheet7"/>
      <sheetName val="Sheet8"/>
      <sheetName val="Sheet9"/>
      <sheetName val="Sheet10"/>
      <sheetName val="수량산출"/>
      <sheetName val="산출내역서집계표"/>
      <sheetName val="제경비"/>
      <sheetName val="목차"/>
      <sheetName val="장척총괄"/>
      <sheetName val="장척명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제경비"/>
      <sheetName val="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표지"/>
      <sheetName val="결재"/>
      <sheetName val="원가계산"/>
      <sheetName val="제경비"/>
      <sheetName val="공사비총괄"/>
      <sheetName val="내역총괄"/>
      <sheetName val="내역서"/>
      <sheetName val="양식"/>
      <sheetName val="물량총괄"/>
      <sheetName val="기성총괄"/>
      <sheetName val="기성내역"/>
      <sheetName val="수량산출"/>
      <sheetName val="산출내역서집계표"/>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산출용-3차"/>
      <sheetName val="3차"/>
      <sheetName val="예산산출4차"/>
      <sheetName val="4차"/>
      <sheetName val="표지 (2)"/>
      <sheetName val="목차1"/>
      <sheetName val="기본설계 "/>
      <sheetName val="공사계획서"/>
      <sheetName val="공사비총괄표"/>
      <sheetName val="자금계획서"/>
      <sheetName val="공정표"/>
      <sheetName val="입력창"/>
      <sheetName val="설계명세서"/>
      <sheetName val="품셈표"/>
      <sheetName val="노무임"/>
      <sheetName val="지입자재단가산출"/>
      <sheetName val="정산명세서"/>
      <sheetName val="준공검사보고서"/>
      <sheetName val="자산취득"/>
      <sheetName val="9.설치품셈"/>
      <sheetName val="수량산출"/>
      <sheetName val="산출내역서집계표"/>
      <sheetName val="인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nt"/>
      <sheetName val="Studio"/>
      <sheetName val="QandA"/>
      <sheetName val="Module1"/>
      <sheetName val="NowProductionTable"/>
      <sheetName val="2시"/>
      <sheetName val="4시"/>
      <sheetName val="6시"/>
      <sheetName val="8시"/>
      <sheetName val="10시"/>
      <sheetName val="12시"/>
      <sheetName val="14시"/>
      <sheetName val="16시"/>
      <sheetName val="18시"/>
      <sheetName val="20시"/>
      <sheetName val="22시"/>
      <sheetName val="24시"/>
      <sheetName val="주화면"/>
      <sheetName val="년보"/>
      <sheetName val="일보"/>
      <sheetName val="월보"/>
      <sheetName val="LeeTK"/>
      <sheetName val="일위대가목록"/>
      <sheetName val="9.설치품셈"/>
      <sheetName val="품셈총괄"/>
      <sheetName val="기본DATA Sheet"/>
      <sheetName val="수량총괄"/>
      <sheetName val="수량산출"/>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9.설치품셈"/>
      <sheetName val="품셈총괄"/>
      <sheetName val="기본DATA Sheet"/>
      <sheetName val="수량총괄"/>
      <sheetName val="수로BOX"/>
      <sheetName val="제경비"/>
      <sheetName val="목차"/>
      <sheetName val="DATE"/>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수량 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단가"/>
      <sheetName val="공통단가"/>
      <sheetName val="운반비"/>
      <sheetName val="9.설치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수량산출"/>
      <sheetName val="노임단가"/>
      <sheetName val="수목단가"/>
      <sheetName val="시설수량표"/>
      <sheetName val="식재수량표"/>
      <sheetName val="자재단가"/>
      <sheetName val="제경비"/>
      <sheetName val="단가"/>
      <sheetName val="공통단가"/>
      <sheetName val="운반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군남내역서"/>
      <sheetName val="노임단가"/>
      <sheetName val="수목단가"/>
      <sheetName val="시설수량표"/>
      <sheetName val="식재수량표"/>
      <sheetName val="자재단가"/>
      <sheetName val="제경비"/>
      <sheetName val="단가"/>
      <sheetName val="공통단가"/>
      <sheetName val="운반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외곽도로"/>
      <sheetName val="심도"/>
      <sheetName val="견적"/>
      <sheetName val="Sheet3"/>
      <sheetName val="개산공사비"/>
      <sheetName val="기안"/>
      <sheetName val="입찰안"/>
      <sheetName val="설계명세서"/>
      <sheetName val="정부노임단가"/>
      <sheetName val="인천공항외곽도로"/>
      <sheetName val="Breakdown"/>
      <sheetName val="UnitRate"/>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간지1"/>
      <sheetName val="간지2"/>
      <sheetName val="개산공사비"/>
      <sheetName val="기안"/>
      <sheetName val="건축-물가변동"/>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준타입"/>
      <sheetName val="Sheet1"/>
      <sheetName val="Sheet2"/>
      <sheetName val="Sheet3"/>
      <sheetName val="#REF"/>
      <sheetName val="Attributes"/>
      <sheetName val="ALINE"/>
      <sheetName val="집수"/>
      <sheetName val="ExtAttr"/>
      <sheetName val="토공수량산출"/>
      <sheetName val="토적계산서"/>
      <sheetName val="안전시설"/>
      <sheetName val="토지대장입력"/>
      <sheetName val="2)가드레일수량"/>
      <sheetName val="1)차선도색"/>
      <sheetName val="3)안전시설"/>
      <sheetName val="우수관로연장 "/>
      <sheetName val="포장재료산출집계"/>
      <sheetName val="구조물공수량집계"/>
      <sheetName val="부관수량"/>
      <sheetName val="우수관로연장집계표"/>
      <sheetName val="관로부수량집계표"/>
      <sheetName val="토공수량집계표"/>
      <sheetName val="원가계산"/>
      <sheetName val="수량산출"/>
      <sheetName val="군남내역서"/>
      <sheetName val="제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개산공사비"/>
      <sheetName val="단가"/>
      <sheetName val="일위집계표"/>
      <sheetName val="정공공사"/>
      <sheetName val="13차"/>
      <sheetName val="수량산출"/>
      <sheetName val="갑지"/>
      <sheetName val="집계표"/>
      <sheetName val="기본단가표"/>
      <sheetName val="용수량(생활용수)"/>
      <sheetName val="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2)"/>
      <sheetName val="Sheet1 (2)"/>
      <sheetName val="기본설계 "/>
      <sheetName val="공사계획서"/>
      <sheetName val="공사비총괄표"/>
      <sheetName val="자금계획서"/>
      <sheetName val="공정표"/>
      <sheetName val="공사비예산서"/>
      <sheetName val="목차"/>
      <sheetName val="단가산출"/>
      <sheetName val="품셈총괄"/>
      <sheetName val="9.설치품셈"/>
      <sheetName val="노임DATASheet"/>
      <sheetName val="8.설계명세(광케이블)"/>
      <sheetName val="선로물량산출내역"/>
      <sheetName val="4차(강북)"/>
      <sheetName val="4차(LGT강북)"/>
      <sheetName val="정산명세서"/>
      <sheetName val="준공검사보고서"/>
      <sheetName val="정산변경개요"/>
      <sheetName val="수량산출"/>
      <sheetName val="8.설치품셈"/>
      <sheetName val="산출내역서집계표"/>
      <sheetName val="안전시설"/>
      <sheetName val="원가계산"/>
      <sheetName val="강북설계(6-1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개요"/>
      <sheetName val="표지 (2)"/>
      <sheetName val="총괄표 "/>
      <sheetName val="본내역"/>
      <sheetName val="내역"/>
      <sheetName val="일위대가표"/>
      <sheetName val="수량집계"/>
      <sheetName val="도면1"/>
      <sheetName val="reser"/>
      <sheetName val="NOMUBI"/>
      <sheetName val="sw1"/>
      <sheetName val="군남내역서"/>
      <sheetName val="8.설치품셈"/>
      <sheetName val="안전시설"/>
      <sheetName val="원가계산"/>
      <sheetName val="분전반계산서(석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청-공사원가계산서"/>
      <sheetName val="시청-전체총괄내역서"/>
      <sheetName val="시청-시스템별총괄내역서"/>
      <sheetName val="시청-센터세부내역총괄"/>
      <sheetName val="시청-SW개발"/>
      <sheetName val="시청-시스템"/>
      <sheetName val="시청-VMS"/>
      <sheetName val="시청-신호제어"/>
      <sheetName val="시청-VDS"/>
      <sheetName val="시청-CCTV총괄"/>
      <sheetName val="시청-CCTV(현장)"/>
      <sheetName val="시청-CCTV(센터)"/>
      <sheetName val="시청-건축총괄"/>
      <sheetName val="시청-건축"/>
      <sheetName val="시청-전기총괄"/>
      <sheetName val="시청-전기현장설비"/>
      <sheetName val="시청-전기센타설비"/>
      <sheetName val="시청-전기굴착"/>
      <sheetName val="시청-통신총괄"/>
      <sheetName val="시청-통신관로"/>
      <sheetName val="시청-광케이블"/>
      <sheetName val="ABUT수량-A1"/>
      <sheetName val="1공구내역서(1)"/>
      <sheetName val="표지"/>
      <sheetName val="군남내역서"/>
      <sheetName val="8.설치품셈"/>
      <sheetName val="안전시설"/>
      <sheetName val="기초도면제작"/>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수량산출"/>
      <sheetName val="노임단가"/>
      <sheetName val="수목단가"/>
      <sheetName val="시설수량표"/>
      <sheetName val="식재수량표"/>
      <sheetName val="자재단가"/>
      <sheetName val="제경비"/>
      <sheetName val="한전납입금"/>
      <sheetName val="8.설치품셈"/>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군남내역서"/>
      <sheetName val="우수받이"/>
      <sheetName val="단가"/>
      <sheetName val="공통단가"/>
      <sheetName val="운반비"/>
      <sheetName val="Sheet1"/>
      <sheetName val="Sheet1 (2)"/>
      <sheetName val="쌍송교"/>
      <sheetName val="설계개요"/>
      <sheetName val="역보기계"/>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동당호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xxxxxx"/>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수량산출"/>
      <sheetName val="제경비"/>
      <sheetName val="노임단가"/>
      <sheetName val="수목단가"/>
      <sheetName val="시설수량표"/>
      <sheetName val="식재수량표"/>
      <sheetName val="자재단가"/>
      <sheetName val="한전납입금"/>
      <sheetName val="8.설치품셈"/>
      <sheetName val="Sheet1"/>
      <sheetName val="Sheet1 (2)"/>
      <sheetName val="간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표지"/>
      <sheetName val="표지"/>
      <sheetName val="목차"/>
      <sheetName val="품신"/>
      <sheetName val="1.설계설명서"/>
      <sheetName val="2.전차일반시방"/>
      <sheetName val="3.예정공정표"/>
      <sheetName val="4.설계예산내역서"/>
      <sheetName val="5.공종별예산조서"/>
      <sheetName val="6.관급자재"/>
      <sheetName val="7.철거발생품예정조서"/>
      <sheetName val="8.청제공기계기구조서"/>
      <sheetName val="9.전차일위"/>
      <sheetName val="9.고배일위"/>
      <sheetName val="10.계약특수조건"/>
      <sheetName val="11.전차개소"/>
      <sheetName val="11.고배개소"/>
      <sheetName val="6.관급자재조서"/>
      <sheetName val="한강운반비"/>
      <sheetName val="전차선로 물량표"/>
      <sheetName val="군남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수량산출"/>
      <sheetName val="노임단가"/>
      <sheetName val="수목단가"/>
      <sheetName val="시설수량표"/>
      <sheetName val="식재수량표"/>
      <sheetName val="자재단가"/>
      <sheetName val="제경비"/>
      <sheetName val="한전납입금"/>
      <sheetName val="8.설치품셈"/>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실행철강하도"/>
      <sheetName val="자재단가"/>
      <sheetName val="데이타"/>
      <sheetName val="관급"/>
      <sheetName val="DATA"/>
      <sheetName val="104동"/>
      <sheetName val="을"/>
      <sheetName val="일위대가"/>
      <sheetName val="단가표"/>
      <sheetName val="기자재비"/>
      <sheetName val="골조시행"/>
      <sheetName val="내역"/>
      <sheetName val="예산내역"/>
      <sheetName val="총괄수지표"/>
      <sheetName val="건축내역"/>
      <sheetName val="대목"/>
      <sheetName val="식재일위대가"/>
      <sheetName val="기초일위대가"/>
      <sheetName val="단가대비표"/>
      <sheetName val="2차1차"/>
      <sheetName val="10월"/>
      <sheetName val="일위대가표"/>
      <sheetName val="토공사"/>
      <sheetName val="담장산출"/>
      <sheetName val="덤프트럭계수"/>
      <sheetName val="수목표준대가"/>
      <sheetName val="70%"/>
      <sheetName val="한강운반비"/>
      <sheetName val="1차설계변경내역"/>
      <sheetName val="내역서2안"/>
      <sheetName val="b_balju"/>
      <sheetName val="공통가설"/>
      <sheetName val="견적서"/>
      <sheetName val="자료"/>
      <sheetName val="내역서"/>
      <sheetName val="Mc1"/>
      <sheetName val="BID"/>
      <sheetName val="노임단가"/>
      <sheetName val="개요"/>
      <sheetName val="FB25JN"/>
      <sheetName val="기성내역"/>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백암비스타내역"/>
      <sheetName val="적격점수&lt;300억미만&gt;"/>
      <sheetName val="식재인부"/>
      <sheetName val="Data&amp;Result"/>
      <sheetName val="일위대가(건축)"/>
      <sheetName val="sheet1"/>
      <sheetName val="일위대가목차"/>
      <sheetName val="설비2차"/>
      <sheetName val="단가"/>
      <sheetName val="data2"/>
      <sheetName val="Y-WORK"/>
      <sheetName val="b_balju_cho"/>
      <sheetName val="일위목록"/>
      <sheetName val="EACT10"/>
      <sheetName val="공통가설공사"/>
      <sheetName val="건축공사실행"/>
      <sheetName val="단가(1)"/>
      <sheetName val="QandAJunior"/>
      <sheetName val="일용노임단가"/>
      <sheetName val="중기사용료산출근거"/>
      <sheetName val="단가 및 재료비"/>
      <sheetName val="내역5"/>
      <sheetName val="노원열병합  건축공사기성내역서"/>
      <sheetName val="Sheet5"/>
      <sheetName val="회사정보"/>
      <sheetName val="★도급내역"/>
      <sheetName val="노임"/>
      <sheetName val="집계표"/>
      <sheetName val="단가비교표"/>
      <sheetName val="단가일람"/>
      <sheetName val="단위량당중기"/>
      <sheetName val="COVER"/>
      <sheetName val="건축"/>
      <sheetName val="공종목록표"/>
      <sheetName val="환율"/>
      <sheetName val="unit 4"/>
      <sheetName val="일위대가목록"/>
      <sheetName val="DT"/>
      <sheetName val="롤러"/>
      <sheetName val="BH"/>
      <sheetName val="조경유지관리"/>
      <sheetName val="조경식재굴취"/>
      <sheetName val="식재단가"/>
      <sheetName val="인력터파기품"/>
      <sheetName val="2005년임금"/>
      <sheetName val="컨테이너"/>
      <sheetName val="펌프차타설"/>
      <sheetName val=" 갑지"/>
      <sheetName val="물가대비표"/>
      <sheetName val="요율"/>
      <sheetName val="출력은 금물"/>
      <sheetName val="#REF"/>
      <sheetName val="국별인원"/>
      <sheetName val="기본단가"/>
      <sheetName val="인건비단가"/>
      <sheetName val="수량산출"/>
      <sheetName val="회사기초자료"/>
      <sheetName val="단가조사서"/>
      <sheetName val="직노"/>
      <sheetName val="제직재"/>
      <sheetName val="설직재-1"/>
      <sheetName val="안양동교 1안"/>
      <sheetName val="Sheet10"/>
      <sheetName val="1,2공구원가계산서"/>
      <sheetName val="1공구산출내역서"/>
      <sheetName val="보할공정"/>
      <sheetName val="기계경비(시간당)"/>
      <sheetName val="관리자"/>
      <sheetName val="대가10%"/>
      <sheetName val="원가계산서"/>
      <sheetName val="월간관리비"/>
      <sheetName val="산출근거"/>
      <sheetName val="재료단가"/>
      <sheetName val="임금단가"/>
      <sheetName val="장비목록표"/>
      <sheetName val="장비운전경비"/>
      <sheetName val="장비손료"/>
      <sheetName val="Total"/>
      <sheetName val="결재판"/>
      <sheetName val="일 위 대 가 표"/>
      <sheetName val="선금급신청서"/>
      <sheetName val="공사비대비표B(토공)"/>
      <sheetName val="터파기및재료"/>
      <sheetName val="기초단가"/>
      <sheetName val="경비"/>
      <sheetName val="기초내역"/>
      <sheetName val="소비자가"/>
      <sheetName val="시설물기초"/>
      <sheetName val="투찰추정"/>
      <sheetName val="DATA1"/>
      <sheetName val="설계"/>
      <sheetName val="입력"/>
      <sheetName val="제출내역"/>
      <sheetName val="증감대비"/>
      <sheetName val="연결임시"/>
      <sheetName val="공통단가"/>
      <sheetName val="운반비"/>
      <sheetName val="2000양배"/>
      <sheetName val="장비"/>
      <sheetName val="산근1"/>
      <sheetName val="노무"/>
      <sheetName val="자재"/>
      <sheetName val="할증 "/>
      <sheetName val="실행(1)"/>
      <sheetName val="중기사용료"/>
      <sheetName val="몰탈재료산출"/>
      <sheetName val="CON'C"/>
      <sheetName val="단가표 (2)"/>
      <sheetName val="단가산출"/>
      <sheetName val="코드표"/>
      <sheetName val="식재가격"/>
      <sheetName val="식재총괄"/>
      <sheetName val="작업금지"/>
      <sheetName val="기초입력 DATA"/>
      <sheetName val="전기품산출"/>
      <sheetName val="대가"/>
      <sheetName val="수목데이타 "/>
      <sheetName val="일위대가(출입)"/>
      <sheetName val="변수값"/>
      <sheetName val="중기상차"/>
      <sheetName val="AS복구"/>
      <sheetName val="중기터파기"/>
      <sheetName val="중기조종사 단위단가"/>
      <sheetName val="에너지요금"/>
      <sheetName val="단가조사"/>
      <sheetName val="금액"/>
      <sheetName val="을지"/>
      <sheetName val="일위_파일"/>
      <sheetName val="위치조서"/>
      <sheetName val="4.일위대가목차"/>
      <sheetName val="일위대가(가설)"/>
      <sheetName val="물가시세표"/>
      <sheetName val="단산목록"/>
      <sheetName val="도급"/>
      <sheetName val="01"/>
      <sheetName val="하부철근수량"/>
      <sheetName val="관로내역원"/>
      <sheetName val="sheet1 (2)"/>
      <sheetName val="급여대장"/>
      <sheetName val="직원 인적급여 카드"/>
      <sheetName val="수지예산"/>
      <sheetName val="전차선로 물량표"/>
      <sheetName val="저수조"/>
      <sheetName val="BS"/>
      <sheetName val="실행내역"/>
      <sheetName val="공구"/>
      <sheetName val="코드목록(시스템담당용)"/>
      <sheetName val="A-4"/>
      <sheetName val="4.공사별"/>
      <sheetName val="물가시세"/>
      <sheetName val="양수장"/>
      <sheetName val="96노임기준"/>
      <sheetName val="기계경비일람"/>
      <sheetName val="현장경비"/>
      <sheetName val="집계표_식재"/>
      <sheetName val="장비종합부표"/>
      <sheetName val="부표"/>
      <sheetName val="BSD _2_"/>
      <sheetName val="등록업체(031124)"/>
      <sheetName val="범례_(2)"/>
      <sheetName val="단가_및_재료비"/>
      <sheetName val="노원열병합__건축공사기성내역서"/>
      <sheetName val="안양동교_1안"/>
      <sheetName val="unit_4"/>
      <sheetName val="일_위_대_가_표"/>
      <sheetName val="내역-2"/>
      <sheetName val="재료"/>
      <sheetName val="단청공사"/>
      <sheetName val="교사기준면적(초등)"/>
      <sheetName val="상각비"/>
      <sheetName val="공사개요"/>
      <sheetName val="장비사양"/>
      <sheetName val="EJ"/>
      <sheetName val="9811"/>
      <sheetName val="Macro2"/>
      <sheetName val="3련 BOX"/>
      <sheetName val="설계예산서"/>
      <sheetName val="예산내역서"/>
      <sheetName val="조명율표"/>
      <sheetName val="광양 3기 유입수"/>
      <sheetName val="요약&amp;결과"/>
      <sheetName val="냉천부속동"/>
      <sheetName val="포장복구집계"/>
      <sheetName val="북방3터널"/>
      <sheetName val="전체"/>
      <sheetName val="원하대비"/>
      <sheetName val="원도급"/>
      <sheetName val="하도급"/>
      <sheetName val="대비2"/>
      <sheetName val="건축공사"/>
      <sheetName val="내부마감"/>
      <sheetName val="대한주택보증(수보)"/>
      <sheetName val="대한주택보증(입보)"/>
      <sheetName val="DANGA"/>
      <sheetName val="제2호단위수량"/>
      <sheetName val="인건비"/>
      <sheetName val="일위대가 "/>
      <sheetName val="2.냉난방설비공사"/>
      <sheetName val="7.자동제어공사"/>
      <sheetName val="DATE"/>
      <sheetName val="화재 탐지 설비"/>
      <sheetName val="기본단가표"/>
      <sheetName val="공정집계_국별"/>
      <sheetName val="AV시스템"/>
      <sheetName val="FAX"/>
      <sheetName val="노임단가표"/>
      <sheetName val="강병규"/>
      <sheetName val="교각1"/>
      <sheetName val="여과지동"/>
      <sheetName val="ABUT수량-A1"/>
      <sheetName val="보도공제면적"/>
      <sheetName val="조명일위"/>
      <sheetName val="2000년1차"/>
      <sheetName val="웅진교-S2"/>
      <sheetName val="설계내역서"/>
      <sheetName val="경산"/>
      <sheetName val="단가비교"/>
      <sheetName val="별제권_정리담보권"/>
      <sheetName val="신규일위"/>
      <sheetName val="실행"/>
      <sheetName val="갑지"/>
      <sheetName val="견적"/>
      <sheetName val="광주전남"/>
      <sheetName val="자단"/>
      <sheetName val="수목데이타"/>
      <sheetName val="계약내역(2)"/>
      <sheetName val="6-1. 관개량조서"/>
      <sheetName val="자료입력"/>
      <sheetName val="재료집계표빽업"/>
      <sheetName val="암거수리계산서"/>
      <sheetName val="◀암거수리계산조서"/>
      <sheetName val="◀암거위치"/>
      <sheetName val="최종단면▶"/>
      <sheetName val="◀평균높이▶"/>
      <sheetName val="입찰안"/>
      <sheetName val="기본입력"/>
      <sheetName val="CABLE SIZE-1"/>
      <sheetName val="단가산출(총괄)"/>
      <sheetName val="일위총괄"/>
      <sheetName val="수량산출서"/>
      <sheetName val="내 역 서(총괄)"/>
      <sheetName val="대,유,램"/>
      <sheetName val="품셈TABLE"/>
      <sheetName val="주소록"/>
      <sheetName val="금액내역서"/>
      <sheetName val="기준액"/>
      <sheetName val="000000"/>
      <sheetName val="(전남)시범지구 운영실적 및 결과분석(8월까지)"/>
      <sheetName val="1공구원가계산서"/>
      <sheetName val="굴화내역"/>
      <sheetName val="준검 내역서"/>
      <sheetName val="_갑지"/>
      <sheetName val="출력은_금물"/>
      <sheetName val="단가표_(2)"/>
      <sheetName val="할증_"/>
      <sheetName val="광양_3기_유입수"/>
      <sheetName val="수목데이타_"/>
      <sheetName val="중기조종사_단위단가"/>
      <sheetName val="공장동 지하1층"/>
      <sheetName val="용역동 및 154KV"/>
      <sheetName val="공장동 3층"/>
      <sheetName val="공장동 1층"/>
      <sheetName val="재노경"/>
      <sheetName val="도급내역5+800"/>
      <sheetName val="도급내역"/>
      <sheetName val="노견단위수량"/>
      <sheetName val="기초입력_DATA"/>
      <sheetName val="I一般比"/>
      <sheetName val="N賃率-職"/>
      <sheetName val="J直材4"/>
      <sheetName val="Sheet4"/>
      <sheetName val="철콘공사"/>
      <sheetName val="전력"/>
      <sheetName val="단가기준"/>
      <sheetName val="기계경비"/>
      <sheetName val="우석문틀"/>
      <sheetName val="당사실시1"/>
      <sheetName val="계산서(곡선부)"/>
      <sheetName val="포장재료집계표"/>
      <sheetName val="1안"/>
      <sheetName val="총괄내역서"/>
      <sheetName val="통장출금액"/>
      <sheetName val="변압기 및 발전기 용량"/>
      <sheetName val="중기집계"/>
      <sheetName val="토량1-1"/>
      <sheetName val="인건비 "/>
      <sheetName val="도급FORM"/>
      <sheetName val="이토변실(A3-LINE)"/>
      <sheetName val="부대공"/>
      <sheetName val="배수공"/>
      <sheetName val="토공"/>
      <sheetName val="포장공"/>
      <sheetName val="비전경영계획"/>
      <sheetName val="일위대가 목록표"/>
      <sheetName val="기본1"/>
      <sheetName val="수정일위대가"/>
      <sheetName val="const."/>
      <sheetName val="구의33고"/>
      <sheetName val="총공사비집계표"/>
      <sheetName val="식재"/>
      <sheetName val="시설물"/>
      <sheetName val="식재출력용"/>
      <sheetName val="유지관리"/>
      <sheetName val="수량집계표(舊)"/>
      <sheetName val="1.설계기준 "/>
      <sheetName val="종배수관면벽신"/>
      <sheetName val="적용단위길이"/>
      <sheetName val="피벗테이블데이터분석"/>
      <sheetName val="특수기호강도거푸집"/>
      <sheetName val="종배수관(신)"/>
      <sheetName val=" 견적서"/>
      <sheetName val="견적단가"/>
      <sheetName val="비탈면보호공수량산출"/>
      <sheetName val="일위대가표(DEEP)"/>
      <sheetName val="가정조건"/>
      <sheetName val="공통"/>
      <sheetName val="10월 (2)"/>
      <sheetName val="종합-임현"/>
      <sheetName val="현장관리비"/>
      <sheetName val="단위수량"/>
      <sheetName val="노무비"/>
      <sheetName val="원가"/>
      <sheetName val="계약서"/>
      <sheetName val="간접비 총괄표"/>
      <sheetName val="2.1  노무비 평균단가산출"/>
      <sheetName val="pier(각형)"/>
      <sheetName val="공통(20-91)"/>
      <sheetName val="잡비"/>
      <sheetName val="예산명세서"/>
      <sheetName val="설계명세서"/>
      <sheetName val="자동제어"/>
      <sheetName val="원가계산서(남측)"/>
      <sheetName val="06 일위대가목록"/>
      <sheetName val="단가산출2"/>
      <sheetName val="단가산출-기,교"/>
      <sheetName val="일위목록-기"/>
      <sheetName val="유역면적"/>
      <sheetName val="일위대가집계"/>
      <sheetName val="기초일위"/>
      <sheetName val="시설일위"/>
      <sheetName val="시멘트"/>
      <sheetName val="-치수표(곡선부)"/>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반포2차"/>
      <sheetName val="사업성"/>
      <sheetName val="조건"/>
      <sheetName val="단"/>
      <sheetName val="덤프운반거리산출(토)"/>
      <sheetName val="덤프운반거리산출(풍)"/>
      <sheetName val="덤프운반거리산출(연)"/>
      <sheetName val="의왕내역"/>
      <sheetName val="가동비율"/>
      <sheetName val="조경일람"/>
      <sheetName val="재료비"/>
      <sheetName val="기초자료"/>
      <sheetName val="1.우편집중내역서"/>
      <sheetName val="일위대가(4층원격)"/>
      <sheetName val="JUCKEYK"/>
      <sheetName val="16-1"/>
      <sheetName val="9-1차이내역"/>
      <sheetName val="장비경비"/>
      <sheetName val="빗물받이(910-510-410)"/>
      <sheetName val="투찰내역"/>
      <sheetName val="실행내역 "/>
      <sheetName val="내역서(전기)"/>
      <sheetName val="보고"/>
      <sheetName val="설계산출기초"/>
      <sheetName val="도급예산내역서봉투"/>
      <sheetName val="공사원가계산서"/>
      <sheetName val="설계산출표지"/>
      <sheetName val="도급예산내역서총괄표"/>
      <sheetName val="을부담운반비"/>
      <sheetName val="운반비산출"/>
      <sheetName val="기준FACTOR"/>
      <sheetName val="2000,9월 일위"/>
      <sheetName val="정산명세서"/>
      <sheetName val="조견표"/>
      <sheetName val="DATA 입력란"/>
      <sheetName val="L_RPTB~1"/>
      <sheetName val="시작4"/>
      <sheetName val="단가산출서"/>
      <sheetName val="교통대책내역"/>
      <sheetName val="단  가  대  비  표"/>
      <sheetName val="일  위  대  가  목  록"/>
      <sheetName val="동문건설"/>
      <sheetName val="(A)내역서"/>
      <sheetName val="2.대외공문"/>
      <sheetName val="설비내역서"/>
      <sheetName val="건축내역서"/>
      <sheetName val="전기내역서"/>
      <sheetName val="예총"/>
      <sheetName val="금융비용"/>
      <sheetName val="토사(PE)"/>
      <sheetName val="2003상반기노임기준"/>
      <sheetName val="설명서 "/>
      <sheetName val="토목"/>
      <sheetName val="중기손료"/>
      <sheetName val="장비가동"/>
      <sheetName val="중기단가"/>
      <sheetName val="단가및재료비"/>
      <sheetName val="배수내역"/>
      <sheetName val="DAN"/>
      <sheetName val="백호우계수"/>
      <sheetName val="부표총괄"/>
      <sheetName val="납부서"/>
      <sheetName val="노무비 근거"/>
      <sheetName val="단중표"/>
      <sheetName val="기능공인적사항"/>
      <sheetName val="내역표지"/>
      <sheetName val="유림골조"/>
      <sheetName val="표준항목"/>
      <sheetName val="조도계산서 (도서)"/>
      <sheetName val="3.하중산정4.지지력"/>
      <sheetName val="식재일위"/>
      <sheetName val="말뚝지지력산정"/>
      <sheetName val="공내역"/>
      <sheetName val="ⴭⴭⴭⴭⴭ"/>
      <sheetName val="중기작업량"/>
      <sheetName val="청천내"/>
      <sheetName val="을 1"/>
      <sheetName val="을 2"/>
      <sheetName val="대가단최종"/>
      <sheetName val="개인명세서"/>
      <sheetName val="시설물일위"/>
      <sheetName val="공내역서"/>
      <sheetName val="단가_1_"/>
      <sheetName val="계정code"/>
      <sheetName val="단위단가"/>
      <sheetName val="자재테이블"/>
      <sheetName val="일위대가(1)"/>
      <sheetName val="설계명세서 (장비)"/>
      <sheetName val="실행대비"/>
      <sheetName val="접속슬라브"/>
      <sheetName val="부대공Ⅱ"/>
      <sheetName val="22단가"/>
      <sheetName val="22인공"/>
      <sheetName val="옥외외등집계표"/>
      <sheetName val="원가data"/>
      <sheetName val="철거산출근거"/>
      <sheetName val="기계"/>
      <sheetName val="정화조"/>
      <sheetName val="조경"/>
      <sheetName val="교량하부공"/>
      <sheetName val="MCC제원"/>
      <sheetName val="제경비율"/>
      <sheetName val="변경내역"/>
      <sheetName val="단가견적조사표"/>
      <sheetName val="Baby일위대가"/>
      <sheetName val="남대문빌딩"/>
      <sheetName val="기"/>
      <sheetName val="전선(총)"/>
      <sheetName val="제경비"/>
      <sheetName val="전선 및 전선관"/>
      <sheetName val="자재목록"/>
      <sheetName val="단가목록"/>
      <sheetName val="중기목록"/>
      <sheetName val="내역1"/>
      <sheetName val="신고조서"/>
      <sheetName val="단 box"/>
      <sheetName val="1. 설계조건 2.단면가정 3. 하중계산"/>
      <sheetName val="분당임차변경"/>
      <sheetName val="형틀공사"/>
      <sheetName val="세부내역서(소방)"/>
      <sheetName val="토건"/>
      <sheetName val="물가자료"/>
      <sheetName val="지급자재"/>
      <sheetName val="램머"/>
      <sheetName val="작업일보"/>
      <sheetName val="옥외등신설"/>
      <sheetName val="저케CV22신설"/>
      <sheetName val="저케CV38신설"/>
      <sheetName val="저케CV8신설"/>
      <sheetName val="접지3종"/>
      <sheetName val="괴목육교"/>
      <sheetName val="사업수지"/>
      <sheetName val="견적 (2)"/>
      <sheetName val="실행간접비"/>
      <sheetName val="1차 내역서"/>
      <sheetName val="A갑지"/>
      <sheetName val="손익계산서"/>
      <sheetName val="발주처담당자"/>
      <sheetName val="공정표"/>
      <sheetName val="도급원가"/>
      <sheetName val="투입비"/>
      <sheetName val="내역_FILE"/>
      <sheetName val="갑지(추정)"/>
      <sheetName val="공조기"/>
      <sheetName val="1단계총괄내역서"/>
      <sheetName val="기초대가"/>
      <sheetName val="시설대가"/>
      <sheetName val="수목대가"/>
      <sheetName val="인공대가"/>
      <sheetName val="전기일위목록"/>
      <sheetName val="파일의이용"/>
      <sheetName val="토목공사"/>
      <sheetName val="노임이"/>
      <sheetName val="달대"/>
      <sheetName val="총 괄 표"/>
      <sheetName val="도곡동APT"/>
      <sheetName val="신대방교수"/>
      <sheetName val="장비집계"/>
      <sheetName val="산출기준자료"/>
      <sheetName val="CODE"/>
      <sheetName val="철근콘크리트 (5)"/>
      <sheetName val="안전장치"/>
      <sheetName val="일반공사"/>
      <sheetName val="원가계산서 "/>
      <sheetName val="VOR"/>
      <sheetName val="개요입력"/>
      <sheetName val="수량기준"/>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정의"/>
      <sheetName val="본사인상전"/>
      <sheetName val="일반부표"/>
      <sheetName val="토적단위"/>
      <sheetName val="원가서"/>
      <sheetName val="실행기초"/>
      <sheetName val="구간별현황"/>
      <sheetName val="5직접"/>
      <sheetName val="총괄표"/>
      <sheetName val="인공산출"/>
      <sheetName val="장비단가"/>
      <sheetName val="4.2.1 마루높이 검토"/>
      <sheetName val="청주(철골발주의뢰서)"/>
      <sheetName val="품셈표"/>
      <sheetName val="건축공사 집계표"/>
      <sheetName val="골조"/>
      <sheetName val="산출기초"/>
      <sheetName val="공사비산출서"/>
      <sheetName val="단가 "/>
      <sheetName val="경율산정.XLS"/>
      <sheetName val="실행예산"/>
      <sheetName val="버스운행안내"/>
      <sheetName val="기타 정보통신공사"/>
      <sheetName val="실행내역서 "/>
      <sheetName val="교각별철근수량집계표"/>
      <sheetName val="날개벽수량표"/>
      <sheetName val="구간재료"/>
      <sheetName val="적산산출"/>
      <sheetName val="자재비산출"/>
      <sheetName val="운용비산출"/>
      <sheetName val="관접합및부설"/>
      <sheetName val="간공설계서"/>
      <sheetName val="사각1,특1호"/>
      <sheetName val="수량집계"/>
      <sheetName val="소방"/>
      <sheetName val="이식운반"/>
      <sheetName val="용역비내역-진짜"/>
      <sheetName val="배수량"/>
      <sheetName val="기본계획"/>
      <sheetName val="WORK"/>
      <sheetName val="APT내역"/>
      <sheetName val="부대시설"/>
      <sheetName val="일용노임단가2001상"/>
      <sheetName val="참조자료"/>
      <sheetName val="간접비"/>
      <sheetName val="sub"/>
      <sheetName val="근로자"/>
      <sheetName val="국민연금표"/>
      <sheetName val="자판실행"/>
      <sheetName val="세금자료"/>
      <sheetName val="규준틀"/>
      <sheetName val="패널"/>
      <sheetName val="일 위 목 록 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횡배수관"/>
      <sheetName val="진주방향"/>
      <sheetName val="조명시설"/>
      <sheetName val="예산편성"/>
      <sheetName val="부대내역"/>
      <sheetName val="※참고자료※"/>
      <sheetName val="대치판정"/>
      <sheetName val="산출내역서집계표"/>
      <sheetName val="단가대비표 (3)"/>
      <sheetName val="比較表"/>
      <sheetName val="편집1"/>
      <sheetName val="경남"/>
      <sheetName val="경북"/>
      <sheetName val="중부"/>
      <sheetName val="포스코실행"/>
      <sheetName val="주beam"/>
      <sheetName val="?????"/>
      <sheetName val="관련자료입력"/>
      <sheetName val="출력용"/>
      <sheetName val="노임 단가"/>
      <sheetName val="심사물량"/>
      <sheetName val="도로정위치부표"/>
      <sheetName val="심사계산"/>
      <sheetName val="DB구축"/>
      <sheetName val="도로조사부표"/>
      <sheetName val="재정비내역"/>
      <sheetName val="입력변수"/>
      <sheetName val="지적고시내역"/>
      <sheetName val="골막이(야매)"/>
      <sheetName val="비용"/>
      <sheetName val="공사비산출내역"/>
      <sheetName val="공사비증감"/>
      <sheetName val="단가 (2)"/>
      <sheetName val="1월"/>
      <sheetName val="설계예산서(흙막이)"/>
      <sheetName val="건설기계사용기준"/>
      <sheetName val="노무단가"/>
      <sheetName val="BOJUNGGM"/>
      <sheetName val="일위산출"/>
      <sheetName val="예가표"/>
      <sheetName val="관급자재"/>
      <sheetName val="정부노임단가"/>
      <sheetName val="미드수량"/>
      <sheetName val="총괄"/>
      <sheetName val="개화1교"/>
      <sheetName val="TYPE-1"/>
      <sheetName val="수목단가"/>
      <sheetName val="시설수량표"/>
      <sheetName val="식재수량표"/>
      <sheetName val="대덕토공총"/>
      <sheetName val="주요항목별"/>
      <sheetName val="목록"/>
      <sheetName val="집계"/>
      <sheetName val="우수받이"/>
      <sheetName val="대표명단"/>
      <sheetName val="11-2.아파트내역"/>
      <sheetName val="구입단가"/>
      <sheetName val="유림총괄"/>
      <sheetName val="G.R300경비"/>
      <sheetName val="98태백"/>
      <sheetName val="설비"/>
      <sheetName val="archi(본사)"/>
      <sheetName val="약품공급2"/>
      <sheetName val="COST"/>
      <sheetName val="아파트"/>
      <sheetName val="참고자료"/>
      <sheetName val="ITEM"/>
      <sheetName val="기계설비"/>
      <sheetName val="S&amp;R"/>
      <sheetName val="인원계획-미화"/>
      <sheetName val="Quality"/>
      <sheetName val="People"/>
      <sheetName val="Risk"/>
      <sheetName val="Training"/>
      <sheetName val="General"/>
      <sheetName val="Instructions"/>
      <sheetName val="001"/>
      <sheetName val="출자한도"/>
      <sheetName val="구리토평1전기"/>
      <sheetName val="front"/>
      <sheetName val="wall"/>
      <sheetName val="이름교환"/>
      <sheetName val="직접비"/>
      <sheetName val="바닥판"/>
      <sheetName val="입력DATA"/>
      <sheetName val="판"/>
      <sheetName val="문학간접"/>
      <sheetName val="BOX"/>
      <sheetName val="단가대비"/>
      <sheetName val="우수공,맨홀,집수정"/>
      <sheetName val="설계개요"/>
      <sheetName val="Ekog10"/>
      <sheetName val="도급기성"/>
      <sheetName val="6공구(당초)"/>
      <sheetName val="하조서"/>
      <sheetName val="2008년상반노임"/>
      <sheetName val="건축일위"/>
      <sheetName val="그라우팅일위"/>
      <sheetName val="일반건축물통신회선수"/>
      <sheetName val="안전난간대원가"/>
      <sheetName val="Proposal"/>
      <sheetName val="용산1(해보)"/>
      <sheetName val="유류대관리"/>
      <sheetName val="BQ(실행)"/>
      <sheetName val="대로근거"/>
      <sheetName val="원가계산"/>
      <sheetName val="횡배수관수량집계"/>
      <sheetName val="주공 갑지"/>
      <sheetName val="배수장토목공사비"/>
      <sheetName val="기본일위"/>
      <sheetName val="NEW DB"/>
      <sheetName val="단가일람 (2)"/>
      <sheetName val="#2_Paint"/>
      <sheetName val="기초공"/>
      <sheetName val="기둥(원형)"/>
      <sheetName val="실행예산서"/>
      <sheetName val="자  재"/>
      <sheetName val="건축외주"/>
      <sheetName val="규격"/>
      <sheetName val="저"/>
      <sheetName val="일위대가-1"/>
      <sheetName val="서식"/>
      <sheetName val="재료표"/>
      <sheetName val="물량내역"/>
      <sheetName val="기초목"/>
      <sheetName val="외주(기준)"/>
      <sheetName val="재.노.경(기준)"/>
      <sheetName val="선정요령"/>
      <sheetName val="전기"/>
      <sheetName val="Sheet3"/>
      <sheetName val="퍼스트"/>
      <sheetName val="갑지1"/>
      <sheetName val="가설공사"/>
      <sheetName val="4차원가계산서"/>
      <sheetName val="단가결정"/>
      <sheetName val="내역아"/>
      <sheetName val="울타리"/>
      <sheetName val="시운전연료비"/>
      <sheetName val="고내분기~한림"/>
      <sheetName val="광령~경마장"/>
      <sheetName val="세기~광령"/>
      <sheetName val="물건개요"/>
      <sheetName val="빌딩경영보고서"/>
      <sheetName val="리스료"/>
      <sheetName val="소화실적"/>
      <sheetName val="파이프류"/>
      <sheetName val="소총괄표1"/>
      <sheetName val="부대tu"/>
      <sheetName val="부하계산서"/>
      <sheetName val="실행(ALT1)"/>
      <sheetName val="코드"/>
      <sheetName val="96작생능"/>
      <sheetName val="단가1"/>
      <sheetName val="품셈"/>
      <sheetName val="입찰"/>
      <sheetName val="현경"/>
      <sheetName val="점수계산1-2"/>
      <sheetName val="실행내역서"/>
      <sheetName val="간접1"/>
      <sheetName val="PAINT"/>
      <sheetName val="36단가"/>
      <sheetName val="가격조사서"/>
      <sheetName val="설계내역2"/>
      <sheetName val="2F 회의실견적(5_14 일대)"/>
      <sheetName val="FCU선정"/>
      <sheetName val="적정심사"/>
      <sheetName val="일위대가내역"/>
      <sheetName val="기초데이타"/>
      <sheetName val="단면가정"/>
      <sheetName val="설계변경총괄표(계산식)"/>
      <sheetName val="건축2"/>
      <sheetName val="내역분기"/>
      <sheetName val="단가조사-예비품"/>
      <sheetName val="확약서"/>
      <sheetName val="6호기"/>
      <sheetName val="발주수량표"/>
      <sheetName val="대여현황"/>
      <sheetName val="6차2회변경내역서"/>
      <sheetName val="동수"/>
      <sheetName val="설계예시"/>
      <sheetName val="열린교실"/>
      <sheetName val="도기류"/>
      <sheetName val="양남(실시)"/>
      <sheetName val="건천(실시)"/>
      <sheetName val="외동(실시)"/>
      <sheetName val="안강(실시)"/>
      <sheetName val="안강(우선실시)"/>
      <sheetName val="도堉᎓"/>
      <sheetName val="내역2"/>
      <sheetName val="아파트 내역"/>
      <sheetName val="비교표"/>
      <sheetName val="NYS"/>
      <sheetName val="설계명세서-2"/>
      <sheetName val="덕전리"/>
      <sheetName val="세골재  T2 변경 현황"/>
      <sheetName val="4.직접인건비"/>
      <sheetName val="직접인건비"/>
      <sheetName val="값"/>
      <sheetName val="적현로"/>
      <sheetName val="토목주소"/>
      <sheetName val="프랜트면허"/>
      <sheetName val="전산소모"/>
      <sheetName val="폐토수익화 "/>
      <sheetName val="전등설비"/>
      <sheetName val="단위량"/>
      <sheetName val="재료집계표2"/>
      <sheetName val="토적집계표"/>
      <sheetName val="기초자료입력"/>
      <sheetName val="지주토목내역서"/>
      <sheetName val="FOOD COURT 천정 뿜칠 배기 철거후 재시공"/>
      <sheetName val="일위"/>
      <sheetName val="시화점실행"/>
      <sheetName val="가시설수량"/>
      <sheetName val="평가데이터"/>
      <sheetName val="48단가"/>
      <sheetName val="말고개터널조명전압강하"/>
      <sheetName val="적용기준"/>
      <sheetName val="내2"/>
      <sheetName val="품셈 "/>
      <sheetName val="고시단가"/>
      <sheetName val="연결관암거"/>
      <sheetName val="3.고급화검토"/>
      <sheetName val="2.2.10.샤시등"/>
      <sheetName val="입면고급화단가표"/>
      <sheetName val="돈암사업"/>
      <sheetName val="동해title"/>
      <sheetName val="갑지70%"/>
      <sheetName val="48일위"/>
      <sheetName val="48수량"/>
      <sheetName val="22일위"/>
      <sheetName val="단가일람표"/>
      <sheetName val="토지가격산출"/>
      <sheetName val="잡철물"/>
      <sheetName val="단면별연장"/>
      <sheetName val="횡배수관집현황(2공구)"/>
      <sheetName val="원형1호맨홀토공수량"/>
      <sheetName val="부재리스트"/>
      <sheetName val="예산서"/>
      <sheetName val="설계서(본관)"/>
      <sheetName val="노무비단가"/>
      <sheetName val="제출내역 (2)"/>
      <sheetName val="마산방향"/>
      <sheetName val="마산방향철근집계"/>
      <sheetName val="2000노임기준"/>
      <sheetName val="원가장"/>
      <sheetName val="단위중량"/>
      <sheetName val="수곡내역"/>
      <sheetName val="도봉2지구"/>
      <sheetName val="세대별집계표(BY 고려전산)_미출력"/>
      <sheetName val="검토표(총괄)"/>
      <sheetName val="추가할증(삭제금지)"/>
      <sheetName val="자재일람"/>
      <sheetName val="수납몸통"/>
      <sheetName val="수로단위수량"/>
      <sheetName val="원가계산서(변경)"/>
      <sheetName val="계정"/>
      <sheetName val="견적서갑지연속"/>
      <sheetName val="매매"/>
      <sheetName val="토공사(흙막이)"/>
      <sheetName val="안양1공구_건축"/>
      <sheetName val="투찰금액"/>
      <sheetName val="공사"/>
      <sheetName val="데리네이타현황"/>
      <sheetName val="일쐈齣/"/>
      <sheetName val="일ᩐ瀀"/>
      <sheetName val="일ᩐ頀"/>
      <sheetName val="난방설비"/>
      <sheetName val="내역서 (2)"/>
      <sheetName val="단가최종"/>
      <sheetName val="출력X"/>
      <sheetName val="단위목록"/>
      <sheetName val="기계경비목록"/>
      <sheetName val="근거(기밀댐퍼)"/>
      <sheetName val="직재"/>
      <sheetName val="예산조서"/>
      <sheetName val="배수관연장조서"/>
      <sheetName val="첨부1-1"/>
      <sheetName val="단재적표"/>
      <sheetName val="분수공별 면적"/>
      <sheetName val="관로조직표"/>
      <sheetName val="음성방향"/>
      <sheetName val="맨홀_공사비"/>
      <sheetName val="교대"/>
      <sheetName val="공종구간"/>
      <sheetName val="Customer Databas"/>
      <sheetName val="대가목록"/>
      <sheetName val="VST재료산출"/>
      <sheetName val="명세서"/>
      <sheetName val="인부노임"/>
      <sheetName val="터널조도"/>
      <sheetName val="설계표지"/>
      <sheetName val="ALL"/>
      <sheetName val="LIDE"/>
      <sheetName val="본체"/>
      <sheetName val="SG"/>
      <sheetName val="7월11일"/>
      <sheetName val="2.고용보험료산출근거"/>
      <sheetName val="7단가"/>
      <sheetName val="basic"/>
      <sheetName val="단가조정"/>
      <sheetName val="7내역"/>
      <sheetName val="간접"/>
      <sheetName val="공종별집계표(창고-52평)"/>
      <sheetName val="자재일위(경)"/>
      <sheetName val="상호참고자료"/>
      <sheetName val="발주처자료입력"/>
      <sheetName val="회사기본자료"/>
      <sheetName val="하자보증자료"/>
      <sheetName val="원가계산(2)"/>
      <sheetName val="원내역"/>
      <sheetName val="공정계획"/>
      <sheetName val="공량산출서"/>
      <sheetName val="단관데이터"/>
      <sheetName val="이형관데이터"/>
      <sheetName val="중기경유지급대장"/>
      <sheetName val="중기잡유공제"/>
      <sheetName val="중기잡유지급대장"/>
      <sheetName val="중기임차료"/>
      <sheetName val="중기경유공제"/>
      <sheetName val="안전시설"/>
      <sheetName val="현장별"/>
      <sheetName val="중집계"/>
      <sheetName val="참고"/>
      <sheetName val="APT"/>
      <sheetName val="전문품의"/>
      <sheetName val="전기집계표"/>
      <sheetName val="산출서"/>
      <sheetName val="2008년상반기"/>
      <sheetName val="기안"/>
      <sheetName val="익월작업계힉"/>
      <sheetName val="유효성체크"/>
      <sheetName val="표준견적서"/>
      <sheetName val="당초"/>
      <sheetName val="중기솔뇨"/>
      <sheetName val="중기명"/>
      <sheetName val="CTEMCOST"/>
      <sheetName val="98NS-N"/>
      <sheetName val="소야공정계획표"/>
      <sheetName val="45,46"/>
      <sheetName val="단가산출목록표"/>
      <sheetName val="PAD TR보호대기초"/>
      <sheetName val="가로등기초"/>
      <sheetName val="HANDHOLE(2)"/>
      <sheetName val="소일위대가코드표"/>
      <sheetName val="차액보증"/>
      <sheetName val="실행對比"/>
      <sheetName val="공동"/>
      <sheetName val="테이블"/>
      <sheetName val="전열산출서"/>
      <sheetName val="설계내역"/>
      <sheetName val="북부"/>
      <sheetName val="장비별표(오거보링)(Ø400)(12M)"/>
      <sheetName val="내역서(삼호)"/>
      <sheetName val="ARCH개략"/>
      <sheetName val="EQUIP 개략내역서"/>
      <sheetName val="UG&amp;PAV (개략내역서)"/>
      <sheetName val="창운"/>
      <sheetName val="EQUIP"/>
      <sheetName val="동서실행예산"/>
      <sheetName val="DNT견적"/>
      <sheetName val="지수"/>
      <sheetName val="기초"/>
      <sheetName val="cable-data"/>
      <sheetName val="00000"/>
      <sheetName val="내역서(토목)"/>
      <sheetName val="환산"/>
      <sheetName val="E총"/>
      <sheetName val="견"/>
      <sheetName val="확_x0000__x0000_"/>
      <sheetName val="토적표"/>
      <sheetName val="9509"/>
      <sheetName val="신호등일위대가"/>
      <sheetName val="설계조건"/>
      <sheetName val="단위"/>
      <sheetName val="자재비"/>
      <sheetName val="4.2유효폭의 계산"/>
      <sheetName val="재료비노무비"/>
      <sheetName val="참조 (2)"/>
      <sheetName val="자재단가비교표"/>
      <sheetName val="공주-교대(A1)"/>
      <sheetName val="구분자"/>
      <sheetName val="결재갑지"/>
      <sheetName val="0226"/>
      <sheetName val="여흥"/>
      <sheetName val="기본설계기준"/>
      <sheetName val="품셈총괄표"/>
      <sheetName val="토공정보"/>
      <sheetName val="배서어음명세서"/>
      <sheetName val="노임9월"/>
      <sheetName val="월현황(내자)"/>
      <sheetName val="2003상반기노舓⾢_x0005_"/>
      <sheetName val="수량산출서-2"/>
      <sheetName val="문화가격표"/>
      <sheetName val="직공비"/>
      <sheetName val="선정대비표(총괄,조정)"/>
      <sheetName val="TYPE1"/>
      <sheetName val="슬래브"/>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익산"/>
      <sheetName val="비교1"/>
      <sheetName val="완제수불8"/>
      <sheetName val="BSD (2)"/>
      <sheetName val="전기혼잡제경비(45)"/>
      <sheetName val="[2차1차.XLS]일쐈齣/"/>
      <sheetName val="일위총괄표"/>
      <sheetName val="1.설계조건"/>
      <sheetName val="11년상반기"/>
      <sheetName val="CATV"/>
      <sheetName val="상하차비용(기계상차)"/>
      <sheetName val="수간보호"/>
      <sheetName val="수정"/>
      <sheetName val="직접경비"/>
      <sheetName val="BNR Design"/>
      <sheetName val="6)화재 탐지 설비"/>
      <sheetName val="남양주부대"/>
      <sheetName val="MOTOR"/>
      <sheetName val="실행기고및 투입현황(총괄)"/>
      <sheetName val="제품"/>
      <sheetName val="대안"/>
      <sheetName val="원안"/>
      <sheetName val="견적업체"/>
      <sheetName val="증감내역서"/>
      <sheetName val="기성내역서(토목)"/>
      <sheetName val="별제권_정리담보권1"/>
      <sheetName val="공기주입기 설치공사"/>
      <sheetName val="안동예산서"/>
      <sheetName val="맨홀수량산출"/>
      <sheetName val="세기~_x0000__x0000_"/>
      <sheetName val="PAY2002"/>
      <sheetName val="Item Code"/>
      <sheetName val="남양내역"/>
      <sheetName val="5.개인보호구지급"/>
      <sheetName val="AL공사(원)"/>
      <sheetName val="해외"/>
      <sheetName val="상반기손익차2총괄"/>
      <sheetName val="1-11조직표"/>
      <sheetName val="input"/>
      <sheetName val="경상직원"/>
      <sheetName val="생산월보"/>
      <sheetName val="세부내역서_xdf88_˜㠦â"/>
      <sheetName val="세부내역서_xdf88_˟㠦å"/>
      <sheetName val="2월"/>
      <sheetName val="3월"/>
      <sheetName val="내역_F저潖㄀"/>
      <sheetName val="플랜트 설치"/>
      <sheetName val="연습"/>
      <sheetName val="비목코드"/>
      <sheetName val="여부구분"/>
      <sheetName val="신림자금"/>
      <sheetName val="검산금액"/>
      <sheetName val="선수보증금"/>
      <sheetName val="연체일수"/>
      <sheetName val="기초해지"/>
      <sheetName val="잔가합계"/>
      <sheetName val="기성내역서표지"/>
      <sheetName val="변경내역서간지"/>
      <sheetName val="간지"/>
      <sheetName val="암거치수표"/>
      <sheetName val="전기BOX내역서"/>
      <sheetName val="SHEET PILE 집계표"/>
      <sheetName val="덧씌우기구간수량산출1"/>
      <sheetName val="단위세대물량"/>
      <sheetName val="기성내역1"/>
      <sheetName val="단가(자재)"/>
      <sheetName val="단가(노임)"/>
      <sheetName val="기초목록"/>
      <sheetName val="구간별관경"/>
      <sheetName val="원가계산서_변경_"/>
      <sheetName val="공사비"/>
      <sheetName val="용역비산출"/>
      <sheetName val="공문(신)"/>
      <sheetName val="공사_산출"/>
      <sheetName val="예산조서(전송)"/>
      <sheetName val="제작실적"/>
      <sheetName val="당사분아님"/>
      <sheetName val="예산"/>
      <sheetName val="시중노임단가"/>
      <sheetName val="내역서01"/>
      <sheetName val="SULKEA"/>
      <sheetName val="2002하반기노임기준"/>
      <sheetName val="견적1"/>
      <sheetName val="가로등내역서"/>
      <sheetName val="쌍송교"/>
      <sheetName val="용소리교"/>
      <sheetName val="용연"/>
      <sheetName val="울산"/>
      <sheetName val="진천"/>
      <sheetName val="구미"/>
      <sheetName val="대구"/>
      <sheetName val="언양"/>
      <sheetName val="변압기 및 殰时೐_x001b__x0000_"/>
      <sheetName val="총괄집계표"/>
      <sheetName val="49단가"/>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6. 직접경비"/>
      <sheetName val="일위집계"/>
      <sheetName val="단가집계목록"/>
      <sheetName val="[2차1차.XLS][2차1차.XLS]일쐈齣/"/>
      <sheetName val="Sheet2 (2)"/>
      <sheetName val="하중계산"/>
      <sheetName val="노무자명부"/>
      <sheetName val="MCC_x0005__x0000_"/>
      <sheetName val="견적990322"/>
      <sheetName val="재정비직인"/>
      <sheetName val="현금흐름"/>
      <sheetName val="목표세부명세"/>
      <sheetName val="표준차도부연장집계-ASP"/>
      <sheetName val="보도포장연장조서-표준차도부"/>
      <sheetName val="표준차도부연장조서-ASP"/>
      <sheetName val="노단"/>
      <sheetName val="SAM"/>
      <sheetName val="13LPMCC"/>
      <sheetName val="조도계산"/>
      <sheetName val="1차_xd8c5_︀濕"/>
      <sheetName val="하수급견적대비"/>
      <sheetName val="동홍동인부인적사항"/>
      <sheetName val="장비비"/>
      <sheetName val="T13(P68~72,78)"/>
      <sheetName val="배수장공사비명세서"/>
      <sheetName val="SORCE1"/>
      <sheetName val="변압기_및_발전기_용량"/>
      <sheetName val="범례_(2)2"/>
      <sheetName val="출력은_금물2"/>
      <sheetName val="단가_및_재료비2"/>
      <sheetName val="unit_42"/>
      <sheetName val="노원열병합__건축공사기성내역서2"/>
      <sheetName val="안양동교_1안2"/>
      <sheetName val="단가표_(2)2"/>
      <sheetName val="일_위_대_가_표2"/>
      <sheetName val="할증_2"/>
      <sheetName val="기초입력_DATA2"/>
      <sheetName val="수목데이타_2"/>
      <sheetName val="중기조종사_단위단가2"/>
      <sheetName val="BSD__2_1"/>
      <sheetName val="직원_인적급여_카드1"/>
      <sheetName val="_갑지2"/>
      <sheetName val="Sheet1_(2)1"/>
      <sheetName val="6PILE  (돌출)"/>
      <sheetName val="RM목표&amp;실적"/>
      <sheetName val="환율change"/>
      <sheetName val="유방야장기초"/>
      <sheetName val="주철골"/>
      <sheetName val="맨홀조서"/>
      <sheetName val="금액집계"/>
      <sheetName val="인건비(ref)"/>
      <sheetName val="투찰판"/>
      <sheetName val="L40 B19.9"/>
      <sheetName val="4_일위대가목차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견적_(2)"/>
      <sheetName val="G_R300경비"/>
      <sheetName val="기타_정보통신공사"/>
      <sheetName val="산근목록"/>
      <sheetName val="호표목록"/>
      <sheetName val="1.설계기준"/>
      <sheetName val="2월분"/>
      <sheetName val="외국인현황및전출입관리"/>
      <sheetName val="첨"/>
      <sheetName val="admin"/>
      <sheetName val="세기~砀㡮"/>
      <sheetName val="이름정의"/>
      <sheetName val="자재표"/>
      <sheetName val="지구단위계획"/>
      <sheetName val="MATERIAL"/>
      <sheetName val="1공구내역서(1)"/>
      <sheetName val="1.수인터널"/>
      <sheetName val="별표 "/>
      <sheetName val="매출부문"/>
      <sheetName val="Sheet15"/>
      <sheetName val="산출근거목록"/>
      <sheetName val="일대목록"/>
      <sheetName val="3지구단위"/>
      <sheetName val="토공산근"/>
      <sheetName val="법면단"/>
      <sheetName val="2000년 공정표"/>
      <sheetName val="가계부"/>
      <sheetName val="제품목록"/>
      <sheetName val="매입매출관리"/>
      <sheetName val="유역면_x0000_"/>
      <sheetName val="골재집계"/>
      <sheetName val="-레미콘집계"/>
      <sheetName val="-몰탈콘크리트"/>
      <sheetName val="날개수량1.5"/>
      <sheetName val="자갈,시멘트,모래산출"/>
      <sheetName val="-철근집계"/>
      <sheetName val="포장재료(1)"/>
      <sheetName val="-흄관집계"/>
      <sheetName val="1-1"/>
      <sheetName val="단가(기자재)"/>
      <sheetName val="일집"/>
      <sheetName val="네고율"/>
      <sheetName val="노임단가 및 기계경비"/>
      <sheetName val="2.토목공사"/>
      <sheetName val="Sheet6"/>
      <sheetName val="중도해지진행업체"/>
      <sheetName val="기초해지2"/>
      <sheetName val="일위대가목록1"/>
      <sheetName val="중기 목록표"/>
      <sheetName val="원곡IC교 내진성능보강공사 실시설계 용역.xlsx"/>
      <sheetName val="C3"/>
      <sheetName val="단위별 일위대가표"/>
      <sheetName val="철콘-부대"/>
      <sheetName val="일위대_x0000__x0000_Ԁ"/>
      <sheetName val="발주설계서(당초)"/>
      <sheetName val="개별직종노임단가(2005.1)"/>
      <sheetName val="철골공사"/>
      <sheetName val="접속도로1"/>
      <sheetName val="재집"/>
      <sheetName val="9GNG운반"/>
      <sheetName val="4.직접인ֺ_x0000_"/>
      <sheetName val="단가대비표_(3)"/>
      <sheetName val="설계명세서_(장비)"/>
      <sheetName val="4_직접인건비"/>
      <sheetName val="일_위_목_록_표"/>
      <sheetName val="TRE_TABLE"/>
      <sheetName val="EQ-R1"/>
      <sheetName val="보험료산출"/>
      <sheetName val="산출내역(4월)"/>
      <sheetName val="산출내역(5월) (2)"/>
      <sheetName val="도급금액"/>
      <sheetName val="기흥하도용"/>
      <sheetName val="구조물철거타공정이월"/>
      <sheetName val="인쇄안해도됨"/>
      <sheetName val="자재운반단가일람표"/>
      <sheetName val="C1.공사개요"/>
      <sheetName val="작성"/>
      <sheetName val="토목검측서"/>
      <sheetName val="토목내역 (2)"/>
      <sheetName val="빙100장비사양"/>
      <sheetName val="기계경비목록1"/>
      <sheetName val="단가산출1"/>
      <sheetName val="연결원본-절대지우지말것"/>
      <sheetName val="설계서(7)"/>
      <sheetName val="소포내역 (2)"/>
      <sheetName val="간선"/>
      <sheetName val="옥룡잡비"/>
      <sheetName val="4.1단가표"/>
      <sheetName val="4.2노임단가표"/>
      <sheetName val="기별명세"/>
      <sheetName val="배관배선 단가조사"/>
      <sheetName val="99노임단가"/>
      <sheetName val="직원_인적급여缀稪ԯ"/>
      <sheetName val="구조물공"/>
      <sheetName val="이름표"/>
      <sheetName val="비교표준지"/>
      <sheetName val="종전자산조서"/>
      <sheetName val="CC16-내역서"/>
      <sheetName val="입찰내역서"/>
      <sheetName val="정공공사"/>
      <sheetName val="국내조달(통합-1)"/>
      <sheetName val="5.수정데이터통합"/>
      <sheetName val="빌딩코드"/>
      <sheetName val="unitpric"/>
      <sheetName val="말뚝물량"/>
      <sheetName val="단위량당중기사용료"/>
      <sheetName val="COPING"/>
      <sheetName val="공예율"/>
      <sheetName val="견적공통"/>
      <sheetName val="급탕순환펌프"/>
      <sheetName val="메인거더-크로스빔200연결부"/>
      <sheetName val="파일À_x0000_Ԁ"/>
      <sheetName val="공량예산"/>
      <sheetName val="2)관접합"/>
      <sheetName val="개소별수량산출"/>
      <sheetName val="4_공_x0005__x0000_"/>
      <sheetName val="조건표"/>
      <sheetName val="경비_원본"/>
      <sheetName val="예방접종계획"/>
      <sheetName val="근태계획서"/>
      <sheetName val="직접경비호표"/>
      <sheetName val="직접인건비호표(항목60%)"/>
      <sheetName val="단위수량DATA"/>
      <sheetName val="적용노임"/>
      <sheetName val="기계경비산출기준"/>
      <sheetName val="건설기계가격"/>
      <sheetName val="토목내역서"/>
      <sheetName val="덤프"/>
      <sheetName val="석재다짐"/>
      <sheetName val="소운반"/>
      <sheetName val="아스콘"/>
      <sheetName val="내역서1999.8최종"/>
      <sheetName val="대가표(품셈)"/>
      <sheetName val="기술자자료입력"/>
      <sheetName val="단면치수"/>
      <sheetName val="경영"/>
      <sheetName val="98년"/>
      <sheetName val="실적"/>
      <sheetName val="결과치"/>
      <sheetName val="경비산출서"/>
      <sheetName val="토공(우물통,기타) "/>
      <sheetName val="점검총괄"/>
      <sheetName val="Sheet22"/>
      <sheetName val="투입내역"/>
      <sheetName val="자금신청서"/>
      <sheetName val="각형맨홀"/>
      <sheetName val="일용인부산출"/>
      <sheetName val="산출근거-1"/>
      <sheetName val="간선계산"/>
      <sheetName val="정산노무"/>
      <sheetName val="정산재료"/>
      <sheetName val="공조기휀"/>
      <sheetName val="AHU집계"/>
      <sheetName val="시설물일_x0000_"/>
      <sheetName val="부안일위"/>
      <sheetName val="몸체(460×600)"/>
      <sheetName val="월별손익_x0000__x0000_"/>
      <sheetName val="방송(체육관)"/>
      <sheetName val="샌딩 에폭시 도장"/>
      <sheetName val="콘_재료분리(1)"/>
      <sheetName val="단위가격"/>
      <sheetName val="법곡리"/>
      <sheetName val="규_x0000__x0000_"/>
      <sheetName val="산근"/>
      <sheetName val="별표집계"/>
      <sheetName val="base"/>
      <sheetName val="운반자료"/>
      <sheetName val="공사자료입력"/>
      <sheetName val="내역서견적"/>
      <sheetName val="우수관연장및높이"/>
      <sheetName val="우수맨홀평균높이"/>
      <sheetName val="96보완계획7.12"/>
      <sheetName val="업체별기성내역"/>
      <sheetName val="이식수목상하차"/>
      <sheetName val="R&amp;D"/>
      <sheetName val="2차1차.XLS"/>
      <sheetName val="2%EC%B0%A81%EC%B0%A8.XLS"/>
      <sheetName val="일위대가_4층원격_"/>
      <sheetName val="날개벽"/>
      <sheetName val="암거단위"/>
      <sheetName val="운반공"/>
      <sheetName val="C1"/>
      <sheetName val="유리"/>
      <sheetName val="메인"/>
      <sheetName val="사정단가표"/>
      <sheetName val="중기"/>
      <sheetName val="등록자료"/>
      <sheetName val="매출현황"/>
      <sheetName val="입력정보"/>
      <sheetName val="공비대비"/>
      <sheetName val="급여준비"/>
      <sheetName val="기준9801"/>
      <sheetName val="비교9701"/>
      <sheetName val="암거단위-1련"/>
      <sheetName val="열교환기"/>
      <sheetName val="감가상각비"/>
      <sheetName val="공사설명서외"/>
      <sheetName val="물량산출"/>
      <sheetName val="내역薘"/>
      <sheetName val="내역헾"/>
      <sheetName val="접합 및 부설 "/>
      <sheetName val="내역서(신규OFFICE(14))"/>
      <sheetName val="공사비산출헾"/>
      <sheetName val="일위대가표(평택)"/>
      <sheetName val="노무비(DB)"/>
      <sheetName val="Curr"/>
      <sheetName val="제잡비"/>
      <sheetName val="대림경상68억"/>
      <sheetName val="48일위(기존)"/>
      <sheetName val="남양주댠가표"/>
      <sheetName val="가설건물"/>
      <sheetName val="new급여T(4을-운전)"/>
      <sheetName val="사업성분석"/>
      <sheetName val="가격조사"/>
      <sheetName val="상부공"/>
      <sheetName val="가격조坨B"/>
      <sheetName val="가격조떧⾤"/>
      <sheetName val="별첨 #1-1. 각기능별개발원가"/>
      <sheetName val="리츠"/>
      <sheetName val="IN"/>
      <sheetName val="적격심사표"/>
      <sheetName val="49일위"/>
      <sheetName val="P54"/>
      <sheetName val="예산총괄"/>
      <sheetName val="S14"/>
      <sheetName val="토목을"/>
      <sheetName val="회계코드"/>
      <sheetName val="공사코드"/>
      <sheetName val="관리부"/>
      <sheetName val="정산"/>
      <sheetName val="청구분"/>
      <sheetName val="총무부"/>
      <sheetName val="내역(신례)"/>
      <sheetName val="용수로조직"/>
      <sheetName val="연동내역"/>
      <sheetName val="문︀苕ԯ"/>
      <sheetName val="準備ｼｰﾄ"/>
      <sheetName val="Budget 2005(DW)"/>
      <sheetName val="8월"/>
      <sheetName val="울산자동제어"/>
      <sheetName val="DB"/>
      <sheetName val="분전함신설"/>
      <sheetName val="접지1종"/>
      <sheetName val="마산월령동골조물량변경"/>
      <sheetName val="을-ATYPE"/>
      <sheetName val="기본사항"/>
      <sheetName val="건축원가"/>
      <sheetName val="내역서(기계)"/>
      <sheetName val="총괄메뉴"/>
      <sheetName val="세기~¬_x0000_"/>
      <sheetName val="__"/>
      <sheetName val="주공기준"/>
      <sheetName val="관접⡩輿Ⰰ洱"/>
      <sheetName val="관접Ⱪ洱嬱"/>
      <sheetName val="도장수량(하1)"/>
      <sheetName val="주형"/>
      <sheetName val="지급자_x0000_"/>
      <sheetName val="견적서입력"/>
      <sheetName val="묘발입력"/>
      <sheetName val="[2차1차.XLS][2차1차.XLS]_2_1__XLS_2"/>
      <sheetName val="결재판(삭제하지말아주세요)"/>
      <sheetName val="재료할증"/>
      <sheetName val="단가순번"/>
      <sheetName val="삭제금지단가"/>
      <sheetName val="내역서(당초변경)"/>
      <sheetName val="횡 연장"/>
      <sheetName val="MC산출근거"/>
      <sheetName val="건공실"/>
      <sheetName val="기성표지(갑) (06월)"/>
      <sheetName val="기성청구서-내역서"/>
      <sheetName val="수량산출서 "/>
      <sheetName val="FAB별"/>
      <sheetName val="토목내역서 (도급단가)"/>
      <sheetName val="감가상각"/>
      <sheetName val="산수배수"/>
      <sheetName val="흥양2교토공집계표"/>
      <sheetName val="관보호공단위수량"/>
      <sheetName val="2련간지"/>
      <sheetName val="1차 Ô_x0000_Ԁ"/>
      <sheetName val="문10"/>
      <sheetName val="인천제철"/>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상부수량집계표"/>
      <sheetName val="견적정보"/>
      <sheetName val="계림(함평)"/>
      <sheetName val="계림(장성)"/>
      <sheetName val="신.분"/>
      <sheetName val="2부서별"/>
      <sheetName val="참고사항"/>
      <sheetName val="골조공사"/>
      <sheetName val="재료집계"/>
      <sheetName val="대차대조표"/>
      <sheetName val="지불결의"/>
      <sheetName val="단지공용공종"/>
      <sheetName val="단지시설"/>
      <sheetName val="동공용시설"/>
      <sheetName val="동공용공종"/>
      <sheetName val="실제업로드시트"/>
      <sheetName val="전용공종"/>
      <sheetName val="세대"/>
      <sheetName val="신대방33(적용)"/>
      <sheetName val="안양건축"/>
      <sheetName val="자재 발주서-91"/>
      <sheetName val="수량"/>
      <sheetName val="지급내역서"/>
      <sheetName val="1.취수장"/>
      <sheetName val="연돌일위집계"/>
      <sheetName val="값목록(Don't touch)"/>
      <sheetName val="TN IO_LIST"/>
      <sheetName val="FAB4생산"/>
      <sheetName val="TG9504"/>
      <sheetName val="고객사 관리 코드"/>
      <sheetName val="소각장스케줄"/>
      <sheetName val="유역별면적"/>
      <sheetName val="합리식"/>
      <sheetName val="아산측후소"/>
      <sheetName val="소방기계"/>
      <sheetName val="01상노임"/>
      <sheetName val="약품설비"/>
      <sheetName val="사용자데이터입력 (2)"/>
      <sheetName val="사용자데이터입력"/>
      <sheetName val="시설물구분"/>
      <sheetName val="하자구분"/>
      <sheetName val="동"/>
      <sheetName val="공간"/>
      <sheetName val="지급자재여부"/>
      <sheetName val="기타"/>
      <sheetName val="ELECTRIC"/>
      <sheetName val="공사내역"/>
      <sheetName val="일용직내역"/>
      <sheetName val="22단가(철거)"/>
      <sheetName val="49단가(철거)"/>
      <sheetName val="본실행경비"/>
      <sheetName val="견적내역"/>
      <sheetName val="9.덕트"/>
      <sheetName val="측량노임단가"/>
      <sheetName val="개산공사비"/>
      <sheetName val="4월"/>
      <sheetName val="공종단가"/>
      <sheetName val="수목일위"/>
      <sheetName val="인건비(VOICE)"/>
      <sheetName val="사업소득자세수추계"/>
      <sheetName val="금융소득종합과세"/>
      <sheetName val="근로소득세2001"/>
      <sheetName val="중기산출"/>
      <sheetName val="일위단가"/>
      <sheetName val="1차사업FS"/>
      <sheetName val="도근좌표"/>
      <sheetName val="암거"/>
      <sheetName val="단가조사서 (2)"/>
      <sheetName val="매출원가명세"/>
      <sheetName val="토공1"/>
      <sheetName val="토공2"/>
      <sheetName val="구조물토공1"/>
      <sheetName val="토공3"/>
      <sheetName val="수량조서"/>
      <sheetName val="ilch"/>
      <sheetName val="98지급계획"/>
      <sheetName val="노임_단가"/>
      <sheetName val="품셈_"/>
      <sheetName val="급여대장출력"/>
      <sheetName val="기준_국가명"/>
      <sheetName val="국산화"/>
      <sheetName val="매설지선굴착"/>
      <sheetName val="A1"/>
      <sheetName val="4. 주형설계"/>
      <sheetName val="C_d"/>
      <sheetName val="건축토목내역"/>
      <sheetName val="6-1__관개량조서1"/>
      <sheetName val="_견적서1"/>
      <sheetName val="const_1"/>
      <sheetName val="DATA_입력란1"/>
      <sheetName val="CABLE_SIZE-11"/>
      <sheetName val="내_역_서(총괄)1"/>
      <sheetName val="일위대가_목록표1"/>
      <sheetName val="10월_(2)1"/>
      <sheetName val="1_우편집중내역서1"/>
      <sheetName val="실행내역_1"/>
      <sheetName val="설명서_1"/>
      <sheetName val="단__가__대__비__표1"/>
      <sheetName val="일__위__대__가__목__록1"/>
      <sheetName val="2000,9월_일위1"/>
      <sheetName val="06_일위대가목록1"/>
      <sheetName val="2_1__노무비_평균단가산출1"/>
      <sheetName val="노무비_근거1"/>
      <sheetName val="전차선로_물량표1"/>
      <sheetName val="3_하중산정4_지지력1"/>
      <sheetName val="간접비_총괄표1"/>
      <sheetName val="을_11"/>
      <sheetName val="을_21"/>
      <sheetName val="1__설계조건_2_단면가정_3__하중계산1"/>
      <sheetName val="4_2_1_마루높이_검토1"/>
      <sheetName val="건축공사_집계표1"/>
      <sheetName val="1차_내역서1"/>
      <sheetName val="단가_(2)"/>
      <sheetName val="경율산정_XLS1"/>
      <sheetName val="단가_"/>
      <sheetName val="1_설계기준_"/>
      <sheetName val="자__재1"/>
      <sheetName val="주공_갑지"/>
      <sheetName val="실행내역서_"/>
      <sheetName val="제출내역_(2)"/>
      <sheetName val="원가계산서_"/>
      <sheetName val="아파트_내역"/>
      <sheetName val="EQUIP_개략내역서"/>
      <sheetName val="UG&amp;PAV_(개략내역서)"/>
      <sheetName val="토목내역_(2)"/>
      <sheetName val="TN_IO_LIST"/>
      <sheetName val="세골재__T2_변경_현황"/>
      <sheetName val="단가일람_(2)"/>
      <sheetName val="2F_회의실견적(5_14_일대)"/>
      <sheetName val="1차?︀濕"/>
      <sheetName val="일위대"/>
      <sheetName val="갑지(요약)"/>
      <sheetName val="총투입계"/>
      <sheetName val="시운전연료"/>
      <sheetName val="정화조동내역"/>
      <sheetName val="CashFlow(중간집계)"/>
      <sheetName val="정리계획CF평가"/>
      <sheetName val="운용劬_x0010__x0000_"/>
      <sheetName val="Traⱂ⿵_x0005__x0000_"/>
      <sheetName val="Tra壸%ⱂ⿳_x0005_"/>
      <sheetName val="Tra啰'喼'ⱂ"/>
      <sheetName val="Tra䕝盌Łꙭ"/>
      <sheetName val="Tra䕝皀Ɇꙭ"/>
      <sheetName val="경상"/>
      <sheetName val="유입량"/>
      <sheetName val="저케CV뺱|˨⌯"/>
      <sheetName val="저케CV뺱|軰ⅽ"/>
      <sheetName val="저케C_x0000__x0000_讀ɱ뺱"/>
      <sheetName val="변경사유서(2차)"/>
      <sheetName val="sh1"/>
      <sheetName val="1단계"/>
      <sheetName val="첨부1"/>
      <sheetName val="가정급수관"/>
      <sheetName val="ML"/>
      <sheetName val="공장동__x0000_"/>
      <sheetName val="기술자관련자료"/>
      <sheetName val="전기_x0000__x0000__x0005__x0000_"/>
      <sheetName val="시_x0000__x0000_"/>
      <sheetName val="현장경상비"/>
      <sheetName val="MCT6"/>
      <sheetName val="1004"/>
      <sheetName val="비품"/>
      <sheetName val="단가집계"/>
      <sheetName val="누수복구대장"/>
      <sheetName val="000 단가"/>
      <sheetName val="적용단가"/>
      <sheetName val="노원열병합__건축공사기성내_x0000__x0000__x0005_"/>
      <sheetName val="세금Å_x0000_"/>
      <sheetName val="FRP산출근거"/>
      <sheetName val="특수기호강도거푸耀"/>
      <sheetName val="산출목록표"/>
      <sheetName val="설계서"/>
      <sheetName val="교대(a1)"/>
      <sheetName val="의왕실행"/>
      <sheetName val="운항율"/>
      <sheetName val="AC포장수량"/>
      <sheetName val="물가"/>
      <sheetName val="집수받이교체"/>
      <sheetName val="계약서(연정국악원)"/>
      <sheetName val="정렬"/>
      <sheetName val="단면설정"/>
      <sheetName val="공정코드"/>
      <sheetName val="COL"/>
      <sheetName val="중계I"/>
      <sheetName val="스포회원매출"/>
      <sheetName val="내역서(기성청구)"/>
      <sheetName val="식초"/>
      <sheetName val="노원열병합__건축⢮Ɜ瘃∊/"/>
      <sheetName val="노원열병합__건축®"/>
      <sheetName val="노원열병합__건축肮靣瘄∊/"/>
      <sheetName val="노원열병합__건축ࢮ뇵瘃∊/"/>
      <sheetName val="노원열병합__건축®팾瘋吊/"/>
      <sheetName val="간선토공재집"/>
      <sheetName val="지선토공재집"/>
      <sheetName val="점상송수토공"/>
      <sheetName val="정암송수토공"/>
      <sheetName val="중기가격"/>
      <sheetName val="계수시트"/>
      <sheetName val="수종"/>
      <sheetName val="연결관산출조서"/>
      <sheetName val="공종별내역서"/>
      <sheetName val="역간(덕_동)"/>
      <sheetName val="역간(의-덕)"/>
      <sheetName val="단가표_(2)׃"/>
      <sheetName val="단가표_(2)_x0010_"/>
      <sheetName val="단 가 조 사 표"/>
      <sheetName val="일 위 대 가 집 계 표"/>
      <sheetName val="단가품셈"/>
      <sheetName val="토적계산서"/>
      <sheetName val="검토내역서"/>
      <sheetName val="도면자료제출일정"/>
      <sheetName val="연부97-1"/>
      <sheetName val="노원열병합__건축®_x0000_Ԁ_x0000_怀湅Ɏ_x0002_"/>
      <sheetName val="나.설계조건"/>
      <sheetName val="배전단가2"/>
      <sheetName val="입력란"/>
      <sheetName val="모래기초"/>
      <sheetName val="3.내역서"/>
      <sheetName val="집 계 표"/>
      <sheetName val="본관내역서"/>
      <sheetName val="10월장비가동월보"/>
      <sheetName val="공정집계"/>
      <sheetName val="전기예열장비"/>
      <sheetName val="예열시간"/>
      <sheetName val="절단표"/>
      <sheetName val="전기설계변경"/>
      <sheetName val="방화도료"/>
      <sheetName val="INDEX"/>
      <sheetName val="메모"/>
      <sheetName val="prices"/>
      <sheetName val=" 내역"/>
      <sheetName val="우성교간선"/>
      <sheetName val="내역서(금차분) (2)"/>
      <sheetName val="의뢰내역서"/>
      <sheetName val="2.예정공정표"/>
      <sheetName val="04.01"/>
      <sheetName val="***********************00"/>
      <sheetName val="전기내역"/>
      <sheetName val="측구수량집계표"/>
      <sheetName val="안전난간대_x0005__x0000_"/>
      <sheetName val="포장면적산출"/>
      <sheetName val="경율산정.XL韈"/>
      <sheetName val="4-7.중앙전기실(노임단가)"/>
      <sheetName val="화전내"/>
      <sheetName val="접수"/>
      <sheetName val="가설공사비"/>
      <sheetName val="도로구조공사비"/>
      <sheetName val="도로토공공사비"/>
      <sheetName val="여수토공사비"/>
      <sheetName val="농기구이전비"/>
      <sheetName val="확_x005f_x0000__x005f_x0000_"/>
      <sheetName val="실적차트"/>
      <sheetName val="4.  단락전류의 계산(X)"/>
      <sheetName val="1.2 동력설비 부하계산서"/>
      <sheetName val="AHU"/>
      <sheetName val="pcw"/>
      <sheetName val="구조면적"/>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ow r="2">
          <cell r="A2" t="str">
            <v>현관</v>
          </cell>
        </row>
      </sheetData>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row r="2">
          <cell r="A2" t="str">
            <v>현관</v>
          </cell>
        </row>
      </sheetData>
      <sheetData sheetId="1740"/>
      <sheetData sheetId="174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sheetData sheetId="1751" refreshError="1"/>
      <sheetData sheetId="1752" refreshError="1"/>
      <sheetData sheetId="1753"/>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refreshError="1"/>
      <sheetData sheetId="1789" refreshError="1"/>
      <sheetData sheetId="1790" refreshError="1"/>
      <sheetData sheetId="179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직노"/>
      <sheetName val="청천내"/>
      <sheetName val="데이타"/>
      <sheetName val="DATA"/>
      <sheetName val="한강운반비"/>
      <sheetName val="전차선로 물량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총괄표"/>
      <sheetName val="노임"/>
      <sheetName val="공사비총괄표"/>
      <sheetName val="데리네이타현황"/>
      <sheetName val="총괄"/>
      <sheetName val="노임단가"/>
      <sheetName val="2000지촌-덕평발주"/>
      <sheetName val="내역"/>
      <sheetName val="결재갑지"/>
      <sheetName val="산출근거"/>
      <sheetName val="조경일람"/>
      <sheetName val="내역서"/>
      <sheetName val="95년12월말"/>
      <sheetName val="#REF"/>
      <sheetName val="원가"/>
      <sheetName val="청곡지선입력"/>
      <sheetName val="세골재  T2 변경 현황"/>
      <sheetName val="일위대가표"/>
      <sheetName val="실행내역"/>
      <sheetName val="일위대가목차"/>
      <sheetName val="교각별철근수량집계표"/>
      <sheetName val="INPUT"/>
      <sheetName val="2000전체분"/>
      <sheetName val="전체내역"/>
      <sheetName val="건축공사"/>
      <sheetName val="입출재고현황 (2)"/>
      <sheetName val="물가자료"/>
      <sheetName val="골재산출"/>
      <sheetName val="토공 total"/>
      <sheetName val="일위대가"/>
      <sheetName val="CAT_5"/>
      <sheetName val="설계내역서"/>
      <sheetName val="실행"/>
      <sheetName val="3BL공동구 수량"/>
      <sheetName val="말뚝지지력산정"/>
      <sheetName val="실행대비"/>
      <sheetName val="대포2교접속"/>
      <sheetName val="약품공급2"/>
      <sheetName val="Sheet3"/>
      <sheetName val="당초"/>
      <sheetName val="별표 "/>
      <sheetName val="96정변2"/>
      <sheetName val="영창26"/>
      <sheetName val="자재단가"/>
      <sheetName val="참조"/>
      <sheetName val="명단"/>
      <sheetName val="을"/>
      <sheetName val="재료"/>
      <sheetName val="적용토목"/>
      <sheetName val="차수공개요"/>
      <sheetName val="수 량 명 세 서 - 1"/>
      <sheetName val="#3_일위대가목록"/>
      <sheetName val="토공(우물통,기타) "/>
      <sheetName val="제안서"/>
      <sheetName val="행정표준(1)"/>
      <sheetName val="행정표준(2)"/>
      <sheetName val="101동"/>
      <sheetName val="총괄내역서"/>
      <sheetName val="MAIN_TABLE"/>
      <sheetName val="노임,재료비"/>
      <sheetName val="세부내역"/>
      <sheetName val="1호맨홀토공"/>
      <sheetName val="퍼스트"/>
      <sheetName val="CTEMCOST"/>
      <sheetName val="PIPING"/>
      <sheetName val="48전력선로일위"/>
      <sheetName val="직공비"/>
      <sheetName val="대공종"/>
      <sheetName val="봉방동근생"/>
      <sheetName val="공통가설공사"/>
      <sheetName val="조명율표"/>
      <sheetName val="CIVIL4"/>
      <sheetName val="기성부분 내역집계표-기계공사"/>
      <sheetName val="기안1"/>
      <sheetName val="일위"/>
      <sheetName val="일용노임단가"/>
      <sheetName val="조건표"/>
      <sheetName val="판매시설"/>
      <sheetName val="시멘트"/>
      <sheetName val="부서코드표"/>
      <sheetName val="본체철근표"/>
      <sheetName val="수량분배표"/>
      <sheetName val="단중표"/>
      <sheetName val="공량산출서"/>
      <sheetName val="청주(철골발주의뢰서)"/>
      <sheetName val="금액내역서"/>
      <sheetName val="수량총괄"/>
      <sheetName val="날개벽수량표"/>
      <sheetName val="기초입력"/>
      <sheetName val="지수980731이후"/>
      <sheetName val="19990101-엑셀1"/>
      <sheetName val="철근중량"/>
      <sheetName val="전체"/>
      <sheetName val="계산서(곡선부)"/>
      <sheetName val="포장재료집계표"/>
      <sheetName val="우배수"/>
      <sheetName val="계산식"/>
      <sheetName val="평가데이터"/>
      <sheetName val="견적"/>
      <sheetName val="조정율"/>
      <sheetName val="식생블럭단위수량"/>
      <sheetName val="노무비"/>
      <sheetName val="위생설비"/>
      <sheetName val="자재표"/>
      <sheetName val="교수설계"/>
      <sheetName val="공사직종별노임"/>
      <sheetName val="부대내역"/>
      <sheetName val="기계경비"/>
      <sheetName val="산출내역서집계표"/>
      <sheetName val="총괄수량집계표"/>
      <sheetName val="견적조건"/>
      <sheetName val="단가비교표_공통1"/>
      <sheetName val="입찰안"/>
      <sheetName val="내역(설계)"/>
      <sheetName val="위치조서"/>
      <sheetName val="NYS"/>
      <sheetName val="5공철탑검토표"/>
      <sheetName val="4공철탑검토"/>
      <sheetName val="금액"/>
      <sheetName val="요율"/>
      <sheetName val="자재대"/>
      <sheetName val="청곡지거입력"/>
      <sheetName val="조명시설"/>
      <sheetName val="단가"/>
      <sheetName val="토공사"/>
      <sheetName val="녹화마대(수관)"/>
      <sheetName val="터파기및재료"/>
      <sheetName val="예산M11A"/>
      <sheetName val="본체"/>
      <sheetName val="자료"/>
      <sheetName val="공사입찰정보입력"/>
      <sheetName val="Customer Databas"/>
      <sheetName val="asd"/>
      <sheetName val="공사원가계산서"/>
      <sheetName val="7-1노임"/>
      <sheetName val="7-2경비"/>
      <sheetName val="사다리"/>
      <sheetName val="주beam"/>
      <sheetName val="제작비추산총괄표"/>
      <sheetName val="갑"/>
      <sheetName val="간접경상비"/>
      <sheetName val="토공총"/>
      <sheetName val="변경내역(전체)"/>
      <sheetName val="바닥판"/>
      <sheetName val="입력DATA"/>
      <sheetName val="견적서"/>
      <sheetName val="목록2"/>
      <sheetName val="교각1"/>
      <sheetName val="CF"/>
      <sheetName val="맨홀수량산출"/>
      <sheetName val="N賃率-職"/>
      <sheetName val="철근량"/>
      <sheetName val="백호06"/>
      <sheetName val="기초자료"/>
      <sheetName val="철근"/>
      <sheetName val="총괄내역"/>
      <sheetName val="LP-S"/>
      <sheetName val="tggwan(mac)"/>
      <sheetName val="OPENASP포장04"/>
      <sheetName val="BH-1 (2)"/>
      <sheetName val="천방교접속"/>
      <sheetName val="정거장 설계조건"/>
      <sheetName val="SIHEUNG"/>
      <sheetName val="도급기성"/>
      <sheetName val="단가일람"/>
      <sheetName val="관집계"/>
      <sheetName val="집계"/>
      <sheetName val="장비사양"/>
      <sheetName val="20-25"/>
      <sheetName val="세부내역서(전기)"/>
      <sheetName val="1구간FRP수량산출"/>
      <sheetName val="보증수수료산출"/>
      <sheetName val="골조"/>
      <sheetName val="각종양식"/>
      <sheetName val="총괄집계(2차)"/>
      <sheetName val="설계"/>
      <sheetName val="개산공사비"/>
      <sheetName val="계약서"/>
      <sheetName val="수로BOX"/>
      <sheetName val="물가시세"/>
      <sheetName val="SHEET PILE단가"/>
      <sheetName val="구성1"/>
      <sheetName val="구성2"/>
      <sheetName val="구성3"/>
      <sheetName val="구성4"/>
      <sheetName val="그림2"/>
      <sheetName val="파일구성"/>
      <sheetName val="관급자재"/>
      <sheetName val="AIR SHOWER(3인용)"/>
      <sheetName val="현장관리비참조"/>
      <sheetName val="내역서2안"/>
      <sheetName val="토공대비"/>
      <sheetName val="토목"/>
      <sheetName val="단가표 (2)"/>
      <sheetName val="품셈TABLE"/>
      <sheetName val="DATE"/>
      <sheetName val="삭제금지단가"/>
      <sheetName val="교대(A1)"/>
      <sheetName val="청소용덕트"/>
      <sheetName val="환기덕트"/>
      <sheetName val="01"/>
      <sheetName val="영외수지"/>
      <sheetName val="문학간접"/>
      <sheetName val="재료비"/>
      <sheetName val="자재단가비교표"/>
      <sheetName val="산출내역서"/>
      <sheetName val="개인"/>
      <sheetName val="ABUT수량-A1"/>
      <sheetName val="공기압축기실"/>
      <sheetName val="카메라"/>
      <sheetName val="정산서"/>
      <sheetName val="지질조사"/>
      <sheetName val="손익분석"/>
      <sheetName val="조명일위"/>
      <sheetName val="J直材4"/>
      <sheetName val="정산"/>
      <sheetName val="챠트 표지 (2)"/>
      <sheetName val="견"/>
      <sheetName val="정공공사"/>
      <sheetName val="공구"/>
      <sheetName val="갑지"/>
      <sheetName val="가설공사"/>
      <sheetName val="#2_일위대가목록"/>
      <sheetName val="조경"/>
      <sheetName val="현장"/>
      <sheetName val="총수량집계표"/>
      <sheetName val="중간"/>
      <sheetName val="직접공사비"/>
      <sheetName val="102역사"/>
      <sheetName val="내역관리1"/>
      <sheetName val="내역서중"/>
      <sheetName val="1.우편집중내역서"/>
      <sheetName val="토공"/>
      <sheetName val="와동수량"/>
      <sheetName val="현장경비"/>
      <sheetName val="1공구 건정토건 토공"/>
      <sheetName val="수량산출"/>
      <sheetName val="참조표"/>
      <sheetName val="식재인부"/>
      <sheetName val="차압계산"/>
      <sheetName val="투찰금액"/>
      <sheetName val="FILE1"/>
      <sheetName val="화재 탐지 설비"/>
      <sheetName val="LD"/>
      <sheetName val="RE9604"/>
      <sheetName val="국도접속 차도부수량"/>
      <sheetName val="동원인원"/>
      <sheetName val="기계경비(시간당)"/>
      <sheetName val="램머"/>
      <sheetName val="흥양2교토공집계표"/>
      <sheetName val="원가총괄"/>
      <sheetName val="내역서 제출"/>
      <sheetName val="자재발주서"/>
      <sheetName val="원본"/>
      <sheetName val="1,2공구원가계산서"/>
      <sheetName val="2공구산출내역"/>
      <sheetName val="1공구산출내역서"/>
      <sheetName val="그림"/>
      <sheetName val="JUCKEYK"/>
      <sheetName val="자금입금"/>
      <sheetName val="Macro(차단기)"/>
      <sheetName val="6PILE  (돌출)"/>
      <sheetName val="자재입고"/>
      <sheetName val="직원자료입력"/>
      <sheetName val="BOX단위철근"/>
      <sheetName val="2000.05"/>
      <sheetName val="예산변경사항"/>
      <sheetName val="변수값"/>
      <sheetName val="중기상차"/>
      <sheetName val="AS복구"/>
      <sheetName val="중기터파기"/>
      <sheetName val="토목주소"/>
      <sheetName val="지급자재"/>
      <sheetName val="입상내역"/>
      <sheetName val="산근"/>
      <sheetName val="준검 내역서"/>
      <sheetName val="공정"/>
      <sheetName val="스포회원매출"/>
      <sheetName val="A 견적"/>
      <sheetName val="자료입력"/>
      <sheetName val="자재테이블"/>
      <sheetName val="I一般比"/>
      <sheetName val="1 자원총괄"/>
      <sheetName val="서울대규장각(가시설흙막이)"/>
      <sheetName val="2축기둥해석"/>
      <sheetName val="작성"/>
      <sheetName val="총공사내역서"/>
      <sheetName val="항목등록"/>
      <sheetName val="적현로"/>
      <sheetName val="분전반"/>
      <sheetName val="창호DATA"/>
      <sheetName val="주요기준"/>
      <sheetName val="건축"/>
      <sheetName val="알맹이"/>
      <sheetName val="건축-물가변동"/>
      <sheetName val="2공구자재집"/>
      <sheetName val="포승중환경개선공사(변경)"/>
      <sheetName val="2.1"/>
      <sheetName val="TK(일원)"/>
      <sheetName val="2.펌프장(사급자재)"/>
      <sheetName val="전등공사 "/>
      <sheetName val="내역서(전기)"/>
      <sheetName val="토공_total"/>
      <sheetName val="세골재__T2_변경_현황"/>
      <sheetName val="내역총괄표"/>
      <sheetName val="견적대비 "/>
      <sheetName val="단위단가"/>
      <sheetName val="중간부"/>
      <sheetName val="단가비교"/>
      <sheetName val="시운전연료"/>
      <sheetName val="물량표"/>
      <sheetName val="수로단위수량"/>
      <sheetName val="차액보증"/>
      <sheetName val="말뚝물량"/>
      <sheetName val="개요"/>
      <sheetName val="철탑공사"/>
      <sheetName val="콘크리트"/>
      <sheetName val="백암비스타내역"/>
      <sheetName val="FAX"/>
      <sheetName val="편입토지조서"/>
      <sheetName val="옥내소화전계산서"/>
      <sheetName val="앉음벽 (2)"/>
      <sheetName val="오수공수량집계표"/>
      <sheetName val="수주추정"/>
      <sheetName val="자재일람"/>
      <sheetName val="전기설계변경"/>
      <sheetName val="원가계산서 "/>
      <sheetName val="일위대가1"/>
      <sheetName val="주방"/>
      <sheetName val="단가산출서"/>
      <sheetName val="단가산출서 (2)"/>
      <sheetName val="토목수량산출"/>
      <sheetName val="단가조사"/>
      <sheetName val="노임단가2003상"/>
      <sheetName val="성원계약"/>
      <sheetName val="물집"/>
      <sheetName val="담장산출"/>
      <sheetName val="내역(원안-대안)"/>
      <sheetName val="봉양~조차장간고하개명(신설)"/>
      <sheetName val="도담구내 개소별 명세"/>
      <sheetName val="총물량"/>
      <sheetName val="광장"/>
      <sheetName val="가로등기초"/>
      <sheetName val="매립"/>
      <sheetName val="공사설계서"/>
      <sheetName val="BID"/>
      <sheetName val="표  지"/>
      <sheetName val="401"/>
      <sheetName val="수량산출서 (2)"/>
      <sheetName val="장비단가표"/>
      <sheetName val="원가계산서구조조정"/>
      <sheetName val="기본단가표"/>
      <sheetName val="예산서"/>
      <sheetName val="부대공수량산출"/>
      <sheetName val="간접1"/>
      <sheetName val="교통대책내역"/>
      <sheetName val="노무,재료"/>
      <sheetName val="1. 지구별 사업량 및 추진일정"/>
      <sheetName val="0217상가미분양자산"/>
      <sheetName val="집"/>
      <sheetName val="제경비"/>
      <sheetName val="제잡비"/>
      <sheetName val="단가 및 재료비"/>
      <sheetName val="중기사용료산출근거"/>
      <sheetName val="총괄BOQ"/>
      <sheetName val="ATM기초철가"/>
      <sheetName val="당진1,2호기전선관설치및접지4차공사내역서-을지"/>
      <sheetName val="간지"/>
      <sheetName val="투찰"/>
      <sheetName val="수수료율표"/>
      <sheetName val="목차 "/>
      <sheetName val="기술부대조건"/>
      <sheetName val="옥외"/>
      <sheetName val="기안 "/>
      <sheetName val="남양시작동자105노65기1.3화1.2"/>
      <sheetName val="출자한도"/>
      <sheetName val="자금운용표"/>
      <sheetName val="공사비산출내역"/>
      <sheetName val="전체제잡비"/>
      <sheetName val="실행철강하도"/>
      <sheetName val="계약내력"/>
      <sheetName val="ES조서출력하기"/>
      <sheetName val=" 갑  지 "/>
      <sheetName val="1회"/>
      <sheetName val="본사업"/>
      <sheetName val="수습"/>
      <sheetName val="일위대가목록"/>
      <sheetName val="중기"/>
      <sheetName val="DB"/>
      <sheetName val="중기일위대가"/>
      <sheetName val="재료표"/>
      <sheetName val="구조물집계"/>
      <sheetName val="토공집계"/>
      <sheetName val="설계명세"/>
      <sheetName val="잡철물"/>
      <sheetName val="상수도토공집계표"/>
      <sheetName val="종합기별"/>
      <sheetName val="투입총괄"/>
      <sheetName val="일위산출"/>
      <sheetName val="TOTAL_BOQ"/>
      <sheetName val="L_RPTB03_01"/>
      <sheetName val="1.가설"/>
      <sheetName val="소비자가"/>
      <sheetName val="대비"/>
      <sheetName val="프랜트면허"/>
      <sheetName val="99총공사내역서"/>
      <sheetName val="MAI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자재"/>
      <sheetName val="폐기물"/>
      <sheetName val="내역서"/>
      <sheetName val="산출내역집계표"/>
      <sheetName val="일위대가"/>
      <sheetName val="평가데이터"/>
      <sheetName val="청천내"/>
      <sheetName val="데이타"/>
      <sheetName val="한강운반비"/>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물량이동"/>
      <sheetName val="광활총"/>
      <sheetName val="배수장"/>
      <sheetName val="제진기"/>
      <sheetName val="광활배수문"/>
      <sheetName val="일위대캧"/>
      <sheetName val="SOMOJAJ"/>
      <sheetName val="JANGBIC"/>
      <sheetName val="JANGBI"/>
      <sheetName val="JAJEBI"/>
      <sheetName val="ILDEGA"/>
      <sheetName val="INGEONB"/>
      <sheetName val="GYUNGBI"/>
      <sheetName val="DOJANGB"/>
      <sheetName val="평가데이터"/>
      <sheetName val="청천내"/>
      <sheetName val="데이타"/>
      <sheetName val="직접경비"/>
      <sheetName val="직접인건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y일위대가"/>
      <sheetName val="흥양2교토공집계표"/>
      <sheetName val="노임단가"/>
      <sheetName val="기계경비(시간당)"/>
      <sheetName val="램머"/>
      <sheetName val="1공구내역서(1)"/>
      <sheetName val="목록"/>
      <sheetName val="사통"/>
      <sheetName val="평가데이터"/>
      <sheetName val="일위대가"/>
      <sheetName val="노무비"/>
      <sheetName val="경산"/>
      <sheetName val="N賃率-職"/>
      <sheetName val="일위대가(4층원격)"/>
      <sheetName val="2003 일위대가"/>
      <sheetName val="단가산출"/>
      <sheetName val="내역"/>
      <sheetName val="70%"/>
      <sheetName val="철거산출근거"/>
      <sheetName val="단가조사"/>
      <sheetName val="Y-WORK"/>
      <sheetName val="청천내"/>
      <sheetName val="수량산출"/>
      <sheetName val="주소"/>
      <sheetName val="김포IO"/>
      <sheetName val="FD"/>
      <sheetName val="약전닥트"/>
      <sheetName val="건축부하"/>
      <sheetName val="처리단락"/>
      <sheetName val="99관저"/>
      <sheetName val="일지-H"/>
      <sheetName val="LD"/>
      <sheetName val="FA설치명세"/>
      <sheetName val="공사예산하조서(O.K)"/>
      <sheetName val="2공구산출내역"/>
      <sheetName val="저"/>
      <sheetName val="내역서(삼호)"/>
      <sheetName val="원가계산서 "/>
      <sheetName val="식재일위대가"/>
      <sheetName val="Sheet1"/>
      <sheetName val="사당"/>
      <sheetName val="DATA"/>
      <sheetName val="데이타"/>
      <sheetName val="통일일위1"/>
      <sheetName val="동원인원"/>
      <sheetName val="기계내역"/>
      <sheetName val="견적내역"/>
      <sheetName val="단위량"/>
      <sheetName val="재료집계표2"/>
      <sheetName val="토적집계표"/>
      <sheetName val="사급자재(1단계)"/>
      <sheetName val="제-노임"/>
      <sheetName val="COL"/>
      <sheetName val="일위대가(출입)"/>
      <sheetName val="단가"/>
      <sheetName val=" 냉각수펌프"/>
      <sheetName val="연결관암거"/>
      <sheetName val="도급예산내역서봉투"/>
      <sheetName val="공사원가계산서"/>
      <sheetName val="설계산출표지"/>
      <sheetName val="도급예산내역서총괄표"/>
      <sheetName val="을부담운반비"/>
      <sheetName val="운반비산출"/>
      <sheetName val="초기화면"/>
      <sheetName val="이름정의"/>
      <sheetName val="Base"/>
      <sheetName val="기초자료입력"/>
      <sheetName val="표지"/>
      <sheetName val="내역서"/>
      <sheetName val="중강당 내역"/>
      <sheetName val="총괄표"/>
      <sheetName val="직재"/>
      <sheetName val="일반전기C"/>
      <sheetName val="자재단가리스트"/>
      <sheetName val="1000 DB구축 부표"/>
      <sheetName val="일위대가목록"/>
      <sheetName val="준검 내역서"/>
      <sheetName val="램프광속"/>
      <sheetName val="DATE"/>
      <sheetName val="1,2공구원가계산서"/>
      <sheetName val="1공구산출내역서"/>
      <sheetName val="터파기및재료"/>
      <sheetName val="요율"/>
      <sheetName val="데리네이타현황"/>
      <sheetName val="설계예시"/>
      <sheetName val="기자재비"/>
      <sheetName val="원가+내역"/>
      <sheetName val="열린교실"/>
      <sheetName val="대,유,램"/>
      <sheetName val="계측기"/>
      <sheetName val="공사개요"/>
      <sheetName val="공정표"/>
      <sheetName val="P-산#1-1(WOWA1)"/>
      <sheetName val="개산공사비"/>
      <sheetName val="설계내역서"/>
      <sheetName val="21301동"/>
      <sheetName val="#REF"/>
      <sheetName val="내역서단가산출용"/>
      <sheetName val="WEIGHT LIST"/>
      <sheetName val="POL6차-PIPING"/>
      <sheetName val="산#2-1 (2)"/>
      <sheetName val="일위대가목차"/>
      <sheetName val="설계서을"/>
      <sheetName val="용산1(해보)"/>
      <sheetName val="가로등내역서"/>
      <sheetName val="1차 내역서"/>
      <sheetName val="16-1"/>
      <sheetName val="10월"/>
      <sheetName val="2.대외공문"/>
      <sheetName val="토적계산서"/>
      <sheetName val="잔토량"/>
      <sheetName val="구조물공1"/>
      <sheetName val="배수및구조물공1"/>
      <sheetName val="설계산출기초"/>
      <sheetName val="계정"/>
      <sheetName val="건축명"/>
      <sheetName val="기계명"/>
      <sheetName val="전기명"/>
      <sheetName val="토목명"/>
      <sheetName val="산출내역서집계표"/>
      <sheetName val="BEND LOS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원가계산"/>
      <sheetName val="1-내역"/>
      <sheetName val="착정개발"/>
      <sheetName val="1-이용시설내역"/>
      <sheetName val="소형장옥"/>
      <sheetName val="장옥"/>
      <sheetName val="전기공사 (2)"/>
      <sheetName val="모터펌프"/>
      <sheetName val="전기공사"/>
      <sheetName val="일위대가"/>
      <sheetName val="ㅌ"/>
      <sheetName val="구천"/>
      <sheetName val="입력표"/>
      <sheetName val="평가데이터"/>
      <sheetName val="설계산출표지"/>
      <sheetName val="공사원가계산서"/>
      <sheetName val="도급예산내역서총괄표"/>
      <sheetName val="을부담운반비"/>
      <sheetName val="설계산출기초"/>
      <sheetName val="운반비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천"/>
      <sheetName val="DATE"/>
      <sheetName val="군남내역서"/>
      <sheetName val="평가데이터"/>
      <sheetName val="Y-WORK"/>
      <sheetName val="총괄표"/>
      <sheetName val="단가일람"/>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파일의이용"/>
      <sheetName val="200"/>
      <sheetName val="기계경비(시간당)"/>
      <sheetName val="램머"/>
      <sheetName val="구천"/>
      <sheetName val="DATE"/>
      <sheetName val="폐기물내역"/>
      <sheetName val="자재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천"/>
      <sheetName val="DATE"/>
      <sheetName val="군남내역서"/>
      <sheetName val="평가데이터"/>
      <sheetName val="Y-WORK"/>
      <sheetName val="총괄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 근거"/>
      <sheetName val="수량산출"/>
      <sheetName val="수량 집계"/>
      <sheetName val="관급자재"/>
      <sheetName val="Sheet5"/>
      <sheetName val="Sheet6"/>
      <sheetName val="Sheet7"/>
      <sheetName val="Sheet8"/>
      <sheetName val="Sheet9"/>
      <sheetName val="Sheet10"/>
      <sheetName val="Sheet11"/>
      <sheetName val="Sheet12"/>
      <sheetName val="Sheet13"/>
      <sheetName val="Sheet14"/>
      <sheetName val="Sheet15"/>
      <sheetName val="Sheet16"/>
      <sheetName val="파일의이용"/>
      <sheetName val="200"/>
      <sheetName val="기계경비(시간당)"/>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파일의이용"/>
      <sheetName val="DATE"/>
      <sheetName val="구천"/>
      <sheetName val="설비"/>
      <sheetName val="200"/>
      <sheetName val="내역(신례)"/>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row r="2">
          <cell r="O2" t="str">
            <v>원도급</v>
          </cell>
          <cell r="P2" t="str">
            <v>강구조물공사</v>
          </cell>
        </row>
        <row r="3">
          <cell r="O3" t="str">
            <v>하도급</v>
          </cell>
          <cell r="P3" t="str">
            <v>건축물조립공사</v>
          </cell>
        </row>
        <row r="4">
          <cell r="P4" t="str">
            <v>도장공사</v>
          </cell>
        </row>
        <row r="5">
          <cell r="P5" t="str">
            <v>미장방수공사</v>
          </cell>
        </row>
        <row r="6">
          <cell r="P6" t="str">
            <v>보링그라우팅공사</v>
          </cell>
        </row>
        <row r="7">
          <cell r="P7" t="str">
            <v>비계공사</v>
          </cell>
        </row>
        <row r="8">
          <cell r="P8" t="str">
            <v>상하수도공사</v>
          </cell>
        </row>
        <row r="9">
          <cell r="P9" t="str">
            <v>석공사</v>
          </cell>
        </row>
        <row r="10">
          <cell r="P10" t="str">
            <v>수중공사</v>
          </cell>
        </row>
        <row r="11">
          <cell r="P11" t="str">
            <v>승강기공사</v>
          </cell>
        </row>
        <row r="12">
          <cell r="P12" t="str">
            <v>시설물유지공사</v>
          </cell>
        </row>
        <row r="13">
          <cell r="P13" t="str">
            <v>실내건축공사</v>
          </cell>
        </row>
        <row r="14">
          <cell r="P14" t="str">
            <v>온실공사</v>
          </cell>
        </row>
        <row r="15">
          <cell r="P15" t="str">
            <v>조경시설물공사</v>
          </cell>
        </row>
        <row r="16">
          <cell r="P16" t="str">
            <v>조경식재공사</v>
          </cell>
        </row>
        <row r="17">
          <cell r="P17" t="str">
            <v>조적공사</v>
          </cell>
        </row>
        <row r="18">
          <cell r="P18" t="str">
            <v>지붕공사</v>
          </cell>
        </row>
        <row r="19">
          <cell r="P19" t="str">
            <v>창호공사</v>
          </cell>
        </row>
        <row r="20">
          <cell r="P20" t="str">
            <v>철도궤도공사</v>
          </cell>
        </row>
        <row r="21">
          <cell r="P21" t="str">
            <v>철물공사</v>
          </cell>
        </row>
        <row r="22">
          <cell r="P22" t="str">
            <v>철근콘크리트공사</v>
          </cell>
        </row>
        <row r="23">
          <cell r="P23" t="str">
            <v>토공사</v>
          </cell>
        </row>
        <row r="24">
          <cell r="P24" t="str">
            <v>포장공사</v>
          </cell>
        </row>
      </sheetData>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집계02"/>
      <sheetName val="산출근거02"/>
      <sheetName val="평균H02"/>
      <sheetName val="DATE"/>
      <sheetName val="2호맨홀공제수량"/>
      <sheetName val="한강운반비"/>
      <sheetName val="022맨홀수량"/>
      <sheetName val="데이타"/>
      <sheetName val="자재단가"/>
      <sheetName val="노무"/>
      <sheetName val="파일의이용"/>
      <sheetName val="토사(P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1배수문본체토공"/>
      <sheetName val="제1배수문본체"/>
      <sheetName val="제1배수문본체수량"/>
      <sheetName val="단부(1연) 수량"/>
      <sheetName val="Blockout"/>
      <sheetName val="유입구 흉벽"/>
      <sheetName val="유출구 흉벽"/>
      <sheetName val="조작대(1연)"/>
      <sheetName val="제1배수문유출공제"/>
      <sheetName val="제1배수문유입공제"/>
      <sheetName val="유입구날개벽"/>
      <sheetName val="1배수문유입수로집계"/>
      <sheetName val="1배수문유입수로"/>
      <sheetName val="도교"/>
      <sheetName val="1배수문수량집계"/>
      <sheetName val="DATA"/>
      <sheetName val="기둥(원형)"/>
      <sheetName val="토공(우물통,기타) "/>
      <sheetName val="DATE"/>
      <sheetName val="설계조건"/>
      <sheetName val="2호맨홀공제수량"/>
      <sheetName val="제1배수통문"/>
      <sheetName val="자재단가"/>
      <sheetName val="노임단가"/>
      <sheetName val="원가입력"/>
      <sheetName val="기둥"/>
      <sheetName val="저판(버림100)"/>
      <sheetName val="말뚝기초"/>
      <sheetName val="원형1호맨홀토공수량"/>
      <sheetName val="3.하중산정4.지지력"/>
      <sheetName val="교각1"/>
      <sheetName val="CABdata"/>
      <sheetName val="단가"/>
      <sheetName val="SLAB&quot;1&quot;"/>
      <sheetName val="노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연box"/>
      <sheetName val="2연box"/>
      <sheetName val="1연 box"/>
      <sheetName val="단 box"/>
      <sheetName val="단 box (2)"/>
      <sheetName val="Sheet2"/>
      <sheetName val="Sheet3"/>
      <sheetName val="토공(우물통,기타) "/>
      <sheetName val="2호맨홀공제수량"/>
      <sheetName val="암거수량산출(최종)"/>
    </sheetNames>
    <definedNames>
      <definedName name="돌아가기"/>
      <definedName name="등가도움"/>
      <definedName name="연접도움말"/>
      <definedName name="전선_관"/>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경총괄"/>
      <sheetName val="변경총괄 (2)"/>
      <sheetName val="순공사비"/>
      <sheetName val="순공사비(1)"/>
      <sheetName val="1공구내역서(1)"/>
      <sheetName val="포장면적산출"/>
      <sheetName val="데이타"/>
      <sheetName val="DATA"/>
      <sheetName val="식재인부"/>
      <sheetName val="양수장내역"/>
      <sheetName val="양수장"/>
      <sheetName val="내역서"/>
      <sheetName val="3연box"/>
      <sheetName val="단 box"/>
      <sheetName val="토공(우물통,기타) "/>
      <sheetName val="2호맨홀공제수량"/>
      <sheetName val="7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일위대가(교통성검토)"/>
      <sheetName val="일위총괄"/>
      <sheetName val="내역서"/>
      <sheetName val="노임단가"/>
      <sheetName val="일대가(도시계획시설결정)"/>
      <sheetName val="보정율산정근거"/>
      <sheetName val="환경성 산출근거"/>
      <sheetName val="일위대가(사전환경성)"/>
      <sheetName val="요율적용(건설)"/>
      <sheetName val="일위대가"/>
      <sheetName val="재해성 산출근거"/>
      <sheetName val="일위대가(재해성검토)"/>
      <sheetName val="측량대가표"/>
      <sheetName val="적성평가 산출근거"/>
      <sheetName val="일위대가(토지적성평가)"/>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파일의이용"/>
      <sheetName val="구천"/>
      <sheetName val="데이타"/>
      <sheetName val="양수장내역"/>
      <sheetName val="식재인부"/>
      <sheetName val="양수장"/>
      <sheetName val="터파기및재료"/>
      <sheetName val="자재단가"/>
      <sheetName val="직접인건비"/>
      <sheetName val="직접경비"/>
      <sheetName val="업무량"/>
      <sheetName val="3연box"/>
      <sheetName val="단 box"/>
      <sheetName val="단가일람"/>
      <sheetName val="일위대가(교통성검토)"/>
      <sheetName val="일위총괄"/>
      <sheetName val="내역서"/>
      <sheetName val="일대가(도시계획시설결정)"/>
      <sheetName val="보정율산정근거"/>
      <sheetName val="환경성 산출근거"/>
      <sheetName val="일위대가(사전환경성)"/>
      <sheetName val="요율적용(건설)"/>
      <sheetName val="일위대가"/>
      <sheetName val="재해성 산출근거"/>
      <sheetName val="일위대가(재해성검토)"/>
      <sheetName val="측량대가표"/>
      <sheetName val="적성평가 산출근거"/>
      <sheetName val="일위대가(토지적성평가)"/>
      <sheetName val="평가데이터"/>
      <sheetName val="효성CB 1P기초"/>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일위대가"/>
      <sheetName val="단가산출"/>
      <sheetName val="단가대비"/>
      <sheetName val="노임"/>
      <sheetName val="Module1"/>
      <sheetName val="INPUT"/>
      <sheetName val="guard(mac)"/>
      <sheetName val="구조물"/>
      <sheetName val="구역화물"/>
      <sheetName val="단위목록"/>
      <sheetName val="시험비"/>
      <sheetName val="일위대가목록"/>
      <sheetName val="자재단가"/>
      <sheetName val="데이타"/>
      <sheetName val="양수장내역"/>
      <sheetName val="식재인부"/>
      <sheetName val="양수장"/>
      <sheetName val="3연box"/>
      <sheetName val="단 box"/>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공 단위 수량"/>
      <sheetName val="우수공 단위 수량 (2)"/>
      <sheetName val="토공단위"/>
      <sheetName val="터파기및재료"/>
      <sheetName val="구조물"/>
      <sheetName val="구역화물"/>
      <sheetName val="단위목록"/>
      <sheetName val="시험비"/>
      <sheetName val="일위대가목록"/>
      <sheetName val="자재단가"/>
      <sheetName val="데이타"/>
      <sheetName val="식재인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구조물"/>
      <sheetName val="구역화물"/>
      <sheetName val="단위목록"/>
      <sheetName val="시험비"/>
      <sheetName val="일위대가목록"/>
      <sheetName val="자재단가"/>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마실교"/>
      <sheetName val="Sheet17"/>
      <sheetName val="INPUT"/>
      <sheetName val="부하계산서"/>
      <sheetName val="Sheet1"/>
      <sheetName val="터파기및재료"/>
      <sheetName val="구조물"/>
      <sheetName val="교각계산"/>
      <sheetName val="ABUT수량-A1"/>
      <sheetName val="1호맨홀토공"/>
      <sheetName val="설계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수장"/>
      <sheetName val="양수장내역"/>
      <sheetName val="Sheet1"/>
      <sheetName val="터파기및재료"/>
    </sheetNames>
    <sheetDataSet>
      <sheetData sheetId="0"/>
      <sheetData sheetId="1"/>
      <sheetData sheetId="2" refreshError="1"/>
      <sheetData sheetId="3"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2000전체분"/>
      <sheetName val="청천내"/>
      <sheetName val="2000년1차"/>
      <sheetName val="양수장내역"/>
      <sheetName val="양수장"/>
      <sheetName val="Sheet1"/>
      <sheetName val="도급예산내역서봉투"/>
      <sheetName val="공사원가계산서"/>
      <sheetName val="설계산출표지"/>
      <sheetName val="도급예산내역서총괄표"/>
      <sheetName val="을부담운반비"/>
      <sheetName val="설계산출기초"/>
      <sheetName val="운반비산출"/>
      <sheetName val="갑지"/>
      <sheetName val="내역서"/>
      <sheetName val="특기시방서"/>
      <sheetName val="기계설비시방서"/>
      <sheetName val="내역서 "/>
      <sheetName val="요율"/>
      <sheetName val="자재대"/>
      <sheetName val="200"/>
      <sheetName val="00경영적격"/>
      <sheetName val="공내역"/>
      <sheetName val="산출내역서집계표"/>
      <sheetName val="설계내역서"/>
      <sheetName val="지수자료"/>
      <sheetName val="퇴직금(울산천상)"/>
      <sheetName val="데이타"/>
      <sheetName val="DATE"/>
      <sheetName val="전체"/>
      <sheetName val="노임이"/>
      <sheetName val="내역"/>
      <sheetName val="설계실행투찰"/>
      <sheetName val="을"/>
      <sheetName val="단가"/>
      <sheetName val="골재"/>
      <sheetName val="초기화면"/>
      <sheetName val="ELECTRIC"/>
      <sheetName val="설계명세서"/>
      <sheetName val="하수급견적대비"/>
      <sheetName val="조건"/>
      <sheetName val="평ꐀ데이터"/>
      <sheetName val="금액"/>
      <sheetName val="공문"/>
      <sheetName val="기성검사원"/>
      <sheetName val="개산급사유서"/>
      <sheetName val="제경비"/>
      <sheetName val="제경비산출"/>
      <sheetName val="Sheet2"/>
      <sheetName val="E.S산근"/>
      <sheetName val="E.S적용"/>
      <sheetName val="기성검사조서"/>
      <sheetName val="요청사진"/>
      <sheetName val="검사사진"/>
      <sheetName val="청구서갑지"/>
      <sheetName val="청구서"/>
      <sheetName val="공통비"/>
      <sheetName val="유치원내역"/>
      <sheetName val="3.공통공사대비"/>
      <sheetName val="36+45-113-18+19+20I"/>
      <sheetName val="가설건물"/>
      <sheetName val="database"/>
      <sheetName val="실행내역서"/>
      <sheetName val="계획금액"/>
      <sheetName val="일위대가"/>
      <sheetName val="입찰안"/>
      <sheetName val="고막원폐기물"/>
      <sheetName val="설계기준"/>
      <sheetName val="내역1"/>
      <sheetName val="공량(1월22일)"/>
      <sheetName val="안양건축"/>
      <sheetName val="준검 내역서"/>
      <sheetName val="진주방향"/>
      <sheetName val="내역서1"/>
      <sheetName val="터파기및재료"/>
      <sheetName val="수로현황"/>
      <sheetName val="#REF"/>
      <sheetName val="자료입력"/>
      <sheetName val="예산명세서"/>
      <sheetName val="각형맨홀"/>
      <sheetName val="동원인원"/>
      <sheetName val="일위대가표"/>
      <sheetName val="백호우계수"/>
      <sheetName val="중기가격"/>
      <sheetName val="우배수"/>
      <sheetName val="계산식"/>
      <sheetName val="직재"/>
      <sheetName val="토공사(흙막이)"/>
      <sheetName val="시설물일위"/>
      <sheetName val="가설공사"/>
      <sheetName val="단가결정"/>
      <sheetName val="내역아"/>
      <sheetName val="울타리"/>
      <sheetName val="내역서(조경)"/>
      <sheetName val="목창호"/>
      <sheetName val="견적대비표"/>
      <sheetName val="MEXICO-C"/>
      <sheetName val="실행기고및 투입현황(총괄)"/>
      <sheetName val="단가산출서"/>
      <sheetName val="단가산출서 (2)"/>
      <sheetName val="관급자재"/>
      <sheetName val="폐기물"/>
      <sheetName val="99총공사내역서"/>
      <sheetName val="VII-2현장경비"/>
      <sheetName val="Ⅴ-2.공종별내역"/>
      <sheetName val="식재인부"/>
      <sheetName val="J直材4"/>
      <sheetName val="원가"/>
      <sheetName val="구조물공"/>
      <sheetName val="부대공"/>
      <sheetName val="배수공"/>
      <sheetName val="토공"/>
      <sheetName val="포장공"/>
      <sheetName val="BID"/>
      <sheetName val="총괄내역서"/>
      <sheetName val="설계예산서"/>
      <sheetName val="70%"/>
      <sheetName val="일위대가 "/>
      <sheetName val="실행내역"/>
      <sheetName val="설계서"/>
      <sheetName val="중강당 내역"/>
      <sheetName val="총괄표"/>
      <sheetName val="입찰견적보고서"/>
      <sheetName val="공사개요"/>
      <sheetName val="실행대비"/>
      <sheetName val="측량요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수장"/>
      <sheetName val="양수장내역"/>
      <sheetName val="Sheet1"/>
      <sheetName val="DATE"/>
    </sheetNames>
    <sheetDataSet>
      <sheetData sheetId="0"/>
      <sheetData sheetId="1"/>
      <sheetData sheetId="2" refreshError="1"/>
      <sheetData sheetId="3"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지구별"/>
      <sheetName val="이용총괄표"/>
      <sheetName val="이용내역서"/>
      <sheetName val="양수장"/>
      <sheetName val="관로공사"/>
      <sheetName val="토목일위대가"/>
      <sheetName val="터파기물량"/>
      <sheetName val="양수장내역"/>
      <sheetName val="모터"/>
      <sheetName val="전기공사"/>
      <sheetName val="단가자료"/>
      <sheetName val="DATE"/>
      <sheetName val="터파기및재료"/>
      <sheetName val="48일위(기존)"/>
      <sheetName val="1.설계설명서"/>
      <sheetName val="이용시설"/>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양수장내역"/>
      <sheetName val="양수장"/>
      <sheetName val="노임"/>
      <sheetName val="DATE"/>
      <sheetName val="2000년1차"/>
      <sheetName val="INPUT"/>
      <sheetName val="산출내역"/>
      <sheetName val="구룡간선입력"/>
      <sheetName val="터파기및재료"/>
      <sheetName val="총괄"/>
      <sheetName val="토공총"/>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원가계산"/>
      <sheetName val="1-내역"/>
      <sheetName val="착정개발"/>
      <sheetName val="1-이용시설내역"/>
      <sheetName val="소형장옥"/>
      <sheetName val="장옥"/>
      <sheetName val="전기공사 (2)"/>
      <sheetName val="모터펌프"/>
      <sheetName val="전기공사"/>
      <sheetName val="일위대가"/>
      <sheetName val="ㅌ"/>
      <sheetName val="원가"/>
      <sheetName val="집계표"/>
      <sheetName val="개발"/>
      <sheetName val="기계설치"/>
      <sheetName val="철집"/>
      <sheetName val="산출내역"/>
      <sheetName val="가래들보집계"/>
      <sheetName val="양수장내역"/>
      <sheetName val="양수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I.설계조건"/>
      <sheetName val="SORCE1"/>
      <sheetName val="데리네이타현황"/>
      <sheetName val="2000년1차"/>
      <sheetName val="양수장내역"/>
      <sheetName val="양수장"/>
      <sheetName val="전기일위대가"/>
      <sheetName val="기성 총괄내역"/>
      <sheetName val="기성부분내역서"/>
      <sheetName val="총괄내역서"/>
      <sheetName val="내역서"/>
      <sheetName val="공정별 시공 및 집행내역"/>
      <sheetName val="금액내역서"/>
      <sheetName val="깨기"/>
      <sheetName val="말뚝지지력산정"/>
      <sheetName val="담장산출"/>
      <sheetName val="조명시설"/>
      <sheetName val="단면가정"/>
      <sheetName val="CODE"/>
      <sheetName val="REINF."/>
      <sheetName val="1.설계조건"/>
      <sheetName val="표지 (2)"/>
      <sheetName val="총괄표"/>
      <sheetName val="EQUIP-H"/>
      <sheetName val="대비"/>
      <sheetName val="갑지(추정)"/>
      <sheetName val="기초일위"/>
      <sheetName val="시설일위"/>
      <sheetName val="조명일위"/>
      <sheetName val="특색있는 녹화거리 조성공사(2월 10일)"/>
      <sheetName val="danga"/>
      <sheetName val="ilch"/>
      <sheetName val="입찰안"/>
      <sheetName val="데이타"/>
      <sheetName val="식재인부"/>
      <sheetName val="조경"/>
      <sheetName val="hvac(제어동)"/>
      <sheetName val="ETC"/>
      <sheetName val="골조시행"/>
      <sheetName val="장비"/>
      <sheetName val="노무"/>
      <sheetName val="자재"/>
      <sheetName val="1.설계기준"/>
      <sheetName val="TYPE-A"/>
      <sheetName val="기초자료"/>
      <sheetName val="진주방향"/>
      <sheetName val="토공사"/>
      <sheetName val="woo(mac)"/>
      <sheetName val=" ｹ-ﾌﾞﾙ"/>
      <sheetName val="설직재-1"/>
      <sheetName val="Sheet5"/>
      <sheetName val="신우"/>
      <sheetName val="갑지"/>
      <sheetName val="내역"/>
      <sheetName val="자재단가조사표-수목"/>
      <sheetName val="2002상반기노임기준"/>
      <sheetName val="공통가설"/>
      <sheetName val="노임단가"/>
      <sheetName val="단면 (2)"/>
      <sheetName val="Sheet2"/>
      <sheetName val="지급자재"/>
      <sheetName val="Sheet3"/>
      <sheetName val="AV시스템"/>
      <sheetName val="기둥(원형)"/>
      <sheetName val="FB25JN"/>
      <sheetName val="기본단가표"/>
      <sheetName val="빙장비사양"/>
      <sheetName val="장비사양"/>
      <sheetName val="세부내역"/>
      <sheetName val="토공"/>
      <sheetName val="기계시공"/>
      <sheetName val="Y-WORK"/>
      <sheetName val="밸브설치"/>
      <sheetName val="FORM-0"/>
      <sheetName val="토사(PE)"/>
      <sheetName val="UNSTEADY"/>
      <sheetName val="원형맨홀수량"/>
      <sheetName val="sub"/>
      <sheetName val="지장물C"/>
      <sheetName val="견적서"/>
      <sheetName val="BOQ건축"/>
      <sheetName val="현장지지물물량"/>
      <sheetName val="간접"/>
      <sheetName val="98지급계획"/>
      <sheetName val="품셈TABLE"/>
      <sheetName val="기본일위"/>
      <sheetName val="실행내역 "/>
      <sheetName val="품셈"/>
      <sheetName val="지수"/>
      <sheetName val="ITEM"/>
      <sheetName val="4안전율"/>
      <sheetName val="내력서"/>
      <sheetName val="설계조건"/>
      <sheetName val="99노임기준"/>
      <sheetName val="1차증가원가계산"/>
      <sheetName val="1-1"/>
      <sheetName val="송라터널총괄"/>
      <sheetName val="Macro(전선)"/>
      <sheetName val="직공비"/>
      <sheetName val="DATA1"/>
      <sheetName val="수량산출"/>
      <sheetName val="내역서 "/>
      <sheetName val="코드표"/>
      <sheetName val="기성_총괄내역"/>
      <sheetName val="공정별_시공_및_집행내역"/>
      <sheetName val="단면_(2)"/>
      <sheetName val="I_설계조건"/>
      <sheetName val="교각1"/>
      <sheetName val="내역(전체)"/>
      <sheetName val="빌딩 안내"/>
      <sheetName val="1.우편집중내역서"/>
      <sheetName val="자재단가비교표"/>
      <sheetName val="내역서중"/>
      <sheetName val="1공구산출내역서"/>
      <sheetName val="#REF"/>
      <sheetName val="식재"/>
      <sheetName val="시설물"/>
      <sheetName val="식재출력용"/>
      <sheetName val="유지관리"/>
      <sheetName val="단가"/>
      <sheetName val="104동"/>
      <sheetName val="단위단가"/>
      <sheetName val="WORK"/>
      <sheetName val="Total"/>
      <sheetName val="연습"/>
      <sheetName val="부표총괄"/>
      <sheetName val="포장복구집계"/>
      <sheetName val="갑지1"/>
      <sheetName val="토목"/>
      <sheetName val="퇴비산출근거"/>
      <sheetName val="_ｹ-ﾌﾞﾙ"/>
      <sheetName val="특색있는_녹화거리_조성공사(2월_10일)"/>
      <sheetName val="96노임기준"/>
      <sheetName val="소비자가"/>
      <sheetName val="설비내역서"/>
      <sheetName val="건축내역서"/>
      <sheetName val="전기내역서"/>
      <sheetName val="guard(mac)"/>
      <sheetName val="APT내역"/>
      <sheetName val="배수철근"/>
      <sheetName val="설계개요"/>
      <sheetName val="목록"/>
      <sheetName val="단가대비"/>
      <sheetName val="인건-측정"/>
      <sheetName val="철근단면적"/>
      <sheetName val="터파기및재료"/>
      <sheetName val="일위대가표"/>
      <sheetName val="data"/>
      <sheetName val="금융비용"/>
      <sheetName val="정부노임단가"/>
      <sheetName val="식재(1)"/>
      <sheetName val="식재부대(2)"/>
      <sheetName val="식재유지(3)"/>
      <sheetName val="조경시설(4)"/>
      <sheetName val="놀이시설(5)"/>
      <sheetName val="심사승인"/>
      <sheetName val="DATE"/>
      <sheetName val="청천내"/>
      <sheetName val="dtt0301"/>
      <sheetName val="견적990322"/>
      <sheetName val="지주목시비량산출서"/>
      <sheetName val="단가조사"/>
      <sheetName val="원가계산서"/>
      <sheetName val="분류작업"/>
      <sheetName val="11.자재단가"/>
      <sheetName val="전기"/>
      <sheetName val="대비내역"/>
      <sheetName val="crude.SLAB RE-bar"/>
      <sheetName val="3.하중산정4.지지력"/>
      <sheetName val=" 냉각수펌프"/>
      <sheetName val="시설물일위"/>
      <sheetName val="가설공사"/>
      <sheetName val="단가결정"/>
      <sheetName val="내역아"/>
      <sheetName val="울타리"/>
      <sheetName val="일위목록"/>
      <sheetName val="공사내역서(을)실행"/>
      <sheetName val="단"/>
      <sheetName val="수목데이타 "/>
      <sheetName val="DC-2303"/>
      <sheetName val="예산변경원인분석"/>
      <sheetName val="SLAB&quot;1&quot;"/>
      <sheetName val="쌍송교"/>
      <sheetName val="일위대가목록"/>
      <sheetName val="물량표S"/>
      <sheetName val="점수계산1-2"/>
      <sheetName val="COPING"/>
      <sheetName val="을"/>
      <sheetName val="분석"/>
      <sheetName val="6PILE  (돌출)"/>
      <sheetName val="유기공정"/>
      <sheetName val="일위"/>
      <sheetName val="심사계산"/>
      <sheetName val="심사물량"/>
      <sheetName val="MOTOR"/>
      <sheetName val="설계예산"/>
      <sheetName val="예산내역서"/>
      <sheetName val="설계예산서"/>
      <sheetName val="토적표"/>
      <sheetName val="부대시설"/>
      <sheetName val="수량산출서"/>
      <sheetName val="Y_WORK"/>
      <sheetName val="대가표(품셈)"/>
      <sheetName val="손익분석"/>
      <sheetName val="내역표지"/>
      <sheetName val="3BL공동구 수량"/>
      <sheetName val="수량BOQ"/>
      <sheetName val="주경기-오배수"/>
      <sheetName val="hvac내역서(제어동)"/>
      <sheetName val="물가자료"/>
      <sheetName val="을지"/>
      <sheetName val="전체"/>
      <sheetName val="DB"/>
      <sheetName val="약품공급2"/>
      <sheetName val="토공(우물통,기타) "/>
      <sheetName val="계산서(곡선부)"/>
      <sheetName val="-치수표(곡선부)"/>
      <sheetName val="H-pile(298x299)"/>
      <sheetName val="H-pile(250x250)"/>
      <sheetName val="노임"/>
      <sheetName val="조작대(1연)"/>
      <sheetName val="표지"/>
      <sheetName val="직재"/>
      <sheetName val="교각계산"/>
      <sheetName val="제수변수량"/>
      <sheetName val="설계명세서"/>
      <sheetName val="제경비"/>
      <sheetName val="1월"/>
      <sheetName val="ITB COST"/>
      <sheetName val="계산근거"/>
      <sheetName val="바.한일양산"/>
      <sheetName val="라멘수량"/>
      <sheetName val="설계변경원가계산총괄표"/>
      <sheetName val="wall"/>
      <sheetName val="plan&amp;section of foundation"/>
      <sheetName val="직노"/>
      <sheetName val="제-노임"/>
      <sheetName val="제직재"/>
      <sheetName val="시설물기초"/>
      <sheetName val="날개벽(시점좌측)"/>
      <sheetName val="제수"/>
      <sheetName val="공기"/>
      <sheetName val="CRUDE RE-bar"/>
      <sheetName val="견"/>
      <sheetName val="TEL"/>
      <sheetName val="냉천부속동"/>
      <sheetName val="용소리교"/>
      <sheetName val="역T형"/>
      <sheetName val="PAINT"/>
      <sheetName val="SUMMARY"/>
      <sheetName val="C.S.A"/>
      <sheetName val="전기일위목록"/>
      <sheetName val="산근1"/>
      <sheetName val="ABUT수량-A1"/>
      <sheetName val="물량표"/>
      <sheetName val="화재 탐지 설비"/>
      <sheetName val="TABLE"/>
      <sheetName val="계약ITEM"/>
      <sheetName val="요율"/>
      <sheetName val="일위목록데이타"/>
      <sheetName val="design criteria"/>
      <sheetName val="변화치수"/>
      <sheetName val="BSD (2)"/>
      <sheetName val="중기조종사 단위단가"/>
      <sheetName val="건축"/>
      <sheetName val="실행내역"/>
      <sheetName val="TB-내역서"/>
      <sheetName val="M_B"/>
      <sheetName val="계화배수"/>
      <sheetName val="수목표준대가"/>
      <sheetName val="인건비 "/>
      <sheetName val="우배수"/>
      <sheetName val="INPUT"/>
      <sheetName val="대로근거"/>
      <sheetName val="부대공"/>
      <sheetName val="CLAUSE"/>
      <sheetName val="CPM챠트"/>
      <sheetName val="중기일위대가"/>
      <sheetName val="건축공사실행"/>
      <sheetName val="TOEC"/>
      <sheetName val="물량집계"/>
      <sheetName val="일위대가(계측기설치)"/>
      <sheetName val="배수공 주요자재 집계표"/>
      <sheetName val="현장관리비"/>
      <sheetName val="공사개요"/>
      <sheetName val="토 적 표"/>
      <sheetName val="감가상각"/>
      <sheetName val="횡배수관"/>
      <sheetName val="예방접종계획"/>
      <sheetName val="근태계획서"/>
      <sheetName val="제잡비계산서"/>
      <sheetName val="건축집계"/>
      <sheetName val="단락전류-A"/>
      <sheetName val="자료"/>
      <sheetName val="견적"/>
      <sheetName val="97 사업추정(WEKI)"/>
      <sheetName val="간선계산"/>
      <sheetName val="단위중기"/>
      <sheetName val="내역총괄표"/>
      <sheetName val="산근(PE,300)"/>
      <sheetName val="특2호하천산근"/>
      <sheetName val="특2호부관하천산근"/>
      <sheetName val="9GNG운반"/>
      <sheetName val="작성"/>
      <sheetName val="EKOG10건축"/>
      <sheetName val="성곽내역서"/>
      <sheetName val="공종별수량집계"/>
      <sheetName val="암거"/>
      <sheetName val="포장공"/>
      <sheetName val="Sheet1 (2)"/>
      <sheetName val="유림총괄"/>
      <sheetName val="양천현"/>
      <sheetName val="총괄-1"/>
      <sheetName val="건축내역"/>
      <sheetName val="명세서"/>
      <sheetName val="현황산출서"/>
      <sheetName val="수문보고"/>
      <sheetName val="참고자료"/>
      <sheetName val="일반부표"/>
      <sheetName val="COPING-1"/>
      <sheetName val="역T형교대-2수량"/>
      <sheetName val="1호맨홀수량산출"/>
      <sheetName val="1-1평균터파기고(1)"/>
      <sheetName val="가시설(TYPE-A)"/>
      <sheetName val="1호맨홀가감수량"/>
      <sheetName val="토공수량산출"/>
      <sheetName val="토적계산서"/>
      <sheetName val="암거공"/>
      <sheetName val="산출목록표"/>
      <sheetName val="입찰"/>
      <sheetName val="현경"/>
      <sheetName val="공사현황"/>
      <sheetName val="노원열병합  건축공사기성내역서"/>
      <sheetName val="날개벽수량표"/>
      <sheetName val="4.전기"/>
      <sheetName val="집수정(600-700)"/>
      <sheetName val="산거각호표"/>
      <sheetName val="일집"/>
      <sheetName val="철거산출근거"/>
      <sheetName val="T1"/>
      <sheetName val="3.공통공사대비"/>
      <sheetName val="#1"/>
      <sheetName val="N賃率-職"/>
      <sheetName val="6호기"/>
      <sheetName val="접지수량"/>
      <sheetName val="원형1호맨홀토공수량"/>
      <sheetName val="공내역"/>
      <sheetName val="산수배수"/>
      <sheetName val="횡배수관토공수량"/>
      <sheetName val="부대대비"/>
      <sheetName val="냉연집계"/>
      <sheetName val="2.대외공문"/>
      <sheetName val="내2"/>
      <sheetName val="DATABASE"/>
      <sheetName val="Dwg"/>
      <sheetName val="차액보증"/>
      <sheetName val="신길1동"/>
      <sheetName val="단위수량"/>
      <sheetName val="단면검토"/>
      <sheetName val="도체종-상수표"/>
      <sheetName val="20관리비율"/>
      <sheetName val="gyun"/>
      <sheetName val="자재운반단가일람표"/>
      <sheetName val="확인서"/>
      <sheetName val="간접비내역-1"/>
      <sheetName val="COA-17"/>
      <sheetName val="C-18"/>
      <sheetName val="총계"/>
      <sheetName val="깨기수량"/>
      <sheetName val="이름정의"/>
      <sheetName val="초기화면"/>
      <sheetName val="공사비집계"/>
      <sheetName val="식재총괄"/>
      <sheetName val="단가LIST(8.16)"/>
      <sheetName val="대치판정"/>
      <sheetName val="2공구산출내역"/>
      <sheetName val="단재적표"/>
      <sheetName val="Sheet10"/>
      <sheetName val="마산방향"/>
      <sheetName val="마산방향철근집계"/>
      <sheetName val="C.배수관공"/>
      <sheetName val="과천MAIN"/>
      <sheetName val="설계명세"/>
      <sheetName val="산출근거"/>
      <sheetName val="기계경비"/>
      <sheetName val="수도일위대가"/>
      <sheetName val="단가산출2"/>
      <sheetName val="단가 및 재료비"/>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총괄"/>
      <sheetName val="건설기계"/>
      <sheetName val="단가산출"/>
      <sheetName val="사급자재"/>
      <sheetName val="간접경상비"/>
      <sheetName val="Macro(차단기)"/>
      <sheetName val="매입세"/>
      <sheetName val="15100"/>
      <sheetName val="TB_내역서"/>
      <sheetName val="산출내역서집계표"/>
      <sheetName val="YES-T"/>
      <sheetName val="시중노임단가"/>
      <sheetName val="견적결정신청"/>
      <sheetName val="실행간접비용"/>
      <sheetName val="#3_일위대가목록"/>
      <sheetName val="AP1"/>
      <sheetName val="플랜트 설치"/>
      <sheetName val="매립"/>
      <sheetName val="1995년 섹터별 매출"/>
      <sheetName val="FAB별"/>
      <sheetName val="경사수로"/>
      <sheetName val="참조"/>
      <sheetName val="수안보-MBR1"/>
      <sheetName val="1"/>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Sheet13"/>
      <sheetName val="Sheet14"/>
      <sheetName val="Sheet9"/>
      <sheetName val="중기사용료"/>
      <sheetName val="설계내역(2001)"/>
      <sheetName val="자재목록"/>
      <sheetName val="입력"/>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기초공"/>
      <sheetName val="몰탈재료산출"/>
      <sheetName val="CABdata"/>
      <sheetName val="원가계산서 "/>
      <sheetName val="예산변경사항"/>
      <sheetName val="8.PILE  (돌출)"/>
      <sheetName val="자  재"/>
      <sheetName val="휴게시설수량산출"/>
      <sheetName val="1차변경내역"/>
      <sheetName val="A1"/>
      <sheetName val="도급"/>
      <sheetName val="DIAPHRAGM"/>
      <sheetName val="여과지동"/>
      <sheetName val="직원수당"/>
      <sheetName val="주요공사"/>
      <sheetName val="FRP내역서"/>
      <sheetName val="File_관급"/>
      <sheetName val="공정집계"/>
      <sheetName val="실행"/>
      <sheetName val="6월실적"/>
      <sheetName val="노임이"/>
      <sheetName val="단가산출1"/>
      <sheetName val="남양내역"/>
      <sheetName val="내역서(기계)"/>
      <sheetName val="fursys"/>
      <sheetName val="Constants"/>
      <sheetName val="중로근거"/>
      <sheetName val="원가계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지구별"/>
      <sheetName val="이용총괄표"/>
      <sheetName val="이용내역서"/>
      <sheetName val="양수장"/>
      <sheetName val="관로공사"/>
      <sheetName val="토목일위대가"/>
      <sheetName val="터파기물량"/>
      <sheetName val="양수장내역"/>
      <sheetName val="모터"/>
      <sheetName val="전기공사"/>
      <sheetName val="단가자료"/>
      <sheetName val="데이타"/>
      <sheetName val="식재인부"/>
      <sheetName val="산출내역"/>
      <sheetName val="3연box"/>
      <sheetName val="단 box"/>
      <sheetName val="파일의이용"/>
      <sheetName val="구천"/>
      <sheetName val="연결임시"/>
      <sheetName val="토공(우물통,기타) "/>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면적산출"/>
      <sheetName val="포장수량집계"/>
      <sheetName val="포장재료집계표"/>
      <sheetName val="포장총괄집계표"/>
      <sheetName val="SORCE1"/>
      <sheetName val="데리네이타현황"/>
      <sheetName val="2000년1차"/>
    </sheetNames>
    <sheetDataSet>
      <sheetData sheetId="0">
        <row r="6">
          <cell r="C6">
            <v>19.22</v>
          </cell>
        </row>
      </sheetData>
      <sheetData sheetId="1">
        <row r="8">
          <cell r="F8">
            <v>19.22</v>
          </cell>
        </row>
      </sheetData>
      <sheetData sheetId="2">
        <row r="6">
          <cell r="C6">
            <v>19.22</v>
          </cell>
        </row>
      </sheetData>
      <sheetData sheetId="3"/>
      <sheetData sheetId="4" refreshError="1"/>
      <sheetData sheetId="5" refreshError="1"/>
      <sheetData sheetId="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포장재료집계표"/>
      <sheetName val="포장면적산출"/>
      <sheetName val="포장수량집계"/>
      <sheetName val="SORCE1"/>
      <sheetName val="데리네이타현황"/>
      <sheetName val="2000년1차"/>
      <sheetName val="48일위(기존)"/>
      <sheetName val="data"/>
      <sheetName val="을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횡배수관"/>
      <sheetName val="DATA"/>
      <sheetName val="관급"/>
      <sheetName val="WORK"/>
      <sheetName val="포장재료집계표"/>
      <sheetName val="포장면적산출"/>
      <sheetName val="포장수량집계"/>
      <sheetName val="SORCE1"/>
    </sheetNames>
    <sheetDataSet>
      <sheetData sheetId="0"/>
      <sheetData sheetId="1"/>
      <sheetData sheetId="2"/>
      <sheetData sheetId="3"/>
      <sheetData sheetId="4"/>
      <sheetData sheetId="5"/>
      <sheetData sheetId="6"/>
      <sheetData sheetId="7"/>
      <sheetData sheetId="8"/>
      <sheetData sheetId="9">
        <row r="15">
          <cell r="B15" t="str">
            <v>저 압 케 이 블 공</v>
          </cell>
        </row>
      </sheetData>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포장재료집계표"/>
      <sheetName val="포장면적산출"/>
      <sheetName val="포장수량집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관급"/>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 sheetId="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집계표 (2)"/>
      <sheetName val="내역서 (2)"/>
      <sheetName val="단위당단가집계표"/>
      <sheetName val="단위당단가"/>
      <sheetName val="노집"/>
      <sheetName val="직노"/>
      <sheetName val="임율"/>
      <sheetName val="간접노무"/>
      <sheetName val="경계"/>
      <sheetName val="외주비"/>
      <sheetName val="재+노"/>
      <sheetName val="조정"/>
      <sheetName val="일반비율"/>
      <sheetName val="손익"/>
      <sheetName val="제조"/>
      <sheetName val="기업경영"/>
      <sheetName val="Sheet1"/>
      <sheetName val="Sheet2"/>
      <sheetName val="Sheet3"/>
      <sheetName val="3.바닥판설계"/>
      <sheetName val="관급"/>
      <sheetName val="주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관급"/>
      <sheetName val="갑지"/>
      <sheetName val="수탁"/>
      <sheetName val="사용전검사수수료"/>
      <sheetName val="시중노임단가"/>
      <sheetName val="단가산출"/>
      <sheetName val="정렬"/>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ABUT수량-A1"/>
      <sheetName val="관급"/>
      <sheetName val="노임"/>
      <sheetName val="단가산출"/>
      <sheetName val="실행철강하도"/>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 sheetId="17" refreshError="1"/>
      <sheetData sheetId="18" refreshError="1"/>
      <sheetData sheetId="19" refreshError="1"/>
      <sheetData sheetId="2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
      <sheetName val="터파기및재료"/>
      <sheetName val="단가산출"/>
      <sheetName val="DATE"/>
      <sheetName val="산출내역서집계표"/>
    </sheetNames>
    <sheetDataSet>
      <sheetData sheetId="0" refreshError="1"/>
      <sheetData sheetId="1" refreshError="1"/>
      <sheetData sheetId="2" refreshError="1"/>
      <sheetData sheetId="3" refreshError="1"/>
      <sheetData sheetId="4"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수량 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인건비"/>
      <sheetName val="관급"/>
      <sheetName val="단가산출"/>
    </sheetNames>
    <sheetDataSet>
      <sheetData sheetId="0">
        <row r="21">
          <cell r="R21">
            <v>0.83000000000000007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설명서"/>
      <sheetName val="예정공정표"/>
      <sheetName val="가재울1"/>
      <sheetName val="가재울"/>
      <sheetName val="공사원가"/>
      <sheetName val="조경총괄표"/>
      <sheetName val="내역서"/>
      <sheetName val="일위대가표"/>
      <sheetName val="수량산출"/>
      <sheetName val="단가조사서"/>
      <sheetName val="중기단가"/>
      <sheetName val="경비"/>
      <sheetName val="전기공사원가"/>
      <sheetName val="전기총괄"/>
      <sheetName val="전기내역"/>
      <sheetName val="전기일위"/>
      <sheetName val="전기단가"/>
      <sheetName val="단가산출"/>
      <sheetName val="수목데이타 "/>
      <sheetName val="관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서"/>
      <sheetName val="원가계산서"/>
      <sheetName val="총괄내역서"/>
      <sheetName val="기타경비"/>
      <sheetName val="관급내역"/>
      <sheetName val="내역서"/>
      <sheetName val="일위대가목록"/>
      <sheetName val="일위대가표"/>
      <sheetName val="노무"/>
      <sheetName val="토공기초"/>
      <sheetName val="기계경비-1"/>
      <sheetName val="기계경비-2"/>
      <sheetName val="절연바켓"/>
      <sheetName val="수목데이타 "/>
      <sheetName val="수량산출"/>
      <sheetName val="관급"/>
      <sheetName val="ⴭⴭⴭⴭⴭ"/>
      <sheetName val="설계서(2003연간단가)"/>
      <sheetName val="LP-S"/>
      <sheetName val="중기사용료산출근거"/>
      <sheetName val="단가산출2"/>
      <sheetName val="단가 및 재료비"/>
      <sheetName val="일위대가"/>
      <sheetName val="인부노임"/>
      <sheetName val="자판실행"/>
      <sheetName val="전기"/>
      <sheetName val="원가계산서 "/>
      <sheetName val="3.골재원검토의견서 갑지"/>
      <sheetName val="Sheet1"/>
      <sheetName val="노임단가"/>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한전납입금"/>
      <sheetName val="INPUT"/>
      <sheetName val="실행철강하도"/>
      <sheetName val="Sheet1 (2)"/>
      <sheetName val="철집"/>
      <sheetName val="노임단가"/>
      <sheetName val="총집계표"/>
      <sheetName val="#REF"/>
      <sheetName val="간지"/>
      <sheetName val="데리네이타현황"/>
      <sheetName val="ABUT수량-A1"/>
      <sheetName val="PHASE1-1수량산출"/>
      <sheetName val="일반수량총괄집계"/>
      <sheetName val="수자재단위당"/>
      <sheetName val="Sheet1"/>
      <sheetName val="약품공급2"/>
      <sheetName val="DATE"/>
      <sheetName val="집계표"/>
    </sheetNames>
    <sheetDataSet>
      <sheetData sheetId="0">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자재단가"/>
      <sheetName val="이월가격"/>
      <sheetName val="전체"/>
      <sheetName val="수목데이타 "/>
      <sheetName val="노무"/>
      <sheetName val="제직재"/>
      <sheetName val="내역서"/>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제직재"/>
      <sheetName val="내역서"/>
      <sheetName val="수목데이타 "/>
      <sheetName val="가설대가"/>
      <sheetName val="토공대가"/>
      <sheetName val="구조대가"/>
      <sheetName val="포설대가1"/>
      <sheetName val="부대대가"/>
      <sheetName val="일위대가목록"/>
      <sheetName val="일위대가"/>
      <sheetName val="C-직노1"/>
      <sheetName val="D-경비1"/>
      <sheetName val="일위대가 집계표"/>
      <sheetName val="실행내역"/>
      <sheetName val="직노"/>
      <sheetName val="6PILE  (돌출)"/>
      <sheetName val="N賃率_職"/>
      <sheetName val="70%"/>
      <sheetName val="전선 및 전선관"/>
      <sheetName val="건축내역"/>
      <sheetName val="J直材4"/>
      <sheetName val="ilch"/>
      <sheetName val="중기사용료"/>
      <sheetName val="대,유,램"/>
      <sheetName val="2공구산출내역"/>
      <sheetName val="국별인원"/>
      <sheetName val="인건비(VOICE)"/>
      <sheetName val="용산1(해보)"/>
      <sheetName val="명세서"/>
      <sheetName val="일위목록"/>
      <sheetName val="설계내역서"/>
      <sheetName val="DATE"/>
      <sheetName val="동원인원"/>
      <sheetName val="단가산출목록표"/>
      <sheetName val="1안"/>
      <sheetName val="터파기및재료"/>
      <sheetName val="정산"/>
      <sheetName val="Sheet1"/>
      <sheetName val="I一般比"/>
      <sheetName val="일위대가(4층원격)"/>
      <sheetName val="쌍송교"/>
      <sheetName val="표지1"/>
      <sheetName val="별첨-기계경비 산출목록"/>
      <sheetName val="입찰안"/>
      <sheetName val="패널"/>
      <sheetName val="설계명세서"/>
      <sheetName val="유림골조"/>
      <sheetName val="건물"/>
      <sheetName val="SAMPLE"/>
      <sheetName val="단가산출"/>
      <sheetName val="1000 DB구축 부표"/>
      <sheetName val="내역서1999.8최종"/>
      <sheetName val="1차 내역서"/>
      <sheetName val="수지예산"/>
      <sheetName val="제-노임"/>
      <sheetName val="설직재-1"/>
      <sheetName val="CAUDIT"/>
      <sheetName val="노임단가표"/>
      <sheetName val="자재단가표"/>
      <sheetName val="중기사용료산출근거"/>
      <sheetName val="단가 및 재료비"/>
      <sheetName val="조명시설"/>
      <sheetName val="대목"/>
      <sheetName val="대가"/>
      <sheetName val="단가산출목록"/>
      <sheetName val="실적공사비단가"/>
      <sheetName val="노임"/>
      <sheetName val="10.공통-노임단가"/>
      <sheetName val="기자재비"/>
      <sheetName val="일위대가표(유단가)"/>
      <sheetName val="Sheet3"/>
      <sheetName val="시설물기초"/>
      <sheetName val="옥외 전력간선공사"/>
      <sheetName val="추가대화"/>
      <sheetName val="제경집계"/>
      <sheetName val="위치조서"/>
      <sheetName val="수량산출"/>
      <sheetName val="산출목록표"/>
      <sheetName val="20관리비율"/>
      <sheetName val="참조자료"/>
      <sheetName val="#REF"/>
      <sheetName val="DATA"/>
      <sheetName val="데이타"/>
      <sheetName val="AV시스템"/>
      <sheetName val="내역서2안"/>
      <sheetName val="원가_(2)"/>
      <sheetName val="6PILE__(돌출)"/>
      <sheetName val="일위대가_집계표"/>
      <sheetName val="전선_및_전선관"/>
      <sheetName val="1000_DB구축_부표"/>
      <sheetName val="CT "/>
      <sheetName val="전기외주내역"/>
      <sheetName val="원가계산서"/>
      <sheetName val="갑지"/>
      <sheetName val="집계표"/>
      <sheetName val="노임이"/>
      <sheetName val="가로등내역서"/>
      <sheetName val="GISDB_단가산출목록"/>
      <sheetName val="GISDB_단가산출표"/>
      <sheetName val="기본일위"/>
      <sheetName val="인건비"/>
      <sheetName val="단가조사"/>
      <sheetName val="단가 "/>
      <sheetName val="일위대가 (PM)"/>
      <sheetName val="시설장비부하계산서"/>
      <sheetName val="9509"/>
      <sheetName val="공정량산출내역서 "/>
      <sheetName val="5흙막이"/>
      <sheetName val="견적서"/>
      <sheetName val="재료"/>
      <sheetName val="설치자재"/>
      <sheetName val="8.PILE  (돌출)"/>
      <sheetName val="공종단가"/>
      <sheetName val="노임단가"/>
      <sheetName val="일위대가표(교체)"/>
      <sheetName val="2000시행총괄"/>
      <sheetName val="산출"/>
      <sheetName val="자재단가"/>
      <sheetName val="증감대비"/>
      <sheetName val="표지"/>
      <sheetName val="상수도시설#"/>
      <sheetName val="3.내역서"/>
      <sheetName val="금액내역서"/>
      <sheetName val="일위대가(출입)"/>
      <sheetName val="전기"/>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구리토평1전기"/>
      <sheetName val="대"/>
      <sheetName val="자료"/>
      <sheetName val="을"/>
      <sheetName val="물량산출(지점)"/>
      <sheetName val="단"/>
      <sheetName val="일용노임단가2001상"/>
      <sheetName val="WORK"/>
      <sheetName val="2-1. 경관조명 내역총괄표"/>
      <sheetName val="내역"/>
      <sheetName val="전국현황"/>
      <sheetName val="일위(PN)"/>
      <sheetName val="3련 BOX"/>
      <sheetName val="이토변실(A3-LINE)"/>
      <sheetName val="CATV"/>
      <sheetName val="4-2. 기계경비산출"/>
      <sheetName val="7.노무비 근거"/>
      <sheetName val="3-2.일위대가"/>
      <sheetName val="2-3.공사비내역서"/>
      <sheetName val="기준FACTOR"/>
      <sheetName val="DWG-CA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면적산출"/>
      <sheetName val="포장수량집계"/>
      <sheetName val="포장재료집계표"/>
      <sheetName val="포장총괄집계표"/>
      <sheetName val="횡배수관"/>
      <sheetName val="수목표준대가"/>
      <sheetName val="노무"/>
      <sheetName val="산출기준자료"/>
      <sheetName val="N賃率-職"/>
      <sheetName val="데이타"/>
      <sheetName val="노임단가"/>
      <sheetName val="전단키있슴"/>
      <sheetName val="단 box"/>
      <sheetName val="종단계산"/>
      <sheetName val="횡배수관집현황(2공구)"/>
      <sheetName val="변압기 및 발전기 용량"/>
      <sheetName val="규준틀"/>
      <sheetName val="단가 "/>
      <sheetName val="수목데이타 "/>
      <sheetName val="제직재"/>
    </sheetNames>
    <sheetDataSet>
      <sheetData sheetId="0">
        <row r="6">
          <cell r="C6">
            <v>19.22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간1"/>
      <sheetName val="총괄자재집계표"/>
      <sheetName val="-자재집계-"/>
      <sheetName val="간 토"/>
      <sheetName val="관로토적집계"/>
      <sheetName val="A-LINE"/>
      <sheetName val="A1-LINE"/>
      <sheetName val="B-LINE"/>
      <sheetName val="가물막이집계"/>
      <sheetName val="가물막이수량"/>
      <sheetName val="물푸기"/>
      <sheetName val="양수기"/>
      <sheetName val="하천구간(D100-200)"/>
      <sheetName val="간 구"/>
      <sheetName val="&lt;구조물총집계&gt;"/>
      <sheetName val="관보호공D200"/>
      <sheetName val="관보호공D100"/>
      <sheetName val="제수변통"/>
      <sheetName val="간 배"/>
      <sheetName val="직관"/>
      <sheetName val="자재집계"/>
      <sheetName val="배관상세도수량"/>
      <sheetName val="접합산출"/>
      <sheetName val="연장"/>
      <sheetName val="간 포"/>
      <sheetName val="&lt;포장집계&gt;"/>
      <sheetName val="포장공"/>
      <sheetName val="간 부"/>
      <sheetName val="부대공"/>
      <sheetName val="관세척"/>
      <sheetName val="강서동 석곡동"/>
      <sheetName val="경비산출"/>
      <sheetName val="COPING"/>
      <sheetName val="Sheet1"/>
      <sheetName val="Sheet2"/>
      <sheetName val="기둥(원형)"/>
      <sheetName val="CODE"/>
      <sheetName val="흥양2교토공집계표"/>
      <sheetName val="MOTOR"/>
      <sheetName val="3연box"/>
      <sheetName val="설계예산서"/>
      <sheetName val="수목데이타 "/>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기초자료"/>
      <sheetName val="견적서작성"/>
      <sheetName val="일위대가목록"/>
      <sheetName val="산출근거기본형식"/>
      <sheetName val="가설공사"/>
      <sheetName val="토공사"/>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관접합부설"/>
      <sheetName val="토질토양조사"/>
      <sheetName val="하수공사"/>
      <sheetName val="금속공사"/>
      <sheetName val="부대공사"/>
      <sheetName val="일위대가기본형식"/>
      <sheetName val="강직관부설"/>
      <sheetName val="관절단"/>
      <sheetName val="파형강관"/>
      <sheetName val="맞이음부설"/>
      <sheetName val="부단수천공"/>
      <sheetName val="세라믹코팅"/>
      <sheetName val="제수변부설"/>
      <sheetName val="주철관시험"/>
      <sheetName val="타이튼조인트"/>
      <sheetName val="파형폴리에틸렌"/>
      <sheetName val="폴리에틸렌"/>
      <sheetName val="플랜지접합"/>
      <sheetName val="흄관접합부설"/>
      <sheetName val="내충격수도관"/>
      <sheetName val="KP메카니칼"/>
      <sheetName val="PC관접합"/>
      <sheetName val="PE관부설"/>
      <sheetName val="PVC관접합"/>
      <sheetName val="Sheet17"/>
      <sheetName val="자재단가"/>
      <sheetName val="시험비"/>
      <sheetName val="노임단가"/>
      <sheetName val="구역화물"/>
      <sheetName val="단위목록"/>
      <sheetName val="기계경비산출기준"/>
      <sheetName val="건설기계가격"/>
      <sheetName val="기계경비계산"/>
      <sheetName val="기계경비목록"/>
      <sheetName val="회사기초자료"/>
      <sheetName val="데이타"/>
      <sheetName val="양수장내역"/>
      <sheetName val="식재인부"/>
      <sheetName val="양수장"/>
      <sheetName val="단가 "/>
      <sheetName val="토공(우물통,기타) "/>
      <sheetName val="내역"/>
      <sheetName val="3연box"/>
      <sheetName val="단 box"/>
      <sheetName val="노무"/>
      <sheetName val="산출기준자료"/>
      <sheetName val="Sheet1"/>
      <sheetName val="2호맨홀공제수량"/>
    </sheetNames>
    <sheetDataSet>
      <sheetData sheetId="0"/>
      <sheetData sheetId="1"/>
      <sheetData sheetId="2">
        <row r="2">
          <cell r="B2" t="str">
            <v>2방향안내표지판(편지식)</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2방향안내표지판</v>
          </cell>
        </row>
      </sheetData>
      <sheetData sheetId="47">
        <row r="2">
          <cell r="D2" t="str">
            <v>토공 다짐시험</v>
          </cell>
        </row>
      </sheetData>
      <sheetData sheetId="48"/>
      <sheetData sheetId="49">
        <row r="3">
          <cell r="B3">
            <v>10</v>
          </cell>
        </row>
      </sheetData>
      <sheetData sheetId="50">
        <row r="2">
          <cell r="F2" t="str">
            <v>(개당)</v>
          </cell>
        </row>
      </sheetData>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산출기준자료"/>
      <sheetName val="단가 "/>
      <sheetName val="내역"/>
      <sheetName val="노무"/>
      <sheetName val="내역서단가산출용"/>
      <sheetName val="한강운반비"/>
      <sheetName val="제-노임"/>
      <sheetName val="제직재"/>
      <sheetName val="명세서"/>
      <sheetName val="부하계산서"/>
      <sheetName val="원본(갑지)"/>
      <sheetName val="원가 (2)"/>
      <sheetName val="N賃率-職"/>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내역"/>
      <sheetName val="노무"/>
      <sheetName val="수목표준대가"/>
      <sheetName val="단가 "/>
      <sheetName val="직노"/>
      <sheetName val="기계경비산출기준"/>
      <sheetName val="입력자료"/>
      <sheetName val="POL6차-PIPING"/>
      <sheetName val="#REF"/>
      <sheetName val="8.설치품셈"/>
      <sheetName val="FB25JN"/>
      <sheetName val="심사물량"/>
      <sheetName val="심사계산"/>
      <sheetName val="목차"/>
      <sheetName val="한강운반비"/>
      <sheetName val="말뚝지지력산정"/>
      <sheetName val="토사(PE)"/>
      <sheetName val="Sheet1"/>
      <sheetName val="견적내역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원가계산서구조조정"/>
      <sheetName val="종배수관면벽신"/>
      <sheetName val="적용단위길이"/>
      <sheetName val="집계표"/>
      <sheetName val="96노임기준"/>
      <sheetName val="범례표"/>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단위수량"/>
      <sheetName val="토사(PE)"/>
      <sheetName val="조경내"/>
      <sheetName val="6공구_당초_"/>
      <sheetName val="Sheet15"/>
      <sheetName val="시설물일위"/>
      <sheetName val="Y-WORK"/>
      <sheetName val="2000년1차"/>
      <sheetName val="노무비"/>
      <sheetName val="노임단가"/>
      <sheetName val="EP0618"/>
      <sheetName val="내역"/>
      <sheetName val="data"/>
      <sheetName val="DATE"/>
      <sheetName val="냉천부속동"/>
      <sheetName val="작업시작"/>
      <sheetName val="본선부단위수량"/>
      <sheetName val="재료단가"/>
      <sheetName val="일  위  대  가  목  록"/>
      <sheetName val="퍼스트"/>
      <sheetName val="안내"/>
      <sheetName val="자료"/>
      <sheetName val="상수도토공집계표"/>
      <sheetName val="#REF"/>
      <sheetName val="피벗테이블데이터분석"/>
      <sheetName val="종배수관(신)"/>
      <sheetName val="자료입력"/>
      <sheetName val="단"/>
      <sheetName val="단가 "/>
      <sheetName val="가압장구체수량산출서"/>
      <sheetName val="유입량"/>
      <sheetName val="설계서을"/>
      <sheetName val="총 괄 표"/>
      <sheetName val="단위일위"/>
      <sheetName val="무산소조"/>
      <sheetName val="산출서"/>
      <sheetName val="비탈면보호공수량산출"/>
      <sheetName val="-배수구조총재료"/>
      <sheetName val="일위산출"/>
      <sheetName val="COPING"/>
      <sheetName val="CODE"/>
      <sheetName val="공사요율"/>
      <sheetName val="2.냉난방설비공사"/>
      <sheetName val="성곽내역서"/>
      <sheetName val="직재"/>
      <sheetName val="재집"/>
      <sheetName val="b_balju"/>
      <sheetName val="자동제어"/>
      <sheetName val="날개벽"/>
      <sheetName val="토공유동표"/>
      <sheetName val="6공구(당초)"/>
      <sheetName val="BID"/>
      <sheetName val="재료값"/>
      <sheetName val="자재일람"/>
      <sheetName val="산수배수"/>
      <sheetName val="기존단가 (2)"/>
      <sheetName val="직노"/>
      <sheetName val="노무단가"/>
      <sheetName val="견적서"/>
      <sheetName val="경산"/>
      <sheetName val="배수장토목공사비"/>
      <sheetName val="가격"/>
      <sheetName val="남양주부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데리네이타현황"/>
      <sheetName val="7단가"/>
      <sheetName val="횡배수관"/>
      <sheetName val="DATA"/>
      <sheetName val="EQ-R1"/>
      <sheetName val="건축내역"/>
      <sheetName val="입력DATA"/>
      <sheetName val="바닥판"/>
      <sheetName val="내역서(기성청구)"/>
      <sheetName val="입찰안"/>
      <sheetName val="내역"/>
      <sheetName val="내역서1"/>
      <sheetName val="200"/>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설계설명"/>
      <sheetName val="갑지"/>
      <sheetName val="공정표"/>
      <sheetName val="제경비산출"/>
      <sheetName val="공사비"/>
      <sheetName val="자재집계"/>
      <sheetName val="총재료집계"/>
      <sheetName val="취입보"/>
      <sheetName val="옹벽"/>
      <sheetName val="보토적"/>
      <sheetName val="물막이"/>
      <sheetName val="구조물푸기"/>
      <sheetName val="설계계산"/>
      <sheetName val="참고자료"/>
      <sheetName val="부대공사"/>
      <sheetName val="중기대수"/>
      <sheetName val="단가목차"/>
      <sheetName val="노임단가"/>
      <sheetName val="자재단가"/>
      <sheetName val="건설기계단가"/>
      <sheetName val="시간목록"/>
      <sheetName val="시간당사용료"/>
      <sheetName val="단가목록"/>
      <sheetName val="단가산출"/>
      <sheetName val="운반단가"/>
      <sheetName val="운반자료"/>
      <sheetName val="조건적용"/>
      <sheetName val="간지"/>
      <sheetName val="데이타"/>
      <sheetName val="포장면적산출"/>
      <sheetName val="DATA"/>
      <sheetName val="식재인부"/>
      <sheetName val="7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면적산출"/>
      <sheetName val="N賃率-職"/>
      <sheetName val="데이타"/>
      <sheetName val="DATA"/>
    </sheetNames>
    <sheetDataSet>
      <sheetData sheetId="0" refreshError="1"/>
      <sheetData sheetId="1" refreshError="1"/>
      <sheetData sheetId="2" refreshError="1"/>
      <sheetData sheetId="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예산서"/>
      <sheetName val="일위대가목록"/>
      <sheetName val="일위대가내역"/>
      <sheetName val="단가조사서"/>
      <sheetName val="인건비"/>
      <sheetName val="EQ-R1"/>
      <sheetName val="수목표준대가"/>
      <sheetName val="포장면적산출"/>
      <sheetName val="N賃率-職"/>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1공구내역서(1)"/>
      <sheetName val="ABUT수량-A1"/>
      <sheetName val="간선계산"/>
      <sheetName val="포장면적산출"/>
      <sheetName val="INPUT"/>
      <sheetName val="일위대가"/>
      <sheetName val="N賃率-職"/>
      <sheetName val="관급_File"/>
      <sheetName val="Price List"/>
      <sheetName val="견적대비"/>
      <sheetName val="횡배수관"/>
      <sheetName val="구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직재-1"/>
      <sheetName val="N賃率-職"/>
      <sheetName val="규준틀"/>
      <sheetName val="포장면적산출"/>
    </sheetNames>
    <sheetDataSet>
      <sheetData sheetId="0" refreshError="1"/>
      <sheetData sheetId="1" refreshError="1"/>
      <sheetData sheetId="2" refreshError="1"/>
      <sheetData sheetId="3"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경총괄"/>
      <sheetName val="변경총괄 (2)"/>
      <sheetName val="순공사비"/>
      <sheetName val="순공사비(1)"/>
      <sheetName val="1공구내역서(1)"/>
      <sheetName val="설직재-1"/>
      <sheetName val="N賃率-職"/>
      <sheetName val="규준틀"/>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
      <sheetName val="단가산출"/>
      <sheetName val="2000,9월 일위"/>
      <sheetName val="1공구내역서(1)"/>
      <sheetName val="N賃率-職"/>
    </sheetNames>
    <sheetDataSet>
      <sheetData sheetId="0" refreshError="1"/>
      <sheetData sheetId="1" refreshError="1"/>
      <sheetData sheetId="2" refreshError="1"/>
      <sheetData sheetId="3" refreshError="1"/>
      <sheetData sheetId="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산출"/>
      <sheetName val="소방"/>
      <sheetName val="집계"/>
      <sheetName val="내역"/>
      <sheetName val="하도내역"/>
      <sheetName val="하도원가"/>
      <sheetName val="하도급사항"/>
      <sheetName val="Mc1"/>
      <sheetName val="단가산출"/>
      <sheetName val="2000,9월 일위"/>
      <sheetName val="1공구내역서(1)"/>
      <sheetName val="설-원가"/>
      <sheetName val="설치자재"/>
      <sheetName val="단중"/>
      <sheetName val="BID"/>
      <sheetName val="DATE"/>
      <sheetName val="설계수량"/>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양수장"/>
      <sheetName val="양수장내역"/>
      <sheetName val="원가계산서 "/>
      <sheetName val="기계경비(시간당)"/>
      <sheetName val="램머"/>
      <sheetName val="단가산출"/>
      <sheetName val="직노"/>
      <sheetName val="Mc1"/>
      <sheetName val="2000,9월 일위"/>
      <sheetName val="LP-S"/>
      <sheetName val="전기단가조사서"/>
      <sheetName val="원가서"/>
      <sheetName val="배관배선 단가조사"/>
      <sheetName val="일위대가집계"/>
      <sheetName val="#REF"/>
      <sheetName val="급수공사"/>
      <sheetName val="일위대가표"/>
      <sheetName val="단가"/>
      <sheetName val="기자재비"/>
      <sheetName val="총괄표"/>
      <sheetName val="매곡역사"/>
      <sheetName val="대치판정"/>
      <sheetName val="공사개요"/>
      <sheetName val="터파기및재료"/>
      <sheetName val="일위대가(1)"/>
      <sheetName val="2002하반기노임기준"/>
      <sheetName val="코드표"/>
      <sheetName val="식재가격"/>
      <sheetName val="식재총괄"/>
      <sheetName val="일위목록"/>
      <sheetName val="조건"/>
      <sheetName val="Sheet1"/>
      <sheetName val="식재인부"/>
      <sheetName val="노무비"/>
      <sheetName val="실행철강하도"/>
      <sheetName val="소일위대가코드표"/>
      <sheetName val="(A)내역서"/>
      <sheetName val="산출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기계경비(시간당)"/>
      <sheetName val="램머"/>
      <sheetName val="1공구내역서(1)"/>
      <sheetName val="ABUT수량-A1"/>
      <sheetName val="노무비"/>
      <sheetName val="양수장내역"/>
      <sheetName val="Mc1"/>
      <sheetName val="단가"/>
      <sheetName val="맨홀_공사비"/>
      <sheetName val="일반공사"/>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直材4"/>
      <sheetName val="DATE"/>
      <sheetName val="일위대가"/>
      <sheetName val="일위대가(4층원격)"/>
      <sheetName val="기계경비(시간당)"/>
      <sheetName val="램머"/>
      <sheetName val="단가산출"/>
      <sheetName val="양수장내역"/>
      <sheetName val="N賃率-職"/>
      <sheetName val="원가 (2)"/>
      <sheetName val="Price List"/>
      <sheetName val="일위"/>
      <sheetName val="I一般比"/>
      <sheetName val="DATA"/>
      <sheetName val="G.R300경비"/>
      <sheetName val="SG"/>
      <sheetName val="예정(3)"/>
      <sheetName val="기존단가 (2)"/>
      <sheetName val="입력"/>
      <sheetName val="전기"/>
      <sheetName val="bm(CIcable)"/>
      <sheetName val="DATA-UPS"/>
      <sheetName val="왕십리방향"/>
      <sheetName val="호남2"/>
      <sheetName val="C-노임단가"/>
      <sheetName val="실행철강하도"/>
      <sheetName val="단"/>
      <sheetName val="간접"/>
      <sheetName val="ABUT수량-A1"/>
      <sheetName val="계정"/>
      <sheetName val="총괄집계표"/>
      <sheetName val="설계명세서"/>
      <sheetName val="예산명세서"/>
      <sheetName val="자료입력"/>
      <sheetName val="구의33고"/>
      <sheetName val="계수시트"/>
      <sheetName val="원가계산서"/>
      <sheetName val="20관리비율"/>
      <sheetName val="지구단위계획"/>
      <sheetName val="제직재"/>
      <sheetName val="설직재-1"/>
      <sheetName val="C3"/>
      <sheetName val="직재"/>
      <sheetName val="실행내역"/>
      <sheetName val="직노"/>
      <sheetName val="제-노임"/>
      <sheetName val="토적표"/>
      <sheetName val="대치판정"/>
      <sheetName val="MOTOR"/>
      <sheetName val="C-직노1"/>
      <sheetName val="D-경비1"/>
      <sheetName val="관로부문"/>
      <sheetName val="하조서"/>
      <sheetName val="수량산출"/>
      <sheetName val="data(완전)"/>
      <sheetName val="시화점실행"/>
      <sheetName val="건축내역"/>
      <sheetName val="대창(장성)"/>
      <sheetName val="유기공정"/>
      <sheetName val="내역서"/>
      <sheetName val="신우"/>
      <sheetName val="일위대가(가설)"/>
      <sheetName val="물집"/>
      <sheetName val="주소"/>
      <sheetName val="잡철물"/>
      <sheetName val="Phantom"/>
      <sheetName val="산출내역서집계표"/>
      <sheetName val="CAL"/>
      <sheetName val="언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한전수탁 "/>
      <sheetName val="가설공사(전기)"/>
      <sheetName val="가설공사 (방송,통신)"/>
      <sheetName val="갑지 (3)"/>
      <sheetName val="갑지 (건축전기)"/>
      <sheetName val="갑지 (건축전기) (2)"/>
      <sheetName val="laroux"/>
      <sheetName val="가설공사 (2)"/>
      <sheetName val="표지1"/>
      <sheetName val="목차및갑지"/>
      <sheetName val="사유서"/>
      <sheetName val="공정표"/>
      <sheetName val="&lt;총괄표&gt;"/>
      <sheetName val="&lt;소총괄표&gt;"/>
      <sheetName val="154속지"/>
      <sheetName val="&lt;154kv옥내변전소&gt;"/>
      <sheetName val="현장속지"/>
      <sheetName val="&lt;현장변전소설비&gt;"/>
      <sheetName val="동력속지"/>
      <sheetName val="&lt;동력설비&gt;"/>
      <sheetName val="Sheet1"/>
      <sheetName val="Sheet2"/>
      <sheetName val="Sheet3"/>
      <sheetName val="일위목록"/>
      <sheetName val="집계표"/>
      <sheetName val="일위대가"/>
      <sheetName val="일위대가(4층원격)"/>
      <sheetName val="기계경비(시간당)"/>
      <sheetName val="램머"/>
      <sheetName val="제경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직노"/>
      <sheetName val="일위목록"/>
      <sheetName val="일위대가(4층원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5"/>
      <sheetName val="원가계산서 "/>
      <sheetName val="원가계산"/>
      <sheetName val="직노"/>
      <sheetName val="일위목록"/>
      <sheetName val="일위대가"/>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설직재-1"/>
      <sheetName val="일위대가(4층원격)"/>
      <sheetName val="기계경비(시간당)"/>
      <sheetName val="원가계산서 "/>
      <sheetName val="램머"/>
      <sheetName val="단가산출"/>
      <sheetName val="직노"/>
      <sheetName val="일위목록"/>
      <sheetName val="N賃率-職"/>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산출"/>
      <sheetName val="수량 집계"/>
      <sheetName val="주요자재 "/>
      <sheetName val="가압장 수량산출"/>
      <sheetName val="원가계산"/>
      <sheetName val="원가계산서 "/>
      <sheetName val="직노"/>
      <sheetName val="단위수량"/>
      <sheetName val="일위대가"/>
    </sheetNames>
    <sheetDataSet>
      <sheetData sheetId="0">
        <row r="121">
          <cell r="R121">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원가계산"/>
      <sheetName val="단가조사"/>
      <sheetName val="토공수량산출"/>
      <sheetName val="토적계산서"/>
      <sheetName val="원가계산서 "/>
      <sheetName val="길어깨(현황)"/>
      <sheetName val="데리네이타현황"/>
      <sheetName val="공기변실수량산출-배수"/>
      <sheetName val="철집"/>
      <sheetName val="ABUT수량-A1"/>
      <sheetName val="자재목록"/>
      <sheetName val="Sheet3"/>
      <sheetName val="용산1(해보)"/>
      <sheetName val="부대내역"/>
      <sheetName val="암거단위-1련"/>
      <sheetName val="부대공"/>
      <sheetName val="포장공"/>
      <sheetName val="토공"/>
      <sheetName val="노임단가"/>
      <sheetName val="단위수량산출"/>
      <sheetName val="내역서"/>
      <sheetName val="인원계획-미화"/>
      <sheetName val="단가"/>
      <sheetName val="N賃率-職"/>
      <sheetName val="INPUT"/>
      <sheetName val="Sheet1"/>
      <sheetName val="2공구산출내역"/>
      <sheetName val="실행내역"/>
      <sheetName val="직노"/>
      <sheetName val="국별인원"/>
      <sheetName val="J형측구단위수량"/>
    </sheetNames>
    <sheetDataSet>
      <sheetData sheetId="0">
        <row r="5">
          <cell r="R5">
            <v>0.48</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 val="원가계산"/>
      <sheetName val="단가조사"/>
      <sheetName val="직노"/>
      <sheetName val="수량산출"/>
    </sheetNames>
    <sheetDataSet>
      <sheetData sheetId="0"/>
      <sheetData sheetId="1"/>
      <sheetData sheetId="2">
        <row r="66">
          <cell r="H66">
            <v>614489601</v>
          </cell>
        </row>
      </sheetData>
      <sheetData sheetId="3"/>
      <sheetData sheetId="4">
        <row r="20">
          <cell r="H20">
            <v>56162056</v>
          </cell>
        </row>
      </sheetData>
      <sheetData sheetId="5"/>
      <sheetData sheetId="6">
        <row r="52">
          <cell r="H52">
            <v>161906677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단가조사"/>
      <sheetName val="공기변실수량산출-배수"/>
      <sheetName val="토공수량산출"/>
      <sheetName val="토적계산서"/>
      <sheetName val="도로구조공사비"/>
      <sheetName val="도로토공공사비"/>
      <sheetName val="여수토공사비"/>
      <sheetName val="실행내역"/>
      <sheetName val="단위수량"/>
      <sheetName val="노임단가"/>
    </sheetNames>
    <sheetDataSet>
      <sheetData sheetId="0">
        <row r="5">
          <cell r="R5">
            <v>0.48</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나주대안단가산출"/>
      <sheetName val="나주대안내역"/>
      <sheetName val="나주덕산내역"/>
      <sheetName val="원가계산"/>
      <sheetName val="문화가격표"/>
      <sheetName val="철거산출근거"/>
      <sheetName val="내역서"/>
      <sheetName val="길어깨(현황)"/>
      <sheetName val="수량산출"/>
      <sheetName val="토공수량산출"/>
      <sheetName val="토적계산서"/>
      <sheetName val="내역률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내역서"/>
      <sheetName val="길어깨(현황)"/>
      <sheetName val="수량산출"/>
      <sheetName val="증감대비"/>
      <sheetName val="노무비"/>
      <sheetName val="제-노임"/>
      <sheetName val="설직재-1"/>
      <sheetName val="제직재"/>
      <sheetName val="N賃率_職"/>
      <sheetName val="약품설비"/>
      <sheetName val="일위"/>
      <sheetName val="경산"/>
      <sheetName val="2공구산출내역"/>
      <sheetName val="예가표"/>
      <sheetName val="직재"/>
      <sheetName val="노임단가표"/>
      <sheetName val="총괄 CCTV수량"/>
      <sheetName val="일위대가(VDS)"/>
      <sheetName val="제경집계"/>
      <sheetName val="내역"/>
      <sheetName val="mcc일위대가"/>
      <sheetName val="노임"/>
      <sheetName val="직노"/>
      <sheetName val="6. 직접경비"/>
      <sheetName val="단위일위"/>
      <sheetName val="b_balju_cho"/>
      <sheetName val="공조기"/>
      <sheetName val="을"/>
      <sheetName val="원가 (2)"/>
      <sheetName val="단"/>
      <sheetName val="Sheet3"/>
      <sheetName val="work-form"/>
      <sheetName val="토사(PE)"/>
      <sheetName val="기초자료입력"/>
      <sheetName val="Total"/>
      <sheetName val="시행후면적"/>
      <sheetName val="수지예산"/>
      <sheetName val="약품공급2"/>
      <sheetName val="5.설치내역"/>
      <sheetName val="EQ-R1"/>
      <sheetName val="1단계"/>
      <sheetName val="DATA"/>
      <sheetName val="데이타"/>
      <sheetName val="산출기초(기계터파기)3열"/>
      <sheetName val="전송망집계"/>
      <sheetName val="철거수량(전송)"/>
      <sheetName val="#REF"/>
      <sheetName val="7단가"/>
      <sheetName val="재집"/>
      <sheetName val="노임단가"/>
      <sheetName val="단가조사"/>
      <sheetName val="인건비 "/>
      <sheetName val="20관리비율"/>
      <sheetName val="금액내역서"/>
      <sheetName val="예정(3)"/>
      <sheetName val="동원(3)"/>
      <sheetName val="품셈표"/>
      <sheetName val="납부서"/>
      <sheetName val="工완성공사율"/>
      <sheetName val="EP0618"/>
      <sheetName val="CABLE"/>
      <sheetName val="인건비"/>
      <sheetName val="유동표"/>
      <sheetName val="단가산출2"/>
      <sheetName val="단가 및 재료비"/>
      <sheetName val="단가산출1"/>
      <sheetName val="일위대가"/>
      <sheetName val="Price List"/>
      <sheetName val="신우"/>
      <sheetName val="Sheet1"/>
      <sheetName val="일위대가목록"/>
      <sheetName val="일위대가(4층원격)"/>
      <sheetName val="HP1AMLIST"/>
      <sheetName val="2.4 자재단가비교표"/>
      <sheetName val="청천내"/>
      <sheetName val="일위대가(가설)"/>
      <sheetName val="9811"/>
      <sheetName val="갑지"/>
      <sheetName val="집계표"/>
      <sheetName val="EQ"/>
      <sheetName val="여수토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적현로"/>
      <sheetName val="단가조사"/>
      <sheetName val="N賃率-職"/>
      <sheetName val="내역서"/>
      <sheetName val="길어깨(현황)"/>
      <sheetName val="노무비"/>
    </sheetNames>
    <sheetDataSet>
      <sheetData sheetId="0">
        <row r="4">
          <cell r="B4">
            <v>67900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암거난간지수벽(간지)"/>
      <sheetName val="난간벽및지수벽수량집계"/>
      <sheetName val="난간벽및지수벽수량"/>
      <sheetName val="길어깨(현황)"/>
      <sheetName val="수량산출"/>
      <sheetName val="단가조사"/>
      <sheetName val="Book2"/>
      <sheetName val="내역서"/>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흥양2교토공집계표"/>
      <sheetName val="노임단가"/>
      <sheetName val="수량산출"/>
      <sheetName val="RBSLAB"/>
      <sheetName val="단위수량"/>
      <sheetName val="맨홀수량산출"/>
      <sheetName val="교각1"/>
      <sheetName val="길어깨(현황)"/>
      <sheetName val="대로근거"/>
      <sheetName val="날개벽(시점좌측)"/>
      <sheetName val="참조-(1)"/>
      <sheetName val="2.재료비"/>
      <sheetName val="단가조사"/>
      <sheetName val="A LINE"/>
      <sheetName val="수량(1)"/>
      <sheetName val="Baby일위대가"/>
      <sheetName val="BID"/>
      <sheetName val="COPING"/>
      <sheetName val="ABUT수량-A1"/>
      <sheetName val="직노"/>
      <sheetName val="Macro3"/>
      <sheetName val="일위대가"/>
      <sheetName val="설계내역서"/>
      <sheetName val="배수량"/>
      <sheetName val="간지"/>
      <sheetName val="토적표(1)"/>
      <sheetName val="역T형옹벽(3.0)"/>
      <sheetName val="Data"/>
      <sheetName val="내역서(삼호)"/>
      <sheetName val="#REF"/>
      <sheetName val="적용단위길이"/>
      <sheetName val="피벗테이블데이터분석"/>
      <sheetName val="특수기호강도거푸집"/>
      <sheetName val="종배수관면벽신"/>
      <sheetName val="종배수관(신)"/>
      <sheetName val="자료입력"/>
      <sheetName val="C.배수관공"/>
      <sheetName val="교각토공"/>
      <sheetName val="토공(우물통,기타) "/>
      <sheetName val="전체변경"/>
      <sheetName val="매매"/>
      <sheetName val="14공제"/>
      <sheetName val="6맨홀H"/>
      <sheetName val="단면 (2)"/>
      <sheetName val="비탈면보호공수량산출"/>
      <sheetName val="기둥(원형)"/>
      <sheetName val="기초공"/>
      <sheetName val="터파기및재료"/>
      <sheetName val="포장면적산출"/>
      <sheetName val="횡배수관집현황(2공구)"/>
      <sheetName val="차액보증"/>
      <sheetName val="수량"/>
      <sheetName val="Sheet1"/>
      <sheetName val="일위목록"/>
      <sheetName val="신호등일위대가"/>
      <sheetName val="내역서"/>
      <sheetName val="6PILE  (돌출)"/>
      <sheetName val="일용노임단가"/>
      <sheetName val="준검 내역서"/>
      <sheetName val="단위단가"/>
      <sheetName val="원형1호맨홀토공수량"/>
      <sheetName val="토사(PE)"/>
      <sheetName val="단위중량"/>
      <sheetName val="기초단가"/>
      <sheetName val="당진1,2호기전선관설치및접지4차공사내역서-을지"/>
      <sheetName val="1차설계변경내역"/>
      <sheetName val="총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맨홀수량"/>
      <sheetName val="흥양2교토공집계표"/>
      <sheetName val="Baby일위대가"/>
      <sheetName val="노임단가"/>
      <sheetName val="수량산출"/>
      <sheetName val="집계표"/>
      <sheetName val="일위대가표"/>
      <sheetName val="일위대가"/>
      <sheetName val="I一般比"/>
      <sheetName val="N賃率-職"/>
      <sheetName val="경산"/>
      <sheetName val="공사설계서"/>
      <sheetName val="내역"/>
      <sheetName val="기계경비(시간당)"/>
      <sheetName val="철거산출근거"/>
      <sheetName val="화재 탐지 설비"/>
      <sheetName val="근로자자료입력"/>
      <sheetName val="참고자료"/>
      <sheetName val="노무비"/>
      <sheetName val="국내조달(통합-1)"/>
      <sheetName val="Sheet6"/>
      <sheetName val="단1"/>
      <sheetName val="공량산출서"/>
      <sheetName val="센터"/>
      <sheetName val="단위단가"/>
      <sheetName val="Sheet1"/>
      <sheetName val="매출채권"/>
      <sheetName val="노임"/>
      <sheetName val="49단가"/>
      <sheetName val="2공구산출내역"/>
      <sheetName val="집계"/>
      <sheetName val="257A1"/>
      <sheetName val="9GNG운반"/>
      <sheetName val="48수량"/>
      <sheetName val="8.수량산출 (2)"/>
      <sheetName val="설계서"/>
      <sheetName val="선로수량집계"/>
      <sheetName val="장비수량집계"/>
      <sheetName val="지장수량집계"/>
      <sheetName val="철거"/>
      <sheetName val="PLT8500"/>
      <sheetName val="교통대책내역"/>
      <sheetName val="분전함신설"/>
      <sheetName val="접지1종"/>
      <sheetName val="플랜트 설치"/>
      <sheetName val="DATE"/>
      <sheetName val="BID"/>
      <sheetName val="연결관산출조서"/>
      <sheetName val="내역서"/>
      <sheetName val="소방"/>
      <sheetName val="20관리비율"/>
      <sheetName val="DB구축"/>
      <sheetName val="진천,증평(9.3)"/>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수량산출"/>
      <sheetName val="단가조사"/>
      <sheetName val="설계서을"/>
      <sheetName val="전기"/>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1설명서"/>
      <sheetName val="시방서"/>
      <sheetName val="3수량"/>
      <sheetName val="원가"/>
      <sheetName val="4지하수"/>
      <sheetName val="단가표"/>
      <sheetName val="일위대가"/>
      <sheetName val="주상도"/>
      <sheetName val="일수"/>
      <sheetName val="손료"/>
      <sheetName val="일률"/>
      <sheetName val="입력표"/>
      <sheetName val="단가"/>
      <sheetName val="노임단가"/>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덕전리"/>
      <sheetName val="3수량"/>
      <sheetName val="SORCE1"/>
      <sheetName val="#REF"/>
      <sheetName val="대치판정"/>
      <sheetName val="차액보증"/>
      <sheetName val="주차구획선수량"/>
      <sheetName val="본체"/>
      <sheetName val="신우"/>
      <sheetName val="집계표"/>
      <sheetName val="인자기준_2007"/>
      <sheetName val="할인_할증률산정"/>
      <sheetName val="금액단가표"/>
      <sheetName val="자료기입"/>
      <sheetName val="예정공정표(장기간)"/>
      <sheetName val="수량"/>
      <sheetName val="조명시설"/>
      <sheetName val="금액내역서"/>
      <sheetName val="관급자대내역서"/>
      <sheetName val="설계내역서(고사목 제거)"/>
      <sheetName val="수량집계"/>
      <sheetName val="DDD"/>
      <sheetName val="연습"/>
      <sheetName val="옹벽단면치수"/>
      <sheetName val="공통비"/>
      <sheetName val="자재단가"/>
      <sheetName val="1.수인터널"/>
      <sheetName val="대포2교접속"/>
      <sheetName val="제1호단위수량"/>
      <sheetName val="코드표"/>
      <sheetName val="ABUT수량-A1"/>
      <sheetName val="정부노임단가"/>
      <sheetName val="8.PILE  (돌출)"/>
      <sheetName val="000000"/>
      <sheetName val="암거"/>
      <sheetName val="포장공"/>
      <sheetName val="내역서 (2)"/>
      <sheetName val="암거단위"/>
      <sheetName val="부경대총괄내역서"/>
      <sheetName val="토사(PE)"/>
      <sheetName val="내역"/>
      <sheetName val="자재 집계표"/>
      <sheetName val="4.내진설계"/>
      <sheetName val="2경간"/>
      <sheetName val="단면가정"/>
      <sheetName val="치수표"/>
      <sheetName val="3BL공동구 수량"/>
      <sheetName val="Sheet1 (2)"/>
      <sheetName val="총집계표"/>
      <sheetName val="버스운행안내"/>
      <sheetName val="예방접종계획"/>
      <sheetName val="근태계획서"/>
      <sheetName val="표지"/>
      <sheetName val="입찰안"/>
      <sheetName val="내역서적용수량"/>
      <sheetName val="배수공 시멘트 및 골재량 산출"/>
      <sheetName val="wall"/>
      <sheetName val="토량산출서"/>
      <sheetName val="Sheet3"/>
      <sheetName val="Sheet1"/>
      <sheetName val="공사비"/>
      <sheetName val="정렬"/>
      <sheetName val="1.설계조건"/>
      <sheetName val="정산내역서"/>
      <sheetName val="수지예산"/>
      <sheetName val="Macro1"/>
      <sheetName val="Macro2"/>
      <sheetName val="견적서"/>
      <sheetName val="MOTOR"/>
      <sheetName val="건축내역서"/>
      <sheetName val="설비내역서"/>
      <sheetName val="전기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
      <sheetName val="내역"/>
      <sheetName val="소요"/>
      <sheetName val="목록"/>
      <sheetName val="일위"/>
      <sheetName val="단가"/>
      <sheetName val="노임"/>
      <sheetName val="#REF"/>
      <sheetName val="철거산출근거"/>
      <sheetName val="내역률노무비"/>
      <sheetName val="덕전리"/>
      <sheetName val="관급"/>
      <sheetName val="직접인건비"/>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실정내역"/>
      <sheetName val="일반공사"/>
      <sheetName val="실행철강하도"/>
      <sheetName val="Baby일위대가"/>
      <sheetName val="일위"/>
      <sheetName val="목록"/>
      <sheetName val="DATE"/>
      <sheetName val="철거산출근거"/>
      <sheetName val="산출근거"/>
      <sheetName val="내역률노무비"/>
      <sheetName val="가도공"/>
      <sheetName val="일위대가"/>
      <sheetName val="재"/>
      <sheetName val="상수도사용량"/>
      <sheetName val="하수량원단위"/>
      <sheetName val="인구"/>
      <sheetName val="환경평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
      <sheetName val="제경비 "/>
      <sheetName val="DS공정충주"/>
      <sheetName val="노무비"/>
      <sheetName val="재료비"/>
      <sheetName val="경비"/>
      <sheetName val="설계단가"/>
      <sheetName val="단가산출"/>
      <sheetName val="내역서"/>
      <sheetName val="Sheet1"/>
      <sheetName val="Sheet3"/>
      <sheetName val="Sheet4"/>
      <sheetName val="Sheet5"/>
      <sheetName val="Sheet6"/>
      <sheetName val="Sheet7"/>
      <sheetName val="총집계표"/>
      <sheetName val="단 box"/>
      <sheetName val="내역률노무비"/>
      <sheetName val="흥양2교토공집계표"/>
      <sheetName val="Baby일위대가"/>
      <sheetName val="목록"/>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공사"/>
      <sheetName val="별표1-1"/>
      <sheetName val="신인도"/>
      <sheetName val="별표1-2"/>
      <sheetName val="별표1-3"/>
      <sheetName val="별표1-4"/>
      <sheetName val="목록"/>
      <sheetName val="Baby일위대가"/>
      <sheetName val="일위대가(가설)"/>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공사"/>
      <sheetName val="별표1-1"/>
      <sheetName val="신인도"/>
      <sheetName val="별표1-2"/>
      <sheetName val="별표1-3"/>
      <sheetName val="별표1-4"/>
      <sheetName val="예산총괄표"/>
      <sheetName val="Baby일위대가"/>
      <sheetName val="실행철강하도"/>
      <sheetName val="일위"/>
      <sheetName val="일위대가"/>
      <sheetName val="BOQ(전체)"/>
      <sheetName val="ABUT수량-A1"/>
      <sheetName val="목록"/>
      <sheetName val="철거산출근거"/>
      <sheetName val="직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순흥)"/>
      <sheetName val="전체 총괄"/>
      <sheetName val="주요자재 총 합계"/>
      <sheetName val="주요자재 운반"/>
      <sheetName val="RTU반 총괄"/>
      <sheetName val="공사비명세서(순흥)"/>
      <sheetName val="1.중앙"/>
      <sheetName val="1.순흥지"/>
      <sheetName val="1.순흥산근(제조)"/>
      <sheetName val="2.1호용수간선"/>
      <sheetName val="2.1호용수산근(제조)"/>
      <sheetName val="3.지동간선"/>
      <sheetName val="3.지동산근(제조)"/>
      <sheetName val="4.석교간선"/>
      <sheetName val="4.석교산근(제조)"/>
      <sheetName val="5.순흥3지선"/>
      <sheetName val="5.순흥3산근(제조))"/>
      <sheetName val="6.순흥5지선"/>
      <sheetName val="6.순흥5산근(제조)"/>
      <sheetName val="7.순흥6지선"/>
      <sheetName val="7.순흥6산근(제조)"/>
      <sheetName val="8.순흥7지선"/>
      <sheetName val="8.순흥7산근(제조)"/>
      <sheetName val="9.순흥1호"/>
      <sheetName val="9.순흥1호산근(제조)"/>
      <sheetName val="10.순흥2호"/>
      <sheetName val="10.순흥2호산근(제조)"/>
      <sheetName val="11.순흥3호"/>
      <sheetName val="11.순흥3호산근(제조)"/>
      <sheetName val="12.석교간선1호방수문"/>
      <sheetName val="12.석교1호방산근(제조)"/>
      <sheetName val="13.지동간선1호방수문"/>
      <sheetName val="13.지동1호방산근(제조)"/>
      <sheetName val="14.단산지"/>
      <sheetName val="14.단산지산근(제조)"/>
      <sheetName val="15.단산1호용수"/>
      <sheetName val="15.단산1호산근(제조)"/>
      <sheetName val="16.단산2호용수"/>
      <sheetName val="16.단산2호산근(제조)"/>
      <sheetName val="17.취입보"/>
      <sheetName val="17.취입산근(제조)"/>
      <sheetName val="18.단산1호방수"/>
      <sheetName val="18.단산1호2호방수산근(제조)"/>
      <sheetName val="19.단산2호방수"/>
      <sheetName val="19.단산2호방수산근(제조)"/>
      <sheetName val="20.2-2지선"/>
      <sheetName val="20.2-2지선산근(제조)"/>
      <sheetName val="21.2-3지선"/>
      <sheetName val="21.2-3지선산근(제조)"/>
      <sheetName val="22.단산지유말공"/>
      <sheetName val="22.단산유말공산근(제조)"/>
      <sheetName val="III.수위계"/>
      <sheetName val="IV.SPARE"/>
      <sheetName val="순흥지구-제조"/>
      <sheetName val="노임단가"/>
      <sheetName val="일반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횡배수관"/>
      <sheetName val="인건비"/>
      <sheetName val="노무비"/>
      <sheetName val="IGI-SU"/>
      <sheetName val="설계내역서"/>
      <sheetName val="맨1"/>
      <sheetName val="수맨"/>
      <sheetName val="배1"/>
      <sheetName val="I一般比"/>
      <sheetName val="재정비직인"/>
      <sheetName val="재정비내역"/>
      <sheetName val="지적고시내역"/>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3수량"/>
      <sheetName val="일반공사"/>
      <sheetName val="역보기계"/>
      <sheetName val="Baby일위대가"/>
      <sheetName val="2공구산출내역"/>
      <sheetName val="일위"/>
      <sheetName val="노무비"/>
      <sheetName val="적현로"/>
      <sheetName val="C.배수관공"/>
      <sheetName val="2000년1차"/>
      <sheetName val="청천내"/>
      <sheetName val="수량산출"/>
      <sheetName val="2.재료비"/>
    </sheetNames>
    <definedNames>
      <definedName name="Macro13"/>
      <definedName name="Macro14"/>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모래90"/>
      <sheetName val="Sheet2"/>
      <sheetName val="단위수량"/>
      <sheetName val="맨홀수량산출"/>
      <sheetName val="수량산출"/>
      <sheetName val="C.배수관공"/>
    </sheetNames>
    <definedNames>
      <definedName name="매크로11"/>
      <definedName name="매크로4" sheetId="5"/>
    </definedNames>
    <sheetDataSet>
      <sheetData sheetId="0"/>
      <sheetData sheetId="1"/>
      <sheetData sheetId="2"/>
      <sheetData sheetId="3"/>
      <sheetData sheetId="4"/>
      <sheetData sheetId="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원가계산서"/>
      <sheetName val="내역서 (2)"/>
      <sheetName val="일위대가  (2)"/>
      <sheetName val="원가계산서(최초) (2)"/>
      <sheetName val="집계표 (2)"/>
      <sheetName val="일위대가목록표 (2)"/>
      <sheetName val="Sheet1"/>
      <sheetName val="Sheet2"/>
      <sheetName val="Sheet3"/>
      <sheetName val="EMST10"/>
      <sheetName val="전체공사"/>
      <sheetName val="인천4(총괄표)"/>
      <sheetName val="기계갑"/>
      <sheetName val="기계집계"/>
      <sheetName val="기계내역"/>
      <sheetName val="소방계갑 "/>
      <sheetName val="소방집계1"/>
      <sheetName val="소방내역"/>
      <sheetName val="노임단가"/>
      <sheetName val="COPING"/>
      <sheetName val="교대(A1-A2)"/>
      <sheetName val="수량산출"/>
      <sheetName val="단위수량"/>
      <sheetName val="맨홀수량산출"/>
      <sheetName val="직공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RCE1"/>
      <sheetName val="단위수량"/>
      <sheetName val="가시설단위수량"/>
      <sheetName val="내역"/>
      <sheetName val="교대(A1-A2)"/>
      <sheetName val="수량산출"/>
      <sheetName val="맨홀수량산출"/>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북천교-교각-하나하나"/>
      <sheetName val="#REF"/>
      <sheetName val="교각1"/>
      <sheetName val="교대(A1-A2)"/>
    </sheetNames>
    <sheetDataSet>
      <sheetData sheetId="0"/>
      <sheetData sheetId="1"/>
      <sheetData sheetId="2"/>
      <sheetData sheetId="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최종갑지"/>
      <sheetName val="을지"/>
      <sheetName val="설계변경사유서"/>
      <sheetName val="관급자재"/>
      <sheetName val="원가계산서"/>
      <sheetName val="공종별총괄원가"/>
      <sheetName val="집계"/>
      <sheetName val="내역"/>
      <sheetName val="원가계산서검토"/>
      <sheetName val="노무"/>
      <sheetName val="수목표준대가"/>
      <sheetName val="교대(A1-A2)"/>
      <sheetName val="수량산출"/>
      <sheetName val="#REF"/>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기안"/>
      <sheetName val="갑지"/>
      <sheetName val="견적서"/>
      <sheetName val="내역서"/>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N賃率-職"/>
      <sheetName val="간선계산"/>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매립"/>
      <sheetName val="일반공사"/>
      <sheetName val="노무비"/>
      <sheetName val="일위대가표"/>
      <sheetName val="수량산출"/>
      <sheetName val="J直材4"/>
      <sheetName val="단위수량"/>
      <sheetName val="단가산출"/>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일위대가"/>
      <sheetName val="을지"/>
      <sheetName val="보차도경계석"/>
      <sheetName val="부하계산서"/>
      <sheetName val="견적조건"/>
      <sheetName val="견적조건(을지)"/>
      <sheetName val="98지급계획"/>
      <sheetName val="남양시작동자105노65기1.3화1.2"/>
      <sheetName val="제-노임"/>
      <sheetName val="제직재"/>
      <sheetName val="을"/>
      <sheetName val="FILE1"/>
      <sheetName val="데이타"/>
      <sheetName val="품셈"/>
      <sheetName val="내역"/>
      <sheetName val="대구실행"/>
      <sheetName val="Baby일위대가"/>
      <sheetName val="ITEM"/>
      <sheetName val="기초단가"/>
      <sheetName val="0.집계"/>
      <sheetName val="1.수변전설비공사"/>
      <sheetName val="입찰안"/>
      <sheetName val="MOTOR"/>
      <sheetName val="200"/>
      <sheetName val="중기일위대가"/>
      <sheetName val="자재단가"/>
      <sheetName val="DATA"/>
      <sheetName val="조명율표"/>
      <sheetName val="인건-측정"/>
      <sheetName val="일위대가목차"/>
      <sheetName val="전선 및 전선관"/>
      <sheetName val="대치판정"/>
      <sheetName val="발신정보"/>
      <sheetName val="재집"/>
      <sheetName val="직재"/>
      <sheetName val="I一般比"/>
      <sheetName val="직노"/>
      <sheetName val="조도계산서 (도서)"/>
      <sheetName val="2F 회의실견적(5_14 일대)"/>
      <sheetName val="부대공Ⅱ"/>
      <sheetName val="설계내역서"/>
      <sheetName val="실행내역"/>
      <sheetName val="아산추가1220"/>
      <sheetName val="구역화물"/>
      <sheetName val="단가일람"/>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Y-WORK"/>
      <sheetName val="STORAGE"/>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설계예산서"/>
      <sheetName val="수량집계"/>
      <sheetName val="토목"/>
      <sheetName val="가로등내역서"/>
      <sheetName val="목차"/>
      <sheetName val="BQ"/>
      <sheetName val="정부노임단가"/>
      <sheetName val="수량산출서"/>
      <sheetName val="2000.11월설계내역"/>
      <sheetName val="#REF"/>
      <sheetName val="단가"/>
      <sheetName val="총괄표"/>
      <sheetName val="말뚝지지력산정"/>
      <sheetName val="터파기및재료"/>
      <sheetName val="집계표"/>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신우"/>
      <sheetName val="식생블럭단위수량"/>
      <sheetName val="가로등부표"/>
      <sheetName val="내역(설계)"/>
      <sheetName val="재료"/>
      <sheetName val="MAIN_TABLE"/>
      <sheetName val="1.설계조건"/>
      <sheetName val="LOPCALC"/>
      <sheetName val="DANGA"/>
      <sheetName val="입찰보고"/>
      <sheetName val="48전력선로일위"/>
      <sheetName val="AIR SHOWER(3인용)"/>
      <sheetName val="인건비"/>
      <sheetName val="본공사"/>
      <sheetName val="토공"/>
      <sheetName val="설계명세서"/>
      <sheetName val="예산명세서"/>
      <sheetName val="자료입력"/>
      <sheetName val="자재"/>
      <sheetName val="3-1.CB"/>
      <sheetName val="노무비단가"/>
      <sheetName val="Macro1"/>
      <sheetName val="점수계산1-2"/>
      <sheetName val="BID"/>
      <sheetName val="부대공사비"/>
      <sheetName val="현장관리비집계표"/>
      <sheetName val="제경비율"/>
      <sheetName val="당초"/>
      <sheetName val="1.수인터널"/>
      <sheetName val="XL4Poppy"/>
      <sheetName val="일위대가(가설)"/>
      <sheetName val="기초코드"/>
      <sheetName val="98NS-N"/>
      <sheetName val="unit"/>
      <sheetName val="차수공개요"/>
      <sheetName val="교각1"/>
      <sheetName val="실행내역서"/>
      <sheetName val="WORK"/>
      <sheetName val="실행철강하도"/>
      <sheetName val="내역서2안"/>
      <sheetName val="소야공정계획표"/>
      <sheetName val="단가 및 재료비"/>
      <sheetName val="준검 내역서"/>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단가조사"/>
      <sheetName val="본선차로수량집계표"/>
      <sheetName val="대비"/>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타공종이기"/>
      <sheetName val="수입"/>
      <sheetName val="연습"/>
      <sheetName val="수주현황2월"/>
      <sheetName val="토공유동표"/>
      <sheetName val="교각계산"/>
      <sheetName val="단면 (2)"/>
      <sheetName val="직공비"/>
      <sheetName val="ASP포장"/>
      <sheetName val="단가산출서(기계)"/>
      <sheetName val="내역서(전기)"/>
      <sheetName val="3BL공동구 수량"/>
      <sheetName val="에너지동"/>
      <sheetName val="Total"/>
      <sheetName val="스톱로그내역"/>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설 계"/>
      <sheetName val="JUCKEYK"/>
      <sheetName val="주관사업"/>
      <sheetName val="JJ"/>
      <sheetName val="조건표"/>
      <sheetName val="설계"/>
      <sheetName val="수문일1"/>
      <sheetName val="건축공사"/>
      <sheetName val="1차설계변경내역"/>
      <sheetName val="발주설계서(당초)"/>
      <sheetName val="가설건물"/>
      <sheetName val="토량산출서"/>
      <sheetName val="단가 "/>
      <sheetName val="노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96보완계획7.12"/>
      <sheetName val="49-119"/>
      <sheetName val="기계경비(시간당)"/>
      <sheetName val="램머"/>
      <sheetName val="단위단가"/>
      <sheetName val="우배수"/>
      <sheetName val="맨홀"/>
      <sheetName val="금호"/>
      <sheetName val="부하(성남)"/>
      <sheetName val="연부97-1"/>
      <sheetName val="갑지1"/>
      <sheetName val="CA지입"/>
      <sheetName val="손익분석"/>
      <sheetName val="ITB COST"/>
      <sheetName val="Macro(전선)"/>
      <sheetName val="Sheet17"/>
      <sheetName val="U-TYPE(1)"/>
      <sheetName val="적용공정"/>
      <sheetName val="L_RPTB02_01"/>
      <sheetName val="수량"/>
      <sheetName val="공사비"/>
      <sheetName val="6PILE  (돌출)"/>
      <sheetName val="001"/>
      <sheetName val="총계"/>
      <sheetName val="지급자재"/>
      <sheetName val="99총공사내역서"/>
      <sheetName val="L_RPTA05_목록"/>
      <sheetName val="CTEMCOST"/>
      <sheetName val="원가"/>
      <sheetName val="지진시"/>
      <sheetName val="BID-도로"/>
      <sheetName val="내력서"/>
      <sheetName val="3.공통공사대비"/>
      <sheetName val="설비내역서"/>
      <sheetName val="건축내역서"/>
      <sheetName val="전기내역서"/>
      <sheetName val="90.03실행 "/>
      <sheetName val="공종별내역서"/>
      <sheetName val="전차선로 물량표"/>
      <sheetName val="한강운반비"/>
      <sheetName val="공통(20-91)"/>
      <sheetName val="계수시트"/>
      <sheetName val="기기리스트"/>
      <sheetName val="지주목시비량산출서"/>
      <sheetName val="율촌법률사무소2내역"/>
      <sheetName val="원가계산서"/>
      <sheetName val="금리계산"/>
      <sheetName val="계산식"/>
      <sheetName val="가도공"/>
      <sheetName val="내역서(토목)"/>
      <sheetName val="포장공"/>
      <sheetName val="경상직원"/>
      <sheetName val="C3"/>
      <sheetName val="가시설흙막이"/>
      <sheetName val="12월31일"/>
      <sheetName val="부대시설"/>
      <sheetName val="Apt내역"/>
      <sheetName val="대외공문"/>
      <sheetName val="코드표"/>
      <sheetName val="Sheet1 (2)"/>
      <sheetName val="철거산출근거"/>
      <sheetName val="ELECTRIC"/>
      <sheetName val="SCHEDULE"/>
      <sheetName val="TABLE"/>
      <sheetName val="조명시설"/>
      <sheetName val="ABUT수량-A1"/>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노원열병합  건축공사기성내역서"/>
      <sheetName val="자동 철거"/>
      <sheetName val="자동 설치"/>
      <sheetName val="토목 철주"/>
      <sheetName val="철거 일위대가(1-19)"/>
      <sheetName val="철거 일위대가(20-22)"/>
      <sheetName val="설치 일위대가(23-45호)"/>
      <sheetName val="설치 일위대가(46~78호)"/>
      <sheetName val="설직재-1"/>
      <sheetName val="몰탈재료산출"/>
      <sheetName val="날개벽수량표"/>
      <sheetName val="전선"/>
      <sheetName val="CABLE"/>
      <sheetName val="산근1,2"/>
      <sheetName val="Macro2"/>
      <sheetName val="차액보증"/>
      <sheetName val="고분전시관"/>
      <sheetName val="설비"/>
      <sheetName val="지입자재"/>
      <sheetName val="철거집계"/>
      <sheetName val="개요"/>
      <sheetName val="총괄내역서"/>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돌망태단위수량"/>
      <sheetName val="전기일위대가"/>
      <sheetName val="단면(RW1)"/>
      <sheetName val="시설물일위"/>
      <sheetName val="비교표"/>
      <sheetName val="소비자가"/>
      <sheetName val="ilch"/>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밸브설치"/>
      <sheetName val="3.바닥판설계"/>
      <sheetName val="관접합및부설"/>
      <sheetName val="DATE"/>
      <sheetName val="맨홀수량산출"/>
      <sheetName val="L형옹벽측구"/>
      <sheetName val="토공계산서(부체도로)"/>
      <sheetName val="간접"/>
      <sheetName val="내역서 (2)"/>
      <sheetName val="부속동"/>
      <sheetName val="일위대가표(유단가)"/>
      <sheetName val="상수도토공집계표"/>
      <sheetName val="가감수량"/>
      <sheetName val="EACT10"/>
      <sheetName val="입찰결과(DATA)"/>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변경후-SHEET"/>
      <sheetName val="인사자료총집계"/>
      <sheetName val="점검총괄"/>
      <sheetName val="5.정산서"/>
      <sheetName val="기계경비시간당손료목록"/>
      <sheetName val="동력부하(도산)"/>
      <sheetName val="물가자료"/>
      <sheetName val="품의서"/>
      <sheetName val="물가시세"/>
      <sheetName val="SG"/>
      <sheetName val="전신환매도율"/>
      <sheetName val="방음벽기초(H=4m)"/>
      <sheetName val="단가조사서"/>
      <sheetName val="간접1"/>
      <sheetName val="CABLE SIZE-3"/>
      <sheetName val="공구원가계산"/>
      <sheetName val="1차증가원가계산"/>
      <sheetName val="말뚝물량"/>
      <sheetName val="자재목록"/>
      <sheetName val="연결관산출조서"/>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AS포장복구 "/>
      <sheetName val="견적의뢰서"/>
      <sheetName val="2000전체분"/>
      <sheetName val="공종별원가계산"/>
      <sheetName val="EQUIP-H"/>
      <sheetName val="경비_원본"/>
      <sheetName val="통장출금액"/>
      <sheetName val="VA_code"/>
      <sheetName val="20관리비율"/>
      <sheetName val="일반수량"/>
      <sheetName val="간접비"/>
      <sheetName val="Macro(차단기)"/>
      <sheetName val="물량표"/>
      <sheetName val="말고개터널조명전압강하"/>
      <sheetName val=" 상부공통집계(총괄)"/>
      <sheetName val="외주"/>
      <sheetName val="구조물철거타공정이월"/>
      <sheetName val="예산갑지"/>
      <sheetName val="조경일람"/>
      <sheetName val="일위대가목록"/>
      <sheetName val="적용(기계)"/>
      <sheetName val="일위집계표"/>
      <sheetName val="BOX전기내역"/>
      <sheetName val="참조-(1)"/>
      <sheetName val="금액내역서"/>
      <sheetName val="3련 BOX"/>
      <sheetName val="단"/>
      <sheetName val="증감대비"/>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전기2005"/>
      <sheetName val="통신2005"/>
      <sheetName val="TOT"/>
      <sheetName val="자재 단가표"/>
      <sheetName val="주방환기"/>
      <sheetName val="SLAB&quot;1&quot;"/>
      <sheetName val="사전공사"/>
      <sheetName val="유첨#2"/>
      <sheetName val="교각별수량"/>
      <sheetName val="원가산출서"/>
      <sheetName val="Dae_Jiju"/>
      <sheetName val="Sikje_ingun"/>
      <sheetName val="TREE_D"/>
      <sheetName val="공종"/>
      <sheetName val="단중표"/>
      <sheetName val="단  가  대  비  표"/>
      <sheetName val="일  위  대  가  목  록"/>
      <sheetName val="관리,공감"/>
      <sheetName val="수로교총재료집계"/>
      <sheetName val="전체"/>
      <sheetName val="공사비증감"/>
      <sheetName val="빌딩 안내"/>
      <sheetName val="데리네이타현황"/>
      <sheetName val="1공구 건정토건 토공"/>
      <sheetName val="적상기초자료"/>
      <sheetName val="주사무실종합"/>
      <sheetName val="총괄집계표"/>
      <sheetName val="고창터널(고창방향)"/>
      <sheetName val="연결임시"/>
      <sheetName val="기자재비"/>
      <sheetName val="현장관리비내역서"/>
      <sheetName val="포장복구집계"/>
      <sheetName val="BJJIN"/>
      <sheetName val="BSD (2)"/>
      <sheetName val="기본설계도급항목"/>
      <sheetName val="입적표"/>
      <sheetName val="보합"/>
      <sheetName val="고등학교"/>
      <sheetName val="기초자료"/>
      <sheetName val="여과지동"/>
      <sheetName val="내역표지"/>
      <sheetName val="NYS"/>
      <sheetName val="플랜트 설치"/>
      <sheetName val="총수량집계표"/>
      <sheetName val="기계경비일람"/>
      <sheetName val="연령현황"/>
      <sheetName val="MIJIBI"/>
      <sheetName val="건축직"/>
      <sheetName val="guard(mac)"/>
      <sheetName val="Mc1"/>
      <sheetName val="2000,9월 일위"/>
      <sheetName val="화재 탐지 설비"/>
      <sheetName val="사원등록"/>
      <sheetName val="호봉 (2)"/>
      <sheetName val="제품"/>
      <sheetName val="36신설수량"/>
      <sheetName val="단가목록"/>
      <sheetName val="투찰내역"/>
      <sheetName val="9811"/>
      <sheetName val="기자재대비표"/>
      <sheetName val="1단계"/>
      <sheetName val="단가대비표"/>
      <sheetName val="대비내역"/>
      <sheetName val="70%"/>
      <sheetName val="1,2공구원가계산서"/>
      <sheetName val="2공구산출내역"/>
      <sheetName val="1공구산출내역서"/>
      <sheetName val="MBR9"/>
      <sheetName val="단면"/>
      <sheetName val="단면가정"/>
      <sheetName val="입출재고현황 (2)"/>
      <sheetName val="변경비교-을"/>
      <sheetName val="BASIC (2)"/>
      <sheetName val="견적대비"/>
      <sheetName val="9-1차이내역"/>
      <sheetName val="PO-BOQ"/>
      <sheetName val="옹벽수량집계"/>
      <sheetName val="1SPAN"/>
      <sheetName val="의왕내역"/>
      <sheetName val="제품별"/>
      <sheetName val="하수급견적대비"/>
      <sheetName val="관급총괄"/>
      <sheetName val="2007일위 "/>
      <sheetName val="토목일위 (83~)"/>
      <sheetName val="표지판일위(105~"/>
      <sheetName val="장비일위"/>
      <sheetName val="재료1월호"/>
      <sheetName val="노무비 "/>
      <sheetName val="00000000"/>
      <sheetName val="약품설비"/>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경비2내역"/>
      <sheetName val="일위대가표 (2)"/>
      <sheetName val="REACTION(USD지진시)"/>
      <sheetName val="안정검토"/>
      <sheetName val="REACTION(USE평시)"/>
      <sheetName val="부재력정리"/>
      <sheetName val="BLOCK(1)"/>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LP-S"/>
      <sheetName val="A갑지"/>
      <sheetName val="목동1절주.bh01"/>
      <sheetName val="시중노임단가"/>
      <sheetName val="건축내역"/>
      <sheetName val="기본DATA"/>
      <sheetName val="48평단가"/>
      <sheetName val="57단가"/>
      <sheetName val="54평단가"/>
      <sheetName val="66평단가"/>
      <sheetName val="61단가"/>
      <sheetName val="89평단가"/>
      <sheetName val="84평단가"/>
      <sheetName val="합천내역"/>
      <sheetName val="노무비산출"/>
      <sheetName val="DWPM"/>
      <sheetName val="2000년 공정표"/>
      <sheetName val="BOQ"/>
      <sheetName val="본부소개"/>
      <sheetName val="내역총괄"/>
      <sheetName val="내역총괄2"/>
      <sheetName val="내역총괄3"/>
      <sheetName val="부하LOAD"/>
      <sheetName val="공비대비"/>
      <sheetName val="EQUIPMENT -2"/>
      <sheetName val="케이블"/>
      <sheetName val="1공구(을)"/>
      <sheetName val="교통대책내역"/>
      <sheetName val="대공종"/>
      <sheetName val="보할공정"/>
      <sheetName val="BOQ(전체)"/>
      <sheetName val="변경내역을"/>
      <sheetName val="집수정(600-700)"/>
      <sheetName val="현관"/>
      <sheetName val="내역서(전체)"/>
      <sheetName val="TRE TABLE"/>
      <sheetName val="세부견적서(DAS Call Back)"/>
      <sheetName val="기계경비및산출근거서"/>
      <sheetName val="토적표"/>
      <sheetName val="산#2-1 (2)"/>
      <sheetName val="COVER"/>
      <sheetName val="역T형교대(말뚝기초)"/>
      <sheetName val="효동"/>
      <sheetName val="MANUFACTORY"/>
      <sheetName val="강북라우터"/>
      <sheetName val="접지수량"/>
      <sheetName val="토목공사"/>
      <sheetName val="토공산출(주차장)"/>
      <sheetName val="간지"/>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토목주소"/>
      <sheetName val="프랜트면허"/>
      <sheetName val="경산"/>
      <sheetName val="맨홀토공수량"/>
      <sheetName val="3.내역서"/>
      <sheetName val="백암비스타내역"/>
      <sheetName val="도급내역서"/>
      <sheetName val="실행간접비용"/>
      <sheetName val="Customer Databas"/>
      <sheetName val="경율산정"/>
      <sheetName val=" 견적서"/>
      <sheetName val="산출내역서"/>
      <sheetName val="³ëÀÓ"/>
      <sheetName val="세목전체"/>
      <sheetName val="변경총괄지(1)"/>
      <sheetName val="별표"/>
      <sheetName val="1차 내역서"/>
      <sheetName val="기계설비"/>
      <sheetName val="MFAB"/>
      <sheetName val="MFRT"/>
      <sheetName val="MPKG"/>
      <sheetName val="MPRD"/>
      <sheetName val="일위"/>
      <sheetName val="가시설(TYPE-A)"/>
      <sheetName val="1호맨홀가감수량"/>
      <sheetName val="1-1평균터파기고(1)"/>
      <sheetName val="1호맨홀수량산출"/>
      <sheetName val="암거날개벽재료집계"/>
      <sheetName val="저"/>
      <sheetName val="개별직종노임단가(2005.1)"/>
      <sheetName val="맨홀수량"/>
      <sheetName val="건축공사실행"/>
      <sheetName val="TEL"/>
      <sheetName val="예산조서(무선)"/>
      <sheetName val="토공(우물통,기타) "/>
      <sheetName val="약전닥트"/>
      <sheetName val="건축부하"/>
      <sheetName val="FA설치명세"/>
      <sheetName val="FD"/>
      <sheetName val="1._x0018_변전설비"/>
      <sheetName val="경비"/>
      <sheetName val="직원동원SCH"/>
      <sheetName val="CODE"/>
      <sheetName val="7.1유효폭"/>
      <sheetName val="날개수량1.5"/>
      <sheetName val="96정변2"/>
      <sheetName val="펌프장수량산출(토)"/>
      <sheetName val="교대"/>
      <sheetName val="Testing"/>
      <sheetName val="계화배수"/>
      <sheetName val="방음벽 기초 일반수량"/>
      <sheetName val="I.설계조건"/>
      <sheetName val="단면치수"/>
      <sheetName val="NEYOK"/>
      <sheetName val="토목내역"/>
      <sheetName val="물량산출근거"/>
      <sheetName val="CONCRETE"/>
      <sheetName val="설산1.나"/>
      <sheetName val="본사S"/>
      <sheetName val="전압강하계산"/>
      <sheetName val="D-3503"/>
      <sheetName val="조건"/>
      <sheetName val="여흥"/>
      <sheetName val="노임이"/>
      <sheetName val="현장지지물물량"/>
      <sheetName val="대림산업"/>
      <sheetName val="WEON"/>
      <sheetName val="경상"/>
      <sheetName val="가설"/>
      <sheetName val="BabyÀÏÀ§´ë°¡"/>
      <sheetName val="NìüëÒ-òÅ"/>
      <sheetName val="°£¼±°è»ê"/>
      <sheetName val="´ë±¸½ÇÇà"/>
      <sheetName val="0.Áý°è"/>
      <sheetName val="1.¼öº¯Àü¼³ºñ°ø»ç"/>
      <sheetName val="Ç¥Áö (2)"/>
      <sheetName val="¸Å¸³"/>
      <sheetName val="지하"/>
      <sheetName val="품셈집계표"/>
      <sheetName val="자재조사표(참고용)"/>
      <sheetName val="일반부표집계표"/>
      <sheetName val="FOOTING단면력"/>
      <sheetName val="분전함신설"/>
      <sheetName val="접지1종"/>
      <sheetName val="구리토평1전기"/>
      <sheetName val="세부내역"/>
      <sheetName val=" 총괄표"/>
      <sheetName val="자재집계"/>
      <sheetName val="연결관암거"/>
      <sheetName val="인건비 "/>
      <sheetName val="신공항A-9(원가수정)"/>
      <sheetName val="진우+대광"/>
      <sheetName val="수안보-MBR1"/>
      <sheetName val="입력DATA"/>
      <sheetName val="중동상가"/>
      <sheetName val="교각별철근수량집계표"/>
      <sheetName val="통신물량"/>
      <sheetName val="가설공사내역"/>
      <sheetName val="세동별비상"/>
      <sheetName val="대창(함평)-창열"/>
      <sheetName val="대창(장성)"/>
      <sheetName val="건설장비기초단가"/>
      <sheetName val="노임변동률"/>
      <sheetName val="COMPRESSOR"/>
      <sheetName val="EP0618"/>
      <sheetName val="노임,자재"/>
      <sheetName val="기계경비(맨홀)"/>
      <sheetName val="위성"/>
      <sheetName val="내역서(삼호)"/>
      <sheetName val="대림경상68억"/>
      <sheetName val="단가표"/>
      <sheetName val="실행예산서"/>
      <sheetName val="유동표(변경)"/>
      <sheetName val="급명"/>
      <sheetName val="기본단가표"/>
      <sheetName val="암거단위"/>
      <sheetName val="오동"/>
      <sheetName val="대조"/>
      <sheetName val="나한"/>
      <sheetName val="INPUT(덕도방향-시점)"/>
      <sheetName val="BOX 본체"/>
      <sheetName val="위치조서"/>
      <sheetName val="굴착현장"/>
      <sheetName val="DB"/>
      <sheetName val="공사내역서(을)실행"/>
      <sheetName val="우수"/>
      <sheetName val="일위대가(계측기설치)"/>
      <sheetName val="단가비교표_공통1"/>
      <sheetName val="차종별"/>
      <sheetName val="구동"/>
      <sheetName val="PIPE"/>
      <sheetName val="VALVE"/>
      <sheetName val="표층포설및다짐"/>
      <sheetName val="TYPE-1"/>
      <sheetName val="날개벽(시점좌측)"/>
      <sheetName val="견적"/>
      <sheetName val="전기"/>
      <sheetName val="3본사"/>
      <sheetName val="OPGW기별"/>
      <sheetName val="2002하반기노임기준"/>
      <sheetName val="본부장"/>
      <sheetName val="샘플표지"/>
      <sheetName val="골재산출"/>
      <sheetName val="기초자료입력"/>
      <sheetName val="48일위"/>
      <sheetName val="일위산출근거"/>
      <sheetName val="기성"/>
      <sheetName val="기성내역 진짜"/>
      <sheetName val="기성갑지"/>
      <sheetName val="2회기성사정"/>
      <sheetName val="3회기성갑지"/>
      <sheetName val="3회총괄"/>
      <sheetName val="220 (2)"/>
      <sheetName val="총인원"/>
      <sheetName val="직급인원"/>
      <sheetName val="동해title"/>
      <sheetName val="Man Power &amp; Comp"/>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const."/>
      <sheetName val="남양구조시험동"/>
      <sheetName val="갑지(추정)"/>
      <sheetName val="실행"/>
      <sheetName val="단가조사-1"/>
      <sheetName val="단가조사-2"/>
      <sheetName val="식재일위대가"/>
      <sheetName val="간선"/>
      <sheetName val="1"/>
      <sheetName val="현장관리비"/>
      <sheetName val="일(4)"/>
      <sheetName val="pbs_lambda"/>
      <sheetName val="Matériel embarqué PVC"/>
      <sheetName val="2공구수량"/>
      <sheetName val="cost"/>
      <sheetName val="실행예산"/>
      <sheetName val="NOMUBI"/>
      <sheetName val="Vari by Vendor"/>
      <sheetName val="5.공종별예산내역서"/>
      <sheetName val="토공 total"/>
      <sheetName val="인수공규격"/>
      <sheetName val="EKOG10건축"/>
      <sheetName val="INMD1198"/>
      <sheetName val="INFG1198"/>
      <sheetName val="단가대비"/>
      <sheetName val="AS복구"/>
      <sheetName val="중기터파기"/>
      <sheetName val="변수값"/>
      <sheetName val="중기상차"/>
      <sheetName val="COPING"/>
      <sheetName val="지하1층"/>
      <sheetName val="PROJECT BRIEF"/>
      <sheetName val="중기사용료"/>
      <sheetName val="설계예시"/>
      <sheetName val="마산방향"/>
      <sheetName val="진주방향"/>
      <sheetName val="캔개발배경"/>
      <sheetName val="시장"/>
      <sheetName val="일정표"/>
      <sheetName val="TYPE-A"/>
      <sheetName val="공조기"/>
      <sheetName val="바닥판"/>
      <sheetName val="s"/>
      <sheetName val="입고장부 (4)"/>
      <sheetName val="2000.11¿ù¼³餀㢘ԯ_x0000_缀_x0000_"/>
      <sheetName val="CB"/>
      <sheetName val="CS2"/>
      <sheetName val="단양 00 아파트-세부내역"/>
      <sheetName val="준공조서"/>
      <sheetName val="공사준공계"/>
      <sheetName val="준공검사보고서"/>
      <sheetName val="조명율데이타"/>
      <sheetName val="주차구획선수량"/>
      <sheetName val="2.펌프장(사급자재)"/>
      <sheetName val="원내역서3"/>
      <sheetName val="3도로"/>
      <sheetName val="과세내역(세부)"/>
      <sheetName val="101동"/>
      <sheetName val="POOM_MOTO"/>
      <sheetName val="밀양노선별공사비명세서"/>
      <sheetName val="내역서(총)"/>
      <sheetName val="예산서"/>
      <sheetName val="월선수금"/>
      <sheetName val="15"/>
      <sheetName val="1안"/>
      <sheetName val="48수량"/>
      <sheetName val="22수량"/>
      <sheetName val="49일위"/>
      <sheetName val="22일위"/>
      <sheetName val="49수량"/>
      <sheetName val="AILC004"/>
      <sheetName val="현장관리비 "/>
      <sheetName val="금액결정"/>
      <sheetName val="설계가"/>
      <sheetName val="제수변수량"/>
      <sheetName val="공기변수량"/>
      <sheetName val="자재단가표"/>
      <sheetName val="관로"/>
      <sheetName val="품셈TABLE"/>
      <sheetName val="품셈표"/>
      <sheetName val="부대대비"/>
      <sheetName val="냉연집계"/>
      <sheetName val="테이블"/>
      <sheetName val="시공계획"/>
      <sheetName val="MACRO(전선관)"/>
      <sheetName val="현금"/>
      <sheetName val="현장"/>
      <sheetName val="Piping Design Data"/>
      <sheetName val="종배수관"/>
      <sheetName val="工완성공사율"/>
      <sheetName val="wall"/>
      <sheetName val="H PILE수량"/>
      <sheetName val="H-PILE수량집계"/>
      <sheetName val="TC표지"/>
      <sheetName val="2003상반기노임기준"/>
      <sheetName val="중기조종사 단위단가"/>
      <sheetName val="제3장 기술업무"/>
      <sheetName val="실행(1)"/>
      <sheetName val="도급"/>
      <sheetName val="수량산출서-2"/>
      <sheetName val="전류"/>
      <sheetName val="일위목차"/>
      <sheetName val="포장절단"/>
      <sheetName val="DATA(BAC)"/>
      <sheetName val="일위단가"/>
      <sheetName val="일위(설)"/>
      <sheetName val="A 견적"/>
      <sheetName val="전기공사일위대가"/>
      <sheetName val="일반수량총괄"/>
      <sheetName val="할증 "/>
      <sheetName val="아파트기별"/>
      <sheetName val="공리일"/>
      <sheetName val="총집계표"/>
      <sheetName val="plan&amp;section of foundation"/>
      <sheetName val="COVER-P"/>
      <sheetName val="기본단가"/>
      <sheetName val="영업소실적"/>
      <sheetName val="다이꾸"/>
      <sheetName val="년도별노임표"/>
      <sheetName val="중기목록표"/>
      <sheetName val="기존단가 (2)"/>
      <sheetName val="문학간접"/>
      <sheetName val="01AC"/>
      <sheetName val="본선토량운반계산서(1)0"/>
      <sheetName val="구조물공"/>
      <sheetName val="부대공"/>
      <sheetName val="배수공"/>
      <sheetName val="대로근거"/>
      <sheetName val="적현로"/>
      <sheetName val="OZ049E"/>
      <sheetName val="소포내역 (2)"/>
      <sheetName val="산출(전주P7)"/>
      <sheetName val="Macro3"/>
      <sheetName val="기지국"/>
      <sheetName val="업체별기성내역"/>
      <sheetName val="미지급내역"/>
      <sheetName val="건축"/>
      <sheetName val="정화조동내역"/>
      <sheetName val="토공A"/>
      <sheetName val="계획금액"/>
      <sheetName val="내역(토목)"/>
      <sheetName val="우각부보강"/>
      <sheetName val="97 사업추정(WEKI)"/>
      <sheetName val="내역서 "/>
      <sheetName val="단가(반정1교-원주)"/>
      <sheetName val="출력X"/>
      <sheetName val="배수관토공"/>
      <sheetName val="전력구구조물산근"/>
      <sheetName val="변화치수"/>
      <sheetName val="주beam"/>
      <sheetName val="하도급변경대비표"/>
      <sheetName val="2000용수잠관-수량집계"/>
      <sheetName val="공사내역"/>
      <sheetName val="승용"/>
      <sheetName val="음봉방향"/>
      <sheetName val="자료(통합)"/>
      <sheetName val="식재인부"/>
      <sheetName val="발주내역"/>
      <sheetName val="단위량당중기"/>
      <sheetName val="견적서(대외) (2)"/>
      <sheetName val="건축원가"/>
      <sheetName val="아파트건축"/>
      <sheetName val="SULKEA"/>
      <sheetName val="잔수량(작성)"/>
      <sheetName val="제4절-1"/>
      <sheetName val="경상비"/>
      <sheetName val="접속도로1"/>
      <sheetName val="총괄-1"/>
      <sheetName val="대,유,램"/>
      <sheetName val="사각맨홀"/>
      <sheetName val="실행(표지,갑,을)"/>
      <sheetName val="소업1교"/>
      <sheetName val=" 토목 처리장도급내역서 "/>
      <sheetName val="98수문일위"/>
      <sheetName val="IP좌표"/>
      <sheetName val="sw1"/>
      <sheetName val="일위대가 집계표"/>
      <sheetName val="횡배수관토공수량"/>
      <sheetName val="woo(mac)"/>
      <sheetName val="배수문수량산출(3)"/>
      <sheetName val="단가산출서"/>
      <sheetName val="콘_재료분리(1)"/>
      <sheetName val="백호우계수"/>
      <sheetName val="basic"/>
      <sheetName val="BOX(1.5X1.5)"/>
      <sheetName val="관리사무소"/>
      <sheetName val="단가산출서 (2)"/>
      <sheetName val="공사비집계"/>
      <sheetName val="평교-내역"/>
      <sheetName val="단위목록"/>
      <sheetName val="기계경비목록"/>
      <sheetName val="관급"/>
      <sheetName val="접속슬라브"/>
      <sheetName val="시멘트"/>
      <sheetName val="설계기준"/>
      <sheetName val="내역1"/>
      <sheetName val="명세서"/>
      <sheetName val="종합기별"/>
      <sheetName val="노무비명세서"/>
      <sheetName val="소요자재명세서"/>
      <sheetName val="3회기성"/>
      <sheetName val="실행갑지"/>
      <sheetName val="준공평가"/>
      <sheetName val="전기혼잡제경비(45)"/>
      <sheetName val="관리,부대비"/>
      <sheetName val="물가"/>
      <sheetName val="화설내"/>
      <sheetName val="송우내역서"/>
      <sheetName val="웅진교-S2"/>
      <sheetName val="기초및구체공"/>
      <sheetName val="삼보지질"/>
      <sheetName val="7.전산해석결과"/>
      <sheetName val="4.하중"/>
      <sheetName val="우각부검토"/>
      <sheetName val="특수선일위대가"/>
      <sheetName val="제수"/>
      <sheetName val="공기"/>
      <sheetName val="인공(100P,배선반)"/>
      <sheetName val="홈통받이수량"/>
      <sheetName val="입찰"/>
      <sheetName val="현경"/>
      <sheetName val="일위대가목록(1)"/>
      <sheetName val="단가대비표(1)"/>
      <sheetName val="수질정화시설"/>
      <sheetName val="LEGEND"/>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적용토목"/>
      <sheetName val="공통가설공사"/>
      <sheetName val="당사"/>
      <sheetName val="설내역서 "/>
      <sheetName val="품종별-이름"/>
      <sheetName val=" 갑  지 "/>
      <sheetName val="소방사항"/>
      <sheetName val="Y_WORK"/>
      <sheetName val="WING3"/>
      <sheetName val="단중표-ST"/>
      <sheetName val="공사수행방안"/>
      <sheetName val="정공공사"/>
      <sheetName val="기초일위"/>
      <sheetName val="시설일위"/>
      <sheetName val="조명일위"/>
      <sheetName val="DATA 입력부"/>
      <sheetName val="매매"/>
      <sheetName val="전신"/>
      <sheetName val="정렬"/>
      <sheetName val="단위중량"/>
      <sheetName val="원형맨홀수량"/>
      <sheetName val="토공사"/>
      <sheetName val="용소리교"/>
      <sheetName val="기본"/>
      <sheetName val="단위집계표"/>
      <sheetName val="2000_11월설계내역"/>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b_balju_cho"/>
      <sheetName val="메서,변+증"/>
      <sheetName val="기성내역서표지"/>
      <sheetName val="DATA 입력란"/>
      <sheetName val="1. 설계조건 2.단면가정 3. 하중계산"/>
      <sheetName val="건축개요"/>
      <sheetName val="경산(을)"/>
      <sheetName val="2000년하반기"/>
      <sheetName val="집1"/>
      <sheetName val="날개벽"/>
      <sheetName val="공내역"/>
      <sheetName val="견적대비표"/>
      <sheetName val="견적990322"/>
      <sheetName val="건축내역(진해석동)"/>
      <sheetName val="G.R300경비"/>
      <sheetName val="SORCE1"/>
      <sheetName val="가시설단위수량"/>
      <sheetName val="개소별수량산출"/>
      <sheetName val="집수A"/>
      <sheetName val="자  재"/>
      <sheetName val="Data2"/>
      <sheetName val="산근"/>
      <sheetName val="노임(1차)"/>
      <sheetName val="정화조방수미장"/>
      <sheetName val="화해(함평)"/>
      <sheetName val="화해(장성)"/>
      <sheetName val="단가산출집계"/>
      <sheetName val="출력-내역서"/>
      <sheetName val="제원.설계조건"/>
      <sheetName val="type-F"/>
      <sheetName val="SLAB"/>
      <sheetName val="관람석제출"/>
      <sheetName val="골조시행"/>
      <sheetName val="지장물C"/>
      <sheetName val="96수출"/>
      <sheetName val="Site Expenses"/>
      <sheetName val="가공비"/>
      <sheetName val="General Data"/>
      <sheetName val="단위세대"/>
      <sheetName val="sum1 (2)"/>
      <sheetName val="SE-611"/>
      <sheetName val="c_balju"/>
      <sheetName val="단가표 "/>
      <sheetName val="가설공사"/>
      <sheetName val="기초공"/>
      <sheetName val="투자효율분석"/>
      <sheetName val="실행대비"/>
      <sheetName val="일위대가(1)"/>
      <sheetName val="AS포장복구_"/>
      <sheetName val="P-산#1-1(WOWA1)"/>
      <sheetName val="과세표준율-2"/>
      <sheetName val="면적분양가"/>
      <sheetName val="분양면적(1123)"/>
      <sheetName val="출력소스"/>
      <sheetName val="부서현황"/>
      <sheetName val="★도급내역"/>
      <sheetName val="2BOX본체"/>
      <sheetName val="설-원가"/>
      <sheetName val="재료집계"/>
      <sheetName val="중간부"/>
      <sheetName val="전체내역서"/>
      <sheetName val="결과조달"/>
      <sheetName val="부안일위"/>
      <sheetName val="청천내"/>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통합"/>
      <sheetName val="4)유동표"/>
      <sheetName val="입력"/>
      <sheetName val="충주"/>
      <sheetName val="층"/>
      <sheetName val="배수내역(총수량)"/>
      <sheetName val="3련 B_x0005__x0000_"/>
      <sheetName val="평가데이터"/>
      <sheetName val="기성수금(단단위)"/>
      <sheetName val="원가매출(단단위)"/>
      <sheetName val="기간등록"/>
      <sheetName val="아수배전(1회)"/>
      <sheetName val="인건비_조사"/>
      <sheetName val="적용건축"/>
      <sheetName val="설치 일위대가(4԰_x0000_缀_x0000__x0000__x0000_"/>
      <sheetName val="프로젝트"/>
      <sheetName val="99년신청"/>
      <sheetName val="0217상가미분양자산"/>
      <sheetName val="계산근거"/>
      <sheetName val="SKETCH"/>
      <sheetName val="일위_파일"/>
      <sheetName val="eq_data"/>
      <sheetName val="전기설계변경"/>
      <sheetName val="실행내역서 "/>
      <sheetName val="CALCULATION"/>
      <sheetName val="working load at the btm ft."/>
      <sheetName val="stability check"/>
      <sheetName val="design criteria"/>
      <sheetName val="Main"/>
      <sheetName val="INDEX"/>
      <sheetName val="15100"/>
      <sheetName val="HRSG SMALL07220"/>
      <sheetName val="성서방향-교대(A2)"/>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MEXICO-C"/>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목록"/>
      <sheetName val="1.범위"/>
      <sheetName val="2.편성"/>
      <sheetName val="3개요"/>
      <sheetName val="5내역"/>
      <sheetName val="6.GAS"/>
      <sheetName val="7임급실"/>
      <sheetName val="미제출"/>
      <sheetName val="소방1"/>
      <sheetName val="소방2"/>
      <sheetName val="왜UP"/>
      <sheetName val="공사내역(2003년)"/>
      <sheetName val="본댐설계"/>
      <sheetName val="교육종류"/>
      <sheetName val="¿ø°¡°è»ê"/>
      <sheetName val="1.ÀüÂ÷¼±Á¶Á¤"/>
      <sheetName val="2.Á¶°¡¼±Á¶Á¤"/>
      <sheetName val="3.±ÞÀü¼±½Å¼³"/>
      <sheetName val="견적서1"/>
      <sheetName val="BOX"/>
      <sheetName val="2.2.2입적표"/>
      <sheetName val="堀᎟"/>
      <sheetName val="¼ö·®»êÃÈ"/>
      <sheetName val="¼ö·®»êÃX"/>
      <sheetName val="壈᎟"/>
      <sheetName val="쀀ፐ"/>
      <sheetName val="죈፺"/>
      <sheetName val="惈፵"/>
      <sheetName val="송전재료비"/>
      <sheetName val="토공(완충)"/>
      <sheetName val="단면별연장"/>
      <sheetName val="기본일위"/>
      <sheetName val="깨기수량"/>
      <sheetName val="전체_1설계"/>
      <sheetName val="우수공"/>
      <sheetName val="용산1(해보)"/>
      <sheetName val="Ⅴ-2.공종별내역"/>
      <sheetName val="2002상반기노임기준"/>
      <sheetName val="설계개요"/>
      <sheetName val="공조기(삭제)"/>
      <sheetName val="3.자재비(총괄)"/>
      <sheetName val="일위대가(원본)"/>
      <sheetName val="일위대가서식"/>
      <sheetName val="일위대가양식"/>
      <sheetName val="수량산출1"/>
      <sheetName val="입찰준비계획안(부대)"/>
      <sheetName val="입찰준비계획안(외주)"/>
      <sheetName val="입찰준비계획안(기타견적)"/>
      <sheetName val="장항선4공구직접비집계"/>
      <sheetName val="공사기본내용입력"/>
      <sheetName val="1을"/>
      <sheetName val="세부내역서"/>
      <sheetName val="대포2교접속"/>
      <sheetName val="원하도급내역서(당초)"/>
      <sheetName val="CC16-내역서"/>
      <sheetName val="공통가설"/>
      <sheetName val="기타시설"/>
      <sheetName val="판매시설"/>
      <sheetName val="아파트"/>
      <sheetName val="주민복지관"/>
      <sheetName val="지하주차장"/>
      <sheetName val="토사(PE)"/>
      <sheetName val="01"/>
      <sheetName val="등록자료"/>
      <sheetName val="입력정보"/>
      <sheetName val="RangeObject"/>
      <sheetName val="8.PILE  (돌출)"/>
      <sheetName val="전체철근집계"/>
      <sheetName val="매입내역 "/>
      <sheetName val="거래처별지출내역"/>
      <sheetName val="분뇨"/>
      <sheetName val="단가조사표"/>
      <sheetName val="설계내역서(기계)"/>
      <sheetName val="일위산출"/>
      <sheetName val="H-pile(250x250)"/>
      <sheetName val="H-pile(298x299)"/>
      <sheetName val="쌍송교"/>
      <sheetName val="시운전연료"/>
      <sheetName val="tggwan(mac)"/>
      <sheetName val="방음벽기초(H_xd8d4_ㆂᰀㆃ"/>
      <sheetName val="일위대가(건축)"/>
      <sheetName val="별표 "/>
      <sheetName val="적용단위길이"/>
      <sheetName val="안정검토(온1)"/>
      <sheetName val="공용시설내역"/>
      <sheetName val="토공정보"/>
      <sheetName val="두앙"/>
      <sheetName val="2"/>
      <sheetName val="갈현동"/>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 냉각수펌프"/>
      <sheetName val="평3"/>
      <sheetName val="E총"/>
      <sheetName val="4.±ÞÀü¼±Ã¶°Å"/>
      <sheetName val="5.°í¹è¼±Ã¶°Å"/>
      <sheetName val="6.°í¾ÐÄÉÀÌºí½Å¼³"/>
      <sheetName val="토공집계표"/>
      <sheetName val="명단원자료(이전)"/>
      <sheetName val="인수공총괄"/>
      <sheetName val="Rates"/>
      <sheetName val="영동(D)"/>
      <sheetName val="원가서"/>
      <sheetName val="집계표(공종별)"/>
      <sheetName val="증감분석"/>
      <sheetName val="기초입력"/>
      <sheetName val="명세"/>
      <sheetName val="총공사내역서"/>
      <sheetName val="금액"/>
      <sheetName val="상행-교대(A1)"/>
      <sheetName val="건축내역서 (경제상무실)"/>
      <sheetName val="공종단가"/>
      <sheetName val="LD일"/>
      <sheetName val="통로box전기"/>
      <sheetName val="밧데리"/>
      <sheetName val="사급자재"/>
      <sheetName val="지주설치제원"/>
      <sheetName val="인상효1"/>
      <sheetName val="내역(중앙)"/>
      <sheetName val="내역(창신)"/>
      <sheetName val="IMPEADENCE MAP 취수장"/>
      <sheetName val="설명"/>
      <sheetName val="FAX"/>
      <sheetName val="하중산정"/>
      <sheetName val="통합내역"/>
      <sheetName val="교통량조사"/>
      <sheetName val="차도조도계산"/>
      <sheetName val="역집계1"/>
      <sheetName val="1공구(입찰내역)"/>
      <sheetName val="내역(전체)"/>
      <sheetName val="견적서(1)"/>
      <sheetName val="Top PO"/>
      <sheetName val="2234"/>
      <sheetName val="조립1부실적"/>
      <sheetName val="5월"/>
      <sheetName val="능률"/>
      <sheetName val="방송노임"/>
      <sheetName val="Despacho (c.civil)"/>
      <sheetName val="도급양식"/>
      <sheetName val="CHITIET VL-NC-TT -1p"/>
      <sheetName val="TDTKP1"/>
      <sheetName val="조경"/>
      <sheetName val="감가상각"/>
      <sheetName val="KMT물량"/>
      <sheetName val="내역서01"/>
      <sheetName val="인원"/>
      <sheetName val="연동내역서"/>
      <sheetName val="자판실행"/>
      <sheetName val="관급자재"/>
      <sheetName val="제경비"/>
      <sheetName val="초기화면"/>
      <sheetName val="계약내역서"/>
      <sheetName val="전체도급"/>
      <sheetName val="본선 토공 분배표"/>
      <sheetName val="1.토공"/>
      <sheetName val="제출내역 (2)"/>
      <sheetName val="6공구(당초)"/>
      <sheetName val="산근1"/>
      <sheetName val="투찰"/>
      <sheetName val="전화번호DATA (2001)"/>
      <sheetName val="장비"/>
      <sheetName val="노무"/>
      <sheetName val="자압"/>
      <sheetName val="106C0300"/>
      <sheetName val="1-1"/>
      <sheetName val="D16"/>
      <sheetName val="D25"/>
      <sheetName val="D22"/>
      <sheetName val="BEND LOSS"/>
      <sheetName val="MACRO(MCC)"/>
      <sheetName val="제진기"/>
      <sheetName val="덕소내역"/>
      <sheetName val="CIVIL"/>
      <sheetName val="적용(기尜_x0013_"/>
      <sheetName val="2.1  노무비 평균단가산출"/>
      <sheetName val="개보수공사BM"/>
      <sheetName val="장문교(대전)"/>
      <sheetName val="CLAUSE"/>
      <sheetName val="약품설︀"/>
      <sheetName val="선정요령"/>
      <sheetName val="전기공사"/>
      <sheetName val="3CHBDC"/>
      <sheetName val="가격조사서"/>
      <sheetName val="1-11조직표"/>
      <sheetName val="집수정"/>
      <sheetName val="합의경상"/>
      <sheetName val="구조물터파기수량집계"/>
      <sheetName val="배수공 시멘트 및 골재량 산출"/>
      <sheetName val="공사별 가중치 산출근거(건축)"/>
      <sheetName val="J01"/>
      <sheetName val="공내ᰖ"/>
      <sheetName val="수량이동"/>
      <sheetName val="버스운행안내"/>
      <sheetName val="예방접종계획"/>
      <sheetName val="근태계획서"/>
      <sheetName val="AS_x0005__x0000_"/>
      <sheetName val="탑(을지)"/>
      <sheetName val="단면설계"/>
      <sheetName val="Piping(Methanol)"/>
      <sheetName val="NAMES"/>
      <sheetName val="기초자료입력및 K치 확인"/>
      <sheetName val="열린교실"/>
      <sheetName val="1.우편집중내역서"/>
      <sheetName val="경산锼_x0013_閄"/>
      <sheetName val="저리조양"/>
      <sheetName val="단면瑌)"/>
      <sheetName val="22단"/>
      <sheetName val="22단锼"/>
      <sheetName val="산근(목록)"/>
      <sheetName val="이형관중량"/>
      <sheetName val="판"/>
      <sheetName val="노임,재료비"/>
      <sheetName val="loading"/>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단위세대물량"/>
      <sheetName val="낙찰표"/>
      <sheetName val="기준비용"/>
      <sheetName val="계약표지"/>
      <sheetName val="현장설က_x0000_蠀ᛟ"/>
      <sheetName val="학생내역"/>
      <sheetName val="약품공급2"/>
      <sheetName val="bearing"/>
      <sheetName val="영흥TL(UP,DOWN) "/>
      <sheetName val="참조자료"/>
      <sheetName val="심사공종"/>
      <sheetName val="상-교대(A1-A2)"/>
      <sheetName val="유효폭의 계산"/>
      <sheetName val="공사비총괄표"/>
      <sheetName val="총(철거)"/>
      <sheetName val="b_balju"/>
      <sheetName val="총공사비"/>
      <sheetName val="카렌스센터계량기설치공사"/>
      <sheetName val="C.배수관공"/>
      <sheetName val="참조M"/>
      <sheetName val="구조     ."/>
      <sheetName val="전력"/>
      <sheetName val="이름정의"/>
      <sheetName val="초기화면1"/>
      <sheetName val="COL"/>
      <sheetName val="TG9504"/>
      <sheetName val="1995년 섹터별 매출"/>
      <sheetName val="ROOF(ALKALI)"/>
      <sheetName val="포장공자재집계표"/>
      <sheetName val="일위대가1"/>
      <sheetName val="철근량"/>
      <sheetName val="원본"/>
      <sheetName val="CT "/>
      <sheetName val="기성내역"/>
      <sheetName val="식재-외주 (2)"/>
      <sheetName val="파형강관집계"/>
      <sheetName val="본사인상전"/>
      <sheetName val="단가산출-기,교"/>
      <sheetName val="Cost bd-&quot;A&quot;"/>
      <sheetName val="IBASE"/>
      <sheetName val="집계(세부총괄)"/>
      <sheetName val="Factor"/>
      <sheetName val="품셈기준"/>
      <sheetName val="물가변동잔여물량세부내역서"/>
      <sheetName val="신규(방류시설)"/>
      <sheetName val="현금흐름"/>
      <sheetName val="공사진행"/>
      <sheetName val="__MAIN"/>
      <sheetName val="소방"/>
      <sheetName val="덤프트럭계수"/>
      <sheetName val="카메라"/>
      <sheetName val="현장별계약현황('98.10.31)"/>
      <sheetName val="집계표(육상)"/>
      <sheetName val="견적서세부내용"/>
      <sheetName val="견적내용입력"/>
      <sheetName val="설계내역(2001)"/>
      <sheetName val="공통부대비"/>
      <sheetName val="날개벽(TYPE1)"/>
      <sheetName val="102역사"/>
      <sheetName val="피벗테이블데이터분석"/>
      <sheetName val="일반맨홀수량집계"/>
      <sheetName val="단락전류-A"/>
      <sheetName val="DPRKMHDT"/>
      <sheetName val="hvac내역서(제어동)"/>
      <sheetName val="공사기본자료"/>
      <sheetName val="유기공정"/>
      <sheetName val="철근량 검토"/>
      <sheetName val="22단가(철完9"/>
      <sheetName val="지질조사"/>
      <sheetName val="총체보활공정표"/>
      <sheetName val="T1"/>
      <sheetName val="단가결정"/>
      <sheetName val="신표지1"/>
      <sheetName val="일위대가(출입)"/>
      <sheetName val="Front"/>
      <sheetName val="1.취수장"/>
      <sheetName val="연습장소"/>
      <sheetName val="하중계산"/>
      <sheetName val="STBOX"/>
      <sheetName val="지수"/>
      <sheetName val="내역."/>
      <sheetName val="부대"/>
      <sheetName val="SRC-B3U2"/>
      <sheetName val="현대물량"/>
      <sheetName val="첨부1"/>
      <sheetName val="3.하중산정4.지지력"/>
      <sheetName val="(A)내역서"/>
      <sheetName val="13LPMCC"/>
      <sheetName val="PART_DISCOUNT"/>
      <sheetName val="적점"/>
      <sheetName val="기준액"/>
      <sheetName val="교량하부공"/>
      <sheetName val="본체"/>
      <sheetName val="변경품셈총괄"/>
      <sheetName val="결합부검토"/>
      <sheetName val="Data&amp;Result"/>
      <sheetName val="재료표"/>
      <sheetName val="969910( R)"/>
      <sheetName val="금액결揄"/>
      <sheetName val="공사비 내역"/>
      <sheetName val="Languages"/>
      <sheetName val="DATA-UPS"/>
      <sheetName val="예산M11A"/>
      <sheetName val="예산M12A"/>
      <sheetName val="내역서비교"/>
      <sheetName val="현장예산"/>
      <sheetName val="특수기호강도거푸집"/>
      <sheetName val="종배수관면벽신"/>
      <sheetName val="종배수관(신)"/>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장비당단가 (1)"/>
      <sheetName val="소운반"/>
      <sheetName val="공종구간"/>
      <sheetName val="산출0"/>
      <sheetName val="가CP"/>
      <sheetName val="APT"/>
      <sheetName val="역T형옹벽(3.0)"/>
      <sheetName val="master(total)"/>
      <sheetName val="실행(ALT1)"/>
      <sheetName val="貭♘"/>
      <sheetName val="기계실"/>
      <sheetName val="자재목록표"/>
      <sheetName val="단중聀"/>
      <sheetName val="사급자재총괄"/>
      <sheetName val="당정동경상이수"/>
      <sheetName val="당정동공통이수"/>
      <sheetName val="물墸᎟鰀"/>
      <sheetName val="화재 탐지_x0005__x0000_"/>
      <sheetName val="자재테이블"/>
      <sheetName val="가중치"/>
      <sheetName val="MAT"/>
      <sheetName val="경로,구간현황"/>
      <sheetName val="O＆P"/>
      <sheetName val="결재판(삭제하지말아주세요)"/>
      <sheetName val="유첨䈀ᅪ"/>
      <sheetName val="토공,기초"/>
      <sheetName val="FAB별"/>
      <sheetName val="주간계획"/>
      <sheetName val="PIPING"/>
      <sheetName val="선택"/>
      <sheetName val="총괄원가 "/>
      <sheetName val="차수"/>
      <sheetName val="전신환매도徸"/>
      <sheetName val="공통비"/>
      <sheetName val="대가목록"/>
      <sheetName val="보호"/>
      <sheetName val="성남여성복지내역"/>
      <sheetName val="일위1"/>
      <sheetName val="공사설계서"/>
      <sheetName val="꣈፺"/>
      <sheetName val="저፺"/>
      <sheetName val="일반전기C"/>
      <sheetName val="참조"/>
      <sheetName val="기초코徸"/>
      <sheetName val="예산조서(︀ᇕ԰"/>
      <sheetName val="UR2-Calculation"/>
      <sheetName val="Proposal"/>
      <sheetName val="샤워실위생"/>
      <sheetName val="건축토목내역"/>
      <sheetName val="대전-교대(A1-A2)"/>
      <sheetName val="205동"/>
      <sheetName val="청구내역(9807)"/>
      <sheetName val="성내동"/>
      <sheetName val="5.공종별尜_x0013_層_x0013_闰"/>
      <sheetName val="과세면세표"/>
      <sheetName val="인제내역"/>
      <sheetName val="PARAMETER"/>
      <sheetName val="세부내역(직접인건비)"/>
      <sheetName val="사통"/>
      <sheetName val="96작생능"/>
      <sheetName val="사다리"/>
      <sheetName val="현장지䀀ኀ㠀ኃ"/>
      <sheetName val="부丵〒"/>
      <sheetName val="부司2"/>
      <sheetName val="2000_x0005__x0000__x0000_"/>
      <sheetName val="모델링"/>
      <sheetName val="EUPDAT2"/>
      <sheetName val="와동25-3(변경)"/>
      <sheetName val="기계"/>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Ampecity Data"/>
      <sheetName val="MCC제원"/>
      <sheetName val="변경서식"/>
      <sheetName val="T6-6(2)"/>
      <sheetName val="Upgrades pricing"/>
      <sheetName val="시가지우회도로공내역서"/>
      <sheetName val="견적사양비교표"/>
      <sheetName val="제잡비"/>
      <sheetName val="T13(P68~72,78)"/>
      <sheetName val="㩷"/>
      <sheetName val="렀ⵘ"/>
      <sheetName val="֭_x0000_"/>
      <sheetName val="성곽내역서"/>
      <sheetName val="16-1"/>
      <sheetName val="Param"/>
      <sheetName val="Recovered_Sheet1"/>
      <sheetName val="원가상세내역"/>
      <sheetName val="2004경영(비목별)"/>
      <sheetName val="2004경영"/>
      <sheetName val="단가및재료비"/>
      <sheetName val="CAT_5"/>
      <sheetName val="TYPE1"/>
      <sheetName val="산출목록표"/>
      <sheetName val="수원공"/>
      <sheetName val="(2)"/>
      <sheetName val="북방3터널"/>
      <sheetName val="3련 B姨#"/>
      <sheetName val="aa"/>
      <sheetName val="유림골조"/>
      <sheetName val="산출및내역"/>
      <sheetName val="전선_및_전선ࠝ"/>
      <sheetName val="일위대가 "/>
      <sheetName val="대,怀፵"/>
      <sheetName val="22단헾"/>
      <sheetName val="Option"/>
      <sheetName val="상 부"/>
      <sheetName val="차선도색현황"/>
      <sheetName val="단가적용(터널)"/>
      <sheetName val="단위가격"/>
      <sheetName val="단위가격_할증"/>
      <sheetName val="제"/>
      <sheetName val="총괄집䠄ᡏ"/>
      <sheetName val="무전표"/>
      <sheetName val="공주-교대(A1)"/>
      <sheetName val="공통단가"/>
      <sheetName val="운반비"/>
      <sheetName val="신공"/>
      <sheetName val="등록업체"/>
      <sheetName val="기술자료 (연수)"/>
      <sheetName val="상세내역,전력산출서"/>
      <sheetName val="LAB"/>
      <sheetName val="Inquiry"/>
      <sheetName val="설명서 "/>
      <sheetName val="내부부하"/>
      <sheetName val="협조전"/>
      <sheetName val="입찰견적보고서"/>
      <sheetName val="산재 안전"/>
      <sheetName val="노무비 경비"/>
      <sheetName val="산정표"/>
      <sheetName val="BQ(실행)"/>
      <sheetName val="3_바닥판설계"/>
      <sheetName val="내역(가지)"/>
      <sheetName val="GI-LIST"/>
      <sheetName val="매입세"/>
      <sheetName val="균열"/>
      <sheetName val="노᠀⁷"/>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Á¡°ËÃÑ°ý"/>
      <sheetName val="»ó¼öµµÅä°øÁý°èÇ¥"/>
      <sheetName val="°ßÀû´ëºñ"/>
      <sheetName val="ÀÏÀ§´ë°¡Ç¥(À¯´Ü°¡)"/>
      <sheetName val="ÀÚÀç¸ñ·Ï"/>
      <sheetName val="20°ü¸®ºñÀ²"/>
      <sheetName val="담장산출"/>
      <sheetName val="안양1공구_건축"/>
      <sheetName val="LIST"/>
      <sheetName val="현장관리비데이타"/>
      <sheetName val="1)fs"/>
      <sheetName val="건축원가계산서"/>
      <sheetName val="ATS단가"/>
      <sheetName val="mcc일위대가"/>
      <sheetName val="횡배수관"/>
      <sheetName val="공사비 내역 (가)"/>
      <sheetName val="기본사항"/>
      <sheetName val="수성페인트도장 내역서"/>
      <sheetName val="22단丵"/>
      <sheetName val="도장수량(하1)"/>
      <sheetName val="사업수지"/>
      <sheetName val="기계경비단가"/>
      <sheetName val="조명투자및환수계획"/>
      <sheetName val="제조중간결과"/>
      <sheetName val="진주䈀ᅪ"/>
      <sheetName val="용산3(영광)"/>
      <sheetName val="新철폐복2"/>
      <sheetName val="新철폐복3"/>
      <sheetName val="수주실적0709"/>
      <sheetName val="총괄분 설계서용지"/>
      <sheetName val="바이오"/>
      <sheetName val="잡철물"/>
      <sheetName val="단가비교표 (계측제어)"/>
      <sheetName val="남양내역"/>
      <sheetName val="세부내역서(전기)"/>
      <sheetName val="Oper Amount"/>
      <sheetName val="EQT-ESTN"/>
      <sheetName val="자재표"/>
      <sheetName val="평균환율-USD"/>
      <sheetName val="인원동원계획"/>
      <sheetName val="cable-data"/>
      <sheetName val="keyword"/>
      <sheetName val="Summary"/>
      <sheetName val="11"/>
      <sheetName val="1._x005f_x0018_변전설비"/>
      <sheetName val="TYPE-U800"/>
      <sheetName val="설계서(설치)"/>
      <sheetName val="광혁기성"/>
      <sheetName val="평균높이산출근거"/>
      <sheetName val="지급자재대"/>
      <sheetName val="토목내역서"/>
      <sheetName val="9."/>
      <sheetName val="물가대비표"/>
      <sheetName val="골조"/>
      <sheetName val="가공2원도"/>
      <sheetName val="재료집계표3"/>
      <sheetName val="범용개발순소요비용"/>
      <sheetName val="다곡2교"/>
      <sheetName val="왕십리방향"/>
      <sheetName val="표지판현황"/>
      <sheetName val="장비집계"/>
      <sheetName val="가로등제어반 설치공사(수량)"/>
      <sheetName val="가시설"/>
      <sheetName val="옥외"/>
      <sheetName val="(전체발주,금회3차공사)내역서"/>
      <sheetName val="국공유지및사유지"/>
      <sheetName val="0"/>
      <sheetName val="평균터파기고(1-2,ASP)"/>
      <sheetName val="부총"/>
      <sheetName val="기흥하도용"/>
      <sheetName val="암거단위-1련"/>
      <sheetName val="수안보-墰5壼5"/>
      <sheetName val="파일의이용"/>
      <sheetName val="2.조명기구철거(일괄철거분)"/>
      <sheetName val="박스토공"/>
      <sheetName val="산출2-기기동력"/>
      <sheetName val="자재수량"/>
      <sheetName val="Macro(AT)"/>
      <sheetName val="PW3"/>
      <sheetName val="PW4"/>
      <sheetName val="SC1"/>
      <sheetName val="PE"/>
      <sheetName val="PM"/>
      <sheetName val="TR"/>
      <sheetName val="기존구조물철거집계계표"/>
      <sheetName val="납부서"/>
      <sheetName val="J"/>
      <sheetName val="단위_xdc00_ὗ␀"/>
      <sheetName val="36신丵〒_x0005_"/>
      <sheetName val="내역전기"/>
      <sheetName val="신공항A-9헾】_x0005__x0000__x0000_"/>
      <sheetName val="오억미만"/>
      <sheetName val="각종양식"/>
      <sheetName val="차도부연장현황"/>
      <sheetName val="국도접속 차도부수량"/>
      <sheetName val="원곡IC교 내진성능보강공사 실시설계 용역.xlsx"/>
      <sheetName val="전력구구조물산근2구간"/>
      <sheetName val="전부인쇄"/>
      <sheetName val="9-1차이내역."/>
      <sheetName val="1.외주공사"/>
      <sheetName val="2.직영공사"/>
      <sheetName val="원가계산서(남측)"/>
      <sheetName val="첨부"/>
      <sheetName val="계산DATA입력"/>
      <sheetName val="현황산출서"/>
      <sheetName val="2.대외공문"/>
      <sheetName val="배수내역"/>
      <sheetName val="시설물"/>
      <sheetName val="식재"/>
      <sheetName val="환산"/>
      <sheetName val="전자"/>
      <sheetName val="자재 집계표"/>
      <sheetName val="1_설계기준"/>
      <sheetName val="Sheet1_(2)"/>
      <sheetName val="Pier 3"/>
      <sheetName val="설계변경내역 98"/>
      <sheetName val="진접"/>
      <sheetName val="공제구간조서"/>
      <sheetName val="전체공내역서"/>
      <sheetName val="퍼스트"/>
      <sheetName val="현장경비"/>
      <sheetName val="TYPE-B 평균H"/>
      <sheetName val="노원열병합  건축렀こ렀䡟ԯ_x0000_缀"/>
      <sheetName val="노원열병합  건축렀䡟ԯ_x0000_缀_x0000__x0000_"/>
      <sheetName val="노원열병합  건축︀ᇕ԰_x0000_缀_x0000__x0000_"/>
      <sheetName val="노원열병합  건축ﻕᇕ԰_x0000_缀_x0000__x0000_"/>
      <sheetName val="관기성공.내"/>
      <sheetName val="횡배수관위치조서"/>
      <sheetName val="공사비내역서"/>
      <sheetName val="8.현장관리비"/>
      <sheetName val="7.안전관리비"/>
      <sheetName val="연돌일위집계"/>
      <sheetName val="견적율"/>
      <sheetName val="손익집계(공장별)"/>
      <sheetName val="설계명세서(선로)"/>
      <sheetName val="도로경계블럭단위수량"/>
      <sheetName val="도로경계블럭단위토공"/>
      <sheetName val="L형측구단위수량"/>
      <sheetName val="L형측구연장조서"/>
      <sheetName val="Working(wo WTs)"/>
      <sheetName val="주조정실"/>
      <sheetName val="Requirements"/>
      <sheetName val="단가보완"/>
      <sheetName val="일위대가(여기까지)"/>
      <sheetName val="사급자재(1단계)"/>
      <sheetName val="CON'C"/>
      <sheetName val="경영상태"/>
      <sheetName val="design load"/>
      <sheetName val="견적내역"/>
      <sheetName val="일집"/>
      <sheetName val="esc"/>
      <sheetName val="도급예산내역서봉투"/>
      <sheetName val="설계산출표지"/>
      <sheetName val="도급예산내역서총괄표"/>
      <sheetName val="을부담운반비"/>
      <sheetName val="운반비산출"/>
      <sheetName val="보도경계블럭"/>
      <sheetName val="부표총괄"/>
      <sheetName val="Tot-sum"/>
      <sheetName val="sheets"/>
      <sheetName val="GAEYO"/>
      <sheetName val="내역서적용수량"/>
      <sheetName val="토목내역서 (도급단가)"/>
      <sheetName val="내역서단가산출용"/>
      <sheetName val="감액총괄표"/>
      <sheetName val="비목군분류일위"/>
      <sheetName val="순공사비"/>
      <sheetName val="도장 및 용접 수량"/>
      <sheetName val="음성방향"/>
      <sheetName val="현장관리비 산출내역"/>
      <sheetName val="토목검측서"/>
      <sheetName val="VENDOR LIST"/>
      <sheetName val="설계일반"/>
      <sheetName val="수압집계"/>
      <sheetName val="SP-B1"/>
      <sheetName val="유림총괄"/>
      <sheetName val="신규 품"/>
      <sheetName val="단산"/>
      <sheetName val="변수데이타"/>
      <sheetName val="예산M6-B"/>
      <sheetName val="동원인원산출"/>
      <sheetName val="총(신설)"/>
      <sheetName val="적용기준"/>
      <sheetName val="통신단가조사"/>
      <sheetName val="105,106,107동"/>
      <sheetName val="수로교총재료齘_x0013_"/>
      <sheetName val="96.12"/>
      <sheetName val="SLIDES"/>
      <sheetName val="정산입력"/>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2.주요계수총괄"/>
      <sheetName val="총괄서"/>
      <sheetName val="자재일람"/>
      <sheetName val="w't table"/>
      <sheetName val="4차원가계산서"/>
      <sheetName val="환율-LIBOR"/>
      <sheetName val="사업계획1안"/>
      <sheetName val="코드"/>
      <sheetName val="월별수입"/>
      <sheetName val="조경내역"/>
      <sheetName val="금액내렀቟"/>
      <sheetName val="금액내԰_x0000_"/>
      <sheetName val="금액내㔀቎"/>
      <sheetName val="옹벽기초자료"/>
      <sheetName val="등록׃】"/>
      <sheetName val="등록_x0010__x0000_"/>
      <sheetName val="민감도"/>
      <sheetName val="설계명세_x0005_"/>
      <sheetName val="DATA 입᠒ᎍ"/>
      <sheetName val="가계부"/>
      <sheetName val="제품목록"/>
      <sheetName val="매입매출관리"/>
      <sheetName val="설계명세_x0000_"/>
      <sheetName val="설계명세揄"/>
      <sheetName val="설계명세䡲"/>
      <sheetName val="견적의ᰀ፜"/>
      <sheetName val="사각맨᠜"/>
      <sheetName val="공기԰_x0000_缀"/>
      <sheetName val="설계睮め_x0005_"/>
      <sheetName val="사각맨0"/>
      <sheetName val="CF"/>
      <sheetName val="이토변실(A3-LINE)"/>
      <sheetName val="전기일위목록"/>
      <sheetName val="RE9604"/>
      <sheetName val="환"/>
      <sheetName val="적용기준표(98년상반기)"/>
      <sheetName val="거푸집물량"/>
      <sheetName val="UPDATA"/>
      <sheetName val="제조 경영"/>
      <sheetName val="예산대비"/>
      <sheetName val="소상 &quot;1&quot;"/>
      <sheetName val="사각맨ﻇ"/>
      <sheetName val="공비대䠚"/>
      <sheetName val="40총괄"/>
      <sheetName val="40집계"/>
      <sheetName val="결재판"/>
      <sheetName val="기계경비(旉る_x0000__x0000_"/>
      <sheetName val="기계경비(贘_x0013_짘ࣅ"/>
      <sheetName val="입찰보Ⳡ"/>
      <sheetName val="W-현원가"/>
      <sheetName val="FIN TUBE"/>
      <sheetName val="HED. &amp; PIPE"/>
      <sheetName val="회사99"/>
      <sheetName val="부대토목"/>
      <sheetName val="조도계산서_(도서)"/>
      <sheetName val="1_설계조건"/>
      <sheetName val="단__가__대__비__표"/>
      <sheetName val="일__위__대__가__목__록"/>
      <sheetName val="90_03실행_"/>
      <sheetName val="3_공통공사대비"/>
      <sheetName val="LABTOTAL"/>
      <sheetName val="COA-17"/>
      <sheetName val="C-18"/>
      <sheetName val="Assumptions"/>
      <sheetName val="운동장 (2)"/>
      <sheetName val="사진대지"/>
      <sheetName val="L형옹벽"/>
      <sheetName val="주경기-오배수"/>
      <sheetName val="IMF Code"/>
      <sheetName val="작성"/>
      <sheetName val="RAHMEN"/>
      <sheetName val="1호맨홀토공"/>
      <sheetName val="등록_x0000__x0000_"/>
      <sheetName val="공종목록표"/>
      <sheetName val="인부임"/>
      <sheetName val="인원계획"/>
      <sheetName val="시행예산"/>
      <sheetName val="자압1"/>
      <sheetName val="원가총괄"/>
      <sheetName val="A1_본체_수량산출서"/>
      <sheetName val="401"/>
      <sheetName val="8. 내진해석"/>
      <sheetName val="내역아"/>
      <sheetName val="울타리"/>
      <sheetName val="공정"/>
      <sheetName val="P.M 별"/>
      <sheetName val="설계변경내역서"/>
      <sheetName val="배"/>
      <sheetName val="날개벽(좌,우=45도,75도)"/>
      <sheetName val="단위별 일위대가표"/>
      <sheetName val="IMP_(REACTOR)"/>
      <sheetName val="세부狇譈"/>
      <sheetName val="용수간선"/>
      <sheetName val="노무비(첨부4-4)"/>
      <sheetName val="일반부표"/>
      <sheetName val="자금청구"/>
      <sheetName val="︀ᇕ"/>
      <sheetName val="怀፵"/>
      <sheetName val="자단"/>
      <sheetName val="공사착공계"/>
      <sheetName val="주사무실︀ᇕ"/>
      <sheetName val="주사무실ꠀ፺"/>
      <sheetName val="BOX ꠀ፺"/>
      <sheetName val="㗈቎"/>
      <sheetName val="¼ö·®»êÃ¨"/>
      <sheetName val="주관사_x0000_"/>
      <sheetName val="주관사提"/>
      <sheetName val="주관사㧨"/>
      <sheetName val="주관사㌈"/>
      <sheetName val="gvl"/>
      <sheetName val="AH-1 "/>
      <sheetName val="OHU"/>
      <sheetName val="NAI"/>
      <sheetName val="건축집계"/>
      <sheetName val="계좌번호"/>
      <sheetName val="품종별월계"/>
      <sheetName val="청하배수"/>
      <sheetName val="설계서"/>
      <sheetName val="예산"/>
      <sheetName val="전압"/>
      <sheetName val="조도"/>
      <sheetName val="동력"/>
      <sheetName val="정화조"/>
      <sheetName val="L-type"/>
      <sheetName val="부산4"/>
      <sheetName val="파이프"/>
      <sheetName val="원가집계"/>
      <sheetName val="견적시담(송포2공구)"/>
      <sheetName val="교량전기"/>
      <sheetName val="대비표"/>
      <sheetName val="금융비용"/>
      <sheetName val="파이프류"/>
      <sheetName val="점검내역서(data) (2)"/>
      <sheetName val="사각맨퀀"/>
      <sheetName val="사각맨堀"/>
      <sheetName val="사각맨䈀"/>
      <sheetName val="»êÃ렀䡟ԯ_x0000_缀"/>
      <sheetName val="»êÃ︀ᇕ԰_x0000_缀"/>
      <sheetName val="금광1터널"/>
      <sheetName val="몰탈재븧܊"/>
      <sheetName val="견적의"/>
      <sheetName val="견적의烇彰"/>
      <sheetName val="4/_x0000_䠀"/>
      <sheetName val="4쌇栅/"/>
      <sheetName val="4က_x0000_က"/>
      <sheetName val="증栀ᙿ가"/>
      <sheetName val="수안보-헾】_x0005__x0000_"/>
      <sheetName val="준공조서갑지"/>
      <sheetName val="견적단가"/>
      <sheetName val="9509"/>
      <sheetName val="시설물기초"/>
      <sheetName val="PUMP SHT"/>
      <sheetName val="FEXS"/>
      <sheetName val="한전고리-을"/>
      <sheetName val=" ｹ-ﾌﾞﾙ"/>
      <sheetName val="MW-BM"/>
      <sheetName val="대창(함평)"/>
      <sheetName val="암거공"/>
      <sheetName val="평가내역"/>
      <sheetName val="직접인건비"/>
      <sheetName val="접속도로"/>
      <sheetName val="-15.0"/>
      <sheetName val="해평견적"/>
      <sheetName val="사리부설"/>
      <sheetName val="1월"/>
      <sheetName val="임대견적서"/>
      <sheetName val="물량집계"/>
      <sheetName val="역T형"/>
      <sheetName val="예산내역서"/>
      <sheetName val="상가지급현황"/>
      <sheetName val="D-3109"/>
      <sheetName val="부하"/>
      <sheetName val="도체종-상수표"/>
      <sheetName val="sub"/>
      <sheetName val="마장"/>
      <sheetName val="투찰가"/>
      <sheetName val="앉음벽 (2)"/>
      <sheetName val="하도급선정의뢰서(습식공_x0000__x0000_"/>
      <sheetName val="하부철근수량"/>
      <sheetName val="입찰사유서 제4공종 (흙깎기)"/>
      <sheetName val="중기목록"/>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전체내ﰀ⁗"/>
      <sheetName val="내역서-전체낙찰율"/>
      <sheetName val="제수변䊱ᅪ"/>
      <sheetName val="2호맨홀공제수량"/>
      <sheetName val="아산경희980422"/>
      <sheetName val="A(Rev.3)"/>
      <sheetName val="위치"/>
      <sheetName val="공작물조직표(용배수)"/>
      <sheetName val="내역서(기성청구)"/>
      <sheetName val="000000"/>
      <sheetName val="재료단가"/>
      <sheetName val="원가계墬ᥓ"/>
      <sheetName val="원가계Ⴌ_x0000_"/>
      <sheetName val="관로토공집계표"/>
      <sheetName val="토 적 표"/>
      <sheetName val="3회기성헾】"/>
      <sheetName val="변경비교헾】"/>
      <sheetName val="횡배위치"/>
      <sheetName val="계산중"/>
      <sheetName val="전장품(관리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단가견적조사표"/>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ATM기초철가"/>
      <sheetName val="시화점실행"/>
      <sheetName val="REACTION芨.헾⿁_x0005__x0000_"/>
      <sheetName val="REACTION鴘E鵜E헾⼼_x0005_"/>
      <sheetName val="7단가"/>
      <sheetName val="정산내역"/>
      <sheetName val="#3_일위대가목록"/>
      <sheetName val="#2_일위대가목록"/>
      <sheetName val="횡배수관집현황(2공구)"/>
      <sheetName val="입력변수"/>
      <sheetName val="타견적(을)"/>
      <sheetName val="수량BOQ"/>
      <sheetName val="적격심사표"/>
      <sheetName val="POWER"/>
      <sheetName val="5."/>
      <sheetName val="12."/>
      <sheetName val="14."/>
      <sheetName val="13"/>
      <sheetName val="7."/>
      <sheetName val="8."/>
      <sheetName val="10."/>
      <sheetName val="영창26"/>
      <sheetName val="전기단가조사서"/>
      <sheetName val="PI蒨9"/>
      <sheetName val="Sheet16 (2)"/>
      <sheetName val="시초1교"/>
      <sheetName val="대구-교대(A1)"/>
      <sheetName val="01상노임"/>
      <sheetName val="개산공사비"/>
      <sheetName val="변품8-37"/>
      <sheetName val="참조(2)"/>
      <sheetName val="현장일보"/>
      <sheetName val="우,오수"/>
      <sheetName val="팔당터널(1공구)"/>
      <sheetName val="공정코드"/>
      <sheetName val="card1"/>
      <sheetName val="흙쌓기도수로설치현황(1)"/>
      <sheetName val="총괄집桶青"/>
      <sheetName val="포쐀䑣"/>
      <sheetName val="포䠟⥏"/>
      <sheetName val="포䠠⥏"/>
      <sheetName val="포䈀㙪"/>
      <sheetName val="栍ᾆ"/>
      <sheetName val="첨부파일"/>
      <sheetName val="Macro(부하)"/>
      <sheetName val="공사직종별노임"/>
      <sheetName val="선우통상(을)"/>
      <sheetName val="직원자료입력"/>
      <sheetName val="견적서-골조공사"/>
      <sheetName val="목록1"/>
      <sheetName val="목록2"/>
      <sheetName val="0.갑지"/>
      <sheetName val="구의33고"/>
      <sheetName val="귀래방향"/>
      <sheetName val="셀명"/>
      <sheetName val="수지표"/>
      <sheetName val="리터팬내장형"/>
      <sheetName val="일반수량집계"/>
      <sheetName val="FCU (2)"/>
      <sheetName val="장비분석"/>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D"/>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특기사항"/>
      <sheetName val="하도내역 (철콘)"/>
      <sheetName val="Change rate"/>
      <sheetName val="B3.PERSONEL-Ucret"/>
      <sheetName val="nomi "/>
      <sheetName val="ᓈባ"/>
      <sheetName val="︀盕"/>
      <sheetName val="壈▞"/>
      <sheetName val="내역서1"/>
      <sheetName val="뚝토공"/>
      <sheetName val="05년"/>
      <sheetName val="사  업  비  수  지  예  산  서"/>
      <sheetName val="내역서(총괄)"/>
      <sheetName val="공통가설_8"/>
      <sheetName val="아파트_9"/>
      <sheetName val="직접공사비집계표_7"/>
      <sheetName val="공종별 집계표"/>
      <sheetName val="L_RPTB03_01"/>
      <sheetName val="대가단최종"/>
      <sheetName val="성원계약"/>
      <sheetName val="단위수량산출"/>
      <sheetName val="CPM챠트"/>
      <sheetName val="05 BOX"/>
      <sheetName val="02 SLAB"/>
      <sheetName val="합의서"/>
      <sheetName val="hvac(제어동)"/>
      <sheetName val="노임목록"/>
      <sheetName val="산출명세서"/>
      <sheetName val="2.노무비명세서(수직보垰7埼"/>
      <sheetName val="전체내ꀀፐ"/>
      <sheetName val="ꀀ"/>
      <sheetName val="교대(A1挔"/>
      <sheetName val="각종장비전압강하계산"/>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조정내역"/>
      <sheetName val="토공총괄표"/>
      <sheetName val="맨홀물량"/>
      <sheetName val="단가표 (2)"/>
      <sheetName val="안양동교 1안"/>
      <sheetName val="소각장스케줄"/>
      <sheetName val="중로근거"/>
      <sheetName val="구조대가"/>
      <sheetName val="포설대가1"/>
      <sheetName val="부대대가"/>
      <sheetName val="공종코드"/>
      <sheetName val="방호벽"/>
      <sheetName val="낙석방지책"/>
      <sheetName val="금액︀⣕"/>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목표세부명세"/>
      <sheetName val="소일위대가코드표"/>
      <sheetName val="당진1,2호기전선관설치및접지4차공사내역서-을지"/>
      <sheetName val="토목공사일반"/>
      <sheetName val="교실"/>
      <sheetName val="추가예산"/>
      <sheetName val="A"/>
      <sheetName val="일위대가내역"/>
      <sheetName val="°¡·Îµî耀퓬縺"/>
      <sheetName val="°¡·Îµî⸀朋ԯ_x0000_缀_x0000_"/>
      <sheetName val="추천서"/>
      <sheetName val="10월"/>
      <sheetName val="변경후원본2"/>
      <sheetName val="경성자금"/>
      <sheetName val="SUB일위대가"/>
      <sheetName val="사용자정의"/>
      <sheetName val="평자재단가"/>
      <sheetName val="95년12월말"/>
      <sheetName val="토목(용인)"/>
      <sheetName val="적격점수&lt;300억미만&gt;"/>
      <sheetName val="AIR_SHOWER(3인용)"/>
      <sheetName val="MixBed"/>
      <sheetName val="CondPol"/>
      <sheetName val="2F_회의실견적(5_14_일대)"/>
      <sheetName val="골재丵〒"/>
      <sheetName val="롤러"/>
      <sheetName val="산출서집계"/>
      <sheetName val="금강견적"/>
      <sheetName val="조도계산(가로등NEW)"/>
      <sheetName val="갑(전기)"/>
      <sheetName val="금액집계"/>
      <sheetName val="만수배관단가"/>
      <sheetName val="FRP배관단가(만수)"/>
      <sheetName val="경로당내역건축"/>
      <sheetName val="계림(함평)"/>
      <sheetName val="계림(장성)"/>
      <sheetName val="노임단가(08.01)"/>
      <sheetName val="몰탈단가"/>
      <sheetName val="PUMP"/>
      <sheetName val="적용환율"/>
      <sheetName val="대상공사(조달청)"/>
      <sheetName val="대우단가(풍산)"/>
      <sheetName val="교통惨У԰_x0000_"/>
      <sheetName val="6.¾㉀ᩴ蛀"/>
      <sheetName val="견적대비 견적서"/>
      <sheetName val="기계단가"/>
      <sheetName val="관정비교"/>
      <sheetName val="선수금"/>
      <sheetName val="예비품"/>
      <sheetName val="49-11g"/>
      <sheetName val="49-11H"/>
      <sheetName val="PI_x0000__x0000_"/>
      <sheetName val="화산경계"/>
      <sheetName val="ASEM내역"/>
      <sheetName val="4.일위대가목차"/>
      <sheetName val="변경내역"/>
      <sheetName val="in"/>
      <sheetName val="청주(철골발주의뢰서)"/>
      <sheetName val="Price List"/>
      <sheetName val="ORIGN"/>
      <sheetName val="CATV"/>
      <sheetName val="inputdata"/>
      <sheetName val="11+040(통로)"/>
      <sheetName val="ÀÔ낼㝗ﰀ㝗"/>
      <sheetName val="10.Ã¶丵⾥_x0005__x0000__x0000_"/>
      <sheetName val="ÀÔԀ_x0000_缀_x0000_"/>
      <sheetName val="Á¶µµ°è»ê¼­ (헾⼵_x0005__x0000_"/>
      <sheetName val="10.Ã¶堨û丵⽏_x0005__x0000_"/>
      <sheetName val="Á¶µµ°è»ê¼­ (堨û丵⽏_x0005_"/>
      <sheetName val="unit_4"/>
      <sheetName val="원가계산서_(총괄)"/>
      <sheetName val="원가계산서_(건축)"/>
      <sheetName val="임시급식_(2)"/>
      <sheetName val="Summary_Sheets"/>
      <sheetName val="5호광장_(만점)"/>
      <sheetName val="인천국제_(만점)_(2)"/>
      <sheetName val="96보완계획7_12"/>
      <sheetName val="외주대비_-석축"/>
      <sheetName val="외주대비-구조물_(2)"/>
      <sheetName val="견적표지_(3)"/>
      <sheetName val="ITB_COST"/>
      <sheetName val="3_내역서"/>
      <sheetName val="전차선로_물량표"/>
      <sheetName val="1공구_건정토건_토공"/>
      <sheetName val="º¹±¸·®»êÁ¤_¹×_Àü¿ëÈ¸¼±_»ç¿ë"/>
      <sheetName val="4¿ù_½ÇÀûÃßÁ¤(°ÇÃà+Åä¸ñ)"/>
      <sheetName val="4¿ù_½ÇÀûÃßÁ¤(°ÇÃà)"/>
      <sheetName val="설_계"/>
      <sheetName val="단면_(2)"/>
      <sheetName val="6PILE__(돌출)"/>
      <sheetName val="플랜트_설치"/>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노원열병합__건축공사기성내역서"/>
      <sheetName val="내역서_(2)"/>
      <sheetName val="EQUIPMENT_-2"/>
      <sheetName val="빌딩_안내"/>
      <sheetName val="3련_BOX"/>
      <sheetName val="10_Ã¶丵⾥"/>
      <sheetName val="자동_철거"/>
      <sheetName val="자동_설치"/>
      <sheetName val="토목_철주"/>
      <sheetName val="철거_일위대가(1-19)"/>
      <sheetName val="철거_일위대가(20-22)"/>
      <sheetName val="CABLE_SIZE-3"/>
      <sheetName val="설치_일위대가(23-45호)"/>
      <sheetName val="TRE_TABLE"/>
      <sheetName val="2000,9월_일위"/>
      <sheetName val="2000_11¿ù¼³°è³»¿ª"/>
      <sheetName val="Àü¼±_¹×_Àü¼±°ü"/>
      <sheetName val="ÁØ°Ë_³»¿ª¼­"/>
      <sheetName val="¼ö¸ñµ¥ÀÌÅ¸_"/>
      <sheetName val="º¯¾Ð±â_¹×_¹ßÀü±â_¿ë·®"/>
      <sheetName val="1_¼öÀÎÅÍ³Î"/>
      <sheetName val="10_Ã¶堨û丵⽏"/>
      <sheetName val="Á¶µµ°è»ê¼­_(堨û丵⽏"/>
      <sheetName val="const_"/>
      <sheetName val="BSD_(2)"/>
      <sheetName val="_견적서"/>
      <sheetName val="Á¶µµ°è»ê¼­_(헾⼵"/>
      <sheetName val="_상부공통집계(총괄)"/>
      <sheetName val="일위대가표_(2)"/>
      <sheetName val="방음벽_기초_일반수량"/>
      <sheetName val="I_설계조건"/>
      <sheetName val="2007일위_"/>
      <sheetName val="토목일위_(83~)"/>
      <sheetName val="노무비_"/>
      <sheetName val="8__안정검토"/>
      <sheetName val="설치_일위대가(46~78호)"/>
      <sheetName val="BASIC_(2)"/>
      <sheetName val="Man_Power_&amp;_Comp"/>
      <sheetName val="2000년_공정표"/>
      <sheetName val="220_(2)"/>
      <sheetName val="노무비_근거"/>
      <sheetName val="효성CB_1P기초"/>
      <sheetName val="단가_"/>
      <sheetName val="복구량산정_및_전용회선_사용1"/>
      <sheetName val="표지_(2)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0_집계1"/>
      <sheetName val="1_수변전설비공사1"/>
      <sheetName val="남양시작동자105노65기1_3화1_2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3-1_CB1"/>
      <sheetName val="조도계산서_(도서)1"/>
      <sheetName val="unit_41"/>
      <sheetName val="준검_내역서1"/>
      <sheetName val="2F_회의실견적(5_14_일대)1"/>
      <sheetName val="AIR_SHOWER(3인용)1"/>
      <sheetName val="전선_및_전선관1"/>
      <sheetName val="1_설계조건1"/>
      <sheetName val="1_수인터널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원가계산서_(총괄)1"/>
      <sheetName val="원가계산서_(건축)1"/>
      <sheetName val="임시급식_(2)1"/>
      <sheetName val="-_INFORMATION_-1"/>
      <sheetName val="Summary_Sheets1"/>
      <sheetName val="5호광장_(만점)1"/>
      <sheetName val="인천국제_(만점)_(2)1"/>
      <sheetName val="96보완계획7_121"/>
      <sheetName val="외주대비_-석축1"/>
      <sheetName val="외주대비-구조물_(2)1"/>
      <sheetName val="견적표지_(3)1"/>
      <sheetName val="3_공통공사대비1"/>
      <sheetName val="ITB_COST1"/>
      <sheetName val="90_03실행_1"/>
      <sheetName val="전차선로_물량표1"/>
      <sheetName val="1공구_건정토건_토공1"/>
      <sheetName val="º¹±¸·®»êÁ¤_¹×_Àü¿ëÈ¸¼±_»ç¿ë1"/>
      <sheetName val="4¿ù_½ÇÀûÃßÁ¤(°ÇÃà+Åä¸ñ)1"/>
      <sheetName val="4¿ù_½ÇÀûÃßÁ¤(°ÇÃà)1"/>
      <sheetName val="단가_및_재료비1"/>
      <sheetName val="수목데이타_1"/>
      <sheetName val="변압기_및_발전기_용량1"/>
      <sheetName val="설_계1"/>
      <sheetName val="3BL공동구_수량1"/>
      <sheetName val="Sheet1_(2)1"/>
      <sheetName val="단면_(2)1"/>
      <sheetName val="IMP_(REACTOR)1"/>
      <sheetName val="1_설계기준1"/>
      <sheetName val="3_바닥판설계1"/>
      <sheetName val="6PILE__(돌출)1"/>
      <sheetName val="플랜트_설치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노원열병합__건축공사기성내역서1"/>
      <sheetName val="내역서_(2)1"/>
      <sheetName val="EQUIPMENT_-21"/>
      <sheetName val="빌딩_안내1"/>
      <sheetName val="3련_BOX1"/>
      <sheetName val="3_내역서1"/>
      <sheetName val="자동_철거1"/>
      <sheetName val="자동_설치1"/>
      <sheetName val="토목_철주1"/>
      <sheetName val="철거_일위대가(1-19)1"/>
      <sheetName val="철거_일위대가(20-22)1"/>
      <sheetName val="CABLE_SIZE-31"/>
      <sheetName val="설치_일위대가(23-45호)1"/>
      <sheetName val="TRE_TABLE1"/>
      <sheetName val="2000,9월_일위1"/>
      <sheetName val="2000_11¿ù¼³°è³»¿ª1"/>
      <sheetName val="Àü¼±_¹×_Àü¼±°ü1"/>
      <sheetName val="ÁØ°Ë_³»¿ª¼­1"/>
      <sheetName val="¼ö¸ñµ¥ÀÌÅ¸_1"/>
      <sheetName val="º¯¾Ð±â_¹×_¹ßÀü±â_¿ë·®1"/>
      <sheetName val="1_¼öÀÎÅÍ³Î1"/>
      <sheetName val="const_1"/>
      <sheetName val="BSD_(2)1"/>
      <sheetName val="_견적서1"/>
      <sheetName val="단__가__대__비__표1"/>
      <sheetName val="일__위__대__가__목__록1"/>
      <sheetName val="AS포장복구_1"/>
      <sheetName val="_상부공통집계(총괄)1"/>
      <sheetName val="일위대가표_(2)1"/>
      <sheetName val="방음벽_기초_일반수량1"/>
      <sheetName val="I_설계조건1"/>
      <sheetName val="2007일위_1"/>
      <sheetName val="토목일위_(83~)1"/>
      <sheetName val="노무비_1"/>
      <sheetName val="8__안정검토1"/>
      <sheetName val="설치_일위대가(46~78호)1"/>
      <sheetName val="BASIC_(2)1"/>
      <sheetName val="Man_Power_&amp;_Comp1"/>
      <sheetName val="2000년_공정표1"/>
      <sheetName val="220_(2)1"/>
      <sheetName val="노무비_근거1"/>
      <sheetName val="효성CB_1P기초1"/>
      <sheetName val="단가_1"/>
      <sheetName val="설치자재"/>
      <sheetName val="48전력선_x0002__x0000_㣸"/>
      <sheetName val="비교1"/>
      <sheetName val="12_xd8b7_⭎ጀ鮂"/>
      <sheetName val="12좷⭘ጀ鮂"/>
      <sheetName val="품셈총괄표"/>
      <sheetName val="교대시점"/>
      <sheetName val="표준ፙ렀ᑟ"/>
      <sheetName val="30신설일위대가"/>
      <sheetName val="30집계표"/>
      <sheetName val="VXXXXXXX"/>
      <sheetName val="동력부하계산"/>
      <sheetName val="설치 일위대가(46~԰_x0000_缀_x0000_"/>
      <sheetName val="설계내"/>
      <sheetName val="1,2,3,4,5단위수량"/>
      <sheetName val="철탑공사"/>
      <sheetName val="원가계산서 "/>
      <sheetName val="강관산출"/>
      <sheetName val="단가대조"/>
      <sheetName val="유첨_x0005__x0000_"/>
      <sheetName val="흄관수량"/>
      <sheetName val="YES-T"/>
      <sheetName val="주재료비"/>
      <sheetName val="설계요율"/>
      <sheetName val="4.전기"/>
      <sheetName val="VS P-Q"/>
      <sheetName val="법면"/>
      <sheetName val="배수공1"/>
      <sheetName val="내역서(당초변경)"/>
      <sheetName val="부대집계"/>
      <sheetName val="조건입력"/>
      <sheetName val="조건입력(2)"/>
      <sheetName val="장비선정"/>
      <sheetName val="도급단가-아파트"/>
      <sheetName val="BREAKDOWN(철거설치)"/>
      <sheetName val="물량증감"/>
      <sheetName val="9902"/>
      <sheetName val="장비경비"/>
      <sheetName val="환율"/>
      <sheetName val="주소록"/>
      <sheetName val="원내역서 그대로"/>
      <sheetName val="교사기준면적(초등)"/>
      <sheetName val="조명율"/>
      <sheetName val="보집계표"/>
      <sheetName val="환률"/>
      <sheetName val="2002계약현황"/>
      <sheetName val="남대문빌딩"/>
      <sheetName val="실행비교"/>
      <sheetName val="회로내역(승인)"/>
      <sheetName val="공통대가"/>
      <sheetName val="수안보-_x0005__x0000__x0000_"/>
      <sheetName val="일반맨홀수량집계(A-7 LINE)"/>
      <sheetName val="Sheet22"/>
      <sheetName val="가시설수량"/>
      <sheetName val="암센터"/>
      <sheetName val="11.자재단가"/>
      <sheetName val="빙축열"/>
      <sheetName val="견적정보"/>
      <sheetName val="노임단가표"/>
      <sheetName val="5.동별횡주관경"/>
      <sheetName val="일위(시설)"/>
      <sheetName val="총괄갑 "/>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일위대가-1"/>
      <sheetName val="777"/>
      <sheetName val="cross beam"/>
      <sheetName val="2.단면가정"/>
      <sheetName val="가속도응답스펙트럼(Sa)및속도응답스펙트럼(Sv)"/>
      <sheetName val="12"/>
      <sheetName val="이름"/>
      <sheetName val="4,5,6,7,8"/>
      <sheetName val="옹벽1"/>
      <sheetName val="설계흐름도"/>
      <sheetName val="명단"/>
      <sheetName val="5. 차단기 용량계산"/>
      <sheetName val="48신설수량"/>
      <sheetName val="22-1소단"/>
      <sheetName val="22-2M단"/>
      <sheetName val="고창방향"/>
      <sheetName val="전체내역 (2)"/>
      <sheetName val="Formulas &amp; Tables"/>
      <sheetName val="구조물"/>
      <sheetName val="품셈(기초)"/>
      <sheetName val="수곡내역"/>
      <sheetName val="0001(arch)"/>
      <sheetName val="Breakdown"/>
      <sheetName val="금호산업"/>
      <sheetName val="표 지"/>
      <sheetName val="6.2.1 지하차도 조도계산"/>
      <sheetName val="배수내역 (2)"/>
      <sheetName val="장비명"/>
      <sheetName val="2000.05"/>
      <sheetName val="97노임단가"/>
      <sheetName val="입력란"/>
      <sheetName val="철근총괄집계표"/>
      <sheetName val="TYPE집계표"/>
      <sheetName val="36신설수翇"/>
      <sheetName val="36신설수︀"/>
      <sheetName val="견적꓀᥻"/>
      <sheetName val="36신설수Ç"/>
      <sheetName val="36신설수資"/>
      <sheetName val="수안보-徸〒_x0005__x0000_"/>
      <sheetName val="입출재고현⩿〚_x0005__x0000_"/>
      <sheetName val="백호헾】_x0005_"/>
      <sheetName val="수안보-娐&gt;闰⿑"/>
      <sheetName val="수안보-ꮸ⿥_x0005__x0000_"/>
      <sheetName val="백호丵〒_x0005_"/>
      <sheetName val="참조 DATA"/>
      <sheetName val="spec"/>
      <sheetName val="program"/>
      <sheetName val="studbolt no."/>
      <sheetName val="studbolt size"/>
      <sheetName val="item sort no"/>
      <sheetName val="공정량산출내역서 "/>
      <sheetName val="시중노임(공사)"/>
      <sheetName val="적격"/>
      <sheetName val="토공대가"/>
      <sheetName val="토공실행"/>
      <sheetName val="DT"/>
      <sheetName val="BH"/>
      <sheetName val="펌프차타설"/>
      <sheetName val="5.3 단면가정"/>
      <sheetName val="총괄집렇♑"/>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인부신상자료"/>
      <sheetName val="6차2회변경내역서"/>
      <sheetName val="기초ա_x0000_"/>
      <sheetName val="물량尜"/>
      <sheetName val="토공,철콘"/>
      <sheetName val="변경비丵〒_x0005_"/>
      <sheetName val="물량丵"/>
      <sheetName val="AILC005"/>
      <sheetName val="AILC00_x0000_"/>
      <sheetName val="AILC00_x0010_"/>
      <sheetName val="倀ᑙ"/>
      <sheetName val="1x"/>
      <sheetName val="栈᲋"/>
      <sheetName val="_xd810_᱓"/>
      <sheetName val="배수및구조물공1"/>
      <sheetName val="계약서"/>
      <sheetName val="앨범표지"/>
      <sheetName val="3차준공"/>
      <sheetName val="공사비명세서"/>
      <sheetName val="사용성검토"/>
      <sheetName val="배관단가조사서"/>
      <sheetName val="피스표"/>
      <sheetName val="조견표"/>
      <sheetName val="관헾"/>
      <sheetName val="원가(1︀"/>
      <sheetName val="원가(1䠀"/>
      <sheetName val="관聈"/>
      <sheetName val="개봉3동하수관"/>
      <sheetName val="관_x0005_"/>
      <sheetName val="증감䈀ᅪ"/>
      <sheetName val="제조부문배부"/>
      <sheetName val="XREF"/>
      <sheetName val="반포2차"/>
      <sheetName val="기성공제요청서"/>
      <sheetName val="하도기성내역 수정"/>
      <sheetName val="기성공제 동의서"/>
      <sheetName val="기성공제 합의서(쓰레기처리비)"/>
      <sheetName val="[YES.XLS][YES.XLS][YES.XLS]4/_x0000_䠀"/>
      <sheetName val="[YES.XLS][YES.XLS][YES.XLS]4쌇栅/"/>
      <sheetName val="정산내역서"/>
      <sheetName val="98수금사업"/>
      <sheetName val="CAL"/>
      <sheetName val="FRT_O"/>
      <sheetName val="FAB_I"/>
      <sheetName val="RING WALL"/>
      <sheetName val="공사비PK5월"/>
      <sheetName val="간접비(1)"/>
      <sheetName val="남양주부대"/>
      <sheetName val="단위목헾"/>
      <sheetName val="산출내역(K2)"/>
      <sheetName val="전체제잡비"/>
      <sheetName val="지입집계"/>
      <sheetName val="공종별 집계"/>
      <sheetName val="용역비내역-진짜"/>
      <sheetName val="일별1"/>
      <sheetName val="집행(2-1)"/>
      <sheetName val="지불내역1"/>
      <sheetName val="집수정(1)"/>
      <sheetName val="PAC"/>
      <sheetName val="행거,슈,볼트,펌프,잡재"/>
      <sheetName val="을-ATYPE"/>
      <sheetName val="직접비"/>
      <sheetName val="페인트"/>
      <sheetName val="지구단위계획"/>
      <sheetName val="00노임기준"/>
      <sheetName val="일위대가(가설԰"/>
      <sheetName val="시공업체명부"/>
      <sheetName val="Direct (공사비대비)"/>
      <sheetName val="입렀"/>
      <sheetName val="입栀"/>
      <sheetName val="입ꠀ"/>
      <sheetName val="입︀"/>
      <sheetName val="계정"/>
      <sheetName val="BIDDING-SUM"/>
      <sheetName val="YES.XLS"/>
      <sheetName val="품목납기"/>
      <sheetName val=" 소방공사 산출근거"/>
      <sheetName val="경비공통"/>
      <sheetName val="세목별"/>
      <sheetName val="소개"/>
      <sheetName val="#REF!"/>
      <sheetName val="계열사현황종합"/>
      <sheetName val="basic_info"/>
      <sheetName val="5사남"/>
      <sheetName val="산출-설비"/>
      <sheetName val="&lt;--"/>
      <sheetName val="LD"/>
      <sheetName val="상수도토공_x0005__x0000_"/>
      <sheetName val="설직재0_x0000_"/>
      <sheetName val="설직재餀㒘"/>
      <sheetName val="N쌃괅"/>
      <sheetName val="Nက_x0000_"/>
      <sheetName val="국별인원"/>
      <sheetName val="설치공사비"/>
      <sheetName val="덕전리"/>
      <sheetName val="기준"/>
      <sheetName val="자재집계 &amp; 총괄표"/>
      <sheetName val="토목원가계窨_x0013_"/>
      <sheetName val="내역서(교량)전체"/>
      <sheetName val="제철"/>
      <sheetName val="건공실"/>
      <sheetName val="PREFACE"/>
      <sheetName val="원본(갑지)"/>
      <sheetName val="전등부하"/>
      <sheetName val="예총"/>
      <sheetName val="간접경상비"/>
      <sheetName val="4월"/>
      <sheetName val="8월"/>
      <sheetName val="12월"/>
      <sheetName val="2월"/>
      <sheetName val="7월"/>
      <sheetName val="6월"/>
      <sheetName val="3월"/>
      <sheetName val="11월"/>
      <sheetName val="9월"/>
      <sheetName val="도근좌표"/>
      <sheetName val="1.동력공사"/>
      <sheetName val="내부수지예산"/>
      <sheetName val="1단계_견적내역서"/>
      <sheetName val="합계"/>
      <sheetName val="7.3.1 전력간선 굵기"/>
      <sheetName val="DAILY"/>
      <sheetName val="농로수량집계"/>
      <sheetName val="OCT"/>
      <sheetName val="ISOP"/>
      <sheetName val="MdBase"/>
      <sheetName val="중기사용료산출근거"/>
      <sheetName val="UB2"/>
      <sheetName val="sheet"/>
      <sheetName val="콘센트신설"/>
      <sheetName val="전등수량산출"/>
      <sheetName val="원가계산(2)"/>
      <sheetName val="full (2)"/>
      <sheetName val="당사실시1"/>
      <sheetName val="음료실행"/>
      <sheetName val="하도급선정의뢰_x0000__x0000_螨_x0000__x0000__x0000_ۈ"/>
      <sheetName val="48전력선로일挔"/>
      <sheetName val="FWBS7000,8000"/>
      <sheetName val="ANALYSER"/>
      <sheetName val="ring wall thickness"/>
      <sheetName val="공정표(전체)"/>
      <sheetName val="펌프장수량䈀嵪ԯ_x0000_缀"/>
      <sheetName val="펌프장수량㔀቎԰_x0000_缀"/>
      <sheetName val="펌프장수량ԯ_x0000_缀_x0000__x0000_"/>
      <sheetName val="절감계산"/>
      <sheetName val="ML"/>
      <sheetName val="기초"/>
      <sheetName val="archi(본사)"/>
      <sheetName val="Ext. Stone-P"/>
      <sheetName val="36+45-113-18+19+20I"/>
      <sheetName val="154TW"/>
      <sheetName val="측구터파기공수량집계"/>
      <sheetName val="※참고자료※"/>
      <sheetName val="수장"/>
      <sheetName val="일위(PN)"/>
      <sheetName val="Macro"/>
      <sheetName val="산출"/>
      <sheetName val="99노임기준"/>
      <sheetName val="48산출"/>
      <sheetName val="주사무실_x0005__x0000_"/>
      <sheetName val="주사무실興¹"/>
      <sheetName val="주사무실耘ď"/>
      <sheetName val="주사무실瓈ċ"/>
      <sheetName val="주사무실藈×"/>
      <sheetName val="주사무실ﶠ̔"/>
      <sheetName val="주사무실솕Å"/>
      <sheetName val="주사무실솕³"/>
      <sheetName val="내역총渀腷"/>
      <sheetName val="재료할증"/>
      <sheetName val="PANEL 내역"/>
      <sheetName val="현지검측내역"/>
      <sheetName val="구주,중아,CIS"/>
      <sheetName val="EL90"/>
      <sheetName val="배수관접합및부설  "/>
      <sheetName val="역T형교대栄⿇_x0000__x0000_庨_x0000_"/>
      <sheetName val="역T형교대栄⿇_x0000__x0000__x0000_"/>
      <sheetName val="REINF."/>
      <sheetName val="구조물공집계"/>
      <sheetName val="건축공사 집계표"/>
      <sheetName val="B.O.M"/>
      <sheetName val="구간산출"/>
      <sheetName val="화전내"/>
      <sheetName val="1F"/>
      <sheetName val="PANEL"/>
      <sheetName val="원가계산하도"/>
      <sheetName val="단위_x0000__x0000_尀"/>
      <sheetName val="단위ࠀᎄ䰀"/>
      <sheetName val="단위倀❹缀"/>
      <sheetName val="단위耀ὡ"/>
      <sheetName val="설변물량"/>
      <sheetName val="제丵"/>
      <sheetName val="설계산출기초"/>
      <sheetName val="대가 (보완)"/>
      <sheetName val="물塠"/>
      <sheetName val="물徸"/>
      <sheetName val="guard(mac¸"/>
      <sheetName val="물嬼"/>
      <sheetName val="물闰"/>
      <sheetName val="guard(macð"/>
      <sheetName val="물呈"/>
      <sheetName val="guard(macH"/>
      <sheetName val="요약"/>
      <sheetName val="EJ"/>
      <sheetName val="선로정수계산"/>
      <sheetName val="공사"/>
      <sheetName val="심의대상"/>
      <sheetName val="적정성평가표(8번)(1순위)"/>
      <sheetName val="적정성평가표(12번)(6순위)"/>
      <sheetName val="기별(종합)"/>
      <sheetName val="비탈면보호공수량산출"/>
      <sheetName val="견적2001(1분기)"/>
      <sheetName val="유첨헾】"/>
      <sheetName val="토공2"/>
      <sheetName val="한화 둔산 내역서"/>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96노임기준"/>
      <sheetName val="4.2유효폭의 계산"/>
      <sheetName val="암거"/>
      <sheetName val="정보"/>
      <sheetName val="형식별 개략공사비"/>
      <sheetName val="간이영수증"/>
      <sheetName val="내역총괄표"/>
      <sheetName val="실내건축일위대가"/>
      <sheetName val="변수2"/>
      <sheetName val="저항"/>
      <sheetName val="9GN邷㭘"/>
      <sheetName val="shtOpr"/>
      <sheetName val="정거장"/>
      <sheetName val="길내기"/>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S0"/>
      <sheetName val="°ø±¸¼Õ·_x0000_"/>
      <sheetName val="변경ᛅ⾒_x0005_"/>
      <sheetName val="매입세율"/>
      <sheetName val="단  가  垨4奜4睮⿩_x0005_"/>
      <sheetName val="방배동내역(리라)"/>
      <sheetName val="부대공사총괄"/>
      <sheetName val="건축공사집계표"/>
      <sheetName val="방배동내역 (총괄)"/>
      <sheetName val="³²¾ç½ÃÀÛµ¿ÀÚ105³ë65±_x0000__x0000__x0005__x0000_慀ȡ_x0000__x0000__x0000_"/>
      <sheetName val="DWG-CAB-I"/>
      <sheetName val="빙장비사양"/>
      <sheetName val="진행 DATA (2)"/>
      <sheetName val="외화계약"/>
      <sheetName val="본사공가현황"/>
      <sheetName val="J直_x0004__x0005_"/>
      <sheetName val="ༀༀ̀ఀЀ"/>
      <sheetName val="수량산출서 갑지"/>
      <sheetName val="손료기준-공사부구두문의"/>
      <sheetName val="96월별PL"/>
      <sheetName val="양식(직판용)"/>
      <sheetName val="4.고용보험"/>
      <sheetName val="복통공사비"/>
      <sheetName val="본제당공사비"/>
      <sheetName val="시험비"/>
      <sheetName val="중기운반비"/>
      <sheetName val="진입도로공사비"/>
      <sheetName val="취수탑공사비"/>
      <sheetName val="토취장복구"/>
      <sheetName val="N0_x0000_"/>
      <sheetName val="수정"/>
      <sheetName val="5"/>
      <sheetName val="´_x0005__x0000_"/>
      <sheetName val="ÀÏÀ§´ë헾】_x0005__x0000__x0000__x0000_"/>
      <sheetName val="공무공A"/>
      <sheetName val="기계경비(시"/>
      <sheetName val="호표"/>
      <sheetName val="o현장경비"/>
      <sheetName val="OPG_x0005__x0000__x0000_"/>
      <sheetName val="가도䠀"/>
      <sheetName val="가도ԯ"/>
      <sheetName val="가도저"/>
      <sheetName val="인공산출"/>
      <sheetName val="PROJECT BRIEF(EX.NEW)"/>
      <sheetName val="기초대가"/>
      <sheetName val="마산방향철근집계"/>
      <sheetName val="시추주상도"/>
      <sheetName val="자(3.0m)"/>
      <sheetName val="총괄집㸁䧾"/>
      <sheetName val="교량명원본"/>
      <sheetName val="BOX제원원본"/>
      <sheetName val="검사조怀"/>
      <sheetName val="검사조ԯ"/>
      <sheetName val="검사조砀"/>
      <sheetName val="검사조⠀"/>
      <sheetName val="검사조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キ⩙"/>
      <sheetName val="도장"/>
      <sheetName val="1._x005f_x005f_x005f_x0018_변전설비"/>
      <sheetName val="배관내역"/>
      <sheetName val="토목공종세부"/>
      <sheetName val="예산내역"/>
      <sheetName val="총괄수지표"/>
      <sheetName val="견적회신"/>
      <sheetName val="1. 가로등 설비 공사(산출)"/>
      <sheetName val="도"/>
      <sheetName val="월별"/>
      <sheetName val="EQUIP LIST"/>
      <sheetName val="FAB4생산"/>
      <sheetName val="HVAC"/>
      <sheetName val="값"/>
      <sheetName val="---FAB#1업무일지---"/>
      <sheetName val="화재 颮㍓씀넖ԯ"/>
      <sheetName val="ᰀ፜"/>
      <sheetName val="N炬≹"/>
      <sheetName val="투찰(하수)"/>
      <sheetName val="전기일ꙭÀ_x0000_"/>
      <sheetName val="투찰금액"/>
      <sheetName val="상행-교대(A1-A2)"/>
      <sheetName val="combi(wall)"/>
      <sheetName val="제잡비(주공종)"/>
      <sheetName val="(3.품질관리 시험 총괄표)"/>
      <sheetName val="2차공사"/>
      <sheetName val="일위대가 (PM)"/>
      <sheetName val="Picture"/>
      <sheetName val="유동표"/>
      <sheetName val="내역통합"/>
      <sheetName val="매원개착터널총괄"/>
      <sheetName val="성토도수로현황"/>
      <sheetName val="master(2차)"/>
      <sheetName val="01_ 원가계산서"/>
      <sheetName val="중기가격"/>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insulation"/>
      <sheetName val="Architecture Work"/>
      <sheetName val="PipWT"/>
      <sheetName val="뜃맟뭁돽띿맟?-BLDG"/>
      <sheetName val="PBS"/>
      <sheetName val="SILICATE"/>
      <sheetName val="간접비내역-1"/>
      <sheetName val="기능공인적사항"/>
      <sheetName val="배관배선 단가조사"/>
      <sheetName val="동력배선"/>
      <sheetName val="본선동력배선"/>
      <sheetName val="본선조명"/>
      <sheetName val="전력간선배선"/>
      <sheetName val="전열배선"/>
      <sheetName val="CRUDE RE-bar"/>
      <sheetName val="설산1_나"/>
      <sheetName val="5_공종별예산내역서"/>
      <sheetName val="화재_탐지_설비"/>
      <sheetName val="입고장부_(4)"/>
      <sheetName val="Customer_Databas"/>
      <sheetName val="세부견적서(DAS_Call_Back)"/>
      <sheetName val="2000_11¿ù¼³餀㢘ԯ缀"/>
      <sheetName val="인건비_"/>
      <sheetName val="단양_00_아파트-세부내역"/>
      <sheetName val="Vari_by_Vendor"/>
      <sheetName val="호봉_(2)"/>
      <sheetName val="2_펌프장(사급자재)"/>
      <sheetName val="산#2-1_(2)"/>
      <sheetName val="기성내역_진짜"/>
      <sheetName val="1차_내역서"/>
      <sheetName val="현장관리비_"/>
      <sheetName val="입출재고현황_(2)"/>
      <sheetName val="Piping_Design_Data"/>
      <sheetName val="H_PILE수량"/>
      <sheetName val="중기조종사_단위단가"/>
      <sheetName val="제3장_기술업무"/>
      <sheetName val="A_견적"/>
      <sheetName val="PROJECT_BRIEF"/>
      <sheetName val="5_정산서"/>
      <sheetName val="공사별_가중치_산출근거(토목)"/>
      <sheetName val="_총괄표"/>
      <sheetName val="8_PILE__(돌출)"/>
      <sheetName val="69_03%"/>
      <sheetName val="변경내역84_52%"/>
      <sheetName val="0_Áý°è"/>
      <sheetName val="1_¼öº¯Àü¼³ºñ°ø»ç"/>
      <sheetName val="Ç¥Áö_(2)"/>
      <sheetName val="1_ÀüÂ÷¼±Á¶Á¤"/>
      <sheetName val="2_Á¶°¡¼±Á¶Á¤"/>
      <sheetName val="3_±ÞÀü¼±½Å¼³"/>
      <sheetName val="4_±ÞÀü¼±Ã¶°Å"/>
      <sheetName val="Oper_Amount"/>
      <sheetName val="자재_단가표"/>
      <sheetName val="97_사업추정(WEKI)"/>
      <sheetName val="기존단가_(2)"/>
      <sheetName val="9_"/>
      <sheetName val="내역서_"/>
      <sheetName val="7_1유효폭"/>
      <sheetName val="ES조서출력하기"/>
      <sheetName val="9.2.3 각 실별 조도계산(3단계)"/>
      <sheetName val="VA橂⼸_x0005_"/>
      <sheetName val="총괄BOQ"/>
      <sheetName val="적정심사"/>
      <sheetName val="내역금액적용"/>
      <sheetName val="비목코드"/>
      <sheetName val="DATA-1"/>
      <sheetName val="8공구 강재 수량"/>
      <sheetName val="구체"/>
      <sheetName val="단가표(전산)"/>
      <sheetName val="2219-SPOOL BOM"/>
      <sheetName val="종단계산"/>
      <sheetName val="대운반(철재)"/>
      <sheetName val="시점교대"/>
      <sheetName val="설명서"/>
      <sheetName val="예정공정표"/>
      <sheetName val="2.내역서"/>
      <sheetName val="3.2주형지지보"/>
      <sheetName val="x주형보 설계(3차로)"/>
      <sheetName val="부대tu"/>
      <sheetName val="우수공,맨홀,집수정"/>
      <sheetName val="미드수량"/>
      <sheetName val="내역 (2)"/>
      <sheetName val="건축2"/>
      <sheetName val="토공대비"/>
      <sheetName val="포장재료집계표"/>
      <sheetName val="-몰탈콘크리트"/>
      <sheetName val="-배수구조물공토공"/>
      <sheetName val="횡배수관재료-"/>
      <sheetName val="계산서(직선부)"/>
      <sheetName val="콘크리트측구연장"/>
      <sheetName val="직원투입계획"/>
      <sheetName val="N閞㋁"/>
      <sheetName val="집"/>
      <sheetName val="기성청구현황"/>
      <sheetName val="관급자재대"/>
      <sheetName val="계정과목"/>
      <sheetName val="DATE2001"/>
      <sheetName val="좌측"/>
      <sheetName val="견적대비(1차) (2)"/>
      <sheetName val="내역서적용수량집계표(가로)"/>
      <sheetName val="1._x0018_변︀ᇕ԰"/>
      <sheetName val="1._x0018_변԰_x0000__x0000_"/>
      <sheetName val="1._x0018_변ԯ_x0000_缀"/>
      <sheetName val="DEVI."/>
      <sheetName val="U.C."/>
      <sheetName val="차선도색수량집계"/>
      <sheetName val="라멘교일반수량"/>
      <sheetName val="조정금액결과표 (차수별)"/>
      <sheetName val="(4-2)열관류값-2"/>
      <sheetName val="패널"/>
      <sheetName val="PILE"/>
      <sheetName val="산출근거1"/>
      <sheetName val="원가계산서 (2)"/>
      <sheetName val="Stem Footing"/>
      <sheetName val="설비공사"/>
      <sheetName val="__Hjpark_c_HLOTUS_9801J_OUT_Y_2"/>
      <sheetName val="FO"/>
      <sheetName val="Summary Sheet"/>
      <sheetName val="철근량_검토"/>
      <sheetName val="기술자료_(연수)"/>
      <sheetName val="가공사"/>
      <sheetName val="PROCESS"/>
      <sheetName val="견적의뢰"/>
      <sheetName val="LG제품"/>
      <sheetName val="Priorities"/>
      <sheetName val="일위대가표(무)"/>
      <sheetName val="일위대가산출기초"/>
      <sheetName val="관리비"/>
      <sheetName val="집수정단"/>
      <sheetName val="주공 갑지"/>
      <sheetName val="견적내역서"/>
      <sheetName val="ASP"/>
      <sheetName val="커튼월(pfg)"/>
      <sheetName val="심사계산"/>
      <sheetName val="심사물량"/>
      <sheetName val="검사조堀"/>
      <sheetName val="총괄표(1)"/>
      <sheetName val="b_gunmul"/>
      <sheetName val="b_balju (2)"/>
      <sheetName val="갑(계장)"/>
      <sheetName val="B"/>
      <sheetName val="010101"/>
      <sheetName val="방음벽 기초 일반헾】"/>
      <sheetName val="단_x0000__x0000_蠀"/>
      <sheetName val="J__LOTUS_9605P_BB_C_BD_OUT_YE_2"/>
      <sheetName val="ALINE"/>
      <sheetName val="ꢭ፺"/>
      <sheetName val="5공철탑검토표"/>
      <sheetName val="4공철탑검토"/>
      <sheetName val="석재장조사"/>
      <sheetName val="견적접수"/>
      <sheetName val="KSHAHU-6"/>
      <sheetName val="상반기손익차2총괄"/>
      <sheetName val="DRAIN DRUM PIT D-301"/>
      <sheetName val="설계서을"/>
      <sheetName val="1층"/>
      <sheetName val="99 조정금액"/>
      <sheetName val="GTG TR PIT"/>
      <sheetName val="BLR-S"/>
      <sheetName val="제품표준규격"/>
      <sheetName val="의왕실행"/>
      <sheetName val="Personnaliser..."/>
      <sheetName val="Takt Time"/>
      <sheetName val="설계변경내역"/>
      <sheetName val="할丵〒"/>
      <sheetName val="전기내역서(총계)"/>
      <sheetName val="변경실행(2차) "/>
      <sheetName val="신호등일위대가"/>
      <sheetName val="관세,통관수수료,운반비"/>
      <sheetName val="KS-301_WBS"/>
      <sheetName val="M5_S"/>
      <sheetName val="M6_S"/>
      <sheetName val="SRAM_CHIP"/>
      <sheetName val="SRAM_생산"/>
      <sheetName val="YLD"/>
      <sheetName val="총괄원가_"/>
      <sheetName val="_갑__지_"/>
      <sheetName val="실행내역서_"/>
      <sheetName val="plan&amp;section_of_foundation"/>
      <sheetName val="working_load_at_the_btm_ft_"/>
      <sheetName val="stability_check"/>
      <sheetName val="design_criteria"/>
      <sheetName val="할증_"/>
      <sheetName val="PUMP_SHT"/>
      <sheetName val="FIN_TUBE"/>
      <sheetName val="HED__&amp;_PIPE"/>
      <sheetName val="DATA_입력부"/>
      <sheetName val="5_"/>
      <sheetName val="12_"/>
      <sheetName val="14_"/>
      <sheetName val="7_"/>
      <sheetName val="8_"/>
      <sheetName val="10_"/>
      <sheetName val="토공(우물통,기타)_"/>
      <sheetName val="청 구"/>
      <sheetName val="손익차9월2"/>
      <sheetName val="역T형교대舨&quot;헾⾪_x0005__x0000_"/>
      <sheetName val="돈암사업"/>
      <sheetName val="단면A-A(TR)"/>
      <sheetName val="스포회원매출"/>
      <sheetName val="Tiburon"/>
      <sheetName val="배출수지B"/>
      <sheetName val="March"/>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수주추정"/>
      <sheetName val="대전21토목내역서"/>
      <sheetName val="BID9697"/>
      <sheetName val="TNC(1안)"/>
      <sheetName val="내역(정지)"/>
      <sheetName val="1차배부(JB포함)"/>
      <sheetName val="설계내역일위"/>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01하반기노임"/>
      <sheetName val="울진항공등화 내역서"/>
      <sheetName val="정보매체A동"/>
      <sheetName val="산출근거#2-3"/>
      <sheetName val="FB25JN"/>
      <sheetName val="삭제금지단가"/>
      <sheetName val="일_x0007__x0006__x0003__x0004__x0007_"/>
      <sheetName val="_x0000__x0005__x0000__x0004__x0000__x0008__x0000__x0005__x0000__x0008_"/>
      <sheetName val="간이연락"/>
      <sheetName val="견적을지"/>
      <sheetName val="불변현금흐름표"/>
      <sheetName val="기타유틸리티설비"/>
      <sheetName val="대비2"/>
      <sheetName val="96_x0005__x0000_ø"/>
      <sheetName val="CAL."/>
      <sheetName val="은평작업지시대장"/>
      <sheetName val="차도부수량집계표"/>
      <sheetName val="Tenants"/>
      <sheetName val="당초수문"/>
      <sheetName val="암거 제원표-1단계"/>
      <sheetName val="대목"/>
      <sheetName val="내역_ver1.0"/>
      <sheetName val="예가표"/>
      <sheetName val="³ëÀ_x001f_"/>
      <sheetName val="³²¾ç½ÃÀÛµ¿ÀÚ105³ë65_x0000__x0000_Ԁ_x0000__x0000_贈_x0002__x0000__x0000__x0000_"/>
      <sheetName val="cost9702"/>
      <sheetName val="천마갑지"/>
      <sheetName val="깨기"/>
      <sheetName val="Control Sheet"/>
      <sheetName val="__"/>
      <sheetName val="전신환매도洸"/>
      <sheetName val="전신환매도永"/>
      <sheetName val="전신환매도欸"/>
      <sheetName val="공비대䠛"/>
      <sheetName val="CAPVC"/>
      <sheetName val="직원자료"/>
      <sheetName val="업종분류"/>
      <sheetName val="장비분류"/>
      <sheetName val="단가산출목록표"/>
      <sheetName val="단가(1)"/>
      <sheetName val="국산화"/>
      <sheetName val="ARS"/>
      <sheetName val="960318-1"/>
      <sheetName val="sum"/>
      <sheetName val="F5"/>
      <sheetName val="#1환기구수량산출근거"/>
      <sheetName val="가동비율"/>
      <sheetName val="산업개발안내서"/>
      <sheetName val="±âÀÚÀç´ëºñÇ¥"/>
      <sheetName val="¿¬°áÀÓ½Ã"/>
      <sheetName val="°ü±Þ"/>
      <sheetName val="옥내소화전계산서"/>
      <sheetName val="3.상가"/>
      <sheetName val="mesc"/>
      <sheetName val="자재단가壠"/>
      <sheetName val="자재단가厘"/>
      <sheetName val="1þ"/>
      <sheetName val="1ð"/>
      <sheetName val="1¨"/>
      <sheetName val="1¸"/>
      <sheetName val="가설경비"/>
      <sheetName val="임시급식ֿ_x0000_缀_x0000_"/>
      <sheetName val="재1"/>
      <sheetName val="기성신청"/>
      <sheetName val="5.단가대비표"/>
      <sheetName val="I.일위대가목차"/>
      <sheetName val="수리계산(2021)"/>
      <sheetName val="1공구내역서(1)"/>
      <sheetName val="유화"/>
      <sheetName val="PumpSpec"/>
      <sheetName val="WO"/>
      <sheetName val="b_balju-단가단가단가"/>
      <sheetName val="배전반용량계산"/>
      <sheetName val="허용전류-IEC DATA"/>
      <sheetName val="5.1단가조사"/>
      <sheetName val="종료분석"/>
      <sheetName val="항목등록"/>
      <sheetName val="000"/>
      <sheetName val="100"/>
      <sheetName val="본사업"/>
      <sheetName val="4.  단락전류의 계산"/>
      <sheetName val="월말"/>
      <sheetName val="허용전류-IEC"/>
      <sheetName val="참조(X)"/>
      <sheetName val="선로의 %임피던스 "/>
      <sheetName val="경비산출"/>
      <sheetName val="Macro(전동기)"/>
      <sheetName val="3-1.일위대가집계표(교통시설물1)"/>
      <sheetName val="/_x0000_"/>
      <sheetName val="က_x0000_"/>
      <sheetName val="포장쌅"/>
      <sheetName val="직_x0005__x0000_"/>
      <sheetName val="[YES.XLS]/_x0000_"/>
      <sheetName val="지입재료비"/>
      <sheetName val="적요"/>
      <sheetName val="조정_x0014__x0008_"/>
      <sheetName val="_x0000__x0008__x0000__x0008__x0000__x0006__x0000__x0004_"/>
      <sheetName val="J直_x0000__x0000_"/>
      <sheetName val="주식"/>
      <sheetName val="인원계획-미화"/>
      <sheetName val="부분별수량산출(조합기초)"/>
      <sheetName val="시점부교대"/>
      <sheetName val="내역서(사업소)"/>
      <sheetName val="유역면적"/>
      <sheetName val="설정"/>
      <sheetName val="토공및부대2차"/>
      <sheetName val="새공통"/>
      <sheetName val="3절_CheckList_구분"/>
      <sheetName val="내역5"/>
      <sheetName val="현장식당(1)"/>
      <sheetName val="우석문틀"/>
      <sheetName val="D.B"/>
      <sheetName val="날개벽(좌,우=60도-4개)"/>
      <sheetName val="일반수량총괄집계"/>
      <sheetName val="잡비계산"/>
      <sheetName val="주관⩿〚"/>
      <sheetName val="반중력식옹벽3.5"/>
      <sheetName val="(14)전기품셈정산"/>
      <sheetName val="(12)전기경비"/>
      <sheetName val="전통건설"/>
      <sheetName val="기계공사"/>
      <sheetName val="남양시작동010313100%"/>
      <sheetName val="98비정기소모"/>
      <sheetName val="도급및 실행내역"/>
      <sheetName val="정문내역"/>
      <sheetName val="BID FORM"/>
      <sheetName val="Form of Bid"/>
      <sheetName val="기본자료"/>
      <sheetName val="206 무장,정비 장비용량 산출"/>
      <sheetName val="노임 단가"/>
      <sheetName val="대창(장ԯ_x0000_"/>
      <sheetName val="참고자료"/>
      <sheetName val="단위"/>
      <sheetName val="1호철근량"/>
      <sheetName val="산출서"/>
      <sheetName val="접지뀀Ῥ"/>
      <sheetName val="재료집계표"/>
      <sheetName val="전체총괄"/>
      <sheetName val="방송(체육관)"/>
      <sheetName val="LH3 동양시스템"/>
      <sheetName val="방지책개소별명세"/>
      <sheetName val="J형측구단위수량"/>
      <sheetName val="작성양식"/>
      <sheetName val="품-(주)코①"/>
      <sheetName val="7.PILE  (돌출)"/>
      <sheetName val="가시설공(광장부)"/>
      <sheetName val="8. 안吐呜"/>
      <sheetName val="N賃率_職"/>
      <sheetName val="가압장(토목)"/>
      <sheetName val="_x0005__x0006__x0008__x0003_"/>
      <sheetName val="_x0000_ _x0000__x0006__x0000__x0006_"/>
      <sheetName val="8. 안_x0000__x0000__x0005_"/>
      <sheetName val="수량산출내역1115"/>
      <sheetName val="아파트저᝾"/>
      <sheetName val="아파트㾅"/>
      <sheetName val="건0_x0000_蠀"/>
      <sheetName val="금0_x0000_䠀"/>
      <sheetName val="금蠣㡎耀"/>
      <sheetName val="세정탑 설계"/>
      <sheetName val="건축-물가변동"/>
      <sheetName val="기계설비-물가변동"/>
      <sheetName val="강교(Sub)"/>
      <sheetName val="일반토공견적"/>
      <sheetName val="원형측구(B-type)"/>
      <sheetName val="횡배수관설치현황"/>
      <sheetName val="기둥"/>
      <sheetName val="저판(버림100)"/>
      <sheetName val="안전시설"/>
      <sheetName val="[YES.XLS][YES.XLS]4/_x0000_䠀"/>
      <sheetName val="[YES.XLS][YES.XLS]4쌇栅/"/>
      <sheetName val="5정거장"/>
      <sheetName val="1-3길내기"/>
      <sheetName val="형틀공사"/>
      <sheetName val="자재단가_x0005_"/>
      <sheetName val="총괄집ᨈꥬ"/>
      <sheetName val="총괄집_x0000__x0000_"/>
      <sheetName val="¹׃】_x0000_"/>
      <sheetName val="1.3.1절점좌표"/>
      <sheetName val="1.1설계기준"/>
      <sheetName val="변경비_x0000__x0000_Ѡ"/>
      <sheetName val="가제당공사비"/>
      <sheetName val="기초처리공사비"/>
      <sheetName val="°ø»ç¿ø°¡°è牨-犬-"/>
      <sheetName val="전체내역갑지"/>
      <sheetName val="실행내역서 (조경)"/>
      <sheetName val="전체실적"/>
      <sheetName val="제안서"/>
      <sheetName val="행정표준(1)"/>
      <sheetName val="행정표준(2)"/>
      <sheetName val="관급원내역"/>
      <sheetName val="ꠀ"/>
      <sheetName val="7.경제성결과"/>
      <sheetName val="동원인원계획표"/>
      <sheetName val="제품橂"/>
      <sheetName val="일위집계(기존)"/>
      <sheetName val="북제주-표지"/>
      <sheetName val="COVERSHEET"/>
      <sheetName val="고창터널(고창방향䈀"/>
      <sheetName val="환율change"/>
      <sheetName val=" 갑지"/>
      <sheetName val="기계경비산출"/>
      <sheetName val="가옥조"/>
      <sheetName val="1_x0005_"/>
      <sheetName val="도면자료제출일정"/>
      <sheetName val="중기비"/>
      <sheetName val="시공계_x0005_"/>
      <sheetName val="변경비_x0005__x0000_"/>
      <sheetName val="bm(CIcable)"/>
      <sheetName val="B767"/>
      <sheetName val="몰탈쐀/_x0000_"/>
      <sheetName val="하중재하"/>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LKVL-CK-HT-GD1"/>
      <sheetName val="지중자재단가"/>
      <sheetName val="원안"/>
      <sheetName val="[YES.XLS]신표司/"/>
      <sheetName val="[YES.XLS]4/_x0000_䠀"/>
      <sheetName val="[YES.XLS]4쌇栅/"/>
      <sheetName val="운반비산정"/>
      <sheetName val="총 원가계산"/>
      <sheetName val="장비부하"/>
      <sheetName val="역간(덕_동)"/>
      <sheetName val="역간(의-덕)"/>
      <sheetName val="단가대비표(SYS)"/>
      <sheetName val="제조노임"/>
      <sheetName val="FUSE_MCB"/>
      <sheetName val="ISBL-CIV"/>
      <sheetName val="LANGUAGE"/>
      <sheetName val="1-최종안"/>
      <sheetName val="사업분석-분양가결정"/>
      <sheetName val="부하집계"/>
      <sheetName val="영구峤"/>
      <sheetName val="단가_x0005__x0000_"/>
      <sheetName val="영구_x0005_"/>
      <sheetName val="영구射"/>
      <sheetName val="영구嶄"/>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견적 (2)"/>
      <sheetName val="임시전기공사설계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치수표"/>
      <sheetName val="내역기준"/>
      <sheetName val="dongia (2)"/>
      <sheetName val="gtrinh"/>
      <sheetName val="lam-moi"/>
      <sheetName val="chitiet"/>
      <sheetName val="giathanh1"/>
      <sheetName val="DONGIA"/>
      <sheetName val="thao-go"/>
      <sheetName val="TH XL"/>
      <sheetName val="VC"/>
      <sheetName val="Tiepdia"/>
      <sheetName val="CHITIET VL-NC"/>
      <sheetName val="INS-SHEET"/>
      <sheetName val="CAL(1)."/>
      <sheetName val="정류기"/>
      <sheetName val="공사설명서"/>
      <sheetName val="공사계획서"/>
      <sheetName val="새공통(96임금인상기준)"/>
      <sheetName val="인부노임"/>
      <sheetName val="DAN"/>
      <sheetName val="[YES.XLS][YES.XLS]A__9701A_OU_2"/>
      <sheetName val="No.2LAB Unit"/>
      <sheetName val="약ྀ︁"/>
      <sheetName val="일반전기"/>
      <sheetName val="급탕순환펌프"/>
      <sheetName val="주요재료비(원본)"/>
      <sheetName val="공감비"/>
      <sheetName val="도급FORM"/>
      <sheetName val="Imp-Data"/>
      <sheetName val="내역서 (1차)"/>
      <sheetName val="D-RMIL"/>
      <sheetName val="전선관"/>
      <sheetName val="자재단가리스트"/>
      <sheetName val="공사내역(총괄)"/>
      <sheetName val="대보~세기"/>
      <sheetName val="8.수량산출 (2)"/>
      <sheetName val="일위대가표 (⠋ᡏ"/>
      <sheetName val="일위대가표 (䀀⅒"/>
      <sheetName val="ÀÏÀ§´ë°¡Ç¥(1@"/>
      <sheetName val="일위대가표 (ԯ_x0000_"/>
      <sheetName val="단가산출2"/>
      <sheetName val="단가 (2)"/>
      <sheetName val="영구청af헾"/>
      <sheetName val="영구청af薸"/>
      <sheetName val="[YES.XLS][YES.XLS]신표司/"/>
      <sheetName val="[YES.XLS][YES.XLS][YES.XLS]신표司/"/>
      <sheetName val="산#3-1"/>
      <sheetName val="산#3-2"/>
      <sheetName val="배관BM(일반)"/>
      <sheetName val="산#3-2-2"/>
      <sheetName val="Á¤»ê¹°·®︀웕"/>
      <sheetName val="토적계산서"/>
      <sheetName val="Tool"/>
      <sheetName val="교사기준면적(중)"/>
      <sheetName val="메뉴"/>
      <sheetName val="洊⍩"/>
      <sheetName val="_xd808_⢉"/>
      <sheetName val="砈ẋ"/>
      <sheetName val="단목"/>
      <sheetName val="토목수량"/>
      <sheetName val="Cover Sht"/>
      <sheetName val="하남내역"/>
      <sheetName val="총괄집계 "/>
      <sheetName val="증감내역서"/>
      <sheetName val="기က_x0000_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자재노임단가"/>
      <sheetName val="크레인5ton"/>
      <sheetName val="단가산출-2"/>
      <sheetName val="기초수량-1"/>
      <sheetName val="단가산출-1"/>
      <sheetName val="8.일위대가표(1)"/>
      <sheetName val="8.일위대가표(2)"/>
      <sheetName val="7.청제공기계기구조서"/>
      <sheetName val="103동"/>
      <sheetName val="찍기"/>
      <sheetName val="횡분배정리(DB)"/>
      <sheetName val="방음벽기초-수량"/>
      <sheetName val="수량산출기초(케블등)"/>
      <sheetName val="OCM"/>
      <sheetName val="교대일반수량"/>
      <sheetName val="터널(토공)"/>
      <sheetName val="JUCK֕_x0000_缀"/>
      <sheetName val="토목변경"/>
      <sheetName val="수로단위수량"/>
      <sheetName val="¿¹Á¤(3က"/>
      <sheetName val="SAMPLE"/>
      <sheetName val="inter"/>
      <sheetName val="외자배분"/>
      <sheetName val="외자내역"/>
      <sheetName val="무시"/>
      <sheetName val="電磁弁LIST"/>
      <sheetName val="PLG"/>
      <sheetName val="제수午_x0013_ὐ"/>
      <sheetName val="Sheet1(X)"/>
      <sheetName val="인원조직표"/>
      <sheetName val="냉천부속동"/>
      <sheetName val="건축공정"/>
      <sheetName val="방진공정"/>
      <sheetName val="조경공정"/>
      <sheetName val="산출기초"/>
      <sheetName val="순환펌프"/>
      <sheetName val="저수조"/>
      <sheetName val="급,배기팬"/>
      <sheetName val="5차설계"/>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검색"/>
      <sheetName val="??????"/>
      <sheetName val="내역갑지"/>
      <sheetName val="INSTR"/>
      <sheetName val="옹벽수량집계표"/>
      <sheetName val="수종별인자"/>
      <sheetName val="BH-1 (2)"/>
      <sheetName val="2공종별예산조서"/>
      <sheetName val="도시가스현황"/>
      <sheetName val="슬래브"/>
      <sheetName val="ÀÏÀ§´ë°¡Ç¥(_x0005__x0000_"/>
      <sheetName val="일위藨-헾"/>
      <sheetName val="AHU-1"/>
      <sheetName val="급탕설비"/>
      <sheetName val="화장실배기팬"/>
      <sheetName val="수출가격"/>
      <sheetName val="IBL-C"/>
      <sheetName val="EVALUATE물량산출서"/>
      <sheetName val="스라브"/>
      <sheetName val="보온자재단가표"/>
      <sheetName val="변경_x0005__x0006__x0004__x0004_"/>
      <sheetName val="_x0000__x0002__x0000__x0007__x0000__x0004__x0000__x0007__x0000_"/>
      <sheetName val="적용단가"/>
      <sheetName val="8. _x0005__x0000__x0000_"/>
      <sheetName val="직급별"/>
      <sheetName val="S1099기장선행WOP"/>
      <sheetName val="식재출력용"/>
      <sheetName val="유지관리"/>
      <sheetName val="현장유지관리비"/>
      <sheetName val="A-8 PD(도로중앙)"/>
      <sheetName val="일위대가집계표"/>
      <sheetName val="실행ࠏE"/>
      <sheetName val="실행ဏ_x0000_"/>
      <sheetName val="시멘트,모래"/>
      <sheetName val="공예을"/>
      <sheetName val="CHIP_O"/>
      <sheetName val="FAB_O"/>
      <sheetName val="PKG_I"/>
      <sheetName val="FT_금액"/>
      <sheetName val="YIELD"/>
      <sheetName val="수안보-纈!헾『"/>
      <sheetName val="수안보-丵〒_x0005__x0000_"/>
      <sheetName val="수안보-橂】_x0005__x0000_"/>
      <sheetName val="49"/>
      <sheetName val="짉譥"/>
      <sheetName val="ᣉᎍ"/>
      <sheetName val="포장자재집계표"/>
      <sheetName val="부재치수입력"/>
      <sheetName val="Key assumption"/>
      <sheetName val="1.1 본체"/>
      <sheetName val="토목 (2)"/>
      <sheetName val="인력터파기"/>
      <sheetName val="방음벽기초"/>
      <sheetName val="9-1차_x0005__x0000_"/>
      <sheetName val="토목׃⿄"/>
      <sheetName val="토목׃⽴"/>
      <sheetName val="토목嘘_x001b_"/>
      <sheetName val="토목ꮸ⽤"/>
      <sheetName val="토목垐%"/>
      <sheetName val="토목狈6"/>
      <sheetName val="토목妀6"/>
      <sheetName val="토목枵〛"/>
      <sheetName val="분전반"/>
      <sheetName val="LCS-SEAT"/>
      <sheetName val="장비단가"/>
      <sheetName val="집계표(건축전기)"/>
      <sheetName val="품목현황"/>
      <sheetName val="PO-BOB"/>
      <sheetName val="재료값"/>
      <sheetName val="보차도경계석수량"/>
      <sheetName val="배수통관(좌)"/>
      <sheetName val="9G࠯_x0015__x0000__x0000_"/>
      <sheetName val="94"/>
      <sheetName val="20-25"/>
      <sheetName val="단중"/>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골재및자재집계표"/>
      <sheetName val=" 내역"/>
      <sheetName val="제출"/>
      <sheetName val="공사비예비관리공감측설산출내역"/>
      <sheetName val="TCDB"/>
      <sheetName val="1À"/>
      <sheetName val="1 "/>
      <sheetName val="ꀀ㇞"/>
      <sheetName val="1r"/>
      <sheetName val="　⮒"/>
      <sheetName val="SANTOGO"/>
      <sheetName val="장비가동"/>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Sheet2 (2)"/>
      <sheetName val="내역단가"/>
      <sheetName val="비용"/>
      <sheetName val="22단傠"/>
      <sheetName val="22단圬"/>
      <sheetName val="참고자료등록"/>
      <sheetName val="하자보수보증자료"/>
      <sheetName val="광양방향"/>
      <sheetName val="도담구내 개소별 명세"/>
      <sheetName val="06_BATCH "/>
      <sheetName val="기타"/>
      <sheetName val="부대공사"/>
      <sheetName val="b_sul"/>
      <sheetName val="토목_x0010__x0000_"/>
      <sheetName val="[YES.XLS][YES.XLS][YES.XLS]/_x0000_"/>
      <sheetName val="[YES.XLS][YES.XLS]/_x0000_"/>
      <sheetName val="Manual Valve List"/>
      <sheetName val="옥외배관기본공량"/>
      <sheetName val="조명시헾"/>
      <sheetName val="돈"/>
      <sheetName val="2.노무비명欐_x0016_歜_x0016_丵⽃"/>
      <sheetName val="2.노무비명烨$橂⽲_x0005__x0000_"/>
      <sheetName val="예산M2"/>
      <sheetName val="2.수량산출"/>
      <sheetName val="가야~사상"/>
      <sheetName val="김해~칠산"/>
      <sheetName val="김해(2)"/>
      <sheetName val="부전(2)"/>
      <sheetName val="장유~진례"/>
      <sheetName val="칠산"/>
      <sheetName val="칠산~장유"/>
      <sheetName val="감시제어"/>
      <sheetName val="목차임시"/>
      <sheetName val="을 2"/>
      <sheetName val="을 1"/>
      <sheetName val="전체-원가분리내역"/>
      <sheetName val="계화배수(3대)"/>
      <sheetName val="유리"/>
      <sheetName val="익산"/>
      <sheetName val="가격표"/>
      <sheetName val="건축외주"/>
      <sheetName val="시장성초안camera"/>
      <sheetName val="A LINE"/>
      <sheetName val="장비사양"/>
      <sheetName val="철거산출徸〒"/>
      <sheetName val="경사수로"/>
      <sheetName val="CABLE SIZE-1"/>
      <sheetName val="확정실적"/>
      <sheetName val="내역(설계,도급)정이준"/>
      <sheetName val="¼ö¸ñ´헾⿨_x0005_"/>
      <sheetName val="100만평"/>
      <sheetName val="평야부단가"/>
      <sheetName val="천방교접속"/>
      <sheetName val="실행내역 "/>
      <sheetName val="참조 (2)"/>
      <sheetName val="t-h HA THE"/>
      <sheetName val="제-_x0005__x0000_"/>
      <sheetName val="5.정산ﵠ"/>
      <sheetName val="교량data"/>
      <sheetName val="파일구성"/>
      <sheetName val="database"/>
      <sheetName val="Paint,Fire-Proof,Insul(48)"/>
      <sheetName val="[YES.XLS][YES.XLS]A__9701A_OU_4"/>
      <sheetName val="[YES.XLS][YES.XLS]A__9701A_OU_3"/>
      <sheetName val="3-4호기 내역서"/>
      <sheetName val="평형공사비"/>
      <sheetName val="토공검토G"/>
      <sheetName val="미지급금"/>
      <sheetName val="입찰결과(DATA_x0000_"/>
      <sheetName val="[YES.XLS][YES.XLS]A__9701A_OU_7"/>
      <sheetName val="[YES.XLS][YES.XLS]A__9701A_OU_6"/>
      <sheetName val="[YES.XLS][YES.XLS]A__9701A_OU_5"/>
      <sheetName val="Requirement(Work Crew)"/>
      <sheetName val="2-1. 대비"/>
      <sheetName val="BOX1"/>
      <sheetName val="항목별사⣓䒢뀠"/>
      <sheetName val="목동1절주_bh01"/>
      <sheetName val="표  지"/>
      <sheetName val="재료집_x0000_"/>
      <sheetName val="내역서(을지)_2-1공구"/>
      <sheetName val="8. 안_x0010_"/>
      <sheetName val="수로교_xdc00_᎚␀᎛"/>
      <sheetName val="단가목԰"/>
      <sheetName val="단가목_xdc00_"/>
      <sheetName val="잡비"/>
      <sheetName val="배수공 내역서 적용수량"/>
      <sheetName val="도급,하도급 예정금액"/>
      <sheetName val="산출(전기)"/>
      <sheetName val="차단용량계산서"/>
      <sheetName val="I.설계헾】"/>
      <sheetName val="공종별집계표"/>
      <sheetName val="을지로철거"/>
      <sheetName val="7.수량산출"/>
      <sheetName val="6.수량계산"/>
      <sheetName val="갑지(가로ﻁ"/>
      <sheetName val="VXXXXXX"/>
      <sheetName val="설계수량"/>
      <sheetName val="간접비계산"/>
      <sheetName val="국내"/>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버스운행안姠"/>
      <sheetName val="버스운행안夸"/>
      <sheetName val="버스운행안哈"/>
      <sheetName val="버스운행안_x0005_"/>
      <sheetName val="Result"/>
      <sheetName val="48단가"/>
      <sheetName val="설비2차"/>
      <sheetName val="폐토수익화_"/>
      <sheetName val="공사비예산서"/>
      <sheetName val="09년실적"/>
      <sheetName val="중사"/>
      <sheetName val="도로구조공사비"/>
      <sheetName val="도로토공공사비"/>
      <sheetName val="여수토공사비"/>
      <sheetName val="(포장)BOQ-실적공사"/>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KSTAR-M"/>
      <sheetName val="조작대(1연)"/>
      <sheetName val="마산월령동골조물량변경"/>
      <sheetName val="자금청구서 19년 3월 -응암2구역 롯데.xlsm"/>
      <sheetName val="DATA(광속)"/>
      <sheetName val="내역_FILE"/>
      <sheetName val="간접총괄"/>
      <sheetName val="실행단가철(ems코드적용)"/>
      <sheetName val="몰탈콘크리트"/>
      <sheetName val="철근집계"/>
      <sheetName val="일대-1"/>
      <sheetName val="중질쓰레기"/>
      <sheetName val="재료-CODE"/>
      <sheetName val="9.2단가산출서"/>
      <sheetName val="손료"/>
      <sheetName val="노무단가"/>
      <sheetName val="제일"/>
      <sheetName val="제수_x0000__x0000_"/>
      <sheetName val="제수午_x0013_뺨"/>
      <sheetName val="제수午_x0013_㸀"/>
      <sheetName val="제수午_x0013_㐨"/>
      <sheetName val="제수午_x0013_㺨"/>
      <sheetName val="제수午_x0013_绠"/>
      <sheetName val="제수午_x0013_떰"/>
      <sheetName val="제수午_x0013_"/>
      <sheetName val="이관문서목록표"/>
      <sheetName val="구천"/>
      <sheetName val="member design"/>
      <sheetName val="soil bearing check"/>
      <sheetName val="일"/>
      <sheetName val="말뚝설계"/>
      <sheetName val="입력자료"/>
      <sheetName val="steam table"/>
      <sheetName val="BM"/>
      <sheetName val="별표집계"/>
      <sheetName val="05.18"/>
      <sheetName val="5.28"/>
      <sheetName val="FLANGE"/>
      <sheetName val="dwn"/>
      <sheetName val="PIPE(A)"/>
      <sheetName val="한일양산"/>
      <sheetName val="이음개소"/>
      <sheetName val="설계서(7)"/>
      <sheetName val="조도계산서1"/>
      <sheetName val="사각맨䠓"/>
      <sheetName val="NOTE ALL"/>
      <sheetName val="3.2.1 마루높이결정"/>
      <sheetName val="일위대가_집계표"/>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개요입력"/>
      <sheetName val="수량기준"/>
      <sheetName val="단가기준"/>
      <sheetName val="제수_x0000__x0000__x0005_"/>
      <sheetName val="노무비(DB)"/>
      <sheetName val="수량산출(계측제어)"/>
      <sheetName val="조명_x0000__x0000_"/>
      <sheetName val="6-4.1일위대가목록"/>
      <sheetName val="R.C RAHMEN 해석"/>
      <sheetName val="본체 설 계"/>
      <sheetName val="강재 수량"/>
      <sheetName val="기성내역(건축)"/>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작업내역"/>
      <sheetName val="관로토공"/>
      <sheetName val="우수관"/>
      <sheetName val="Æ¯º°±³擀睈"/>
      <sheetName val="토목품셈"/>
      <sheetName val="단위량"/>
      <sheetName val="재료집계표2"/>
      <sheetName val="토적집계표"/>
      <sheetName val="data_dci"/>
      <sheetName val="data_mci"/>
      <sheetName val="behind"/>
      <sheetName val="일위집계"/>
      <sheetName val="2.노무비명세서(수직보_x0005__x0000_"/>
      <sheetName val="2.노무비명세서(수직보丵⿰_x0005_"/>
      <sheetName val="Site_Expenses"/>
      <sheetName val="General_Data"/>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sum1_(2)"/>
      <sheetName val="제원_설계조건"/>
      <sheetName val="2_노무비명세서(수직보丵⿰"/>
      <sheetName val="단가표_"/>
      <sheetName val="설계내역2"/>
      <sheetName val="B×a"/>
      <sheetName val="N︀軕"/>
      <sheetName val="공사비_내역_(가)"/>
      <sheetName val="역공종"/>
      <sheetName val="수량산출(2공구)"/>
      <sheetName val="수량산출 (3공구)"/>
      <sheetName val="수량산출(비굴착)"/>
      <sheetName val="4-2.전기관급자재(수배전반)내역서"/>
      <sheetName val="고창터널(딈㩧0_x0000_"/>
      <sheetName val="고창터널(딈㩧0_x0000_㠀"/>
      <sheetName val="고창터널(딊㩧0_x0000_ꀀ"/>
      <sheetName val="고창터널(堌᬴怀䚴딊"/>
      <sheetName val="고창터널(堌᬴堀Ỷ딉"/>
      <sheetName val="MORTAR생산및타설(1;3)"/>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업무처리전"/>
      <sheetName val="철집"/>
      <sheetName val="변경비懸_x0013_颙"/>
      <sheetName val="변경비颙〒_x0005_"/>
      <sheetName val="일위집԰_x0000_"/>
      <sheetName val="변경비窨_x0013_竬"/>
      <sheetName val="시공계ⱂ"/>
      <sheetName val="B1(반포1차)"/>
      <sheetName val="경영혁신본부"/>
      <sheetName val="방송일위대가"/>
      <sheetName val="전동기"/>
      <sheetName val="2.1 전선굵기"/>
      <sheetName val="CABdata"/>
      <sheetName val="준공내역서(을)"/>
      <sheetName val="결과"/>
      <sheetName val="목공사품의서"/>
      <sheetName val="esc(건축)"/>
      <sheetName val="옥룡잡비"/>
      <sheetName val="AILC00þ"/>
      <sheetName val="º¯°æ»çÀX"/>
      <sheetName val="계장 품셈표"/>
      <sheetName val="관䈀"/>
      <sheetName val="신청서"/>
      <sheetName val="Equipment"/>
      <sheetName val="6.OUTPUT"/>
      <sheetName val="CWP"/>
      <sheetName val="BEQ내역"/>
      <sheetName val="교통표지"/>
      <sheetName val="변경비㧨-娐"/>
      <sheetName val="원영국도내역"/>
      <sheetName val="측량요율"/>
      <sheetName val="도봉2지구"/>
      <sheetName val="Parts"/>
      <sheetName val="Menu A"/>
      <sheetName val="규격"/>
      <sheetName val="수종"/>
      <sheetName val="맨홀공 수량집계표"/>
      <sheetName val="EXPAN-1"/>
      <sheetName val="PIPE내역(FCN)"/>
      <sheetName val="STEAM"/>
      <sheetName val="AIR"/>
      <sheetName val="항목별사㦬⊄㰀"/>
      <sheetName val="선금정산내역"/>
      <sheetName val="울산자동제어"/>
      <sheetName val="조직"/>
      <sheetName val="사업분석"/>
      <sheetName val="물량산출근거 수정 최종검토"/>
      <sheetName val="배수관공"/>
      <sheetName val="수자재단위당"/>
      <sheetName val="의჉_x0000_쀀"/>
      <sheetName val="호남2"/>
      <sheetName val="L형옹벽단위수량(35)"/>
      <sheetName val="L형옹벽단위수량(25)"/>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Summar"/>
      <sheetName val="Summar䡲ぞ_x0000_"/>
      <sheetName val="건설산출"/>
      <sheetName val="Reference"/>
      <sheetName val="DATA_Garak"/>
      <sheetName val="DATA_Total"/>
      <sheetName val="DATA_Kwangju"/>
      <sheetName val="DATA_Daejeon"/>
      <sheetName val="DATA_Sadang"/>
      <sheetName val="DATA_Yangjae"/>
      <sheetName val="DATA_Yoido"/>
      <sheetName val="DATA_Ulsan"/>
      <sheetName val="DATA_Incheon"/>
      <sheetName val="DATA_Jeonju"/>
      <sheetName val="±◨̭벬"/>
      <sheetName val="물량산출"/>
      <sheetName val="F_D SEC. PROP"/>
      <sheetName val="설계塸"/>
      <sheetName val="수목데이타"/>
      <sheetName val="단가순번"/>
      <sheetName val="물량산출(철콘)"/>
      <sheetName val="__Ehlee_JJ_2_KANG_HWP_HWP_DF9_2"/>
      <sheetName val="철근집계표"/>
      <sheetName val="여주,이천(명세)"/>
      <sheetName val="N¬_x0000_"/>
      <sheetName val="Nª_x0000_"/>
      <sheetName val="사전공헾"/>
      <sheetName val="사전공颙"/>
      <sheetName val="토공A1"/>
      <sheetName val="ࠀ᎚"/>
      <sheetName val="Piping Cost"/>
      <sheetName val="위치�ᢘ"/>
      <sheetName val="수습"/>
      <sheetName val="접지耀⧞"/>
      <sheetName val="접지_x0000__x0000_"/>
      <sheetName val="접지쀀ᗡ"/>
      <sheetName val="CA_x0000__x0000_"/>
      <sheetName val="VA_x0000__x0000__x0005_"/>
      <sheetName val="산정기준"/>
      <sheetName val="##내역서##"/>
      <sheetName val="차단기 BACK DATA"/>
      <sheetName val="지선량"/>
      <sheetName val="3F"/>
      <sheetName val="N렀"/>
      <sheetName val="평균물량산출서"/>
      <sheetName val="2004상반기"/>
      <sheetName val="조정율"/>
      <sheetName val="49단_x0005_"/>
      <sheetName val="49단煀"/>
      <sheetName val="단9_x0000_"/>
      <sheetName val="품목단가"/>
      <sheetName val="구분"/>
      <sheetName val="DS-최종"/>
      <sheetName val="마감물량3"/>
      <sheetName val="내부마감"/>
      <sheetName val="제조부문총괄"/>
      <sheetName val="수문_x0000__x0000_"/>
      <sheetName val="교량현황"/>
      <sheetName val="1공구 건정토건_xd803_ᑷᰀ"/>
      <sheetName val="처리단락"/>
      <sheetName val="포장직선구간"/>
      <sheetName val="»êÃâ¸ñ·ÏÇ¥"/>
      <sheetName val="Æ÷ÀåÁ÷¼±±¸°£"/>
      <sheetName val="ÀÏÀ§´ë°¡¸ñÂ÷"/>
      <sheetName val="2F È¸ÀÇ½Ç°ßÀû(5_14 ÀÏ´ë)"/>
      <sheetName val="연령녱⿀"/>
      <sheetName val="가로등산출서 (작업1)"/>
      <sheetName val="신호등"/>
      <sheetName val="미관등"/>
      <sheetName val="Chi tiet"/>
      <sheetName val="Set"/>
      <sheetName val="수지예산"/>
      <sheetName val="OVERALL CURVE"/>
      <sheetName val="Nè_x0000_"/>
      <sheetName val="단위중기"/>
      <sheetName val="부안변전"/>
      <sheetName val="외"/>
      <sheetName val="99차량"/>
      <sheetName val="4.말뚝설계"/>
      <sheetName val="22단"/>
      <sheetName val="49단"/>
      <sheetName val="22수"/>
      <sheetName val="부하자료"/>
      <sheetName val="재료비내역서"/>
      <sheetName val="POOM_MOTO2"/>
      <sheetName val="PI壆の"/>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평당자료"/>
      <sheetName val="단柖Ń"/>
      <sheetName val="N淓Ⲧ"/>
      <sheetName val="Nⷓ剆"/>
      <sheetName val="횡 연장"/>
      <sheetName val="Nﺚ郕"/>
      <sheetName val="N렷"/>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점검_x0000__x0000_"/>
      <sheetName val="5.개인보호구지급"/>
      <sheetName val="YES_XLS"/>
      <sheetName val="설산1_나1"/>
      <sheetName val="Customer_Databas1"/>
      <sheetName val="design_criteria1"/>
      <sheetName val="plan&amp;section_of_foundation1"/>
      <sheetName val="General_Data1"/>
      <sheetName val="YES_XLS1"/>
      <sheetName val="123"/>
      <sheetName val="공사비내역 p1"/>
      <sheetName val="일위대가표(DEEP)"/>
      <sheetName val="RH-BEAM"/>
      <sheetName val="청주-교대(A1)"/>
      <sheetName val="pile bearing capa &amp; arrenge"/>
      <sheetName val="1.산출근거"/>
      <sheetName val="S鮲"/>
      <sheetName val="자재co"/>
      <sheetName val="A01"/>
      <sheetName val="A11"/>
      <sheetName val="A16"/>
      <sheetName val="A02"/>
      <sheetName val="A03"/>
      <sheetName val="A04"/>
      <sheetName val="A05"/>
      <sheetName val="A06"/>
      <sheetName val="A07"/>
      <sheetName val="A08a"/>
      <sheetName val="A08b"/>
      <sheetName val="1000 DB구축 부표"/>
      <sheetName val="일위대가(4층원격)"/>
      <sheetName val="목록표"/>
      <sheetName val="전체공사"/>
      <sheetName val="인계"/>
      <sheetName val="전차선로 물֮_x0000_"/>
      <sheetName val="일반수량산출"/>
      <sheetName val="배수공집계표"/>
      <sheetName val="5.À_xdcc0_脹¿"/>
      <sheetName val="5.À_x0000__x0000__x0005_"/>
      <sheetName val="5.À贠脹¿"/>
      <sheetName val="검사조_xd800_"/>
      <sheetName val="전산소모"/>
      <sheetName val="유첨#ᰖ"/>
      <sheetName val="기별"/>
      <sheetName val="SUS"/>
      <sheetName val="금액내역㠀"/>
      <sheetName val="계약ITEM"/>
      <sheetName val="Ⅱ1-0타"/>
      <sheetName val="조도계산"/>
      <sheetName val="J__LOTUS_9605P_BB_C_BD_OUT_YE_3"/>
      <sheetName val="기성내역서(토목)"/>
      <sheetName val="dike도수로"/>
      <sheetName val="철근단면적"/>
      <sheetName val="물량 산출 통신 맨홀"/>
      <sheetName val="1차증가원가怀፵"/>
      <sheetName val="A공구"/>
      <sheetName val="N᠀旸"/>
      <sheetName val="노무산_x0000__x0000_"/>
      <sheetName val="총괄원가  (2)"/>
      <sheetName val="변경공종별집계표"/>
      <sheetName val="변경공종별내역서"/>
      <sheetName val="변경공종별집계표(관급)"/>
      <sheetName val="변경공종별내역서(관급)"/>
      <sheetName val="wtdb"/>
      <sheetName val="동결보온"/>
      <sheetName val="코드일람표"/>
      <sheetName val="내역서적용수량집계표"/>
      <sheetName val="공틀공사"/>
      <sheetName val="최적단면"/>
      <sheetName val="산출수량집계"/>
      <sheetName val="c.s"/>
      <sheetName val="전열"/>
      <sheetName val="업무량"/>
      <sheetName val="하도계약반영"/>
      <sheetName val="퇴직공제부금산출근거"/>
      <sheetName val="2002자재가격"/>
      <sheetName val="직접경비호표"/>
      <sheetName val="6È£㥝〒"/>
      <sheetName val="노임조서"/>
      <sheetName val="중기손료"/>
      <sheetName val="일위(수원)"/>
      <sheetName val="LOADS"/>
      <sheetName val="계측기"/>
      <sheetName val="3"/>
      <sheetName val="남경"/>
      <sheetName val="WELDING"/>
      <sheetName val="장비계산"/>
      <sheetName val="평가자13"/>
      <sheetName val="기본입력"/>
      <sheetName val="½Å±ÔÇ_x0000__x0000_Ā"/>
      <sheetName val="내역(2000년)"/>
      <sheetName val="하수처리장"/>
      <sheetName val="소포내역_(2)"/>
      <sheetName val="화재_탐지_설비1"/>
      <sheetName val="소포내역_(2)1"/>
      <sheetName val="inputarea_ref"/>
      <sheetName val="A_x0005_þ"/>
      <sheetName val="잡철단가대비"/>
      <sheetName val="금액_x0000__x0000_鱀"/>
      <sheetName val="금액׃⼷_x0000_"/>
      <sheetName val="»êÃâ⢀㒁氀㒁"/>
      <sheetName val="총수"/>
      <sheetName val="J__LOTUS_9605P_BB_C_BD_OUT_YE_4"/>
      <sheetName val="연砀⪜︀"/>
      <sheetName val="연ࠀᢝ䰀"/>
      <sheetName val="화재 탐지_x0005_"/>
      <sheetName val="2000.11¿ù¼³餀㢘ԯ"/>
      <sheetName val="설치 일위대가(4԰"/>
      <sheetName val="노원열병합  건축렀こ렀䡟ԯ"/>
      <sheetName val="노원열병합  건축렀䡟ԯ"/>
      <sheetName val="노원열병합  건축︀ᇕ԰"/>
      <sheetName val="노원열병합  건축ﻕᇕ԰"/>
      <sheetName val="갑지(0"/>
      <sheetName val="갑지("/>
      <sheetName val="단ူ"/>
      <sheetName val="현장설က"/>
      <sheetName val="³²¾ç½ÃÀÛµ¿ÀÚ105³ë65±"/>
      <sheetName val="REACTION芨.헾⿁_x0005_"/>
      <sheetName val="96_x0005_"/>
      <sheetName val="³²¾ç½ÃÀÛµ¿ÀÚ105³ë65"/>
      <sheetName val="설치 일위대가(46~԰"/>
      <sheetName val="신공항A-9헾】_x0005_"/>
      <sheetName val="2000,_x0010_"/>
      <sheetName val="2000,"/>
      <sheetName val="2000,徸⽝_x0005_"/>
      <sheetName val="9-1԰"/>
      <sheetName val="펌프장수량䈀嵪ԯ"/>
      <sheetName val="펌프장수량㔀቎԰"/>
      <sheetName val="펌프장수량ԯ"/>
      <sheetName val="´_x0005_"/>
      <sheetName val="입출재고현⩿〚_x0005_"/>
      <sheetName val="»êÃ렀䡟ԯ"/>
      <sheetName val="»êÃ︀ᇕ԰"/>
      <sheetName val="4/"/>
      <sheetName val="4က"/>
      <sheetName val="방음벽 기초_x0005_"/>
      <sheetName val="관리"/>
      <sheetName val="관리Ç"/>
      <sheetName val="48전력선_x0002_"/>
      <sheetName val="ÀÏÀ§´ë헾】_x0005_"/>
      <sheetName val="역T형교대栄⿇"/>
      <sheetName val="상수도토공_x0005_"/>
      <sheetName val="°¡·Îµî⸀朋ԯ"/>
      <sheetName val="임시급식ֿ"/>
      <sheetName val="하도급선정의뢰"/>
      <sheetName val="8. 안"/>
      <sheetName val="변경비"/>
      <sheetName val="건0"/>
      <sheetName val="금0"/>
      <sheetName val="VA"/>
      <sheetName val="부대단위수량"/>
      <sheetName val="Mc_x0000_"/>
      <sheetName val="철거 일위대가(2_x0000__x0000__x0005__x0000_꼀"/>
      <sheetName val="건축전기"/>
      <sheetName val="Mc"/>
      <sheetName val="기계경비시간당⢬㊀氀㊀"/>
      <sheetName val="기계경비시간당킬㑘ᰀ㑙"/>
      <sheetName val="2000.11¿ù¼³倃㒹送ᑉ倓ᑒ"/>
      <sheetName val="싱가폴(실지급+인상율)"/>
      <sheetName val="통계연보"/>
      <sheetName val="각사별공사비분개 "/>
      <sheetName val="기기점검대상"/>
      <sheetName val="IPS0823"/>
      <sheetName val="수리결과"/>
      <sheetName val="89평단_x0000_"/>
      <sheetName val="5.모델링"/>
      <sheetName val="RM목표&amp;실적"/>
      <sheetName val="경율산정.XLS"/>
      <sheetName val="예산조서"/>
      <sheetName val="2006기계䈌ᅪ԰_x0000_缀"/>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일위대가(동대문운동장별관)"/>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기계경비(땭⽀_x0005__x0000_"/>
      <sheetName val="2공구瀨B"/>
      <sheetName val="제원.浨+닑⽟"/>
      <sheetName val="제원.닑⼣_x0005__x0000_"/>
      <sheetName val="2006기계䈌ᅪ԰"/>
      <sheetName val="¹°·㑈"/>
      <sheetName val="22전선(P)"/>
      <sheetName val="22전선(L)"/>
      <sheetName val="22전선(R)"/>
      <sheetName val="수정계획3"/>
      <sheetName val="전기일球ꀀ"/>
      <sheetName val="3련 B梯"/>
      <sheetName val="중기(목록)"/>
      <sheetName val=" 유지관리시스템 구축_중앙처리구역 내역서(ver2.0)."/>
      <sheetName val="ÅÍÆÄ±â¹×Àç·"/>
      <sheetName val="PI̷"/>
      <sheetName val="가은우회도로"/>
      <sheetName val="1.관로"/>
      <sheetName val="직접경비"/>
      <sheetName val="MATRLDATA"/>
      <sheetName val="rate"/>
      <sheetName val="산출1-수변전"/>
      <sheetName val="산출1-전력"/>
      <sheetName val="산출6-TRAY"/>
      <sheetName val="산출7-본선1)"/>
      <sheetName val="산출7-본선2"/>
      <sheetName val="산출7-본선3"/>
      <sheetName val="철물"/>
      <sheetName val="PI닑"/>
      <sheetName val="시운전연료비"/>
      <sheetName val="SLAB&quot;1_x0000_"/>
      <sheetName val="당초토량산출서"/>
      <sheetName val="1~6 설계조건...."/>
      <sheetName val="공문(신)"/>
      <sheetName val="°ø»ç¿ø°¡°èÊŬ䄘᳖"/>
      <sheetName val="1.2.1 마루높이결정"/>
      <sheetName val="가정급수관"/>
      <sheetName val="3.사업추진현황(나~사.공사추진현황)"/>
      <sheetName val="근로자자료입력"/>
      <sheetName val="율"/>
      <sheetName val="식재일위"/>
      <sheetName val="검수고1-1층"/>
      <sheetName val="장비내역서"/>
      <sheetName val="주현(해보)"/>
      <sheetName val="시멘트 모래 수량산출"/>
      <sheetName val="기중"/>
      <sheetName val="일위2"/>
      <sheetName val="BOX단위철근"/>
      <sheetName val="항목별내_xdee0_⪏"/>
      <sheetName val="항목별내賐⪏"/>
      <sheetName val="항목별내㳏"/>
      <sheetName val="항목별내"/>
      <sheetName val="공통"/>
      <sheetName val="Macro상수"/>
      <sheetName val="증감대쀀"/>
      <sheetName val="항목별내賐涙"/>
      <sheetName val="건축설비"/>
      <sheetName val="검토"/>
      <sheetName val="골조물량"/>
      <sheetName val="견적집계표"/>
      <sheetName val="4.포장집계"/>
      <sheetName val="동별집계표(인도대비)"/>
      <sheetName val="교량"/>
      <sheetName val="전도품의"/>
      <sheetName val="RESOURCE"/>
      <sheetName val="기본1"/>
      <sheetName val="수정일위대가"/>
      <sheetName val="분양가"/>
      <sheetName val="교각(P1)수량"/>
      <sheetName val="Data Vol"/>
      <sheetName val="conclusion"/>
      <sheetName val="comparables"/>
      <sheetName val="Deduction"/>
      <sheetName val="other"/>
      <sheetName val="전기2က_x0000_"/>
      <sheetName val="설계서(본관)"/>
      <sheetName val="판매46"/>
      <sheetName val="특수조명기구 단가조사서"/>
      <sheetName val="예산조서-총ԯ"/>
      <sheetName val="예산조서-총頀"/>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단가입력창"/>
      <sheetName val="공종단가표 "/>
      <sheetName val="철거산_x0000__x0000_Ԁ"/>
      <sheetName val="철거산䈀㡪ԯ"/>
      <sheetName val="개별직종노임단가(2003.9)"/>
      <sheetName val="포Ԁ_x0000_"/>
      <sheetName val="48신설단가"/>
      <sheetName val="Steam-Sys"/>
      <sheetName val="TOTAL인원"/>
      <sheetName val="하도급선정의뢰桑〒_x0005__x0000__x0000__x0000_"/>
      <sheetName val="INTRO.(X)"/>
      <sheetName val="crude.SLAB RE-bar"/>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단가LIST"/>
      <sheetName val="3.1조명전열 설비공사"/>
      <sheetName val="3.3정보통신 설비공사"/>
      <sheetName val="3.4소방 설비공사"/>
      <sheetName val="입상내역"/>
      <sheetName val="일위대가집계표(사급)"/>
      <sheetName val="¹°·_x0000_"/>
      <sheetName val="외주비"/>
      <sheetName val="¿¹Á¤(3_x0000_"/>
      <sheetName val="¿¹Á¤(3洀"/>
      <sheetName val="단가최종"/>
      <sheetName val="BI_x0000__x0000_Ԁ_x0000_"/>
      <sheetName val="BI_x0000_Ԁ_x0000_"/>
      <sheetName val="단위ה_x0000_"/>
      <sheetName val="97"/>
      <sheetName val="L1"/>
      <sheetName val="기별수량산출서"/>
      <sheetName val="제-벰ŕ"/>
      <sheetName val="제-ᩈۈ"/>
      <sheetName val="제-䰈ࣿ"/>
      <sheetName val="제-稐ࣞ"/>
      <sheetName val="master"/>
      <sheetName val="fs"/>
      <sheetName val="Identity"/>
      <sheetName val="Price Level"/>
      <sheetName val="Location"/>
      <sheetName val="Comment"/>
      <sheetName val="Physical"/>
      <sheetName val="지급보증금74"/>
      <sheetName val="Propo萘Ä헾"/>
      <sheetName val="Propo砨Ä硬"/>
      <sheetName val="설명서_"/>
      <sheetName val="IMPEADENCE_MAP_취수장"/>
      <sheetName val="형식별_개략공사비"/>
      <sheetName val="design_load"/>
      <sheetName val="1.건축마감"/>
      <sheetName val="철골산출서"/>
      <sheetName val="__192_168_0_210_LOTUS_9605P_B_2"/>
      <sheetName val="공사기초자료"/>
      <sheetName val="회사기초자료"/>
      <sheetName val="04030801"/>
      <sheetName val="[YES.XLS][YES.XLS]X__9701A_OU_2"/>
      <sheetName val="배관"/>
      <sheetName val="TEST1"/>
      <sheetName val="기계내역서"/>
      <sheetName val="Corrib Haz"/>
      <sheetName val="도급b_balju"/>
      <sheetName val="건물현황"/>
      <sheetName val="재무가정"/>
      <sheetName val="1차네트공정"/>
      <sheetName val="BOM"/>
      <sheetName val="부재리스트"/>
      <sheetName val="말고개터널조명전압강⣓"/>
      <sheetName val="통신원가"/>
      <sheetName val="빙100장비사양"/>
      <sheetName val="견적서갑지연속"/>
      <sheetName val="pc-tie"/>
      <sheetName val="kV 산정"/>
      <sheetName val="Code-&gt;No"/>
      <sheetName val="sc0314 Index"/>
      <sheetName val="물질수지(2011)"/>
      <sheetName val="3지구단위"/>
      <sheetName val="DATA_입력란"/>
      <sheetName val="1__설계조건_2_단면가정_3__하중계산"/>
      <sheetName val="울산시산표"/>
      <sheetName val="전 기"/>
      <sheetName val="관급_File"/>
      <sheetName val="내역서(건축)"/>
      <sheetName val="사업부구분코드"/>
      <sheetName val="적용대가"/>
      <sheetName val="코드관리"/>
      <sheetName val="포장공사"/>
      <sheetName val="현장일반사항"/>
      <sheetName val="용집"/>
      <sheetName val="N⿡"/>
      <sheetName val="국민연금표"/>
      <sheetName val="³²¾ç½ÃÀÛµ¿ÀÚ105³ë65±â1.냈㙖ﰁ"/>
      <sheetName val="³²¾ç½ÃÀÛµ¿ÀÚ105³ë65±â1.᫈ꍙԯ"/>
      <sheetName val="³²¾ç½ÃÀÛµ¿ÀÚ105³ë65±â1.毈䆺ԯ"/>
      <sheetName val="설계瀨髟갱"/>
      <sheetName val="설계 떍쎱"/>
      <sheetName val="설계(_xdb9a_"/>
      <sheetName val="설계耨辍ン"/>
      <sheetName val="설계ꀨ瞓"/>
      <sheetName val="설계(_x0000_Ԁ"/>
      <sheetName val="안_x0000__x0000__x0000_"/>
      <sheetName val="Total Summary"/>
      <sheetName val="J__LOTUS_9605P_BB_C_BD_OUT_YE_5"/>
      <sheetName val="J__LOTUS_9605P_BB_C_BD_OUT_YE_6"/>
      <sheetName val="J__LOTUS_9605P_BB_C_BD_OUT_YE_7"/>
      <sheetName val="J__LOTUS_9605P_BB_C_BD_OUT_YE_8"/>
      <sheetName val="J__LOTUS_9605P_BB_C_BD_OUT_YE_9"/>
      <sheetName val="J__LOTUS_9605P_BB_C_BD_OUT_Y_10"/>
      <sheetName val="물집"/>
      <sheetName val="밸︀ᇕ԰"/>
      <sheetName val="밸ﺵᇕ԰"/>
      <sheetName val="보안등"/>
      <sheetName val="준공갑지"/>
      <sheetName val="NO.3.PTA PLANT SD COST"/>
      <sheetName val="토공_total"/>
      <sheetName val="BOX_본체"/>
      <sheetName val="CABL헾"/>
      <sheetName val="2002하반기노_x0003__x0008__x000d_"/>
      <sheetName val="_x0000__x0003__x0000__x0004__x0000__x0007__x0000__x0006_"/>
      <sheetName val="Á¶µµ°è»ê¼­ (µ޸⚴셈ʷ"/>
      <sheetName val="Á¶µµ°è»ê¼­ (µ޸✠셈ʷ"/>
      <sheetName val="항목별내_x0000__x0000_"/>
      <sheetName val="실행간접비䑲"/>
      <sheetName val="토적"/>
      <sheetName val="형상"/>
      <sheetName val="P1(좌,우)"/>
      <sheetName val="노무단가t"/>
      <sheetName val="재료단가t"/>
      <sheetName val="가격조사"/>
      <sheetName val="수입원가t"/>
      <sheetName val="SS"/>
      <sheetName val="C_______________2004__________2"/>
      <sheetName val="______________2004____________2"/>
      <sheetName val="금리ﺙᇕ"/>
      <sheetName val="제노임"/>
      <sheetName val="관급단가"/>
      <sheetName val="신규일위대가"/>
      <sheetName val="98԰_x0000__x0000__x0000_"/>
      <sheetName val="금액결醐"/>
      <sheetName val="9GN_x0005__x0000__x0000_"/>
      <sheetName val="98⢅"/>
      <sheetName val="총괄지출"/>
      <sheetName val="6È£헾⽴"/>
      <sheetName val="6È£_x0005__x0000_"/>
      <sheetName val="6È£_x0000__x0000_"/>
      <sheetName val="중기상_x0000_"/>
      <sheetName val="절단표"/>
      <sheetName val="__Ihlee_e_LOTUS_9605P_BB_C_BD_2"/>
      <sheetName val="__Ihlee_e_LOTUS_9605P_BB_C_BD_3"/>
      <sheetName val="단가조정표"/>
      <sheetName val="______C________DATABANK_2000__2"/>
      <sheetName val="______C________DATABANK_2000__3"/>
      <sheetName val="http___98_0_3_2_8002_cgi_bin__2"/>
      <sheetName val="http___98_0_3_2_8002_cgi_bin__3"/>
      <sheetName val="원가(_x0000__x0000_"/>
      <sheetName val="기초노무비"/>
      <sheetName val="맨홀⁷ṏ렀➫"/>
      <sheetName val="맨홀찀Ṙ᐀ṙ"/>
      <sheetName val="맨홀怀᝖렀ᖫ"/>
      <sheetName val="[YES.XLS][YES.XLS]A__9701A_OU_8"/>
      <sheetName val="[YES.XLS][YES.XLS]A__9701A_O_10"/>
      <sheetName val="[YES.XLS][YES.XLS]A__9701A_OU_9"/>
      <sheetName val="[YES.XLS][YES.XLS]A__9701A_O_11"/>
      <sheetName val="[YES.XLS][YES.XLS]A__9701A_O_12"/>
      <sheetName val="[YES.XLS][YES.XLS]A__9701A_O_13"/>
      <sheetName val="[YES.XLS][YES.XLS]A__9701A_O_14"/>
      <sheetName val="[YES.XLS][YES.XLS]A__9701A_O_18"/>
      <sheetName val="[YES.XLS][YES.XLS]A__9701A_O_15"/>
      <sheetName val="[YES.XLS][YES.XLS]A__9701A_O_16"/>
      <sheetName val="구조물철거집계 "/>
      <sheetName val="토건"/>
      <sheetName val="Á¤»ê¼¼ºÎ¹°·®1Â÷_x0005__x0000__x0000__x0000__x0000_"/>
      <sheetName val="[YES.XLS][YES.XLS]A__9701A_O_17"/>
      <sheetName val="[YES.XLS][YES.XLS]A__9701A_O_19"/>
      <sheetName val="일위대가집계"/>
      <sheetName val="[YES.XLS][YES.XLS]A__9701A_O_23"/>
      <sheetName val="[YES.XLS][YES.XLS]A__9701A_O_21"/>
      <sheetName val="[YES.XLS][YES.XLS]A__9701A_O_20"/>
      <sheetName val="[YES.XLS][YES.XLS]A__9701A_O_22"/>
      <sheetName val="exec"/>
      <sheetName val="[YES.XLS][YES.XLS]A__9701A_O_26"/>
      <sheetName val="[YES.XLS][YES.XLS]A__9701A_O_27"/>
      <sheetName val="[YES.XLS][YES.XLS]A__9701A_O_24"/>
      <sheetName val="[YES.XLS][YES.XLS]A__9701A_O_25"/>
      <sheetName val="[YES.XLS][YES.XLS]A__9701A_O_28"/>
      <sheetName val="AV시스템"/>
      <sheetName val="소방일위 "/>
      <sheetName val="Summar헾】_x0005_"/>
      <sheetName val="98N興Í헾"/>
      <sheetName val="__Ehlee_JJ_2_KANG_HWP_HWP_DF9_3"/>
      <sheetName val="__Jhhuh_project_Project_DE990_2"/>
      <sheetName val="__Jhhuh_project_Project_DE990_3"/>
      <sheetName val="__Ehlee_JJ_2_PROJECT_______HW_2"/>
      <sheetName val="__Ehlee_JJ_2_PROJECT_______HW_3"/>
      <sheetName val="[YES.XLS][YES.XLS]A__9701A_O_37"/>
      <sheetName val="[YES.XLS][YES.XLS]A__9701A_O_38"/>
      <sheetName val="[YES.XLS][YES.XLS]A__9701A_O_29"/>
      <sheetName val="[YES.XLS][YES.XLS]A__9701A_O_30"/>
      <sheetName val="[YES.XLS][YES.XLS]A__9701A_O_31"/>
      <sheetName val="[YES.XLS][YES.XLS]A__9701A_O_32"/>
      <sheetName val="[YES.XLS][YES.XLS]A__9701A_O_33"/>
      <sheetName val="[YES.XLS][YES.XLS]A__9701A_O_34"/>
      <sheetName val="[YES.XLS][YES.XLS]A__9701A_O_35"/>
      <sheetName val="[YES.XLS][YES.XLS]A__9701A_O_36"/>
      <sheetName val="[YES.XLS][YES.XLS]A__9701A_O_41"/>
      <sheetName val="[YES.XLS][YES.XLS]A__9701A_O_42"/>
      <sheetName val="[YES.XLS][YES.XLS]A__9701A_O_39"/>
      <sheetName val="[YES.XLS][YES.XLS]A__9701A_O_40"/>
      <sheetName val="[YES.XLS][YES.XLS][YES.XLS]4/"/>
      <sheetName val="9-1차_x0005_"/>
      <sheetName val="기က"/>
      <sheetName val="하도급선정의뢰_x0005_"/>
      <sheetName val="하도급선정의뢰煘_x0013_橂⿜_x0005_"/>
      <sheetName val="하도급선정의뢰聸_x0013_헾⾧_x0005_"/>
      <sheetName val="하도급선정의뢰颙〒_x0005_"/>
      <sheetName val="하도급선정의뢰_x0010_"/>
      <sheetName val="변경비_x0005_"/>
      <sheetName val="단가_x0005_"/>
      <sheetName val="[YES.XLS]4/"/>
      <sheetName val="[YES.XLS][YES.XLS]4/"/>
      <sheetName val="2.노무비명세서頀塔攀๦0"/>
      <sheetName val="2.노무비명세서Ç"/>
      <sheetName val="Á¤»ê¼¼ºÎ¹°·®1Â÷_x0005_"/>
      <sheetName val="8. _x0005_"/>
      <sheetName val="JUCK֕"/>
      <sheetName val="하도급선정의뢰唈_x001f_ᛅ⾠_x0005_"/>
      <sheetName val="하도급선정의뢰ᛅ⼝_x0005_"/>
      <sheetName val="공사별 가중치0"/>
      <sheetName val="10.Ã¶丵⾥_x0005_"/>
      <sheetName val="ÀÔԀ"/>
      <sheetName val="Á¶µµ°è»ê¼­ (헾⼵_x0005_"/>
      <sheetName val="[YES.XLS][YES.XLS]A__9701A_O_46"/>
      <sheetName val="[YES.XLS][YES.XLS]A__9701A_O_44"/>
      <sheetName val="[YES.XLS][YES.XLS]A__9701A_O_43"/>
      <sheetName val="[YES.XLS][YES.XLS]A__9701A_O_45"/>
      <sheetName val="[YES.XLS][YES.XLS]A__9701A_O_47"/>
      <sheetName val="[YES.XLS][YES.XLS]A__9701A_O_49"/>
      <sheetName val="[YES.XLS][YES.XLS]A__9701A_O_48"/>
      <sheetName val="[YES.XLS][YES.XLS]A__9701A_O_50"/>
      <sheetName val="[YES.XLS][YES.XLS]A__9701A_O_51"/>
      <sheetName val="[YES.XLS][YES.XLS]A__9701A_O_53"/>
      <sheetName val="[YES.XLS][YES.XLS]A__9701A_O_52"/>
      <sheetName val="__Jhhuh_project_Project_DE990_4"/>
      <sheetName val="__Ehlee_JJ_2_PROJECT_______HW_4"/>
      <sheetName val="[YES.XLS][YES.XLS]A__9701A_O_58"/>
      <sheetName val="[YES.XLS][YES.XLS]A__9701A_O_57"/>
      <sheetName val="[YES.XLS][YES.XLS]A__9701A_O_56"/>
      <sheetName val="[YES.XLS][YES.XLS]A__9701A_O_54"/>
      <sheetName val="[YES.XLS][YES.XLS]A__9701A_O_55"/>
      <sheetName val="[YES.XLS][YES.XLS]A__9701A_O_59"/>
      <sheetName val="__Ehlee_JJ_2_KANG_HWP_HWP_DF9_4"/>
      <sheetName val="A_______LOTUS_9605P_BB_C_BD_O_2"/>
      <sheetName val="F__11_____LOTUS_9605P_BB_C_BD_2"/>
      <sheetName val="______JOB_LOTUS_9605P_BB_C_BD_2"/>
      <sheetName val="______MY_DOCUMENTS_d_1_2______2"/>
      <sheetName val="F__11_____TEAM_5_9611_OUT_YES_2"/>
      <sheetName val="F__11_____TEAM_5_Lhs_OUT_YES__2"/>
      <sheetName val="VA橂⿊_x0005_"/>
      <sheetName val="[YES.XLS][YES.XLS]A__9701A_O_61"/>
      <sheetName val="[YES.XLS][YES.XLS]A__9701A_O_60"/>
      <sheetName val="[YES.XLS][YES.XLS]A__9701A_O_62"/>
      <sheetName val="[YES.XLS][YES.XLS]A__9701A_O_63"/>
      <sheetName val="[YES.XLS][YES.XLS]A__9701A_O_87"/>
      <sheetName val="[YES.XLS][YES.XLS]A__9701A_O_64"/>
      <sheetName val="[YES.XLS][YES.XLS]A__9701A_O_66"/>
      <sheetName val="[YES.XLS][YES.XLS]A__9701A_O_65"/>
      <sheetName val="[YES.XLS][YES.XLS]A__9701A_O_78"/>
      <sheetName val="[YES.XLS][YES.XLS]A__9701A_O_68"/>
      <sheetName val="[YES.XLS][YES.XLS]A__9701A_O_67"/>
      <sheetName val="[YES.XLS][YES.XLS]A__9701A_O_69"/>
      <sheetName val="[YES.XLS][YES.XLS]A__9701A_O_72"/>
      <sheetName val="[YES.XLS][YES.XLS]A__9701A_O_73"/>
      <sheetName val="[YES.XLS][YES.XLS]A__9701A_O_70"/>
      <sheetName val="[YES.XLS][YES.XLS]A__9701A_O_71"/>
      <sheetName val="[YES.XLS][YES.XLS]A__9701A_O_75"/>
      <sheetName val="[YES.XLS][YES.XLS]A__9701A_O_74"/>
      <sheetName val="[YES.XLS][YES.XLS]A__9701A_O_77"/>
      <sheetName val="[YES.XLS][YES.XLS]A__9701A_O_76"/>
      <sheetName val="[YES.XLS][YES.XLS]A__9701A_O_79"/>
      <sheetName val="[YES.XLS][YES.XLS]A__9701A_O_80"/>
      <sheetName val="[YES.XLS][YES.XLS]A__9701A_O_81"/>
      <sheetName val="[YES.XLS][YES.XLS]A__9701A_O_85"/>
      <sheetName val="[YES.XLS][YES.XLS]A__9701A_O_86"/>
      <sheetName val="[YES.XLS][YES.XLS]A__9701A_O_82"/>
      <sheetName val="[YES.XLS][YES.XLS]A__9701A_O_83"/>
      <sheetName val="[YES.XLS][YES.XLS]A__9701A_O_84"/>
      <sheetName val="[YES.XLS][YES.XLS]A__9701A_O_91"/>
      <sheetName val="[YES.XLS][YES.XLS]A__9701A_O_88"/>
      <sheetName val="[YES.XLS][YES.XLS]A__9701A_O_89"/>
      <sheetName val="[YES.XLS][YES.XLS]A__9701A_O_90"/>
      <sheetName val="[YES.XLS][YES.XLS]A__9701A_O_96"/>
      <sheetName val="[YES.XLS][YES.XLS]A__9701A_O_95"/>
      <sheetName val="[YES.XLS][YES.XLS]A__9701A_O_92"/>
      <sheetName val="[YES.XLS][YES.XLS]A__9701A_O_93"/>
      <sheetName val="[YES.XLS][YES.XLS]A__9701A_O_94"/>
      <sheetName val="[YES.XLS][YES.XLS]A__9701A_O_98"/>
      <sheetName val="[YES.XLS][YES.XLS]A__9701A_O_97"/>
      <sheetName val="차집관로"/>
      <sheetName val="배수장토목공사비"/>
      <sheetName val="집수정수량총집계"/>
      <sheetName val="__1988075____PROJECT_KANG_HWP_2"/>
      <sheetName val="__1988075____PROJECT_KANG_HWP_3"/>
      <sheetName val="계산서(곡선부)"/>
      <sheetName val="-치수표(곡선부)"/>
      <sheetName val="천안IP공장자100노100물량110할증"/>
      <sheetName val="[YES.XLS][YES.XLS]A__9701A__111"/>
      <sheetName val="[YES.XLS][YES.XLS]A__9701A__110"/>
      <sheetName val="[YES.XLS][YES.XLS]A__9701A__100"/>
      <sheetName val="[YES.XLS][YES.XLS]A__9701A_O_99"/>
      <sheetName val="[YES.XLS][YES.XLS]A__9701A__103"/>
      <sheetName val="[YES.XLS][YES.XLS]A__9701A__102"/>
      <sheetName val="[YES.XLS][YES.XLS]A__9701A__101"/>
      <sheetName val="[YES.XLS][YES.XLS]A__9701A__105"/>
      <sheetName val="[YES.XLS][YES.XLS]A__9701A__104"/>
      <sheetName val="[YES.XLS][YES.XLS]A__9701A__106"/>
      <sheetName val="[YES.XLS][YES.XLS]A__9701A__107"/>
      <sheetName val="[YES.XLS][YES.XLS]A__9701A__109"/>
      <sheetName val="[YES.XLS][YES.XLS]A__9701A__108"/>
      <sheetName val="[YES.XLS][YES.XLS]A__9701A__113"/>
      <sheetName val="[YES.XLS][YES.XLS]A__9701A__112"/>
      <sheetName val="[YES.XLS][YES.XLS]A__9701A__116"/>
      <sheetName val="[YES.XLS][YES.XLS]A__9701A__114"/>
      <sheetName val="[YES.XLS][YES.XLS]A__9701A__115"/>
      <sheetName val="__Jhhuh_project_Project_DE990_5"/>
      <sheetName val="__Ehlee_JJ_2_PROJECT_______HW_5"/>
      <sheetName val="감액⚁︀"/>
      <sheetName val="감액ቀ԰"/>
      <sheetName val="버스운䃸〒_x0005_"/>
      <sheetName val="감액䠀㑙"/>
      <sheetName val="감액ԯ_x0000_缀"/>
      <sheetName val="감액⡓㰀"/>
      <sheetName val="[YES.XLS][YES.XLS]A__9701A__119"/>
      <sheetName val="[YES.XLS][YES.XLS]A__9701A__117"/>
      <sheetName val="[YES.XLS][YES.XLS]A__9701A__118"/>
      <sheetName val="[YES.XLS][YES.XLS]A__9701A__128"/>
      <sheetName val="[YES.XLS][YES.XLS]A__9701A__129"/>
      <sheetName val="[YES.XLS][YES.XLS]A__9701A__120"/>
      <sheetName val="[YES.XLS][YES.XLS]A__9701A__122"/>
      <sheetName val="[YES.XLS][YES.XLS]A__9701A__121"/>
      <sheetName val="[YES.XLS][YES.XLS]A__9701A__123"/>
      <sheetName val="[YES.XLS][YES.XLS]A__9701A__124"/>
      <sheetName val="[YES.XLS][YES.XLS]A__9701A__125"/>
      <sheetName val="[YES.XLS][YES.XLS]A__9701A__126"/>
      <sheetName val="[YES.XLS][YES.XLS]A__9701A__127"/>
      <sheetName val="[YES.XLS][YES.XLS]A__9701A__131"/>
      <sheetName val="도급처리스트"/>
      <sheetName val="48평단_x0000_"/>
      <sheetName val="48평단覘"/>
      <sheetName val="48평단_x0010_"/>
      <sheetName val="[YES.XLS][YES.XLS]A__9701A__139"/>
      <sheetName val="[YES.XLS][YES.XLS]A__9701A__130"/>
      <sheetName val="[YES.XLS][YES.XLS]A__9701A__133"/>
      <sheetName val="[YES.XLS][YES.XLS]A__9701A__135"/>
      <sheetName val="[YES.XLS][YES.XLS]A__9701A__132"/>
      <sheetName val="[YES.XLS][YES.XLS]A__9701A__134"/>
      <sheetName val="[YES.XLS][YES.XLS]A__9701A__136"/>
      <sheetName val="[YES.XLS][YES.XLS]A__9701A__137"/>
      <sheetName val="[YES.XLS][YES.XLS]A__9701A__138"/>
      <sheetName val="A_______LOTUS_9605P_BB_C_BD_O_3"/>
      <sheetName val="F__11_____LOTUS_9605P_BB_C_BD_3"/>
      <sheetName val="______JOB_LOTUS_9605P_BB_C_BD_3"/>
      <sheetName val="______MY_DOCUMENTS_d_1_2______3"/>
      <sheetName val="F__11_____TEAM_5_9611_OUT_YES_3"/>
      <sheetName val="__Hjpark_c_HLOTUS_9801J_OUT_Y_3"/>
      <sheetName val="__Ehlee_JJ_2_KANG_HWP_HWP_DF9_5"/>
      <sheetName val="F__11_____TEAM_5_Lhs_OUT_YES__3"/>
      <sheetName val="[YES.XLS][YES.XLS]A__9701A__140"/>
      <sheetName val="[YES.XLS][YES.XLS]A__9701A__143"/>
      <sheetName val="[YES.XLS][YES.XLS]A__9701A__141"/>
      <sheetName val="[YES.XLS][YES.XLS]A__9701A__142"/>
      <sheetName val="우수맨홀토공단위수량"/>
      <sheetName val="방류관거토적표"/>
      <sheetName val="산출조서"/>
      <sheetName val="시행후면적"/>
      <sheetName val="진흥지역조서(구역밖)"/>
      <sheetName val="안ࠀず턀"/>
      <sheetName val="안%_x0000__x0000_"/>
      <sheetName val="적용200Ȁ"/>
      <sheetName val="적용200̀"/>
      <sheetName val="적용200㴀"/>
      <sheetName val="단위?ὗ␀"/>
      <sheetName val="국내조달(통합-1)"/>
      <sheetName val="ÀÌÀüºñ³»¿ª¼洂"/>
      <sheetName val="수량명세서"/>
      <sheetName val="[YES.XLS][YES.XLS][YES.XLS]_Y_2"/>
      <sheetName val="[YES.XLS][YES.XLS][YES.XLS]_Y_3"/>
      <sheetName val="[YES.XLS][YES.XLS][YES.XLS]_Y_4"/>
      <sheetName val="정의"/>
      <sheetName val="12월31丵"/>
      <sheetName val="총재료집계"/>
      <sheetName val="설계예산서(2_소천우회토목)"/>
      <sheetName val="맨홀수량집㠀"/>
      <sheetName val="EQUI_x0000__x0000__x0005_"/>
      <sheetName val="성단물량"/>
      <sheetName val="말뚝물⍠"/>
      <sheetName val="전등설비"/>
      <sheetName val="Nᗛ"/>
      <sheetName val="N˞_x0000_"/>
      <sheetName val="N勞_x0010_"/>
      <sheetName val="NÞ_x0000_"/>
      <sheetName val="N胞뷜"/>
      <sheetName val="N"/>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sheetData sheetId="2033" refreshError="1"/>
      <sheetData sheetId="2034" refreshError="1"/>
      <sheetData sheetId="2035" refreshError="1"/>
      <sheetData sheetId="2036" refreshError="1"/>
      <sheetData sheetId="2037" refreshError="1"/>
      <sheetData sheetId="2038" refreshError="1"/>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sheetData sheetId="2583" refreshError="1"/>
      <sheetData sheetId="2584"/>
      <sheetData sheetId="2585" refreshError="1"/>
      <sheetData sheetId="2586" refreshError="1"/>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sheetData sheetId="2858"/>
      <sheetData sheetId="2859"/>
      <sheetData sheetId="2860"/>
      <sheetData sheetId="2861" refreshError="1"/>
      <sheetData sheetId="2862" refreshError="1"/>
      <sheetData sheetId="2863"/>
      <sheetData sheetId="2864" refreshError="1"/>
      <sheetData sheetId="2865" refreshError="1"/>
      <sheetData sheetId="2866" refreshError="1"/>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refreshError="1"/>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sheetData sheetId="2915"/>
      <sheetData sheetId="2916"/>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sheetData sheetId="2927" refreshError="1"/>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refreshError="1"/>
      <sheetData sheetId="2974"/>
      <sheetData sheetId="2975" refreshError="1"/>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refreshError="1"/>
      <sheetData sheetId="2990" refreshError="1"/>
      <sheetData sheetId="2991" refreshError="1"/>
      <sheetData sheetId="2992"/>
      <sheetData sheetId="2993" refreshError="1"/>
      <sheetData sheetId="2994"/>
      <sheetData sheetId="2995"/>
      <sheetData sheetId="2996" refreshError="1"/>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sheetData sheetId="3009"/>
      <sheetData sheetId="3010"/>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sheetData sheetId="3096"/>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sheetData sheetId="3399"/>
      <sheetData sheetId="3400" refreshError="1"/>
      <sheetData sheetId="3401" refreshError="1"/>
      <sheetData sheetId="3402" refreshError="1"/>
      <sheetData sheetId="3403" refreshError="1"/>
      <sheetData sheetId="3404" refreshError="1"/>
      <sheetData sheetId="3405" refreshError="1"/>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sheetData sheetId="3681"/>
      <sheetData sheetId="3682"/>
      <sheetData sheetId="3683"/>
      <sheetData sheetId="3684"/>
      <sheetData sheetId="3685"/>
      <sheetData sheetId="3686" refreshError="1"/>
      <sheetData sheetId="3687" refreshError="1"/>
      <sheetData sheetId="3688" refreshError="1"/>
      <sheetData sheetId="3689" refreshError="1"/>
      <sheetData sheetId="3690"/>
      <sheetData sheetId="3691"/>
      <sheetData sheetId="3692" refreshError="1"/>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refreshError="1"/>
      <sheetData sheetId="3705"/>
      <sheetData sheetId="3706"/>
      <sheetData sheetId="3707"/>
      <sheetData sheetId="3708"/>
      <sheetData sheetId="3709"/>
      <sheetData sheetId="3710"/>
      <sheetData sheetId="3711"/>
      <sheetData sheetId="3712" refreshError="1"/>
      <sheetData sheetId="3713" refreshError="1"/>
      <sheetData sheetId="3714" refreshError="1"/>
      <sheetData sheetId="3715" refreshError="1"/>
      <sheetData sheetId="3716" refreshError="1"/>
      <sheetData sheetId="3717" refreshError="1"/>
      <sheetData sheetId="3718"/>
      <sheetData sheetId="3719"/>
      <sheetData sheetId="3720"/>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sheetData sheetId="3760"/>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sheetData sheetId="3870"/>
      <sheetData sheetId="387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sheetData sheetId="4049" refreshError="1"/>
      <sheetData sheetId="4050" refreshError="1"/>
      <sheetData sheetId="4051"/>
      <sheetData sheetId="4052" refreshError="1"/>
      <sheetData sheetId="4053"/>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sheetData sheetId="4202"/>
      <sheetData sheetId="4203" refreshError="1"/>
      <sheetData sheetId="4204"/>
      <sheetData sheetId="4205"/>
      <sheetData sheetId="4206" refreshError="1"/>
      <sheetData sheetId="4207" refreshError="1"/>
      <sheetData sheetId="4208" refreshError="1"/>
      <sheetData sheetId="4209" refreshError="1"/>
      <sheetData sheetId="4210" refreshError="1"/>
      <sheetData sheetId="4211" refreshError="1"/>
      <sheetData sheetId="4212" refreshError="1"/>
      <sheetData sheetId="4213"/>
      <sheetData sheetId="4214"/>
      <sheetData sheetId="4215" refreshError="1"/>
      <sheetData sheetId="4216" refreshError="1"/>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sheetData sheetId="4292" refreshError="1"/>
      <sheetData sheetId="4293"/>
      <sheetData sheetId="4294"/>
      <sheetData sheetId="4295"/>
      <sheetData sheetId="4296" refreshError="1"/>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sheetData sheetId="4329" refreshError="1"/>
      <sheetData sheetId="4330" refreshError="1"/>
      <sheetData sheetId="4331" refreshError="1"/>
      <sheetData sheetId="4332"/>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sheetData sheetId="4422"/>
      <sheetData sheetId="4423" refreshError="1"/>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sheetData sheetId="4435"/>
      <sheetData sheetId="4436"/>
      <sheetData sheetId="4437"/>
      <sheetData sheetId="4438"/>
      <sheetData sheetId="4439"/>
      <sheetData sheetId="4440"/>
      <sheetData sheetId="4441"/>
      <sheetData sheetId="4442"/>
      <sheetData sheetId="4443"/>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refreshError="1"/>
      <sheetData sheetId="4529"/>
      <sheetData sheetId="4530"/>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sheetData sheetId="4589" refreshError="1"/>
      <sheetData sheetId="4590" refreshError="1"/>
      <sheetData sheetId="4591" refreshError="1"/>
      <sheetData sheetId="4592" refreshError="1"/>
      <sheetData sheetId="4593" refreshError="1"/>
      <sheetData sheetId="4594" refreshError="1"/>
      <sheetData sheetId="4595"/>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sheetData sheetId="4629" refreshError="1"/>
      <sheetData sheetId="4630" refreshError="1"/>
      <sheetData sheetId="4631" refreshError="1"/>
      <sheetData sheetId="4632"/>
      <sheetData sheetId="4633" refreshError="1"/>
      <sheetData sheetId="4634" refreshError="1"/>
      <sheetData sheetId="4635"/>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sheetData sheetId="4720" refreshError="1"/>
      <sheetData sheetId="4721" refreshError="1"/>
      <sheetData sheetId="4722" refreshError="1"/>
      <sheetData sheetId="4723" refreshError="1"/>
      <sheetData sheetId="4724" refreshError="1"/>
      <sheetData sheetId="4725" refreshError="1"/>
      <sheetData sheetId="4726"/>
      <sheetData sheetId="4727"/>
      <sheetData sheetId="4728"/>
      <sheetData sheetId="4729"/>
      <sheetData sheetId="4730"/>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sheetData sheetId="4978" refreshError="1"/>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sheetData sheetId="5321"/>
      <sheetData sheetId="5322"/>
      <sheetData sheetId="5323" refreshError="1"/>
      <sheetData sheetId="5324" refreshError="1"/>
      <sheetData sheetId="5325" refreshError="1"/>
      <sheetData sheetId="5326" refreshError="1"/>
      <sheetData sheetId="5327" refreshError="1"/>
      <sheetData sheetId="5328"/>
      <sheetData sheetId="5329"/>
      <sheetData sheetId="5330"/>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sheetData sheetId="5391" refreshError="1"/>
      <sheetData sheetId="5392" refreshError="1"/>
      <sheetData sheetId="5393" refreshError="1"/>
      <sheetData sheetId="5394" refreshError="1"/>
      <sheetData sheetId="5395" refreshError="1"/>
      <sheetData sheetId="5396"/>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sheetData sheetId="5635" refreshError="1"/>
      <sheetData sheetId="5636" refreshError="1"/>
      <sheetData sheetId="5637" refreshError="1"/>
      <sheetData sheetId="5638"/>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sheetData sheetId="5669"/>
      <sheetData sheetId="5670"/>
      <sheetData sheetId="5671" refreshError="1"/>
      <sheetData sheetId="5672" refreshError="1"/>
      <sheetData sheetId="5673"/>
      <sheetData sheetId="5674"/>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sheetData sheetId="5685"/>
      <sheetData sheetId="5686"/>
      <sheetData sheetId="5687"/>
      <sheetData sheetId="5688"/>
      <sheetData sheetId="5689"/>
      <sheetData sheetId="5690" refreshError="1"/>
      <sheetData sheetId="5691" refreshError="1"/>
      <sheetData sheetId="5692" refreshError="1"/>
      <sheetData sheetId="5693" refreshError="1"/>
      <sheetData sheetId="5694" refreshError="1"/>
      <sheetData sheetId="5695" refreshError="1"/>
      <sheetData sheetId="5696"/>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sheetData sheetId="5730"/>
      <sheetData sheetId="5731" refreshError="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refreshError="1"/>
      <sheetData sheetId="5755" refreshError="1"/>
      <sheetData sheetId="5756" refreshError="1"/>
      <sheetData sheetId="5757" refreshError="1"/>
      <sheetData sheetId="5758" refreshError="1"/>
      <sheetData sheetId="5759"/>
      <sheetData sheetId="5760"/>
      <sheetData sheetId="5761" refreshError="1"/>
      <sheetData sheetId="5762"/>
      <sheetData sheetId="5763"/>
      <sheetData sheetId="5764"/>
      <sheetData sheetId="5765"/>
      <sheetData sheetId="5766"/>
      <sheetData sheetId="5767"/>
      <sheetData sheetId="5768"/>
      <sheetData sheetId="5769"/>
      <sheetData sheetId="5770" refreshError="1"/>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sheetData sheetId="5819"/>
      <sheetData sheetId="5820"/>
      <sheetData sheetId="5821"/>
      <sheetData sheetId="5822"/>
      <sheetData sheetId="5823"/>
      <sheetData sheetId="5824" refreshError="1"/>
      <sheetData sheetId="5825" refreshError="1"/>
      <sheetData sheetId="5826" refreshError="1"/>
      <sheetData sheetId="5827"/>
      <sheetData sheetId="5828"/>
      <sheetData sheetId="5829"/>
      <sheetData sheetId="5830"/>
      <sheetData sheetId="5831" refreshError="1"/>
      <sheetData sheetId="5832" refreshError="1"/>
      <sheetData sheetId="5833"/>
      <sheetData sheetId="5834"/>
      <sheetData sheetId="5835"/>
      <sheetData sheetId="5836"/>
      <sheetData sheetId="5837"/>
      <sheetData sheetId="5838"/>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sheetData sheetId="5853"/>
      <sheetData sheetId="5854"/>
      <sheetData sheetId="5855"/>
      <sheetData sheetId="5856" refreshError="1"/>
      <sheetData sheetId="5857" refreshError="1"/>
      <sheetData sheetId="5858" refreshError="1"/>
      <sheetData sheetId="5859" refreshError="1"/>
      <sheetData sheetId="5860"/>
      <sheetData sheetId="5861" refreshError="1"/>
      <sheetData sheetId="5862"/>
      <sheetData sheetId="5863"/>
      <sheetData sheetId="5864"/>
      <sheetData sheetId="5865"/>
      <sheetData sheetId="5866"/>
      <sheetData sheetId="5867" refreshError="1"/>
      <sheetData sheetId="5868" refreshError="1"/>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sheetData sheetId="5906"/>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sheetData sheetId="5941"/>
      <sheetData sheetId="5942"/>
      <sheetData sheetId="5943"/>
      <sheetData sheetId="5944"/>
      <sheetData sheetId="5945"/>
      <sheetData sheetId="5946"/>
      <sheetData sheetId="5947"/>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자재물량"/>
      <sheetName val="계수시트"/>
      <sheetName val="적현로"/>
      <sheetName val="노무비"/>
      <sheetName val="2000년1차"/>
      <sheetName val="단위수량"/>
      <sheetName val="관로토공"/>
      <sheetName val="단가조사"/>
      <sheetName val="관급_File"/>
      <sheetName val="1호인버트수량"/>
      <sheetName val="자재단가"/>
      <sheetName val="DATE"/>
      <sheetName val="내역서01"/>
      <sheetName val="기계경비(시간당)"/>
      <sheetName val="램머"/>
      <sheetName val="공량산출서"/>
      <sheetName val="효성CB 1P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제경비"/>
      <sheetName val="관급자재"/>
      <sheetName val="적현로"/>
      <sheetName val="노무비"/>
      <sheetName val="이토변실"/>
      <sheetName val="2000년1차"/>
      <sheetName val="일위대가"/>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방송배관"/>
      <sheetName val="노무비"/>
      <sheetName val="I一般比"/>
      <sheetName val="이토변실"/>
      <sheetName val="간접재료비산출표-27-30"/>
      <sheetName val="적현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103"/>
      <sheetName val="M-104"/>
      <sheetName val="M-105"/>
      <sheetName val="M-106"/>
      <sheetName val="M-107"/>
      <sheetName val="M-108"/>
      <sheetName val="M-110"/>
      <sheetName val="M-111"/>
      <sheetName val="M-112"/>
      <sheetName val="M-113"/>
      <sheetName val="M-114"/>
      <sheetName val="M-301"/>
      <sheetName val="M-509(확인)"/>
      <sheetName val="M-603"/>
      <sheetName val="M-802"/>
      <sheetName val="M-816"/>
      <sheetName val="M-118"/>
      <sheetName val="M-205"/>
      <sheetName val="M-305"/>
      <sheetName val="M-511"/>
      <sheetName val="M-605"/>
      <sheetName val="M-610"/>
      <sheetName val="I一般比"/>
      <sheetName val="이토변실"/>
      <sheetName val="노무비"/>
      <sheetName val="간접재료비산출표-27-3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반중력옹벽-4"/>
      <sheetName val="역T형-4"/>
      <sheetName val="역T형-5"/>
      <sheetName val="돌붙임"/>
      <sheetName val="라멘수량 "/>
      <sheetName val="type-1"/>
      <sheetName val="Type-11 "/>
      <sheetName val="석축"/>
      <sheetName val="Sheet1"/>
      <sheetName val="Sheet2"/>
      <sheetName val="Sheet3"/>
      <sheetName val="교대(A1-A2)"/>
      <sheetName val="수량산출"/>
      <sheetName val="가도공"/>
      <sheetName val="..구조물시설.."/>
      <sheetName val="노무비"/>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중기일위대가"/>
      <sheetName val="4.2유효폭의 계산"/>
      <sheetName val="내역"/>
      <sheetName val="인건비"/>
      <sheetName val="노무비"/>
      <sheetName val="중기조종사 단위단가"/>
      <sheetName val="기계경비(시간당)"/>
      <sheetName val="산근"/>
      <sheetName val="산출근거"/>
      <sheetName val="#REF"/>
      <sheetName val="터파기및재료"/>
      <sheetName val="입찰안"/>
      <sheetName val="조명율표"/>
      <sheetName val="조명시설"/>
      <sheetName val="데리네이타현황"/>
      <sheetName val="조명일위"/>
      <sheetName val="guard(ma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준공검사"/>
      <sheetName val="원가계산"/>
      <sheetName val="표지"/>
      <sheetName val="총괄표"/>
      <sheetName val="설계내역서"/>
      <sheetName val="제경비계산서"/>
      <sheetName val="횡배수관1"/>
      <sheetName val="횡배수관"/>
      <sheetName val="Sheet2"/>
      <sheetName val="자재집계"/>
      <sheetName val="포장"/>
      <sheetName val="측구"/>
      <sheetName val="교량확장"/>
      <sheetName val="옹벽"/>
      <sheetName val="박스"/>
      <sheetName val="날개벽"/>
      <sheetName val="평면도"/>
      <sheetName val="위치조서"/>
      <sheetName val="위치도"/>
      <sheetName val="인건비"/>
      <sheetName val="참조"/>
    </sheetNames>
    <sheetDataSet>
      <sheetData sheetId="0"/>
      <sheetData sheetId="1"/>
      <sheetData sheetId="2">
        <row r="7">
          <cell r="T7" t="str">
            <v>변경</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삽도"/>
      <sheetName val="일반수량집계"/>
      <sheetName val="교각철근집계표"/>
      <sheetName val="토공집계표"/>
      <sheetName val="PIER1"/>
      <sheetName val="PIER2"/>
      <sheetName val="Sheet1"/>
      <sheetName val="상천교각"/>
      <sheetName val="원천교각"/>
      <sheetName val="암거공"/>
      <sheetName val="콘_재료분리(1)"/>
      <sheetName val="4.2유효폭의 계산"/>
      <sheetName val="내역"/>
      <sheetName val="표지"/>
      <sheetName val="양수장내역"/>
      <sheetName val="양수장"/>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준공검사"/>
      <sheetName val="원가계산"/>
      <sheetName val="표지"/>
      <sheetName val="총괄표"/>
      <sheetName val="설계내역서"/>
      <sheetName val="제경비계산서"/>
      <sheetName val="횡배수관1"/>
      <sheetName val="횡배수관"/>
      <sheetName val="Sheet2"/>
      <sheetName val="자재집계"/>
      <sheetName val="포장"/>
      <sheetName val="측구"/>
      <sheetName val="교량확장"/>
      <sheetName val="옹벽"/>
      <sheetName val="박스"/>
      <sheetName val="날개벽"/>
      <sheetName val="평면도"/>
      <sheetName val="위치조서"/>
      <sheetName val="위치도"/>
      <sheetName val="인건비"/>
      <sheetName val="총괄"/>
      <sheetName val="참조"/>
    </sheetNames>
    <sheetDataSet>
      <sheetData sheetId="0"/>
      <sheetData sheetId="1"/>
      <sheetData sheetId="2">
        <row r="7">
          <cell r="T7" t="str">
            <v>변경</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준공검사"/>
      <sheetName val="원가계산"/>
      <sheetName val="표지"/>
      <sheetName val="총괄표"/>
      <sheetName val="설계내역서"/>
      <sheetName val="제경비계산서"/>
      <sheetName val="횡배수관1"/>
      <sheetName val="횡배수관"/>
      <sheetName val="Sheet2"/>
      <sheetName val="자재집계"/>
      <sheetName val="포장"/>
      <sheetName val="측구"/>
      <sheetName val="교량확장"/>
      <sheetName val="옹벽"/>
      <sheetName val="박스"/>
      <sheetName val="날개벽"/>
      <sheetName val="평면도"/>
      <sheetName val="위치조서"/>
      <sheetName val="위치도"/>
      <sheetName val="인건비"/>
    </sheetNames>
    <sheetDataSet>
      <sheetData sheetId="0"/>
      <sheetData sheetId="1"/>
      <sheetData sheetId="2">
        <row r="7">
          <cell r="T7" t="str">
            <v>변경</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1"/>
      <sheetName val="표지2"/>
      <sheetName val="총괄집계표"/>
      <sheetName val="산출내역서"/>
      <sheetName val="원가계산"/>
      <sheetName val="순공사비"/>
      <sheetName val="일위집계"/>
      <sheetName val="일위대가"/>
      <sheetName val="단가산출"/>
      <sheetName val="수량계산"/>
      <sheetName val="도면 (1부)"/>
      <sheetName val="도면 (2부)"/>
      <sheetName val="공사개요"/>
      <sheetName val="예정공정"/>
      <sheetName val="개산공사비"/>
      <sheetName val="4.설계예산내역서"/>
      <sheetName val="Sheet1 (2)"/>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
      <sheetName val="내역"/>
      <sheetName val="전기"/>
      <sheetName val="선산토공"/>
      <sheetName val="대보토공"/>
      <sheetName val="선산철콘"/>
      <sheetName val="대보철콘"/>
      <sheetName val="강교"/>
      <sheetName val="하도총괄"/>
      <sheetName val="포기원"/>
      <sheetName val="달천교자재"/>
      <sheetName val="#REF"/>
      <sheetName val="콘_재료분리(1)"/>
      <sheetName val="4.2유효폭의 계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답사515"/>
      <sheetName val="06미선정267"/>
      <sheetName val="05미선정1종109"/>
      <sheetName val="검토대상891"/>
      <sheetName val="착수불비"/>
      <sheetName val="06미선정"/>
      <sheetName val="05미선정"/>
      <sheetName val="2007답사 (2)"/>
      <sheetName val="총괄(2차)"/>
      <sheetName val="1차선정(07)"/>
      <sheetName val="06미선정(1)"/>
      <sheetName val="06미선정 (2)"/>
      <sheetName val="06선정"/>
      <sheetName val="05선정"/>
      <sheetName val="선정(2차)"/>
      <sheetName val="05미선정1종109 (3)"/>
      <sheetName val="4.2유효폭의 계산"/>
      <sheetName val="견적서양식"/>
      <sheetName val="분전함신설"/>
      <sheetName val="접지1종"/>
      <sheetName val="빗물받이(910-510-410)"/>
      <sheetName val="일위대가"/>
    </sheetNames>
    <sheetDataSet>
      <sheetData sheetId="0">
        <row r="6">
          <cell r="Y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서 (2)"/>
      <sheetName val="Sheet1"/>
      <sheetName val="Sheet2"/>
      <sheetName val="Sheet3"/>
      <sheetName val="#REF"/>
      <sheetName val="공종자재집계 (2)"/>
      <sheetName val="재료집계표  (2)"/>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변경이유서"/>
      <sheetName val="산출내역"/>
      <sheetName val="집계표 (2)"/>
      <sheetName val="접"/>
      <sheetName val="수량명세서-구"/>
      <sheetName val="적용"/>
      <sheetName val="예정공정표-SK (2)"/>
      <sheetName val="Sheet4"/>
      <sheetName val="평면도"/>
      <sheetName val="딱지"/>
      <sheetName val="비탈면 돌붙임(형식2)단가산출근거"/>
      <sheetName val="신규단가산출(2002m)"/>
      <sheetName val="변경사유서"/>
      <sheetName val="보조기층현황"/>
      <sheetName val="SHEARKEY검토 (2)"/>
      <sheetName val="명림건설"/>
      <sheetName val="세부내역서 "/>
      <sheetName val="제잡비산출근거 (전체)"/>
      <sheetName val="발주제잡비산근(2)"/>
      <sheetName val="보강원심력철근콘크리트관"/>
      <sheetName val="원심력철근콘크리트관하차비"/>
      <sheetName val="표지"/>
      <sheetName val="간지"/>
      <sheetName val="목차"/>
      <sheetName val="여건사유"/>
      <sheetName val="내역서"/>
      <sheetName val="2001설계예정9.17 (3)"/>
      <sheetName val="사진대지 (5)"/>
      <sheetName val="(방음벽반사형)"/>
      <sheetName val="단가내부"/>
      <sheetName val="단가외부 "/>
      <sheetName val="Book2"/>
      <sheetName val="6공구(당초)"/>
      <sheetName val="제잡비현황"/>
      <sheetName val="물가변동액(전체분)"/>
      <sheetName val="제출내역 (2)"/>
      <sheetName val="70%"/>
      <sheetName val="공사비집계"/>
      <sheetName val="부대내역"/>
      <sheetName val="준검 내역서"/>
      <sheetName val="집계표"/>
      <sheetName val="지급자재"/>
      <sheetName val="비목군분류내역"/>
      <sheetName val="수산출"/>
      <sheetName val="계"/>
      <sheetName val="이월"/>
      <sheetName val="배수자집계"/>
      <sheetName val="전체수량집계"/>
      <sheetName val="투찰"/>
      <sheetName val="식재인부"/>
      <sheetName val="데이타"/>
      <sheetName val="1공구산출내역서"/>
      <sheetName val="1,2공구원가계산서"/>
      <sheetName val="2공구산출내역"/>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철근"/>
      <sheetName val="공사비증감"/>
      <sheetName val="results"/>
      <sheetName val="중기노임"/>
      <sheetName val="8.시공현황"/>
      <sheetName val="지급자재명세서 (3)"/>
      <sheetName val="단가산출서(SS)"/>
      <sheetName val="출입로"/>
      <sheetName val="증감내역"/>
      <sheetName val="현황 (3)"/>
      <sheetName val="현황"/>
      <sheetName val="수량산출"/>
      <sheetName val="공제량"/>
      <sheetName val="검토안"/>
      <sheetName val="공사비증감현황(A3)"/>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철거집계표(전체)"/>
      <sheetName val="철거집계표(토공)"/>
      <sheetName val="공사량현황"/>
      <sheetName val="지급자재명세서"/>
      <sheetName val="2002년설계서"/>
      <sheetName val="갑지"/>
      <sheetName val="암거집계"/>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타공종이기수량집계"/>
      <sheetName val="Sheet5"/>
      <sheetName val="Sheet6"/>
      <sheetName val="Sheet7"/>
      <sheetName val="Sheet8"/>
      <sheetName val="Sheet9"/>
      <sheetName val="Sheet10"/>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원가계산서(설계변경-세로)"/>
      <sheetName val="수량증감현황 (2)"/>
      <sheetName val="사유서 "/>
      <sheetName val="예정공정표"/>
      <sheetName val="변경사유 (변경)"/>
      <sheetName val="730x500"/>
      <sheetName val="운반2 (2)"/>
      <sheetName val="본사청구1"/>
      <sheetName val="0103"/>
      <sheetName val="강교작업일보용"/>
      <sheetName val="PC2.9 4.142"/>
      <sheetName val="앵카 (33.5)"/>
      <sheetName val="5. Pile검토"/>
      <sheetName val="1.설조"/>
      <sheetName val="2.단면가정"/>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내민식"/>
      <sheetName val="수평배수공(L=3M)"/>
      <sheetName val="수평배수공(L=10M)"/>
      <sheetName val="모래구입(7000)"/>
      <sheetName val="모래구입(6700)"/>
      <sheetName val="포대시멘트"/>
      <sheetName val="차로이탈인식시설"/>
      <sheetName val="설계표"/>
      <sheetName val="원가계산"/>
      <sheetName val="총괄내역서"/>
      <sheetName val="마운딩산출"/>
      <sheetName val="소형고압면적"/>
      <sheetName val="지주목산출"/>
      <sheetName val="수량산출서"/>
      <sheetName val="식재일위"/>
      <sheetName val="수목운반,상하차비"/>
      <sheetName val="이식자재산출"/>
      <sheetName val=" 단가"/>
      <sheetName val="시설물일위"/>
      <sheetName val="노임단가2000년"/>
      <sheetName val="기계경비목록"/>
      <sheetName val="기계경비"/>
      <sheetName val="시멘트철근"/>
      <sheetName val="골재집계표"/>
      <sheetName val="복통 (10)"/>
      <sheetName val="부"/>
      <sheetName val="수원공(총)"/>
      <sheetName val="갑지(가로)"/>
      <sheetName val="나"/>
      <sheetName val="CB건축(신) (2)"/>
      <sheetName val="CB건축(신)"/>
      <sheetName val="옥산"/>
      <sheetName val="업체별(옥)"/>
      <sheetName val="단가대비표"/>
      <sheetName val="식재단가 (2)"/>
      <sheetName val="뽑기"/>
      <sheetName val="ㅂㅂ"/>
      <sheetName val="ㅂㅂ (2)"/>
      <sheetName val="ㅂㅂ (3)"/>
      <sheetName val="ㅂㅂ (4)"/>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산출근거"/>
      <sheetName val="자재기성산출서"/>
      <sheetName val="일위대가"/>
      <sheetName val="수량산출서 (3)"/>
      <sheetName val="총괄표"/>
      <sheetName val="단가표"/>
      <sheetName val="총총괄"/>
      <sheetName val="세부내역서"/>
      <sheetName val="감액산출근거"/>
      <sheetName val="기성청구서 (2)"/>
      <sheetName val="제초작업실행내역서"/>
      <sheetName val="10월 시공정산 (3)"/>
      <sheetName val="4"/>
      <sheetName val="산출근거서 (9800)"/>
      <sheetName val="증감대비표"/>
      <sheetName val="6차분13회기성요약표"/>
      <sheetName val="토공견적"/>
      <sheetName val="철콘 견적"/>
      <sheetName val="증감대비"/>
      <sheetName val="총괄"/>
      <sheetName val="금차분"/>
      <sheetName val="전체분"/>
      <sheetName val="1+100"/>
      <sheetName val="토목내역서(설계변경)"/>
      <sheetName val="공사비요약 "/>
      <sheetName val="도로복구"/>
      <sheetName val="줄눈설치단가"/>
      <sheetName val="도급 "/>
      <sheetName val="내역2안(1구간)"/>
      <sheetName val="내역2안(2구간)"/>
      <sheetName val="세부예정공정표(시례3,4교)"/>
      <sheetName val="4.건별공사비증감내역"/>
      <sheetName val="집계표지(전체분)"/>
      <sheetName val="내역(전체분)"/>
      <sheetName val="집계표지(금회분)"/>
      <sheetName val="내역(금회분)"/>
      <sheetName val="수량이동(사)"/>
      <sheetName val="보완현황(농림부)"/>
      <sheetName val="콘크리트 작업일보2"/>
      <sheetName val="주요계획보완2003년1차"/>
      <sheetName val="지급자재단가"/>
      <sheetName val="FAX"/>
      <sheetName val="위임장(배상현) (2)"/>
      <sheetName val="창호(12월) (2)"/>
      <sheetName val="단가조사표"/>
      <sheetName val="견적비교표"/>
      <sheetName val="J直材4"/>
      <sheetName val="산출내역서집계표"/>
      <sheetName val="공통경비(11월)"/>
      <sheetName val="철.콘"/>
      <sheetName val="토공사"/>
      <sheetName val="일위집계"/>
      <sheetName val="일위대가 (3)"/>
      <sheetName val="자재가격"/>
      <sheetName val="준설내역"/>
      <sheetName val="준설재료"/>
      <sheetName val="공정표(출력)"/>
      <sheetName val="회계원가현황(본사)"/>
      <sheetName val="회계원가현황 (현장)"/>
      <sheetName val="master"/>
      <sheetName val="계약내내역"/>
      <sheetName val="세부내역서 (2)"/>
      <sheetName val="검측계획서"/>
      <sheetName val="검측요청서(토지)"/>
      <sheetName val="배관체크"/>
      <sheetName val="5.25"/>
      <sheetName val="계좌입금의뢰서"/>
      <sheetName val="각 서"/>
      <sheetName val="직불합의각서(토공)"/>
      <sheetName val="직불합의각서(수목)"/>
      <sheetName val="직불합의각서(계측)"/>
      <sheetName val="관리비 (2)"/>
      <sheetName val="보조기층단가분개"/>
      <sheetName val="인부산출"/>
      <sheetName val="강서구기별"/>
      <sheetName val="공사원가계산서"/>
      <sheetName val="총괄내역 A+B"/>
      <sheetName val="내역A"/>
      <sheetName val="내역B"/>
      <sheetName val="골조도"/>
      <sheetName val="집계-교대"/>
      <sheetName val="집계-교대1"/>
      <sheetName val="교대1"/>
      <sheetName val="L형 옹벽공제 추가앞성토"/>
      <sheetName val="집계-교대2"/>
      <sheetName val="교대2"/>
      <sheetName val="추가앞성토"/>
      <sheetName val="복통보수일위대가표 "/>
      <sheetName val="수량계산서"/>
      <sheetName val="심사승인공문"/>
      <sheetName val="덕트,트레이(함평)"/>
      <sheetName val="tggwan(mac)"/>
      <sheetName val="실행내역서 (2)"/>
      <sheetName val="관리비"/>
      <sheetName val="작은검사원"/>
      <sheetName val="작은기성(갑)"/>
      <sheetName val="작은기성(을)"/>
      <sheetName val="두원검사원"/>
      <sheetName val="두원기성(갑)"/>
      <sheetName val="두원기성(을)"/>
      <sheetName val="총괄 (집) (2)"/>
      <sheetName val="174호 (A각)"/>
      <sheetName val="174호(D각)"/>
      <sheetName val="재료1.11 (2)"/>
      <sheetName val="운반산출근거 (2)"/>
      <sheetName val="중분대용1"/>
      <sheetName val="중분대용2"/>
      <sheetName val="본선"/>
      <sheetName val="본선2"/>
      <sheetName val="본선3"/>
      <sheetName val="R-A(우)"/>
      <sheetName val=" R-A(우2)"/>
      <sheetName val="R-A(좌)"/>
      <sheetName val="R-A(좌2)"/>
      <sheetName val="소분리대 반사판"/>
      <sheetName val="총괄원가 (최종실행) "/>
      <sheetName val="집계 최종(실행)"/>
      <sheetName val="최종내역(실행)"/>
      <sheetName val="27"/>
      <sheetName val="28"/>
      <sheetName val="8월9~14"/>
      <sheetName val="24"/>
      <sheetName val="25"/>
      <sheetName val="토목원가계산서"/>
      <sheetName val="토목집계표"/>
      <sheetName val="토목"/>
      <sheetName val="11(5)"/>
      <sheetName val="표지 (세)"/>
      <sheetName val="8fc"/>
      <sheetName val="수공2"/>
      <sheetName val="직1호"/>
      <sheetName val="8만전체물량"/>
      <sheetName val="9.7만전체물량"/>
      <sheetName val="설계자"/>
      <sheetName val="확의견"/>
      <sheetName val="개요"/>
      <sheetName val="공감요율산출"/>
      <sheetName val="관리비3의3총괄"/>
      <sheetName val="공사비명세서"/>
      <sheetName val="02.05.14"/>
      <sheetName val="02.5.23"/>
      <sheetName val="물량증감대비"/>
      <sheetName val="봉성내역"/>
      <sheetName val="입곡내역"/>
      <sheetName val="총"/>
      <sheetName val="간선총괄 "/>
      <sheetName val="취수탑총괄"/>
      <sheetName val="2002년정산 변경2)"/>
      <sheetName val="격자블럭"/>
      <sheetName val="보강공집계표"/>
      <sheetName val=" 사면수량집계표"/>
      <sheetName val="공제현황"/>
      <sheetName val="13-19"/>
      <sheetName val="SPA SP"/>
      <sheetName val="CRD SP"/>
      <sheetName val="정산"/>
      <sheetName val="품의"/>
      <sheetName val="토지면적+건물면적 (2)"/>
      <sheetName val="12월 판관비실적(배부후)"/>
      <sheetName val="print용(더블) (2)"/>
      <sheetName val="면담일지"/>
      <sheetName val="계획처리"/>
      <sheetName val="COVER (2)"/>
      <sheetName val="▣현대수출"/>
      <sheetName val="▣차종실적"/>
      <sheetName val="▣판매실적 (3)"/>
      <sheetName val="XX경쟁판매 (2)"/>
      <sheetName val="▣익월계획"/>
      <sheetName val="▣익월계획 (3)"/>
      <sheetName val="▣익월계획 (추가)"/>
      <sheetName val="BACKUP 판매실적 (2)"/>
      <sheetName val="▣경쟁판매"/>
      <sheetName val="▣3사수출"/>
      <sheetName val="공정별LAY (4)"/>
      <sheetName val="4.TO 및 현재원"/>
      <sheetName val="Sheet1 (2)"/>
      <sheetName val="PRO(삭제)"/>
      <sheetName val="가동비조사"/>
      <sheetName val="재료POSITION"/>
      <sheetName val="업체별금액"/>
      <sheetName val="원부자재단가LIST"/>
      <sheetName val="과거차종"/>
      <sheetName val="2_BOM관리업무분장"/>
      <sheetName val="0825"/>
      <sheetName val="내역"/>
      <sheetName val="예산서 (2)"/>
      <sheetName val="C&amp;CIW"/>
      <sheetName val="충주"/>
      <sheetName val="물량공정"/>
      <sheetName val="2.사업보완개요 (2)"/>
      <sheetName val="토공유동표(4)"/>
      <sheetName val="별도 (2)"/>
      <sheetName val="공사에규격"/>
      <sheetName val="사전검측"/>
      <sheetName val="기성청구원"/>
      <sheetName val="투입내역서"/>
      <sheetName val="암파쇄방호시설연장조서@"/>
      <sheetName val="검사원"/>
      <sheetName val="기성내역(사정분)"/>
      <sheetName val="공사비증가내역서 (3)"/>
      <sheetName val="총괄내역"/>
      <sheetName val="요약"/>
      <sheetName val="청구서갑지(당초)"/>
      <sheetName val="품셈"/>
      <sheetName val="계약조건"/>
      <sheetName val="총괄집계표"/>
      <sheetName val="공통가설"/>
      <sheetName val="건축공사집계표"/>
      <sheetName val="을"/>
      <sheetName val="잡비"/>
      <sheetName val="사정단가  (2)"/>
      <sheetName val="건축공사(클럽하우스)"/>
      <sheetName val="건축공사(관리동)"/>
      <sheetName val="건축공사(후생동)"/>
      <sheetName val="건축공사(농기구창고)"/>
      <sheetName val="건축공사(정비고)"/>
      <sheetName val="건축공사(스타트하우스)"/>
      <sheetName val="건축공사(그늘집)"/>
      <sheetName val="건축공사(수위실)"/>
      <sheetName val="전기공사집계표"/>
      <sheetName val="전기공사(클럽하우스)"/>
      <sheetName val="전기공사(관리동)"/>
      <sheetName val="전기공사(후생동)"/>
      <sheetName val="전기공사(농기구창고)"/>
      <sheetName val="전기공사(정비고)"/>
      <sheetName val="전기공사(스타트하우스)"/>
      <sheetName val="전기공사(그늘집)"/>
      <sheetName val="전기공사(옥외)"/>
      <sheetName val="설비공사(집계표)"/>
      <sheetName val="설비공사(클럽하우스)"/>
      <sheetName val="설비공사(관리동)"/>
      <sheetName val="설비공사(후생동)"/>
      <sheetName val="설비공사(농기구창고)"/>
      <sheetName val="설비공사(스타트하우스)"/>
      <sheetName val="설비공사(그늘집)"/>
      <sheetName val="工완성공사율"/>
      <sheetName val="보도공제면적"/>
      <sheetName val="부하계산서"/>
      <sheetName val="일일터파기현황"/>
      <sheetName val="SHEET PILE"/>
      <sheetName val="하도급대비"/>
      <sheetName val="도급내역서(전체)발파제외"/>
      <sheetName val="기성부분 (2)"/>
      <sheetName val="시험성적서"/>
      <sheetName val="사업현황"/>
      <sheetName val="사업현황 (2)"/>
      <sheetName val="변경사유"/>
      <sheetName val="설계설명서"/>
      <sheetName val="설계설명서1"/>
      <sheetName val="99"/>
      <sheetName val="2000"/>
      <sheetName val="2001"/>
      <sheetName val="예정공정표총괄"/>
      <sheetName val="예정공정표99"/>
      <sheetName val="예정공정표2000"/>
      <sheetName val="동원인원"/>
      <sheetName val="총괄증감"/>
      <sheetName val="변경년도별"/>
      <sheetName val="화도중"/>
      <sheetName val="예정공정표 (3)"/>
      <sheetName val="견적대비(잡철)"/>
      <sheetName val="설명서"/>
      <sheetName val="현황 (2)"/>
      <sheetName val="3-2-1-다"/>
      <sheetName val="3-2-1-가"/>
      <sheetName val="3-2-2-가"/>
      <sheetName val="3-2-3-가"/>
      <sheetName val="수량증감"/>
      <sheetName val="단수(변)"/>
      <sheetName val="유동표(당초)"/>
      <sheetName val="유동표(변경)"/>
      <sheetName val="타공종 수량 집계표"/>
      <sheetName val="PE내관피스표(덕진국사~전주역간)"/>
      <sheetName val="PE내관피스표(1공구)"/>
      <sheetName val="공사개요  (2)"/>
      <sheetName val="콘_재료분리(1)"/>
      <sheetName val="B(함) 속초 제2"/>
      <sheetName val="안촌 제5"/>
      <sheetName val="U-TYPE-D"/>
      <sheetName val="2차분하도급원가"/>
      <sheetName val="2차분하도급내역"/>
      <sheetName val="변경(2차)"/>
      <sheetName val="원본 (2)"/>
      <sheetName val="경비산출 (4)"/>
      <sheetName val="3차내역"/>
      <sheetName val="`표지"/>
      <sheetName val="`공사개요"/>
      <sheetName val="주요자재검사부"/>
      <sheetName val="주요자재검사부 (2)"/>
      <sheetName val="시험검사실적(11월분)"/>
      <sheetName val="건축공사2"/>
      <sheetName val="TOTAL_BOQ"/>
      <sheetName val="사유서 (2)"/>
      <sheetName val="E0009"/>
      <sheetName val="PIPE"/>
      <sheetName val="0002Mech"/>
      <sheetName val="변경(을)"/>
      <sheetName val="24일일일출력일보 (2)"/>
      <sheetName val="24일작업일보 (2)"/>
      <sheetName val="29일작업일보"/>
      <sheetName val="29일일일출력일보"/>
      <sheetName val="E-01"/>
      <sheetName val="1.FLG SUMMARY (2)"/>
      <sheetName val="전선제원"/>
      <sheetName val="Input"/>
      <sheetName val="초기검토"/>
      <sheetName val="제2장력"/>
      <sheetName val="카테나리각"/>
      <sheetName val="실행내역서 "/>
      <sheetName val="일위(설)"/>
      <sheetName val="Sheet1 (3)"/>
      <sheetName val="2.손익추이"/>
      <sheetName val="EFFLIFT"/>
      <sheetName val="March (2)"/>
      <sheetName val="97323-47000"/>
      <sheetName val="76410"/>
      <sheetName val="77410"/>
      <sheetName val="76410 CHECK"/>
      <sheetName val="77410 CHECK"/>
      <sheetName val="WIPER PIVOT 반대조립"/>
      <sheetName val="출장경로"/>
      <sheetName val="DETAIL(3)"/>
      <sheetName val="SPG구성 (2)"/>
      <sheetName val="9월일정표"/>
      <sheetName val="가단가(台分)"/>
      <sheetName val="금형LIST"/>
      <sheetName val="실적(차종별)"/>
      <sheetName val="PAD중량"/>
      <sheetName val="단가합의서"/>
      <sheetName val="JUMP"/>
      <sheetName val="화일 라벨"/>
      <sheetName val="품의서"/>
      <sheetName val="구매품의서"/>
      <sheetName val="출고전표"/>
      <sheetName val="협조전"/>
      <sheetName val="BOX적재량"/>
      <sheetName val="회의록"/>
      <sheetName val="업체연락망"/>
      <sheetName val="9.지원계획"/>
      <sheetName val="TEST"/>
      <sheetName val="충남종합"/>
      <sheetName val="기성원가"/>
      <sheetName val="1차기성"/>
      <sheetName val="깨기물량"/>
      <sheetName val="현황5"/>
      <sheetName val="기성부분검사원양식"/>
      <sheetName val="기성부분(총괄)"/>
      <sheetName val="07답사515"/>
      <sheetName val="도로단위당"/>
      <sheetName val="변경제잡비(총괄)"/>
      <sheetName val="견적"/>
      <sheetName val="견적잡비"/>
      <sheetName val="견적서갑지"/>
      <sheetName val="내역 (국제)"/>
      <sheetName val="총괄(국제)"/>
      <sheetName val="노원열병합  건축공사기성내역서"/>
      <sheetName val="화재 탐지 설비"/>
      <sheetName val="257A1"/>
    </sheetNames>
    <sheetDataSet>
      <sheetData sheetId="0"/>
      <sheetData sheetId="1" refreshError="1"/>
      <sheetData sheetId="2" refreshError="1"/>
      <sheetData sheetId="3" refreshError="1"/>
      <sheetData sheetId="4" refreshError="1"/>
      <sheetData sheetId="5"/>
      <sheetData sheetId="6"/>
      <sheetData sheetId="7"/>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sheetData sheetId="30" refreshError="1"/>
      <sheetData sheetId="3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refreshError="1"/>
      <sheetData sheetId="219" refreshError="1"/>
      <sheetData sheetId="220" refreshError="1"/>
      <sheetData sheetId="221" refreshError="1"/>
      <sheetData sheetId="222"/>
      <sheetData sheetId="223"/>
      <sheetData sheetId="224" refreshError="1"/>
      <sheetData sheetId="225"/>
      <sheetData sheetId="226"/>
      <sheetData sheetId="227"/>
      <sheetData sheetId="228"/>
      <sheetData sheetId="229"/>
      <sheetData sheetId="230"/>
      <sheetData sheetId="231"/>
      <sheetData sheetId="232"/>
      <sheetData sheetId="233" refreshError="1"/>
      <sheetData sheetId="234" refreshError="1"/>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sheetData sheetId="336" refreshError="1"/>
      <sheetData sheetId="337" refreshError="1"/>
      <sheetData sheetId="338" refreshError="1"/>
      <sheetData sheetId="339"/>
      <sheetData sheetId="340" refreshError="1"/>
      <sheetData sheetId="341" refreshError="1"/>
      <sheetData sheetId="342" refreshError="1"/>
      <sheetData sheetId="343"/>
      <sheetData sheetId="344"/>
      <sheetData sheetId="345" refreshError="1"/>
      <sheetData sheetId="346"/>
      <sheetData sheetId="347" refreshError="1"/>
      <sheetData sheetId="348" refreshError="1"/>
      <sheetData sheetId="349"/>
      <sheetData sheetId="350"/>
      <sheetData sheetId="351" refreshError="1"/>
      <sheetData sheetId="352"/>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sheetData sheetId="367"/>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sheetData sheetId="382"/>
      <sheetData sheetId="383" refreshError="1"/>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refreshError="1"/>
      <sheetData sheetId="433" refreshError="1"/>
      <sheetData sheetId="434" refreshError="1"/>
      <sheetData sheetId="435" refreshError="1"/>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refreshError="1"/>
      <sheetData sheetId="522" refreshError="1"/>
      <sheetData sheetId="523" refreshError="1"/>
      <sheetData sheetId="524" refreshError="1"/>
      <sheetData sheetId="525"/>
      <sheetData sheetId="526"/>
      <sheetData sheetId="527"/>
      <sheetData sheetId="528"/>
      <sheetData sheetId="529"/>
      <sheetData sheetId="530"/>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산출내역서집계표"/>
      <sheetName val="#REF"/>
      <sheetName val="콘_재료분리(1)"/>
      <sheetName val="내역"/>
      <sheetName val="구조물"/>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력표"/>
      <sheetName val="사업계획표지"/>
      <sheetName val="목차및표지"/>
      <sheetName val="1사업개요"/>
      <sheetName val="2설명서"/>
      <sheetName val="3예정공정"/>
      <sheetName val="3수량"/>
      <sheetName val="원가"/>
      <sheetName val="4지하수"/>
      <sheetName val="단가표"/>
      <sheetName val="일위대가"/>
      <sheetName val="주상도"/>
      <sheetName val="일수"/>
      <sheetName val="손료"/>
      <sheetName val="일률"/>
      <sheetName val="단가"/>
      <sheetName val="시추예상주상도"/>
      <sheetName val="폐공처리모식도"/>
      <sheetName val="#REF"/>
      <sheetName val="07답사515"/>
      <sheetName val="경비_원본"/>
      <sheetName val="257A1"/>
      <sheetName val="내역서(기성청구)"/>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공사수량표(2005년도-준공)</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적용요령"/>
      <sheetName val="단가일람표"/>
      <sheetName val="일위대가"/>
      <sheetName val="작업량산출근거"/>
      <sheetName val="운반비산출내역"/>
      <sheetName val="중기사용료"/>
      <sheetName val="소운반"/>
      <sheetName val="사토운반거리"/>
      <sheetName val="운반도"/>
      <sheetName val="노임단가"/>
      <sheetName val="자재단가"/>
      <sheetName val="위치범례"/>
      <sheetName val="범례"/>
      <sheetName val="범례상세"/>
      <sheetName val="총괄표"/>
      <sheetName val="직접인건비"/>
      <sheetName val="내역(중앙)"/>
      <sheetName val="내역(창신)"/>
      <sheetName val="Sheet2"/>
      <sheetName val="장척총괄"/>
      <sheetName val="장척명세"/>
      <sheetName val="수량산출"/>
      <sheetName val="분전함신설"/>
      <sheetName val="접지1종"/>
      <sheetName val="3수량"/>
      <sheetName val="#REF"/>
      <sheetName val="견적서양식"/>
      <sheetName val="교대(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산출"/>
      <sheetName val="원가"/>
      <sheetName val="집계표"/>
      <sheetName val="건축"/>
      <sheetName val="조경,토목"/>
      <sheetName val="안전시설"/>
      <sheetName val="집계"/>
      <sheetName val="터파기및재료"/>
      <sheetName val="BID"/>
      <sheetName val="DATE"/>
      <sheetName val="산출내역서집계표"/>
      <sheetName val="사토운반거리"/>
      <sheetName val="소운반"/>
      <sheetName val="원가계산"/>
      <sheetName val="총 원가계산"/>
    </sheetNames>
    <sheetDataSet>
      <sheetData sheetId="0">
        <row r="2">
          <cell r="A2"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BID"/>
      <sheetName val="횡배수관"/>
      <sheetName val="내역"/>
      <sheetName val="터파기및재료"/>
      <sheetName val="INPUT"/>
      <sheetName val="단가"/>
      <sheetName val="청곡개거재료계산"/>
      <sheetName val="산출내역서집계표"/>
      <sheetName val="사다리"/>
      <sheetName val="9GNG운반"/>
      <sheetName val="관재료"/>
      <sheetName val="4.2유효폭의 계산"/>
      <sheetName val="5.소재"/>
      <sheetName val="POL6차-PIPING"/>
      <sheetName val="원형1호맨홀토공수량"/>
      <sheetName val="배수관토공산출"/>
      <sheetName val="백호우계수"/>
      <sheetName val="Sheet2"/>
      <sheetName val="일위대가"/>
      <sheetName val="건축내역"/>
      <sheetName val="TOTAL3"/>
      <sheetName val="공비대비"/>
      <sheetName val="수량산출"/>
      <sheetName val="대로근거"/>
      <sheetName val="노임단가"/>
    </sheetNames>
    <sheetDataSet>
      <sheetData sheetId="0">
        <row r="61">
          <cell r="G6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사토운반거리"/>
      <sheetName val="소운반"/>
      <sheetName val="#REF"/>
      <sheetName val="산출내역서집계표"/>
      <sheetName val="수로교총재료집계"/>
      <sheetName val="기계경비일람"/>
      <sheetName val="요율"/>
      <sheetName val="내역(중앙)"/>
      <sheetName val="내역(창신)"/>
      <sheetName val="Sheet1 (2)"/>
      <sheetName val="일용노임단가"/>
      <sheetName val="시점교대"/>
      <sheetName val="노임단가"/>
      <sheetName val="터파기및재료"/>
      <sheetName val="분전반"/>
      <sheetName val="A 견적"/>
      <sheetName val="단면"/>
      <sheetName val="P3"/>
      <sheetName val="내역서"/>
      <sheetName val="신천3호용수로"/>
      <sheetName val="기계공사"/>
      <sheetName val="평야부단가"/>
      <sheetName val="함수연습"/>
      <sheetName val="일위산출"/>
      <sheetName val="수량산출"/>
      <sheetName val="지급자재"/>
      <sheetName val="단위중량"/>
      <sheetName val="수로교"/>
      <sheetName val="관리,공감"/>
      <sheetName val="상수구조화편집부표"/>
      <sheetName val="수수료산출용"/>
      <sheetName val="오수토공"/>
      <sheetName val="CABLE SIZ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고"/>
      <sheetName val="BID"/>
      <sheetName val="내역서"/>
      <sheetName val="Sheet2"/>
      <sheetName val="설계수량"/>
    </sheetNames>
    <sheetDataSet>
      <sheetData sheetId="0" refreshError="1"/>
      <sheetData sheetId="1">
        <row r="1">
          <cell r="A1" t="str">
            <v>BDCODE</v>
          </cell>
        </row>
      </sheetData>
      <sheetData sheetId="2" refreshError="1"/>
      <sheetData sheetId="3" refreshError="1"/>
      <sheetData sheetId="4"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일반시방"/>
      <sheetName val="특기시방"/>
      <sheetName val="간지"/>
      <sheetName val="원가계산서"/>
      <sheetName val="예산서"/>
      <sheetName val="관급자재LIST"/>
      <sheetName val="한전외선공사비"/>
      <sheetName val="간지 (2)"/>
      <sheetName val="일위대가-1"/>
      <sheetName val="일위대가-2"/>
      <sheetName val="간지 (3)"/>
      <sheetName val="산출근거"/>
      <sheetName val="간지 (4)"/>
      <sheetName val="단가조사"/>
      <sheetName val="제어반부표"/>
      <sheetName val="공원등부표"/>
      <sheetName val="가로등부표"/>
      <sheetName val="일위대가서(종)"/>
      <sheetName val="산출집계"/>
      <sheetName val="등가거리"/>
      <sheetName val="전압강하"/>
      <sheetName val="노무비 근거"/>
      <sheetName val="직공비"/>
      <sheetName val="DATE"/>
      <sheetName val="일위대가표"/>
      <sheetName val="단가"/>
      <sheetName val="집계"/>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고"/>
      <sheetName val="BID"/>
      <sheetName val="내역서"/>
      <sheetName val="터파기및재료"/>
      <sheetName val="콘_재료분리(1)"/>
      <sheetName val="빗물받이(910-510-410)"/>
      <sheetName val="수로교"/>
      <sheetName val="산출내역서집계표"/>
      <sheetName val="48신설단가"/>
      <sheetName val="홍성남부(효자)"/>
      <sheetName val="#REF"/>
      <sheetName val="품셈"/>
    </sheetNames>
    <sheetDataSet>
      <sheetData sheetId="0" refreshError="1"/>
      <sheetData sheetId="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T5</v>
          </cell>
          <cell r="B2">
            <v>2073</v>
          </cell>
          <cell r="C2" t="str">
            <v>I</v>
          </cell>
          <cell r="D2">
            <v>1184</v>
          </cell>
          <cell r="E2" t="str">
            <v>직 접 공 사 비</v>
          </cell>
          <cell r="I2">
            <v>3097715144</v>
          </cell>
        </row>
        <row r="3">
          <cell r="A3" t="str">
            <v>T4</v>
          </cell>
          <cell r="B3">
            <v>87</v>
          </cell>
          <cell r="C3" t="str">
            <v>1.</v>
          </cell>
          <cell r="D3">
            <v>2368</v>
          </cell>
          <cell r="E3" t="str">
            <v>토          공</v>
          </cell>
          <cell r="I3">
            <v>0</v>
          </cell>
        </row>
        <row r="4">
          <cell r="A4" t="str">
            <v>T2</v>
          </cell>
          <cell r="B4">
            <v>21</v>
          </cell>
          <cell r="C4" t="str">
            <v>1.01</v>
          </cell>
          <cell r="D4">
            <v>3104</v>
          </cell>
          <cell r="E4" t="str">
            <v>기존구조물철거공</v>
          </cell>
          <cell r="I4">
            <v>0</v>
          </cell>
        </row>
        <row r="5">
          <cell r="A5" t="str">
            <v>T1</v>
          </cell>
          <cell r="B5">
            <v>7</v>
          </cell>
          <cell r="C5" t="str">
            <v>a</v>
          </cell>
          <cell r="D5">
            <v>3228</v>
          </cell>
          <cell r="E5" t="str">
            <v>무근콘크리트깨기</v>
          </cell>
          <cell r="I5">
            <v>0</v>
          </cell>
        </row>
        <row r="6">
          <cell r="A6" t="str">
            <v>D00003</v>
          </cell>
          <cell r="B6">
            <v>68</v>
          </cell>
          <cell r="C6" t="str">
            <v>-1</v>
          </cell>
          <cell r="D6">
            <v>3600</v>
          </cell>
          <cell r="E6" t="str">
            <v>무근콘크리트깨기</v>
          </cell>
          <cell r="F6" t="str">
            <v>(30 Cm 이상)</v>
          </cell>
          <cell r="G6" t="str">
            <v>㎥</v>
          </cell>
          <cell r="I6">
            <v>0</v>
          </cell>
        </row>
        <row r="7">
          <cell r="A7" t="str">
            <v>D00002</v>
          </cell>
          <cell r="B7">
            <v>405</v>
          </cell>
          <cell r="C7" t="str">
            <v>-2</v>
          </cell>
          <cell r="D7">
            <v>3728</v>
          </cell>
          <cell r="E7" t="str">
            <v>무근콘크리트깨기</v>
          </cell>
          <cell r="F7" t="str">
            <v>(30 Cm 미만)</v>
          </cell>
          <cell r="G7" t="str">
            <v>㎥</v>
          </cell>
          <cell r="I7">
            <v>0</v>
          </cell>
        </row>
        <row r="8">
          <cell r="A8" t="str">
            <v>E1</v>
          </cell>
          <cell r="B8">
            <v>0</v>
          </cell>
          <cell r="C8" t="str">
            <v>소계</v>
          </cell>
          <cell r="D8">
            <v>3912</v>
          </cell>
          <cell r="I8">
            <v>0</v>
          </cell>
        </row>
        <row r="9">
          <cell r="A9" t="str">
            <v>T1</v>
          </cell>
          <cell r="B9">
            <v>11</v>
          </cell>
          <cell r="C9" t="str">
            <v>b</v>
          </cell>
          <cell r="D9">
            <v>4004</v>
          </cell>
          <cell r="E9" t="str">
            <v>철근콘크리트깨기</v>
          </cell>
          <cell r="I9">
            <v>0</v>
          </cell>
        </row>
        <row r="10">
          <cell r="A10" t="str">
            <v>D00006</v>
          </cell>
          <cell r="B10">
            <v>14</v>
          </cell>
          <cell r="C10" t="str">
            <v>-1</v>
          </cell>
          <cell r="D10">
            <v>4096</v>
          </cell>
          <cell r="E10" t="str">
            <v>철근콘크리트깨기</v>
          </cell>
          <cell r="F10" t="str">
            <v>(30 Cm 이상)</v>
          </cell>
          <cell r="G10" t="str">
            <v>㎥</v>
          </cell>
          <cell r="I10">
            <v>0</v>
          </cell>
        </row>
        <row r="11">
          <cell r="A11" t="str">
            <v>D00005</v>
          </cell>
          <cell r="B11">
            <v>1</v>
          </cell>
          <cell r="C11" t="str">
            <v>-2</v>
          </cell>
          <cell r="D11">
            <v>4128</v>
          </cell>
          <cell r="E11" t="str">
            <v>철근콘크리트깨기</v>
          </cell>
          <cell r="F11" t="str">
            <v>(30 Cm 미만)</v>
          </cell>
          <cell r="G11" t="str">
            <v>㎥</v>
          </cell>
          <cell r="I11">
            <v>0</v>
          </cell>
        </row>
        <row r="12">
          <cell r="A12" t="str">
            <v>E1</v>
          </cell>
          <cell r="B12">
            <v>0</v>
          </cell>
          <cell r="C12" t="str">
            <v>소계</v>
          </cell>
          <cell r="D12">
            <v>4160</v>
          </cell>
          <cell r="I12">
            <v>0</v>
          </cell>
        </row>
        <row r="13">
          <cell r="A13" t="str">
            <v>D00013</v>
          </cell>
          <cell r="B13">
            <v>96</v>
          </cell>
          <cell r="C13" t="str">
            <v>c</v>
          </cell>
          <cell r="D13">
            <v>4168</v>
          </cell>
          <cell r="E13" t="str">
            <v>석축헐기</v>
          </cell>
          <cell r="G13" t="str">
            <v>㎡</v>
          </cell>
          <cell r="I13">
            <v>0</v>
          </cell>
        </row>
        <row r="14">
          <cell r="A14" t="str">
            <v>T1</v>
          </cell>
          <cell r="B14">
            <v>16</v>
          </cell>
          <cell r="C14" t="str">
            <v>d</v>
          </cell>
          <cell r="D14">
            <v>4176</v>
          </cell>
          <cell r="E14" t="str">
            <v>기존포장깨기</v>
          </cell>
          <cell r="I14">
            <v>0</v>
          </cell>
        </row>
        <row r="15">
          <cell r="A15" t="str">
            <v>D00007</v>
          </cell>
          <cell r="B15">
            <v>268</v>
          </cell>
          <cell r="C15" t="str">
            <v>-1</v>
          </cell>
          <cell r="D15">
            <v>4304</v>
          </cell>
          <cell r="E15" t="str">
            <v>콘크리트포장깨기</v>
          </cell>
          <cell r="F15" t="str">
            <v>(기 계)</v>
          </cell>
          <cell r="G15" t="str">
            <v>㎥</v>
          </cell>
          <cell r="I15">
            <v>0</v>
          </cell>
        </row>
        <row r="16">
          <cell r="A16" t="str">
            <v>D00009</v>
          </cell>
          <cell r="B16">
            <v>1316</v>
          </cell>
          <cell r="C16" t="str">
            <v>-2</v>
          </cell>
          <cell r="D16">
            <v>4312</v>
          </cell>
          <cell r="E16" t="str">
            <v>아스팔트포장깨기</v>
          </cell>
          <cell r="F16" t="str">
            <v>(기 계)</v>
          </cell>
          <cell r="G16" t="str">
            <v>㎥</v>
          </cell>
          <cell r="I16">
            <v>0</v>
          </cell>
        </row>
        <row r="17">
          <cell r="A17" t="str">
            <v>E1</v>
          </cell>
          <cell r="B17">
            <v>0</v>
          </cell>
          <cell r="C17" t="str">
            <v>소계</v>
          </cell>
          <cell r="D17">
            <v>4319</v>
          </cell>
          <cell r="I17">
            <v>0</v>
          </cell>
        </row>
        <row r="18">
          <cell r="A18" t="str">
            <v>T1</v>
          </cell>
          <cell r="B18">
            <v>20</v>
          </cell>
          <cell r="C18" t="str">
            <v>e</v>
          </cell>
          <cell r="D18">
            <v>4927</v>
          </cell>
          <cell r="E18" t="str">
            <v>기계절단</v>
          </cell>
          <cell r="I18">
            <v>0</v>
          </cell>
        </row>
        <row r="19">
          <cell r="A19" t="str">
            <v>D00011</v>
          </cell>
          <cell r="B19">
            <v>38</v>
          </cell>
          <cell r="C19" t="str">
            <v>-1</v>
          </cell>
          <cell r="D19">
            <v>4968</v>
          </cell>
          <cell r="E19" t="str">
            <v>콘크리트절단</v>
          </cell>
          <cell r="F19" t="str">
            <v>(기 계)</v>
          </cell>
          <cell r="G19" t="str">
            <v>M</v>
          </cell>
          <cell r="I19">
            <v>0</v>
          </cell>
        </row>
        <row r="20">
          <cell r="A20" t="str">
            <v>D00012</v>
          </cell>
          <cell r="B20">
            <v>1358</v>
          </cell>
          <cell r="C20" t="str">
            <v>-2</v>
          </cell>
          <cell r="D20">
            <v>5096</v>
          </cell>
          <cell r="E20" t="str">
            <v>아스콘절단</v>
          </cell>
          <cell r="F20" t="str">
            <v>(기 계)</v>
          </cell>
          <cell r="G20" t="str">
            <v>M</v>
          </cell>
          <cell r="I20">
            <v>0</v>
          </cell>
        </row>
        <row r="21">
          <cell r="A21" t="str">
            <v>E1</v>
          </cell>
          <cell r="B21">
            <v>0</v>
          </cell>
          <cell r="C21" t="str">
            <v>소계</v>
          </cell>
          <cell r="D21">
            <v>5436</v>
          </cell>
          <cell r="I21">
            <v>0</v>
          </cell>
        </row>
        <row r="22">
          <cell r="A22" t="str">
            <v>E2</v>
          </cell>
          <cell r="B22">
            <v>0</v>
          </cell>
          <cell r="C22" t="str">
            <v>계</v>
          </cell>
          <cell r="D22">
            <v>5856</v>
          </cell>
          <cell r="I22">
            <v>0</v>
          </cell>
        </row>
        <row r="23">
          <cell r="A23" t="str">
            <v>D00161</v>
          </cell>
          <cell r="B23">
            <v>1452</v>
          </cell>
          <cell r="C23" t="str">
            <v>1.02</v>
          </cell>
          <cell r="D23">
            <v>5896</v>
          </cell>
          <cell r="E23" t="str">
            <v>토사다이크 축조공</v>
          </cell>
          <cell r="G23" t="str">
            <v>㎥</v>
          </cell>
          <cell r="I23">
            <v>0</v>
          </cell>
        </row>
        <row r="24">
          <cell r="A24" t="str">
            <v>T2</v>
          </cell>
          <cell r="B24">
            <v>26</v>
          </cell>
          <cell r="C24" t="str">
            <v>1.03</v>
          </cell>
          <cell r="D24">
            <v>5936</v>
          </cell>
          <cell r="E24" t="str">
            <v>표토제거</v>
          </cell>
          <cell r="I24">
            <v>0</v>
          </cell>
        </row>
        <row r="25">
          <cell r="A25" t="str">
            <v>D00016</v>
          </cell>
          <cell r="B25">
            <v>52754</v>
          </cell>
          <cell r="C25" t="str">
            <v>a</v>
          </cell>
          <cell r="D25">
            <v>6016</v>
          </cell>
          <cell r="E25" t="str">
            <v>표토제거</v>
          </cell>
          <cell r="F25" t="str">
            <v>(답 구 간)</v>
          </cell>
          <cell r="G25" t="str">
            <v>㎡</v>
          </cell>
          <cell r="I25">
            <v>0</v>
          </cell>
        </row>
        <row r="26">
          <cell r="A26" t="str">
            <v>D00017</v>
          </cell>
          <cell r="B26">
            <v>54039</v>
          </cell>
          <cell r="C26" t="str">
            <v>b</v>
          </cell>
          <cell r="D26">
            <v>6144</v>
          </cell>
          <cell r="E26" t="str">
            <v>표토제거</v>
          </cell>
          <cell r="F26" t="str">
            <v>(답외구간)</v>
          </cell>
          <cell r="G26" t="str">
            <v>㎡</v>
          </cell>
          <cell r="I26">
            <v>0</v>
          </cell>
        </row>
        <row r="27">
          <cell r="A27" t="str">
            <v>E2</v>
          </cell>
          <cell r="B27">
            <v>0</v>
          </cell>
          <cell r="C27" t="str">
            <v>계</v>
          </cell>
          <cell r="D27">
            <v>6272</v>
          </cell>
          <cell r="I27">
            <v>0</v>
          </cell>
        </row>
        <row r="28">
          <cell r="A28" t="str">
            <v>D00018</v>
          </cell>
          <cell r="B28">
            <v>172967</v>
          </cell>
          <cell r="C28" t="str">
            <v>1.04</v>
          </cell>
          <cell r="D28">
            <v>6400</v>
          </cell>
          <cell r="E28" t="str">
            <v>벌개제근</v>
          </cell>
          <cell r="G28" t="str">
            <v>㎡</v>
          </cell>
          <cell r="I28">
            <v>0</v>
          </cell>
        </row>
        <row r="29">
          <cell r="A29" t="str">
            <v>T2</v>
          </cell>
          <cell r="B29">
            <v>36</v>
          </cell>
          <cell r="C29" t="str">
            <v>1.05</v>
          </cell>
          <cell r="D29">
            <v>6528</v>
          </cell>
          <cell r="E29" t="str">
            <v>깍  기  공</v>
          </cell>
          <cell r="I29">
            <v>0</v>
          </cell>
        </row>
        <row r="30">
          <cell r="A30" t="str">
            <v>D00022</v>
          </cell>
          <cell r="B30">
            <v>397643</v>
          </cell>
          <cell r="C30" t="str">
            <v>a</v>
          </cell>
          <cell r="D30">
            <v>6752</v>
          </cell>
          <cell r="E30" t="str">
            <v>토  사깎기</v>
          </cell>
          <cell r="F30" t="str">
            <v>(불도쟈 32 Ton)</v>
          </cell>
          <cell r="G30" t="str">
            <v>㎥</v>
          </cell>
          <cell r="I30">
            <v>0</v>
          </cell>
        </row>
        <row r="31">
          <cell r="A31" t="str">
            <v>D00024</v>
          </cell>
          <cell r="B31">
            <v>510465</v>
          </cell>
          <cell r="C31" t="str">
            <v>b</v>
          </cell>
          <cell r="D31">
            <v>6976</v>
          </cell>
          <cell r="E31" t="str">
            <v>리핑암깍기</v>
          </cell>
          <cell r="F31" t="str">
            <v>(리퍼도쟈 32 Ton)</v>
          </cell>
          <cell r="G31" t="str">
            <v>㎥</v>
          </cell>
          <cell r="I31">
            <v>0</v>
          </cell>
        </row>
        <row r="32">
          <cell r="A32" t="str">
            <v>T1</v>
          </cell>
          <cell r="B32">
            <v>35</v>
          </cell>
          <cell r="C32" t="str">
            <v>c</v>
          </cell>
          <cell r="D32">
            <v>7040</v>
          </cell>
          <cell r="E32" t="str">
            <v>발파암깍기</v>
          </cell>
          <cell r="I32">
            <v>0</v>
          </cell>
        </row>
        <row r="33">
          <cell r="A33" t="str">
            <v>D01225</v>
          </cell>
          <cell r="B33">
            <v>41672</v>
          </cell>
          <cell r="C33" t="str">
            <v>-1</v>
          </cell>
          <cell r="D33">
            <v>7072</v>
          </cell>
          <cell r="E33" t="str">
            <v>발파암깍기</v>
          </cell>
          <cell r="F33" t="str">
            <v>(미진동발파)</v>
          </cell>
          <cell r="G33" t="str">
            <v>㎥</v>
          </cell>
          <cell r="I33">
            <v>0</v>
          </cell>
        </row>
        <row r="34">
          <cell r="A34" t="str">
            <v>D00033</v>
          </cell>
          <cell r="B34">
            <v>76716</v>
          </cell>
          <cell r="C34" t="str">
            <v>-2</v>
          </cell>
          <cell r="D34">
            <v>7154</v>
          </cell>
          <cell r="E34" t="str">
            <v>발파암깍기</v>
          </cell>
          <cell r="F34" t="str">
            <v>(백호우+브레이카)</v>
          </cell>
          <cell r="G34" t="str">
            <v>㎥</v>
          </cell>
          <cell r="I34">
            <v>0</v>
          </cell>
        </row>
        <row r="35">
          <cell r="A35" t="str">
            <v>D00034</v>
          </cell>
          <cell r="B35">
            <v>439959</v>
          </cell>
          <cell r="C35" t="str">
            <v>-3</v>
          </cell>
          <cell r="D35">
            <v>7159</v>
          </cell>
          <cell r="E35" t="str">
            <v>발파암깍기</v>
          </cell>
          <cell r="F35" t="str">
            <v>(크로울러드릴)</v>
          </cell>
          <cell r="G35" t="str">
            <v>㎥</v>
          </cell>
          <cell r="I35">
            <v>0</v>
          </cell>
        </row>
        <row r="36">
          <cell r="A36" t="str">
            <v>E1</v>
          </cell>
          <cell r="B36">
            <v>0</v>
          </cell>
          <cell r="C36" t="str">
            <v>소계</v>
          </cell>
          <cell r="D36">
            <v>7163</v>
          </cell>
          <cell r="I36">
            <v>0</v>
          </cell>
        </row>
        <row r="37">
          <cell r="A37" t="str">
            <v>E2</v>
          </cell>
          <cell r="B37">
            <v>0</v>
          </cell>
          <cell r="C37" t="str">
            <v>계</v>
          </cell>
          <cell r="D37">
            <v>7168</v>
          </cell>
          <cell r="I37">
            <v>0</v>
          </cell>
        </row>
        <row r="38">
          <cell r="A38" t="str">
            <v>T2</v>
          </cell>
          <cell r="B38">
            <v>54</v>
          </cell>
          <cell r="C38" t="str">
            <v>1.06</v>
          </cell>
          <cell r="D38">
            <v>8728</v>
          </cell>
          <cell r="E38" t="str">
            <v>운 반 공</v>
          </cell>
          <cell r="I38">
            <v>0</v>
          </cell>
        </row>
        <row r="39">
          <cell r="A39" t="str">
            <v>T1</v>
          </cell>
          <cell r="B39">
            <v>42</v>
          </cell>
          <cell r="C39" t="str">
            <v>a</v>
          </cell>
          <cell r="D39">
            <v>8760</v>
          </cell>
          <cell r="E39" t="str">
            <v>토    사</v>
          </cell>
          <cell r="I39">
            <v>0</v>
          </cell>
        </row>
        <row r="40">
          <cell r="A40" t="str">
            <v>W00002</v>
          </cell>
          <cell r="B40">
            <v>30672</v>
          </cell>
          <cell r="C40" t="str">
            <v>-1</v>
          </cell>
          <cell r="D40">
            <v>8776</v>
          </cell>
          <cell r="E40" t="str">
            <v>무대운반</v>
          </cell>
          <cell r="G40" t="str">
            <v>㎥</v>
          </cell>
          <cell r="I40">
            <v>0</v>
          </cell>
        </row>
        <row r="41">
          <cell r="A41" t="str">
            <v>D00045</v>
          </cell>
          <cell r="B41">
            <v>3228</v>
          </cell>
          <cell r="C41" t="str">
            <v>-2</v>
          </cell>
          <cell r="D41">
            <v>8783</v>
          </cell>
          <cell r="E41" t="str">
            <v>도쟈운반</v>
          </cell>
          <cell r="F41" t="str">
            <v>L=45.0 m</v>
          </cell>
          <cell r="G41" t="str">
            <v>㎥</v>
          </cell>
          <cell r="I41">
            <v>0</v>
          </cell>
        </row>
        <row r="42">
          <cell r="A42" t="str">
            <v>D00052</v>
          </cell>
          <cell r="B42">
            <v>80189</v>
          </cell>
          <cell r="C42" t="str">
            <v>-3</v>
          </cell>
          <cell r="D42">
            <v>8787</v>
          </cell>
          <cell r="E42" t="str">
            <v>덤프운반</v>
          </cell>
          <cell r="F42" t="str">
            <v>L=2.2 Km</v>
          </cell>
          <cell r="G42" t="str">
            <v>㎥</v>
          </cell>
          <cell r="I42">
            <v>0</v>
          </cell>
        </row>
        <row r="43">
          <cell r="A43" t="str">
            <v>E1</v>
          </cell>
          <cell r="B43">
            <v>0</v>
          </cell>
          <cell r="C43" t="str">
            <v>소계</v>
          </cell>
          <cell r="D43">
            <v>8790</v>
          </cell>
          <cell r="I43">
            <v>0</v>
          </cell>
        </row>
        <row r="44">
          <cell r="A44" t="str">
            <v>T1</v>
          </cell>
          <cell r="B44">
            <v>47</v>
          </cell>
          <cell r="C44" t="str">
            <v>b</v>
          </cell>
          <cell r="D44">
            <v>8792</v>
          </cell>
          <cell r="E44" t="str">
            <v>리 핑 암</v>
          </cell>
          <cell r="I44">
            <v>0</v>
          </cell>
        </row>
        <row r="45">
          <cell r="A45" t="str">
            <v>W00003</v>
          </cell>
          <cell r="B45">
            <v>72394</v>
          </cell>
          <cell r="C45" t="str">
            <v>-1</v>
          </cell>
          <cell r="D45">
            <v>8888</v>
          </cell>
          <cell r="E45" t="str">
            <v>무대운반</v>
          </cell>
          <cell r="G45" t="str">
            <v>㎥</v>
          </cell>
          <cell r="I45">
            <v>0</v>
          </cell>
        </row>
        <row r="46">
          <cell r="A46" t="str">
            <v>D00046</v>
          </cell>
          <cell r="B46">
            <v>17195</v>
          </cell>
          <cell r="C46" t="str">
            <v>-2</v>
          </cell>
          <cell r="D46">
            <v>8984</v>
          </cell>
          <cell r="E46" t="str">
            <v>도쟈운반</v>
          </cell>
          <cell r="F46" t="str">
            <v>L=45.0 m</v>
          </cell>
          <cell r="G46" t="str">
            <v>㎥</v>
          </cell>
          <cell r="I46">
            <v>0</v>
          </cell>
        </row>
        <row r="47">
          <cell r="A47" t="str">
            <v>D00053</v>
          </cell>
          <cell r="B47">
            <v>548671</v>
          </cell>
          <cell r="C47" t="str">
            <v>-3</v>
          </cell>
          <cell r="D47">
            <v>9112</v>
          </cell>
          <cell r="E47" t="str">
            <v>덤프운반</v>
          </cell>
          <cell r="F47" t="str">
            <v>L=2.9 Km</v>
          </cell>
          <cell r="G47" t="str">
            <v>㎥</v>
          </cell>
          <cell r="I47">
            <v>0</v>
          </cell>
        </row>
        <row r="48">
          <cell r="A48" t="str">
            <v>E1</v>
          </cell>
          <cell r="B48">
            <v>0</v>
          </cell>
          <cell r="C48" t="str">
            <v>소계</v>
          </cell>
          <cell r="D48">
            <v>9208</v>
          </cell>
          <cell r="I48">
            <v>0</v>
          </cell>
        </row>
        <row r="49">
          <cell r="A49" t="str">
            <v>T1</v>
          </cell>
          <cell r="B49">
            <v>52</v>
          </cell>
          <cell r="C49" t="str">
            <v>c</v>
          </cell>
          <cell r="D49">
            <v>9224</v>
          </cell>
          <cell r="E49" t="str">
            <v>발 파 암</v>
          </cell>
          <cell r="I49">
            <v>0</v>
          </cell>
        </row>
        <row r="50">
          <cell r="A50" t="str">
            <v>W00004</v>
          </cell>
          <cell r="B50">
            <v>65011</v>
          </cell>
          <cell r="C50" t="str">
            <v>-1</v>
          </cell>
          <cell r="D50">
            <v>9280</v>
          </cell>
          <cell r="E50" t="str">
            <v>무대운반</v>
          </cell>
          <cell r="G50" t="str">
            <v>㎥</v>
          </cell>
          <cell r="I50">
            <v>0</v>
          </cell>
        </row>
        <row r="51">
          <cell r="A51" t="str">
            <v>D00047</v>
          </cell>
          <cell r="B51">
            <v>10117</v>
          </cell>
          <cell r="C51" t="str">
            <v>-2</v>
          </cell>
          <cell r="D51">
            <v>9350</v>
          </cell>
          <cell r="E51" t="str">
            <v>도쟈운반</v>
          </cell>
          <cell r="F51" t="str">
            <v>L=47.0 m</v>
          </cell>
          <cell r="G51" t="str">
            <v>㎥</v>
          </cell>
          <cell r="I51">
            <v>0</v>
          </cell>
        </row>
        <row r="52">
          <cell r="A52" t="str">
            <v>D00054</v>
          </cell>
          <cell r="B52">
            <v>568110</v>
          </cell>
          <cell r="C52" t="str">
            <v>-3</v>
          </cell>
          <cell r="D52">
            <v>9420</v>
          </cell>
          <cell r="E52" t="str">
            <v>덤프운반</v>
          </cell>
          <cell r="F52" t="str">
            <v>L=3.2 Km</v>
          </cell>
          <cell r="G52" t="str">
            <v>㎥</v>
          </cell>
          <cell r="I52">
            <v>0</v>
          </cell>
        </row>
        <row r="53">
          <cell r="A53" t="str">
            <v>E1</v>
          </cell>
          <cell r="B53">
            <v>0</v>
          </cell>
          <cell r="C53" t="str">
            <v>소계</v>
          </cell>
          <cell r="D53">
            <v>9448</v>
          </cell>
          <cell r="I53">
            <v>0</v>
          </cell>
        </row>
        <row r="54">
          <cell r="A54" t="str">
            <v>D00065</v>
          </cell>
          <cell r="B54">
            <v>71547</v>
          </cell>
          <cell r="C54" t="str">
            <v>d</v>
          </cell>
          <cell r="D54">
            <v>11323</v>
          </cell>
          <cell r="E54" t="str">
            <v>사토운반</v>
          </cell>
          <cell r="F54" t="str">
            <v>(토  사)</v>
          </cell>
          <cell r="G54" t="str">
            <v>㎥</v>
          </cell>
          <cell r="I54">
            <v>0</v>
          </cell>
        </row>
        <row r="55">
          <cell r="A55" t="str">
            <v>E2</v>
          </cell>
          <cell r="B55">
            <v>0</v>
          </cell>
          <cell r="C55" t="str">
            <v>계</v>
          </cell>
          <cell r="D55">
            <v>11448</v>
          </cell>
          <cell r="I55">
            <v>0</v>
          </cell>
        </row>
        <row r="56">
          <cell r="A56" t="str">
            <v>T2</v>
          </cell>
          <cell r="B56">
            <v>59</v>
          </cell>
          <cell r="C56" t="str">
            <v>1.07</v>
          </cell>
          <cell r="D56">
            <v>11672</v>
          </cell>
          <cell r="E56" t="str">
            <v>흙 쌓 기</v>
          </cell>
          <cell r="I56">
            <v>0</v>
          </cell>
        </row>
        <row r="57">
          <cell r="A57" t="str">
            <v>D00038</v>
          </cell>
          <cell r="B57">
            <v>159342</v>
          </cell>
          <cell r="C57" t="str">
            <v>a</v>
          </cell>
          <cell r="D57">
            <v>11800</v>
          </cell>
          <cell r="E57" t="str">
            <v>노상다짐</v>
          </cell>
          <cell r="G57" t="str">
            <v>㎥</v>
          </cell>
          <cell r="I57">
            <v>0</v>
          </cell>
        </row>
        <row r="58">
          <cell r="A58" t="str">
            <v>D00037</v>
          </cell>
          <cell r="B58">
            <v>1388650</v>
          </cell>
          <cell r="C58" t="str">
            <v>b</v>
          </cell>
          <cell r="D58">
            <v>11928</v>
          </cell>
          <cell r="E58" t="str">
            <v>노체다짐</v>
          </cell>
          <cell r="G58" t="str">
            <v>㎥</v>
          </cell>
          <cell r="I58">
            <v>0</v>
          </cell>
        </row>
        <row r="59">
          <cell r="A59" t="str">
            <v>D00039</v>
          </cell>
          <cell r="B59">
            <v>7582</v>
          </cell>
          <cell r="C59" t="str">
            <v>c</v>
          </cell>
          <cell r="D59">
            <v>12536</v>
          </cell>
          <cell r="E59" t="str">
            <v>녹 지 대</v>
          </cell>
          <cell r="G59" t="str">
            <v>㎥</v>
          </cell>
          <cell r="I59">
            <v>0</v>
          </cell>
        </row>
        <row r="60">
          <cell r="A60" t="str">
            <v>E2</v>
          </cell>
          <cell r="B60">
            <v>0</v>
          </cell>
          <cell r="C60" t="str">
            <v>계</v>
          </cell>
          <cell r="D60">
            <v>12712</v>
          </cell>
          <cell r="I60">
            <v>0</v>
          </cell>
        </row>
        <row r="61">
          <cell r="A61" t="str">
            <v>D00021</v>
          </cell>
          <cell r="B61">
            <v>42910</v>
          </cell>
          <cell r="C61" t="str">
            <v>1.08</v>
          </cell>
          <cell r="D61">
            <v>12928</v>
          </cell>
          <cell r="E61" t="str">
            <v>노상준비공</v>
          </cell>
          <cell r="F61" t="str">
            <v>(절 토 부)</v>
          </cell>
          <cell r="G61" t="str">
            <v>㎡</v>
          </cell>
          <cell r="I61">
            <v>0</v>
          </cell>
        </row>
        <row r="62">
          <cell r="A62" t="str">
            <v>T2</v>
          </cell>
          <cell r="B62">
            <v>75</v>
          </cell>
          <cell r="C62" t="str">
            <v>1.09</v>
          </cell>
          <cell r="D62">
            <v>13144</v>
          </cell>
          <cell r="E62" t="str">
            <v>법면 보호공</v>
          </cell>
          <cell r="I62">
            <v>0</v>
          </cell>
        </row>
        <row r="63">
          <cell r="A63" t="str">
            <v>D01235</v>
          </cell>
          <cell r="B63">
            <v>169210</v>
          </cell>
          <cell r="C63" t="str">
            <v>a</v>
          </cell>
          <cell r="D63">
            <v>13156</v>
          </cell>
          <cell r="E63" t="str">
            <v>거적덮기</v>
          </cell>
          <cell r="G63" t="str">
            <v>㎡</v>
          </cell>
          <cell r="I63">
            <v>0</v>
          </cell>
        </row>
        <row r="64">
          <cell r="A64" t="str">
            <v>D01172</v>
          </cell>
          <cell r="B64">
            <v>75390</v>
          </cell>
          <cell r="C64" t="str">
            <v>b</v>
          </cell>
          <cell r="D64">
            <v>13162</v>
          </cell>
          <cell r="E64" t="str">
            <v>NET-잔디</v>
          </cell>
          <cell r="G64" t="str">
            <v>㎡</v>
          </cell>
          <cell r="I64">
            <v>0</v>
          </cell>
        </row>
        <row r="65">
          <cell r="A65" t="str">
            <v>D00766</v>
          </cell>
          <cell r="B65">
            <v>39806</v>
          </cell>
          <cell r="C65" t="str">
            <v>c</v>
          </cell>
          <cell r="D65">
            <v>13166</v>
          </cell>
          <cell r="E65" t="str">
            <v>암절개면보호식제공</v>
          </cell>
          <cell r="F65" t="str">
            <v>(T=10 Cm)</v>
          </cell>
          <cell r="G65" t="str">
            <v>㎡</v>
          </cell>
          <cell r="I65">
            <v>0</v>
          </cell>
        </row>
        <row r="66">
          <cell r="A66" t="str">
            <v>D00071</v>
          </cell>
          <cell r="B66">
            <v>15663</v>
          </cell>
          <cell r="C66" t="str">
            <v>d</v>
          </cell>
          <cell r="D66">
            <v>13295</v>
          </cell>
          <cell r="E66" t="str">
            <v>녹지대떼</v>
          </cell>
          <cell r="G66" t="str">
            <v>㎡</v>
          </cell>
          <cell r="I66">
            <v>0</v>
          </cell>
        </row>
        <row r="67">
          <cell r="A67" t="str">
            <v>T1</v>
          </cell>
          <cell r="B67">
            <v>69</v>
          </cell>
          <cell r="C67" t="str">
            <v>e</v>
          </cell>
          <cell r="D67">
            <v>13296</v>
          </cell>
          <cell r="E67" t="str">
            <v>법면고르기</v>
          </cell>
          <cell r="I67">
            <v>0</v>
          </cell>
        </row>
        <row r="68">
          <cell r="A68" t="str">
            <v>D00077</v>
          </cell>
          <cell r="B68">
            <v>35985</v>
          </cell>
          <cell r="C68" t="str">
            <v>-1</v>
          </cell>
          <cell r="D68">
            <v>13360</v>
          </cell>
          <cell r="E68" t="str">
            <v>법면고르기</v>
          </cell>
          <cell r="F68" t="str">
            <v>(리핑암)</v>
          </cell>
          <cell r="G68" t="str">
            <v>㎡</v>
          </cell>
          <cell r="I68">
            <v>0</v>
          </cell>
        </row>
        <row r="69">
          <cell r="A69" t="str">
            <v>D00078</v>
          </cell>
          <cell r="B69">
            <v>36954</v>
          </cell>
          <cell r="C69" t="str">
            <v>-2</v>
          </cell>
          <cell r="D69">
            <v>13392</v>
          </cell>
          <cell r="E69" t="str">
            <v>법면고르기</v>
          </cell>
          <cell r="F69" t="str">
            <v>(발파암)</v>
          </cell>
          <cell r="G69" t="str">
            <v>㎡</v>
          </cell>
          <cell r="I69">
            <v>0</v>
          </cell>
        </row>
        <row r="70">
          <cell r="A70" t="str">
            <v>E1</v>
          </cell>
          <cell r="B70">
            <v>0</v>
          </cell>
          <cell r="C70" t="str">
            <v>소계</v>
          </cell>
          <cell r="D70">
            <v>13408</v>
          </cell>
          <cell r="I70">
            <v>0</v>
          </cell>
        </row>
        <row r="71">
          <cell r="A71" t="str">
            <v>T1</v>
          </cell>
          <cell r="B71">
            <v>74</v>
          </cell>
          <cell r="C71" t="str">
            <v>f</v>
          </cell>
          <cell r="D71">
            <v>13424</v>
          </cell>
          <cell r="E71" t="str">
            <v>공사중법면보호</v>
          </cell>
          <cell r="I71">
            <v>0</v>
          </cell>
        </row>
        <row r="72">
          <cell r="A72" t="str">
            <v>D00074</v>
          </cell>
          <cell r="B72">
            <v>173014</v>
          </cell>
          <cell r="C72" t="str">
            <v>-1</v>
          </cell>
          <cell r="D72">
            <v>13456</v>
          </cell>
          <cell r="E72" t="str">
            <v>법면다짐</v>
          </cell>
          <cell r="F72" t="str">
            <v>(성토부)</v>
          </cell>
          <cell r="G72" t="str">
            <v>㎡</v>
          </cell>
          <cell r="I72">
            <v>0</v>
          </cell>
        </row>
        <row r="73">
          <cell r="A73" t="str">
            <v>D01255</v>
          </cell>
          <cell r="B73">
            <v>68403</v>
          </cell>
          <cell r="C73" t="str">
            <v>-2</v>
          </cell>
          <cell r="D73">
            <v>13488</v>
          </cell>
          <cell r="E73" t="str">
            <v>법면보호망</v>
          </cell>
          <cell r="G73" t="str">
            <v>㎡</v>
          </cell>
          <cell r="I73">
            <v>0</v>
          </cell>
        </row>
        <row r="74">
          <cell r="A74" t="str">
            <v>D01256</v>
          </cell>
          <cell r="B74">
            <v>2438</v>
          </cell>
          <cell r="C74" t="str">
            <v>-3</v>
          </cell>
          <cell r="D74">
            <v>13520</v>
          </cell>
          <cell r="E74" t="str">
            <v>가도수로</v>
          </cell>
          <cell r="G74" t="str">
            <v>㎡</v>
          </cell>
          <cell r="I74">
            <v>0</v>
          </cell>
        </row>
        <row r="75">
          <cell r="A75" t="str">
            <v>E1</v>
          </cell>
          <cell r="B75">
            <v>0</v>
          </cell>
          <cell r="C75" t="str">
            <v>소계</v>
          </cell>
          <cell r="D75">
            <v>13536</v>
          </cell>
          <cell r="I75">
            <v>0</v>
          </cell>
        </row>
        <row r="76">
          <cell r="A76" t="str">
            <v>E2</v>
          </cell>
          <cell r="B76">
            <v>0</v>
          </cell>
          <cell r="C76" t="str">
            <v>계</v>
          </cell>
          <cell r="D76">
            <v>14287</v>
          </cell>
          <cell r="I76">
            <v>0</v>
          </cell>
        </row>
        <row r="77">
          <cell r="A77" t="str">
            <v>D00087</v>
          </cell>
          <cell r="B77">
            <v>12206</v>
          </cell>
          <cell r="C77" t="str">
            <v>1.10</v>
          </cell>
          <cell r="D77">
            <v>14868</v>
          </cell>
          <cell r="E77" t="str">
            <v>층 따 기</v>
          </cell>
          <cell r="F77" t="str">
            <v>(도쟈 19 Ton)</v>
          </cell>
          <cell r="G77" t="str">
            <v>㎥</v>
          </cell>
          <cell r="I77">
            <v>0</v>
          </cell>
        </row>
        <row r="78">
          <cell r="A78" t="str">
            <v>T2</v>
          </cell>
          <cell r="B78">
            <v>82</v>
          </cell>
          <cell r="C78" t="str">
            <v>1.11</v>
          </cell>
          <cell r="D78">
            <v>15158</v>
          </cell>
          <cell r="E78" t="str">
            <v>연약지반처리</v>
          </cell>
          <cell r="I78">
            <v>0</v>
          </cell>
        </row>
        <row r="79">
          <cell r="A79" t="str">
            <v>D00073</v>
          </cell>
          <cell r="B79">
            <v>17700</v>
          </cell>
          <cell r="C79" t="str">
            <v>a</v>
          </cell>
          <cell r="D79">
            <v>15303</v>
          </cell>
          <cell r="E79" t="str">
            <v>P.P  MAT</v>
          </cell>
          <cell r="F79" t="str">
            <v>(5.0 T/M)</v>
          </cell>
          <cell r="G79" t="str">
            <v>㎡</v>
          </cell>
          <cell r="I79">
            <v>0</v>
          </cell>
        </row>
        <row r="80">
          <cell r="A80" t="str">
            <v>D00072</v>
          </cell>
          <cell r="B80">
            <v>7618</v>
          </cell>
          <cell r="C80" t="str">
            <v>b</v>
          </cell>
          <cell r="D80">
            <v>15376</v>
          </cell>
          <cell r="E80" t="str">
            <v>SAND MAT</v>
          </cell>
          <cell r="F80" t="str">
            <v>(T=0.5 M)</v>
          </cell>
          <cell r="G80" t="str">
            <v>㎥</v>
          </cell>
          <cell r="I80">
            <v>0</v>
          </cell>
        </row>
        <row r="81">
          <cell r="A81" t="str">
            <v>D00081</v>
          </cell>
          <cell r="B81">
            <v>21</v>
          </cell>
          <cell r="C81" t="str">
            <v>c</v>
          </cell>
          <cell r="D81">
            <v>15412</v>
          </cell>
          <cell r="E81" t="str">
            <v>침 하 판</v>
          </cell>
          <cell r="G81" t="str">
            <v>EA</v>
          </cell>
          <cell r="I81">
            <v>0</v>
          </cell>
        </row>
        <row r="82">
          <cell r="A82" t="str">
            <v>D00089</v>
          </cell>
          <cell r="B82">
            <v>904</v>
          </cell>
          <cell r="C82" t="str">
            <v>d</v>
          </cell>
          <cell r="D82">
            <v>15421</v>
          </cell>
          <cell r="E82" t="str">
            <v>계측관리</v>
          </cell>
          <cell r="F82" t="str">
            <v>(지표침하판)</v>
          </cell>
          <cell r="G82" t="str">
            <v>회</v>
          </cell>
          <cell r="I82">
            <v>0</v>
          </cell>
        </row>
        <row r="83">
          <cell r="A83" t="str">
            <v>E2</v>
          </cell>
          <cell r="B83">
            <v>0</v>
          </cell>
          <cell r="C83" t="str">
            <v>계</v>
          </cell>
          <cell r="D83">
            <v>15430</v>
          </cell>
          <cell r="I83">
            <v>0</v>
          </cell>
        </row>
        <row r="84">
          <cell r="A84" t="str">
            <v>T2</v>
          </cell>
          <cell r="B84">
            <v>86</v>
          </cell>
          <cell r="C84" t="str">
            <v>1.12</v>
          </cell>
          <cell r="D84">
            <v>15448</v>
          </cell>
          <cell r="E84" t="str">
            <v>토공규준틀</v>
          </cell>
          <cell r="I84">
            <v>0</v>
          </cell>
        </row>
        <row r="85">
          <cell r="A85" t="str">
            <v>D00088</v>
          </cell>
          <cell r="B85">
            <v>820</v>
          </cell>
          <cell r="C85" t="str">
            <v>a</v>
          </cell>
          <cell r="D85">
            <v>15736</v>
          </cell>
          <cell r="E85" t="str">
            <v>토공규준틀</v>
          </cell>
          <cell r="F85" t="str">
            <v>(비탈면)</v>
          </cell>
          <cell r="G85" t="str">
            <v>EA</v>
          </cell>
          <cell r="I85">
            <v>0</v>
          </cell>
        </row>
        <row r="86">
          <cell r="A86" t="str">
            <v>D03844</v>
          </cell>
          <cell r="B86">
            <v>82</v>
          </cell>
          <cell r="C86" t="str">
            <v>b</v>
          </cell>
          <cell r="D86">
            <v>15880</v>
          </cell>
          <cell r="E86" t="str">
            <v>토공규준틀</v>
          </cell>
          <cell r="F86" t="str">
            <v>(수  평)</v>
          </cell>
          <cell r="G86" t="str">
            <v>EA</v>
          </cell>
          <cell r="I86">
            <v>0</v>
          </cell>
        </row>
        <row r="87">
          <cell r="A87" t="str">
            <v>E2</v>
          </cell>
          <cell r="B87">
            <v>0</v>
          </cell>
          <cell r="C87" t="str">
            <v>계</v>
          </cell>
          <cell r="D87">
            <v>15952</v>
          </cell>
          <cell r="I87">
            <v>0</v>
          </cell>
        </row>
        <row r="88">
          <cell r="A88" t="str">
            <v>E4</v>
          </cell>
          <cell r="B88">
            <v>0</v>
          </cell>
          <cell r="C88" t="str">
            <v>총계</v>
          </cell>
          <cell r="D88">
            <v>16024</v>
          </cell>
          <cell r="I88">
            <v>0</v>
          </cell>
        </row>
        <row r="89">
          <cell r="A89" t="str">
            <v>T4</v>
          </cell>
          <cell r="B89">
            <v>337</v>
          </cell>
          <cell r="C89" t="str">
            <v>2.</v>
          </cell>
          <cell r="D89">
            <v>16600</v>
          </cell>
          <cell r="E89" t="str">
            <v>배    수    공</v>
          </cell>
          <cell r="I89">
            <v>0</v>
          </cell>
        </row>
        <row r="90">
          <cell r="A90" t="str">
            <v>T3</v>
          </cell>
          <cell r="B90">
            <v>119</v>
          </cell>
          <cell r="C90" t="str">
            <v>2.A</v>
          </cell>
          <cell r="D90">
            <v>16708</v>
          </cell>
          <cell r="E90" t="str">
            <v>토          공</v>
          </cell>
          <cell r="I90">
            <v>0</v>
          </cell>
        </row>
        <row r="91">
          <cell r="A91" t="str">
            <v>T2</v>
          </cell>
          <cell r="B91">
            <v>94</v>
          </cell>
          <cell r="C91" t="str">
            <v>2.01</v>
          </cell>
          <cell r="D91">
            <v>17238</v>
          </cell>
          <cell r="E91" t="str">
            <v>측구터파기</v>
          </cell>
          <cell r="I91">
            <v>0</v>
          </cell>
        </row>
        <row r="92">
          <cell r="A92" t="str">
            <v>D00092</v>
          </cell>
          <cell r="B92">
            <v>20203</v>
          </cell>
          <cell r="C92" t="str">
            <v>a</v>
          </cell>
          <cell r="D92">
            <v>17503</v>
          </cell>
          <cell r="E92" t="str">
            <v>측구터파기</v>
          </cell>
          <cell r="F92" t="str">
            <v>(토  사)</v>
          </cell>
          <cell r="G92" t="str">
            <v>㎥</v>
          </cell>
          <cell r="I92">
            <v>0</v>
          </cell>
        </row>
        <row r="93">
          <cell r="A93" t="str">
            <v>D00093</v>
          </cell>
          <cell r="B93">
            <v>378</v>
          </cell>
          <cell r="C93" t="str">
            <v>b</v>
          </cell>
          <cell r="D93">
            <v>17636</v>
          </cell>
          <cell r="E93" t="str">
            <v>측구터파기</v>
          </cell>
          <cell r="F93" t="str">
            <v>(리핑암)</v>
          </cell>
          <cell r="G93" t="str">
            <v>㎥</v>
          </cell>
          <cell r="I93">
            <v>0</v>
          </cell>
        </row>
        <row r="94">
          <cell r="A94" t="str">
            <v>D00094</v>
          </cell>
          <cell r="B94">
            <v>677</v>
          </cell>
          <cell r="C94" t="str">
            <v>c</v>
          </cell>
          <cell r="D94">
            <v>17702</v>
          </cell>
          <cell r="E94" t="str">
            <v>측구터파기</v>
          </cell>
          <cell r="F94" t="str">
            <v>(발파암)</v>
          </cell>
          <cell r="G94" t="str">
            <v>㎥</v>
          </cell>
          <cell r="I94">
            <v>0</v>
          </cell>
        </row>
        <row r="95">
          <cell r="A95" t="str">
            <v>E2</v>
          </cell>
          <cell r="B95">
            <v>0</v>
          </cell>
          <cell r="C95" t="str">
            <v>계</v>
          </cell>
          <cell r="D95">
            <v>17735</v>
          </cell>
          <cell r="I95">
            <v>0</v>
          </cell>
        </row>
        <row r="96">
          <cell r="A96" t="str">
            <v>T2</v>
          </cell>
          <cell r="B96">
            <v>115</v>
          </cell>
          <cell r="C96" t="str">
            <v>2.02</v>
          </cell>
          <cell r="D96">
            <v>17752</v>
          </cell>
          <cell r="E96" t="str">
            <v>구조물터파기</v>
          </cell>
          <cell r="I96">
            <v>0</v>
          </cell>
        </row>
        <row r="97">
          <cell r="A97" t="str">
            <v>T1</v>
          </cell>
          <cell r="B97">
            <v>104</v>
          </cell>
          <cell r="C97" t="str">
            <v>a</v>
          </cell>
          <cell r="D97">
            <v>17816</v>
          </cell>
          <cell r="E97" t="str">
            <v>구조물터파기</v>
          </cell>
          <cell r="F97" t="str">
            <v>토  사</v>
          </cell>
          <cell r="I97">
            <v>0</v>
          </cell>
        </row>
        <row r="98">
          <cell r="A98" t="str">
            <v>D00124</v>
          </cell>
          <cell r="B98">
            <v>18909</v>
          </cell>
          <cell r="C98" t="str">
            <v>-1</v>
          </cell>
          <cell r="D98">
            <v>17848</v>
          </cell>
          <cell r="E98" t="str">
            <v>구조물터파기</v>
          </cell>
          <cell r="F98" t="str">
            <v>(육상토사 0∼1 M)</v>
          </cell>
          <cell r="G98" t="str">
            <v>㎥</v>
          </cell>
          <cell r="I98">
            <v>0</v>
          </cell>
        </row>
        <row r="99">
          <cell r="A99" t="str">
            <v>D00125</v>
          </cell>
          <cell r="B99">
            <v>5745</v>
          </cell>
          <cell r="C99" t="str">
            <v>-2</v>
          </cell>
          <cell r="D99">
            <v>17876</v>
          </cell>
          <cell r="E99" t="str">
            <v>구조물터파기</v>
          </cell>
          <cell r="F99" t="str">
            <v>(육상토사 1∼2 M)</v>
          </cell>
          <cell r="G99" t="str">
            <v>㎥</v>
          </cell>
          <cell r="I99">
            <v>0</v>
          </cell>
        </row>
        <row r="100">
          <cell r="A100" t="str">
            <v>D00126</v>
          </cell>
          <cell r="B100">
            <v>1477</v>
          </cell>
          <cell r="C100" t="str">
            <v>-3</v>
          </cell>
          <cell r="D100">
            <v>17890</v>
          </cell>
          <cell r="E100" t="str">
            <v>구조물터파기</v>
          </cell>
          <cell r="F100" t="str">
            <v>(육상토사 2∼3 M)</v>
          </cell>
          <cell r="G100" t="str">
            <v>㎥</v>
          </cell>
          <cell r="I100">
            <v>0</v>
          </cell>
        </row>
        <row r="101">
          <cell r="A101" t="str">
            <v>D00127</v>
          </cell>
          <cell r="B101">
            <v>449</v>
          </cell>
          <cell r="C101" t="str">
            <v>-4</v>
          </cell>
          <cell r="D101">
            <v>17897</v>
          </cell>
          <cell r="E101" t="str">
            <v>구조물터파기</v>
          </cell>
          <cell r="F101" t="str">
            <v>(육상토사 3∼4 M)</v>
          </cell>
          <cell r="G101" t="str">
            <v>㎥</v>
          </cell>
          <cell r="I101">
            <v>0</v>
          </cell>
        </row>
        <row r="102">
          <cell r="A102" t="str">
            <v>D00128</v>
          </cell>
          <cell r="B102">
            <v>343</v>
          </cell>
          <cell r="C102" t="str">
            <v>-5</v>
          </cell>
          <cell r="D102">
            <v>17901</v>
          </cell>
          <cell r="E102" t="str">
            <v>구조물터파기</v>
          </cell>
          <cell r="F102" t="str">
            <v>(육상토사 4∼5 M)</v>
          </cell>
          <cell r="G102" t="str">
            <v>㎥</v>
          </cell>
          <cell r="I102">
            <v>0</v>
          </cell>
        </row>
        <row r="103">
          <cell r="A103" t="str">
            <v>D00129</v>
          </cell>
          <cell r="B103">
            <v>237</v>
          </cell>
          <cell r="C103" t="str">
            <v>-6</v>
          </cell>
          <cell r="D103">
            <v>17903</v>
          </cell>
          <cell r="E103" t="str">
            <v>구조물터파기</v>
          </cell>
          <cell r="F103" t="str">
            <v>(육상토사 5∼6 M)</v>
          </cell>
          <cell r="G103" t="str">
            <v>㎥</v>
          </cell>
          <cell r="I103">
            <v>0</v>
          </cell>
        </row>
        <row r="104">
          <cell r="A104" t="str">
            <v>D00132</v>
          </cell>
          <cell r="B104">
            <v>56</v>
          </cell>
          <cell r="C104" t="str">
            <v>-7</v>
          </cell>
          <cell r="D104">
            <v>17904</v>
          </cell>
          <cell r="E104" t="str">
            <v>구조물터파기</v>
          </cell>
          <cell r="F104" t="str">
            <v>(육상토사 6∼7 M)</v>
          </cell>
          <cell r="G104" t="str">
            <v>㎥</v>
          </cell>
          <cell r="I104">
            <v>0</v>
          </cell>
        </row>
        <row r="105">
          <cell r="A105" t="str">
            <v>E1</v>
          </cell>
          <cell r="B105">
            <v>0</v>
          </cell>
          <cell r="C105" t="str">
            <v>소계</v>
          </cell>
          <cell r="D105">
            <v>18032</v>
          </cell>
          <cell r="I105">
            <v>0</v>
          </cell>
        </row>
        <row r="106">
          <cell r="A106" t="str">
            <v>T1</v>
          </cell>
          <cell r="B106">
            <v>108</v>
          </cell>
          <cell r="C106" t="str">
            <v>b</v>
          </cell>
          <cell r="D106">
            <v>18035</v>
          </cell>
          <cell r="E106" t="str">
            <v>구조물터파기</v>
          </cell>
          <cell r="F106" t="str">
            <v>리핑암</v>
          </cell>
          <cell r="I106">
            <v>0</v>
          </cell>
        </row>
        <row r="107">
          <cell r="A107" t="str">
            <v>D00133</v>
          </cell>
          <cell r="B107">
            <v>1227</v>
          </cell>
          <cell r="C107" t="str">
            <v>-1</v>
          </cell>
          <cell r="D107">
            <v>18038</v>
          </cell>
          <cell r="E107" t="str">
            <v>구조물터파기</v>
          </cell>
          <cell r="F107" t="str">
            <v>(육상리핑암 0∼1 M)</v>
          </cell>
          <cell r="G107" t="str">
            <v>㎥</v>
          </cell>
          <cell r="I107">
            <v>0</v>
          </cell>
        </row>
        <row r="108">
          <cell r="A108" t="str">
            <v>D00134</v>
          </cell>
          <cell r="B108">
            <v>1</v>
          </cell>
          <cell r="C108" t="str">
            <v>-2</v>
          </cell>
          <cell r="D108">
            <v>18071</v>
          </cell>
          <cell r="E108" t="str">
            <v>구조물터파기</v>
          </cell>
          <cell r="F108" t="str">
            <v>(육상리핑암 1∼2 M)</v>
          </cell>
          <cell r="G108" t="str">
            <v>㎥</v>
          </cell>
          <cell r="I108">
            <v>0</v>
          </cell>
        </row>
        <row r="109">
          <cell r="A109" t="str">
            <v>E1</v>
          </cell>
          <cell r="B109">
            <v>0</v>
          </cell>
          <cell r="C109" t="str">
            <v>소계</v>
          </cell>
          <cell r="D109">
            <v>18088</v>
          </cell>
          <cell r="I109">
            <v>0</v>
          </cell>
        </row>
        <row r="110">
          <cell r="A110" t="str">
            <v>T1</v>
          </cell>
          <cell r="B110">
            <v>114</v>
          </cell>
          <cell r="C110" t="str">
            <v>c</v>
          </cell>
          <cell r="D110">
            <v>18104</v>
          </cell>
          <cell r="E110" t="str">
            <v>구조물터파기</v>
          </cell>
          <cell r="F110" t="str">
            <v>발파암</v>
          </cell>
          <cell r="I110">
            <v>0</v>
          </cell>
        </row>
        <row r="111">
          <cell r="A111" t="str">
            <v>D00135</v>
          </cell>
          <cell r="B111">
            <v>2915</v>
          </cell>
          <cell r="C111" t="str">
            <v>-1</v>
          </cell>
          <cell r="D111">
            <v>18168</v>
          </cell>
          <cell r="E111" t="str">
            <v>구조물터파기</v>
          </cell>
          <cell r="F111" t="str">
            <v>(육상발파암 0∼1 M)</v>
          </cell>
          <cell r="G111" t="str">
            <v>㎥</v>
          </cell>
          <cell r="I111">
            <v>0</v>
          </cell>
        </row>
        <row r="112">
          <cell r="A112" t="str">
            <v>D00136</v>
          </cell>
          <cell r="B112">
            <v>2362</v>
          </cell>
          <cell r="C112" t="str">
            <v>-2</v>
          </cell>
          <cell r="D112">
            <v>18204</v>
          </cell>
          <cell r="E112" t="str">
            <v>구조물터파기</v>
          </cell>
          <cell r="F112" t="str">
            <v>(육상발파암 1∼2 M)</v>
          </cell>
          <cell r="G112" t="str">
            <v>㎥</v>
          </cell>
          <cell r="I112">
            <v>0</v>
          </cell>
        </row>
        <row r="113">
          <cell r="A113" t="str">
            <v>D03810</v>
          </cell>
          <cell r="B113">
            <v>200</v>
          </cell>
          <cell r="C113" t="str">
            <v>-3</v>
          </cell>
          <cell r="D113">
            <v>18452</v>
          </cell>
          <cell r="E113" t="str">
            <v>구조물터파기</v>
          </cell>
          <cell r="F113" t="str">
            <v>(육상발파암 2∼3 M)</v>
          </cell>
          <cell r="G113" t="str">
            <v>㎥</v>
          </cell>
          <cell r="I113">
            <v>0</v>
          </cell>
        </row>
        <row r="114">
          <cell r="A114" t="str">
            <v>D03811</v>
          </cell>
          <cell r="B114">
            <v>66</v>
          </cell>
          <cell r="C114" t="str">
            <v>-4</v>
          </cell>
          <cell r="D114">
            <v>18576</v>
          </cell>
          <cell r="E114" t="str">
            <v>구조물터파기</v>
          </cell>
          <cell r="F114" t="str">
            <v>(육상발파암 3∼4 M)</v>
          </cell>
          <cell r="G114" t="str">
            <v>㎥</v>
          </cell>
          <cell r="I114">
            <v>0</v>
          </cell>
        </row>
        <row r="115">
          <cell r="A115" t="str">
            <v>E1</v>
          </cell>
          <cell r="B115">
            <v>0</v>
          </cell>
          <cell r="C115" t="str">
            <v>소계</v>
          </cell>
          <cell r="D115">
            <v>18700</v>
          </cell>
          <cell r="I115">
            <v>0</v>
          </cell>
        </row>
        <row r="116">
          <cell r="A116" t="str">
            <v>E2</v>
          </cell>
          <cell r="B116">
            <v>0</v>
          </cell>
          <cell r="C116" t="str">
            <v>계</v>
          </cell>
          <cell r="D116">
            <v>19195</v>
          </cell>
          <cell r="I116">
            <v>0</v>
          </cell>
        </row>
        <row r="117">
          <cell r="A117" t="str">
            <v>D00156</v>
          </cell>
          <cell r="B117">
            <v>43324</v>
          </cell>
          <cell r="C117" t="str">
            <v>2.03</v>
          </cell>
          <cell r="D117">
            <v>19245</v>
          </cell>
          <cell r="E117" t="str">
            <v>되메우기및다짐</v>
          </cell>
          <cell r="F117" t="str">
            <v>(인력50%+백호우50%)</v>
          </cell>
          <cell r="G117" t="str">
            <v>㎥</v>
          </cell>
          <cell r="I117">
            <v>0</v>
          </cell>
        </row>
        <row r="118">
          <cell r="A118" t="str">
            <v>D01204</v>
          </cell>
          <cell r="B118">
            <v>2871</v>
          </cell>
          <cell r="C118" t="str">
            <v>2.04</v>
          </cell>
          <cell r="D118">
            <v>19286</v>
          </cell>
          <cell r="E118" t="str">
            <v>잔토처리</v>
          </cell>
          <cell r="F118" t="str">
            <v>(인 력)</v>
          </cell>
          <cell r="G118" t="str">
            <v>㎥</v>
          </cell>
          <cell r="I118">
            <v>0</v>
          </cell>
        </row>
        <row r="119">
          <cell r="A119" t="str">
            <v>D00166</v>
          </cell>
          <cell r="B119">
            <v>1453</v>
          </cell>
          <cell r="C119" t="str">
            <v>2.05</v>
          </cell>
          <cell r="D119">
            <v>19326</v>
          </cell>
          <cell r="E119" t="str">
            <v>측구뚝쌓기</v>
          </cell>
          <cell r="F119" t="str">
            <v>(인 력)</v>
          </cell>
          <cell r="G119" t="str">
            <v>㎡</v>
          </cell>
          <cell r="I119">
            <v>0</v>
          </cell>
        </row>
        <row r="120">
          <cell r="A120" t="str">
            <v>E3</v>
          </cell>
          <cell r="B120">
            <v>0</v>
          </cell>
          <cell r="C120" t="str">
            <v>합계</v>
          </cell>
          <cell r="D120">
            <v>19406</v>
          </cell>
          <cell r="I120">
            <v>0</v>
          </cell>
        </row>
        <row r="121">
          <cell r="A121" t="str">
            <v>T3</v>
          </cell>
          <cell r="B121">
            <v>149</v>
          </cell>
          <cell r="C121" t="str">
            <v>2.B</v>
          </cell>
          <cell r="D121">
            <v>19414</v>
          </cell>
          <cell r="E121" t="str">
            <v>측    구    공</v>
          </cell>
          <cell r="I121">
            <v>0</v>
          </cell>
        </row>
        <row r="122">
          <cell r="A122" t="str">
            <v>T2</v>
          </cell>
          <cell r="B122">
            <v>127</v>
          </cell>
          <cell r="C122" t="str">
            <v>2.06</v>
          </cell>
          <cell r="D122">
            <v>19435</v>
          </cell>
          <cell r="E122" t="str">
            <v>L 형측구</v>
          </cell>
          <cell r="I122">
            <v>0</v>
          </cell>
        </row>
        <row r="123">
          <cell r="A123" t="str">
            <v>D00358</v>
          </cell>
          <cell r="B123">
            <v>2037</v>
          </cell>
          <cell r="C123" t="str">
            <v>a</v>
          </cell>
          <cell r="D123">
            <v>19471</v>
          </cell>
          <cell r="E123" t="str">
            <v>L 형측구</v>
          </cell>
          <cell r="F123" t="str">
            <v>(형식-1, H=0.515m)</v>
          </cell>
          <cell r="G123" t="str">
            <v>M</v>
          </cell>
          <cell r="I123">
            <v>0</v>
          </cell>
        </row>
        <row r="124">
          <cell r="A124" t="str">
            <v>D00359</v>
          </cell>
          <cell r="B124">
            <v>1974</v>
          </cell>
          <cell r="C124" t="str">
            <v>b</v>
          </cell>
          <cell r="D124">
            <v>19479</v>
          </cell>
          <cell r="E124" t="str">
            <v>L 형측구</v>
          </cell>
          <cell r="F124" t="str">
            <v>(형식-2, H=1.282m)</v>
          </cell>
          <cell r="G124" t="str">
            <v>M</v>
          </cell>
          <cell r="I124">
            <v>0</v>
          </cell>
        </row>
        <row r="125">
          <cell r="A125" t="str">
            <v>D00361</v>
          </cell>
          <cell r="B125">
            <v>1861</v>
          </cell>
          <cell r="C125" t="str">
            <v>c</v>
          </cell>
          <cell r="D125">
            <v>19481</v>
          </cell>
          <cell r="E125" t="str">
            <v>L 형측구</v>
          </cell>
          <cell r="F125" t="str">
            <v>(형식-3, H=2.215 M)</v>
          </cell>
          <cell r="G125" t="str">
            <v>M</v>
          </cell>
          <cell r="I125">
            <v>0</v>
          </cell>
        </row>
        <row r="126">
          <cell r="A126" t="str">
            <v>D01250</v>
          </cell>
          <cell r="B126">
            <v>4088</v>
          </cell>
          <cell r="C126" t="str">
            <v>d</v>
          </cell>
          <cell r="D126">
            <v>19483</v>
          </cell>
          <cell r="E126" t="str">
            <v>L 형측구</v>
          </cell>
          <cell r="F126" t="str">
            <v>(형식-4, H=0.35 m)</v>
          </cell>
          <cell r="G126" t="str">
            <v>M</v>
          </cell>
          <cell r="I126">
            <v>0</v>
          </cell>
        </row>
        <row r="127">
          <cell r="A127" t="str">
            <v>D00653</v>
          </cell>
          <cell r="B127">
            <v>20173</v>
          </cell>
          <cell r="C127" t="str">
            <v>e</v>
          </cell>
          <cell r="D127">
            <v>19485</v>
          </cell>
          <cell r="E127" t="str">
            <v>L 형측구</v>
          </cell>
          <cell r="F127" t="str">
            <v>(성토부, H=0.40 m)</v>
          </cell>
          <cell r="G127" t="str">
            <v>M</v>
          </cell>
          <cell r="I127">
            <v>0</v>
          </cell>
        </row>
        <row r="128">
          <cell r="A128" t="str">
            <v>E2</v>
          </cell>
          <cell r="B128">
            <v>0</v>
          </cell>
          <cell r="C128" t="str">
            <v>계</v>
          </cell>
          <cell r="D128">
            <v>19487</v>
          </cell>
          <cell r="I128">
            <v>0</v>
          </cell>
        </row>
        <row r="129">
          <cell r="A129" t="str">
            <v>T2</v>
          </cell>
          <cell r="B129">
            <v>133</v>
          </cell>
          <cell r="C129" t="str">
            <v>2.07</v>
          </cell>
          <cell r="D129">
            <v>19615</v>
          </cell>
          <cell r="E129" t="str">
            <v>U 형측구</v>
          </cell>
          <cell r="I129">
            <v>0</v>
          </cell>
        </row>
        <row r="130">
          <cell r="A130" t="str">
            <v>D00369</v>
          </cell>
          <cell r="B130">
            <v>5806</v>
          </cell>
          <cell r="C130" t="str">
            <v>a</v>
          </cell>
          <cell r="D130">
            <v>19647</v>
          </cell>
          <cell r="E130" t="str">
            <v>V 형측구</v>
          </cell>
          <cell r="F130" t="str">
            <v>(H=0.6 m)</v>
          </cell>
          <cell r="G130" t="str">
            <v>M</v>
          </cell>
          <cell r="I130">
            <v>0</v>
          </cell>
        </row>
        <row r="131">
          <cell r="A131" t="str">
            <v>D01178</v>
          </cell>
          <cell r="B131">
            <v>1120</v>
          </cell>
          <cell r="C131" t="str">
            <v>b</v>
          </cell>
          <cell r="D131">
            <v>19679</v>
          </cell>
          <cell r="E131" t="str">
            <v>U 형측구</v>
          </cell>
          <cell r="F131" t="str">
            <v>(형식-1)</v>
          </cell>
          <cell r="G131" t="str">
            <v>M</v>
          </cell>
          <cell r="I131">
            <v>0</v>
          </cell>
        </row>
        <row r="132">
          <cell r="A132" t="str">
            <v>D01179</v>
          </cell>
          <cell r="B132">
            <v>570</v>
          </cell>
          <cell r="C132" t="str">
            <v>c</v>
          </cell>
          <cell r="D132">
            <v>19711</v>
          </cell>
          <cell r="E132" t="str">
            <v>U 형측구</v>
          </cell>
          <cell r="F132" t="str">
            <v>(형식-2)</v>
          </cell>
          <cell r="G132" t="str">
            <v>M</v>
          </cell>
          <cell r="I132">
            <v>0</v>
          </cell>
        </row>
        <row r="133">
          <cell r="A133" t="str">
            <v>D01252</v>
          </cell>
          <cell r="B133">
            <v>116</v>
          </cell>
          <cell r="C133" t="str">
            <v>d</v>
          </cell>
          <cell r="D133">
            <v>19727</v>
          </cell>
          <cell r="E133" t="str">
            <v>U 형측구</v>
          </cell>
          <cell r="F133" t="str">
            <v>(형식-3)</v>
          </cell>
          <cell r="G133" t="str">
            <v>M</v>
          </cell>
          <cell r="I133">
            <v>0</v>
          </cell>
        </row>
        <row r="134">
          <cell r="A134" t="str">
            <v>E2</v>
          </cell>
          <cell r="B134">
            <v>0</v>
          </cell>
          <cell r="C134" t="str">
            <v>계</v>
          </cell>
          <cell r="D134">
            <v>19735</v>
          </cell>
          <cell r="I134">
            <v>0</v>
          </cell>
        </row>
        <row r="135">
          <cell r="A135" t="str">
            <v>T2</v>
          </cell>
          <cell r="B135">
            <v>140</v>
          </cell>
          <cell r="C135" t="str">
            <v>2.08</v>
          </cell>
          <cell r="D135">
            <v>19739</v>
          </cell>
          <cell r="E135" t="str">
            <v>버 팀 보</v>
          </cell>
          <cell r="I135">
            <v>0</v>
          </cell>
        </row>
        <row r="136">
          <cell r="A136" t="str">
            <v>D00237</v>
          </cell>
          <cell r="B136">
            <v>22</v>
          </cell>
          <cell r="C136" t="str">
            <v>a</v>
          </cell>
          <cell r="D136">
            <v>19741</v>
          </cell>
          <cell r="E136" t="str">
            <v>콘크리트타설</v>
          </cell>
          <cell r="F136" t="str">
            <v>(철근 펌프카)</v>
          </cell>
          <cell r="G136" t="str">
            <v>㎥</v>
          </cell>
          <cell r="I136">
            <v>0</v>
          </cell>
        </row>
        <row r="137">
          <cell r="A137" t="str">
            <v>D00276</v>
          </cell>
          <cell r="B137">
            <v>155</v>
          </cell>
          <cell r="C137" t="str">
            <v>b</v>
          </cell>
          <cell r="D137">
            <v>19742</v>
          </cell>
          <cell r="E137" t="str">
            <v>합판거푸집</v>
          </cell>
          <cell r="F137" t="str">
            <v>(3 회)</v>
          </cell>
          <cell r="G137" t="str">
            <v>㎡</v>
          </cell>
          <cell r="I137">
            <v>0</v>
          </cell>
        </row>
        <row r="138">
          <cell r="A138" t="str">
            <v>D00327</v>
          </cell>
          <cell r="B138">
            <v>122</v>
          </cell>
          <cell r="C138" t="str">
            <v>c</v>
          </cell>
          <cell r="D138">
            <v>19743</v>
          </cell>
          <cell r="E138" t="str">
            <v>동바리공</v>
          </cell>
          <cell r="F138" t="str">
            <v>(목재 4 회)</v>
          </cell>
          <cell r="G138" t="str">
            <v>공㎥</v>
          </cell>
          <cell r="I138">
            <v>0</v>
          </cell>
        </row>
        <row r="139">
          <cell r="A139" t="str">
            <v>D00270</v>
          </cell>
          <cell r="B139">
            <v>4.024</v>
          </cell>
          <cell r="C139" t="str">
            <v>d</v>
          </cell>
          <cell r="D139">
            <v>19807</v>
          </cell>
          <cell r="E139" t="str">
            <v>철근가공조립</v>
          </cell>
          <cell r="F139" t="str">
            <v>(간 단)</v>
          </cell>
          <cell r="G139" t="str">
            <v>Ton</v>
          </cell>
          <cell r="I139">
            <v>0</v>
          </cell>
        </row>
        <row r="140">
          <cell r="A140" t="str">
            <v>D00588</v>
          </cell>
          <cell r="B140">
            <v>111</v>
          </cell>
          <cell r="C140" t="str">
            <v>e</v>
          </cell>
          <cell r="D140">
            <v>19839</v>
          </cell>
          <cell r="E140" t="str">
            <v>스페이서 설치</v>
          </cell>
          <cell r="F140" t="str">
            <v>(슬라브및기초용)</v>
          </cell>
          <cell r="G140" t="str">
            <v>㎡</v>
          </cell>
          <cell r="I140">
            <v>0</v>
          </cell>
        </row>
        <row r="141">
          <cell r="A141" t="str">
            <v>E2</v>
          </cell>
          <cell r="B141">
            <v>0</v>
          </cell>
          <cell r="C141" t="str">
            <v>계</v>
          </cell>
          <cell r="D141">
            <v>19871</v>
          </cell>
          <cell r="I141">
            <v>0</v>
          </cell>
        </row>
        <row r="142">
          <cell r="A142" t="str">
            <v>D00360</v>
          </cell>
          <cell r="B142">
            <v>2050</v>
          </cell>
          <cell r="C142" t="str">
            <v>2.09</v>
          </cell>
          <cell r="D142">
            <v>19935</v>
          </cell>
          <cell r="E142" t="str">
            <v>산마루측구</v>
          </cell>
          <cell r="F142" t="str">
            <v>(H=0.65 M)</v>
          </cell>
          <cell r="G142" t="str">
            <v>M</v>
          </cell>
          <cell r="I142">
            <v>0</v>
          </cell>
        </row>
        <row r="143">
          <cell r="A143" t="str">
            <v>D01216</v>
          </cell>
          <cell r="B143">
            <v>1181</v>
          </cell>
          <cell r="C143" t="str">
            <v>2.10</v>
          </cell>
          <cell r="D143">
            <v>20031</v>
          </cell>
          <cell r="E143" t="str">
            <v>소단부측구</v>
          </cell>
          <cell r="G143" t="str">
            <v>M</v>
          </cell>
          <cell r="I143">
            <v>0</v>
          </cell>
        </row>
        <row r="144">
          <cell r="A144" t="str">
            <v>D03801</v>
          </cell>
          <cell r="B144">
            <v>1040</v>
          </cell>
          <cell r="C144" t="str">
            <v>2.11</v>
          </cell>
          <cell r="D144">
            <v>21889</v>
          </cell>
          <cell r="E144" t="str">
            <v>녹지대측구</v>
          </cell>
          <cell r="G144" t="str">
            <v>M</v>
          </cell>
          <cell r="I144">
            <v>0</v>
          </cell>
        </row>
        <row r="145">
          <cell r="A145" t="str">
            <v>T2</v>
          </cell>
          <cell r="B145">
            <v>148</v>
          </cell>
          <cell r="C145" t="str">
            <v>2.12</v>
          </cell>
          <cell r="D145">
            <v>23746</v>
          </cell>
          <cell r="E145" t="str">
            <v>맹  암  거</v>
          </cell>
          <cell r="I145">
            <v>0</v>
          </cell>
        </row>
        <row r="146">
          <cell r="A146" t="str">
            <v>D00356</v>
          </cell>
          <cell r="B146">
            <v>1367</v>
          </cell>
          <cell r="C146" t="str">
            <v>a</v>
          </cell>
          <cell r="D146">
            <v>24314</v>
          </cell>
          <cell r="E146" t="str">
            <v>맹암거설치</v>
          </cell>
          <cell r="F146" t="str">
            <v>(형식-1, 토사구간)</v>
          </cell>
          <cell r="G146" t="str">
            <v>M</v>
          </cell>
          <cell r="I146">
            <v>0</v>
          </cell>
        </row>
        <row r="147">
          <cell r="A147" t="str">
            <v>D00357</v>
          </cell>
          <cell r="B147">
            <v>4394</v>
          </cell>
          <cell r="C147" t="str">
            <v>b</v>
          </cell>
          <cell r="D147">
            <v>24614</v>
          </cell>
          <cell r="E147" t="str">
            <v>맹암거설치</v>
          </cell>
          <cell r="F147" t="str">
            <v>(형식-2, 암구간)</v>
          </cell>
          <cell r="G147" t="str">
            <v>M</v>
          </cell>
          <cell r="I147">
            <v>0</v>
          </cell>
        </row>
        <row r="148">
          <cell r="A148" t="str">
            <v>D00362</v>
          </cell>
          <cell r="B148">
            <v>619</v>
          </cell>
          <cell r="C148" t="str">
            <v>c</v>
          </cell>
          <cell r="D148">
            <v>25068</v>
          </cell>
          <cell r="E148" t="str">
            <v>맹암거설치</v>
          </cell>
          <cell r="F148" t="str">
            <v>(형식-3, 절성경계부)</v>
          </cell>
          <cell r="G148" t="str">
            <v>M</v>
          </cell>
          <cell r="I148">
            <v>0</v>
          </cell>
        </row>
        <row r="149">
          <cell r="A149" t="str">
            <v>E2</v>
          </cell>
          <cell r="B149">
            <v>0</v>
          </cell>
          <cell r="C149" t="str">
            <v>계</v>
          </cell>
          <cell r="D149">
            <v>26130</v>
          </cell>
          <cell r="I149">
            <v>0</v>
          </cell>
        </row>
        <row r="150">
          <cell r="A150" t="str">
            <v>E3</v>
          </cell>
          <cell r="B150">
            <v>0</v>
          </cell>
          <cell r="C150" t="str">
            <v>합계</v>
          </cell>
          <cell r="D150">
            <v>26278</v>
          </cell>
          <cell r="I150">
            <v>0</v>
          </cell>
        </row>
        <row r="151">
          <cell r="A151" t="str">
            <v>T3</v>
          </cell>
          <cell r="B151">
            <v>209</v>
          </cell>
          <cell r="C151" t="str">
            <v>2.C</v>
          </cell>
          <cell r="D151">
            <v>26425</v>
          </cell>
          <cell r="E151" t="str">
            <v>배  수  관  공</v>
          </cell>
          <cell r="I151">
            <v>0</v>
          </cell>
        </row>
        <row r="152">
          <cell r="A152" t="str">
            <v>T2</v>
          </cell>
          <cell r="B152">
            <v>173</v>
          </cell>
          <cell r="C152" t="str">
            <v>2.13</v>
          </cell>
          <cell r="D152">
            <v>26426</v>
          </cell>
          <cell r="E152" t="str">
            <v>횡배수관부설</v>
          </cell>
          <cell r="F152" t="str">
            <v>V.R 관</v>
          </cell>
          <cell r="I152">
            <v>0</v>
          </cell>
        </row>
        <row r="153">
          <cell r="A153" t="str">
            <v>T1</v>
          </cell>
          <cell r="B153">
            <v>157</v>
          </cell>
          <cell r="C153" t="str">
            <v>a</v>
          </cell>
          <cell r="D153">
            <v>26447</v>
          </cell>
          <cell r="E153" t="str">
            <v>V.R 관부설</v>
          </cell>
          <cell r="F153" t="str">
            <v>일반부</v>
          </cell>
          <cell r="I153">
            <v>0</v>
          </cell>
        </row>
        <row r="154">
          <cell r="A154" t="str">
            <v>D00367</v>
          </cell>
          <cell r="B154">
            <v>450</v>
          </cell>
          <cell r="C154" t="str">
            <v>-1</v>
          </cell>
          <cell r="D154">
            <v>26458</v>
          </cell>
          <cell r="E154" t="str">
            <v>횡배수관부설</v>
          </cell>
          <cell r="F154" t="str">
            <v>(D= 600m/m)일반구간</v>
          </cell>
          <cell r="G154" t="str">
            <v>M</v>
          </cell>
          <cell r="I154">
            <v>0</v>
          </cell>
        </row>
        <row r="155">
          <cell r="A155" t="str">
            <v>D00368</v>
          </cell>
          <cell r="B155">
            <v>340</v>
          </cell>
          <cell r="C155" t="str">
            <v>-2</v>
          </cell>
          <cell r="D155">
            <v>26463</v>
          </cell>
          <cell r="E155" t="str">
            <v>횡배수관부설</v>
          </cell>
          <cell r="F155" t="str">
            <v>(D= 800m/m)일반구간</v>
          </cell>
          <cell r="G155" t="str">
            <v>M</v>
          </cell>
          <cell r="I155">
            <v>0</v>
          </cell>
        </row>
        <row r="156">
          <cell r="A156" t="str">
            <v>D00370</v>
          </cell>
          <cell r="B156">
            <v>105</v>
          </cell>
          <cell r="C156" t="str">
            <v>-3</v>
          </cell>
          <cell r="D156">
            <v>26466</v>
          </cell>
          <cell r="E156" t="str">
            <v>횡배수관부설</v>
          </cell>
          <cell r="F156" t="str">
            <v>(D=1000m/m)일반구간</v>
          </cell>
          <cell r="G156" t="str">
            <v>M</v>
          </cell>
          <cell r="I156">
            <v>0</v>
          </cell>
        </row>
        <row r="157">
          <cell r="A157" t="str">
            <v>D00372</v>
          </cell>
          <cell r="B157">
            <v>121</v>
          </cell>
          <cell r="C157" t="str">
            <v>-4</v>
          </cell>
          <cell r="D157">
            <v>26467</v>
          </cell>
          <cell r="E157" t="str">
            <v>횡배수관부설</v>
          </cell>
          <cell r="F157" t="str">
            <v>(D=1200 m/m)일반구간</v>
          </cell>
          <cell r="G157" t="str">
            <v>M</v>
          </cell>
          <cell r="I157">
            <v>0</v>
          </cell>
        </row>
        <row r="158">
          <cell r="A158" t="str">
            <v>E1</v>
          </cell>
          <cell r="B158">
            <v>0</v>
          </cell>
          <cell r="C158" t="str">
            <v>소계</v>
          </cell>
          <cell r="D158">
            <v>26468</v>
          </cell>
          <cell r="I158">
            <v>0</v>
          </cell>
        </row>
        <row r="159">
          <cell r="A159" t="str">
            <v>T1</v>
          </cell>
          <cell r="B159">
            <v>162</v>
          </cell>
          <cell r="C159" t="str">
            <v>b</v>
          </cell>
          <cell r="D159">
            <v>26532</v>
          </cell>
          <cell r="E159" t="str">
            <v>V.R 관부설</v>
          </cell>
          <cell r="F159" t="str">
            <v>보강부</v>
          </cell>
          <cell r="I159">
            <v>0</v>
          </cell>
        </row>
        <row r="160">
          <cell r="A160" t="str">
            <v>D01258</v>
          </cell>
          <cell r="B160">
            <v>751</v>
          </cell>
          <cell r="C160" t="str">
            <v>-1</v>
          </cell>
          <cell r="D160">
            <v>26945</v>
          </cell>
          <cell r="E160" t="str">
            <v>횡배수관부설</v>
          </cell>
          <cell r="F160" t="str">
            <v>(D= 800m/m)보강구간</v>
          </cell>
          <cell r="G160" t="str">
            <v>M</v>
          </cell>
          <cell r="I160">
            <v>0</v>
          </cell>
        </row>
        <row r="161">
          <cell r="A161" t="str">
            <v>D01261</v>
          </cell>
          <cell r="B161">
            <v>226</v>
          </cell>
          <cell r="C161" t="str">
            <v>-2</v>
          </cell>
          <cell r="D161">
            <v>27160</v>
          </cell>
          <cell r="E161" t="str">
            <v>횡배수관부설</v>
          </cell>
          <cell r="F161" t="str">
            <v>(D=1000m/m)보강구간</v>
          </cell>
          <cell r="G161" t="str">
            <v>M</v>
          </cell>
          <cell r="I161">
            <v>0</v>
          </cell>
        </row>
        <row r="162">
          <cell r="A162" t="str">
            <v>D01264</v>
          </cell>
          <cell r="B162">
            <v>434</v>
          </cell>
          <cell r="C162" t="str">
            <v>-3</v>
          </cell>
          <cell r="D162">
            <v>27213</v>
          </cell>
          <cell r="E162" t="str">
            <v>횡배수관부설</v>
          </cell>
          <cell r="F162" t="str">
            <v>(D=1200m/m)보강구간</v>
          </cell>
          <cell r="G162" t="str">
            <v>M</v>
          </cell>
          <cell r="I162">
            <v>0</v>
          </cell>
        </row>
        <row r="163">
          <cell r="A163" t="str">
            <v>E1</v>
          </cell>
          <cell r="B163">
            <v>0</v>
          </cell>
          <cell r="C163" t="str">
            <v>소계</v>
          </cell>
          <cell r="D163">
            <v>27239</v>
          </cell>
          <cell r="I163">
            <v>0</v>
          </cell>
        </row>
        <row r="164">
          <cell r="A164" t="str">
            <v>T1</v>
          </cell>
          <cell r="B164">
            <v>166</v>
          </cell>
          <cell r="C164" t="str">
            <v>c</v>
          </cell>
          <cell r="D164">
            <v>27366</v>
          </cell>
          <cell r="E164" t="str">
            <v>날 개 벽</v>
          </cell>
          <cell r="I164">
            <v>0</v>
          </cell>
        </row>
        <row r="165">
          <cell r="A165" t="str">
            <v>D00285</v>
          </cell>
          <cell r="B165">
            <v>1092</v>
          </cell>
          <cell r="C165" t="str">
            <v>-1</v>
          </cell>
          <cell r="D165">
            <v>27890</v>
          </cell>
          <cell r="E165" t="str">
            <v>합판거푸집</v>
          </cell>
          <cell r="F165" t="str">
            <v>(소형 3 회)</v>
          </cell>
          <cell r="G165" t="str">
            <v>㎡</v>
          </cell>
          <cell r="I165">
            <v>0</v>
          </cell>
        </row>
        <row r="166">
          <cell r="A166" t="str">
            <v>D00236</v>
          </cell>
          <cell r="B166">
            <v>217</v>
          </cell>
          <cell r="C166" t="str">
            <v>-2</v>
          </cell>
          <cell r="D166">
            <v>27946</v>
          </cell>
          <cell r="E166" t="str">
            <v>콘크리트타설</v>
          </cell>
          <cell r="F166" t="str">
            <v>(소형 VIB 포함)</v>
          </cell>
          <cell r="G166" t="str">
            <v>㎥</v>
          </cell>
          <cell r="I166">
            <v>0</v>
          </cell>
        </row>
        <row r="167">
          <cell r="A167" t="str">
            <v>E1</v>
          </cell>
          <cell r="B167">
            <v>0</v>
          </cell>
          <cell r="C167" t="str">
            <v>소계</v>
          </cell>
          <cell r="D167">
            <v>28135</v>
          </cell>
          <cell r="I167">
            <v>0</v>
          </cell>
        </row>
        <row r="168">
          <cell r="A168" t="str">
            <v>D00385</v>
          </cell>
          <cell r="B168">
            <v>59</v>
          </cell>
          <cell r="C168" t="str">
            <v>d</v>
          </cell>
          <cell r="D168">
            <v>28229</v>
          </cell>
          <cell r="E168" t="str">
            <v>횡배수관</v>
          </cell>
          <cell r="F168" t="str">
            <v>(파형관, D=1200 m/m)</v>
          </cell>
          <cell r="G168" t="str">
            <v>M</v>
          </cell>
          <cell r="I168">
            <v>0</v>
          </cell>
        </row>
        <row r="169">
          <cell r="A169" t="str">
            <v>T1</v>
          </cell>
          <cell r="B169">
            <v>171</v>
          </cell>
          <cell r="C169" t="str">
            <v>e</v>
          </cell>
          <cell r="D169">
            <v>28276</v>
          </cell>
          <cell r="E169" t="str">
            <v>수로보호공</v>
          </cell>
          <cell r="I169">
            <v>0</v>
          </cell>
        </row>
        <row r="170">
          <cell r="A170" t="str">
            <v>D00282</v>
          </cell>
          <cell r="B170">
            <v>7</v>
          </cell>
          <cell r="C170" t="str">
            <v>-1</v>
          </cell>
          <cell r="D170">
            <v>28300</v>
          </cell>
          <cell r="E170" t="str">
            <v>합판거푸집</v>
          </cell>
          <cell r="F170" t="str">
            <v>(6 회)</v>
          </cell>
          <cell r="G170" t="str">
            <v>㎡</v>
          </cell>
          <cell r="I170">
            <v>0</v>
          </cell>
        </row>
        <row r="171">
          <cell r="A171" t="str">
            <v>D00231</v>
          </cell>
          <cell r="B171">
            <v>7</v>
          </cell>
          <cell r="C171" t="str">
            <v>-2</v>
          </cell>
          <cell r="D171">
            <v>28312</v>
          </cell>
          <cell r="E171" t="str">
            <v>콘크리트타설</v>
          </cell>
          <cell r="F171" t="str">
            <v>(무근 VIB 제외)</v>
          </cell>
          <cell r="G171" t="str">
            <v>㎥</v>
          </cell>
          <cell r="I171">
            <v>0</v>
          </cell>
        </row>
        <row r="172">
          <cell r="A172" t="str">
            <v>E1</v>
          </cell>
          <cell r="B172">
            <v>0</v>
          </cell>
          <cell r="C172" t="str">
            <v>소계</v>
          </cell>
          <cell r="D172">
            <v>28318</v>
          </cell>
          <cell r="I172">
            <v>0</v>
          </cell>
        </row>
        <row r="173">
          <cell r="A173" t="str">
            <v>D00270</v>
          </cell>
          <cell r="B173">
            <v>4.62</v>
          </cell>
          <cell r="C173" t="str">
            <v>f</v>
          </cell>
          <cell r="D173">
            <v>28321</v>
          </cell>
          <cell r="E173" t="str">
            <v>철근가공조립</v>
          </cell>
          <cell r="F173" t="str">
            <v>(간 단)</v>
          </cell>
          <cell r="G173" t="str">
            <v>Ton</v>
          </cell>
          <cell r="I173">
            <v>0</v>
          </cell>
        </row>
        <row r="174">
          <cell r="A174" t="str">
            <v>E2</v>
          </cell>
          <cell r="B174">
            <v>0</v>
          </cell>
          <cell r="C174" t="str">
            <v>계</v>
          </cell>
          <cell r="D174">
            <v>28323</v>
          </cell>
          <cell r="I174">
            <v>0</v>
          </cell>
        </row>
        <row r="175">
          <cell r="A175" t="str">
            <v>T2</v>
          </cell>
          <cell r="B175">
            <v>191</v>
          </cell>
          <cell r="C175" t="str">
            <v>2.14</v>
          </cell>
          <cell r="D175">
            <v>28634</v>
          </cell>
          <cell r="E175" t="str">
            <v>종배수관부설</v>
          </cell>
          <cell r="F175" t="str">
            <v>흄 관</v>
          </cell>
          <cell r="I175">
            <v>0</v>
          </cell>
        </row>
        <row r="176">
          <cell r="A176" t="str">
            <v>T1</v>
          </cell>
          <cell r="B176">
            <v>181</v>
          </cell>
          <cell r="C176" t="str">
            <v>a</v>
          </cell>
          <cell r="D176">
            <v>28710</v>
          </cell>
          <cell r="E176" t="str">
            <v>종배수관부설</v>
          </cell>
          <cell r="I176">
            <v>0</v>
          </cell>
        </row>
        <row r="177">
          <cell r="A177" t="str">
            <v>D01185</v>
          </cell>
          <cell r="B177">
            <v>958</v>
          </cell>
          <cell r="C177" t="str">
            <v>-1</v>
          </cell>
          <cell r="D177">
            <v>28786</v>
          </cell>
          <cell r="E177" t="str">
            <v>종배수관부설</v>
          </cell>
          <cell r="F177" t="str">
            <v>(D= 450 m/m)</v>
          </cell>
          <cell r="G177" t="str">
            <v>M</v>
          </cell>
          <cell r="I177">
            <v>0</v>
          </cell>
        </row>
        <row r="178">
          <cell r="A178" t="str">
            <v>D01186</v>
          </cell>
          <cell r="B178">
            <v>1118</v>
          </cell>
          <cell r="C178" t="str">
            <v>-2</v>
          </cell>
          <cell r="D178">
            <v>28855</v>
          </cell>
          <cell r="E178" t="str">
            <v>종배수관부설</v>
          </cell>
          <cell r="F178" t="str">
            <v>(D= 600 m/m)</v>
          </cell>
          <cell r="G178" t="str">
            <v>M</v>
          </cell>
          <cell r="I178">
            <v>0</v>
          </cell>
        </row>
        <row r="179">
          <cell r="A179" t="str">
            <v>D01187</v>
          </cell>
          <cell r="B179">
            <v>1195</v>
          </cell>
          <cell r="C179" t="str">
            <v>-3</v>
          </cell>
          <cell r="D179">
            <v>28878</v>
          </cell>
          <cell r="E179" t="str">
            <v>종배수관부설</v>
          </cell>
          <cell r="F179" t="str">
            <v>(D= 800 m/m)</v>
          </cell>
          <cell r="G179" t="str">
            <v>M</v>
          </cell>
          <cell r="I179">
            <v>0</v>
          </cell>
        </row>
        <row r="180">
          <cell r="A180" t="str">
            <v>D01188</v>
          </cell>
          <cell r="B180">
            <v>210</v>
          </cell>
          <cell r="C180" t="str">
            <v>-4</v>
          </cell>
          <cell r="D180">
            <v>28890</v>
          </cell>
          <cell r="E180" t="str">
            <v>종배수관부설</v>
          </cell>
          <cell r="F180" t="str">
            <v>(D=1000 m/m)</v>
          </cell>
          <cell r="G180" t="str">
            <v>M</v>
          </cell>
          <cell r="I180">
            <v>0</v>
          </cell>
        </row>
        <row r="181">
          <cell r="A181" t="str">
            <v>D01184</v>
          </cell>
          <cell r="B181">
            <v>108</v>
          </cell>
          <cell r="C181" t="str">
            <v>-5</v>
          </cell>
          <cell r="D181">
            <v>28913</v>
          </cell>
          <cell r="E181" t="str">
            <v>종배수관부설</v>
          </cell>
          <cell r="F181" t="str">
            <v>(D=1200 m/m)</v>
          </cell>
          <cell r="G181" t="str">
            <v>M</v>
          </cell>
          <cell r="I181">
            <v>0</v>
          </cell>
        </row>
        <row r="182">
          <cell r="A182" t="str">
            <v>E1</v>
          </cell>
          <cell r="B182">
            <v>0</v>
          </cell>
          <cell r="C182" t="str">
            <v>소계</v>
          </cell>
          <cell r="D182">
            <v>28924</v>
          </cell>
          <cell r="I182">
            <v>0</v>
          </cell>
        </row>
        <row r="183">
          <cell r="A183" t="str">
            <v>T1</v>
          </cell>
          <cell r="B183">
            <v>185</v>
          </cell>
          <cell r="C183" t="str">
            <v>b</v>
          </cell>
          <cell r="D183">
            <v>31024</v>
          </cell>
          <cell r="E183" t="str">
            <v>종배수관면벽</v>
          </cell>
          <cell r="I183">
            <v>0</v>
          </cell>
        </row>
        <row r="184">
          <cell r="A184" t="str">
            <v>D00286</v>
          </cell>
          <cell r="B184">
            <v>764</v>
          </cell>
          <cell r="C184" t="str">
            <v>-1</v>
          </cell>
          <cell r="D184">
            <v>31152</v>
          </cell>
          <cell r="E184" t="str">
            <v>합판거푸집</v>
          </cell>
          <cell r="F184" t="str">
            <v>(소형 4 회)</v>
          </cell>
          <cell r="G184" t="str">
            <v>㎡</v>
          </cell>
          <cell r="I184">
            <v>0</v>
          </cell>
        </row>
        <row r="185">
          <cell r="A185" t="str">
            <v>D00233</v>
          </cell>
          <cell r="B185">
            <v>54</v>
          </cell>
          <cell r="C185" t="str">
            <v>-2</v>
          </cell>
          <cell r="D185">
            <v>31244</v>
          </cell>
          <cell r="E185" t="str">
            <v>콘크리트타설</v>
          </cell>
          <cell r="F185" t="str">
            <v>(소형 VIB 제외)</v>
          </cell>
          <cell r="G185" t="str">
            <v>㎥</v>
          </cell>
          <cell r="I185">
            <v>0</v>
          </cell>
        </row>
        <row r="186">
          <cell r="A186" t="str">
            <v>E1</v>
          </cell>
          <cell r="B186">
            <v>0</v>
          </cell>
          <cell r="C186" t="str">
            <v>소계</v>
          </cell>
          <cell r="D186">
            <v>32986</v>
          </cell>
          <cell r="I186">
            <v>0</v>
          </cell>
        </row>
        <row r="187">
          <cell r="A187" t="str">
            <v>T1</v>
          </cell>
          <cell r="B187">
            <v>190</v>
          </cell>
          <cell r="C187" t="str">
            <v>c</v>
          </cell>
          <cell r="D187">
            <v>33586</v>
          </cell>
          <cell r="E187" t="str">
            <v>초    비</v>
          </cell>
          <cell r="I187">
            <v>0</v>
          </cell>
        </row>
        <row r="188">
          <cell r="A188" t="str">
            <v>D03831</v>
          </cell>
          <cell r="B188">
            <v>1</v>
          </cell>
          <cell r="C188" t="str">
            <v>-1</v>
          </cell>
          <cell r="D188">
            <v>33886</v>
          </cell>
          <cell r="E188" t="str">
            <v>초    비</v>
          </cell>
          <cell r="F188" t="str">
            <v>(Φ 800 m/m)</v>
          </cell>
          <cell r="G188" t="str">
            <v>EA</v>
          </cell>
          <cell r="I188">
            <v>0</v>
          </cell>
        </row>
        <row r="189">
          <cell r="A189" t="str">
            <v>D03832</v>
          </cell>
          <cell r="B189">
            <v>2</v>
          </cell>
          <cell r="C189" t="str">
            <v>-2</v>
          </cell>
          <cell r="D189">
            <v>34036</v>
          </cell>
          <cell r="E189" t="str">
            <v>초    비</v>
          </cell>
          <cell r="F189" t="str">
            <v>(Φ1000 m/m)</v>
          </cell>
          <cell r="G189" t="str">
            <v>EA</v>
          </cell>
          <cell r="I189">
            <v>0</v>
          </cell>
        </row>
        <row r="190">
          <cell r="A190" t="str">
            <v>D03833</v>
          </cell>
          <cell r="B190">
            <v>4</v>
          </cell>
          <cell r="C190" t="str">
            <v>-3</v>
          </cell>
          <cell r="D190">
            <v>34111</v>
          </cell>
          <cell r="E190" t="str">
            <v>초    비</v>
          </cell>
          <cell r="F190" t="str">
            <v>(Φ1200 m/m)</v>
          </cell>
          <cell r="G190" t="str">
            <v>EA</v>
          </cell>
          <cell r="I190">
            <v>0</v>
          </cell>
        </row>
        <row r="191">
          <cell r="A191" t="str">
            <v>E1</v>
          </cell>
          <cell r="B191">
            <v>0</v>
          </cell>
          <cell r="C191" t="str">
            <v>소계</v>
          </cell>
          <cell r="D191">
            <v>34149</v>
          </cell>
          <cell r="I191">
            <v>0</v>
          </cell>
        </row>
        <row r="192">
          <cell r="A192" t="str">
            <v>E2</v>
          </cell>
          <cell r="B192">
            <v>0</v>
          </cell>
          <cell r="C192" t="str">
            <v>계</v>
          </cell>
          <cell r="D192">
            <v>34168</v>
          </cell>
          <cell r="I192">
            <v>0</v>
          </cell>
        </row>
        <row r="193">
          <cell r="A193" t="str">
            <v>T2</v>
          </cell>
          <cell r="B193">
            <v>207</v>
          </cell>
          <cell r="C193" t="str">
            <v>2.15</v>
          </cell>
          <cell r="D193">
            <v>34186</v>
          </cell>
          <cell r="E193" t="str">
            <v>집 수 정</v>
          </cell>
          <cell r="I193">
            <v>0</v>
          </cell>
        </row>
        <row r="194">
          <cell r="A194" t="str">
            <v>T1</v>
          </cell>
          <cell r="B194">
            <v>197</v>
          </cell>
          <cell r="C194" t="str">
            <v>a</v>
          </cell>
          <cell r="D194">
            <v>34218</v>
          </cell>
          <cell r="E194" t="str">
            <v>콘크리트타설</v>
          </cell>
          <cell r="I194">
            <v>0</v>
          </cell>
        </row>
        <row r="195">
          <cell r="A195" t="str">
            <v>D00235</v>
          </cell>
          <cell r="B195">
            <v>17</v>
          </cell>
          <cell r="C195" t="str">
            <v>-1</v>
          </cell>
          <cell r="D195">
            <v>34250</v>
          </cell>
          <cell r="E195" t="str">
            <v>콘크리트타설</v>
          </cell>
          <cell r="F195" t="str">
            <v>(철근 VIB 포함)</v>
          </cell>
          <cell r="G195" t="str">
            <v>㎥</v>
          </cell>
          <cell r="I195">
            <v>0</v>
          </cell>
        </row>
        <row r="196">
          <cell r="A196" t="str">
            <v>D00234</v>
          </cell>
          <cell r="B196">
            <v>116</v>
          </cell>
          <cell r="C196" t="str">
            <v>-2</v>
          </cell>
          <cell r="D196">
            <v>34386</v>
          </cell>
          <cell r="E196" t="str">
            <v>콘크리트타설</v>
          </cell>
          <cell r="F196" t="str">
            <v>(무근 VIB 포함)</v>
          </cell>
          <cell r="G196" t="str">
            <v>㎥</v>
          </cell>
          <cell r="I196">
            <v>0</v>
          </cell>
        </row>
        <row r="197">
          <cell r="A197" t="str">
            <v>D00231</v>
          </cell>
          <cell r="B197">
            <v>157</v>
          </cell>
          <cell r="C197" t="str">
            <v>-3</v>
          </cell>
          <cell r="D197">
            <v>34422</v>
          </cell>
          <cell r="E197" t="str">
            <v>콘크리트타설</v>
          </cell>
          <cell r="F197" t="str">
            <v>(무근 VIB 제외)</v>
          </cell>
          <cell r="G197" t="str">
            <v>㎥</v>
          </cell>
          <cell r="I197">
            <v>0</v>
          </cell>
        </row>
        <row r="198">
          <cell r="A198" t="str">
            <v>E1</v>
          </cell>
          <cell r="B198">
            <v>0</v>
          </cell>
          <cell r="C198" t="str">
            <v>소계</v>
          </cell>
          <cell r="D198">
            <v>34440</v>
          </cell>
          <cell r="I198">
            <v>0</v>
          </cell>
        </row>
        <row r="199">
          <cell r="A199" t="str">
            <v>D00280</v>
          </cell>
          <cell r="B199">
            <v>2621</v>
          </cell>
          <cell r="C199" t="str">
            <v>b</v>
          </cell>
          <cell r="D199">
            <v>34456</v>
          </cell>
          <cell r="E199" t="str">
            <v>합판거푸집</v>
          </cell>
          <cell r="F199" t="str">
            <v>(4 회)</v>
          </cell>
          <cell r="G199" t="str">
            <v>㎡</v>
          </cell>
          <cell r="I199">
            <v>0</v>
          </cell>
        </row>
        <row r="200">
          <cell r="A200" t="str">
            <v>D00271</v>
          </cell>
          <cell r="B200">
            <v>3.5649999999999999</v>
          </cell>
          <cell r="C200" t="str">
            <v>c</v>
          </cell>
          <cell r="D200">
            <v>34522</v>
          </cell>
          <cell r="E200" t="str">
            <v>철근가공조립</v>
          </cell>
          <cell r="F200" t="str">
            <v>(보 통)</v>
          </cell>
          <cell r="G200" t="str">
            <v>Ton</v>
          </cell>
          <cell r="I200">
            <v>0</v>
          </cell>
        </row>
        <row r="201">
          <cell r="A201" t="str">
            <v>T1</v>
          </cell>
          <cell r="B201">
            <v>205</v>
          </cell>
          <cell r="C201" t="str">
            <v>d</v>
          </cell>
          <cell r="D201">
            <v>35014</v>
          </cell>
          <cell r="E201" t="str">
            <v>집수정뚜껑</v>
          </cell>
          <cell r="I201">
            <v>0</v>
          </cell>
        </row>
        <row r="202">
          <cell r="A202" t="str">
            <v>D00418</v>
          </cell>
          <cell r="B202">
            <v>33</v>
          </cell>
          <cell r="C202" t="str">
            <v>-1</v>
          </cell>
          <cell r="D202">
            <v>35078</v>
          </cell>
          <cell r="E202" t="str">
            <v>스틸그레이팅</v>
          </cell>
          <cell r="F202" t="str">
            <v>(1200x1400x75)</v>
          </cell>
          <cell r="G202" t="str">
            <v>EA</v>
          </cell>
          <cell r="I202">
            <v>0</v>
          </cell>
        </row>
        <row r="203">
          <cell r="A203" t="str">
            <v>D00414</v>
          </cell>
          <cell r="B203">
            <v>47</v>
          </cell>
          <cell r="C203" t="str">
            <v>-2</v>
          </cell>
          <cell r="D203">
            <v>35126</v>
          </cell>
          <cell r="E203" t="str">
            <v>스틸그레이팅</v>
          </cell>
          <cell r="F203" t="str">
            <v>(1200x700x75)</v>
          </cell>
          <cell r="G203" t="str">
            <v>EA</v>
          </cell>
          <cell r="I203">
            <v>0</v>
          </cell>
        </row>
        <row r="204">
          <cell r="A204" t="str">
            <v>D00364</v>
          </cell>
          <cell r="B204">
            <v>3</v>
          </cell>
          <cell r="C204" t="str">
            <v>-3</v>
          </cell>
          <cell r="D204">
            <v>35134</v>
          </cell>
          <cell r="E204" t="str">
            <v>스틸그레이팅</v>
          </cell>
          <cell r="F204" t="str">
            <v>(500x600x50)</v>
          </cell>
          <cell r="G204" t="str">
            <v>EA</v>
          </cell>
          <cell r="I204">
            <v>0</v>
          </cell>
        </row>
        <row r="205">
          <cell r="A205" t="str">
            <v>D00365</v>
          </cell>
          <cell r="B205">
            <v>2</v>
          </cell>
          <cell r="C205" t="str">
            <v>-4</v>
          </cell>
          <cell r="D205">
            <v>35136</v>
          </cell>
          <cell r="E205" t="str">
            <v>스틸그레이팅</v>
          </cell>
          <cell r="F205" t="str">
            <v>(1130x830x50)</v>
          </cell>
          <cell r="G205" t="str">
            <v>EA</v>
          </cell>
          <cell r="I205">
            <v>0</v>
          </cell>
        </row>
        <row r="206">
          <cell r="A206" t="str">
            <v>E1</v>
          </cell>
          <cell r="B206">
            <v>0</v>
          </cell>
          <cell r="C206" t="str">
            <v>소계</v>
          </cell>
          <cell r="D206">
            <v>35138</v>
          </cell>
          <cell r="I206">
            <v>0</v>
          </cell>
        </row>
        <row r="207">
          <cell r="A207" t="str">
            <v>D00333</v>
          </cell>
          <cell r="B207">
            <v>9</v>
          </cell>
          <cell r="C207" t="str">
            <v>e</v>
          </cell>
          <cell r="D207">
            <v>35185</v>
          </cell>
          <cell r="E207" t="str">
            <v>강관동바리</v>
          </cell>
          <cell r="F207" t="str">
            <v>(암거용)</v>
          </cell>
          <cell r="G207" t="str">
            <v>공㎥</v>
          </cell>
          <cell r="I207">
            <v>0</v>
          </cell>
        </row>
        <row r="208">
          <cell r="A208" t="str">
            <v>E2</v>
          </cell>
          <cell r="B208">
            <v>0</v>
          </cell>
          <cell r="C208" t="str">
            <v>계</v>
          </cell>
          <cell r="D208">
            <v>35232</v>
          </cell>
          <cell r="I208">
            <v>0</v>
          </cell>
        </row>
        <row r="209">
          <cell r="A209" t="str">
            <v>D01307</v>
          </cell>
          <cell r="B209">
            <v>2</v>
          </cell>
          <cell r="C209" t="str">
            <v>2.16</v>
          </cell>
          <cell r="D209">
            <v>35250</v>
          </cell>
          <cell r="E209" t="str">
            <v>원심력수로관</v>
          </cell>
          <cell r="F209" t="str">
            <v>(Φ 250)</v>
          </cell>
          <cell r="G209" t="str">
            <v>EA</v>
          </cell>
          <cell r="I209">
            <v>0</v>
          </cell>
        </row>
        <row r="210">
          <cell r="A210" t="str">
            <v>E3</v>
          </cell>
          <cell r="B210">
            <v>0</v>
          </cell>
          <cell r="C210" t="str">
            <v>합계</v>
          </cell>
          <cell r="D210">
            <v>35267</v>
          </cell>
          <cell r="I210">
            <v>0</v>
          </cell>
        </row>
        <row r="211">
          <cell r="A211" t="str">
            <v>T3</v>
          </cell>
          <cell r="B211">
            <v>248</v>
          </cell>
          <cell r="C211" t="str">
            <v>2.D</v>
          </cell>
          <cell r="D211">
            <v>35302</v>
          </cell>
          <cell r="E211" t="str">
            <v>암    거    공</v>
          </cell>
          <cell r="I211">
            <v>0</v>
          </cell>
        </row>
        <row r="212">
          <cell r="A212" t="str">
            <v>T2</v>
          </cell>
          <cell r="B212">
            <v>247</v>
          </cell>
          <cell r="C212" t="str">
            <v>2.17</v>
          </cell>
          <cell r="D212">
            <v>35372</v>
          </cell>
          <cell r="E212" t="str">
            <v>암  거  공</v>
          </cell>
          <cell r="I212">
            <v>0</v>
          </cell>
        </row>
        <row r="213">
          <cell r="A213" t="str">
            <v>D00170</v>
          </cell>
          <cell r="B213">
            <v>6200</v>
          </cell>
          <cell r="C213" t="str">
            <v>a</v>
          </cell>
          <cell r="D213">
            <v>35500</v>
          </cell>
          <cell r="E213" t="str">
            <v>뒷채움잡석</v>
          </cell>
          <cell r="F213" t="str">
            <v>(현장암유용)</v>
          </cell>
          <cell r="G213" t="str">
            <v>㎥</v>
          </cell>
          <cell r="I213">
            <v>0</v>
          </cell>
        </row>
        <row r="214">
          <cell r="A214" t="str">
            <v>T1</v>
          </cell>
          <cell r="B214">
            <v>218</v>
          </cell>
          <cell r="C214" t="str">
            <v>b</v>
          </cell>
          <cell r="D214">
            <v>35636</v>
          </cell>
          <cell r="E214" t="str">
            <v>합판거푸집</v>
          </cell>
          <cell r="I214">
            <v>0</v>
          </cell>
        </row>
        <row r="215">
          <cell r="A215" t="str">
            <v>D00276</v>
          </cell>
          <cell r="B215">
            <v>11669</v>
          </cell>
          <cell r="C215" t="str">
            <v>-1</v>
          </cell>
          <cell r="D215">
            <v>35687</v>
          </cell>
          <cell r="E215" t="str">
            <v>합판거푸집</v>
          </cell>
          <cell r="F215" t="str">
            <v>(3 회)</v>
          </cell>
          <cell r="G215" t="str">
            <v>㎡</v>
          </cell>
          <cell r="I215">
            <v>0</v>
          </cell>
        </row>
        <row r="216">
          <cell r="A216" t="str">
            <v>D00280</v>
          </cell>
          <cell r="B216">
            <v>718</v>
          </cell>
          <cell r="C216" t="str">
            <v>-2</v>
          </cell>
          <cell r="D216">
            <v>35815</v>
          </cell>
          <cell r="E216" t="str">
            <v>합판거푸집</v>
          </cell>
          <cell r="F216" t="str">
            <v>(4 회)</v>
          </cell>
          <cell r="G216" t="str">
            <v>㎡</v>
          </cell>
          <cell r="I216">
            <v>0</v>
          </cell>
        </row>
        <row r="217">
          <cell r="A217" t="str">
            <v>D00282</v>
          </cell>
          <cell r="B217">
            <v>249</v>
          </cell>
          <cell r="C217" t="str">
            <v>-3</v>
          </cell>
          <cell r="D217">
            <v>35871</v>
          </cell>
          <cell r="E217" t="str">
            <v>합판거푸집</v>
          </cell>
          <cell r="F217" t="str">
            <v>(6 회)</v>
          </cell>
          <cell r="G217" t="str">
            <v>㎡</v>
          </cell>
          <cell r="I217">
            <v>0</v>
          </cell>
        </row>
        <row r="218">
          <cell r="A218" t="str">
            <v>D00265</v>
          </cell>
          <cell r="B218">
            <v>3784</v>
          </cell>
          <cell r="C218" t="str">
            <v>-4</v>
          </cell>
          <cell r="D218">
            <v>35927</v>
          </cell>
          <cell r="E218" t="str">
            <v>문양거푸집(합판4회+</v>
          </cell>
          <cell r="F218" t="str">
            <v>문양스치로폴(0∼7M)</v>
          </cell>
          <cell r="G218" t="str">
            <v>㎡</v>
          </cell>
          <cell r="I218">
            <v>0</v>
          </cell>
        </row>
        <row r="219">
          <cell r="A219" t="str">
            <v>E1</v>
          </cell>
          <cell r="B219">
            <v>0</v>
          </cell>
          <cell r="C219" t="str">
            <v>소계</v>
          </cell>
          <cell r="D219">
            <v>36082</v>
          </cell>
          <cell r="I219">
            <v>0</v>
          </cell>
        </row>
        <row r="220">
          <cell r="A220" t="str">
            <v>T1</v>
          </cell>
          <cell r="B220">
            <v>223</v>
          </cell>
          <cell r="C220" t="str">
            <v>c</v>
          </cell>
          <cell r="D220">
            <v>36194</v>
          </cell>
          <cell r="E220" t="str">
            <v>콘크리트타설</v>
          </cell>
          <cell r="I220">
            <v>0</v>
          </cell>
        </row>
        <row r="221">
          <cell r="A221" t="str">
            <v>D00237</v>
          </cell>
          <cell r="B221">
            <v>6816</v>
          </cell>
          <cell r="C221" t="str">
            <v>-1</v>
          </cell>
          <cell r="D221">
            <v>36306</v>
          </cell>
          <cell r="E221" t="str">
            <v>콘크리트타설</v>
          </cell>
          <cell r="F221" t="str">
            <v>(철근 펌프카)</v>
          </cell>
          <cell r="G221" t="str">
            <v>㎥</v>
          </cell>
          <cell r="I221">
            <v>0</v>
          </cell>
        </row>
        <row r="222">
          <cell r="A222" t="str">
            <v>D00235</v>
          </cell>
          <cell r="B222">
            <v>231</v>
          </cell>
          <cell r="C222" t="str">
            <v>-2</v>
          </cell>
          <cell r="D222">
            <v>36322</v>
          </cell>
          <cell r="E222" t="str">
            <v>콘크리트타설</v>
          </cell>
          <cell r="F222" t="str">
            <v>(철근 VIB 포함)</v>
          </cell>
          <cell r="G222" t="str">
            <v>㎥</v>
          </cell>
          <cell r="I222">
            <v>0</v>
          </cell>
        </row>
        <row r="223">
          <cell r="A223" t="str">
            <v>D00231</v>
          </cell>
          <cell r="B223">
            <v>578</v>
          </cell>
          <cell r="C223" t="str">
            <v>-3</v>
          </cell>
          <cell r="D223">
            <v>36338</v>
          </cell>
          <cell r="E223" t="str">
            <v>콘크리트타설</v>
          </cell>
          <cell r="F223" t="str">
            <v>(무근 VIB 제외)</v>
          </cell>
          <cell r="G223" t="str">
            <v>㎥</v>
          </cell>
          <cell r="I223">
            <v>0</v>
          </cell>
        </row>
        <row r="224">
          <cell r="A224" t="str">
            <v>E1</v>
          </cell>
          <cell r="B224">
            <v>0</v>
          </cell>
          <cell r="C224" t="str">
            <v>소계</v>
          </cell>
          <cell r="D224">
            <v>36729</v>
          </cell>
          <cell r="I224">
            <v>0</v>
          </cell>
        </row>
        <row r="225">
          <cell r="A225" t="str">
            <v>T1</v>
          </cell>
          <cell r="B225">
            <v>227</v>
          </cell>
          <cell r="C225" t="str">
            <v>d</v>
          </cell>
          <cell r="D225">
            <v>37304</v>
          </cell>
          <cell r="E225" t="str">
            <v>철근가공조립</v>
          </cell>
          <cell r="I225">
            <v>0</v>
          </cell>
        </row>
        <row r="226">
          <cell r="A226" t="str">
            <v>D00271</v>
          </cell>
          <cell r="B226">
            <v>109.827</v>
          </cell>
          <cell r="C226" t="str">
            <v>-1</v>
          </cell>
          <cell r="D226">
            <v>37381</v>
          </cell>
          <cell r="E226" t="str">
            <v>철근가공조립</v>
          </cell>
          <cell r="F226" t="str">
            <v>(보 통)</v>
          </cell>
          <cell r="G226" t="str">
            <v>Ton</v>
          </cell>
          <cell r="I226">
            <v>0</v>
          </cell>
        </row>
        <row r="227">
          <cell r="A227" t="str">
            <v>D00272</v>
          </cell>
          <cell r="B227">
            <v>1017.096</v>
          </cell>
          <cell r="C227" t="str">
            <v>-2</v>
          </cell>
          <cell r="D227">
            <v>37472</v>
          </cell>
          <cell r="E227" t="str">
            <v>철근가공조립</v>
          </cell>
          <cell r="F227" t="str">
            <v>(복 잡)</v>
          </cell>
          <cell r="G227" t="str">
            <v>Ton</v>
          </cell>
          <cell r="I227">
            <v>0</v>
          </cell>
        </row>
        <row r="228">
          <cell r="A228" t="str">
            <v>E1</v>
          </cell>
          <cell r="B228">
            <v>0</v>
          </cell>
          <cell r="C228" t="str">
            <v>소계</v>
          </cell>
          <cell r="D228">
            <v>37536</v>
          </cell>
          <cell r="I228">
            <v>0</v>
          </cell>
        </row>
        <row r="229">
          <cell r="A229" t="str">
            <v>D00323</v>
          </cell>
          <cell r="B229">
            <v>5648</v>
          </cell>
          <cell r="C229" t="str">
            <v>e</v>
          </cell>
          <cell r="D229">
            <v>37664</v>
          </cell>
          <cell r="E229" t="str">
            <v>강관비계</v>
          </cell>
          <cell r="F229" t="str">
            <v>(0∼30 M)</v>
          </cell>
          <cell r="G229" t="str">
            <v>㎡</v>
          </cell>
          <cell r="I229">
            <v>0</v>
          </cell>
        </row>
        <row r="230">
          <cell r="A230" t="str">
            <v>D00333</v>
          </cell>
          <cell r="B230">
            <v>8212</v>
          </cell>
          <cell r="C230" t="str">
            <v>f</v>
          </cell>
          <cell r="D230">
            <v>37712</v>
          </cell>
          <cell r="E230" t="str">
            <v>강관동바리</v>
          </cell>
          <cell r="F230" t="str">
            <v>(암거용)</v>
          </cell>
          <cell r="G230" t="str">
            <v>공㎥</v>
          </cell>
          <cell r="I230">
            <v>0</v>
          </cell>
        </row>
        <row r="231">
          <cell r="A231" t="str">
            <v>D00514</v>
          </cell>
          <cell r="B231">
            <v>975</v>
          </cell>
          <cell r="C231" t="str">
            <v>g</v>
          </cell>
          <cell r="D231">
            <v>37716</v>
          </cell>
          <cell r="E231" t="str">
            <v>수평보강재(암거용)</v>
          </cell>
          <cell r="F231" t="str">
            <v>강관동바리</v>
          </cell>
          <cell r="G231" t="str">
            <v>㎡</v>
          </cell>
          <cell r="I231">
            <v>0</v>
          </cell>
        </row>
        <row r="232">
          <cell r="A232" t="str">
            <v>D00563</v>
          </cell>
          <cell r="B232">
            <v>3708</v>
          </cell>
          <cell r="C232" t="str">
            <v>h</v>
          </cell>
          <cell r="D232">
            <v>37726</v>
          </cell>
          <cell r="E232" t="str">
            <v>아스팔트 방수</v>
          </cell>
          <cell r="F232" t="str">
            <v>(2 회)</v>
          </cell>
          <cell r="G232" t="str">
            <v>㎡</v>
          </cell>
          <cell r="I232">
            <v>0</v>
          </cell>
        </row>
        <row r="233">
          <cell r="A233" t="str">
            <v>D00340</v>
          </cell>
          <cell r="B233">
            <v>405</v>
          </cell>
          <cell r="C233" t="str">
            <v>i</v>
          </cell>
          <cell r="D233">
            <v>37727</v>
          </cell>
          <cell r="E233" t="str">
            <v>PVC PIPE 설치</v>
          </cell>
          <cell r="F233" t="str">
            <v>(D= 50 m/m)</v>
          </cell>
          <cell r="G233" t="str">
            <v>M</v>
          </cell>
          <cell r="I233">
            <v>0</v>
          </cell>
        </row>
        <row r="234">
          <cell r="A234" t="str">
            <v>D00339</v>
          </cell>
          <cell r="B234">
            <v>413</v>
          </cell>
          <cell r="C234" t="str">
            <v>j</v>
          </cell>
          <cell r="D234">
            <v>37728</v>
          </cell>
          <cell r="E234" t="str">
            <v>지수판설치</v>
          </cell>
          <cell r="F234" t="str">
            <v>(200x5 m/m)</v>
          </cell>
          <cell r="G234" t="str">
            <v>M</v>
          </cell>
          <cell r="I234">
            <v>0</v>
          </cell>
        </row>
        <row r="235">
          <cell r="A235" t="str">
            <v>D00532</v>
          </cell>
          <cell r="B235">
            <v>285</v>
          </cell>
          <cell r="C235" t="str">
            <v>k</v>
          </cell>
          <cell r="D235">
            <v>37792</v>
          </cell>
          <cell r="E235" t="str">
            <v>스치로폴설치</v>
          </cell>
          <cell r="F235" t="str">
            <v>(T=20 m/m)</v>
          </cell>
          <cell r="G235" t="str">
            <v>㎡</v>
          </cell>
          <cell r="I235">
            <v>0</v>
          </cell>
        </row>
        <row r="236">
          <cell r="A236" t="str">
            <v>D00846</v>
          </cell>
          <cell r="B236">
            <v>549</v>
          </cell>
          <cell r="C236" t="str">
            <v>l</v>
          </cell>
          <cell r="D236">
            <v>37920</v>
          </cell>
          <cell r="E236" t="str">
            <v>폴리우레탄실란트채움</v>
          </cell>
          <cell r="F236" t="str">
            <v>(25x20)</v>
          </cell>
          <cell r="G236" t="str">
            <v>M</v>
          </cell>
          <cell r="I236">
            <v>0</v>
          </cell>
        </row>
        <row r="237">
          <cell r="A237" t="str">
            <v>D00588</v>
          </cell>
          <cell r="B237">
            <v>18925</v>
          </cell>
          <cell r="C237" t="str">
            <v>m</v>
          </cell>
          <cell r="D237">
            <v>39328</v>
          </cell>
          <cell r="E237" t="str">
            <v>스페이서 설치</v>
          </cell>
          <cell r="F237" t="str">
            <v>(슬라브및기초용)</v>
          </cell>
          <cell r="G237" t="str">
            <v>㎡</v>
          </cell>
          <cell r="I237">
            <v>0</v>
          </cell>
        </row>
        <row r="238">
          <cell r="A238" t="str">
            <v>D00419</v>
          </cell>
          <cell r="B238">
            <v>226</v>
          </cell>
          <cell r="C238" t="str">
            <v>n</v>
          </cell>
          <cell r="D238">
            <v>39456</v>
          </cell>
          <cell r="E238" t="str">
            <v>부직포설치</v>
          </cell>
          <cell r="F238" t="str">
            <v>(2.0 T/M)</v>
          </cell>
          <cell r="G238" t="str">
            <v>㎡</v>
          </cell>
          <cell r="I238">
            <v>0</v>
          </cell>
        </row>
        <row r="239">
          <cell r="A239" t="str">
            <v>D00566</v>
          </cell>
          <cell r="B239">
            <v>194</v>
          </cell>
          <cell r="C239" t="str">
            <v>o</v>
          </cell>
          <cell r="D239">
            <v>39472</v>
          </cell>
          <cell r="E239" t="str">
            <v>타르페이퍼 설치</v>
          </cell>
          <cell r="F239" t="str">
            <v>(5 겹)</v>
          </cell>
          <cell r="G239" t="str">
            <v>㎡</v>
          </cell>
          <cell r="I239">
            <v>0</v>
          </cell>
        </row>
        <row r="240">
          <cell r="A240" t="str">
            <v>D00540</v>
          </cell>
          <cell r="B240">
            <v>290</v>
          </cell>
          <cell r="C240" t="str">
            <v>p</v>
          </cell>
          <cell r="D240">
            <v>39480</v>
          </cell>
          <cell r="E240" t="str">
            <v>경질고무판</v>
          </cell>
          <cell r="F240" t="str">
            <v>(150x150)</v>
          </cell>
          <cell r="G240" t="str">
            <v>EA</v>
          </cell>
          <cell r="I240">
            <v>0</v>
          </cell>
        </row>
        <row r="241">
          <cell r="A241" t="str">
            <v>D01067</v>
          </cell>
          <cell r="B241">
            <v>290</v>
          </cell>
          <cell r="C241" t="str">
            <v>q</v>
          </cell>
          <cell r="D241">
            <v>39484</v>
          </cell>
          <cell r="E241" t="str">
            <v>다웰바 설치</v>
          </cell>
          <cell r="F241" t="str">
            <v>(D=25 m/m, L=500)</v>
          </cell>
          <cell r="G241" t="str">
            <v>EA</v>
          </cell>
          <cell r="I241">
            <v>0</v>
          </cell>
        </row>
        <row r="242">
          <cell r="A242" t="str">
            <v>D01190</v>
          </cell>
          <cell r="B242">
            <v>87</v>
          </cell>
          <cell r="C242" t="str">
            <v>r</v>
          </cell>
          <cell r="D242">
            <v>41169</v>
          </cell>
          <cell r="E242" t="str">
            <v>다웰-켑 설치</v>
          </cell>
          <cell r="F242" t="str">
            <v>(Φ60 m/m)</v>
          </cell>
          <cell r="G242" t="str">
            <v>M</v>
          </cell>
          <cell r="I242">
            <v>0</v>
          </cell>
        </row>
        <row r="243">
          <cell r="A243" t="str">
            <v>T1</v>
          </cell>
          <cell r="B243">
            <v>246</v>
          </cell>
          <cell r="C243" t="str">
            <v>s</v>
          </cell>
          <cell r="D243">
            <v>42433</v>
          </cell>
          <cell r="E243" t="str">
            <v>신축이음</v>
          </cell>
          <cell r="I243">
            <v>0</v>
          </cell>
        </row>
        <row r="244">
          <cell r="A244" t="str">
            <v>D00565</v>
          </cell>
          <cell r="B244">
            <v>1158</v>
          </cell>
          <cell r="C244" t="str">
            <v>-1</v>
          </cell>
          <cell r="D244">
            <v>42644</v>
          </cell>
          <cell r="E244" t="str">
            <v>다웰바 설치</v>
          </cell>
          <cell r="F244" t="str">
            <v>(D=25 m/m, L=1000)</v>
          </cell>
          <cell r="G244" t="str">
            <v>EA</v>
          </cell>
          <cell r="I244">
            <v>0</v>
          </cell>
        </row>
        <row r="245">
          <cell r="A245" t="str">
            <v>D01189</v>
          </cell>
          <cell r="B245">
            <v>579</v>
          </cell>
          <cell r="C245" t="str">
            <v>-2</v>
          </cell>
          <cell r="D245">
            <v>42749</v>
          </cell>
          <cell r="E245" t="str">
            <v>다웰-캡 설치</v>
          </cell>
          <cell r="F245" t="str">
            <v>(Φ30 m/m)</v>
          </cell>
          <cell r="G245" t="str">
            <v>M</v>
          </cell>
          <cell r="I245">
            <v>0</v>
          </cell>
        </row>
        <row r="246">
          <cell r="A246" t="str">
            <v>D00817</v>
          </cell>
          <cell r="B246">
            <v>0.63600000000000001</v>
          </cell>
          <cell r="C246" t="str">
            <v>-3</v>
          </cell>
          <cell r="D246">
            <v>42802</v>
          </cell>
          <cell r="E246" t="str">
            <v>아스팔트 채움</v>
          </cell>
          <cell r="F246" t="str">
            <v>(브론아스팔트)</v>
          </cell>
          <cell r="G246" t="str">
            <v>㎥</v>
          </cell>
          <cell r="I246">
            <v>0</v>
          </cell>
        </row>
        <row r="247">
          <cell r="A247" t="str">
            <v>E1</v>
          </cell>
          <cell r="B247">
            <v>0</v>
          </cell>
          <cell r="C247" t="str">
            <v>소계</v>
          </cell>
          <cell r="D247">
            <v>42854</v>
          </cell>
          <cell r="I247">
            <v>0</v>
          </cell>
        </row>
        <row r="248">
          <cell r="A248" t="str">
            <v>E2</v>
          </cell>
          <cell r="B248">
            <v>0</v>
          </cell>
          <cell r="C248" t="str">
            <v>계</v>
          </cell>
          <cell r="D248">
            <v>43554</v>
          </cell>
          <cell r="I248">
            <v>0</v>
          </cell>
        </row>
        <row r="249">
          <cell r="A249" t="str">
            <v>E3</v>
          </cell>
          <cell r="B249">
            <v>0</v>
          </cell>
          <cell r="C249" t="str">
            <v>합계</v>
          </cell>
          <cell r="D249">
            <v>44253</v>
          </cell>
          <cell r="I249">
            <v>0</v>
          </cell>
        </row>
        <row r="250">
          <cell r="A250" t="str">
            <v>T3</v>
          </cell>
          <cell r="B250">
            <v>336</v>
          </cell>
          <cell r="C250" t="str">
            <v>2.E</v>
          </cell>
          <cell r="D250">
            <v>44953</v>
          </cell>
          <cell r="E250" t="str">
            <v>기    타    공</v>
          </cell>
          <cell r="I250">
            <v>0</v>
          </cell>
        </row>
        <row r="251">
          <cell r="A251" t="str">
            <v>T2</v>
          </cell>
          <cell r="B251">
            <v>257</v>
          </cell>
          <cell r="C251" t="str">
            <v>2.18</v>
          </cell>
          <cell r="D251">
            <v>45303</v>
          </cell>
          <cell r="E251" t="str">
            <v>도수로공</v>
          </cell>
          <cell r="I251">
            <v>0</v>
          </cell>
        </row>
        <row r="252">
          <cell r="A252" t="str">
            <v>T1</v>
          </cell>
          <cell r="B252">
            <v>254</v>
          </cell>
          <cell r="C252" t="str">
            <v>a</v>
          </cell>
          <cell r="D252">
            <v>45431</v>
          </cell>
          <cell r="E252" t="str">
            <v>콘크리트타설</v>
          </cell>
          <cell r="I252">
            <v>0</v>
          </cell>
        </row>
        <row r="253">
          <cell r="A253" t="str">
            <v>D00235</v>
          </cell>
          <cell r="B253">
            <v>664</v>
          </cell>
          <cell r="C253" t="str">
            <v>-1</v>
          </cell>
          <cell r="D253">
            <v>45675</v>
          </cell>
          <cell r="E253" t="str">
            <v>콘크리트타설</v>
          </cell>
          <cell r="F253" t="str">
            <v>(철근 VIB 포함)</v>
          </cell>
          <cell r="G253" t="str">
            <v>㎥</v>
          </cell>
          <cell r="I253">
            <v>0</v>
          </cell>
        </row>
        <row r="254">
          <cell r="A254" t="str">
            <v>D00231</v>
          </cell>
          <cell r="B254">
            <v>143</v>
          </cell>
          <cell r="C254" t="str">
            <v>-2</v>
          </cell>
          <cell r="D254">
            <v>45798</v>
          </cell>
          <cell r="E254" t="str">
            <v>콘크리트타설</v>
          </cell>
          <cell r="F254" t="str">
            <v>(무근 VIB 제외)</v>
          </cell>
          <cell r="G254" t="str">
            <v>㎥</v>
          </cell>
          <cell r="I254">
            <v>0</v>
          </cell>
        </row>
        <row r="255">
          <cell r="A255" t="str">
            <v>E1</v>
          </cell>
          <cell r="B255">
            <v>0</v>
          </cell>
          <cell r="C255" t="str">
            <v>소계</v>
          </cell>
          <cell r="D255">
            <v>45852</v>
          </cell>
          <cell r="I255">
            <v>0</v>
          </cell>
        </row>
        <row r="256">
          <cell r="A256" t="str">
            <v>D00280</v>
          </cell>
          <cell r="B256">
            <v>5837</v>
          </cell>
          <cell r="C256" t="str">
            <v>b</v>
          </cell>
          <cell r="D256">
            <v>45905</v>
          </cell>
          <cell r="E256" t="str">
            <v>합판거푸집</v>
          </cell>
          <cell r="F256" t="str">
            <v>(4 회)</v>
          </cell>
          <cell r="G256" t="str">
            <v>㎡</v>
          </cell>
          <cell r="I256">
            <v>0</v>
          </cell>
        </row>
        <row r="257">
          <cell r="A257" t="str">
            <v>D00270</v>
          </cell>
          <cell r="B257">
            <v>33.005000000000003</v>
          </cell>
          <cell r="C257" t="str">
            <v>c</v>
          </cell>
          <cell r="D257">
            <v>46042</v>
          </cell>
          <cell r="E257" t="str">
            <v>철근가공조립</v>
          </cell>
          <cell r="F257" t="str">
            <v>(간 단)</v>
          </cell>
          <cell r="G257" t="str">
            <v>Ton</v>
          </cell>
          <cell r="I257">
            <v>0</v>
          </cell>
        </row>
        <row r="258">
          <cell r="A258" t="str">
            <v>E2</v>
          </cell>
          <cell r="B258">
            <v>0</v>
          </cell>
          <cell r="C258" t="str">
            <v>계</v>
          </cell>
          <cell r="D258">
            <v>46268</v>
          </cell>
          <cell r="I258">
            <v>0</v>
          </cell>
        </row>
        <row r="259">
          <cell r="A259" t="str">
            <v>T2</v>
          </cell>
          <cell r="B259">
            <v>281</v>
          </cell>
          <cell r="C259" t="str">
            <v>2.19</v>
          </cell>
          <cell r="D259">
            <v>46617</v>
          </cell>
          <cell r="E259" t="str">
            <v>역 T형 옹벽</v>
          </cell>
          <cell r="I259">
            <v>0</v>
          </cell>
        </row>
        <row r="260">
          <cell r="A260" t="str">
            <v>T1</v>
          </cell>
          <cell r="B260">
            <v>262</v>
          </cell>
          <cell r="C260" t="str">
            <v>a</v>
          </cell>
          <cell r="D260">
            <v>46862</v>
          </cell>
          <cell r="E260" t="str">
            <v>콘크리트타설</v>
          </cell>
          <cell r="I260">
            <v>0</v>
          </cell>
        </row>
        <row r="261">
          <cell r="A261" t="str">
            <v>D00237</v>
          </cell>
          <cell r="B261">
            <v>205</v>
          </cell>
          <cell r="C261" t="str">
            <v>-1</v>
          </cell>
          <cell r="D261">
            <v>47106</v>
          </cell>
          <cell r="E261" t="str">
            <v>콘크리트타설</v>
          </cell>
          <cell r="F261" t="str">
            <v>(철근 펌프카)</v>
          </cell>
          <cell r="G261" t="str">
            <v>㎥</v>
          </cell>
          <cell r="I261">
            <v>0</v>
          </cell>
        </row>
        <row r="262">
          <cell r="A262" t="str">
            <v>D00231</v>
          </cell>
          <cell r="B262">
            <v>18</v>
          </cell>
          <cell r="C262" t="str">
            <v>-2</v>
          </cell>
          <cell r="D262">
            <v>47229</v>
          </cell>
          <cell r="E262" t="str">
            <v>콘크리트타설</v>
          </cell>
          <cell r="F262" t="str">
            <v>(무근 VIB 제외)</v>
          </cell>
          <cell r="G262" t="str">
            <v>㎥</v>
          </cell>
          <cell r="I262">
            <v>0</v>
          </cell>
        </row>
        <row r="263">
          <cell r="A263" t="str">
            <v>E1</v>
          </cell>
          <cell r="B263">
            <v>0</v>
          </cell>
          <cell r="C263" t="str">
            <v>소계</v>
          </cell>
          <cell r="D263">
            <v>47283</v>
          </cell>
          <cell r="I263">
            <v>0</v>
          </cell>
        </row>
        <row r="264">
          <cell r="A264" t="str">
            <v>T1</v>
          </cell>
          <cell r="B264">
            <v>268</v>
          </cell>
          <cell r="C264" t="str">
            <v>b</v>
          </cell>
          <cell r="D264">
            <v>47336</v>
          </cell>
          <cell r="E264" t="str">
            <v>거 푸 집</v>
          </cell>
          <cell r="I264">
            <v>0</v>
          </cell>
        </row>
        <row r="265">
          <cell r="A265" t="str">
            <v>D00276</v>
          </cell>
          <cell r="B265">
            <v>192</v>
          </cell>
          <cell r="C265" t="str">
            <v>-1</v>
          </cell>
          <cell r="D265">
            <v>47405</v>
          </cell>
          <cell r="E265" t="str">
            <v>합판거푸집</v>
          </cell>
          <cell r="F265" t="str">
            <v>(3 회)</v>
          </cell>
          <cell r="G265" t="str">
            <v>㎡</v>
          </cell>
          <cell r="I265">
            <v>0</v>
          </cell>
        </row>
        <row r="266">
          <cell r="A266" t="str">
            <v>D00280</v>
          </cell>
          <cell r="B266">
            <v>97</v>
          </cell>
          <cell r="C266" t="str">
            <v>-2</v>
          </cell>
          <cell r="D266">
            <v>47439</v>
          </cell>
          <cell r="E266" t="str">
            <v>합판거푸집</v>
          </cell>
          <cell r="F266" t="str">
            <v>(4 회)</v>
          </cell>
          <cell r="G266" t="str">
            <v>㎡</v>
          </cell>
          <cell r="I266">
            <v>0</v>
          </cell>
        </row>
        <row r="267">
          <cell r="A267" t="str">
            <v>D00282</v>
          </cell>
          <cell r="B267">
            <v>8</v>
          </cell>
          <cell r="C267" t="str">
            <v>-3</v>
          </cell>
          <cell r="D267">
            <v>47456</v>
          </cell>
          <cell r="E267" t="str">
            <v>합판거푸집</v>
          </cell>
          <cell r="F267" t="str">
            <v>(6 회)</v>
          </cell>
          <cell r="G267" t="str">
            <v>㎡</v>
          </cell>
          <cell r="I267">
            <v>0</v>
          </cell>
        </row>
        <row r="268">
          <cell r="A268" t="str">
            <v>D00265</v>
          </cell>
          <cell r="B268">
            <v>204</v>
          </cell>
          <cell r="C268" t="str">
            <v>-4</v>
          </cell>
          <cell r="D268">
            <v>47461</v>
          </cell>
          <cell r="E268" t="str">
            <v>문양거푸집(합판4회+</v>
          </cell>
          <cell r="F268" t="str">
            <v>문양스치로폴(0∼7M)</v>
          </cell>
          <cell r="G268" t="str">
            <v>㎡</v>
          </cell>
          <cell r="I268">
            <v>0</v>
          </cell>
        </row>
        <row r="269">
          <cell r="A269" t="str">
            <v>E1</v>
          </cell>
          <cell r="B269">
            <v>0</v>
          </cell>
          <cell r="C269" t="str">
            <v>소계</v>
          </cell>
          <cell r="D269">
            <v>47465</v>
          </cell>
          <cell r="I269">
            <v>0</v>
          </cell>
        </row>
        <row r="270">
          <cell r="A270" t="str">
            <v>D00323</v>
          </cell>
          <cell r="B270">
            <v>368</v>
          </cell>
          <cell r="C270" t="str">
            <v>c</v>
          </cell>
          <cell r="D270">
            <v>47601</v>
          </cell>
          <cell r="E270" t="str">
            <v>강관비계</v>
          </cell>
          <cell r="F270" t="str">
            <v>(0∼30 M)</v>
          </cell>
          <cell r="G270" t="str">
            <v>㎡</v>
          </cell>
          <cell r="I270">
            <v>0</v>
          </cell>
        </row>
        <row r="271">
          <cell r="A271" t="str">
            <v>D01191</v>
          </cell>
          <cell r="B271">
            <v>42</v>
          </cell>
          <cell r="C271" t="str">
            <v>d</v>
          </cell>
          <cell r="D271">
            <v>47714</v>
          </cell>
          <cell r="E271" t="str">
            <v>PVC PIPE 설치</v>
          </cell>
          <cell r="F271" t="str">
            <v>(Φ65 m/m)</v>
          </cell>
          <cell r="G271" t="str">
            <v>M</v>
          </cell>
          <cell r="I271">
            <v>0</v>
          </cell>
        </row>
        <row r="272">
          <cell r="A272" t="str">
            <v>D00170</v>
          </cell>
          <cell r="B272">
            <v>507</v>
          </cell>
          <cell r="C272" t="str">
            <v>e</v>
          </cell>
          <cell r="D272">
            <v>47771</v>
          </cell>
          <cell r="E272" t="str">
            <v>뒷채움잡석</v>
          </cell>
          <cell r="F272" t="str">
            <v>(현장암유용)</v>
          </cell>
          <cell r="G272" t="str">
            <v>㎥</v>
          </cell>
          <cell r="I272">
            <v>0</v>
          </cell>
        </row>
        <row r="273">
          <cell r="A273" t="str">
            <v>D00419</v>
          </cell>
          <cell r="B273">
            <v>204</v>
          </cell>
          <cell r="C273" t="str">
            <v>f</v>
          </cell>
          <cell r="D273">
            <v>47799</v>
          </cell>
          <cell r="E273" t="str">
            <v>부직포설치</v>
          </cell>
          <cell r="F273" t="str">
            <v>(2.0 T/M)</v>
          </cell>
          <cell r="G273" t="str">
            <v>㎡</v>
          </cell>
          <cell r="I273">
            <v>0</v>
          </cell>
        </row>
        <row r="274">
          <cell r="A274" t="str">
            <v>D00846</v>
          </cell>
          <cell r="B274">
            <v>18</v>
          </cell>
          <cell r="C274" t="str">
            <v>g</v>
          </cell>
          <cell r="D274">
            <v>47813</v>
          </cell>
          <cell r="E274" t="str">
            <v>폴리우레탄실란트채움</v>
          </cell>
          <cell r="F274" t="str">
            <v>(25x20)</v>
          </cell>
          <cell r="G274" t="str">
            <v>M</v>
          </cell>
          <cell r="I274">
            <v>0</v>
          </cell>
        </row>
        <row r="275">
          <cell r="A275" t="str">
            <v>D03817</v>
          </cell>
          <cell r="B275">
            <v>6</v>
          </cell>
          <cell r="C275" t="str">
            <v>h</v>
          </cell>
          <cell r="D275">
            <v>47820</v>
          </cell>
          <cell r="E275" t="str">
            <v>ELASTIC FILLER</v>
          </cell>
          <cell r="F275" t="str">
            <v>(T=20 m/m)</v>
          </cell>
          <cell r="G275" t="str">
            <v>㎡</v>
          </cell>
          <cell r="I275">
            <v>0</v>
          </cell>
        </row>
        <row r="276">
          <cell r="A276" t="str">
            <v>D00588</v>
          </cell>
          <cell r="B276">
            <v>584</v>
          </cell>
          <cell r="C276" t="str">
            <v>i</v>
          </cell>
          <cell r="D276">
            <v>48716</v>
          </cell>
          <cell r="E276" t="str">
            <v>스페이서 설치</v>
          </cell>
          <cell r="F276" t="str">
            <v>(슬라브및기초용)</v>
          </cell>
          <cell r="G276" t="str">
            <v>㎡</v>
          </cell>
          <cell r="I276">
            <v>0</v>
          </cell>
        </row>
        <row r="277">
          <cell r="A277" t="str">
            <v>D03800</v>
          </cell>
          <cell r="B277">
            <v>31</v>
          </cell>
          <cell r="C277" t="str">
            <v>j</v>
          </cell>
          <cell r="D277">
            <v>48816</v>
          </cell>
          <cell r="E277" t="str">
            <v>수축줄눈</v>
          </cell>
          <cell r="F277" t="str">
            <v>(면목 60x30)</v>
          </cell>
          <cell r="G277" t="str">
            <v>M</v>
          </cell>
          <cell r="I277">
            <v>0</v>
          </cell>
        </row>
        <row r="278">
          <cell r="A278" t="str">
            <v>D00271</v>
          </cell>
          <cell r="B278">
            <v>16.233000000000001</v>
          </cell>
          <cell r="C278" t="str">
            <v>k</v>
          </cell>
          <cell r="D278">
            <v>48937</v>
          </cell>
          <cell r="E278" t="str">
            <v>철근가공조립</v>
          </cell>
          <cell r="F278" t="str">
            <v>(보 통)</v>
          </cell>
          <cell r="G278" t="str">
            <v>Ton</v>
          </cell>
          <cell r="I278">
            <v>0</v>
          </cell>
        </row>
        <row r="279">
          <cell r="A279" t="str">
            <v>D00417</v>
          </cell>
          <cell r="B279">
            <v>22</v>
          </cell>
          <cell r="C279" t="str">
            <v>l</v>
          </cell>
          <cell r="D279">
            <v>48997</v>
          </cell>
          <cell r="E279" t="str">
            <v>다웰바 설치</v>
          </cell>
          <cell r="F279" t="str">
            <v>D32 m/m L=800 m/m</v>
          </cell>
          <cell r="G279" t="str">
            <v>EA</v>
          </cell>
          <cell r="I279">
            <v>0</v>
          </cell>
        </row>
        <row r="280">
          <cell r="A280" t="str">
            <v>D00415</v>
          </cell>
          <cell r="B280">
            <v>22</v>
          </cell>
          <cell r="C280" t="str">
            <v>m</v>
          </cell>
          <cell r="D280">
            <v>49027</v>
          </cell>
          <cell r="E280" t="str">
            <v>다웰바-켑설치</v>
          </cell>
          <cell r="F280" t="str">
            <v>(D=30 m/m, L=400)</v>
          </cell>
          <cell r="G280" t="str">
            <v>EA</v>
          </cell>
          <cell r="I280">
            <v>0</v>
          </cell>
        </row>
        <row r="281">
          <cell r="A281" t="str">
            <v>D00817</v>
          </cell>
          <cell r="B281">
            <v>8.0000000000000002E-3</v>
          </cell>
          <cell r="C281" t="str">
            <v>n</v>
          </cell>
          <cell r="D281">
            <v>49042</v>
          </cell>
          <cell r="E281" t="str">
            <v>아스팔트 채움</v>
          </cell>
          <cell r="F281" t="str">
            <v>(브론아스팔트)</v>
          </cell>
          <cell r="G281" t="str">
            <v>㎥</v>
          </cell>
          <cell r="I281">
            <v>0</v>
          </cell>
        </row>
        <row r="282">
          <cell r="A282" t="str">
            <v>E2</v>
          </cell>
          <cell r="B282">
            <v>0</v>
          </cell>
          <cell r="C282" t="str">
            <v>계</v>
          </cell>
          <cell r="D282">
            <v>49057</v>
          </cell>
          <cell r="I282">
            <v>0</v>
          </cell>
        </row>
        <row r="283">
          <cell r="A283" t="str">
            <v>T2</v>
          </cell>
          <cell r="B283">
            <v>295</v>
          </cell>
          <cell r="C283" t="str">
            <v>2.20</v>
          </cell>
          <cell r="D283">
            <v>49532</v>
          </cell>
          <cell r="E283" t="str">
            <v>보강벽옹벽</v>
          </cell>
          <cell r="I283">
            <v>0</v>
          </cell>
        </row>
        <row r="284">
          <cell r="A284" t="str">
            <v>T1</v>
          </cell>
          <cell r="B284">
            <v>286</v>
          </cell>
          <cell r="C284" t="str">
            <v>a</v>
          </cell>
          <cell r="D284">
            <v>49710</v>
          </cell>
          <cell r="E284" t="str">
            <v>잡석부설</v>
          </cell>
          <cell r="I284">
            <v>0</v>
          </cell>
        </row>
        <row r="285">
          <cell r="A285" t="str">
            <v>D00168</v>
          </cell>
          <cell r="B285">
            <v>64</v>
          </cell>
          <cell r="C285" t="str">
            <v>-1</v>
          </cell>
          <cell r="D285">
            <v>49888</v>
          </cell>
          <cell r="E285" t="str">
            <v>기초잡석깔기</v>
          </cell>
          <cell r="F285" t="str">
            <v>(현장암 유용)</v>
          </cell>
          <cell r="G285" t="str">
            <v>㎥</v>
          </cell>
          <cell r="I285">
            <v>0</v>
          </cell>
        </row>
        <row r="286">
          <cell r="A286" t="str">
            <v>D03890</v>
          </cell>
          <cell r="B286">
            <v>1137</v>
          </cell>
          <cell r="C286" t="str">
            <v>-2</v>
          </cell>
          <cell r="D286">
            <v>50066</v>
          </cell>
          <cell r="E286" t="str">
            <v>속채움잡석</v>
          </cell>
          <cell r="F286" t="str">
            <v>(부설및다짐)</v>
          </cell>
          <cell r="G286" t="str">
            <v>㎥</v>
          </cell>
          <cell r="I286">
            <v>0</v>
          </cell>
        </row>
        <row r="287">
          <cell r="A287" t="str">
            <v>E1</v>
          </cell>
          <cell r="B287">
            <v>0</v>
          </cell>
          <cell r="C287" t="str">
            <v>소계</v>
          </cell>
          <cell r="D287">
            <v>50541</v>
          </cell>
          <cell r="I287">
            <v>0</v>
          </cell>
        </row>
        <row r="288">
          <cell r="A288" t="str">
            <v>D03835</v>
          </cell>
          <cell r="B288">
            <v>3065</v>
          </cell>
          <cell r="C288" t="str">
            <v>b</v>
          </cell>
          <cell r="D288">
            <v>50571</v>
          </cell>
          <cell r="E288" t="str">
            <v>블  럭</v>
          </cell>
          <cell r="F288" t="str">
            <v>(일반형)</v>
          </cell>
          <cell r="G288" t="str">
            <v>㎡</v>
          </cell>
          <cell r="I288">
            <v>0</v>
          </cell>
        </row>
        <row r="289">
          <cell r="A289" t="str">
            <v>T1</v>
          </cell>
          <cell r="B289">
            <v>292</v>
          </cell>
          <cell r="C289" t="str">
            <v>c</v>
          </cell>
          <cell r="D289">
            <v>50600</v>
          </cell>
          <cell r="E289" t="str">
            <v>그리드</v>
          </cell>
          <cell r="I289">
            <v>0</v>
          </cell>
        </row>
        <row r="290">
          <cell r="A290" t="str">
            <v>W00065</v>
          </cell>
          <cell r="B290">
            <v>4056</v>
          </cell>
          <cell r="C290" t="str">
            <v>-1</v>
          </cell>
          <cell r="D290">
            <v>50630</v>
          </cell>
          <cell r="E290" t="str">
            <v>그리드</v>
          </cell>
          <cell r="F290" t="str">
            <v>TYPE-1(45KN/M)</v>
          </cell>
          <cell r="G290" t="str">
            <v>㎡</v>
          </cell>
          <cell r="I290">
            <v>0</v>
          </cell>
        </row>
        <row r="291">
          <cell r="A291" t="str">
            <v>W00066</v>
          </cell>
          <cell r="B291">
            <v>12168</v>
          </cell>
          <cell r="C291" t="str">
            <v>-2</v>
          </cell>
          <cell r="D291">
            <v>50634</v>
          </cell>
          <cell r="E291" t="str">
            <v>그리드</v>
          </cell>
          <cell r="F291" t="str">
            <v>TYPE-2(60KN/M)</v>
          </cell>
          <cell r="G291" t="str">
            <v>㎡</v>
          </cell>
          <cell r="I291">
            <v>0</v>
          </cell>
        </row>
        <row r="292">
          <cell r="A292" t="str">
            <v>W00067</v>
          </cell>
          <cell r="B292">
            <v>5368</v>
          </cell>
          <cell r="C292" t="str">
            <v>-3</v>
          </cell>
          <cell r="D292">
            <v>50636</v>
          </cell>
          <cell r="E292" t="str">
            <v>그리드</v>
          </cell>
          <cell r="F292" t="str">
            <v>TYPE-3(90KN/M)</v>
          </cell>
          <cell r="G292" t="str">
            <v>㎡</v>
          </cell>
          <cell r="I292">
            <v>0</v>
          </cell>
        </row>
        <row r="293">
          <cell r="A293" t="str">
            <v>E1</v>
          </cell>
          <cell r="B293">
            <v>0</v>
          </cell>
          <cell r="C293" t="str">
            <v>소계</v>
          </cell>
          <cell r="D293">
            <v>50645</v>
          </cell>
          <cell r="I293">
            <v>0</v>
          </cell>
        </row>
        <row r="294">
          <cell r="A294" t="str">
            <v>W00068</v>
          </cell>
          <cell r="B294">
            <v>3064</v>
          </cell>
          <cell r="C294" t="str">
            <v>d</v>
          </cell>
          <cell r="D294">
            <v>50652</v>
          </cell>
          <cell r="E294" t="str">
            <v>블럭운반</v>
          </cell>
          <cell r="F294" t="str">
            <v>일반형</v>
          </cell>
          <cell r="G294" t="str">
            <v>㎡</v>
          </cell>
          <cell r="I294">
            <v>0</v>
          </cell>
        </row>
        <row r="295">
          <cell r="A295" t="str">
            <v>D00419</v>
          </cell>
          <cell r="B295">
            <v>10245</v>
          </cell>
          <cell r="C295" t="str">
            <v>e</v>
          </cell>
          <cell r="D295">
            <v>50656</v>
          </cell>
          <cell r="E295" t="str">
            <v>부직포설치</v>
          </cell>
          <cell r="F295" t="str">
            <v>(2.0 T/M)</v>
          </cell>
          <cell r="G295" t="str">
            <v>㎡</v>
          </cell>
          <cell r="I295">
            <v>0</v>
          </cell>
        </row>
        <row r="296">
          <cell r="A296" t="str">
            <v>E2</v>
          </cell>
          <cell r="B296">
            <v>0</v>
          </cell>
          <cell r="C296" t="str">
            <v>계</v>
          </cell>
          <cell r="D296">
            <v>50974</v>
          </cell>
          <cell r="I296">
            <v>0</v>
          </cell>
        </row>
        <row r="297">
          <cell r="A297" t="str">
            <v>T2</v>
          </cell>
          <cell r="B297">
            <v>312</v>
          </cell>
          <cell r="C297" t="str">
            <v>2.21</v>
          </cell>
          <cell r="D297">
            <v>50979</v>
          </cell>
          <cell r="E297" t="str">
            <v>파라펫및연석</v>
          </cell>
          <cell r="I297">
            <v>0</v>
          </cell>
        </row>
        <row r="298">
          <cell r="A298" t="str">
            <v>T1</v>
          </cell>
          <cell r="B298">
            <v>301</v>
          </cell>
          <cell r="C298" t="str">
            <v>a</v>
          </cell>
          <cell r="D298">
            <v>51107</v>
          </cell>
          <cell r="E298" t="str">
            <v>콘크리트타설</v>
          </cell>
          <cell r="I298">
            <v>0</v>
          </cell>
        </row>
        <row r="299">
          <cell r="A299" t="str">
            <v>D00237</v>
          </cell>
          <cell r="B299">
            <v>1010</v>
          </cell>
          <cell r="C299" t="str">
            <v>-1</v>
          </cell>
          <cell r="D299">
            <v>51219</v>
          </cell>
          <cell r="E299" t="str">
            <v>콘크리트타설</v>
          </cell>
          <cell r="F299" t="str">
            <v>(철근 펌프카)</v>
          </cell>
          <cell r="G299" t="str">
            <v>㎥</v>
          </cell>
          <cell r="I299">
            <v>0</v>
          </cell>
        </row>
        <row r="300">
          <cell r="A300" t="str">
            <v>D00234</v>
          </cell>
          <cell r="B300">
            <v>235</v>
          </cell>
          <cell r="C300" t="str">
            <v>-2</v>
          </cell>
          <cell r="D300">
            <v>51235</v>
          </cell>
          <cell r="E300" t="str">
            <v>콘크리트타설</v>
          </cell>
          <cell r="F300" t="str">
            <v>(무근 VIB 포함)</v>
          </cell>
          <cell r="G300" t="str">
            <v>㎥</v>
          </cell>
          <cell r="I300">
            <v>0</v>
          </cell>
        </row>
        <row r="301">
          <cell r="A301" t="str">
            <v>D00231</v>
          </cell>
          <cell r="B301">
            <v>108</v>
          </cell>
          <cell r="C301" t="str">
            <v>-3</v>
          </cell>
          <cell r="D301">
            <v>51251</v>
          </cell>
          <cell r="E301" t="str">
            <v>콘크리트타설</v>
          </cell>
          <cell r="F301" t="str">
            <v>(무근 VIB 제외)</v>
          </cell>
          <cell r="G301" t="str">
            <v>㎥</v>
          </cell>
          <cell r="I301">
            <v>0</v>
          </cell>
        </row>
        <row r="302">
          <cell r="A302" t="str">
            <v>E1</v>
          </cell>
          <cell r="B302">
            <v>0</v>
          </cell>
          <cell r="C302" t="str">
            <v>소계</v>
          </cell>
          <cell r="D302">
            <v>51642</v>
          </cell>
          <cell r="I302">
            <v>0</v>
          </cell>
        </row>
        <row r="303">
          <cell r="A303" t="str">
            <v>T1</v>
          </cell>
          <cell r="B303">
            <v>305</v>
          </cell>
          <cell r="C303" t="str">
            <v>b</v>
          </cell>
          <cell r="D303">
            <v>51906</v>
          </cell>
          <cell r="E303" t="str">
            <v>거 푸 집</v>
          </cell>
          <cell r="I303">
            <v>0</v>
          </cell>
        </row>
        <row r="304">
          <cell r="A304" t="str">
            <v>D00265</v>
          </cell>
          <cell r="B304">
            <v>1267</v>
          </cell>
          <cell r="C304" t="str">
            <v>-1</v>
          </cell>
          <cell r="D304">
            <v>51957</v>
          </cell>
          <cell r="E304" t="str">
            <v>문양거푸집(합판4회+</v>
          </cell>
          <cell r="F304" t="str">
            <v>문양스치로폴(0∼7M)</v>
          </cell>
          <cell r="G304" t="str">
            <v>㎡</v>
          </cell>
          <cell r="I304">
            <v>0</v>
          </cell>
        </row>
        <row r="305">
          <cell r="A305" t="str">
            <v>D00280</v>
          </cell>
          <cell r="B305">
            <v>2699</v>
          </cell>
          <cell r="C305" t="str">
            <v>-2</v>
          </cell>
          <cell r="D305">
            <v>52085</v>
          </cell>
          <cell r="E305" t="str">
            <v>합판거푸집</v>
          </cell>
          <cell r="F305" t="str">
            <v>(4 회)</v>
          </cell>
          <cell r="G305" t="str">
            <v>㎡</v>
          </cell>
          <cell r="I305">
            <v>0</v>
          </cell>
        </row>
        <row r="306">
          <cell r="A306" t="str">
            <v>E1</v>
          </cell>
          <cell r="B306">
            <v>0</v>
          </cell>
          <cell r="C306" t="str">
            <v>소계</v>
          </cell>
          <cell r="D306">
            <v>52352</v>
          </cell>
          <cell r="I306">
            <v>0</v>
          </cell>
        </row>
        <row r="307">
          <cell r="A307" t="str">
            <v>D00853</v>
          </cell>
          <cell r="B307">
            <v>90</v>
          </cell>
          <cell r="C307" t="str">
            <v>c</v>
          </cell>
          <cell r="D307">
            <v>52464</v>
          </cell>
          <cell r="E307" t="str">
            <v>신축이음</v>
          </cell>
          <cell r="F307" t="str">
            <v>스치로폴(T=10 m/m)</v>
          </cell>
          <cell r="G307" t="str">
            <v>㎡</v>
          </cell>
          <cell r="I307">
            <v>0</v>
          </cell>
        </row>
        <row r="308">
          <cell r="A308" t="str">
            <v>D03800</v>
          </cell>
          <cell r="B308">
            <v>596</v>
          </cell>
          <cell r="C308" t="str">
            <v>d</v>
          </cell>
          <cell r="D308">
            <v>52576</v>
          </cell>
          <cell r="E308" t="str">
            <v>수축줄눈</v>
          </cell>
          <cell r="F308" t="str">
            <v>(면목 60x30)</v>
          </cell>
          <cell r="G308" t="str">
            <v>M</v>
          </cell>
          <cell r="I308">
            <v>0</v>
          </cell>
        </row>
        <row r="309">
          <cell r="A309" t="str">
            <v>D00323</v>
          </cell>
          <cell r="B309">
            <v>3875</v>
          </cell>
          <cell r="C309" t="str">
            <v>e</v>
          </cell>
          <cell r="D309">
            <v>52592</v>
          </cell>
          <cell r="E309" t="str">
            <v>강관비계</v>
          </cell>
          <cell r="F309" t="str">
            <v>(0∼30 M)</v>
          </cell>
          <cell r="G309" t="str">
            <v>㎡</v>
          </cell>
          <cell r="I309">
            <v>0</v>
          </cell>
        </row>
        <row r="310">
          <cell r="A310" t="str">
            <v>D00588</v>
          </cell>
          <cell r="B310">
            <v>4567</v>
          </cell>
          <cell r="C310" t="str">
            <v>f</v>
          </cell>
          <cell r="D310">
            <v>55598</v>
          </cell>
          <cell r="E310" t="str">
            <v>스페이서 설치</v>
          </cell>
          <cell r="F310" t="str">
            <v>(슬라브및기초용)</v>
          </cell>
          <cell r="G310" t="str">
            <v>㎡</v>
          </cell>
          <cell r="I310">
            <v>0</v>
          </cell>
        </row>
        <row r="311">
          <cell r="A311" t="str">
            <v>D00270</v>
          </cell>
          <cell r="B311">
            <v>88.667000000000002</v>
          </cell>
          <cell r="C311" t="str">
            <v>g</v>
          </cell>
          <cell r="D311">
            <v>55726</v>
          </cell>
          <cell r="E311" t="str">
            <v>철근가공조립</v>
          </cell>
          <cell r="F311" t="str">
            <v>(간 단)</v>
          </cell>
          <cell r="G311" t="str">
            <v>Ton</v>
          </cell>
          <cell r="I311">
            <v>0</v>
          </cell>
        </row>
        <row r="312">
          <cell r="A312" t="str">
            <v>D00353</v>
          </cell>
          <cell r="B312">
            <v>151</v>
          </cell>
          <cell r="C312" t="str">
            <v>h</v>
          </cell>
          <cell r="D312">
            <v>55742</v>
          </cell>
          <cell r="E312" t="str">
            <v>지수판설치</v>
          </cell>
          <cell r="F312" t="str">
            <v>(150x5 m/m)</v>
          </cell>
          <cell r="G312" t="str">
            <v>M</v>
          </cell>
          <cell r="I312">
            <v>0</v>
          </cell>
        </row>
        <row r="313">
          <cell r="A313" t="str">
            <v>E2</v>
          </cell>
          <cell r="B313">
            <v>0</v>
          </cell>
          <cell r="C313" t="str">
            <v>계</v>
          </cell>
          <cell r="D313">
            <v>59124</v>
          </cell>
          <cell r="I313">
            <v>0</v>
          </cell>
        </row>
        <row r="314">
          <cell r="A314" t="str">
            <v>D00592</v>
          </cell>
          <cell r="B314">
            <v>715</v>
          </cell>
          <cell r="C314" t="str">
            <v>2.22</v>
          </cell>
          <cell r="D314">
            <v>59127</v>
          </cell>
          <cell r="E314" t="str">
            <v>돌망태(타원형)</v>
          </cell>
          <cell r="F314" t="str">
            <v>Φ45 Cm</v>
          </cell>
          <cell r="G314" t="str">
            <v>㎡</v>
          </cell>
          <cell r="I314">
            <v>0</v>
          </cell>
        </row>
        <row r="315">
          <cell r="A315" t="str">
            <v>T2</v>
          </cell>
          <cell r="B315">
            <v>335</v>
          </cell>
          <cell r="C315" t="str">
            <v>2.23</v>
          </cell>
          <cell r="D315">
            <v>59128</v>
          </cell>
          <cell r="E315" t="str">
            <v>분 수 문</v>
          </cell>
          <cell r="I315">
            <v>0</v>
          </cell>
        </row>
        <row r="316">
          <cell r="A316" t="str">
            <v>T1</v>
          </cell>
          <cell r="B316">
            <v>320</v>
          </cell>
          <cell r="C316" t="str">
            <v>a</v>
          </cell>
          <cell r="D316">
            <v>59256</v>
          </cell>
          <cell r="E316" t="str">
            <v>콘크리트타설</v>
          </cell>
          <cell r="I316">
            <v>0</v>
          </cell>
        </row>
        <row r="317">
          <cell r="A317" t="str">
            <v>D00237</v>
          </cell>
          <cell r="B317">
            <v>8</v>
          </cell>
          <cell r="C317" t="str">
            <v>-1</v>
          </cell>
          <cell r="D317">
            <v>59368</v>
          </cell>
          <cell r="E317" t="str">
            <v>콘크리트타설</v>
          </cell>
          <cell r="F317" t="str">
            <v>(철근 펌프카)</v>
          </cell>
          <cell r="G317" t="str">
            <v>㎥</v>
          </cell>
          <cell r="I317">
            <v>0</v>
          </cell>
        </row>
        <row r="318">
          <cell r="A318" t="str">
            <v>D00238</v>
          </cell>
          <cell r="B318">
            <v>5</v>
          </cell>
          <cell r="C318" t="str">
            <v>-2</v>
          </cell>
          <cell r="D318">
            <v>59384</v>
          </cell>
          <cell r="E318" t="str">
            <v>콘크리트타설</v>
          </cell>
          <cell r="F318" t="str">
            <v>(무근 펌프카)</v>
          </cell>
          <cell r="G318" t="str">
            <v>㎥</v>
          </cell>
          <cell r="I318">
            <v>0</v>
          </cell>
        </row>
        <row r="319">
          <cell r="A319" t="str">
            <v>D00232</v>
          </cell>
          <cell r="B319">
            <v>7</v>
          </cell>
          <cell r="C319" t="str">
            <v>-3</v>
          </cell>
          <cell r="D319">
            <v>59400</v>
          </cell>
          <cell r="E319" t="str">
            <v>콘크리트타설</v>
          </cell>
          <cell r="F319" t="str">
            <v>(철근 VIB 제외)</v>
          </cell>
          <cell r="G319" t="str">
            <v>㎥</v>
          </cell>
          <cell r="I319">
            <v>0</v>
          </cell>
        </row>
        <row r="320">
          <cell r="A320" t="str">
            <v>D00231</v>
          </cell>
          <cell r="B320">
            <v>2</v>
          </cell>
          <cell r="C320" t="str">
            <v>-4</v>
          </cell>
          <cell r="D320">
            <v>59596</v>
          </cell>
          <cell r="E320" t="str">
            <v>콘크리트타설</v>
          </cell>
          <cell r="F320" t="str">
            <v>(무근 VIB 제외)</v>
          </cell>
          <cell r="G320" t="str">
            <v>㎥</v>
          </cell>
          <cell r="I320">
            <v>0</v>
          </cell>
        </row>
        <row r="321">
          <cell r="A321" t="str">
            <v>E1</v>
          </cell>
          <cell r="B321">
            <v>0</v>
          </cell>
          <cell r="C321" t="str">
            <v>소계</v>
          </cell>
          <cell r="D321">
            <v>59791</v>
          </cell>
          <cell r="I321">
            <v>0</v>
          </cell>
        </row>
        <row r="322">
          <cell r="A322" t="str">
            <v>T1</v>
          </cell>
          <cell r="B322">
            <v>325</v>
          </cell>
          <cell r="C322" t="str">
            <v>b</v>
          </cell>
          <cell r="D322">
            <v>59919</v>
          </cell>
          <cell r="E322" t="str">
            <v>거 푸 집</v>
          </cell>
          <cell r="I322">
            <v>0</v>
          </cell>
        </row>
        <row r="323">
          <cell r="A323" t="str">
            <v>D00276</v>
          </cell>
          <cell r="B323">
            <v>44</v>
          </cell>
          <cell r="C323" t="str">
            <v>-1</v>
          </cell>
          <cell r="D323">
            <v>59988</v>
          </cell>
          <cell r="E323" t="str">
            <v>합판거푸집</v>
          </cell>
          <cell r="F323" t="str">
            <v>(3 회)</v>
          </cell>
          <cell r="G323" t="str">
            <v>㎡</v>
          </cell>
          <cell r="I323">
            <v>0</v>
          </cell>
        </row>
        <row r="324">
          <cell r="A324" t="str">
            <v>D00280</v>
          </cell>
          <cell r="B324">
            <v>62</v>
          </cell>
          <cell r="C324" t="str">
            <v>-2</v>
          </cell>
          <cell r="D324">
            <v>60022</v>
          </cell>
          <cell r="E324" t="str">
            <v>합판거푸집</v>
          </cell>
          <cell r="F324" t="str">
            <v>(4 회)</v>
          </cell>
          <cell r="G324" t="str">
            <v>㎡</v>
          </cell>
          <cell r="I324">
            <v>0</v>
          </cell>
        </row>
        <row r="325">
          <cell r="A325" t="str">
            <v>D00282</v>
          </cell>
          <cell r="B325">
            <v>2</v>
          </cell>
          <cell r="C325" t="str">
            <v>-3</v>
          </cell>
          <cell r="D325">
            <v>60039</v>
          </cell>
          <cell r="E325" t="str">
            <v>합판거푸집</v>
          </cell>
          <cell r="F325" t="str">
            <v>(6 회)</v>
          </cell>
          <cell r="G325" t="str">
            <v>㎡</v>
          </cell>
          <cell r="I325">
            <v>0</v>
          </cell>
        </row>
        <row r="326">
          <cell r="A326" t="str">
            <v>E1</v>
          </cell>
          <cell r="B326">
            <v>0</v>
          </cell>
          <cell r="C326" t="str">
            <v>소계</v>
          </cell>
          <cell r="D326">
            <v>60048</v>
          </cell>
          <cell r="I326">
            <v>0</v>
          </cell>
        </row>
        <row r="327">
          <cell r="A327" t="str">
            <v>D00323</v>
          </cell>
          <cell r="B327">
            <v>42</v>
          </cell>
          <cell r="C327" t="str">
            <v>c</v>
          </cell>
          <cell r="D327">
            <v>60049</v>
          </cell>
          <cell r="E327" t="str">
            <v>강관비계</v>
          </cell>
          <cell r="F327" t="str">
            <v>(0∼30 M)</v>
          </cell>
          <cell r="G327" t="str">
            <v>㎡</v>
          </cell>
          <cell r="I327">
            <v>0</v>
          </cell>
        </row>
        <row r="328">
          <cell r="A328" t="str">
            <v>D00588</v>
          </cell>
          <cell r="B328">
            <v>41</v>
          </cell>
          <cell r="C328" t="str">
            <v>d</v>
          </cell>
          <cell r="D328">
            <v>60945</v>
          </cell>
          <cell r="E328" t="str">
            <v>스페이서 설치</v>
          </cell>
          <cell r="F328" t="str">
            <v>(슬라브및기초용)</v>
          </cell>
          <cell r="G328" t="str">
            <v>㎡</v>
          </cell>
          <cell r="I328">
            <v>0</v>
          </cell>
        </row>
        <row r="329">
          <cell r="A329" t="str">
            <v>D00333</v>
          </cell>
          <cell r="B329">
            <v>15</v>
          </cell>
          <cell r="C329" t="str">
            <v>e</v>
          </cell>
          <cell r="D329">
            <v>61105</v>
          </cell>
          <cell r="E329" t="str">
            <v>강관동바리</v>
          </cell>
          <cell r="F329" t="str">
            <v>(암거용)</v>
          </cell>
          <cell r="G329" t="str">
            <v>공㎥</v>
          </cell>
          <cell r="I329">
            <v>0</v>
          </cell>
        </row>
        <row r="330">
          <cell r="A330" t="str">
            <v>D03889</v>
          </cell>
          <cell r="B330">
            <v>4.3999999999999997E-2</v>
          </cell>
          <cell r="C330" t="str">
            <v>f</v>
          </cell>
          <cell r="D330">
            <v>61137</v>
          </cell>
          <cell r="E330" t="str">
            <v>분수문 난간</v>
          </cell>
          <cell r="G330" t="str">
            <v>Ton</v>
          </cell>
          <cell r="I330">
            <v>0</v>
          </cell>
        </row>
        <row r="331">
          <cell r="A331" t="str">
            <v>D00271</v>
          </cell>
          <cell r="B331">
            <v>1.8380000000000001</v>
          </cell>
          <cell r="C331" t="str">
            <v>g</v>
          </cell>
          <cell r="D331">
            <v>61145</v>
          </cell>
          <cell r="E331" t="str">
            <v>철근가공조립</v>
          </cell>
          <cell r="F331" t="str">
            <v>(보 통)</v>
          </cell>
          <cell r="G331" t="str">
            <v>Ton</v>
          </cell>
          <cell r="I331">
            <v>0</v>
          </cell>
        </row>
        <row r="332">
          <cell r="A332" t="str">
            <v>D03836</v>
          </cell>
          <cell r="B332">
            <v>1</v>
          </cell>
          <cell r="C332" t="str">
            <v>h</v>
          </cell>
          <cell r="D332">
            <v>61149</v>
          </cell>
          <cell r="E332" t="str">
            <v>작업용계단</v>
          </cell>
          <cell r="G332" t="str">
            <v>EA</v>
          </cell>
          <cell r="I332">
            <v>0</v>
          </cell>
        </row>
        <row r="333">
          <cell r="A333" t="str">
            <v>D00347</v>
          </cell>
          <cell r="B333">
            <v>4</v>
          </cell>
          <cell r="C333" t="str">
            <v>i</v>
          </cell>
          <cell r="D333">
            <v>61151</v>
          </cell>
          <cell r="E333" t="str">
            <v>조합페인트</v>
          </cell>
          <cell r="F333" t="str">
            <v>(철재면 2 회)</v>
          </cell>
          <cell r="G333" t="str">
            <v>㎡</v>
          </cell>
          <cell r="I333">
            <v>0</v>
          </cell>
        </row>
        <row r="334">
          <cell r="A334" t="str">
            <v>D00410</v>
          </cell>
          <cell r="B334">
            <v>4</v>
          </cell>
          <cell r="C334" t="str">
            <v>j</v>
          </cell>
          <cell r="D334">
            <v>61153</v>
          </cell>
          <cell r="E334" t="str">
            <v>문비</v>
          </cell>
          <cell r="G334" t="str">
            <v>EA</v>
          </cell>
          <cell r="I334">
            <v>0</v>
          </cell>
        </row>
        <row r="335">
          <cell r="A335" t="str">
            <v>D03837</v>
          </cell>
          <cell r="B335">
            <v>1</v>
          </cell>
          <cell r="C335" t="str">
            <v>h</v>
          </cell>
          <cell r="D335">
            <v>61161</v>
          </cell>
          <cell r="E335" t="str">
            <v>권 양 기</v>
          </cell>
          <cell r="F335" t="str">
            <v>(2.5 Ton)</v>
          </cell>
          <cell r="G335" t="str">
            <v>EA</v>
          </cell>
          <cell r="I335">
            <v>0</v>
          </cell>
        </row>
        <row r="336">
          <cell r="A336" t="str">
            <v>E2</v>
          </cell>
          <cell r="B336">
            <v>0</v>
          </cell>
          <cell r="C336" t="str">
            <v>계</v>
          </cell>
          <cell r="D336">
            <v>61165</v>
          </cell>
          <cell r="I336">
            <v>0</v>
          </cell>
        </row>
        <row r="337">
          <cell r="A337" t="str">
            <v>E3</v>
          </cell>
          <cell r="B337">
            <v>0</v>
          </cell>
          <cell r="C337" t="str">
            <v>합계</v>
          </cell>
          <cell r="D337">
            <v>61169</v>
          </cell>
          <cell r="I337">
            <v>0</v>
          </cell>
        </row>
        <row r="338">
          <cell r="A338" t="str">
            <v>E4</v>
          </cell>
          <cell r="B338">
            <v>0</v>
          </cell>
          <cell r="C338" t="str">
            <v>총계</v>
          </cell>
          <cell r="D338">
            <v>61179</v>
          </cell>
          <cell r="I338">
            <v>0</v>
          </cell>
        </row>
        <row r="339">
          <cell r="A339" t="str">
            <v>T4</v>
          </cell>
          <cell r="B339">
            <v>1497</v>
          </cell>
          <cell r="C339" t="str">
            <v>3.</v>
          </cell>
          <cell r="D339">
            <v>61198</v>
          </cell>
          <cell r="E339" t="str">
            <v>구  조  물  공</v>
          </cell>
          <cell r="I339">
            <v>0</v>
          </cell>
        </row>
        <row r="340">
          <cell r="A340" t="str">
            <v>T3</v>
          </cell>
          <cell r="B340">
            <v>389</v>
          </cell>
          <cell r="C340" t="str">
            <v>3.A</v>
          </cell>
          <cell r="D340">
            <v>61262</v>
          </cell>
          <cell r="E340" t="str">
            <v>옥 암 지하차도</v>
          </cell>
          <cell r="I340">
            <v>0</v>
          </cell>
        </row>
        <row r="341">
          <cell r="A341" t="str">
            <v>T2</v>
          </cell>
          <cell r="B341">
            <v>351</v>
          </cell>
          <cell r="C341" t="str">
            <v>3.01</v>
          </cell>
          <cell r="D341">
            <v>214559</v>
          </cell>
          <cell r="E341" t="str">
            <v>토          공</v>
          </cell>
          <cell r="I341">
            <v>0</v>
          </cell>
        </row>
        <row r="342">
          <cell r="A342" t="str">
            <v>D00135</v>
          </cell>
          <cell r="B342">
            <v>1190</v>
          </cell>
          <cell r="C342" t="str">
            <v>a</v>
          </cell>
          <cell r="D342">
            <v>367856</v>
          </cell>
          <cell r="E342" t="str">
            <v>구조물터파기</v>
          </cell>
          <cell r="F342" t="str">
            <v>(육상발파암 0∼1 M)</v>
          </cell>
          <cell r="G342" t="str">
            <v>㎥</v>
          </cell>
          <cell r="I342">
            <v>0</v>
          </cell>
        </row>
        <row r="343">
          <cell r="A343" t="str">
            <v>D00136</v>
          </cell>
          <cell r="B343">
            <v>1113</v>
          </cell>
          <cell r="C343" t="str">
            <v>b</v>
          </cell>
          <cell r="D343">
            <v>368011</v>
          </cell>
          <cell r="E343" t="str">
            <v>구조물터파기</v>
          </cell>
          <cell r="F343" t="str">
            <v>(육상발파암 1∼2 M)</v>
          </cell>
          <cell r="G343" t="str">
            <v>㎥</v>
          </cell>
          <cell r="I343">
            <v>0</v>
          </cell>
        </row>
        <row r="344">
          <cell r="A344" t="str">
            <v>D03810</v>
          </cell>
          <cell r="B344">
            <v>1037</v>
          </cell>
          <cell r="C344" t="str">
            <v>c</v>
          </cell>
          <cell r="D344">
            <v>368204</v>
          </cell>
          <cell r="E344" t="str">
            <v>구조물터파기</v>
          </cell>
          <cell r="F344" t="str">
            <v>(육상발파암 2∼3 M)</v>
          </cell>
          <cell r="G344" t="str">
            <v>㎥</v>
          </cell>
          <cell r="I344">
            <v>0</v>
          </cell>
        </row>
        <row r="345">
          <cell r="A345" t="str">
            <v>D03811</v>
          </cell>
          <cell r="B345">
            <v>960</v>
          </cell>
          <cell r="C345" t="str">
            <v>d</v>
          </cell>
          <cell r="D345">
            <v>368285</v>
          </cell>
          <cell r="E345" t="str">
            <v>구조물터파기</v>
          </cell>
          <cell r="F345" t="str">
            <v>(육상발파암 3∼4 M)</v>
          </cell>
          <cell r="G345" t="str">
            <v>㎥</v>
          </cell>
          <cell r="I345">
            <v>0</v>
          </cell>
        </row>
        <row r="346">
          <cell r="A346" t="str">
            <v>D03812</v>
          </cell>
          <cell r="B346">
            <v>884</v>
          </cell>
          <cell r="C346" t="str">
            <v>e</v>
          </cell>
          <cell r="D346">
            <v>368407</v>
          </cell>
          <cell r="E346" t="str">
            <v>구조물터파기</v>
          </cell>
          <cell r="F346" t="str">
            <v>(육상발파암 4∼5 M)</v>
          </cell>
          <cell r="G346" t="str">
            <v>㎥</v>
          </cell>
          <cell r="I346">
            <v>0</v>
          </cell>
        </row>
        <row r="347">
          <cell r="A347" t="str">
            <v>D03813</v>
          </cell>
          <cell r="B347">
            <v>807</v>
          </cell>
          <cell r="C347" t="str">
            <v>f</v>
          </cell>
          <cell r="D347">
            <v>368468</v>
          </cell>
          <cell r="E347" t="str">
            <v>구조물터파기</v>
          </cell>
          <cell r="F347" t="str">
            <v>(육상발파암 5∼6 M)</v>
          </cell>
          <cell r="G347" t="str">
            <v>㎥</v>
          </cell>
          <cell r="I347">
            <v>0</v>
          </cell>
        </row>
        <row r="348">
          <cell r="A348" t="str">
            <v>D03814</v>
          </cell>
          <cell r="B348">
            <v>731</v>
          </cell>
          <cell r="C348" t="str">
            <v>g</v>
          </cell>
          <cell r="D348">
            <v>368498</v>
          </cell>
          <cell r="E348" t="str">
            <v>구조물터파기</v>
          </cell>
          <cell r="F348" t="str">
            <v>(육상발파암 6∼7 M)</v>
          </cell>
          <cell r="G348" t="str">
            <v>㎥</v>
          </cell>
          <cell r="I348">
            <v>0</v>
          </cell>
        </row>
        <row r="349">
          <cell r="A349" t="str">
            <v>D03815</v>
          </cell>
          <cell r="B349">
            <v>654</v>
          </cell>
          <cell r="C349" t="str">
            <v>h</v>
          </cell>
          <cell r="D349">
            <v>368513</v>
          </cell>
          <cell r="E349" t="str">
            <v>구조물터파기</v>
          </cell>
          <cell r="F349" t="str">
            <v>(육상발파암 7∼8 M)</v>
          </cell>
          <cell r="G349" t="str">
            <v>㎥</v>
          </cell>
          <cell r="I349">
            <v>0</v>
          </cell>
        </row>
        <row r="350">
          <cell r="A350" t="str">
            <v>D00037</v>
          </cell>
          <cell r="B350">
            <v>1023</v>
          </cell>
          <cell r="C350" t="str">
            <v>i</v>
          </cell>
          <cell r="D350">
            <v>368528</v>
          </cell>
          <cell r="E350" t="str">
            <v>되메우기</v>
          </cell>
          <cell r="F350" t="str">
            <v>(노 체)</v>
          </cell>
          <cell r="G350" t="str">
            <v>㎥</v>
          </cell>
          <cell r="I350">
            <v>0</v>
          </cell>
        </row>
        <row r="351">
          <cell r="A351" t="str">
            <v>D00170</v>
          </cell>
          <cell r="B351">
            <v>2160</v>
          </cell>
          <cell r="C351" t="str">
            <v>j</v>
          </cell>
          <cell r="D351">
            <v>368648</v>
          </cell>
          <cell r="E351" t="str">
            <v>뒷채움잡석</v>
          </cell>
          <cell r="F351" t="str">
            <v>(현장암유용)</v>
          </cell>
          <cell r="G351" t="str">
            <v>㎥</v>
          </cell>
          <cell r="I351">
            <v>0</v>
          </cell>
        </row>
        <row r="352">
          <cell r="A352" t="str">
            <v>E2</v>
          </cell>
          <cell r="B352">
            <v>0</v>
          </cell>
          <cell r="C352" t="str">
            <v>계</v>
          </cell>
          <cell r="D352">
            <v>368768</v>
          </cell>
          <cell r="I352">
            <v>0</v>
          </cell>
        </row>
        <row r="353">
          <cell r="A353" t="str">
            <v>T2</v>
          </cell>
          <cell r="B353">
            <v>357</v>
          </cell>
          <cell r="C353" t="str">
            <v>3.02</v>
          </cell>
          <cell r="D353">
            <v>369127</v>
          </cell>
          <cell r="E353" t="str">
            <v>거 푸 집</v>
          </cell>
          <cell r="I353">
            <v>0</v>
          </cell>
        </row>
        <row r="354">
          <cell r="A354" t="str">
            <v>D00276</v>
          </cell>
          <cell r="B354">
            <v>1862</v>
          </cell>
          <cell r="C354" t="str">
            <v>a</v>
          </cell>
          <cell r="D354">
            <v>369128</v>
          </cell>
          <cell r="E354" t="str">
            <v>합판거푸집</v>
          </cell>
          <cell r="F354" t="str">
            <v>(3 회)</v>
          </cell>
          <cell r="G354" t="str">
            <v>㎡</v>
          </cell>
          <cell r="I354">
            <v>0</v>
          </cell>
        </row>
        <row r="355">
          <cell r="A355" t="str">
            <v>D00280</v>
          </cell>
          <cell r="B355">
            <v>125</v>
          </cell>
          <cell r="C355" t="str">
            <v>b</v>
          </cell>
          <cell r="D355">
            <v>369192</v>
          </cell>
          <cell r="E355" t="str">
            <v>합판거푸집</v>
          </cell>
          <cell r="F355" t="str">
            <v>(4 회)</v>
          </cell>
          <cell r="G355" t="str">
            <v>㎡</v>
          </cell>
          <cell r="I355">
            <v>0</v>
          </cell>
        </row>
        <row r="356">
          <cell r="A356" t="str">
            <v>D00282</v>
          </cell>
          <cell r="B356">
            <v>29</v>
          </cell>
          <cell r="C356" t="str">
            <v>c</v>
          </cell>
          <cell r="D356">
            <v>369224</v>
          </cell>
          <cell r="E356" t="str">
            <v>합판거푸집</v>
          </cell>
          <cell r="F356" t="str">
            <v>(6 회)</v>
          </cell>
          <cell r="G356" t="str">
            <v>㎡</v>
          </cell>
          <cell r="I356">
            <v>0</v>
          </cell>
        </row>
        <row r="357">
          <cell r="A357" t="str">
            <v>D00265</v>
          </cell>
          <cell r="B357">
            <v>152</v>
          </cell>
          <cell r="C357" t="str">
            <v>d</v>
          </cell>
          <cell r="D357">
            <v>369232</v>
          </cell>
          <cell r="E357" t="str">
            <v>문양거푸집(합판4회+</v>
          </cell>
          <cell r="F357" t="str">
            <v>문양스치로폴(0∼7M)</v>
          </cell>
          <cell r="G357" t="str">
            <v>㎡</v>
          </cell>
          <cell r="I357">
            <v>0</v>
          </cell>
        </row>
        <row r="358">
          <cell r="A358" t="str">
            <v>E2</v>
          </cell>
          <cell r="B358">
            <v>0</v>
          </cell>
          <cell r="C358" t="str">
            <v>계</v>
          </cell>
          <cell r="D358">
            <v>369240</v>
          </cell>
          <cell r="I358">
            <v>0</v>
          </cell>
        </row>
        <row r="359">
          <cell r="A359" t="str">
            <v>D00323</v>
          </cell>
          <cell r="B359">
            <v>774</v>
          </cell>
          <cell r="C359" t="str">
            <v>3.03</v>
          </cell>
          <cell r="D359">
            <v>369241</v>
          </cell>
          <cell r="E359" t="str">
            <v>강관비계</v>
          </cell>
          <cell r="F359" t="str">
            <v>(0∼30 M)</v>
          </cell>
          <cell r="G359" t="str">
            <v>㎡</v>
          </cell>
          <cell r="I359">
            <v>0</v>
          </cell>
        </row>
        <row r="360">
          <cell r="A360" t="str">
            <v>D00334</v>
          </cell>
          <cell r="B360">
            <v>2514</v>
          </cell>
          <cell r="C360" t="str">
            <v>3.04</v>
          </cell>
          <cell r="D360">
            <v>369361</v>
          </cell>
          <cell r="E360" t="str">
            <v>강관동바리</v>
          </cell>
          <cell r="F360" t="str">
            <v>(교량용)</v>
          </cell>
          <cell r="G360" t="str">
            <v>공㎥</v>
          </cell>
          <cell r="I360">
            <v>0</v>
          </cell>
        </row>
        <row r="361">
          <cell r="A361" t="str">
            <v>T2</v>
          </cell>
          <cell r="B361">
            <v>363</v>
          </cell>
          <cell r="C361" t="str">
            <v>3.05</v>
          </cell>
          <cell r="D361">
            <v>369489</v>
          </cell>
          <cell r="E361" t="str">
            <v>철근가공조립</v>
          </cell>
          <cell r="I361">
            <v>0</v>
          </cell>
        </row>
        <row r="362">
          <cell r="A362" t="str">
            <v>D00271</v>
          </cell>
          <cell r="B362">
            <v>59.024999999999999</v>
          </cell>
          <cell r="C362" t="str">
            <v>a</v>
          </cell>
          <cell r="D362">
            <v>369617</v>
          </cell>
          <cell r="E362" t="str">
            <v>철근가공조립</v>
          </cell>
          <cell r="F362" t="str">
            <v>(보 통)</v>
          </cell>
          <cell r="G362" t="str">
            <v>Ton</v>
          </cell>
          <cell r="I362">
            <v>0</v>
          </cell>
        </row>
        <row r="363">
          <cell r="A363" t="str">
            <v>D00272</v>
          </cell>
          <cell r="B363">
            <v>330.56799999999998</v>
          </cell>
          <cell r="C363" t="str">
            <v>b</v>
          </cell>
          <cell r="D363">
            <v>369621</v>
          </cell>
          <cell r="E363" t="str">
            <v>철근가공조립</v>
          </cell>
          <cell r="F363" t="str">
            <v>(복 잡)</v>
          </cell>
          <cell r="G363" t="str">
            <v>Ton</v>
          </cell>
          <cell r="I363">
            <v>0</v>
          </cell>
        </row>
        <row r="364">
          <cell r="A364" t="str">
            <v>E2</v>
          </cell>
          <cell r="B364">
            <v>0</v>
          </cell>
          <cell r="C364" t="str">
            <v>계</v>
          </cell>
          <cell r="D364">
            <v>369624</v>
          </cell>
          <cell r="I364">
            <v>0</v>
          </cell>
        </row>
        <row r="365">
          <cell r="A365" t="str">
            <v>T2</v>
          </cell>
          <cell r="B365">
            <v>367</v>
          </cell>
          <cell r="C365" t="str">
            <v>3.06</v>
          </cell>
          <cell r="D365">
            <v>369625</v>
          </cell>
          <cell r="E365" t="str">
            <v>콘크리트타설</v>
          </cell>
          <cell r="I365">
            <v>0</v>
          </cell>
        </row>
        <row r="366">
          <cell r="A366" t="str">
            <v>D00237</v>
          </cell>
          <cell r="B366">
            <v>1730</v>
          </cell>
          <cell r="C366" t="str">
            <v>a</v>
          </cell>
          <cell r="D366">
            <v>369689</v>
          </cell>
          <cell r="E366" t="str">
            <v>콘크리트타설</v>
          </cell>
          <cell r="F366" t="str">
            <v>(철근 펌프카)</v>
          </cell>
          <cell r="G366" t="str">
            <v>㎥</v>
          </cell>
          <cell r="I366">
            <v>0</v>
          </cell>
        </row>
        <row r="367">
          <cell r="A367" t="str">
            <v>D00231</v>
          </cell>
          <cell r="B367">
            <v>108</v>
          </cell>
          <cell r="C367" t="str">
            <v>b</v>
          </cell>
          <cell r="D367">
            <v>369721</v>
          </cell>
          <cell r="E367" t="str">
            <v>콘크리트타설</v>
          </cell>
          <cell r="F367" t="str">
            <v>(무근 VIB 제외)</v>
          </cell>
          <cell r="G367" t="str">
            <v>㎥</v>
          </cell>
          <cell r="I367">
            <v>0</v>
          </cell>
        </row>
        <row r="368">
          <cell r="A368" t="str">
            <v>E2</v>
          </cell>
          <cell r="B368">
            <v>0</v>
          </cell>
          <cell r="C368" t="str">
            <v>계</v>
          </cell>
          <cell r="D368">
            <v>369753</v>
          </cell>
          <cell r="I368">
            <v>0</v>
          </cell>
        </row>
        <row r="369">
          <cell r="A369" t="str">
            <v>D03746</v>
          </cell>
          <cell r="B369">
            <v>423</v>
          </cell>
          <cell r="C369" t="str">
            <v>3.07</v>
          </cell>
          <cell r="D369">
            <v>369761</v>
          </cell>
          <cell r="E369" t="str">
            <v>타일붙이기</v>
          </cell>
          <cell r="F369" t="str">
            <v>(90x190x11)</v>
          </cell>
          <cell r="G369" t="str">
            <v>㎡</v>
          </cell>
          <cell r="I369">
            <v>0</v>
          </cell>
        </row>
        <row r="370">
          <cell r="A370" t="str">
            <v>D01034</v>
          </cell>
          <cell r="B370">
            <v>423</v>
          </cell>
          <cell r="C370" t="str">
            <v>3.08</v>
          </cell>
          <cell r="D370">
            <v>369765</v>
          </cell>
          <cell r="E370" t="str">
            <v>바탕고르기</v>
          </cell>
          <cell r="F370" t="str">
            <v>T=24 m/m</v>
          </cell>
          <cell r="G370" t="str">
            <v>㎡</v>
          </cell>
          <cell r="I370">
            <v>0</v>
          </cell>
        </row>
        <row r="371">
          <cell r="A371" t="str">
            <v>D00563</v>
          </cell>
          <cell r="B371">
            <v>1224</v>
          </cell>
          <cell r="C371" t="str">
            <v>3.09</v>
          </cell>
          <cell r="D371">
            <v>369767</v>
          </cell>
          <cell r="E371" t="str">
            <v>아스팔트 방수</v>
          </cell>
          <cell r="F371" t="str">
            <v>(2 회)</v>
          </cell>
          <cell r="G371" t="str">
            <v>㎡</v>
          </cell>
          <cell r="I371">
            <v>0</v>
          </cell>
        </row>
        <row r="372">
          <cell r="A372" t="str">
            <v>D03816</v>
          </cell>
          <cell r="B372">
            <v>29</v>
          </cell>
          <cell r="C372" t="str">
            <v>3.10</v>
          </cell>
          <cell r="D372">
            <v>369768</v>
          </cell>
          <cell r="E372" t="str">
            <v>시공이음면정리</v>
          </cell>
          <cell r="G372" t="str">
            <v>㎡</v>
          </cell>
          <cell r="I372">
            <v>0</v>
          </cell>
        </row>
        <row r="373">
          <cell r="A373" t="str">
            <v>D00587</v>
          </cell>
          <cell r="B373">
            <v>37</v>
          </cell>
          <cell r="C373" t="str">
            <v>3.11</v>
          </cell>
          <cell r="D373">
            <v>369896</v>
          </cell>
          <cell r="E373" t="str">
            <v>신축이음</v>
          </cell>
          <cell r="F373" t="str">
            <v>(지하차도)</v>
          </cell>
          <cell r="G373" t="str">
            <v>M</v>
          </cell>
          <cell r="I373">
            <v>0</v>
          </cell>
        </row>
        <row r="374">
          <cell r="A374" t="str">
            <v>D03748</v>
          </cell>
          <cell r="B374">
            <v>56</v>
          </cell>
          <cell r="C374" t="str">
            <v>3.12</v>
          </cell>
          <cell r="D374">
            <v>369992</v>
          </cell>
          <cell r="E374" t="str">
            <v>수축줄눈</v>
          </cell>
          <cell r="F374" t="str">
            <v>(지하차도)</v>
          </cell>
          <cell r="G374" t="str">
            <v>M</v>
          </cell>
          <cell r="I374">
            <v>0</v>
          </cell>
        </row>
        <row r="375">
          <cell r="A375" t="str">
            <v>D03817</v>
          </cell>
          <cell r="B375">
            <v>47</v>
          </cell>
          <cell r="C375" t="str">
            <v>3.13</v>
          </cell>
          <cell r="D375">
            <v>370040</v>
          </cell>
          <cell r="E375" t="str">
            <v>ELASTIC FILLER</v>
          </cell>
          <cell r="F375" t="str">
            <v>(T=20 m/m)</v>
          </cell>
          <cell r="G375" t="str">
            <v>㎡</v>
          </cell>
          <cell r="I375">
            <v>0</v>
          </cell>
        </row>
        <row r="376">
          <cell r="A376" t="str">
            <v>T2</v>
          </cell>
          <cell r="B376">
            <v>378</v>
          </cell>
          <cell r="C376" t="str">
            <v>3.14</v>
          </cell>
          <cell r="D376">
            <v>370365</v>
          </cell>
          <cell r="E376" t="str">
            <v>스페이서 설치</v>
          </cell>
          <cell r="I376">
            <v>0</v>
          </cell>
        </row>
        <row r="377">
          <cell r="A377" t="str">
            <v>D00588</v>
          </cell>
          <cell r="B377">
            <v>1095</v>
          </cell>
          <cell r="C377" t="str">
            <v>a</v>
          </cell>
          <cell r="D377">
            <v>370493</v>
          </cell>
          <cell r="E377" t="str">
            <v>스페이서 설치</v>
          </cell>
          <cell r="F377" t="str">
            <v>(슬라브및기초용)</v>
          </cell>
          <cell r="G377" t="str">
            <v>㎡</v>
          </cell>
          <cell r="I377">
            <v>0</v>
          </cell>
        </row>
        <row r="378">
          <cell r="A378" t="str">
            <v>D01070</v>
          </cell>
          <cell r="B378">
            <v>640</v>
          </cell>
          <cell r="C378" t="str">
            <v>b</v>
          </cell>
          <cell r="D378">
            <v>370501</v>
          </cell>
          <cell r="E378" t="str">
            <v>스페이서 설치</v>
          </cell>
          <cell r="F378" t="str">
            <v>(벽체용)</v>
          </cell>
          <cell r="G378" t="str">
            <v>㎡</v>
          </cell>
          <cell r="I378">
            <v>0</v>
          </cell>
        </row>
        <row r="379">
          <cell r="A379" t="str">
            <v>E2</v>
          </cell>
          <cell r="B379">
            <v>0</v>
          </cell>
          <cell r="C379" t="str">
            <v>계</v>
          </cell>
          <cell r="D379">
            <v>370505</v>
          </cell>
          <cell r="I379">
            <v>0</v>
          </cell>
        </row>
        <row r="380">
          <cell r="A380" t="str">
            <v>D03818</v>
          </cell>
          <cell r="B380">
            <v>46</v>
          </cell>
          <cell r="C380" t="str">
            <v>3.15</v>
          </cell>
          <cell r="D380">
            <v>370830</v>
          </cell>
          <cell r="E380" t="str">
            <v>스틸그레이팅</v>
          </cell>
          <cell r="F380" t="str">
            <v>(995x350x44)</v>
          </cell>
          <cell r="G380" t="str">
            <v>M</v>
          </cell>
          <cell r="I380">
            <v>0</v>
          </cell>
        </row>
        <row r="381">
          <cell r="A381" t="str">
            <v>D00846</v>
          </cell>
          <cell r="B381">
            <v>33</v>
          </cell>
          <cell r="C381" t="str">
            <v>3.16</v>
          </cell>
          <cell r="D381">
            <v>370894</v>
          </cell>
          <cell r="E381" t="str">
            <v>폴리우레탄실란트채움</v>
          </cell>
          <cell r="F381" t="str">
            <v>(25x20)</v>
          </cell>
          <cell r="G381" t="str">
            <v>M</v>
          </cell>
          <cell r="I381">
            <v>0</v>
          </cell>
        </row>
        <row r="382">
          <cell r="A382" t="str">
            <v>D03843</v>
          </cell>
          <cell r="B382">
            <v>1.605</v>
          </cell>
          <cell r="C382" t="str">
            <v>3.17</v>
          </cell>
          <cell r="D382">
            <v>370926</v>
          </cell>
          <cell r="E382" t="str">
            <v>철근망 설치</v>
          </cell>
          <cell r="F382" t="str">
            <v>(D=13 m/m)</v>
          </cell>
          <cell r="G382" t="str">
            <v>Ton</v>
          </cell>
          <cell r="I382">
            <v>0</v>
          </cell>
        </row>
        <row r="383">
          <cell r="A383" t="str">
            <v>D01191</v>
          </cell>
          <cell r="B383">
            <v>8</v>
          </cell>
          <cell r="C383" t="str">
            <v>3.18</v>
          </cell>
          <cell r="D383">
            <v>370958</v>
          </cell>
          <cell r="E383" t="str">
            <v>PVC PIPE 설치</v>
          </cell>
          <cell r="F383" t="str">
            <v>(Φ65 m/m)</v>
          </cell>
          <cell r="G383" t="str">
            <v>M</v>
          </cell>
          <cell r="I383">
            <v>0</v>
          </cell>
        </row>
        <row r="384">
          <cell r="A384" t="str">
            <v>D00539</v>
          </cell>
          <cell r="B384">
            <v>455</v>
          </cell>
          <cell r="C384" t="str">
            <v>3.19</v>
          </cell>
          <cell r="D384">
            <v>524996</v>
          </cell>
          <cell r="E384" t="str">
            <v>면고르기</v>
          </cell>
          <cell r="G384" t="str">
            <v>㎡</v>
          </cell>
          <cell r="I384">
            <v>0</v>
          </cell>
        </row>
        <row r="385">
          <cell r="A385" t="str">
            <v>D00537</v>
          </cell>
          <cell r="B385">
            <v>553</v>
          </cell>
          <cell r="C385" t="str">
            <v>3.20</v>
          </cell>
          <cell r="D385">
            <v>602015</v>
          </cell>
          <cell r="E385" t="str">
            <v>슬래브양생</v>
          </cell>
          <cell r="F385" t="str">
            <v>(양생제)</v>
          </cell>
          <cell r="G385" t="str">
            <v>㎡</v>
          </cell>
          <cell r="I385">
            <v>0</v>
          </cell>
        </row>
        <row r="386">
          <cell r="A386" t="str">
            <v>D03856</v>
          </cell>
          <cell r="B386">
            <v>137</v>
          </cell>
          <cell r="C386" t="str">
            <v>3.21</v>
          </cell>
          <cell r="D386">
            <v>650153</v>
          </cell>
          <cell r="E386" t="str">
            <v>맹암거설치</v>
          </cell>
          <cell r="F386" t="str">
            <v>(D=200 m/m)</v>
          </cell>
          <cell r="G386" t="str">
            <v>M</v>
          </cell>
          <cell r="I386">
            <v>0</v>
          </cell>
        </row>
        <row r="387">
          <cell r="A387" t="str">
            <v>D00419</v>
          </cell>
          <cell r="B387">
            <v>113</v>
          </cell>
          <cell r="C387" t="str">
            <v>3.22</v>
          </cell>
          <cell r="D387">
            <v>669407</v>
          </cell>
          <cell r="E387" t="str">
            <v>부직포설치</v>
          </cell>
          <cell r="F387" t="str">
            <v>(2.0 T/M)</v>
          </cell>
          <cell r="G387" t="str">
            <v>㎡</v>
          </cell>
          <cell r="I387">
            <v>0</v>
          </cell>
        </row>
        <row r="388">
          <cell r="A388" t="str">
            <v>D03871</v>
          </cell>
          <cell r="B388">
            <v>4</v>
          </cell>
          <cell r="C388" t="str">
            <v>3.23</v>
          </cell>
          <cell r="D388">
            <v>674221</v>
          </cell>
          <cell r="E388" t="str">
            <v>평판재하시험</v>
          </cell>
          <cell r="G388" t="str">
            <v>개소</v>
          </cell>
          <cell r="I388">
            <v>0</v>
          </cell>
        </row>
        <row r="389">
          <cell r="A389" t="str">
            <v>D03747</v>
          </cell>
          <cell r="B389">
            <v>27</v>
          </cell>
          <cell r="C389" t="str">
            <v>3.24</v>
          </cell>
          <cell r="D389">
            <v>676628</v>
          </cell>
          <cell r="E389" t="str">
            <v>워터스톱</v>
          </cell>
          <cell r="F389" t="str">
            <v>(20x25)</v>
          </cell>
          <cell r="G389" t="str">
            <v>M</v>
          </cell>
          <cell r="I389">
            <v>0</v>
          </cell>
        </row>
        <row r="390">
          <cell r="A390" t="str">
            <v>E3</v>
          </cell>
          <cell r="B390">
            <v>0</v>
          </cell>
          <cell r="C390" t="str">
            <v>합계</v>
          </cell>
          <cell r="D390">
            <v>679034</v>
          </cell>
          <cell r="I390">
            <v>0</v>
          </cell>
        </row>
        <row r="391">
          <cell r="A391" t="str">
            <v>T3</v>
          </cell>
          <cell r="B391">
            <v>477</v>
          </cell>
          <cell r="C391" t="str">
            <v>3.B</v>
          </cell>
          <cell r="D391">
            <v>679418</v>
          </cell>
          <cell r="E391" t="str">
            <v>옥  암  육  교</v>
          </cell>
          <cell r="F391" t="str">
            <v>P.S.C BEAM</v>
          </cell>
          <cell r="I391">
            <v>0</v>
          </cell>
        </row>
        <row r="392">
          <cell r="A392" t="str">
            <v>T2</v>
          </cell>
          <cell r="B392">
            <v>398</v>
          </cell>
          <cell r="C392" t="str">
            <v>3.01</v>
          </cell>
          <cell r="D392">
            <v>679546</v>
          </cell>
          <cell r="E392" t="str">
            <v>토          공</v>
          </cell>
          <cell r="I392">
            <v>0</v>
          </cell>
        </row>
        <row r="393">
          <cell r="A393" t="str">
            <v>D00096</v>
          </cell>
          <cell r="B393">
            <v>982</v>
          </cell>
          <cell r="C393" t="str">
            <v>a</v>
          </cell>
          <cell r="D393">
            <v>832843</v>
          </cell>
          <cell r="E393" t="str">
            <v>구조물터파기</v>
          </cell>
          <cell r="F393" t="str">
            <v>(육상토사 0∼2 M)</v>
          </cell>
          <cell r="G393" t="str">
            <v>㎥</v>
          </cell>
          <cell r="I393">
            <v>0</v>
          </cell>
        </row>
        <row r="394">
          <cell r="A394" t="str">
            <v>D00097</v>
          </cell>
          <cell r="B394">
            <v>520</v>
          </cell>
          <cell r="C394" t="str">
            <v>b</v>
          </cell>
          <cell r="D394">
            <v>833179</v>
          </cell>
          <cell r="E394" t="str">
            <v>구조물터파기</v>
          </cell>
          <cell r="F394" t="str">
            <v>(육상토사 2∼4 M)</v>
          </cell>
          <cell r="G394" t="str">
            <v>㎥</v>
          </cell>
          <cell r="I394">
            <v>0</v>
          </cell>
        </row>
        <row r="395">
          <cell r="A395" t="str">
            <v>D03858</v>
          </cell>
          <cell r="B395">
            <v>44</v>
          </cell>
          <cell r="C395" t="str">
            <v>c</v>
          </cell>
          <cell r="D395">
            <v>833347</v>
          </cell>
          <cell r="E395" t="str">
            <v>구조물터파기</v>
          </cell>
          <cell r="F395" t="str">
            <v>(육상풍화암 4∼5 M)</v>
          </cell>
          <cell r="G395" t="str">
            <v>㎥</v>
          </cell>
          <cell r="I395">
            <v>0</v>
          </cell>
        </row>
        <row r="396">
          <cell r="A396" t="str">
            <v>D00022</v>
          </cell>
          <cell r="B396">
            <v>4284</v>
          </cell>
          <cell r="C396" t="str">
            <v>d</v>
          </cell>
          <cell r="D396">
            <v>833431</v>
          </cell>
          <cell r="E396" t="str">
            <v>토  사깎기</v>
          </cell>
          <cell r="F396" t="str">
            <v>(불도쟈 32 Ton)</v>
          </cell>
          <cell r="G396" t="str">
            <v>㎥</v>
          </cell>
          <cell r="I396">
            <v>0</v>
          </cell>
        </row>
        <row r="397">
          <cell r="A397" t="str">
            <v>D00160</v>
          </cell>
          <cell r="B397">
            <v>5217</v>
          </cell>
          <cell r="C397" t="str">
            <v>e</v>
          </cell>
          <cell r="D397">
            <v>833515</v>
          </cell>
          <cell r="E397" t="str">
            <v>되메우기및다짐</v>
          </cell>
          <cell r="F397" t="str">
            <v>(인력30%+백호우70%)</v>
          </cell>
          <cell r="G397" t="str">
            <v>㎥</v>
          </cell>
          <cell r="I397">
            <v>0</v>
          </cell>
        </row>
        <row r="398">
          <cell r="A398" t="str">
            <v>D00170</v>
          </cell>
          <cell r="B398">
            <v>513</v>
          </cell>
          <cell r="C398" t="str">
            <v>f</v>
          </cell>
          <cell r="D398">
            <v>833635</v>
          </cell>
          <cell r="E398" t="str">
            <v>뒷채움잡석</v>
          </cell>
          <cell r="F398" t="str">
            <v>(현장암유용)</v>
          </cell>
          <cell r="G398" t="str">
            <v>㎥</v>
          </cell>
          <cell r="I398">
            <v>0</v>
          </cell>
        </row>
        <row r="399">
          <cell r="A399" t="str">
            <v>E2</v>
          </cell>
          <cell r="B399">
            <v>0</v>
          </cell>
          <cell r="C399" t="str">
            <v>계</v>
          </cell>
          <cell r="D399">
            <v>833755</v>
          </cell>
          <cell r="I399">
            <v>0</v>
          </cell>
        </row>
        <row r="400">
          <cell r="A400" t="str">
            <v>T2</v>
          </cell>
          <cell r="B400">
            <v>404</v>
          </cell>
          <cell r="C400" t="str">
            <v>3.02</v>
          </cell>
          <cell r="D400">
            <v>834541</v>
          </cell>
          <cell r="E400" t="str">
            <v>거 푸 집</v>
          </cell>
          <cell r="I400">
            <v>0</v>
          </cell>
        </row>
        <row r="401">
          <cell r="A401" t="str">
            <v>D00276</v>
          </cell>
          <cell r="B401">
            <v>546</v>
          </cell>
          <cell r="C401" t="str">
            <v>a</v>
          </cell>
          <cell r="D401">
            <v>834542</v>
          </cell>
          <cell r="E401" t="str">
            <v>합판거푸집</v>
          </cell>
          <cell r="F401" t="str">
            <v>(3 회)</v>
          </cell>
          <cell r="G401" t="str">
            <v>㎡</v>
          </cell>
          <cell r="I401">
            <v>0</v>
          </cell>
        </row>
        <row r="402">
          <cell r="A402" t="str">
            <v>D00280</v>
          </cell>
          <cell r="B402">
            <v>104</v>
          </cell>
          <cell r="C402" t="str">
            <v>b</v>
          </cell>
          <cell r="D402">
            <v>834606</v>
          </cell>
          <cell r="E402" t="str">
            <v>합판거푸집</v>
          </cell>
          <cell r="F402" t="str">
            <v>(4 회)</v>
          </cell>
          <cell r="G402" t="str">
            <v>㎡</v>
          </cell>
          <cell r="I402">
            <v>0</v>
          </cell>
        </row>
        <row r="403">
          <cell r="A403" t="str">
            <v>D00282</v>
          </cell>
          <cell r="B403">
            <v>87</v>
          </cell>
          <cell r="C403" t="str">
            <v>c</v>
          </cell>
          <cell r="D403">
            <v>834638</v>
          </cell>
          <cell r="E403" t="str">
            <v>합판거푸집</v>
          </cell>
          <cell r="F403" t="str">
            <v>(6 회)</v>
          </cell>
          <cell r="G403" t="str">
            <v>㎡</v>
          </cell>
          <cell r="I403">
            <v>0</v>
          </cell>
        </row>
        <row r="404">
          <cell r="A404" t="str">
            <v>D00265</v>
          </cell>
          <cell r="B404">
            <v>227</v>
          </cell>
          <cell r="C404" t="str">
            <v>d</v>
          </cell>
          <cell r="D404">
            <v>834646</v>
          </cell>
          <cell r="E404" t="str">
            <v>문양거푸집(합판4회+</v>
          </cell>
          <cell r="F404" t="str">
            <v>문양스치로폴(0∼7M)</v>
          </cell>
          <cell r="G404" t="str">
            <v>㎡</v>
          </cell>
          <cell r="I404">
            <v>0</v>
          </cell>
        </row>
        <row r="405">
          <cell r="A405" t="str">
            <v>E2</v>
          </cell>
          <cell r="B405">
            <v>0</v>
          </cell>
          <cell r="C405" t="str">
            <v>계</v>
          </cell>
          <cell r="D405">
            <v>834654</v>
          </cell>
          <cell r="I405">
            <v>0</v>
          </cell>
        </row>
        <row r="406">
          <cell r="A406" t="str">
            <v>D00323</v>
          </cell>
          <cell r="B406">
            <v>655</v>
          </cell>
          <cell r="C406" t="str">
            <v>3.03</v>
          </cell>
          <cell r="D406">
            <v>834655</v>
          </cell>
          <cell r="E406" t="str">
            <v>강관비계</v>
          </cell>
          <cell r="F406" t="str">
            <v>(0∼30 M)</v>
          </cell>
          <cell r="G406" t="str">
            <v>㎡</v>
          </cell>
          <cell r="I406">
            <v>0</v>
          </cell>
        </row>
        <row r="407">
          <cell r="A407" t="str">
            <v>T2</v>
          </cell>
          <cell r="B407">
            <v>410</v>
          </cell>
          <cell r="C407" t="str">
            <v>3.04</v>
          </cell>
          <cell r="D407">
            <v>834719</v>
          </cell>
          <cell r="E407" t="str">
            <v>동 바 리</v>
          </cell>
          <cell r="I407">
            <v>0</v>
          </cell>
        </row>
        <row r="408">
          <cell r="A408" t="str">
            <v>D00327</v>
          </cell>
          <cell r="B408">
            <v>346</v>
          </cell>
          <cell r="C408" t="str">
            <v>a</v>
          </cell>
          <cell r="D408">
            <v>834747</v>
          </cell>
          <cell r="E408" t="str">
            <v>동바리공</v>
          </cell>
          <cell r="F408" t="str">
            <v>(목재 4 회)</v>
          </cell>
          <cell r="G408" t="str">
            <v>공㎥</v>
          </cell>
          <cell r="I408">
            <v>0</v>
          </cell>
        </row>
        <row r="409">
          <cell r="A409" t="str">
            <v>D00334</v>
          </cell>
          <cell r="B409">
            <v>138</v>
          </cell>
          <cell r="C409" t="str">
            <v>b</v>
          </cell>
          <cell r="D409">
            <v>834775</v>
          </cell>
          <cell r="E409" t="str">
            <v>강관동바리</v>
          </cell>
          <cell r="F409" t="str">
            <v>(교량용)</v>
          </cell>
          <cell r="G409" t="str">
            <v>공㎥</v>
          </cell>
          <cell r="I409">
            <v>0</v>
          </cell>
        </row>
        <row r="410">
          <cell r="A410" t="str">
            <v>D01129</v>
          </cell>
          <cell r="B410">
            <v>34</v>
          </cell>
          <cell r="C410" t="str">
            <v>c</v>
          </cell>
          <cell r="D410">
            <v>834779</v>
          </cell>
          <cell r="E410" t="str">
            <v>수평보강재(교량용)</v>
          </cell>
          <cell r="F410" t="str">
            <v>(강관동바리)</v>
          </cell>
          <cell r="G410" t="str">
            <v>㎡</v>
          </cell>
          <cell r="I410">
            <v>0</v>
          </cell>
        </row>
        <row r="411">
          <cell r="A411" t="str">
            <v>E2</v>
          </cell>
          <cell r="B411">
            <v>0</v>
          </cell>
          <cell r="C411" t="str">
            <v>계</v>
          </cell>
          <cell r="D411">
            <v>834781</v>
          </cell>
          <cell r="I411">
            <v>0</v>
          </cell>
        </row>
        <row r="412">
          <cell r="A412" t="str">
            <v>T2</v>
          </cell>
          <cell r="B412">
            <v>414</v>
          </cell>
          <cell r="C412" t="str">
            <v>3.05</v>
          </cell>
          <cell r="D412">
            <v>834903</v>
          </cell>
          <cell r="E412" t="str">
            <v>철근가공조립</v>
          </cell>
          <cell r="I412">
            <v>0</v>
          </cell>
        </row>
        <row r="413">
          <cell r="A413" t="str">
            <v>D00271</v>
          </cell>
          <cell r="B413">
            <v>6.6219999999999999</v>
          </cell>
          <cell r="C413" t="str">
            <v>a</v>
          </cell>
          <cell r="D413">
            <v>834905</v>
          </cell>
          <cell r="E413" t="str">
            <v>철근가공조립</v>
          </cell>
          <cell r="F413" t="str">
            <v>(보 통)</v>
          </cell>
          <cell r="G413" t="str">
            <v>Ton</v>
          </cell>
          <cell r="I413">
            <v>0</v>
          </cell>
        </row>
        <row r="414">
          <cell r="A414" t="str">
            <v>D00272</v>
          </cell>
          <cell r="B414">
            <v>75.465000000000003</v>
          </cell>
          <cell r="C414" t="str">
            <v>b</v>
          </cell>
          <cell r="D414">
            <v>834907</v>
          </cell>
          <cell r="E414" t="str">
            <v>철근가공조립</v>
          </cell>
          <cell r="F414" t="str">
            <v>(복 잡)</v>
          </cell>
          <cell r="G414" t="str">
            <v>Ton</v>
          </cell>
          <cell r="I414">
            <v>0</v>
          </cell>
        </row>
        <row r="415">
          <cell r="A415" t="str">
            <v>E2</v>
          </cell>
          <cell r="B415">
            <v>0</v>
          </cell>
          <cell r="C415" t="str">
            <v>계</v>
          </cell>
          <cell r="D415">
            <v>834910</v>
          </cell>
          <cell r="I415">
            <v>0</v>
          </cell>
        </row>
        <row r="416">
          <cell r="A416" t="str">
            <v>T2</v>
          </cell>
          <cell r="B416">
            <v>419</v>
          </cell>
          <cell r="C416" t="str">
            <v>3.06</v>
          </cell>
          <cell r="D416">
            <v>834911</v>
          </cell>
          <cell r="E416" t="str">
            <v>콘크리트타설</v>
          </cell>
          <cell r="I416">
            <v>0</v>
          </cell>
        </row>
        <row r="417">
          <cell r="A417" t="str">
            <v>D00237</v>
          </cell>
          <cell r="B417">
            <v>572</v>
          </cell>
          <cell r="C417" t="str">
            <v>a</v>
          </cell>
          <cell r="D417">
            <v>834975</v>
          </cell>
          <cell r="E417" t="str">
            <v>콘크리트타설</v>
          </cell>
          <cell r="F417" t="str">
            <v>(철근 펌프카)</v>
          </cell>
          <cell r="G417" t="str">
            <v>㎥</v>
          </cell>
          <cell r="I417">
            <v>0</v>
          </cell>
        </row>
        <row r="418">
          <cell r="A418" t="str">
            <v>D00238</v>
          </cell>
          <cell r="B418">
            <v>183</v>
          </cell>
          <cell r="C418" t="str">
            <v>b</v>
          </cell>
          <cell r="D418">
            <v>834991</v>
          </cell>
          <cell r="E418" t="str">
            <v>콘크리트타설</v>
          </cell>
          <cell r="F418" t="str">
            <v>(무근 펌프카)</v>
          </cell>
          <cell r="G418" t="str">
            <v>㎥</v>
          </cell>
          <cell r="I418">
            <v>0</v>
          </cell>
        </row>
        <row r="419">
          <cell r="A419" t="str">
            <v>D00231</v>
          </cell>
          <cell r="B419">
            <v>9</v>
          </cell>
          <cell r="C419" t="str">
            <v>c</v>
          </cell>
          <cell r="D419">
            <v>835007</v>
          </cell>
          <cell r="E419" t="str">
            <v>콘크리트타설</v>
          </cell>
          <cell r="F419" t="str">
            <v>(무근 VIB 제외)</v>
          </cell>
          <cell r="G419" t="str">
            <v>㎥</v>
          </cell>
          <cell r="I419">
            <v>0</v>
          </cell>
        </row>
        <row r="420">
          <cell r="A420" t="str">
            <v>E2</v>
          </cell>
          <cell r="B420">
            <v>0</v>
          </cell>
          <cell r="C420" t="str">
            <v>계</v>
          </cell>
          <cell r="D420">
            <v>835039</v>
          </cell>
          <cell r="I420">
            <v>0</v>
          </cell>
        </row>
        <row r="421">
          <cell r="A421" t="str">
            <v>T2</v>
          </cell>
          <cell r="B421">
            <v>423</v>
          </cell>
          <cell r="C421" t="str">
            <v>3.07</v>
          </cell>
          <cell r="D421">
            <v>835047</v>
          </cell>
          <cell r="E421" t="str">
            <v>표 면 처 리</v>
          </cell>
          <cell r="I421">
            <v>0</v>
          </cell>
        </row>
        <row r="422">
          <cell r="A422" t="str">
            <v>D00537</v>
          </cell>
          <cell r="B422">
            <v>267</v>
          </cell>
          <cell r="C422" t="str">
            <v>a</v>
          </cell>
          <cell r="D422">
            <v>835051</v>
          </cell>
          <cell r="E422" t="str">
            <v>슬래브양생</v>
          </cell>
          <cell r="F422" t="str">
            <v>(양생제)</v>
          </cell>
          <cell r="G422" t="str">
            <v>㎡</v>
          </cell>
          <cell r="I422">
            <v>0</v>
          </cell>
        </row>
        <row r="423">
          <cell r="A423" t="str">
            <v>D00539</v>
          </cell>
          <cell r="B423">
            <v>240</v>
          </cell>
          <cell r="C423" t="str">
            <v>b</v>
          </cell>
          <cell r="D423">
            <v>835053</v>
          </cell>
          <cell r="E423" t="str">
            <v>슬래브면고르기</v>
          </cell>
          <cell r="F423" t="str">
            <v>(데크 피니샤)</v>
          </cell>
          <cell r="G423" t="str">
            <v>㎡</v>
          </cell>
          <cell r="I423">
            <v>0</v>
          </cell>
        </row>
        <row r="424">
          <cell r="A424" t="str">
            <v>E2</v>
          </cell>
          <cell r="B424">
            <v>0</v>
          </cell>
          <cell r="C424" t="str">
            <v>계</v>
          </cell>
          <cell r="D424">
            <v>835054</v>
          </cell>
          <cell r="I424">
            <v>0</v>
          </cell>
        </row>
        <row r="425">
          <cell r="A425" t="str">
            <v>T2</v>
          </cell>
          <cell r="B425">
            <v>429</v>
          </cell>
          <cell r="C425" t="str">
            <v>3.08</v>
          </cell>
          <cell r="D425">
            <v>835182</v>
          </cell>
          <cell r="E425" t="str">
            <v>교좌장치</v>
          </cell>
          <cell r="I425">
            <v>0</v>
          </cell>
        </row>
        <row r="426">
          <cell r="A426" t="str">
            <v>D00545</v>
          </cell>
          <cell r="B426">
            <v>1</v>
          </cell>
          <cell r="C426" t="str">
            <v>a</v>
          </cell>
          <cell r="D426">
            <v>835278</v>
          </cell>
          <cell r="E426" t="str">
            <v>교좌장치</v>
          </cell>
          <cell r="F426" t="str">
            <v>(고정단 135 Ton)</v>
          </cell>
          <cell r="G426" t="str">
            <v>EA</v>
          </cell>
          <cell r="I426">
            <v>0</v>
          </cell>
        </row>
        <row r="427">
          <cell r="A427" t="str">
            <v>D00549</v>
          </cell>
          <cell r="B427">
            <v>3</v>
          </cell>
          <cell r="C427" t="str">
            <v>b</v>
          </cell>
          <cell r="D427">
            <v>835326</v>
          </cell>
          <cell r="E427" t="str">
            <v>교좌장치</v>
          </cell>
          <cell r="F427" t="str">
            <v>(횡방향가동단135Ton)</v>
          </cell>
          <cell r="G427" t="str">
            <v>EA</v>
          </cell>
          <cell r="I427">
            <v>0</v>
          </cell>
        </row>
        <row r="428">
          <cell r="A428" t="str">
            <v>D00548</v>
          </cell>
          <cell r="B428">
            <v>1</v>
          </cell>
          <cell r="C428" t="str">
            <v>c</v>
          </cell>
          <cell r="D428">
            <v>835350</v>
          </cell>
          <cell r="E428" t="str">
            <v>교좌장치</v>
          </cell>
          <cell r="F428" t="str">
            <v>(종방향가동단135Ton)</v>
          </cell>
          <cell r="G428" t="str">
            <v>EA</v>
          </cell>
          <cell r="I428">
            <v>0</v>
          </cell>
        </row>
        <row r="429">
          <cell r="A429" t="str">
            <v>D00547</v>
          </cell>
          <cell r="B429">
            <v>3</v>
          </cell>
          <cell r="C429" t="str">
            <v>d</v>
          </cell>
          <cell r="D429">
            <v>835362</v>
          </cell>
          <cell r="E429" t="str">
            <v>교좌장치</v>
          </cell>
          <cell r="F429" t="str">
            <v>(양방향가동단135Ton)</v>
          </cell>
          <cell r="G429" t="str">
            <v>EA</v>
          </cell>
          <cell r="I429">
            <v>0</v>
          </cell>
        </row>
        <row r="430">
          <cell r="A430" t="str">
            <v>E2</v>
          </cell>
          <cell r="B430">
            <v>0</v>
          </cell>
          <cell r="C430" t="str">
            <v>계</v>
          </cell>
          <cell r="D430">
            <v>835368</v>
          </cell>
          <cell r="I430">
            <v>0</v>
          </cell>
        </row>
        <row r="431">
          <cell r="A431" t="str">
            <v>T2</v>
          </cell>
          <cell r="B431">
            <v>434</v>
          </cell>
          <cell r="C431" t="str">
            <v>3.09</v>
          </cell>
          <cell r="D431">
            <v>835496</v>
          </cell>
          <cell r="E431" t="str">
            <v>P.S.C BEAM</v>
          </cell>
          <cell r="I431">
            <v>0</v>
          </cell>
        </row>
        <row r="432">
          <cell r="A432" t="str">
            <v>D00619</v>
          </cell>
          <cell r="B432">
            <v>4</v>
          </cell>
          <cell r="C432" t="str">
            <v>a</v>
          </cell>
          <cell r="D432">
            <v>835560</v>
          </cell>
          <cell r="E432" t="str">
            <v>P.S.C BEAM 제작</v>
          </cell>
          <cell r="F432" t="str">
            <v>(L=30 M)</v>
          </cell>
          <cell r="G432" t="str">
            <v>본</v>
          </cell>
          <cell r="I432">
            <v>0</v>
          </cell>
        </row>
        <row r="433">
          <cell r="A433" t="str">
            <v>D00606</v>
          </cell>
          <cell r="B433">
            <v>4</v>
          </cell>
          <cell r="C433" t="str">
            <v>b</v>
          </cell>
          <cell r="D433">
            <v>835624</v>
          </cell>
          <cell r="E433" t="str">
            <v>P.S.C 빔 운반및설치</v>
          </cell>
          <cell r="F433" t="str">
            <v>(L=30 M)</v>
          </cell>
          <cell r="G433" t="str">
            <v>EA</v>
          </cell>
          <cell r="I433">
            <v>0</v>
          </cell>
        </row>
        <row r="434">
          <cell r="A434" t="str">
            <v>D01130</v>
          </cell>
          <cell r="B434">
            <v>4</v>
          </cell>
          <cell r="C434" t="str">
            <v>c</v>
          </cell>
          <cell r="D434">
            <v>835688</v>
          </cell>
          <cell r="E434" t="str">
            <v>P.S.C빔 전도방지시설</v>
          </cell>
          <cell r="G434" t="str">
            <v>본</v>
          </cell>
          <cell r="I434">
            <v>0</v>
          </cell>
        </row>
        <row r="435">
          <cell r="A435" t="str">
            <v>E2</v>
          </cell>
          <cell r="B435">
            <v>0</v>
          </cell>
          <cell r="C435" t="str">
            <v>계</v>
          </cell>
          <cell r="D435">
            <v>835720</v>
          </cell>
          <cell r="I435">
            <v>0</v>
          </cell>
        </row>
        <row r="436">
          <cell r="A436" t="str">
            <v>T2</v>
          </cell>
          <cell r="B436">
            <v>438</v>
          </cell>
          <cell r="C436" t="str">
            <v>3.10</v>
          </cell>
          <cell r="D436">
            <v>835784</v>
          </cell>
          <cell r="E436" t="str">
            <v>신축이음장치</v>
          </cell>
          <cell r="I436">
            <v>0</v>
          </cell>
        </row>
        <row r="437">
          <cell r="A437" t="str">
            <v>D03819</v>
          </cell>
          <cell r="B437">
            <v>8</v>
          </cell>
          <cell r="C437" t="str">
            <v>a</v>
          </cell>
          <cell r="D437">
            <v>835800</v>
          </cell>
          <cell r="E437" t="str">
            <v>신축이음장치</v>
          </cell>
          <cell r="F437" t="str">
            <v>(Rail-No 80)</v>
          </cell>
          <cell r="G437" t="str">
            <v>M</v>
          </cell>
          <cell r="I437">
            <v>0</v>
          </cell>
        </row>
        <row r="438">
          <cell r="A438" t="str">
            <v>D01313</v>
          </cell>
          <cell r="B438">
            <v>8</v>
          </cell>
          <cell r="C438" t="str">
            <v>b</v>
          </cell>
          <cell r="D438">
            <v>835816</v>
          </cell>
          <cell r="E438" t="str">
            <v>신축이음장치</v>
          </cell>
          <cell r="F438" t="str">
            <v>(Rail-No100)</v>
          </cell>
          <cell r="G438" t="str">
            <v>M</v>
          </cell>
          <cell r="I438">
            <v>0</v>
          </cell>
        </row>
        <row r="439">
          <cell r="A439" t="str">
            <v>E2</v>
          </cell>
          <cell r="B439">
            <v>0</v>
          </cell>
          <cell r="C439" t="str">
            <v>계</v>
          </cell>
          <cell r="D439">
            <v>835848</v>
          </cell>
          <cell r="I439">
            <v>0</v>
          </cell>
        </row>
        <row r="440">
          <cell r="A440" t="str">
            <v>D00535</v>
          </cell>
          <cell r="B440">
            <v>240</v>
          </cell>
          <cell r="C440" t="str">
            <v>3.11</v>
          </cell>
          <cell r="D440">
            <v>835976</v>
          </cell>
          <cell r="E440" t="str">
            <v>교면방수</v>
          </cell>
          <cell r="F440" t="str">
            <v>(도막식)</v>
          </cell>
          <cell r="G440" t="str">
            <v>㎡</v>
          </cell>
          <cell r="I440">
            <v>0</v>
          </cell>
        </row>
        <row r="441">
          <cell r="A441" t="str">
            <v>T2</v>
          </cell>
          <cell r="B441">
            <v>445</v>
          </cell>
          <cell r="C441" t="str">
            <v>3.12</v>
          </cell>
          <cell r="D441">
            <v>836040</v>
          </cell>
          <cell r="E441" t="str">
            <v>접속슬래브 접합공</v>
          </cell>
          <cell r="I441">
            <v>0</v>
          </cell>
        </row>
        <row r="442">
          <cell r="A442" t="str">
            <v>D01067</v>
          </cell>
          <cell r="B442">
            <v>36</v>
          </cell>
          <cell r="C442" t="str">
            <v>a</v>
          </cell>
          <cell r="D442">
            <v>836072</v>
          </cell>
          <cell r="E442" t="str">
            <v>다웰바 설치</v>
          </cell>
          <cell r="F442" t="str">
            <v>(D=25 m/m, L=500)</v>
          </cell>
          <cell r="G442" t="str">
            <v>EA</v>
          </cell>
          <cell r="I442">
            <v>0</v>
          </cell>
        </row>
        <row r="443">
          <cell r="A443" t="str">
            <v>D01190</v>
          </cell>
          <cell r="B443">
            <v>10</v>
          </cell>
          <cell r="C443" t="str">
            <v>b</v>
          </cell>
          <cell r="D443">
            <v>836104</v>
          </cell>
          <cell r="E443" t="str">
            <v>다웰-켑 설치</v>
          </cell>
          <cell r="F443" t="str">
            <v>(Φ60 m/m)</v>
          </cell>
          <cell r="G443" t="str">
            <v>M</v>
          </cell>
          <cell r="I443">
            <v>0</v>
          </cell>
        </row>
        <row r="444">
          <cell r="A444" t="str">
            <v>D00540</v>
          </cell>
          <cell r="B444">
            <v>36</v>
          </cell>
          <cell r="C444" t="str">
            <v>c</v>
          </cell>
          <cell r="D444">
            <v>836106</v>
          </cell>
          <cell r="E444" t="str">
            <v>경질고무판</v>
          </cell>
          <cell r="F444" t="str">
            <v>(150x150)</v>
          </cell>
          <cell r="G444" t="str">
            <v>EA</v>
          </cell>
          <cell r="I444">
            <v>0</v>
          </cell>
        </row>
        <row r="445">
          <cell r="A445" t="str">
            <v>D00566</v>
          </cell>
          <cell r="B445">
            <v>6</v>
          </cell>
          <cell r="C445" t="str">
            <v>d</v>
          </cell>
          <cell r="D445">
            <v>836107</v>
          </cell>
          <cell r="E445" t="str">
            <v>타르페이퍼 설치</v>
          </cell>
          <cell r="F445" t="str">
            <v>(5 겹)</v>
          </cell>
          <cell r="G445" t="str">
            <v>㎡</v>
          </cell>
          <cell r="I445">
            <v>0</v>
          </cell>
        </row>
        <row r="446">
          <cell r="A446" t="str">
            <v>E2</v>
          </cell>
          <cell r="B446">
            <v>0</v>
          </cell>
          <cell r="C446" t="str">
            <v>계</v>
          </cell>
          <cell r="D446">
            <v>836139</v>
          </cell>
          <cell r="I446">
            <v>0</v>
          </cell>
        </row>
        <row r="447">
          <cell r="A447" t="str">
            <v>T2</v>
          </cell>
          <cell r="B447">
            <v>449</v>
          </cell>
          <cell r="C447" t="str">
            <v>3.13</v>
          </cell>
          <cell r="D447">
            <v>836172</v>
          </cell>
          <cell r="E447" t="str">
            <v>무수축 콘크리트</v>
          </cell>
          <cell r="I447">
            <v>0</v>
          </cell>
        </row>
        <row r="448">
          <cell r="A448" t="str">
            <v>D00567</v>
          </cell>
          <cell r="B448">
            <v>0.377</v>
          </cell>
          <cell r="C448" t="str">
            <v>a</v>
          </cell>
          <cell r="D448">
            <v>836188</v>
          </cell>
          <cell r="E448" t="str">
            <v>무수축몰탈</v>
          </cell>
          <cell r="F448" t="str">
            <v>(1:1)</v>
          </cell>
          <cell r="G448" t="str">
            <v>㎥</v>
          </cell>
          <cell r="I448">
            <v>0</v>
          </cell>
        </row>
        <row r="449">
          <cell r="A449" t="str">
            <v>D00568</v>
          </cell>
          <cell r="B449">
            <v>3.04</v>
          </cell>
          <cell r="C449" t="str">
            <v>b</v>
          </cell>
          <cell r="D449">
            <v>836196</v>
          </cell>
          <cell r="E449" t="str">
            <v>무수축콘크리트</v>
          </cell>
          <cell r="G449" t="str">
            <v>㎥</v>
          </cell>
          <cell r="I449">
            <v>0</v>
          </cell>
        </row>
        <row r="450">
          <cell r="A450" t="str">
            <v>E2</v>
          </cell>
          <cell r="B450">
            <v>0</v>
          </cell>
          <cell r="C450" t="str">
            <v>계</v>
          </cell>
          <cell r="D450">
            <v>836200</v>
          </cell>
          <cell r="I450">
            <v>0</v>
          </cell>
        </row>
        <row r="451">
          <cell r="A451" t="str">
            <v>T2</v>
          </cell>
          <cell r="B451">
            <v>453</v>
          </cell>
          <cell r="C451" t="str">
            <v>3.14</v>
          </cell>
          <cell r="D451">
            <v>836202</v>
          </cell>
          <cell r="E451" t="str">
            <v>스치로폴 설치</v>
          </cell>
          <cell r="I451">
            <v>0</v>
          </cell>
        </row>
        <row r="452">
          <cell r="A452" t="str">
            <v>D00853</v>
          </cell>
          <cell r="B452">
            <v>3</v>
          </cell>
          <cell r="C452" t="str">
            <v>a</v>
          </cell>
          <cell r="D452">
            <v>836460</v>
          </cell>
          <cell r="E452" t="str">
            <v>스치로폴설치</v>
          </cell>
          <cell r="F452" t="str">
            <v>(T=10 m/m)</v>
          </cell>
          <cell r="G452" t="str">
            <v>㎡</v>
          </cell>
          <cell r="I452">
            <v>0</v>
          </cell>
        </row>
        <row r="453">
          <cell r="A453" t="str">
            <v>D00532</v>
          </cell>
          <cell r="B453">
            <v>15</v>
          </cell>
          <cell r="C453" t="str">
            <v>b</v>
          </cell>
          <cell r="D453">
            <v>836588</v>
          </cell>
          <cell r="E453" t="str">
            <v>스치로폴설치</v>
          </cell>
          <cell r="F453" t="str">
            <v>(T=20 m/m)</v>
          </cell>
          <cell r="G453" t="str">
            <v>㎡</v>
          </cell>
          <cell r="I453">
            <v>0</v>
          </cell>
        </row>
        <row r="454">
          <cell r="A454" t="str">
            <v>E2</v>
          </cell>
          <cell r="B454">
            <v>0</v>
          </cell>
          <cell r="C454" t="str">
            <v>계</v>
          </cell>
          <cell r="D454">
            <v>836589</v>
          </cell>
          <cell r="I454">
            <v>0</v>
          </cell>
        </row>
        <row r="455">
          <cell r="A455" t="str">
            <v>T2</v>
          </cell>
          <cell r="B455">
            <v>459</v>
          </cell>
          <cell r="C455" t="str">
            <v>3.15</v>
          </cell>
          <cell r="D455">
            <v>836716</v>
          </cell>
          <cell r="E455" t="str">
            <v>배수시설</v>
          </cell>
          <cell r="I455">
            <v>0</v>
          </cell>
        </row>
        <row r="456">
          <cell r="A456" t="str">
            <v>D00572</v>
          </cell>
          <cell r="B456">
            <v>4</v>
          </cell>
          <cell r="C456" t="str">
            <v>a</v>
          </cell>
          <cell r="D456">
            <v>836717</v>
          </cell>
          <cell r="E456" t="str">
            <v>집 수 구</v>
          </cell>
          <cell r="G456" t="str">
            <v>EA</v>
          </cell>
          <cell r="I456">
            <v>0</v>
          </cell>
        </row>
        <row r="457">
          <cell r="A457" t="str">
            <v>D00573</v>
          </cell>
          <cell r="B457">
            <v>17</v>
          </cell>
          <cell r="C457" t="str">
            <v>b</v>
          </cell>
          <cell r="D457">
            <v>836718</v>
          </cell>
          <cell r="E457" t="str">
            <v>배 수 구</v>
          </cell>
          <cell r="F457" t="str">
            <v>(스테인레스관)</v>
          </cell>
          <cell r="G457" t="str">
            <v>M</v>
          </cell>
          <cell r="I457">
            <v>0</v>
          </cell>
        </row>
        <row r="458">
          <cell r="A458" t="str">
            <v>D00574</v>
          </cell>
          <cell r="B458">
            <v>10</v>
          </cell>
          <cell r="C458" t="str">
            <v>c</v>
          </cell>
          <cell r="D458">
            <v>836782</v>
          </cell>
          <cell r="E458" t="str">
            <v>부착시설(A)</v>
          </cell>
          <cell r="G458" t="str">
            <v>EA</v>
          </cell>
          <cell r="I458">
            <v>0</v>
          </cell>
        </row>
        <row r="459">
          <cell r="A459" t="str">
            <v>D00577</v>
          </cell>
          <cell r="B459">
            <v>15</v>
          </cell>
          <cell r="C459" t="str">
            <v>d</v>
          </cell>
          <cell r="D459">
            <v>836814</v>
          </cell>
          <cell r="E459" t="str">
            <v>도 수 로</v>
          </cell>
          <cell r="G459" t="str">
            <v>M</v>
          </cell>
          <cell r="I459">
            <v>0</v>
          </cell>
        </row>
        <row r="460">
          <cell r="A460" t="str">
            <v>E2</v>
          </cell>
          <cell r="B460">
            <v>0</v>
          </cell>
          <cell r="C460" t="str">
            <v>계</v>
          </cell>
          <cell r="D460">
            <v>836830</v>
          </cell>
          <cell r="I460">
            <v>0</v>
          </cell>
        </row>
        <row r="461">
          <cell r="A461" t="str">
            <v>T2</v>
          </cell>
          <cell r="B461">
            <v>463</v>
          </cell>
          <cell r="C461" t="str">
            <v>3.16</v>
          </cell>
          <cell r="D461">
            <v>836846</v>
          </cell>
          <cell r="E461" t="str">
            <v>스페이서설치</v>
          </cell>
          <cell r="I461">
            <v>0</v>
          </cell>
        </row>
        <row r="462">
          <cell r="A462" t="str">
            <v>D00588</v>
          </cell>
          <cell r="B462">
            <v>488</v>
          </cell>
          <cell r="C462" t="str">
            <v>a</v>
          </cell>
          <cell r="D462">
            <v>836862</v>
          </cell>
          <cell r="E462" t="str">
            <v>스페이서 설치</v>
          </cell>
          <cell r="F462" t="str">
            <v>(슬라브및기초용)</v>
          </cell>
          <cell r="G462" t="str">
            <v>㎡</v>
          </cell>
          <cell r="I462">
            <v>0</v>
          </cell>
        </row>
        <row r="463">
          <cell r="A463" t="str">
            <v>D01070</v>
          </cell>
          <cell r="B463">
            <v>110</v>
          </cell>
          <cell r="C463" t="str">
            <v>b</v>
          </cell>
          <cell r="D463">
            <v>836870</v>
          </cell>
          <cell r="E463" t="str">
            <v>스페이서 설치</v>
          </cell>
          <cell r="F463" t="str">
            <v>(벽체용)</v>
          </cell>
          <cell r="G463" t="str">
            <v>㎡</v>
          </cell>
          <cell r="I463">
            <v>0</v>
          </cell>
        </row>
        <row r="464">
          <cell r="A464" t="str">
            <v>E2</v>
          </cell>
          <cell r="B464">
            <v>0</v>
          </cell>
          <cell r="C464" t="str">
            <v>계</v>
          </cell>
          <cell r="D464">
            <v>836874</v>
          </cell>
          <cell r="I464">
            <v>0</v>
          </cell>
        </row>
        <row r="465">
          <cell r="A465" t="str">
            <v>T2</v>
          </cell>
          <cell r="B465">
            <v>468</v>
          </cell>
          <cell r="C465" t="str">
            <v>3.17</v>
          </cell>
          <cell r="D465">
            <v>836892</v>
          </cell>
          <cell r="E465" t="str">
            <v>교명판 설명판</v>
          </cell>
          <cell r="I465">
            <v>0</v>
          </cell>
        </row>
        <row r="466">
          <cell r="A466" t="str">
            <v>D00581</v>
          </cell>
          <cell r="B466">
            <v>4</v>
          </cell>
          <cell r="C466" t="str">
            <v>a</v>
          </cell>
          <cell r="D466">
            <v>836893</v>
          </cell>
          <cell r="E466" t="str">
            <v>교 명 주</v>
          </cell>
          <cell r="F466" t="str">
            <v>(소형,화강석)</v>
          </cell>
          <cell r="G466" t="str">
            <v>기</v>
          </cell>
          <cell r="I466">
            <v>0</v>
          </cell>
        </row>
        <row r="467">
          <cell r="A467" t="str">
            <v>D00583</v>
          </cell>
          <cell r="B467">
            <v>2</v>
          </cell>
          <cell r="C467" t="str">
            <v>b</v>
          </cell>
          <cell r="D467">
            <v>836894</v>
          </cell>
          <cell r="E467" t="str">
            <v>교 명 판(황동주물)</v>
          </cell>
          <cell r="F467" t="str">
            <v>(450x200x10)</v>
          </cell>
          <cell r="G467" t="str">
            <v>EA</v>
          </cell>
          <cell r="I467">
            <v>0</v>
          </cell>
        </row>
        <row r="468">
          <cell r="A468" t="str">
            <v>D00584</v>
          </cell>
          <cell r="B468">
            <v>2</v>
          </cell>
          <cell r="C468" t="str">
            <v>c</v>
          </cell>
          <cell r="D468">
            <v>836958</v>
          </cell>
          <cell r="E468" t="str">
            <v>설 명 판(황동주물)</v>
          </cell>
          <cell r="F468" t="str">
            <v>(500x300x10)</v>
          </cell>
          <cell r="G468" t="str">
            <v>EA</v>
          </cell>
          <cell r="I468">
            <v>0</v>
          </cell>
        </row>
        <row r="469">
          <cell r="A469" t="str">
            <v>E2</v>
          </cell>
          <cell r="B469">
            <v>0</v>
          </cell>
          <cell r="C469" t="str">
            <v>계</v>
          </cell>
          <cell r="D469">
            <v>836990</v>
          </cell>
          <cell r="I469">
            <v>0</v>
          </cell>
        </row>
        <row r="470">
          <cell r="A470" t="str">
            <v>D00594</v>
          </cell>
          <cell r="B470">
            <v>1</v>
          </cell>
          <cell r="C470" t="str">
            <v>3.18</v>
          </cell>
          <cell r="D470">
            <v>836998</v>
          </cell>
          <cell r="E470" t="str">
            <v>측량기준점 설치</v>
          </cell>
          <cell r="F470" t="str">
            <v>(황동주물)</v>
          </cell>
          <cell r="G470" t="str">
            <v>EA</v>
          </cell>
          <cell r="I470">
            <v>0</v>
          </cell>
        </row>
        <row r="471">
          <cell r="A471" t="str">
            <v>D01224</v>
          </cell>
          <cell r="B471">
            <v>21</v>
          </cell>
          <cell r="C471" t="str">
            <v>3.19</v>
          </cell>
          <cell r="D471">
            <v>837426</v>
          </cell>
          <cell r="E471" t="str">
            <v>폴리우레탄실란트채움</v>
          </cell>
          <cell r="F471" t="str">
            <v>(25x10)</v>
          </cell>
          <cell r="G471" t="str">
            <v>M</v>
          </cell>
          <cell r="I471">
            <v>0</v>
          </cell>
        </row>
        <row r="472">
          <cell r="A472" t="str">
            <v>D01308</v>
          </cell>
          <cell r="B472">
            <v>111</v>
          </cell>
          <cell r="C472" t="str">
            <v>3.20</v>
          </cell>
          <cell r="D472">
            <v>837438</v>
          </cell>
          <cell r="E472" t="str">
            <v>강섬유보강재</v>
          </cell>
          <cell r="F472" t="str">
            <v>(900 g/㎥)</v>
          </cell>
          <cell r="G472" t="str">
            <v>㎥</v>
          </cell>
          <cell r="I472">
            <v>0</v>
          </cell>
        </row>
        <row r="473">
          <cell r="A473" t="str">
            <v>D01309</v>
          </cell>
          <cell r="B473">
            <v>16</v>
          </cell>
          <cell r="C473" t="str">
            <v>3.21</v>
          </cell>
          <cell r="D473">
            <v>837934</v>
          </cell>
          <cell r="E473" t="str">
            <v>모래주머니</v>
          </cell>
          <cell r="G473" t="str">
            <v>EA</v>
          </cell>
          <cell r="I473">
            <v>0</v>
          </cell>
        </row>
        <row r="474">
          <cell r="A474" t="str">
            <v>D00911</v>
          </cell>
          <cell r="B474">
            <v>82</v>
          </cell>
          <cell r="C474" t="str">
            <v>3.22</v>
          </cell>
          <cell r="D474">
            <v>990931</v>
          </cell>
          <cell r="E474" t="str">
            <v>방 호 벽</v>
          </cell>
          <cell r="F474" t="str">
            <v>(육교용)</v>
          </cell>
          <cell r="G474" t="str">
            <v>M</v>
          </cell>
          <cell r="I474">
            <v>0</v>
          </cell>
        </row>
        <row r="475">
          <cell r="A475" t="str">
            <v>D00791</v>
          </cell>
          <cell r="B475">
            <v>8</v>
          </cell>
          <cell r="C475" t="str">
            <v>3.23</v>
          </cell>
          <cell r="D475">
            <v>1067429</v>
          </cell>
          <cell r="E475" t="str">
            <v>교좌장치표지판</v>
          </cell>
          <cell r="G475" t="str">
            <v>EA</v>
          </cell>
          <cell r="I475">
            <v>0</v>
          </cell>
        </row>
        <row r="476">
          <cell r="A476" t="str">
            <v>D00817</v>
          </cell>
          <cell r="B476">
            <v>3.5999999999999997E-2</v>
          </cell>
          <cell r="C476" t="str">
            <v>3.24</v>
          </cell>
          <cell r="D476">
            <v>1105678</v>
          </cell>
          <cell r="E476" t="str">
            <v>아스팔트 채움</v>
          </cell>
          <cell r="F476" t="str">
            <v>(브론아스팔트)</v>
          </cell>
          <cell r="G476" t="str">
            <v>㎥</v>
          </cell>
          <cell r="I476">
            <v>0</v>
          </cell>
        </row>
        <row r="477">
          <cell r="A477" t="str">
            <v>D03871</v>
          </cell>
          <cell r="B477">
            <v>6</v>
          </cell>
          <cell r="C477" t="str">
            <v>3.25</v>
          </cell>
          <cell r="D477">
            <v>1124803</v>
          </cell>
          <cell r="E477" t="str">
            <v>평판재하시험</v>
          </cell>
          <cell r="G477" t="str">
            <v>개소</v>
          </cell>
          <cell r="I477">
            <v>0</v>
          </cell>
        </row>
        <row r="478">
          <cell r="A478" t="str">
            <v>E3</v>
          </cell>
          <cell r="B478">
            <v>0</v>
          </cell>
          <cell r="C478" t="str">
            <v>합계</v>
          </cell>
          <cell r="D478">
            <v>1143927</v>
          </cell>
          <cell r="I478">
            <v>0</v>
          </cell>
        </row>
        <row r="479">
          <cell r="A479" t="str">
            <v>T3</v>
          </cell>
          <cell r="B479">
            <v>588</v>
          </cell>
          <cell r="C479" t="str">
            <v>3.C</v>
          </cell>
          <cell r="D479">
            <v>1144055</v>
          </cell>
          <cell r="E479" t="str">
            <v>마    온    교</v>
          </cell>
          <cell r="F479" t="str">
            <v>PRE-FLEX BEAM</v>
          </cell>
          <cell r="I479">
            <v>0</v>
          </cell>
        </row>
        <row r="480">
          <cell r="A480" t="str">
            <v>T2</v>
          </cell>
          <cell r="B480">
            <v>488</v>
          </cell>
          <cell r="C480" t="str">
            <v>3.01</v>
          </cell>
          <cell r="D480">
            <v>1144183</v>
          </cell>
          <cell r="E480" t="str">
            <v>토          공</v>
          </cell>
          <cell r="I480">
            <v>0</v>
          </cell>
        </row>
        <row r="481">
          <cell r="A481" t="str">
            <v>D00096</v>
          </cell>
          <cell r="B481">
            <v>656</v>
          </cell>
          <cell r="C481" t="str">
            <v>a</v>
          </cell>
          <cell r="D481">
            <v>1297480</v>
          </cell>
          <cell r="E481" t="str">
            <v>구조물터파기</v>
          </cell>
          <cell r="F481" t="str">
            <v>(육상토사 0∼2 M)</v>
          </cell>
          <cell r="G481" t="str">
            <v>㎥</v>
          </cell>
          <cell r="I481">
            <v>0</v>
          </cell>
        </row>
        <row r="482">
          <cell r="A482" t="str">
            <v>D00097</v>
          </cell>
          <cell r="B482">
            <v>178</v>
          </cell>
          <cell r="C482" t="str">
            <v>b</v>
          </cell>
          <cell r="D482">
            <v>1297816</v>
          </cell>
          <cell r="E482" t="str">
            <v>구조물터파기</v>
          </cell>
          <cell r="F482" t="str">
            <v>(육상토사 2∼4 M)</v>
          </cell>
          <cell r="G482" t="str">
            <v>㎥</v>
          </cell>
          <cell r="I482">
            <v>0</v>
          </cell>
        </row>
        <row r="483">
          <cell r="A483" t="str">
            <v>D00121</v>
          </cell>
          <cell r="B483">
            <v>285</v>
          </cell>
          <cell r="C483" t="str">
            <v>c</v>
          </cell>
          <cell r="D483">
            <v>1297900</v>
          </cell>
          <cell r="E483" t="str">
            <v>구조물터파기</v>
          </cell>
          <cell r="F483" t="str">
            <v>(육상풍화암 0∼1 M)</v>
          </cell>
          <cell r="G483" t="str">
            <v>㎥</v>
          </cell>
          <cell r="I483">
            <v>0</v>
          </cell>
        </row>
        <row r="484">
          <cell r="A484" t="str">
            <v>D00130</v>
          </cell>
          <cell r="B484">
            <v>317</v>
          </cell>
          <cell r="C484" t="str">
            <v>d</v>
          </cell>
          <cell r="D484">
            <v>1297984</v>
          </cell>
          <cell r="E484" t="str">
            <v>구조물터파기</v>
          </cell>
          <cell r="F484" t="str">
            <v>(육상풍화암 1∼2 M)</v>
          </cell>
          <cell r="G484" t="str">
            <v>㎥</v>
          </cell>
          <cell r="I484">
            <v>0</v>
          </cell>
        </row>
        <row r="485">
          <cell r="A485" t="str">
            <v>D00131</v>
          </cell>
          <cell r="B485">
            <v>38</v>
          </cell>
          <cell r="C485" t="str">
            <v>e</v>
          </cell>
          <cell r="D485">
            <v>1298068</v>
          </cell>
          <cell r="E485" t="str">
            <v>구조물터파기</v>
          </cell>
          <cell r="F485" t="str">
            <v>(육상풍화암 2∼3 M)</v>
          </cell>
          <cell r="G485" t="str">
            <v>㎥</v>
          </cell>
          <cell r="I485">
            <v>0</v>
          </cell>
        </row>
        <row r="486">
          <cell r="A486" t="str">
            <v>D03820</v>
          </cell>
          <cell r="B486">
            <v>84</v>
          </cell>
          <cell r="C486" t="str">
            <v>f</v>
          </cell>
          <cell r="D486">
            <v>1298110</v>
          </cell>
          <cell r="E486" t="str">
            <v>구조물터파기</v>
          </cell>
          <cell r="F486" t="str">
            <v>(육상풍화암 3∼4 M)</v>
          </cell>
          <cell r="G486" t="str">
            <v>㎥</v>
          </cell>
          <cell r="I486">
            <v>0</v>
          </cell>
        </row>
        <row r="487">
          <cell r="A487" t="str">
            <v>D00160</v>
          </cell>
          <cell r="B487">
            <v>1127</v>
          </cell>
          <cell r="C487" t="str">
            <v>g</v>
          </cell>
          <cell r="D487">
            <v>1298152</v>
          </cell>
          <cell r="E487" t="str">
            <v>되메우기및다짐</v>
          </cell>
          <cell r="F487" t="str">
            <v>(인력30%+백호우70%)</v>
          </cell>
          <cell r="G487" t="str">
            <v>㎥</v>
          </cell>
          <cell r="I487">
            <v>0</v>
          </cell>
        </row>
        <row r="488">
          <cell r="A488" t="str">
            <v>D00170</v>
          </cell>
          <cell r="B488">
            <v>1014</v>
          </cell>
          <cell r="C488" t="str">
            <v>h</v>
          </cell>
          <cell r="D488">
            <v>1298272</v>
          </cell>
          <cell r="E488" t="str">
            <v>뒷채움잡석</v>
          </cell>
          <cell r="F488" t="str">
            <v>(현장암유용)</v>
          </cell>
          <cell r="G488" t="str">
            <v>㎥</v>
          </cell>
          <cell r="I488">
            <v>0</v>
          </cell>
        </row>
        <row r="489">
          <cell r="A489" t="str">
            <v>E2</v>
          </cell>
          <cell r="B489">
            <v>0</v>
          </cell>
          <cell r="C489" t="str">
            <v>계</v>
          </cell>
          <cell r="D489">
            <v>1298392</v>
          </cell>
          <cell r="I489">
            <v>0</v>
          </cell>
        </row>
        <row r="490">
          <cell r="A490" t="str">
            <v>T2</v>
          </cell>
          <cell r="B490">
            <v>497</v>
          </cell>
          <cell r="C490" t="str">
            <v>3.02</v>
          </cell>
          <cell r="D490">
            <v>1298785</v>
          </cell>
          <cell r="E490" t="str">
            <v>강관파일공</v>
          </cell>
          <cell r="I490">
            <v>0</v>
          </cell>
        </row>
        <row r="491">
          <cell r="A491" t="str">
            <v>D00504</v>
          </cell>
          <cell r="B491">
            <v>480</v>
          </cell>
          <cell r="C491" t="str">
            <v>a</v>
          </cell>
          <cell r="D491">
            <v>1298913</v>
          </cell>
          <cell r="E491" t="str">
            <v>강관파일구입</v>
          </cell>
          <cell r="F491" t="str">
            <v>(Φ508.0m/mx9t)</v>
          </cell>
          <cell r="G491" t="str">
            <v>M</v>
          </cell>
          <cell r="I491">
            <v>0</v>
          </cell>
        </row>
        <row r="492">
          <cell r="A492" t="str">
            <v>D00512</v>
          </cell>
          <cell r="B492">
            <v>464</v>
          </cell>
          <cell r="C492" t="str">
            <v>b</v>
          </cell>
          <cell r="D492">
            <v>1298942</v>
          </cell>
          <cell r="E492" t="str">
            <v>강관파일항타(직항)</v>
          </cell>
          <cell r="F492" t="str">
            <v>Φ508(15 m 이하)</v>
          </cell>
          <cell r="G492" t="str">
            <v>M</v>
          </cell>
          <cell r="I492">
            <v>0</v>
          </cell>
        </row>
        <row r="493">
          <cell r="A493" t="str">
            <v>D03821</v>
          </cell>
          <cell r="B493">
            <v>300</v>
          </cell>
          <cell r="C493" t="str">
            <v>c</v>
          </cell>
          <cell r="D493">
            <v>1298945</v>
          </cell>
          <cell r="E493" t="str">
            <v>토사천공</v>
          </cell>
          <cell r="G493" t="str">
            <v>M</v>
          </cell>
          <cell r="I493">
            <v>0</v>
          </cell>
        </row>
        <row r="494">
          <cell r="A494" t="str">
            <v>D03822</v>
          </cell>
          <cell r="B494">
            <v>160</v>
          </cell>
          <cell r="C494" t="str">
            <v>d</v>
          </cell>
          <cell r="D494">
            <v>1298948</v>
          </cell>
          <cell r="E494" t="str">
            <v>풍화암천공</v>
          </cell>
          <cell r="G494" t="str">
            <v>M</v>
          </cell>
          <cell r="I494">
            <v>0</v>
          </cell>
        </row>
        <row r="495">
          <cell r="A495" t="str">
            <v>D00516</v>
          </cell>
          <cell r="B495">
            <v>80</v>
          </cell>
          <cell r="C495" t="str">
            <v>e</v>
          </cell>
          <cell r="D495">
            <v>1298953</v>
          </cell>
          <cell r="E495" t="str">
            <v>두부및선단보강</v>
          </cell>
          <cell r="F495" t="str">
            <v>(Φ508.0 m/m)천공</v>
          </cell>
          <cell r="G495" t="str">
            <v>EA</v>
          </cell>
          <cell r="I495">
            <v>0</v>
          </cell>
        </row>
        <row r="496">
          <cell r="A496" t="str">
            <v>D03829</v>
          </cell>
          <cell r="B496">
            <v>106</v>
          </cell>
          <cell r="C496" t="str">
            <v>f</v>
          </cell>
          <cell r="D496">
            <v>1298962</v>
          </cell>
          <cell r="E496" t="str">
            <v>주면고정액</v>
          </cell>
          <cell r="G496" t="str">
            <v>㎥</v>
          </cell>
          <cell r="I496">
            <v>0</v>
          </cell>
        </row>
        <row r="497">
          <cell r="A497" t="str">
            <v>D03830</v>
          </cell>
          <cell r="B497">
            <v>23</v>
          </cell>
          <cell r="C497" t="str">
            <v>g</v>
          </cell>
          <cell r="D497">
            <v>1298966</v>
          </cell>
          <cell r="E497" t="str">
            <v>선단고정액</v>
          </cell>
          <cell r="G497" t="str">
            <v>㎥</v>
          </cell>
          <cell r="I497">
            <v>0</v>
          </cell>
        </row>
        <row r="498">
          <cell r="A498" t="str">
            <v>E2</v>
          </cell>
          <cell r="B498">
            <v>0</v>
          </cell>
          <cell r="C498" t="str">
            <v>계</v>
          </cell>
          <cell r="D498">
            <v>1298970</v>
          </cell>
          <cell r="I498">
            <v>0</v>
          </cell>
        </row>
        <row r="499">
          <cell r="A499" t="str">
            <v>T2</v>
          </cell>
          <cell r="B499">
            <v>507</v>
          </cell>
          <cell r="C499" t="str">
            <v>3.03</v>
          </cell>
          <cell r="D499">
            <v>1299363</v>
          </cell>
          <cell r="E499" t="str">
            <v>거 푸 집</v>
          </cell>
          <cell r="I499">
            <v>0</v>
          </cell>
        </row>
        <row r="500">
          <cell r="A500" t="str">
            <v>D00276</v>
          </cell>
          <cell r="B500">
            <v>3452</v>
          </cell>
          <cell r="C500" t="str">
            <v>a</v>
          </cell>
          <cell r="D500">
            <v>1299364</v>
          </cell>
          <cell r="E500" t="str">
            <v>합판거푸집</v>
          </cell>
          <cell r="F500" t="str">
            <v>(3 회)</v>
          </cell>
          <cell r="G500" t="str">
            <v>㎡</v>
          </cell>
          <cell r="I500">
            <v>0</v>
          </cell>
        </row>
        <row r="501">
          <cell r="A501" t="str">
            <v>D00277</v>
          </cell>
          <cell r="B501">
            <v>306</v>
          </cell>
          <cell r="C501" t="str">
            <v>b</v>
          </cell>
          <cell r="D501">
            <v>1299428</v>
          </cell>
          <cell r="E501" t="str">
            <v>합판거푸집</v>
          </cell>
          <cell r="F501" t="str">
            <v>(3 회 7∼10 m)</v>
          </cell>
          <cell r="G501" t="str">
            <v>㎡</v>
          </cell>
          <cell r="I501">
            <v>0</v>
          </cell>
        </row>
        <row r="502">
          <cell r="A502" t="str">
            <v>D00280</v>
          </cell>
          <cell r="B502">
            <v>323</v>
          </cell>
          <cell r="C502" t="str">
            <v>c</v>
          </cell>
          <cell r="D502">
            <v>1299460</v>
          </cell>
          <cell r="E502" t="str">
            <v>합판거푸집</v>
          </cell>
          <cell r="F502" t="str">
            <v>(4 회)</v>
          </cell>
          <cell r="G502" t="str">
            <v>㎡</v>
          </cell>
          <cell r="I502">
            <v>0</v>
          </cell>
        </row>
        <row r="503">
          <cell r="A503" t="str">
            <v>D00282</v>
          </cell>
          <cell r="B503">
            <v>26</v>
          </cell>
          <cell r="C503" t="str">
            <v>d</v>
          </cell>
          <cell r="D503">
            <v>1299464</v>
          </cell>
          <cell r="E503" t="str">
            <v>합판거푸집</v>
          </cell>
          <cell r="F503" t="str">
            <v>(6 회)</v>
          </cell>
          <cell r="G503" t="str">
            <v>㎡</v>
          </cell>
          <cell r="I503">
            <v>0</v>
          </cell>
        </row>
        <row r="504">
          <cell r="A504" t="str">
            <v>D00265</v>
          </cell>
          <cell r="B504">
            <v>481</v>
          </cell>
          <cell r="C504" t="str">
            <v>e</v>
          </cell>
          <cell r="D504">
            <v>1299468</v>
          </cell>
          <cell r="E504" t="str">
            <v>문양거푸집(합판4회+</v>
          </cell>
          <cell r="F504" t="str">
            <v>문양스치로폴(0∼7M)</v>
          </cell>
          <cell r="G504" t="str">
            <v>㎡</v>
          </cell>
          <cell r="I504">
            <v>0</v>
          </cell>
        </row>
        <row r="505">
          <cell r="A505" t="str">
            <v>D01111</v>
          </cell>
          <cell r="B505">
            <v>50</v>
          </cell>
          <cell r="C505" t="str">
            <v>f</v>
          </cell>
          <cell r="D505">
            <v>1299472</v>
          </cell>
          <cell r="E505" t="str">
            <v>문양거푸집(합판4회+</v>
          </cell>
          <cell r="F505" t="str">
            <v>문양스치로폴(7∼10M)</v>
          </cell>
          <cell r="G505" t="str">
            <v>㎡</v>
          </cell>
          <cell r="I505">
            <v>0</v>
          </cell>
        </row>
        <row r="506">
          <cell r="A506" t="str">
            <v>D00306</v>
          </cell>
          <cell r="B506">
            <v>158</v>
          </cell>
          <cell r="C506" t="str">
            <v>g</v>
          </cell>
          <cell r="D506">
            <v>1299475</v>
          </cell>
          <cell r="E506" t="str">
            <v>원형거푸집</v>
          </cell>
          <cell r="F506" t="str">
            <v>(3 회 0∼7 m)</v>
          </cell>
          <cell r="G506" t="str">
            <v>㎡</v>
          </cell>
          <cell r="I506">
            <v>0</v>
          </cell>
        </row>
        <row r="507">
          <cell r="A507" t="str">
            <v>D00307</v>
          </cell>
          <cell r="B507">
            <v>13</v>
          </cell>
          <cell r="C507" t="str">
            <v>h</v>
          </cell>
          <cell r="D507">
            <v>1299476</v>
          </cell>
          <cell r="E507" t="str">
            <v>원형거푸집</v>
          </cell>
          <cell r="F507" t="str">
            <v>(3 회 7∼10 m)</v>
          </cell>
          <cell r="G507" t="str">
            <v>㎡</v>
          </cell>
          <cell r="I507">
            <v>0</v>
          </cell>
        </row>
        <row r="508">
          <cell r="A508" t="str">
            <v>E2</v>
          </cell>
          <cell r="B508">
            <v>0</v>
          </cell>
          <cell r="C508" t="str">
            <v>계</v>
          </cell>
          <cell r="D508">
            <v>1299604</v>
          </cell>
          <cell r="I508">
            <v>0</v>
          </cell>
        </row>
        <row r="509">
          <cell r="A509" t="str">
            <v>D00323</v>
          </cell>
          <cell r="B509">
            <v>1507</v>
          </cell>
          <cell r="C509" t="str">
            <v>3.04</v>
          </cell>
          <cell r="D509">
            <v>1299605</v>
          </cell>
          <cell r="E509" t="str">
            <v>강관비계</v>
          </cell>
          <cell r="F509" t="str">
            <v>(0∼30 M)</v>
          </cell>
          <cell r="G509" t="str">
            <v>㎡</v>
          </cell>
          <cell r="I509">
            <v>0</v>
          </cell>
        </row>
        <row r="510">
          <cell r="A510" t="str">
            <v>T2</v>
          </cell>
          <cell r="B510">
            <v>513</v>
          </cell>
          <cell r="C510" t="str">
            <v>3.05</v>
          </cell>
          <cell r="D510">
            <v>1299669</v>
          </cell>
          <cell r="E510" t="str">
            <v>동 바 리</v>
          </cell>
          <cell r="I510">
            <v>0</v>
          </cell>
        </row>
        <row r="511">
          <cell r="A511" t="str">
            <v>D00327</v>
          </cell>
          <cell r="B511">
            <v>1407</v>
          </cell>
          <cell r="C511" t="str">
            <v>a</v>
          </cell>
          <cell r="D511">
            <v>1299701</v>
          </cell>
          <cell r="E511" t="str">
            <v>동바리공</v>
          </cell>
          <cell r="F511" t="str">
            <v>(목재 4 회)</v>
          </cell>
          <cell r="G511" t="str">
            <v>공㎥</v>
          </cell>
          <cell r="I511">
            <v>0</v>
          </cell>
        </row>
        <row r="512">
          <cell r="A512" t="str">
            <v>D00334</v>
          </cell>
          <cell r="B512">
            <v>568</v>
          </cell>
          <cell r="C512" t="str">
            <v>b</v>
          </cell>
          <cell r="D512">
            <v>1299725</v>
          </cell>
          <cell r="E512" t="str">
            <v>강관동바리</v>
          </cell>
          <cell r="F512" t="str">
            <v>(교량용)</v>
          </cell>
          <cell r="G512" t="str">
            <v>공㎥</v>
          </cell>
          <cell r="I512">
            <v>0</v>
          </cell>
        </row>
        <row r="513">
          <cell r="A513" t="str">
            <v>D01129</v>
          </cell>
          <cell r="B513">
            <v>147</v>
          </cell>
          <cell r="C513" t="str">
            <v>c</v>
          </cell>
          <cell r="D513">
            <v>1299729</v>
          </cell>
          <cell r="E513" t="str">
            <v>수평보강재(교량용)</v>
          </cell>
          <cell r="F513" t="str">
            <v>(강관동바리)</v>
          </cell>
          <cell r="G513" t="str">
            <v>㎡</v>
          </cell>
          <cell r="I513">
            <v>0</v>
          </cell>
        </row>
        <row r="514">
          <cell r="A514" t="str">
            <v>E2</v>
          </cell>
          <cell r="B514">
            <v>0</v>
          </cell>
          <cell r="C514" t="str">
            <v>계</v>
          </cell>
          <cell r="D514">
            <v>1299731</v>
          </cell>
          <cell r="I514">
            <v>0</v>
          </cell>
        </row>
        <row r="515">
          <cell r="A515" t="str">
            <v>T2</v>
          </cell>
          <cell r="B515">
            <v>517</v>
          </cell>
          <cell r="C515" t="str">
            <v>3.06</v>
          </cell>
          <cell r="D515">
            <v>1299853</v>
          </cell>
          <cell r="E515" t="str">
            <v>철근가공조립</v>
          </cell>
          <cell r="I515">
            <v>0</v>
          </cell>
        </row>
        <row r="516">
          <cell r="A516" t="str">
            <v>D00271</v>
          </cell>
          <cell r="B516">
            <v>19.16</v>
          </cell>
          <cell r="C516" t="str">
            <v>a</v>
          </cell>
          <cell r="D516">
            <v>1299855</v>
          </cell>
          <cell r="E516" t="str">
            <v>철근가공조립</v>
          </cell>
          <cell r="F516" t="str">
            <v>(보 통)</v>
          </cell>
          <cell r="G516" t="str">
            <v>Ton</v>
          </cell>
          <cell r="I516">
            <v>0</v>
          </cell>
        </row>
        <row r="517">
          <cell r="A517" t="str">
            <v>D00272</v>
          </cell>
          <cell r="B517">
            <v>399.48</v>
          </cell>
          <cell r="C517" t="str">
            <v>b</v>
          </cell>
          <cell r="D517">
            <v>1299857</v>
          </cell>
          <cell r="E517" t="str">
            <v>철근가공조립</v>
          </cell>
          <cell r="F517" t="str">
            <v>(복 잡)</v>
          </cell>
          <cell r="G517" t="str">
            <v>Ton</v>
          </cell>
          <cell r="I517">
            <v>0</v>
          </cell>
        </row>
        <row r="518">
          <cell r="A518" t="str">
            <v>E2</v>
          </cell>
          <cell r="B518">
            <v>0</v>
          </cell>
          <cell r="C518" t="str">
            <v>계</v>
          </cell>
          <cell r="D518">
            <v>1299860</v>
          </cell>
          <cell r="I518">
            <v>0</v>
          </cell>
        </row>
        <row r="519">
          <cell r="A519" t="str">
            <v>T2</v>
          </cell>
          <cell r="B519">
            <v>521</v>
          </cell>
          <cell r="C519" t="str">
            <v>3.07</v>
          </cell>
          <cell r="D519">
            <v>1299861</v>
          </cell>
          <cell r="E519" t="str">
            <v>콘크리트타설</v>
          </cell>
          <cell r="I519">
            <v>0</v>
          </cell>
        </row>
        <row r="520">
          <cell r="A520" t="str">
            <v>D00237</v>
          </cell>
          <cell r="B520">
            <v>2352</v>
          </cell>
          <cell r="C520" t="str">
            <v>a</v>
          </cell>
          <cell r="D520">
            <v>1299925</v>
          </cell>
          <cell r="E520" t="str">
            <v>콘크리트타설</v>
          </cell>
          <cell r="F520" t="str">
            <v>(철근 펌프카)</v>
          </cell>
          <cell r="G520" t="str">
            <v>㎥</v>
          </cell>
          <cell r="I520">
            <v>0</v>
          </cell>
        </row>
        <row r="521">
          <cell r="A521" t="str">
            <v>D00231</v>
          </cell>
          <cell r="B521">
            <v>69</v>
          </cell>
          <cell r="C521" t="str">
            <v>b</v>
          </cell>
          <cell r="D521">
            <v>1299957</v>
          </cell>
          <cell r="E521" t="str">
            <v>콘크리트타설</v>
          </cell>
          <cell r="F521" t="str">
            <v>(무근 VIB 제외)</v>
          </cell>
          <cell r="G521" t="str">
            <v>㎥</v>
          </cell>
          <cell r="I521">
            <v>0</v>
          </cell>
        </row>
        <row r="522">
          <cell r="A522" t="str">
            <v>E2</v>
          </cell>
          <cell r="B522">
            <v>0</v>
          </cell>
          <cell r="C522" t="str">
            <v>계</v>
          </cell>
          <cell r="D522">
            <v>1299989</v>
          </cell>
          <cell r="I522">
            <v>0</v>
          </cell>
        </row>
        <row r="523">
          <cell r="A523" t="str">
            <v>T2</v>
          </cell>
          <cell r="B523">
            <v>525</v>
          </cell>
          <cell r="C523" t="str">
            <v>3.08</v>
          </cell>
          <cell r="D523">
            <v>1299997</v>
          </cell>
          <cell r="E523" t="str">
            <v>표 면 처 리</v>
          </cell>
          <cell r="I523">
            <v>0</v>
          </cell>
        </row>
        <row r="524">
          <cell r="A524" t="str">
            <v>D00537</v>
          </cell>
          <cell r="B524">
            <v>1671</v>
          </cell>
          <cell r="C524" t="str">
            <v>a</v>
          </cell>
          <cell r="D524">
            <v>1300001</v>
          </cell>
          <cell r="E524" t="str">
            <v>슬래브양생</v>
          </cell>
          <cell r="F524" t="str">
            <v>(양생제)</v>
          </cell>
          <cell r="G524" t="str">
            <v>㎡</v>
          </cell>
          <cell r="I524">
            <v>0</v>
          </cell>
        </row>
        <row r="525">
          <cell r="A525" t="str">
            <v>D00539</v>
          </cell>
          <cell r="B525">
            <v>1521</v>
          </cell>
          <cell r="C525" t="str">
            <v>b</v>
          </cell>
          <cell r="D525">
            <v>1300003</v>
          </cell>
          <cell r="E525" t="str">
            <v>슬래브면고르기</v>
          </cell>
          <cell r="F525" t="str">
            <v>(데크 피니샤)</v>
          </cell>
          <cell r="G525" t="str">
            <v>㎡</v>
          </cell>
          <cell r="I525">
            <v>0</v>
          </cell>
        </row>
        <row r="526">
          <cell r="A526" t="str">
            <v>E2</v>
          </cell>
          <cell r="B526">
            <v>0</v>
          </cell>
          <cell r="C526" t="str">
            <v>계</v>
          </cell>
          <cell r="D526">
            <v>1300004</v>
          </cell>
          <cell r="I526">
            <v>0</v>
          </cell>
        </row>
        <row r="527">
          <cell r="A527" t="str">
            <v>T2</v>
          </cell>
          <cell r="B527">
            <v>531</v>
          </cell>
          <cell r="C527" t="str">
            <v>3.09</v>
          </cell>
          <cell r="D527">
            <v>1300132</v>
          </cell>
          <cell r="E527" t="str">
            <v>교좌장치</v>
          </cell>
          <cell r="I527">
            <v>0</v>
          </cell>
        </row>
        <row r="528">
          <cell r="A528" t="str">
            <v>D00541</v>
          </cell>
          <cell r="B528">
            <v>18</v>
          </cell>
          <cell r="C528" t="str">
            <v>a</v>
          </cell>
          <cell r="D528">
            <v>1300228</v>
          </cell>
          <cell r="E528" t="str">
            <v>교좌장치</v>
          </cell>
          <cell r="F528" t="str">
            <v>(양방향 175 Ton)</v>
          </cell>
          <cell r="G528" t="str">
            <v>EA</v>
          </cell>
          <cell r="I528">
            <v>0</v>
          </cell>
        </row>
        <row r="529">
          <cell r="A529" t="str">
            <v>D00542</v>
          </cell>
          <cell r="B529">
            <v>6</v>
          </cell>
          <cell r="C529" t="str">
            <v>b</v>
          </cell>
          <cell r="D529">
            <v>1300276</v>
          </cell>
          <cell r="E529" t="str">
            <v>교좌장치</v>
          </cell>
          <cell r="F529" t="str">
            <v>(횡방향가동단175Ton)</v>
          </cell>
          <cell r="G529" t="str">
            <v>EA</v>
          </cell>
          <cell r="I529">
            <v>0</v>
          </cell>
        </row>
        <row r="530">
          <cell r="A530" t="str">
            <v>D00543</v>
          </cell>
          <cell r="B530">
            <v>6</v>
          </cell>
          <cell r="C530" t="str">
            <v>c</v>
          </cell>
          <cell r="D530">
            <v>1300300</v>
          </cell>
          <cell r="E530" t="str">
            <v>교좌장치</v>
          </cell>
          <cell r="F530" t="str">
            <v>(교축방향 175 Ton)</v>
          </cell>
          <cell r="G530" t="str">
            <v>EA</v>
          </cell>
          <cell r="I530">
            <v>0</v>
          </cell>
        </row>
        <row r="531">
          <cell r="A531" t="str">
            <v>D00544</v>
          </cell>
          <cell r="B531">
            <v>2</v>
          </cell>
          <cell r="C531" t="str">
            <v>d</v>
          </cell>
          <cell r="D531">
            <v>1300312</v>
          </cell>
          <cell r="E531" t="str">
            <v>교좌장치</v>
          </cell>
          <cell r="F531" t="str">
            <v>(고정단 175 Ton)</v>
          </cell>
          <cell r="G531" t="str">
            <v>EA</v>
          </cell>
          <cell r="I531">
            <v>0</v>
          </cell>
        </row>
        <row r="532">
          <cell r="A532" t="str">
            <v>E2</v>
          </cell>
          <cell r="B532">
            <v>0</v>
          </cell>
          <cell r="C532" t="str">
            <v>계</v>
          </cell>
          <cell r="D532">
            <v>1300318</v>
          </cell>
          <cell r="I532">
            <v>0</v>
          </cell>
        </row>
        <row r="533">
          <cell r="A533" t="str">
            <v>T2</v>
          </cell>
          <cell r="B533">
            <v>536</v>
          </cell>
          <cell r="C533" t="str">
            <v>3.10</v>
          </cell>
          <cell r="D533">
            <v>1300446</v>
          </cell>
          <cell r="E533" t="str">
            <v>PRE-FLEX BEAM</v>
          </cell>
          <cell r="I533">
            <v>0</v>
          </cell>
        </row>
        <row r="534">
          <cell r="A534" t="str">
            <v>W00085</v>
          </cell>
          <cell r="B534">
            <v>8</v>
          </cell>
          <cell r="C534" t="str">
            <v>a</v>
          </cell>
          <cell r="D534">
            <v>1300510</v>
          </cell>
          <cell r="E534" t="str">
            <v>PRE-FLEX BEAM</v>
          </cell>
          <cell r="F534" t="str">
            <v>마온교(내측)</v>
          </cell>
          <cell r="G534" t="str">
            <v>본</v>
          </cell>
          <cell r="I534">
            <v>0</v>
          </cell>
        </row>
        <row r="535">
          <cell r="A535" t="str">
            <v>W00084</v>
          </cell>
          <cell r="B535">
            <v>8</v>
          </cell>
          <cell r="C535" t="str">
            <v>b</v>
          </cell>
          <cell r="D535">
            <v>1300542</v>
          </cell>
          <cell r="E535" t="str">
            <v>PRE-FLEX BEAM</v>
          </cell>
          <cell r="F535" t="str">
            <v>마온교(외측)</v>
          </cell>
          <cell r="G535" t="str">
            <v>본</v>
          </cell>
          <cell r="I535">
            <v>0</v>
          </cell>
        </row>
        <row r="536">
          <cell r="A536" t="str">
            <v>D00627</v>
          </cell>
          <cell r="B536">
            <v>1</v>
          </cell>
          <cell r="C536" t="str">
            <v>c</v>
          </cell>
          <cell r="D536">
            <v>1300574</v>
          </cell>
          <cell r="E536" t="str">
            <v>PRE-FLEX BEAM</v>
          </cell>
          <cell r="F536" t="str">
            <v>(전도방지시설)</v>
          </cell>
          <cell r="G536" t="str">
            <v>식</v>
          </cell>
          <cell r="I536">
            <v>0</v>
          </cell>
        </row>
        <row r="537">
          <cell r="A537" t="str">
            <v>E2</v>
          </cell>
          <cell r="B537">
            <v>0</v>
          </cell>
          <cell r="C537" t="str">
            <v>계</v>
          </cell>
          <cell r="D537">
            <v>1300670</v>
          </cell>
          <cell r="I537">
            <v>0</v>
          </cell>
        </row>
        <row r="538">
          <cell r="A538" t="str">
            <v>D01313</v>
          </cell>
          <cell r="B538">
            <v>39</v>
          </cell>
          <cell r="C538" t="str">
            <v>3.11</v>
          </cell>
          <cell r="D538">
            <v>1300766</v>
          </cell>
          <cell r="E538" t="str">
            <v>신축이음장치</v>
          </cell>
          <cell r="F538" t="str">
            <v>(Rail-No100)</v>
          </cell>
          <cell r="G538" t="str">
            <v>M</v>
          </cell>
          <cell r="I538">
            <v>0</v>
          </cell>
        </row>
        <row r="539">
          <cell r="A539" t="str">
            <v>D00535</v>
          </cell>
          <cell r="B539">
            <v>1521</v>
          </cell>
          <cell r="C539" t="str">
            <v>3.12</v>
          </cell>
          <cell r="D539">
            <v>1300926</v>
          </cell>
          <cell r="E539" t="str">
            <v>교면방수</v>
          </cell>
          <cell r="F539" t="str">
            <v>(도막식)</v>
          </cell>
          <cell r="G539" t="str">
            <v>㎡</v>
          </cell>
          <cell r="I539">
            <v>0</v>
          </cell>
        </row>
        <row r="540">
          <cell r="A540" t="str">
            <v>T2</v>
          </cell>
          <cell r="B540">
            <v>544</v>
          </cell>
          <cell r="C540" t="str">
            <v>3.13</v>
          </cell>
          <cell r="D540">
            <v>1300990</v>
          </cell>
          <cell r="E540" t="str">
            <v>접속슬래브 접합공</v>
          </cell>
          <cell r="I540">
            <v>0</v>
          </cell>
        </row>
        <row r="541">
          <cell r="A541" t="str">
            <v>D01067</v>
          </cell>
          <cell r="B541">
            <v>98</v>
          </cell>
          <cell r="C541" t="str">
            <v>a</v>
          </cell>
          <cell r="D541">
            <v>1301022</v>
          </cell>
          <cell r="E541" t="str">
            <v>다웰바 설치</v>
          </cell>
          <cell r="F541" t="str">
            <v>(D=25 m/m, L=500)</v>
          </cell>
          <cell r="G541" t="str">
            <v>EA</v>
          </cell>
          <cell r="I541">
            <v>0</v>
          </cell>
        </row>
        <row r="542">
          <cell r="A542" t="str">
            <v>D01190</v>
          </cell>
          <cell r="B542">
            <v>29</v>
          </cell>
          <cell r="C542" t="str">
            <v>b</v>
          </cell>
          <cell r="D542">
            <v>1301054</v>
          </cell>
          <cell r="E542" t="str">
            <v>다웰-켑 설치</v>
          </cell>
          <cell r="F542" t="str">
            <v>(Φ60 m/m)</v>
          </cell>
          <cell r="G542" t="str">
            <v>M</v>
          </cell>
          <cell r="I542">
            <v>0</v>
          </cell>
        </row>
        <row r="543">
          <cell r="A543" t="str">
            <v>D00540</v>
          </cell>
          <cell r="B543">
            <v>98</v>
          </cell>
          <cell r="C543" t="str">
            <v>c</v>
          </cell>
          <cell r="D543">
            <v>1301056</v>
          </cell>
          <cell r="E543" t="str">
            <v>경질고무판</v>
          </cell>
          <cell r="F543" t="str">
            <v>(150x150)</v>
          </cell>
          <cell r="G543" t="str">
            <v>EA</v>
          </cell>
          <cell r="I543">
            <v>0</v>
          </cell>
        </row>
        <row r="544">
          <cell r="A544" t="str">
            <v>D00566</v>
          </cell>
          <cell r="B544">
            <v>16</v>
          </cell>
          <cell r="C544" t="str">
            <v>d</v>
          </cell>
          <cell r="D544">
            <v>1301057</v>
          </cell>
          <cell r="E544" t="str">
            <v>타르페이퍼 설치</v>
          </cell>
          <cell r="F544" t="str">
            <v>(5 겹)</v>
          </cell>
          <cell r="G544" t="str">
            <v>㎡</v>
          </cell>
          <cell r="I544">
            <v>0</v>
          </cell>
        </row>
        <row r="545">
          <cell r="A545" t="str">
            <v>E2</v>
          </cell>
          <cell r="B545">
            <v>0</v>
          </cell>
          <cell r="C545" t="str">
            <v>계</v>
          </cell>
          <cell r="D545">
            <v>1301089</v>
          </cell>
          <cell r="I545">
            <v>0</v>
          </cell>
        </row>
        <row r="546">
          <cell r="A546" t="str">
            <v>T2</v>
          </cell>
          <cell r="B546">
            <v>548</v>
          </cell>
          <cell r="C546" t="str">
            <v>3.14</v>
          </cell>
          <cell r="D546">
            <v>1301122</v>
          </cell>
          <cell r="E546" t="str">
            <v>무수축 콘크리트</v>
          </cell>
          <cell r="I546">
            <v>0</v>
          </cell>
        </row>
        <row r="547">
          <cell r="A547" t="str">
            <v>D00567</v>
          </cell>
          <cell r="B547">
            <v>2.39</v>
          </cell>
          <cell r="C547" t="str">
            <v>a</v>
          </cell>
          <cell r="D547">
            <v>1301138</v>
          </cell>
          <cell r="E547" t="str">
            <v>무수축몰탈</v>
          </cell>
          <cell r="F547" t="str">
            <v>(1:1)</v>
          </cell>
          <cell r="G547" t="str">
            <v>㎥</v>
          </cell>
          <cell r="I547">
            <v>0</v>
          </cell>
        </row>
        <row r="548">
          <cell r="A548" t="str">
            <v>D00568</v>
          </cell>
          <cell r="B548">
            <v>7.48</v>
          </cell>
          <cell r="C548" t="str">
            <v>b</v>
          </cell>
          <cell r="D548">
            <v>1301146</v>
          </cell>
          <cell r="E548" t="str">
            <v>무수축콘크리트</v>
          </cell>
          <cell r="G548" t="str">
            <v>㎥</v>
          </cell>
          <cell r="I548">
            <v>0</v>
          </cell>
        </row>
        <row r="549">
          <cell r="A549" t="str">
            <v>E2</v>
          </cell>
          <cell r="B549">
            <v>0</v>
          </cell>
          <cell r="C549" t="str">
            <v>계</v>
          </cell>
          <cell r="D549">
            <v>1301150</v>
          </cell>
          <cell r="I549">
            <v>0</v>
          </cell>
        </row>
        <row r="550">
          <cell r="A550" t="str">
            <v>T2</v>
          </cell>
          <cell r="B550">
            <v>552</v>
          </cell>
          <cell r="C550" t="str">
            <v>3.15</v>
          </cell>
          <cell r="D550">
            <v>1301407</v>
          </cell>
          <cell r="E550" t="str">
            <v>스치로폴설치</v>
          </cell>
          <cell r="I550">
            <v>0</v>
          </cell>
        </row>
        <row r="551">
          <cell r="A551" t="str">
            <v>D00853</v>
          </cell>
          <cell r="B551">
            <v>6</v>
          </cell>
          <cell r="C551" t="str">
            <v>a</v>
          </cell>
          <cell r="D551">
            <v>1301536</v>
          </cell>
          <cell r="E551" t="str">
            <v>스치로폴설치</v>
          </cell>
          <cell r="F551" t="str">
            <v>(T=10 m/m)</v>
          </cell>
          <cell r="G551" t="str">
            <v>㎡</v>
          </cell>
          <cell r="I551">
            <v>0</v>
          </cell>
        </row>
        <row r="552">
          <cell r="A552" t="str">
            <v>D00532</v>
          </cell>
          <cell r="B552">
            <v>75</v>
          </cell>
          <cell r="C552" t="str">
            <v>b</v>
          </cell>
          <cell r="D552">
            <v>1301664</v>
          </cell>
          <cell r="E552" t="str">
            <v>스치로폴설치</v>
          </cell>
          <cell r="F552" t="str">
            <v>(T=20 m/m)</v>
          </cell>
          <cell r="G552" t="str">
            <v>㎡</v>
          </cell>
          <cell r="I552">
            <v>0</v>
          </cell>
        </row>
        <row r="553">
          <cell r="A553" t="str">
            <v>E2</v>
          </cell>
          <cell r="B553">
            <v>0</v>
          </cell>
          <cell r="C553" t="str">
            <v>계</v>
          </cell>
          <cell r="D553">
            <v>1301923</v>
          </cell>
          <cell r="I553">
            <v>0</v>
          </cell>
        </row>
        <row r="554">
          <cell r="A554" t="str">
            <v>T2</v>
          </cell>
          <cell r="B554">
            <v>560</v>
          </cell>
          <cell r="C554" t="str">
            <v>3.16</v>
          </cell>
          <cell r="D554">
            <v>1302181</v>
          </cell>
          <cell r="E554" t="str">
            <v>배수시설</v>
          </cell>
          <cell r="I554">
            <v>0</v>
          </cell>
        </row>
        <row r="555">
          <cell r="A555" t="str">
            <v>D00572</v>
          </cell>
          <cell r="B555">
            <v>8</v>
          </cell>
          <cell r="C555" t="str">
            <v>a</v>
          </cell>
          <cell r="D555">
            <v>1302182</v>
          </cell>
          <cell r="E555" t="str">
            <v>집 수 구</v>
          </cell>
          <cell r="G555" t="str">
            <v>EA</v>
          </cell>
          <cell r="I555">
            <v>0</v>
          </cell>
        </row>
        <row r="556">
          <cell r="A556" t="str">
            <v>D00573</v>
          </cell>
          <cell r="B556">
            <v>65</v>
          </cell>
          <cell r="C556" t="str">
            <v>b</v>
          </cell>
          <cell r="D556">
            <v>1302183</v>
          </cell>
          <cell r="E556" t="str">
            <v>배 수 구</v>
          </cell>
          <cell r="F556" t="str">
            <v>(스테인레스관)</v>
          </cell>
          <cell r="G556" t="str">
            <v>M</v>
          </cell>
          <cell r="I556">
            <v>0</v>
          </cell>
        </row>
        <row r="557">
          <cell r="A557" t="str">
            <v>D00574</v>
          </cell>
          <cell r="B557">
            <v>56</v>
          </cell>
          <cell r="C557" t="str">
            <v>c</v>
          </cell>
          <cell r="D557">
            <v>1302247</v>
          </cell>
          <cell r="E557" t="str">
            <v>부착시설(A)</v>
          </cell>
          <cell r="G557" t="str">
            <v>EA</v>
          </cell>
          <cell r="I557">
            <v>0</v>
          </cell>
        </row>
        <row r="558">
          <cell r="A558" t="str">
            <v>D03868</v>
          </cell>
          <cell r="B558">
            <v>6</v>
          </cell>
          <cell r="C558" t="str">
            <v>d</v>
          </cell>
          <cell r="D558">
            <v>1302279</v>
          </cell>
          <cell r="E558" t="str">
            <v>부착시설(D)</v>
          </cell>
          <cell r="G558" t="str">
            <v>EA</v>
          </cell>
          <cell r="I558">
            <v>0</v>
          </cell>
        </row>
        <row r="559">
          <cell r="A559" t="str">
            <v>D03867</v>
          </cell>
          <cell r="B559">
            <v>8</v>
          </cell>
          <cell r="C559" t="str">
            <v>e</v>
          </cell>
          <cell r="D559">
            <v>1302295</v>
          </cell>
          <cell r="E559" t="str">
            <v>집 수 정</v>
          </cell>
          <cell r="G559" t="str">
            <v>EA</v>
          </cell>
          <cell r="I559">
            <v>0</v>
          </cell>
        </row>
        <row r="560">
          <cell r="A560" t="str">
            <v>D03937</v>
          </cell>
          <cell r="B560">
            <v>4</v>
          </cell>
          <cell r="C560" t="str">
            <v>f</v>
          </cell>
          <cell r="D560">
            <v>1302299</v>
          </cell>
          <cell r="E560" t="str">
            <v>접속 T형관</v>
          </cell>
          <cell r="G560" t="str">
            <v>EA</v>
          </cell>
          <cell r="I560">
            <v>0</v>
          </cell>
        </row>
        <row r="561">
          <cell r="A561" t="str">
            <v>E2</v>
          </cell>
          <cell r="B561">
            <v>0</v>
          </cell>
          <cell r="C561" t="str">
            <v>계</v>
          </cell>
          <cell r="D561">
            <v>1302303</v>
          </cell>
          <cell r="I561">
            <v>0</v>
          </cell>
        </row>
        <row r="562">
          <cell r="A562" t="str">
            <v>T2</v>
          </cell>
          <cell r="B562">
            <v>564</v>
          </cell>
          <cell r="C562" t="str">
            <v>3.17</v>
          </cell>
          <cell r="D562">
            <v>1302311</v>
          </cell>
          <cell r="E562" t="str">
            <v>스페이서설치</v>
          </cell>
          <cell r="I562">
            <v>0</v>
          </cell>
        </row>
        <row r="563">
          <cell r="A563" t="str">
            <v>D00588</v>
          </cell>
          <cell r="B563">
            <v>2346</v>
          </cell>
          <cell r="C563" t="str">
            <v>a</v>
          </cell>
          <cell r="D563">
            <v>1302327</v>
          </cell>
          <cell r="E563" t="str">
            <v>스페이서 설치</v>
          </cell>
          <cell r="F563" t="str">
            <v>(슬라브및기초용)</v>
          </cell>
          <cell r="G563" t="str">
            <v>㎡</v>
          </cell>
          <cell r="I563">
            <v>0</v>
          </cell>
        </row>
        <row r="564">
          <cell r="A564" t="str">
            <v>D01070</v>
          </cell>
          <cell r="B564">
            <v>301</v>
          </cell>
          <cell r="C564" t="str">
            <v>b</v>
          </cell>
          <cell r="D564">
            <v>1302335</v>
          </cell>
          <cell r="E564" t="str">
            <v>스페이서 설치</v>
          </cell>
          <cell r="F564" t="str">
            <v>(벽체용)</v>
          </cell>
          <cell r="G564" t="str">
            <v>㎡</v>
          </cell>
          <cell r="I564">
            <v>0</v>
          </cell>
        </row>
        <row r="565">
          <cell r="A565" t="str">
            <v>E2</v>
          </cell>
          <cell r="B565">
            <v>0</v>
          </cell>
          <cell r="C565" t="str">
            <v>계</v>
          </cell>
          <cell r="D565">
            <v>1302339</v>
          </cell>
          <cell r="I565">
            <v>0</v>
          </cell>
        </row>
        <row r="566">
          <cell r="A566" t="str">
            <v>T2</v>
          </cell>
          <cell r="B566">
            <v>569</v>
          </cell>
          <cell r="C566" t="str">
            <v>3.18</v>
          </cell>
          <cell r="D566">
            <v>1302357</v>
          </cell>
          <cell r="E566" t="str">
            <v>교명판 설명판</v>
          </cell>
          <cell r="I566">
            <v>0</v>
          </cell>
        </row>
        <row r="567">
          <cell r="A567" t="str">
            <v>D00581</v>
          </cell>
          <cell r="B567">
            <v>4</v>
          </cell>
          <cell r="C567" t="str">
            <v>a</v>
          </cell>
          <cell r="D567">
            <v>1302358</v>
          </cell>
          <cell r="E567" t="str">
            <v>교 명 주</v>
          </cell>
          <cell r="F567" t="str">
            <v>(소형,화강석)</v>
          </cell>
          <cell r="G567" t="str">
            <v>기</v>
          </cell>
          <cell r="I567">
            <v>0</v>
          </cell>
        </row>
        <row r="568">
          <cell r="A568" t="str">
            <v>D00583</v>
          </cell>
          <cell r="B568">
            <v>2</v>
          </cell>
          <cell r="C568" t="str">
            <v>b</v>
          </cell>
          <cell r="D568">
            <v>1302359</v>
          </cell>
          <cell r="E568" t="str">
            <v>교 명 판(황동주물)</v>
          </cell>
          <cell r="F568" t="str">
            <v>(450x200x10)</v>
          </cell>
          <cell r="G568" t="str">
            <v>EA</v>
          </cell>
          <cell r="I568">
            <v>0</v>
          </cell>
        </row>
        <row r="569">
          <cell r="A569" t="str">
            <v>D00584</v>
          </cell>
          <cell r="B569">
            <v>2</v>
          </cell>
          <cell r="C569" t="str">
            <v>c</v>
          </cell>
          <cell r="D569">
            <v>1302423</v>
          </cell>
          <cell r="E569" t="str">
            <v>설 명 판(황동주물)</v>
          </cell>
          <cell r="F569" t="str">
            <v>(500x300x10)</v>
          </cell>
          <cell r="G569" t="str">
            <v>EA</v>
          </cell>
          <cell r="I569">
            <v>0</v>
          </cell>
        </row>
        <row r="570">
          <cell r="A570" t="str">
            <v>E2</v>
          </cell>
          <cell r="B570">
            <v>0</v>
          </cell>
          <cell r="C570" t="str">
            <v>계</v>
          </cell>
          <cell r="D570">
            <v>1302455</v>
          </cell>
          <cell r="I570">
            <v>0</v>
          </cell>
        </row>
        <row r="571">
          <cell r="A571" t="str">
            <v>D00594</v>
          </cell>
          <cell r="B571">
            <v>2</v>
          </cell>
          <cell r="C571" t="str">
            <v>3.19</v>
          </cell>
          <cell r="D571">
            <v>1302463</v>
          </cell>
          <cell r="E571" t="str">
            <v>측량기준점 설치</v>
          </cell>
          <cell r="F571" t="str">
            <v>(황동주물)</v>
          </cell>
          <cell r="G571" t="str">
            <v>EA</v>
          </cell>
          <cell r="I571">
            <v>0</v>
          </cell>
        </row>
        <row r="572">
          <cell r="A572" t="str">
            <v>T2</v>
          </cell>
          <cell r="B572">
            <v>574</v>
          </cell>
          <cell r="C572" t="str">
            <v>3.20</v>
          </cell>
          <cell r="D572">
            <v>1302591</v>
          </cell>
          <cell r="E572" t="str">
            <v>충 진 재</v>
          </cell>
          <cell r="I572">
            <v>0</v>
          </cell>
        </row>
        <row r="573">
          <cell r="A573" t="str">
            <v>D00846</v>
          </cell>
          <cell r="B573">
            <v>80</v>
          </cell>
          <cell r="C573" t="str">
            <v>a</v>
          </cell>
          <cell r="D573">
            <v>1302659</v>
          </cell>
          <cell r="E573" t="str">
            <v>폴리우레탄실란트채움</v>
          </cell>
          <cell r="F573" t="str">
            <v>(25x20)</v>
          </cell>
          <cell r="G573" t="str">
            <v>M</v>
          </cell>
          <cell r="I573">
            <v>0</v>
          </cell>
        </row>
        <row r="574">
          <cell r="A574" t="str">
            <v>D01224</v>
          </cell>
          <cell r="B574">
            <v>47</v>
          </cell>
          <cell r="C574" t="str">
            <v>b</v>
          </cell>
          <cell r="D574">
            <v>1302663</v>
          </cell>
          <cell r="E574" t="str">
            <v>폴리우레탄실란트채움</v>
          </cell>
          <cell r="F574" t="str">
            <v>(25x10)</v>
          </cell>
          <cell r="G574" t="str">
            <v>M</v>
          </cell>
          <cell r="I574">
            <v>0</v>
          </cell>
        </row>
        <row r="575">
          <cell r="A575" t="str">
            <v>E2</v>
          </cell>
          <cell r="B575">
            <v>0</v>
          </cell>
          <cell r="C575" t="str">
            <v>계</v>
          </cell>
          <cell r="D575">
            <v>1302665</v>
          </cell>
          <cell r="I575">
            <v>0</v>
          </cell>
        </row>
        <row r="576">
          <cell r="A576" t="str">
            <v>D01308</v>
          </cell>
          <cell r="B576">
            <v>853</v>
          </cell>
          <cell r="C576" t="str">
            <v>3.21</v>
          </cell>
          <cell r="D576">
            <v>1303105</v>
          </cell>
          <cell r="E576" t="str">
            <v>강섬유보강재</v>
          </cell>
          <cell r="F576" t="str">
            <v>(900 g/㎥)</v>
          </cell>
          <cell r="G576" t="str">
            <v>㎥</v>
          </cell>
          <cell r="I576">
            <v>0</v>
          </cell>
        </row>
        <row r="577">
          <cell r="A577" t="str">
            <v>D03817</v>
          </cell>
          <cell r="B577">
            <v>45</v>
          </cell>
          <cell r="C577" t="str">
            <v>3.22</v>
          </cell>
          <cell r="D577">
            <v>1303601</v>
          </cell>
          <cell r="E577" t="str">
            <v>ELASTIC FILLER</v>
          </cell>
          <cell r="F577" t="str">
            <v>(T=20 m/m)</v>
          </cell>
          <cell r="G577" t="str">
            <v>㎡</v>
          </cell>
          <cell r="I577">
            <v>0</v>
          </cell>
        </row>
        <row r="578">
          <cell r="A578" t="str">
            <v>D00911</v>
          </cell>
          <cell r="B578">
            <v>173</v>
          </cell>
          <cell r="C578" t="str">
            <v>3.23</v>
          </cell>
          <cell r="D578">
            <v>1456598</v>
          </cell>
          <cell r="E578" t="str">
            <v>방 호 벽</v>
          </cell>
          <cell r="F578" t="str">
            <v>(육교용)</v>
          </cell>
          <cell r="G578" t="str">
            <v>M</v>
          </cell>
          <cell r="I578">
            <v>0</v>
          </cell>
        </row>
        <row r="579">
          <cell r="A579" t="str">
            <v>D00791</v>
          </cell>
          <cell r="B579">
            <v>32</v>
          </cell>
          <cell r="C579" t="str">
            <v>3.24</v>
          </cell>
          <cell r="D579">
            <v>1533096</v>
          </cell>
          <cell r="E579" t="str">
            <v>교좌장치표지판</v>
          </cell>
          <cell r="G579" t="str">
            <v>EA</v>
          </cell>
          <cell r="I579">
            <v>0</v>
          </cell>
        </row>
        <row r="580">
          <cell r="A580" t="str">
            <v>D00817</v>
          </cell>
          <cell r="B580">
            <v>9.8000000000000004E-2</v>
          </cell>
          <cell r="C580" t="str">
            <v>3.25</v>
          </cell>
          <cell r="D580">
            <v>1571345</v>
          </cell>
          <cell r="E580" t="str">
            <v>아스팔트 채움</v>
          </cell>
          <cell r="F580" t="str">
            <v>(브론아스팔트)</v>
          </cell>
          <cell r="G580" t="str">
            <v>㎥</v>
          </cell>
          <cell r="I580">
            <v>0</v>
          </cell>
        </row>
        <row r="581">
          <cell r="A581" t="str">
            <v>D00593</v>
          </cell>
          <cell r="B581">
            <v>1035</v>
          </cell>
          <cell r="C581" t="str">
            <v>3.26</v>
          </cell>
          <cell r="D581">
            <v>1590470</v>
          </cell>
          <cell r="E581" t="str">
            <v>낙하물방지망</v>
          </cell>
          <cell r="G581" t="str">
            <v>㎡</v>
          </cell>
          <cell r="I581">
            <v>0</v>
          </cell>
        </row>
        <row r="582">
          <cell r="A582" t="str">
            <v>D01064</v>
          </cell>
          <cell r="B582">
            <v>80</v>
          </cell>
          <cell r="C582" t="str">
            <v>3.27</v>
          </cell>
          <cell r="D582">
            <v>1600032</v>
          </cell>
          <cell r="E582" t="str">
            <v>중앙분리대</v>
          </cell>
          <cell r="G582" t="str">
            <v>M</v>
          </cell>
          <cell r="I582">
            <v>0</v>
          </cell>
        </row>
        <row r="583">
          <cell r="A583" t="str">
            <v>D03859</v>
          </cell>
          <cell r="B583">
            <v>1</v>
          </cell>
          <cell r="C583" t="str">
            <v>3.28</v>
          </cell>
          <cell r="D583">
            <v>1604813</v>
          </cell>
          <cell r="E583" t="str">
            <v>천공장비조립및해체</v>
          </cell>
          <cell r="G583" t="str">
            <v>회</v>
          </cell>
          <cell r="I583">
            <v>0</v>
          </cell>
        </row>
        <row r="584">
          <cell r="A584" t="str">
            <v>T2</v>
          </cell>
          <cell r="B584">
            <v>586</v>
          </cell>
          <cell r="C584" t="str">
            <v>3.29</v>
          </cell>
          <cell r="D584">
            <v>1607204</v>
          </cell>
          <cell r="E584" t="str">
            <v>파일재하시험</v>
          </cell>
          <cell r="I584">
            <v>0</v>
          </cell>
        </row>
        <row r="585">
          <cell r="A585" t="str">
            <v>D03869</v>
          </cell>
          <cell r="B585">
            <v>1</v>
          </cell>
          <cell r="C585" t="str">
            <v>a</v>
          </cell>
          <cell r="D585">
            <v>1608399</v>
          </cell>
          <cell r="E585" t="str">
            <v>파일재하시험</v>
          </cell>
          <cell r="F585" t="str">
            <v>(정재하시험)</v>
          </cell>
          <cell r="G585" t="str">
            <v>개소</v>
          </cell>
          <cell r="I585">
            <v>0</v>
          </cell>
        </row>
        <row r="586">
          <cell r="A586" t="str">
            <v>D03870</v>
          </cell>
          <cell r="B586">
            <v>1</v>
          </cell>
          <cell r="C586" t="str">
            <v>b</v>
          </cell>
          <cell r="D586">
            <v>1608997</v>
          </cell>
          <cell r="E586" t="str">
            <v>파일재하시험</v>
          </cell>
          <cell r="F586" t="str">
            <v>(동재하시험)</v>
          </cell>
          <cell r="G586" t="str">
            <v>개소</v>
          </cell>
          <cell r="I586">
            <v>0</v>
          </cell>
        </row>
        <row r="587">
          <cell r="A587" t="str">
            <v>E2</v>
          </cell>
          <cell r="B587">
            <v>0</v>
          </cell>
          <cell r="C587" t="str">
            <v>계</v>
          </cell>
          <cell r="D587">
            <v>1609328</v>
          </cell>
          <cell r="I587">
            <v>0</v>
          </cell>
        </row>
        <row r="588">
          <cell r="A588" t="str">
            <v>D03871</v>
          </cell>
          <cell r="B588">
            <v>10</v>
          </cell>
          <cell r="C588" t="str">
            <v>3.30</v>
          </cell>
          <cell r="D588">
            <v>1609658</v>
          </cell>
          <cell r="E588" t="str">
            <v>평판재하시험</v>
          </cell>
          <cell r="G588" t="str">
            <v>개소</v>
          </cell>
          <cell r="I588">
            <v>0</v>
          </cell>
        </row>
        <row r="589">
          <cell r="A589" t="str">
            <v>E3</v>
          </cell>
          <cell r="B589">
            <v>0</v>
          </cell>
          <cell r="C589" t="str">
            <v>합계</v>
          </cell>
          <cell r="D589">
            <v>1609690</v>
          </cell>
          <cell r="I589">
            <v>0</v>
          </cell>
        </row>
        <row r="590">
          <cell r="A590" t="str">
            <v>T3</v>
          </cell>
          <cell r="B590">
            <v>705</v>
          </cell>
          <cell r="C590" t="str">
            <v>3.D</v>
          </cell>
          <cell r="D590">
            <v>1609722</v>
          </cell>
          <cell r="E590" t="str">
            <v>학  계   1  교</v>
          </cell>
          <cell r="F590" t="str">
            <v>P.S.C BEAM</v>
          </cell>
          <cell r="I590">
            <v>0</v>
          </cell>
        </row>
        <row r="591">
          <cell r="A591" t="str">
            <v>T2</v>
          </cell>
          <cell r="B591">
            <v>597</v>
          </cell>
          <cell r="C591" t="str">
            <v>3.01</v>
          </cell>
          <cell r="D591">
            <v>1609850</v>
          </cell>
          <cell r="E591" t="str">
            <v>토          공</v>
          </cell>
          <cell r="I591">
            <v>0</v>
          </cell>
        </row>
        <row r="592">
          <cell r="A592" t="str">
            <v>D00096</v>
          </cell>
          <cell r="B592">
            <v>3022</v>
          </cell>
          <cell r="C592" t="str">
            <v>a</v>
          </cell>
          <cell r="D592">
            <v>1763147</v>
          </cell>
          <cell r="E592" t="str">
            <v>구조물터파기</v>
          </cell>
          <cell r="F592" t="str">
            <v>(육상토사 0∼2 M)</v>
          </cell>
          <cell r="G592" t="str">
            <v>㎥</v>
          </cell>
          <cell r="I592">
            <v>0</v>
          </cell>
        </row>
        <row r="593">
          <cell r="A593" t="str">
            <v>D00097</v>
          </cell>
          <cell r="B593">
            <v>373</v>
          </cell>
          <cell r="C593" t="str">
            <v>b</v>
          </cell>
          <cell r="D593">
            <v>1763483</v>
          </cell>
          <cell r="E593" t="str">
            <v>구조물터파기</v>
          </cell>
          <cell r="F593" t="str">
            <v>(육상토사 2∼4 M)</v>
          </cell>
          <cell r="G593" t="str">
            <v>㎥</v>
          </cell>
          <cell r="I593">
            <v>0</v>
          </cell>
        </row>
        <row r="594">
          <cell r="A594" t="str">
            <v>D00160</v>
          </cell>
          <cell r="B594">
            <v>2927</v>
          </cell>
          <cell r="C594" t="str">
            <v>c</v>
          </cell>
          <cell r="D594">
            <v>1763819</v>
          </cell>
          <cell r="E594" t="str">
            <v>되메우기및다짐</v>
          </cell>
          <cell r="F594" t="str">
            <v>(인력30%+백호우70%)</v>
          </cell>
          <cell r="G594" t="str">
            <v>㎥</v>
          </cell>
          <cell r="I594">
            <v>0</v>
          </cell>
        </row>
        <row r="595">
          <cell r="A595" t="str">
            <v>D00170</v>
          </cell>
          <cell r="B595">
            <v>1175</v>
          </cell>
          <cell r="C595" t="str">
            <v>d</v>
          </cell>
          <cell r="D595">
            <v>1763939</v>
          </cell>
          <cell r="E595" t="str">
            <v>뒷채움잡석</v>
          </cell>
          <cell r="F595" t="str">
            <v>(현장암유용)</v>
          </cell>
          <cell r="G595" t="str">
            <v>㎥</v>
          </cell>
          <cell r="I595">
            <v>0</v>
          </cell>
        </row>
        <row r="596">
          <cell r="A596" t="str">
            <v>D00038</v>
          </cell>
          <cell r="B596">
            <v>1659</v>
          </cell>
          <cell r="C596" t="str">
            <v>e</v>
          </cell>
          <cell r="D596">
            <v>1763999</v>
          </cell>
          <cell r="E596" t="str">
            <v>토사치환</v>
          </cell>
          <cell r="F596" t="str">
            <v>노상다짐</v>
          </cell>
          <cell r="G596" t="str">
            <v>㎥</v>
          </cell>
          <cell r="I596">
            <v>0</v>
          </cell>
        </row>
        <row r="597">
          <cell r="A597" t="str">
            <v>D00150</v>
          </cell>
          <cell r="B597">
            <v>3045</v>
          </cell>
          <cell r="C597" t="str">
            <v>f</v>
          </cell>
          <cell r="D597">
            <v>1764029</v>
          </cell>
          <cell r="E597" t="str">
            <v>교대앞성토</v>
          </cell>
          <cell r="G597" t="str">
            <v>㎥</v>
          </cell>
          <cell r="I597">
            <v>0</v>
          </cell>
        </row>
        <row r="598">
          <cell r="A598" t="str">
            <v>E2</v>
          </cell>
          <cell r="B598">
            <v>0</v>
          </cell>
          <cell r="C598" t="str">
            <v>계</v>
          </cell>
          <cell r="D598">
            <v>1764059</v>
          </cell>
          <cell r="I598">
            <v>0</v>
          </cell>
        </row>
        <row r="599">
          <cell r="A599" t="str">
            <v>T2</v>
          </cell>
          <cell r="B599">
            <v>609</v>
          </cell>
          <cell r="C599" t="str">
            <v>3.02</v>
          </cell>
          <cell r="D599">
            <v>1764187</v>
          </cell>
          <cell r="E599" t="str">
            <v>강관파일공</v>
          </cell>
          <cell r="I599">
            <v>0</v>
          </cell>
        </row>
        <row r="600">
          <cell r="A600" t="str">
            <v>D00504</v>
          </cell>
          <cell r="B600">
            <v>3724</v>
          </cell>
          <cell r="C600" t="str">
            <v>a</v>
          </cell>
          <cell r="D600">
            <v>1764315</v>
          </cell>
          <cell r="E600" t="str">
            <v>강관파일구입</v>
          </cell>
          <cell r="F600" t="str">
            <v>(Φ508.0m/mx9t)</v>
          </cell>
          <cell r="G600" t="str">
            <v>M</v>
          </cell>
          <cell r="I600">
            <v>0</v>
          </cell>
        </row>
        <row r="601">
          <cell r="A601" t="str">
            <v>D00506</v>
          </cell>
          <cell r="B601">
            <v>2248</v>
          </cell>
          <cell r="C601" t="str">
            <v>b</v>
          </cell>
          <cell r="D601">
            <v>1764344</v>
          </cell>
          <cell r="E601" t="str">
            <v>강관파일항타(직항)</v>
          </cell>
          <cell r="F601" t="str">
            <v>Φ508(15 m 이상)</v>
          </cell>
          <cell r="G601" t="str">
            <v>M</v>
          </cell>
          <cell r="I601">
            <v>0</v>
          </cell>
        </row>
        <row r="602">
          <cell r="A602" t="str">
            <v>D00512</v>
          </cell>
          <cell r="B602">
            <v>1420</v>
          </cell>
          <cell r="C602" t="str">
            <v>c</v>
          </cell>
          <cell r="D602">
            <v>1764346</v>
          </cell>
          <cell r="E602" t="str">
            <v>강관파일항타(직항)</v>
          </cell>
          <cell r="F602" t="str">
            <v>Φ508(15 m 이하)</v>
          </cell>
          <cell r="G602" t="str">
            <v>M</v>
          </cell>
          <cell r="I602">
            <v>0</v>
          </cell>
        </row>
        <row r="603">
          <cell r="A603" t="str">
            <v>D03821</v>
          </cell>
          <cell r="B603">
            <v>3190</v>
          </cell>
          <cell r="C603" t="str">
            <v>d</v>
          </cell>
          <cell r="D603">
            <v>1764347</v>
          </cell>
          <cell r="E603" t="str">
            <v>토사천공</v>
          </cell>
          <cell r="G603" t="str">
            <v>M</v>
          </cell>
          <cell r="I603">
            <v>0</v>
          </cell>
        </row>
        <row r="604">
          <cell r="A604" t="str">
            <v>D03822</v>
          </cell>
          <cell r="B604">
            <v>465</v>
          </cell>
          <cell r="C604" t="str">
            <v>e</v>
          </cell>
          <cell r="D604">
            <v>1764350</v>
          </cell>
          <cell r="E604" t="str">
            <v>풍화암천공</v>
          </cell>
          <cell r="G604" t="str">
            <v>M</v>
          </cell>
          <cell r="I604">
            <v>0</v>
          </cell>
        </row>
        <row r="605">
          <cell r="A605" t="str">
            <v>D00516</v>
          </cell>
          <cell r="B605">
            <v>272</v>
          </cell>
          <cell r="C605" t="str">
            <v>f</v>
          </cell>
          <cell r="D605">
            <v>1764355</v>
          </cell>
          <cell r="E605" t="str">
            <v>두부및선단보강</v>
          </cell>
          <cell r="F605" t="str">
            <v>(Φ508.0 m/m)천공</v>
          </cell>
          <cell r="G605" t="str">
            <v>EA</v>
          </cell>
          <cell r="I605">
            <v>0</v>
          </cell>
        </row>
        <row r="606">
          <cell r="A606" t="str">
            <v>D03829</v>
          </cell>
          <cell r="B606">
            <v>972</v>
          </cell>
          <cell r="C606" t="str">
            <v>g</v>
          </cell>
          <cell r="D606">
            <v>1764364</v>
          </cell>
          <cell r="E606" t="str">
            <v>주면고정액</v>
          </cell>
          <cell r="G606" t="str">
            <v>㎥</v>
          </cell>
          <cell r="I606">
            <v>0</v>
          </cell>
        </row>
        <row r="607">
          <cell r="A607" t="str">
            <v>D03830</v>
          </cell>
          <cell r="B607">
            <v>79</v>
          </cell>
          <cell r="C607" t="str">
            <v>h</v>
          </cell>
          <cell r="D607">
            <v>1764368</v>
          </cell>
          <cell r="E607" t="str">
            <v>선단고정액</v>
          </cell>
          <cell r="G607" t="str">
            <v>㎥</v>
          </cell>
          <cell r="I607">
            <v>0</v>
          </cell>
        </row>
        <row r="608">
          <cell r="A608" t="str">
            <v>D00515</v>
          </cell>
          <cell r="B608">
            <v>136</v>
          </cell>
          <cell r="C608" t="str">
            <v>i</v>
          </cell>
          <cell r="D608">
            <v>1764370</v>
          </cell>
          <cell r="E608" t="str">
            <v>강관파일이음</v>
          </cell>
          <cell r="F608" t="str">
            <v>(Φ508.0 m/m)</v>
          </cell>
          <cell r="G608" t="str">
            <v>EA</v>
          </cell>
          <cell r="I608">
            <v>0</v>
          </cell>
        </row>
        <row r="609">
          <cell r="A609" t="str">
            <v>D01282</v>
          </cell>
          <cell r="B609">
            <v>48</v>
          </cell>
          <cell r="C609" t="str">
            <v>j</v>
          </cell>
          <cell r="D609">
            <v>1764371</v>
          </cell>
          <cell r="E609" t="str">
            <v>방사선투과검사(RT)</v>
          </cell>
          <cell r="F609" t="str">
            <v>(3 1/3x12 ")</v>
          </cell>
          <cell r="G609" t="str">
            <v>매</v>
          </cell>
          <cell r="I609">
            <v>0</v>
          </cell>
        </row>
        <row r="610">
          <cell r="A610" t="str">
            <v>E2</v>
          </cell>
          <cell r="B610">
            <v>0</v>
          </cell>
          <cell r="C610" t="str">
            <v>계</v>
          </cell>
          <cell r="D610">
            <v>1764372</v>
          </cell>
          <cell r="I610">
            <v>0</v>
          </cell>
        </row>
        <row r="611">
          <cell r="A611" t="str">
            <v>T2</v>
          </cell>
          <cell r="B611">
            <v>619</v>
          </cell>
          <cell r="C611" t="str">
            <v>3.03</v>
          </cell>
          <cell r="D611">
            <v>1765158</v>
          </cell>
          <cell r="E611" t="str">
            <v>거 푸 집</v>
          </cell>
          <cell r="I611">
            <v>0</v>
          </cell>
        </row>
        <row r="612">
          <cell r="A612" t="str">
            <v>D00276</v>
          </cell>
          <cell r="B612">
            <v>2604</v>
          </cell>
          <cell r="C612" t="str">
            <v>a</v>
          </cell>
          <cell r="D612">
            <v>1765159</v>
          </cell>
          <cell r="E612" t="str">
            <v>합판거푸집</v>
          </cell>
          <cell r="F612" t="str">
            <v>(3 회)</v>
          </cell>
          <cell r="G612" t="str">
            <v>㎡</v>
          </cell>
          <cell r="I612">
            <v>0</v>
          </cell>
        </row>
        <row r="613">
          <cell r="A613" t="str">
            <v>D00277</v>
          </cell>
          <cell r="B613">
            <v>386</v>
          </cell>
          <cell r="C613" t="str">
            <v>b</v>
          </cell>
          <cell r="D613">
            <v>1765207</v>
          </cell>
          <cell r="E613" t="str">
            <v>합판거푸집</v>
          </cell>
          <cell r="F613" t="str">
            <v>(3 회 7∼10 m)</v>
          </cell>
          <cell r="G613" t="str">
            <v>㎡</v>
          </cell>
          <cell r="I613">
            <v>0</v>
          </cell>
        </row>
        <row r="614">
          <cell r="A614" t="str">
            <v>D00280</v>
          </cell>
          <cell r="B614">
            <v>458</v>
          </cell>
          <cell r="C614" t="str">
            <v>c</v>
          </cell>
          <cell r="D614">
            <v>1765223</v>
          </cell>
          <cell r="E614" t="str">
            <v>합판거푸집</v>
          </cell>
          <cell r="F614" t="str">
            <v>(4 회)</v>
          </cell>
          <cell r="G614" t="str">
            <v>㎡</v>
          </cell>
          <cell r="I614">
            <v>0</v>
          </cell>
        </row>
        <row r="615">
          <cell r="A615" t="str">
            <v>D00282</v>
          </cell>
          <cell r="B615">
            <v>35</v>
          </cell>
          <cell r="C615" t="str">
            <v>d</v>
          </cell>
          <cell r="D615">
            <v>1765255</v>
          </cell>
          <cell r="E615" t="str">
            <v>합판거푸집</v>
          </cell>
          <cell r="F615" t="str">
            <v>(6 회)</v>
          </cell>
          <cell r="G615" t="str">
            <v>㎡</v>
          </cell>
          <cell r="I615">
            <v>0</v>
          </cell>
        </row>
        <row r="616">
          <cell r="A616" t="str">
            <v>D00265</v>
          </cell>
          <cell r="B616">
            <v>385</v>
          </cell>
          <cell r="C616" t="str">
            <v>e</v>
          </cell>
          <cell r="D616">
            <v>1765263</v>
          </cell>
          <cell r="E616" t="str">
            <v>문양거푸집(합판4회+</v>
          </cell>
          <cell r="F616" t="str">
            <v>문양스치로폴(0∼7M)</v>
          </cell>
          <cell r="G616" t="str">
            <v>㎡</v>
          </cell>
          <cell r="I616">
            <v>0</v>
          </cell>
        </row>
        <row r="617">
          <cell r="A617" t="str">
            <v>D01111</v>
          </cell>
          <cell r="B617">
            <v>23</v>
          </cell>
          <cell r="C617" t="str">
            <v>f</v>
          </cell>
          <cell r="D617">
            <v>1765267</v>
          </cell>
          <cell r="E617" t="str">
            <v>문양거푸집(합판4회+</v>
          </cell>
          <cell r="F617" t="str">
            <v>문양스치로폴(7∼10M)</v>
          </cell>
          <cell r="G617" t="str">
            <v>㎡</v>
          </cell>
          <cell r="I617">
            <v>0</v>
          </cell>
        </row>
        <row r="618">
          <cell r="A618" t="str">
            <v>D00306</v>
          </cell>
          <cell r="B618">
            <v>316</v>
          </cell>
          <cell r="C618" t="str">
            <v>g</v>
          </cell>
          <cell r="D618">
            <v>1765269</v>
          </cell>
          <cell r="E618" t="str">
            <v>원형거푸집</v>
          </cell>
          <cell r="F618" t="str">
            <v>(3 회 0∼7 m)</v>
          </cell>
          <cell r="G618" t="str">
            <v>㎡</v>
          </cell>
          <cell r="I618">
            <v>0</v>
          </cell>
        </row>
        <row r="619">
          <cell r="A619" t="str">
            <v>D00307</v>
          </cell>
          <cell r="B619">
            <v>27</v>
          </cell>
          <cell r="C619" t="str">
            <v>h</v>
          </cell>
          <cell r="D619">
            <v>1765270</v>
          </cell>
          <cell r="E619" t="str">
            <v>원형거푸집</v>
          </cell>
          <cell r="F619" t="str">
            <v>(3 회 7∼10 m)</v>
          </cell>
          <cell r="G619" t="str">
            <v>㎡</v>
          </cell>
          <cell r="I619">
            <v>0</v>
          </cell>
        </row>
        <row r="620">
          <cell r="A620" t="str">
            <v>E2</v>
          </cell>
          <cell r="B620">
            <v>0</v>
          </cell>
          <cell r="C620" t="str">
            <v>계</v>
          </cell>
          <cell r="D620">
            <v>1765271</v>
          </cell>
          <cell r="I620">
            <v>0</v>
          </cell>
        </row>
        <row r="621">
          <cell r="A621" t="str">
            <v>D00323</v>
          </cell>
          <cell r="B621">
            <v>2046</v>
          </cell>
          <cell r="C621" t="str">
            <v>3.04</v>
          </cell>
          <cell r="D621">
            <v>1765272</v>
          </cell>
          <cell r="E621" t="str">
            <v>강관비계</v>
          </cell>
          <cell r="F621" t="str">
            <v>(0∼30 M)</v>
          </cell>
          <cell r="G621" t="str">
            <v>㎡</v>
          </cell>
          <cell r="I621">
            <v>0</v>
          </cell>
        </row>
        <row r="622">
          <cell r="A622" t="str">
            <v>T2</v>
          </cell>
          <cell r="B622">
            <v>625</v>
          </cell>
          <cell r="C622" t="str">
            <v>3.05</v>
          </cell>
          <cell r="D622">
            <v>1765336</v>
          </cell>
          <cell r="E622" t="str">
            <v>동 바 리</v>
          </cell>
          <cell r="I622">
            <v>0</v>
          </cell>
        </row>
        <row r="623">
          <cell r="A623" t="str">
            <v>D00327</v>
          </cell>
          <cell r="B623">
            <v>2243</v>
          </cell>
          <cell r="C623" t="str">
            <v>a</v>
          </cell>
          <cell r="D623">
            <v>1765368</v>
          </cell>
          <cell r="E623" t="str">
            <v>동바리공</v>
          </cell>
          <cell r="F623" t="str">
            <v>(목재 4 회)</v>
          </cell>
          <cell r="G623" t="str">
            <v>공㎥</v>
          </cell>
          <cell r="I623">
            <v>0</v>
          </cell>
        </row>
        <row r="624">
          <cell r="A624" t="str">
            <v>D00334</v>
          </cell>
          <cell r="B624">
            <v>922</v>
          </cell>
          <cell r="C624" t="str">
            <v>b</v>
          </cell>
          <cell r="D624">
            <v>1765392</v>
          </cell>
          <cell r="E624" t="str">
            <v>강관동바리</v>
          </cell>
          <cell r="F624" t="str">
            <v>(교량용)</v>
          </cell>
          <cell r="G624" t="str">
            <v>공㎥</v>
          </cell>
          <cell r="I624">
            <v>0</v>
          </cell>
        </row>
        <row r="625">
          <cell r="A625" t="str">
            <v>D01129</v>
          </cell>
          <cell r="B625">
            <v>225</v>
          </cell>
          <cell r="C625" t="str">
            <v>c</v>
          </cell>
          <cell r="D625">
            <v>1765396</v>
          </cell>
          <cell r="E625" t="str">
            <v>수평보강재(교량용)</v>
          </cell>
          <cell r="F625" t="str">
            <v>(강관동바리)</v>
          </cell>
          <cell r="G625" t="str">
            <v>㎡</v>
          </cell>
          <cell r="I625">
            <v>0</v>
          </cell>
        </row>
        <row r="626">
          <cell r="A626" t="str">
            <v>E2</v>
          </cell>
          <cell r="B626">
            <v>0</v>
          </cell>
          <cell r="C626" t="str">
            <v>계</v>
          </cell>
          <cell r="D626">
            <v>1765398</v>
          </cell>
          <cell r="I626">
            <v>0</v>
          </cell>
        </row>
        <row r="627">
          <cell r="A627" t="str">
            <v>T2</v>
          </cell>
          <cell r="B627">
            <v>629</v>
          </cell>
          <cell r="C627" t="str">
            <v>3.06</v>
          </cell>
          <cell r="D627">
            <v>1765520</v>
          </cell>
          <cell r="E627" t="str">
            <v>철근가공조립</v>
          </cell>
          <cell r="I627">
            <v>0</v>
          </cell>
        </row>
        <row r="628">
          <cell r="A628" t="str">
            <v>D00271</v>
          </cell>
          <cell r="B628">
            <v>19.492000000000001</v>
          </cell>
          <cell r="C628" t="str">
            <v>a</v>
          </cell>
          <cell r="D628">
            <v>1765522</v>
          </cell>
          <cell r="E628" t="str">
            <v>철근가공조립</v>
          </cell>
          <cell r="F628" t="str">
            <v>(보 통)</v>
          </cell>
          <cell r="G628" t="str">
            <v>Ton</v>
          </cell>
          <cell r="I628">
            <v>0</v>
          </cell>
        </row>
        <row r="629">
          <cell r="A629" t="str">
            <v>D00272</v>
          </cell>
          <cell r="B629">
            <v>418.69099999999997</v>
          </cell>
          <cell r="C629" t="str">
            <v>b</v>
          </cell>
          <cell r="D629">
            <v>1765524</v>
          </cell>
          <cell r="E629" t="str">
            <v>철근가공조립</v>
          </cell>
          <cell r="F629" t="str">
            <v>(복 잡)</v>
          </cell>
          <cell r="G629" t="str">
            <v>Ton</v>
          </cell>
          <cell r="I629">
            <v>0</v>
          </cell>
        </row>
        <row r="630">
          <cell r="A630" t="str">
            <v>E2</v>
          </cell>
          <cell r="B630">
            <v>0</v>
          </cell>
          <cell r="C630" t="str">
            <v>계</v>
          </cell>
          <cell r="D630">
            <v>1765527</v>
          </cell>
          <cell r="I630">
            <v>0</v>
          </cell>
        </row>
        <row r="631">
          <cell r="A631" t="str">
            <v>T2</v>
          </cell>
          <cell r="B631">
            <v>633</v>
          </cell>
          <cell r="C631" t="str">
            <v>3.07</v>
          </cell>
          <cell r="D631">
            <v>1765528</v>
          </cell>
          <cell r="E631" t="str">
            <v>콘크리트타설</v>
          </cell>
          <cell r="I631">
            <v>0</v>
          </cell>
        </row>
        <row r="632">
          <cell r="A632" t="str">
            <v>D00237</v>
          </cell>
          <cell r="B632">
            <v>2584</v>
          </cell>
          <cell r="C632" t="str">
            <v>a</v>
          </cell>
          <cell r="D632">
            <v>1765592</v>
          </cell>
          <cell r="E632" t="str">
            <v>콘크리트타설</v>
          </cell>
          <cell r="F632" t="str">
            <v>(철근 펌프카)</v>
          </cell>
          <cell r="G632" t="str">
            <v>㎥</v>
          </cell>
          <cell r="I632">
            <v>0</v>
          </cell>
        </row>
        <row r="633">
          <cell r="A633" t="str">
            <v>D00231</v>
          </cell>
          <cell r="B633">
            <v>89</v>
          </cell>
          <cell r="C633" t="str">
            <v>b</v>
          </cell>
          <cell r="D633">
            <v>1765624</v>
          </cell>
          <cell r="E633" t="str">
            <v>콘크리트타설</v>
          </cell>
          <cell r="F633" t="str">
            <v>(무근 VIB 제외)</v>
          </cell>
          <cell r="G633" t="str">
            <v>㎥</v>
          </cell>
          <cell r="I633">
            <v>0</v>
          </cell>
        </row>
        <row r="634">
          <cell r="A634" t="str">
            <v>E2</v>
          </cell>
          <cell r="B634">
            <v>0</v>
          </cell>
          <cell r="C634" t="str">
            <v>계</v>
          </cell>
          <cell r="D634">
            <v>1765656</v>
          </cell>
          <cell r="I634">
            <v>0</v>
          </cell>
        </row>
        <row r="635">
          <cell r="A635" t="str">
            <v>T2</v>
          </cell>
          <cell r="B635">
            <v>637</v>
          </cell>
          <cell r="C635" t="str">
            <v>3.08</v>
          </cell>
          <cell r="D635">
            <v>1765664</v>
          </cell>
          <cell r="E635" t="str">
            <v>표 면 처 리</v>
          </cell>
          <cell r="I635">
            <v>0</v>
          </cell>
        </row>
        <row r="636">
          <cell r="A636" t="str">
            <v>D00537</v>
          </cell>
          <cell r="B636">
            <v>1898</v>
          </cell>
          <cell r="C636" t="str">
            <v>a</v>
          </cell>
          <cell r="D636">
            <v>1765668</v>
          </cell>
          <cell r="E636" t="str">
            <v>슬래브양생</v>
          </cell>
          <cell r="F636" t="str">
            <v>(양생제)</v>
          </cell>
          <cell r="G636" t="str">
            <v>㎡</v>
          </cell>
          <cell r="I636">
            <v>0</v>
          </cell>
        </row>
        <row r="637">
          <cell r="A637" t="str">
            <v>D00539</v>
          </cell>
          <cell r="B637">
            <v>1717</v>
          </cell>
          <cell r="C637" t="str">
            <v>b</v>
          </cell>
          <cell r="D637">
            <v>1765670</v>
          </cell>
          <cell r="E637" t="str">
            <v>슬래브면고르기</v>
          </cell>
          <cell r="F637" t="str">
            <v>(데크 피니샤)</v>
          </cell>
          <cell r="G637" t="str">
            <v>㎡</v>
          </cell>
          <cell r="I637">
            <v>0</v>
          </cell>
        </row>
        <row r="638">
          <cell r="A638" t="str">
            <v>E2</v>
          </cell>
          <cell r="B638">
            <v>0</v>
          </cell>
          <cell r="C638" t="str">
            <v>계</v>
          </cell>
          <cell r="D638">
            <v>1765671</v>
          </cell>
          <cell r="I638">
            <v>0</v>
          </cell>
        </row>
        <row r="639">
          <cell r="A639" t="str">
            <v>T2</v>
          </cell>
          <cell r="B639">
            <v>643</v>
          </cell>
          <cell r="C639" t="str">
            <v>3.09</v>
          </cell>
          <cell r="D639">
            <v>1765799</v>
          </cell>
          <cell r="E639" t="str">
            <v>교좌장치</v>
          </cell>
          <cell r="I639">
            <v>0</v>
          </cell>
        </row>
        <row r="640">
          <cell r="A640" t="str">
            <v>D00545</v>
          </cell>
          <cell r="B640">
            <v>2</v>
          </cell>
          <cell r="C640" t="str">
            <v>a</v>
          </cell>
          <cell r="D640">
            <v>1765895</v>
          </cell>
          <cell r="E640" t="str">
            <v>교좌장치</v>
          </cell>
          <cell r="F640" t="str">
            <v>(고정단 135 Ton)</v>
          </cell>
          <cell r="G640" t="str">
            <v>EA</v>
          </cell>
          <cell r="I640">
            <v>0</v>
          </cell>
        </row>
        <row r="641">
          <cell r="A641" t="str">
            <v>D00549</v>
          </cell>
          <cell r="B641">
            <v>8</v>
          </cell>
          <cell r="C641" t="str">
            <v>b</v>
          </cell>
          <cell r="D641">
            <v>1765943</v>
          </cell>
          <cell r="E641" t="str">
            <v>교좌장치</v>
          </cell>
          <cell r="F641" t="str">
            <v>(횡방향가동단135Ton)</v>
          </cell>
          <cell r="G641" t="str">
            <v>EA</v>
          </cell>
          <cell r="I641">
            <v>0</v>
          </cell>
        </row>
        <row r="642">
          <cell r="A642" t="str">
            <v>D00548</v>
          </cell>
          <cell r="B642">
            <v>10</v>
          </cell>
          <cell r="C642" t="str">
            <v>c</v>
          </cell>
          <cell r="D642">
            <v>1765967</v>
          </cell>
          <cell r="E642" t="str">
            <v>교좌장치</v>
          </cell>
          <cell r="F642" t="str">
            <v>(종방향가동단135Ton)</v>
          </cell>
          <cell r="G642" t="str">
            <v>EA</v>
          </cell>
          <cell r="I642">
            <v>0</v>
          </cell>
        </row>
        <row r="643">
          <cell r="A643" t="str">
            <v>D00547</v>
          </cell>
          <cell r="B643">
            <v>40</v>
          </cell>
          <cell r="C643" t="str">
            <v>d</v>
          </cell>
          <cell r="D643">
            <v>1765979</v>
          </cell>
          <cell r="E643" t="str">
            <v>교좌장치</v>
          </cell>
          <cell r="F643" t="str">
            <v>(양방향가동단135Ton)</v>
          </cell>
          <cell r="G643" t="str">
            <v>EA</v>
          </cell>
          <cell r="I643">
            <v>0</v>
          </cell>
        </row>
        <row r="644">
          <cell r="A644" t="str">
            <v>E2</v>
          </cell>
          <cell r="B644">
            <v>0</v>
          </cell>
          <cell r="C644" t="str">
            <v>계</v>
          </cell>
          <cell r="D644">
            <v>1765985</v>
          </cell>
          <cell r="I644">
            <v>0</v>
          </cell>
        </row>
        <row r="645">
          <cell r="A645" t="str">
            <v>T2</v>
          </cell>
          <cell r="B645">
            <v>648</v>
          </cell>
          <cell r="C645" t="str">
            <v>3.10</v>
          </cell>
          <cell r="D645">
            <v>1766113</v>
          </cell>
          <cell r="E645" t="str">
            <v>P.S.C BEAM</v>
          </cell>
          <cell r="I645">
            <v>0</v>
          </cell>
        </row>
        <row r="646">
          <cell r="A646" t="str">
            <v>D00619</v>
          </cell>
          <cell r="B646">
            <v>30</v>
          </cell>
          <cell r="C646" t="str">
            <v>a</v>
          </cell>
          <cell r="D646">
            <v>1766177</v>
          </cell>
          <cell r="E646" t="str">
            <v>P.S.C BEAM 제작</v>
          </cell>
          <cell r="F646" t="str">
            <v>(L=30 M)</v>
          </cell>
          <cell r="G646" t="str">
            <v>본</v>
          </cell>
          <cell r="I646">
            <v>0</v>
          </cell>
        </row>
        <row r="647">
          <cell r="A647" t="str">
            <v>D00606</v>
          </cell>
          <cell r="B647">
            <v>30</v>
          </cell>
          <cell r="C647" t="str">
            <v>b</v>
          </cell>
          <cell r="D647">
            <v>1766241</v>
          </cell>
          <cell r="E647" t="str">
            <v>P.S.C 빔 운반및설치</v>
          </cell>
          <cell r="F647" t="str">
            <v>(L=30 M)</v>
          </cell>
          <cell r="G647" t="str">
            <v>EA</v>
          </cell>
          <cell r="I647">
            <v>0</v>
          </cell>
        </row>
        <row r="648">
          <cell r="A648" t="str">
            <v>D01130</v>
          </cell>
          <cell r="B648">
            <v>30</v>
          </cell>
          <cell r="C648" t="str">
            <v>c</v>
          </cell>
          <cell r="D648">
            <v>1766305</v>
          </cell>
          <cell r="E648" t="str">
            <v>P.S.C빔 전도방지시설</v>
          </cell>
          <cell r="G648" t="str">
            <v>본</v>
          </cell>
          <cell r="I648">
            <v>0</v>
          </cell>
        </row>
        <row r="649">
          <cell r="A649" t="str">
            <v>E2</v>
          </cell>
          <cell r="B649">
            <v>0</v>
          </cell>
          <cell r="C649" t="str">
            <v>계</v>
          </cell>
          <cell r="D649">
            <v>1766337</v>
          </cell>
          <cell r="I649">
            <v>0</v>
          </cell>
        </row>
        <row r="650">
          <cell r="A650" t="str">
            <v>T2</v>
          </cell>
          <cell r="B650">
            <v>652</v>
          </cell>
          <cell r="C650" t="str">
            <v>3.11</v>
          </cell>
          <cell r="D650">
            <v>1766377</v>
          </cell>
          <cell r="E650" t="str">
            <v>신축이음장치</v>
          </cell>
          <cell r="I650">
            <v>0</v>
          </cell>
        </row>
        <row r="651">
          <cell r="A651" t="str">
            <v>D01313</v>
          </cell>
          <cell r="B651">
            <v>22</v>
          </cell>
          <cell r="C651" t="str">
            <v>a</v>
          </cell>
          <cell r="D651">
            <v>1766417</v>
          </cell>
          <cell r="E651" t="str">
            <v>신축이음장치</v>
          </cell>
          <cell r="F651" t="str">
            <v>(Rail-No100)</v>
          </cell>
          <cell r="G651" t="str">
            <v>M</v>
          </cell>
          <cell r="I651">
            <v>0</v>
          </cell>
        </row>
        <row r="652">
          <cell r="A652" t="str">
            <v>D00554</v>
          </cell>
          <cell r="B652">
            <v>22</v>
          </cell>
          <cell r="C652" t="str">
            <v>b</v>
          </cell>
          <cell r="D652">
            <v>1766505</v>
          </cell>
          <cell r="E652" t="str">
            <v>신축이음장치</v>
          </cell>
          <cell r="F652" t="str">
            <v>(Rail-No160)</v>
          </cell>
          <cell r="G652" t="str">
            <v>M</v>
          </cell>
          <cell r="I652">
            <v>0</v>
          </cell>
        </row>
        <row r="653">
          <cell r="A653" t="str">
            <v>E2</v>
          </cell>
          <cell r="B653">
            <v>0</v>
          </cell>
          <cell r="C653" t="str">
            <v>계</v>
          </cell>
          <cell r="D653">
            <v>1766549</v>
          </cell>
          <cell r="I653">
            <v>0</v>
          </cell>
        </row>
        <row r="654">
          <cell r="A654" t="str">
            <v>D00535</v>
          </cell>
          <cell r="B654">
            <v>1717</v>
          </cell>
          <cell r="C654" t="str">
            <v>3.12</v>
          </cell>
          <cell r="D654">
            <v>1766593</v>
          </cell>
          <cell r="E654" t="str">
            <v>교면방수</v>
          </cell>
          <cell r="F654" t="str">
            <v>(도막식)</v>
          </cell>
          <cell r="G654" t="str">
            <v>㎡</v>
          </cell>
          <cell r="I654">
            <v>0</v>
          </cell>
        </row>
        <row r="655">
          <cell r="A655" t="str">
            <v>T2</v>
          </cell>
          <cell r="B655">
            <v>659</v>
          </cell>
          <cell r="C655" t="str">
            <v>3.13</v>
          </cell>
          <cell r="D655">
            <v>1766657</v>
          </cell>
          <cell r="E655" t="str">
            <v>접속슬래브 접합공</v>
          </cell>
          <cell r="I655">
            <v>0</v>
          </cell>
        </row>
        <row r="656">
          <cell r="A656" t="str">
            <v>D01067</v>
          </cell>
          <cell r="B656">
            <v>104</v>
          </cell>
          <cell r="C656" t="str">
            <v>a</v>
          </cell>
          <cell r="D656">
            <v>1766689</v>
          </cell>
          <cell r="E656" t="str">
            <v>다웰바 설치</v>
          </cell>
          <cell r="F656" t="str">
            <v>(D=25 m/m, L=500)</v>
          </cell>
          <cell r="G656" t="str">
            <v>EA</v>
          </cell>
          <cell r="I656">
            <v>0</v>
          </cell>
        </row>
        <row r="657">
          <cell r="A657" t="str">
            <v>D01190</v>
          </cell>
          <cell r="B657">
            <v>31</v>
          </cell>
          <cell r="C657" t="str">
            <v>b</v>
          </cell>
          <cell r="D657">
            <v>1766721</v>
          </cell>
          <cell r="E657" t="str">
            <v>다웰-켑 설치</v>
          </cell>
          <cell r="F657" t="str">
            <v>(Φ60 m/m)</v>
          </cell>
          <cell r="G657" t="str">
            <v>M</v>
          </cell>
          <cell r="I657">
            <v>0</v>
          </cell>
        </row>
        <row r="658">
          <cell r="A658" t="str">
            <v>D00540</v>
          </cell>
          <cell r="B658">
            <v>104</v>
          </cell>
          <cell r="C658" t="str">
            <v>c</v>
          </cell>
          <cell r="D658">
            <v>1766723</v>
          </cell>
          <cell r="E658" t="str">
            <v>경질고무판</v>
          </cell>
          <cell r="F658" t="str">
            <v>(150x150)</v>
          </cell>
          <cell r="G658" t="str">
            <v>EA</v>
          </cell>
          <cell r="I658">
            <v>0</v>
          </cell>
        </row>
        <row r="659">
          <cell r="A659" t="str">
            <v>D00566</v>
          </cell>
          <cell r="B659">
            <v>18</v>
          </cell>
          <cell r="C659" t="str">
            <v>d</v>
          </cell>
          <cell r="D659">
            <v>1766724</v>
          </cell>
          <cell r="E659" t="str">
            <v>타르페이퍼 설치</v>
          </cell>
          <cell r="F659" t="str">
            <v>(5 겹)</v>
          </cell>
          <cell r="G659" t="str">
            <v>㎡</v>
          </cell>
          <cell r="I659">
            <v>0</v>
          </cell>
        </row>
        <row r="660">
          <cell r="A660" t="str">
            <v>E2</v>
          </cell>
          <cell r="B660">
            <v>0</v>
          </cell>
          <cell r="C660" t="str">
            <v>계</v>
          </cell>
          <cell r="D660">
            <v>1766756</v>
          </cell>
          <cell r="I660">
            <v>0</v>
          </cell>
        </row>
        <row r="661">
          <cell r="A661" t="str">
            <v>T2</v>
          </cell>
          <cell r="B661">
            <v>663</v>
          </cell>
          <cell r="C661" t="str">
            <v>3.14</v>
          </cell>
          <cell r="D661">
            <v>1766789</v>
          </cell>
          <cell r="E661" t="str">
            <v>무수축 콘크리트</v>
          </cell>
          <cell r="I661">
            <v>0</v>
          </cell>
        </row>
        <row r="662">
          <cell r="A662" t="str">
            <v>D00567</v>
          </cell>
          <cell r="B662">
            <v>2.8439999999999999</v>
          </cell>
          <cell r="C662" t="str">
            <v>a</v>
          </cell>
          <cell r="D662">
            <v>1766805</v>
          </cell>
          <cell r="E662" t="str">
            <v>무수축몰탈</v>
          </cell>
          <cell r="F662" t="str">
            <v>(1:1)</v>
          </cell>
          <cell r="G662" t="str">
            <v>㎥</v>
          </cell>
          <cell r="I662">
            <v>0</v>
          </cell>
        </row>
        <row r="663">
          <cell r="A663" t="str">
            <v>D00568</v>
          </cell>
          <cell r="B663">
            <v>10.54</v>
          </cell>
          <cell r="C663" t="str">
            <v>b</v>
          </cell>
          <cell r="D663">
            <v>1766813</v>
          </cell>
          <cell r="E663" t="str">
            <v>무수축콘크리트</v>
          </cell>
          <cell r="G663" t="str">
            <v>㎥</v>
          </cell>
          <cell r="I663">
            <v>0</v>
          </cell>
        </row>
        <row r="664">
          <cell r="A664" t="str">
            <v>E2</v>
          </cell>
          <cell r="B664">
            <v>0</v>
          </cell>
          <cell r="C664" t="str">
            <v>계</v>
          </cell>
          <cell r="D664">
            <v>1766817</v>
          </cell>
          <cell r="I664">
            <v>0</v>
          </cell>
        </row>
        <row r="665">
          <cell r="A665" t="str">
            <v>T2</v>
          </cell>
          <cell r="B665">
            <v>667</v>
          </cell>
          <cell r="C665" t="str">
            <v>3.15</v>
          </cell>
          <cell r="D665">
            <v>1766819</v>
          </cell>
          <cell r="E665" t="str">
            <v>스치로폴 설치</v>
          </cell>
          <cell r="I665">
            <v>0</v>
          </cell>
        </row>
        <row r="666">
          <cell r="A666" t="str">
            <v>D00853</v>
          </cell>
          <cell r="B666">
            <v>9</v>
          </cell>
          <cell r="C666" t="str">
            <v>a</v>
          </cell>
          <cell r="D666">
            <v>1767077</v>
          </cell>
          <cell r="E666" t="str">
            <v>스치로폴설치</v>
          </cell>
          <cell r="F666" t="str">
            <v>(T=10 m/m)</v>
          </cell>
          <cell r="G666" t="str">
            <v>㎡</v>
          </cell>
          <cell r="I666">
            <v>0</v>
          </cell>
        </row>
        <row r="667">
          <cell r="A667" t="str">
            <v>D00532</v>
          </cell>
          <cell r="B667">
            <v>83</v>
          </cell>
          <cell r="C667" t="str">
            <v>b</v>
          </cell>
          <cell r="D667">
            <v>1767205</v>
          </cell>
          <cell r="E667" t="str">
            <v>스치로폴설치</v>
          </cell>
          <cell r="F667" t="str">
            <v>(T=20 m/m)</v>
          </cell>
          <cell r="G667" t="str">
            <v>㎡</v>
          </cell>
          <cell r="I667">
            <v>0</v>
          </cell>
        </row>
        <row r="668">
          <cell r="A668" t="str">
            <v>E2</v>
          </cell>
          <cell r="B668">
            <v>0</v>
          </cell>
          <cell r="C668" t="str">
            <v>계</v>
          </cell>
          <cell r="D668">
            <v>1767206</v>
          </cell>
          <cell r="I668">
            <v>0</v>
          </cell>
        </row>
        <row r="669">
          <cell r="A669" t="str">
            <v>T2</v>
          </cell>
          <cell r="B669">
            <v>674</v>
          </cell>
          <cell r="C669" t="str">
            <v>3.16</v>
          </cell>
          <cell r="D669">
            <v>1767333</v>
          </cell>
          <cell r="E669" t="str">
            <v>배수시설</v>
          </cell>
          <cell r="I669">
            <v>0</v>
          </cell>
        </row>
        <row r="670">
          <cell r="A670" t="str">
            <v>D00572</v>
          </cell>
          <cell r="B670">
            <v>8</v>
          </cell>
          <cell r="C670" t="str">
            <v>a</v>
          </cell>
          <cell r="D670">
            <v>1767334</v>
          </cell>
          <cell r="E670" t="str">
            <v>집 수 구</v>
          </cell>
          <cell r="G670" t="str">
            <v>EA</v>
          </cell>
          <cell r="I670">
            <v>0</v>
          </cell>
        </row>
        <row r="671">
          <cell r="A671" t="str">
            <v>D00573</v>
          </cell>
          <cell r="B671">
            <v>36</v>
          </cell>
          <cell r="C671" t="str">
            <v>b</v>
          </cell>
          <cell r="D671">
            <v>1767335</v>
          </cell>
          <cell r="E671" t="str">
            <v>배 수 구</v>
          </cell>
          <cell r="F671" t="str">
            <v>(스테인레스관)</v>
          </cell>
          <cell r="G671" t="str">
            <v>M</v>
          </cell>
          <cell r="I671">
            <v>0</v>
          </cell>
        </row>
        <row r="672">
          <cell r="A672" t="str">
            <v>D00574</v>
          </cell>
          <cell r="B672">
            <v>40</v>
          </cell>
          <cell r="C672" t="str">
            <v>c</v>
          </cell>
          <cell r="D672">
            <v>1767399</v>
          </cell>
          <cell r="E672" t="str">
            <v>부착시설(A)</v>
          </cell>
          <cell r="G672" t="str">
            <v>EA</v>
          </cell>
          <cell r="I672">
            <v>0</v>
          </cell>
        </row>
        <row r="673">
          <cell r="A673" t="str">
            <v>D00577</v>
          </cell>
          <cell r="B673">
            <v>45</v>
          </cell>
          <cell r="C673" t="str">
            <v>d</v>
          </cell>
          <cell r="D673">
            <v>1767431</v>
          </cell>
          <cell r="E673" t="str">
            <v>도 수 로</v>
          </cell>
          <cell r="G673" t="str">
            <v>M</v>
          </cell>
          <cell r="I673">
            <v>0</v>
          </cell>
        </row>
        <row r="674">
          <cell r="A674" t="str">
            <v>D03867</v>
          </cell>
          <cell r="B674">
            <v>4</v>
          </cell>
          <cell r="C674" t="str">
            <v>e</v>
          </cell>
          <cell r="D674">
            <v>1767439</v>
          </cell>
          <cell r="E674" t="str">
            <v>집 수 정</v>
          </cell>
          <cell r="G674" t="str">
            <v>EA</v>
          </cell>
          <cell r="I674">
            <v>0</v>
          </cell>
        </row>
        <row r="675">
          <cell r="A675" t="str">
            <v>E2</v>
          </cell>
          <cell r="B675">
            <v>0</v>
          </cell>
          <cell r="C675" t="str">
            <v>계</v>
          </cell>
          <cell r="D675">
            <v>1767447</v>
          </cell>
          <cell r="I675">
            <v>0</v>
          </cell>
        </row>
        <row r="676">
          <cell r="A676" t="str">
            <v>T2</v>
          </cell>
          <cell r="B676">
            <v>678</v>
          </cell>
          <cell r="C676" t="str">
            <v>3.17</v>
          </cell>
          <cell r="D676">
            <v>1767463</v>
          </cell>
          <cell r="E676" t="str">
            <v>스페이서설치</v>
          </cell>
          <cell r="I676">
            <v>0</v>
          </cell>
        </row>
        <row r="677">
          <cell r="A677" t="str">
            <v>D00588</v>
          </cell>
          <cell r="B677">
            <v>2768</v>
          </cell>
          <cell r="C677" t="str">
            <v>a</v>
          </cell>
          <cell r="D677">
            <v>1767479</v>
          </cell>
          <cell r="E677" t="str">
            <v>스페이서 설치</v>
          </cell>
          <cell r="F677" t="str">
            <v>(슬라브및기초용)</v>
          </cell>
          <cell r="G677" t="str">
            <v>㎡</v>
          </cell>
          <cell r="I677">
            <v>0</v>
          </cell>
        </row>
        <row r="678">
          <cell r="A678" t="str">
            <v>D01070</v>
          </cell>
          <cell r="B678">
            <v>257</v>
          </cell>
          <cell r="C678" t="str">
            <v>b</v>
          </cell>
          <cell r="D678">
            <v>1767487</v>
          </cell>
          <cell r="E678" t="str">
            <v>스페이서 설치</v>
          </cell>
          <cell r="F678" t="str">
            <v>(벽체용)</v>
          </cell>
          <cell r="G678" t="str">
            <v>㎡</v>
          </cell>
          <cell r="I678">
            <v>0</v>
          </cell>
        </row>
        <row r="679">
          <cell r="A679" t="str">
            <v>E2</v>
          </cell>
          <cell r="B679">
            <v>0</v>
          </cell>
          <cell r="C679" t="str">
            <v>계</v>
          </cell>
          <cell r="D679">
            <v>1767491</v>
          </cell>
          <cell r="I679">
            <v>0</v>
          </cell>
        </row>
        <row r="680">
          <cell r="A680" t="str">
            <v>T2</v>
          </cell>
          <cell r="B680">
            <v>683</v>
          </cell>
          <cell r="C680" t="str">
            <v>3.18</v>
          </cell>
          <cell r="D680">
            <v>1767509</v>
          </cell>
          <cell r="E680" t="str">
            <v>교명판 설명판</v>
          </cell>
          <cell r="I680">
            <v>0</v>
          </cell>
        </row>
        <row r="681">
          <cell r="A681" t="str">
            <v>D00581</v>
          </cell>
          <cell r="B681">
            <v>4</v>
          </cell>
          <cell r="C681" t="str">
            <v>a</v>
          </cell>
          <cell r="D681">
            <v>1767510</v>
          </cell>
          <cell r="E681" t="str">
            <v>교 명 주</v>
          </cell>
          <cell r="F681" t="str">
            <v>(소형,화강석)</v>
          </cell>
          <cell r="G681" t="str">
            <v>기</v>
          </cell>
          <cell r="I681">
            <v>0</v>
          </cell>
        </row>
        <row r="682">
          <cell r="A682" t="str">
            <v>D00583</v>
          </cell>
          <cell r="B682">
            <v>2</v>
          </cell>
          <cell r="C682" t="str">
            <v>b</v>
          </cell>
          <cell r="D682">
            <v>1767511</v>
          </cell>
          <cell r="E682" t="str">
            <v>교 명 판(황동주물)</v>
          </cell>
          <cell r="F682" t="str">
            <v>(450x200x10)</v>
          </cell>
          <cell r="G682" t="str">
            <v>EA</v>
          </cell>
          <cell r="I682">
            <v>0</v>
          </cell>
        </row>
        <row r="683">
          <cell r="A683" t="str">
            <v>D00584</v>
          </cell>
          <cell r="B683">
            <v>2</v>
          </cell>
          <cell r="C683" t="str">
            <v>c</v>
          </cell>
          <cell r="D683">
            <v>1767575</v>
          </cell>
          <cell r="E683" t="str">
            <v>설 명 판(황동주물)</v>
          </cell>
          <cell r="F683" t="str">
            <v>(500x300x10)</v>
          </cell>
          <cell r="G683" t="str">
            <v>EA</v>
          </cell>
          <cell r="I683">
            <v>0</v>
          </cell>
        </row>
        <row r="684">
          <cell r="A684" t="str">
            <v>E2</v>
          </cell>
          <cell r="B684">
            <v>0</v>
          </cell>
          <cell r="C684" t="str">
            <v>계</v>
          </cell>
          <cell r="D684">
            <v>1767607</v>
          </cell>
          <cell r="I684">
            <v>0</v>
          </cell>
        </row>
        <row r="685">
          <cell r="A685" t="str">
            <v>D00594</v>
          </cell>
          <cell r="B685">
            <v>2</v>
          </cell>
          <cell r="C685" t="str">
            <v>3.19</v>
          </cell>
          <cell r="D685">
            <v>1767615</v>
          </cell>
          <cell r="E685" t="str">
            <v>측량기준점 설치</v>
          </cell>
          <cell r="F685" t="str">
            <v>(황동주물)</v>
          </cell>
          <cell r="G685" t="str">
            <v>EA</v>
          </cell>
          <cell r="I685">
            <v>0</v>
          </cell>
        </row>
        <row r="686">
          <cell r="A686" t="str">
            <v>T2</v>
          </cell>
          <cell r="B686">
            <v>688</v>
          </cell>
          <cell r="C686" t="str">
            <v>3.20</v>
          </cell>
          <cell r="D686">
            <v>1767743</v>
          </cell>
          <cell r="E686" t="str">
            <v>충 진 재</v>
          </cell>
          <cell r="I686">
            <v>0</v>
          </cell>
        </row>
        <row r="687">
          <cell r="A687" t="str">
            <v>D00846</v>
          </cell>
          <cell r="B687">
            <v>90</v>
          </cell>
          <cell r="C687" t="str">
            <v>a</v>
          </cell>
          <cell r="D687">
            <v>1767811</v>
          </cell>
          <cell r="E687" t="str">
            <v>폴리우레탄실란트채움</v>
          </cell>
          <cell r="F687" t="str">
            <v>(25x20)</v>
          </cell>
          <cell r="G687" t="str">
            <v>M</v>
          </cell>
          <cell r="I687">
            <v>0</v>
          </cell>
        </row>
        <row r="688">
          <cell r="A688" t="str">
            <v>D01224</v>
          </cell>
          <cell r="B688">
            <v>57</v>
          </cell>
          <cell r="C688" t="str">
            <v>b</v>
          </cell>
          <cell r="D688">
            <v>1767815</v>
          </cell>
          <cell r="E688" t="str">
            <v>폴리우레탄실란트채움</v>
          </cell>
          <cell r="F688" t="str">
            <v>(25x10)</v>
          </cell>
          <cell r="G688" t="str">
            <v>M</v>
          </cell>
          <cell r="I688">
            <v>0</v>
          </cell>
        </row>
        <row r="689">
          <cell r="A689" t="str">
            <v>E2</v>
          </cell>
          <cell r="B689">
            <v>0</v>
          </cell>
          <cell r="C689" t="str">
            <v>계</v>
          </cell>
          <cell r="D689">
            <v>1767817</v>
          </cell>
          <cell r="I689">
            <v>0</v>
          </cell>
        </row>
        <row r="690">
          <cell r="A690" t="str">
            <v>D01308</v>
          </cell>
          <cell r="B690">
            <v>775</v>
          </cell>
          <cell r="C690" t="str">
            <v>3.21</v>
          </cell>
          <cell r="D690">
            <v>1768257</v>
          </cell>
          <cell r="E690" t="str">
            <v>강섬유보강재</v>
          </cell>
          <cell r="F690" t="str">
            <v>(900 g/㎥)</v>
          </cell>
          <cell r="G690" t="str">
            <v>㎥</v>
          </cell>
          <cell r="I690">
            <v>0</v>
          </cell>
        </row>
        <row r="691">
          <cell r="A691" t="str">
            <v>D01309</v>
          </cell>
          <cell r="B691">
            <v>40</v>
          </cell>
          <cell r="C691" t="str">
            <v>3.22</v>
          </cell>
          <cell r="D691">
            <v>1768753</v>
          </cell>
          <cell r="E691" t="str">
            <v>모래주머니</v>
          </cell>
          <cell r="G691" t="str">
            <v>EA</v>
          </cell>
          <cell r="I691">
            <v>0</v>
          </cell>
        </row>
        <row r="692">
          <cell r="A692" t="str">
            <v>D00911</v>
          </cell>
          <cell r="B692">
            <v>100</v>
          </cell>
          <cell r="C692" t="str">
            <v>3.23</v>
          </cell>
          <cell r="D692">
            <v>1921750</v>
          </cell>
          <cell r="E692" t="str">
            <v>방 호 벽</v>
          </cell>
          <cell r="F692" t="str">
            <v>(육교용)</v>
          </cell>
          <cell r="G692" t="str">
            <v>M</v>
          </cell>
          <cell r="I692">
            <v>0</v>
          </cell>
        </row>
        <row r="693">
          <cell r="A693" t="str">
            <v>D00791</v>
          </cell>
          <cell r="B693">
            <v>60</v>
          </cell>
          <cell r="C693" t="str">
            <v>3.24</v>
          </cell>
          <cell r="D693">
            <v>1998248</v>
          </cell>
          <cell r="E693" t="str">
            <v>교좌장치표지판</v>
          </cell>
          <cell r="G693" t="str">
            <v>EA</v>
          </cell>
          <cell r="I693">
            <v>0</v>
          </cell>
        </row>
        <row r="694">
          <cell r="A694" t="str">
            <v>D00817</v>
          </cell>
          <cell r="B694">
            <v>0.104</v>
          </cell>
          <cell r="C694" t="str">
            <v>3.25</v>
          </cell>
          <cell r="D694">
            <v>2036497</v>
          </cell>
          <cell r="E694" t="str">
            <v>아스팔트 채움</v>
          </cell>
          <cell r="F694" t="str">
            <v>(브론아스팔트)</v>
          </cell>
          <cell r="G694" t="str">
            <v>㎥</v>
          </cell>
          <cell r="I694">
            <v>0</v>
          </cell>
        </row>
        <row r="695">
          <cell r="A695" t="str">
            <v>D01064</v>
          </cell>
          <cell r="B695">
            <v>90</v>
          </cell>
          <cell r="C695" t="str">
            <v>3.26</v>
          </cell>
          <cell r="D695">
            <v>2055622</v>
          </cell>
          <cell r="E695" t="str">
            <v>중앙분리대</v>
          </cell>
          <cell r="G695" t="str">
            <v>M</v>
          </cell>
          <cell r="I695">
            <v>0</v>
          </cell>
        </row>
        <row r="696">
          <cell r="A696" t="str">
            <v>D03817</v>
          </cell>
          <cell r="B696">
            <v>38</v>
          </cell>
          <cell r="C696" t="str">
            <v>3.27</v>
          </cell>
          <cell r="D696">
            <v>2065184</v>
          </cell>
          <cell r="E696" t="str">
            <v>ELASTIC FILLER</v>
          </cell>
          <cell r="F696" t="str">
            <v>(T=20 m/m)</v>
          </cell>
          <cell r="G696" t="str">
            <v>㎡</v>
          </cell>
          <cell r="I696">
            <v>0</v>
          </cell>
        </row>
        <row r="697">
          <cell r="A697" t="str">
            <v>D01333</v>
          </cell>
          <cell r="B697">
            <v>100</v>
          </cell>
          <cell r="C697" t="str">
            <v>3.28</v>
          </cell>
          <cell r="D697">
            <v>2069965</v>
          </cell>
          <cell r="E697" t="str">
            <v>방음벽 기초</v>
          </cell>
          <cell r="G697" t="str">
            <v>M</v>
          </cell>
          <cell r="I697">
            <v>0</v>
          </cell>
        </row>
        <row r="698">
          <cell r="A698" t="str">
            <v>D00593</v>
          </cell>
          <cell r="B698">
            <v>506</v>
          </cell>
          <cell r="C698" t="str">
            <v>3.29</v>
          </cell>
          <cell r="D698">
            <v>2072356</v>
          </cell>
          <cell r="E698" t="str">
            <v>낙하물방지망</v>
          </cell>
          <cell r="G698" t="str">
            <v>㎡</v>
          </cell>
          <cell r="I698">
            <v>0</v>
          </cell>
        </row>
        <row r="699">
          <cell r="A699" t="str">
            <v>D00434</v>
          </cell>
          <cell r="B699">
            <v>555</v>
          </cell>
          <cell r="C699" t="str">
            <v>3.30</v>
          </cell>
          <cell r="D699">
            <v>2073551</v>
          </cell>
          <cell r="E699" t="str">
            <v>법면보호블럭</v>
          </cell>
          <cell r="F699" t="str">
            <v>(400x400x120)육교용</v>
          </cell>
          <cell r="G699" t="str">
            <v>㎡</v>
          </cell>
          <cell r="I699">
            <v>0</v>
          </cell>
        </row>
        <row r="700">
          <cell r="A700" t="str">
            <v>D00844</v>
          </cell>
          <cell r="B700">
            <v>59</v>
          </cell>
          <cell r="C700" t="str">
            <v>3.31</v>
          </cell>
          <cell r="D700">
            <v>2074149</v>
          </cell>
          <cell r="E700" t="str">
            <v>법면보호블럭</v>
          </cell>
          <cell r="F700" t="str">
            <v>(기초)</v>
          </cell>
          <cell r="G700" t="str">
            <v>M</v>
          </cell>
          <cell r="I700">
            <v>0</v>
          </cell>
        </row>
        <row r="701">
          <cell r="A701" t="str">
            <v>D03859</v>
          </cell>
          <cell r="B701">
            <v>1</v>
          </cell>
          <cell r="C701" t="str">
            <v>3.32</v>
          </cell>
          <cell r="D701">
            <v>2074448</v>
          </cell>
          <cell r="E701" t="str">
            <v>천공장비조립및해체</v>
          </cell>
          <cell r="G701" t="str">
            <v>회</v>
          </cell>
          <cell r="I701">
            <v>0</v>
          </cell>
        </row>
        <row r="702">
          <cell r="A702" t="str">
            <v>T2</v>
          </cell>
          <cell r="B702">
            <v>704</v>
          </cell>
          <cell r="C702" t="str">
            <v>3.33</v>
          </cell>
          <cell r="D702">
            <v>2074597</v>
          </cell>
          <cell r="E702" t="str">
            <v>파일재하시험</v>
          </cell>
          <cell r="I702">
            <v>0</v>
          </cell>
        </row>
        <row r="703">
          <cell r="A703" t="str">
            <v>D03869</v>
          </cell>
          <cell r="B703">
            <v>1</v>
          </cell>
          <cell r="C703" t="str">
            <v>a</v>
          </cell>
          <cell r="D703">
            <v>2074672</v>
          </cell>
          <cell r="E703" t="str">
            <v>파일재하시험</v>
          </cell>
          <cell r="F703" t="str">
            <v>(정재하시험)</v>
          </cell>
          <cell r="G703" t="str">
            <v>개소</v>
          </cell>
          <cell r="I703">
            <v>0</v>
          </cell>
        </row>
        <row r="704">
          <cell r="A704" t="str">
            <v>D03870</v>
          </cell>
          <cell r="B704">
            <v>7</v>
          </cell>
          <cell r="C704" t="str">
            <v>b</v>
          </cell>
          <cell r="D704">
            <v>2074800</v>
          </cell>
          <cell r="E704" t="str">
            <v>파일재하시험</v>
          </cell>
          <cell r="F704" t="str">
            <v>(동재하시험)</v>
          </cell>
          <cell r="G704" t="str">
            <v>개소</v>
          </cell>
          <cell r="I704">
            <v>0</v>
          </cell>
        </row>
        <row r="705">
          <cell r="A705" t="str">
            <v>E2</v>
          </cell>
          <cell r="B705">
            <v>0</v>
          </cell>
          <cell r="C705" t="str">
            <v>계</v>
          </cell>
          <cell r="D705">
            <v>2074901</v>
          </cell>
          <cell r="I705">
            <v>0</v>
          </cell>
        </row>
        <row r="706">
          <cell r="A706" t="str">
            <v>E3</v>
          </cell>
          <cell r="B706">
            <v>0</v>
          </cell>
          <cell r="C706" t="str">
            <v>합계</v>
          </cell>
          <cell r="D706">
            <v>2075002</v>
          </cell>
          <cell r="I706">
            <v>0</v>
          </cell>
        </row>
        <row r="707">
          <cell r="A707" t="str">
            <v>T3</v>
          </cell>
          <cell r="B707">
            <v>802</v>
          </cell>
          <cell r="C707" t="str">
            <v>3.E</v>
          </cell>
          <cell r="D707">
            <v>2075130</v>
          </cell>
          <cell r="E707" t="str">
            <v>학  계   2  교</v>
          </cell>
          <cell r="F707" t="str">
            <v>P.S.C BEAM</v>
          </cell>
          <cell r="I707">
            <v>0</v>
          </cell>
        </row>
        <row r="708">
          <cell r="A708" t="str">
            <v>T2</v>
          </cell>
          <cell r="B708">
            <v>713</v>
          </cell>
          <cell r="C708" t="str">
            <v>3.01</v>
          </cell>
          <cell r="D708">
            <v>2075258</v>
          </cell>
          <cell r="E708" t="str">
            <v>토          공</v>
          </cell>
          <cell r="I708">
            <v>0</v>
          </cell>
        </row>
        <row r="709">
          <cell r="A709" t="str">
            <v>D00096</v>
          </cell>
          <cell r="B709">
            <v>519</v>
          </cell>
          <cell r="C709" t="str">
            <v>a</v>
          </cell>
          <cell r="D709">
            <v>2228555</v>
          </cell>
          <cell r="E709" t="str">
            <v>구조물터파기</v>
          </cell>
          <cell r="F709" t="str">
            <v>(육상토사 0∼2 M)</v>
          </cell>
          <cell r="G709" t="str">
            <v>㎥</v>
          </cell>
          <cell r="I709">
            <v>0</v>
          </cell>
        </row>
        <row r="710">
          <cell r="A710" t="str">
            <v>D00134</v>
          </cell>
          <cell r="B710">
            <v>469</v>
          </cell>
          <cell r="C710" t="str">
            <v>b</v>
          </cell>
          <cell r="D710">
            <v>2228891</v>
          </cell>
          <cell r="E710" t="str">
            <v>구조물터파기</v>
          </cell>
          <cell r="F710" t="str">
            <v>(육상리핑암 1∼2 M)</v>
          </cell>
          <cell r="G710" t="str">
            <v>㎥</v>
          </cell>
          <cell r="I710">
            <v>0</v>
          </cell>
        </row>
        <row r="711">
          <cell r="A711" t="str">
            <v>D00160</v>
          </cell>
          <cell r="B711">
            <v>353</v>
          </cell>
          <cell r="C711" t="str">
            <v>c</v>
          </cell>
          <cell r="D711">
            <v>2229227</v>
          </cell>
          <cell r="E711" t="str">
            <v>되메우기및다짐</v>
          </cell>
          <cell r="F711" t="str">
            <v>(인력30%+백호우70%)</v>
          </cell>
          <cell r="G711" t="str">
            <v>㎥</v>
          </cell>
          <cell r="I711">
            <v>0</v>
          </cell>
        </row>
        <row r="712">
          <cell r="A712" t="str">
            <v>D00170</v>
          </cell>
          <cell r="B712">
            <v>1105</v>
          </cell>
          <cell r="C712" t="str">
            <v>d</v>
          </cell>
          <cell r="D712">
            <v>2229347</v>
          </cell>
          <cell r="E712" t="str">
            <v>뒷채움잡석</v>
          </cell>
          <cell r="F712" t="str">
            <v>(현장암유용)</v>
          </cell>
          <cell r="G712" t="str">
            <v>㎥</v>
          </cell>
          <cell r="I712">
            <v>0</v>
          </cell>
        </row>
        <row r="713">
          <cell r="A713" t="str">
            <v>D00150</v>
          </cell>
          <cell r="B713">
            <v>2297</v>
          </cell>
          <cell r="C713" t="str">
            <v>e</v>
          </cell>
          <cell r="D713">
            <v>2229407</v>
          </cell>
          <cell r="E713" t="str">
            <v>교대앞성토</v>
          </cell>
          <cell r="G713" t="str">
            <v>㎥</v>
          </cell>
          <cell r="I713">
            <v>0</v>
          </cell>
        </row>
        <row r="714">
          <cell r="A714" t="str">
            <v>E2</v>
          </cell>
          <cell r="B714">
            <v>0</v>
          </cell>
          <cell r="C714" t="str">
            <v>계</v>
          </cell>
          <cell r="D714">
            <v>2229467</v>
          </cell>
          <cell r="I714">
            <v>0</v>
          </cell>
        </row>
        <row r="715">
          <cell r="A715" t="str">
            <v>T2</v>
          </cell>
          <cell r="B715">
            <v>721</v>
          </cell>
          <cell r="C715" t="str">
            <v>3.02</v>
          </cell>
          <cell r="D715">
            <v>2230566</v>
          </cell>
          <cell r="E715" t="str">
            <v>거 푸 집</v>
          </cell>
          <cell r="I715">
            <v>0</v>
          </cell>
        </row>
        <row r="716">
          <cell r="A716" t="str">
            <v>D00276</v>
          </cell>
          <cell r="B716">
            <v>1352</v>
          </cell>
          <cell r="C716" t="str">
            <v>a</v>
          </cell>
          <cell r="D716">
            <v>2230567</v>
          </cell>
          <cell r="E716" t="str">
            <v>합판거푸집</v>
          </cell>
          <cell r="F716" t="str">
            <v>(3 회)</v>
          </cell>
          <cell r="G716" t="str">
            <v>㎡</v>
          </cell>
          <cell r="I716">
            <v>0</v>
          </cell>
        </row>
        <row r="717">
          <cell r="A717" t="str">
            <v>D00277</v>
          </cell>
          <cell r="B717">
            <v>225</v>
          </cell>
          <cell r="C717" t="str">
            <v>b</v>
          </cell>
          <cell r="D717">
            <v>2230599</v>
          </cell>
          <cell r="E717" t="str">
            <v>합판거푸집</v>
          </cell>
          <cell r="F717" t="str">
            <v>(3 회 7∼10 m)</v>
          </cell>
          <cell r="G717" t="str">
            <v>㎡</v>
          </cell>
          <cell r="I717">
            <v>0</v>
          </cell>
        </row>
        <row r="718">
          <cell r="A718" t="str">
            <v>D00280</v>
          </cell>
          <cell r="B718">
            <v>254</v>
          </cell>
          <cell r="C718" t="str">
            <v>c</v>
          </cell>
          <cell r="D718">
            <v>2230631</v>
          </cell>
          <cell r="E718" t="str">
            <v>합판거푸집</v>
          </cell>
          <cell r="F718" t="str">
            <v>(4 회)</v>
          </cell>
          <cell r="G718" t="str">
            <v>㎡</v>
          </cell>
          <cell r="I718">
            <v>0</v>
          </cell>
        </row>
        <row r="719">
          <cell r="A719" t="str">
            <v>D00282</v>
          </cell>
          <cell r="B719">
            <v>560</v>
          </cell>
          <cell r="C719" t="str">
            <v>d</v>
          </cell>
          <cell r="D719">
            <v>2230663</v>
          </cell>
          <cell r="E719" t="str">
            <v>합판거푸집</v>
          </cell>
          <cell r="F719" t="str">
            <v>(6 회)</v>
          </cell>
          <cell r="G719" t="str">
            <v>㎡</v>
          </cell>
          <cell r="I719">
            <v>0</v>
          </cell>
        </row>
        <row r="720">
          <cell r="A720" t="str">
            <v>D00265</v>
          </cell>
          <cell r="B720">
            <v>528</v>
          </cell>
          <cell r="C720" t="str">
            <v>e</v>
          </cell>
          <cell r="D720">
            <v>2230671</v>
          </cell>
          <cell r="E720" t="str">
            <v>문양거푸집(합판4회+</v>
          </cell>
          <cell r="F720" t="str">
            <v>문양스치로폴(0∼7M)</v>
          </cell>
          <cell r="G720" t="str">
            <v>㎡</v>
          </cell>
          <cell r="I720">
            <v>0</v>
          </cell>
        </row>
        <row r="721">
          <cell r="A721" t="str">
            <v>D01111</v>
          </cell>
          <cell r="B721">
            <v>35</v>
          </cell>
          <cell r="C721" t="str">
            <v>f</v>
          </cell>
          <cell r="D721">
            <v>2230675</v>
          </cell>
          <cell r="E721" t="str">
            <v>문양거푸집(합판4회+</v>
          </cell>
          <cell r="F721" t="str">
            <v>문양스치로폴(7∼10M)</v>
          </cell>
          <cell r="G721" t="str">
            <v>㎡</v>
          </cell>
          <cell r="I721">
            <v>0</v>
          </cell>
        </row>
        <row r="722">
          <cell r="A722" t="str">
            <v>E2</v>
          </cell>
          <cell r="B722">
            <v>0</v>
          </cell>
          <cell r="C722" t="str">
            <v>계</v>
          </cell>
          <cell r="D722">
            <v>2230679</v>
          </cell>
          <cell r="I722">
            <v>0</v>
          </cell>
        </row>
        <row r="723">
          <cell r="A723" t="str">
            <v>D00323</v>
          </cell>
          <cell r="B723">
            <v>1272</v>
          </cell>
          <cell r="C723" t="str">
            <v>3.03</v>
          </cell>
          <cell r="D723">
            <v>2230680</v>
          </cell>
          <cell r="E723" t="str">
            <v>강관비계</v>
          </cell>
          <cell r="F723" t="str">
            <v>(0∼30 M)</v>
          </cell>
          <cell r="G723" t="str">
            <v>㎡</v>
          </cell>
          <cell r="I723">
            <v>0</v>
          </cell>
        </row>
        <row r="724">
          <cell r="A724" t="str">
            <v>T2</v>
          </cell>
          <cell r="B724">
            <v>727</v>
          </cell>
          <cell r="C724" t="str">
            <v>3.04</v>
          </cell>
          <cell r="D724">
            <v>2230744</v>
          </cell>
          <cell r="E724" t="str">
            <v>동 바 리</v>
          </cell>
          <cell r="I724">
            <v>0</v>
          </cell>
        </row>
        <row r="725">
          <cell r="A725" t="str">
            <v>D00327</v>
          </cell>
          <cell r="B725">
            <v>769</v>
          </cell>
          <cell r="C725" t="str">
            <v>a</v>
          </cell>
          <cell r="D725">
            <v>2230776</v>
          </cell>
          <cell r="E725" t="str">
            <v>동바리공</v>
          </cell>
          <cell r="F725" t="str">
            <v>(목재 4 회)</v>
          </cell>
          <cell r="G725" t="str">
            <v>공㎥</v>
          </cell>
          <cell r="I725">
            <v>0</v>
          </cell>
        </row>
        <row r="726">
          <cell r="A726" t="str">
            <v>D00334</v>
          </cell>
          <cell r="B726">
            <v>284</v>
          </cell>
          <cell r="C726" t="str">
            <v>b</v>
          </cell>
          <cell r="D726">
            <v>2230800</v>
          </cell>
          <cell r="E726" t="str">
            <v>강관동바리</v>
          </cell>
          <cell r="F726" t="str">
            <v>(교량용)</v>
          </cell>
          <cell r="G726" t="str">
            <v>공㎥</v>
          </cell>
          <cell r="I726">
            <v>0</v>
          </cell>
        </row>
        <row r="727">
          <cell r="A727" t="str">
            <v>D01129</v>
          </cell>
          <cell r="B727">
            <v>69</v>
          </cell>
          <cell r="C727" t="str">
            <v>c</v>
          </cell>
          <cell r="D727">
            <v>2230804</v>
          </cell>
          <cell r="E727" t="str">
            <v>수평보강재(교량용)</v>
          </cell>
          <cell r="F727" t="str">
            <v>(강관동바리)</v>
          </cell>
          <cell r="G727" t="str">
            <v>㎡</v>
          </cell>
          <cell r="I727">
            <v>0</v>
          </cell>
        </row>
        <row r="728">
          <cell r="A728" t="str">
            <v>E2</v>
          </cell>
          <cell r="B728">
            <v>0</v>
          </cell>
          <cell r="C728" t="str">
            <v>계</v>
          </cell>
          <cell r="D728">
            <v>2230806</v>
          </cell>
          <cell r="I728">
            <v>0</v>
          </cell>
        </row>
        <row r="729">
          <cell r="A729" t="str">
            <v>T2</v>
          </cell>
          <cell r="B729">
            <v>731</v>
          </cell>
          <cell r="C729" t="str">
            <v>3.05</v>
          </cell>
          <cell r="D729">
            <v>2230928</v>
          </cell>
          <cell r="E729" t="str">
            <v>철근가공조립</v>
          </cell>
          <cell r="I729">
            <v>0</v>
          </cell>
        </row>
        <row r="730">
          <cell r="A730" t="str">
            <v>D00271</v>
          </cell>
          <cell r="B730">
            <v>19.88</v>
          </cell>
          <cell r="C730" t="str">
            <v>a</v>
          </cell>
          <cell r="D730">
            <v>2230930</v>
          </cell>
          <cell r="E730" t="str">
            <v>철근가공조립</v>
          </cell>
          <cell r="F730" t="str">
            <v>(보 통)</v>
          </cell>
          <cell r="G730" t="str">
            <v>Ton</v>
          </cell>
          <cell r="I730">
            <v>0</v>
          </cell>
        </row>
        <row r="731">
          <cell r="A731" t="str">
            <v>D00272</v>
          </cell>
          <cell r="B731">
            <v>240.196</v>
          </cell>
          <cell r="C731" t="str">
            <v>b</v>
          </cell>
          <cell r="D731">
            <v>2230932</v>
          </cell>
          <cell r="E731" t="str">
            <v>철근가공조립</v>
          </cell>
          <cell r="F731" t="str">
            <v>(복 잡)</v>
          </cell>
          <cell r="G731" t="str">
            <v>Ton</v>
          </cell>
          <cell r="I731">
            <v>0</v>
          </cell>
        </row>
        <row r="732">
          <cell r="A732" t="str">
            <v>E2</v>
          </cell>
          <cell r="B732">
            <v>0</v>
          </cell>
          <cell r="C732" t="str">
            <v>계</v>
          </cell>
          <cell r="D732">
            <v>2230935</v>
          </cell>
          <cell r="I732">
            <v>0</v>
          </cell>
        </row>
        <row r="733">
          <cell r="A733" t="str">
            <v>T2</v>
          </cell>
          <cell r="B733">
            <v>736</v>
          </cell>
          <cell r="C733" t="str">
            <v>3.06</v>
          </cell>
          <cell r="D733">
            <v>2230936</v>
          </cell>
          <cell r="E733" t="str">
            <v>콘크리트타설</v>
          </cell>
          <cell r="I733">
            <v>0</v>
          </cell>
        </row>
        <row r="734">
          <cell r="A734" t="str">
            <v>D00237</v>
          </cell>
          <cell r="B734">
            <v>1738</v>
          </cell>
          <cell r="C734" t="str">
            <v>a</v>
          </cell>
          <cell r="D734">
            <v>2231000</v>
          </cell>
          <cell r="E734" t="str">
            <v>콘크리트타설</v>
          </cell>
          <cell r="F734" t="str">
            <v>(철근 펌프카)</v>
          </cell>
          <cell r="G734" t="str">
            <v>㎥</v>
          </cell>
          <cell r="I734">
            <v>0</v>
          </cell>
        </row>
        <row r="735">
          <cell r="A735" t="str">
            <v>D00238</v>
          </cell>
          <cell r="B735">
            <v>1583</v>
          </cell>
          <cell r="C735" t="str">
            <v>b</v>
          </cell>
          <cell r="D735">
            <v>2231016</v>
          </cell>
          <cell r="E735" t="str">
            <v>콘크리트타설</v>
          </cell>
          <cell r="F735" t="str">
            <v>(무근 펌프카)</v>
          </cell>
          <cell r="G735" t="str">
            <v>㎥</v>
          </cell>
          <cell r="I735">
            <v>0</v>
          </cell>
        </row>
        <row r="736">
          <cell r="A736" t="str">
            <v>D00231</v>
          </cell>
          <cell r="B736">
            <v>25</v>
          </cell>
          <cell r="C736" t="str">
            <v>c</v>
          </cell>
          <cell r="D736">
            <v>2231032</v>
          </cell>
          <cell r="E736" t="str">
            <v>콘크리트타설</v>
          </cell>
          <cell r="F736" t="str">
            <v>(무근 VIB 제외)</v>
          </cell>
          <cell r="G736" t="str">
            <v>㎥</v>
          </cell>
          <cell r="I736">
            <v>0</v>
          </cell>
        </row>
        <row r="737">
          <cell r="A737" t="str">
            <v>E2</v>
          </cell>
          <cell r="B737">
            <v>0</v>
          </cell>
          <cell r="C737" t="str">
            <v>계</v>
          </cell>
          <cell r="D737">
            <v>2231064</v>
          </cell>
          <cell r="I737">
            <v>0</v>
          </cell>
        </row>
        <row r="738">
          <cell r="A738" t="str">
            <v>T2</v>
          </cell>
          <cell r="B738">
            <v>740</v>
          </cell>
          <cell r="C738" t="str">
            <v>3.07</v>
          </cell>
          <cell r="D738">
            <v>2231072</v>
          </cell>
          <cell r="E738" t="str">
            <v>표 면 처 리</v>
          </cell>
          <cell r="I738">
            <v>0</v>
          </cell>
        </row>
        <row r="739">
          <cell r="A739" t="str">
            <v>D00537</v>
          </cell>
          <cell r="B739">
            <v>638</v>
          </cell>
          <cell r="C739" t="str">
            <v>a</v>
          </cell>
          <cell r="D739">
            <v>2231076</v>
          </cell>
          <cell r="E739" t="str">
            <v>슬래브양생</v>
          </cell>
          <cell r="F739" t="str">
            <v>(양생제)</v>
          </cell>
          <cell r="G739" t="str">
            <v>㎡</v>
          </cell>
          <cell r="I739">
            <v>0</v>
          </cell>
        </row>
        <row r="740">
          <cell r="A740" t="str">
            <v>D00539</v>
          </cell>
          <cell r="B740">
            <v>577</v>
          </cell>
          <cell r="C740" t="str">
            <v>b</v>
          </cell>
          <cell r="D740">
            <v>2231078</v>
          </cell>
          <cell r="E740" t="str">
            <v>슬래브면고르기</v>
          </cell>
          <cell r="F740" t="str">
            <v>(데크 피니샤)</v>
          </cell>
          <cell r="G740" t="str">
            <v>㎡</v>
          </cell>
          <cell r="I740">
            <v>0</v>
          </cell>
        </row>
        <row r="741">
          <cell r="A741" t="str">
            <v>E2</v>
          </cell>
          <cell r="B741">
            <v>0</v>
          </cell>
          <cell r="C741" t="str">
            <v>계</v>
          </cell>
          <cell r="D741">
            <v>2231079</v>
          </cell>
          <cell r="I741">
            <v>0</v>
          </cell>
        </row>
        <row r="742">
          <cell r="A742" t="str">
            <v>T2</v>
          </cell>
          <cell r="B742">
            <v>746</v>
          </cell>
          <cell r="C742" t="str">
            <v>3.08</v>
          </cell>
          <cell r="D742">
            <v>2231207</v>
          </cell>
          <cell r="E742" t="str">
            <v>교좌장치</v>
          </cell>
          <cell r="I742">
            <v>0</v>
          </cell>
        </row>
        <row r="743">
          <cell r="A743" t="str">
            <v>D00545</v>
          </cell>
          <cell r="B743">
            <v>2</v>
          </cell>
          <cell r="C743" t="str">
            <v>a</v>
          </cell>
          <cell r="D743">
            <v>2231299</v>
          </cell>
          <cell r="E743" t="str">
            <v>교좌장치</v>
          </cell>
          <cell r="F743" t="str">
            <v>(고정단 135 Ton)</v>
          </cell>
          <cell r="G743" t="str">
            <v>EA</v>
          </cell>
          <cell r="I743">
            <v>0</v>
          </cell>
        </row>
        <row r="744">
          <cell r="A744" t="str">
            <v>D00549</v>
          </cell>
          <cell r="B744">
            <v>8</v>
          </cell>
          <cell r="C744" t="str">
            <v>b</v>
          </cell>
          <cell r="D744">
            <v>2231345</v>
          </cell>
          <cell r="E744" t="str">
            <v>교좌장치</v>
          </cell>
          <cell r="F744" t="str">
            <v>(횡방향가동단135Ton)</v>
          </cell>
          <cell r="G744" t="str">
            <v>EA</v>
          </cell>
          <cell r="I744">
            <v>0</v>
          </cell>
        </row>
        <row r="745">
          <cell r="A745" t="str">
            <v>D00548</v>
          </cell>
          <cell r="B745">
            <v>2</v>
          </cell>
          <cell r="C745" t="str">
            <v>c</v>
          </cell>
          <cell r="D745">
            <v>2231390</v>
          </cell>
          <cell r="E745" t="str">
            <v>교좌장치</v>
          </cell>
          <cell r="F745" t="str">
            <v>(종방향가동단135Ton)</v>
          </cell>
          <cell r="G745" t="str">
            <v>EA</v>
          </cell>
          <cell r="I745">
            <v>0</v>
          </cell>
        </row>
        <row r="746">
          <cell r="A746" t="str">
            <v>D00547</v>
          </cell>
          <cell r="B746">
            <v>8</v>
          </cell>
          <cell r="C746" t="str">
            <v>d</v>
          </cell>
          <cell r="D746">
            <v>2231392</v>
          </cell>
          <cell r="E746" t="str">
            <v>교좌장치</v>
          </cell>
          <cell r="F746" t="str">
            <v>(양방향가동단135Ton)</v>
          </cell>
          <cell r="G746" t="str">
            <v>EA</v>
          </cell>
          <cell r="I746">
            <v>0</v>
          </cell>
        </row>
        <row r="747">
          <cell r="A747" t="str">
            <v>E2</v>
          </cell>
          <cell r="B747">
            <v>0</v>
          </cell>
          <cell r="C747" t="str">
            <v>계</v>
          </cell>
          <cell r="D747">
            <v>2231393</v>
          </cell>
          <cell r="I747">
            <v>0</v>
          </cell>
        </row>
        <row r="748">
          <cell r="A748" t="str">
            <v>T2</v>
          </cell>
          <cell r="B748">
            <v>751</v>
          </cell>
          <cell r="C748" t="str">
            <v>3.09</v>
          </cell>
          <cell r="D748">
            <v>2231521</v>
          </cell>
          <cell r="E748" t="str">
            <v>P.S.C BEAM</v>
          </cell>
          <cell r="I748">
            <v>0</v>
          </cell>
        </row>
        <row r="749">
          <cell r="A749" t="str">
            <v>D00619</v>
          </cell>
          <cell r="B749">
            <v>10</v>
          </cell>
          <cell r="C749" t="str">
            <v>a</v>
          </cell>
          <cell r="D749">
            <v>2231585</v>
          </cell>
          <cell r="E749" t="str">
            <v>P.S.C BEAM 제작</v>
          </cell>
          <cell r="F749" t="str">
            <v>(L=30 M)</v>
          </cell>
          <cell r="G749" t="str">
            <v>본</v>
          </cell>
          <cell r="I749">
            <v>0</v>
          </cell>
        </row>
        <row r="750">
          <cell r="A750" t="str">
            <v>D00606</v>
          </cell>
          <cell r="B750">
            <v>10</v>
          </cell>
          <cell r="C750" t="str">
            <v>b</v>
          </cell>
          <cell r="D750">
            <v>2231649</v>
          </cell>
          <cell r="E750" t="str">
            <v>P.S.C 빔 운반및설치</v>
          </cell>
          <cell r="F750" t="str">
            <v>(L=30 M)</v>
          </cell>
          <cell r="G750" t="str">
            <v>EA</v>
          </cell>
          <cell r="I750">
            <v>0</v>
          </cell>
        </row>
        <row r="751">
          <cell r="A751" t="str">
            <v>D01130</v>
          </cell>
          <cell r="B751">
            <v>10</v>
          </cell>
          <cell r="C751" t="str">
            <v>c</v>
          </cell>
          <cell r="D751">
            <v>2231713</v>
          </cell>
          <cell r="E751" t="str">
            <v>P.S.C빔 전도방지시설</v>
          </cell>
          <cell r="G751" t="str">
            <v>본</v>
          </cell>
          <cell r="I751">
            <v>0</v>
          </cell>
        </row>
        <row r="752">
          <cell r="A752" t="str">
            <v>E2</v>
          </cell>
          <cell r="B752">
            <v>0</v>
          </cell>
          <cell r="C752" t="str">
            <v>계</v>
          </cell>
          <cell r="D752">
            <v>2231745</v>
          </cell>
          <cell r="I752">
            <v>0</v>
          </cell>
        </row>
        <row r="753">
          <cell r="A753" t="str">
            <v>T2</v>
          </cell>
          <cell r="B753">
            <v>755</v>
          </cell>
          <cell r="C753" t="str">
            <v>3.10</v>
          </cell>
          <cell r="D753">
            <v>2231809</v>
          </cell>
          <cell r="E753" t="str">
            <v>신축이음장치</v>
          </cell>
          <cell r="I753">
            <v>0</v>
          </cell>
        </row>
        <row r="754">
          <cell r="A754" t="str">
            <v>D03819</v>
          </cell>
          <cell r="B754">
            <v>22</v>
          </cell>
          <cell r="C754" t="str">
            <v>a</v>
          </cell>
          <cell r="D754">
            <v>2231825</v>
          </cell>
          <cell r="E754" t="str">
            <v>신축이음장치</v>
          </cell>
          <cell r="F754" t="str">
            <v>(Rail-No 80)</v>
          </cell>
          <cell r="G754" t="str">
            <v>M</v>
          </cell>
          <cell r="I754">
            <v>0</v>
          </cell>
        </row>
        <row r="755">
          <cell r="A755" t="str">
            <v>D01313</v>
          </cell>
          <cell r="B755">
            <v>22</v>
          </cell>
          <cell r="C755" t="str">
            <v>b</v>
          </cell>
          <cell r="D755">
            <v>2231841</v>
          </cell>
          <cell r="E755" t="str">
            <v>신축이음장치</v>
          </cell>
          <cell r="F755" t="str">
            <v>(Rail-No100)</v>
          </cell>
          <cell r="G755" t="str">
            <v>M</v>
          </cell>
          <cell r="I755">
            <v>0</v>
          </cell>
        </row>
        <row r="756">
          <cell r="A756" t="str">
            <v>E2</v>
          </cell>
          <cell r="B756">
            <v>0</v>
          </cell>
          <cell r="C756" t="str">
            <v>계</v>
          </cell>
          <cell r="D756">
            <v>2231873</v>
          </cell>
          <cell r="I756">
            <v>0</v>
          </cell>
        </row>
        <row r="757">
          <cell r="A757" t="str">
            <v>D00535</v>
          </cell>
          <cell r="B757">
            <v>577</v>
          </cell>
          <cell r="C757" t="str">
            <v>3.11</v>
          </cell>
          <cell r="D757">
            <v>2232001</v>
          </cell>
          <cell r="E757" t="str">
            <v>교면방수</v>
          </cell>
          <cell r="F757" t="str">
            <v>(도막식)</v>
          </cell>
          <cell r="G757" t="str">
            <v>㎡</v>
          </cell>
          <cell r="I757">
            <v>0</v>
          </cell>
        </row>
        <row r="758">
          <cell r="A758" t="str">
            <v>T2</v>
          </cell>
          <cell r="B758">
            <v>762</v>
          </cell>
          <cell r="C758" t="str">
            <v>3.12</v>
          </cell>
          <cell r="D758">
            <v>2232065</v>
          </cell>
          <cell r="E758" t="str">
            <v>접속슬래브 접합공</v>
          </cell>
          <cell r="I758">
            <v>0</v>
          </cell>
        </row>
        <row r="759">
          <cell r="A759" t="str">
            <v>D01067</v>
          </cell>
          <cell r="B759">
            <v>106</v>
          </cell>
          <cell r="C759" t="str">
            <v>a</v>
          </cell>
          <cell r="D759">
            <v>2232097</v>
          </cell>
          <cell r="E759" t="str">
            <v>다웰바 설치</v>
          </cell>
          <cell r="F759" t="str">
            <v>(D=25 m/m, L=500)</v>
          </cell>
          <cell r="G759" t="str">
            <v>EA</v>
          </cell>
          <cell r="I759">
            <v>0</v>
          </cell>
        </row>
        <row r="760">
          <cell r="A760" t="str">
            <v>D01190</v>
          </cell>
          <cell r="B760">
            <v>31</v>
          </cell>
          <cell r="C760" t="str">
            <v>b</v>
          </cell>
          <cell r="D760">
            <v>2232129</v>
          </cell>
          <cell r="E760" t="str">
            <v>다웰-켑 설치</v>
          </cell>
          <cell r="F760" t="str">
            <v>(Φ60 m/m)</v>
          </cell>
          <cell r="G760" t="str">
            <v>M</v>
          </cell>
          <cell r="I760">
            <v>0</v>
          </cell>
        </row>
        <row r="761">
          <cell r="A761" t="str">
            <v>D00540</v>
          </cell>
          <cell r="B761">
            <v>106</v>
          </cell>
          <cell r="C761" t="str">
            <v>c</v>
          </cell>
          <cell r="D761">
            <v>2232131</v>
          </cell>
          <cell r="E761" t="str">
            <v>경질고무판</v>
          </cell>
          <cell r="F761" t="str">
            <v>(150x150)</v>
          </cell>
          <cell r="G761" t="str">
            <v>EA</v>
          </cell>
          <cell r="I761">
            <v>0</v>
          </cell>
        </row>
        <row r="762">
          <cell r="A762" t="str">
            <v>D00566</v>
          </cell>
          <cell r="B762">
            <v>17</v>
          </cell>
          <cell r="C762" t="str">
            <v>d</v>
          </cell>
          <cell r="D762">
            <v>2232132</v>
          </cell>
          <cell r="E762" t="str">
            <v>타르페이퍼 설치</v>
          </cell>
          <cell r="F762" t="str">
            <v>(5 겹)</v>
          </cell>
          <cell r="G762" t="str">
            <v>㎡</v>
          </cell>
          <cell r="I762">
            <v>0</v>
          </cell>
        </row>
        <row r="763">
          <cell r="A763" t="str">
            <v>E2</v>
          </cell>
          <cell r="B763">
            <v>0</v>
          </cell>
          <cell r="C763" t="str">
            <v>계</v>
          </cell>
          <cell r="D763">
            <v>2232164</v>
          </cell>
          <cell r="I763">
            <v>0</v>
          </cell>
        </row>
        <row r="764">
          <cell r="A764" t="str">
            <v>T2</v>
          </cell>
          <cell r="B764">
            <v>766</v>
          </cell>
          <cell r="C764" t="str">
            <v>3.13</v>
          </cell>
          <cell r="D764">
            <v>2232197</v>
          </cell>
          <cell r="E764" t="str">
            <v>무수축 콘크리트</v>
          </cell>
          <cell r="I764">
            <v>0</v>
          </cell>
        </row>
        <row r="765">
          <cell r="A765" t="str">
            <v>D00567</v>
          </cell>
          <cell r="B765">
            <v>0.95</v>
          </cell>
          <cell r="C765" t="str">
            <v>a</v>
          </cell>
          <cell r="D765">
            <v>2232213</v>
          </cell>
          <cell r="E765" t="str">
            <v>무수축몰탈</v>
          </cell>
          <cell r="F765" t="str">
            <v>(1:1)</v>
          </cell>
          <cell r="G765" t="str">
            <v>㎥</v>
          </cell>
          <cell r="I765">
            <v>0</v>
          </cell>
        </row>
        <row r="766">
          <cell r="A766" t="str">
            <v>D00568</v>
          </cell>
          <cell r="B766">
            <v>8.32</v>
          </cell>
          <cell r="C766" t="str">
            <v>b</v>
          </cell>
          <cell r="D766">
            <v>2232221</v>
          </cell>
          <cell r="E766" t="str">
            <v>무수축콘크리트</v>
          </cell>
          <cell r="G766" t="str">
            <v>㎥</v>
          </cell>
          <cell r="I766">
            <v>0</v>
          </cell>
        </row>
        <row r="767">
          <cell r="A767" t="str">
            <v>E2</v>
          </cell>
          <cell r="B767">
            <v>0</v>
          </cell>
          <cell r="C767" t="str">
            <v>계</v>
          </cell>
          <cell r="D767">
            <v>2232225</v>
          </cell>
          <cell r="I767">
            <v>0</v>
          </cell>
        </row>
        <row r="768">
          <cell r="A768" t="str">
            <v>T2</v>
          </cell>
          <cell r="B768">
            <v>770</v>
          </cell>
          <cell r="C768" t="str">
            <v>3.14</v>
          </cell>
          <cell r="D768">
            <v>2232227</v>
          </cell>
          <cell r="E768" t="str">
            <v>스치로폴 설치</v>
          </cell>
          <cell r="I768">
            <v>0</v>
          </cell>
        </row>
        <row r="769">
          <cell r="A769" t="str">
            <v>D00853</v>
          </cell>
          <cell r="B769">
            <v>3</v>
          </cell>
          <cell r="C769" t="str">
            <v>a</v>
          </cell>
          <cell r="D769">
            <v>2232485</v>
          </cell>
          <cell r="E769" t="str">
            <v>스치로폴설치</v>
          </cell>
          <cell r="F769" t="str">
            <v>(T=10 m/m)</v>
          </cell>
          <cell r="G769" t="str">
            <v>㎡</v>
          </cell>
          <cell r="I769">
            <v>0</v>
          </cell>
        </row>
        <row r="770">
          <cell r="A770" t="str">
            <v>D00532</v>
          </cell>
          <cell r="B770">
            <v>49</v>
          </cell>
          <cell r="C770" t="str">
            <v>b</v>
          </cell>
          <cell r="D770">
            <v>2232613</v>
          </cell>
          <cell r="E770" t="str">
            <v>스치로폴설치</v>
          </cell>
          <cell r="F770" t="str">
            <v>(T=20 m/m)</v>
          </cell>
          <cell r="G770" t="str">
            <v>㎡</v>
          </cell>
          <cell r="I770">
            <v>0</v>
          </cell>
        </row>
        <row r="771">
          <cell r="A771" t="str">
            <v>E2</v>
          </cell>
          <cell r="B771">
            <v>0</v>
          </cell>
          <cell r="C771" t="str">
            <v>계</v>
          </cell>
          <cell r="D771">
            <v>2232614</v>
          </cell>
          <cell r="I771">
            <v>0</v>
          </cell>
        </row>
        <row r="772">
          <cell r="A772" t="str">
            <v>T2</v>
          </cell>
          <cell r="B772">
            <v>776</v>
          </cell>
          <cell r="C772" t="str">
            <v>3.15</v>
          </cell>
          <cell r="D772">
            <v>2232741</v>
          </cell>
          <cell r="E772" t="str">
            <v>배수시설</v>
          </cell>
          <cell r="I772">
            <v>0</v>
          </cell>
        </row>
        <row r="773">
          <cell r="A773" t="str">
            <v>D00572</v>
          </cell>
          <cell r="B773">
            <v>4</v>
          </cell>
          <cell r="C773" t="str">
            <v>a</v>
          </cell>
          <cell r="D773">
            <v>2232742</v>
          </cell>
          <cell r="E773" t="str">
            <v>집 수 구</v>
          </cell>
          <cell r="G773" t="str">
            <v>EA</v>
          </cell>
          <cell r="I773">
            <v>0</v>
          </cell>
        </row>
        <row r="774">
          <cell r="A774" t="str">
            <v>D00573</v>
          </cell>
          <cell r="B774">
            <v>20</v>
          </cell>
          <cell r="C774" t="str">
            <v>b</v>
          </cell>
          <cell r="D774">
            <v>2232743</v>
          </cell>
          <cell r="E774" t="str">
            <v>배 수 구</v>
          </cell>
          <cell r="F774" t="str">
            <v>(스테인레스관)</v>
          </cell>
          <cell r="G774" t="str">
            <v>M</v>
          </cell>
          <cell r="I774">
            <v>0</v>
          </cell>
        </row>
        <row r="775">
          <cell r="A775" t="str">
            <v>D00574</v>
          </cell>
          <cell r="B775">
            <v>12</v>
          </cell>
          <cell r="C775" t="str">
            <v>c</v>
          </cell>
          <cell r="D775">
            <v>2232807</v>
          </cell>
          <cell r="E775" t="str">
            <v>부착시설(A)</v>
          </cell>
          <cell r="G775" t="str">
            <v>EA</v>
          </cell>
          <cell r="I775">
            <v>0</v>
          </cell>
        </row>
        <row r="776">
          <cell r="A776" t="str">
            <v>D00577</v>
          </cell>
          <cell r="B776">
            <v>36</v>
          </cell>
          <cell r="C776" t="str">
            <v>d</v>
          </cell>
          <cell r="D776">
            <v>2232839</v>
          </cell>
          <cell r="E776" t="str">
            <v>도 수 로</v>
          </cell>
          <cell r="G776" t="str">
            <v>M</v>
          </cell>
          <cell r="I776">
            <v>0</v>
          </cell>
        </row>
        <row r="777">
          <cell r="A777" t="str">
            <v>E2</v>
          </cell>
          <cell r="B777">
            <v>0</v>
          </cell>
          <cell r="C777" t="str">
            <v>계</v>
          </cell>
          <cell r="D777">
            <v>2232855</v>
          </cell>
          <cell r="I777">
            <v>0</v>
          </cell>
        </row>
        <row r="778">
          <cell r="A778" t="str">
            <v>T2</v>
          </cell>
          <cell r="B778">
            <v>780</v>
          </cell>
          <cell r="C778" t="str">
            <v>3.16</v>
          </cell>
          <cell r="D778">
            <v>2232871</v>
          </cell>
          <cell r="E778" t="str">
            <v>스페이서설치</v>
          </cell>
          <cell r="I778">
            <v>0</v>
          </cell>
        </row>
        <row r="779">
          <cell r="A779" t="str">
            <v>D00588</v>
          </cell>
          <cell r="B779">
            <v>1327</v>
          </cell>
          <cell r="C779" t="str">
            <v>a</v>
          </cell>
          <cell r="D779">
            <v>2232887</v>
          </cell>
          <cell r="E779" t="str">
            <v>스페이서 설치</v>
          </cell>
          <cell r="F779" t="str">
            <v>(슬라브및기초용)</v>
          </cell>
          <cell r="G779" t="str">
            <v>㎡</v>
          </cell>
          <cell r="I779">
            <v>0</v>
          </cell>
        </row>
        <row r="780">
          <cell r="A780" t="str">
            <v>D01070</v>
          </cell>
          <cell r="B780">
            <v>301</v>
          </cell>
          <cell r="C780" t="str">
            <v>b</v>
          </cell>
          <cell r="D780">
            <v>2232895</v>
          </cell>
          <cell r="E780" t="str">
            <v>스페이서 설치</v>
          </cell>
          <cell r="F780" t="str">
            <v>(벽체용)</v>
          </cell>
          <cell r="G780" t="str">
            <v>㎡</v>
          </cell>
          <cell r="I780">
            <v>0</v>
          </cell>
        </row>
        <row r="781">
          <cell r="A781" t="str">
            <v>E2</v>
          </cell>
          <cell r="B781">
            <v>0</v>
          </cell>
          <cell r="C781" t="str">
            <v>계</v>
          </cell>
          <cell r="D781">
            <v>2232899</v>
          </cell>
          <cell r="I781">
            <v>0</v>
          </cell>
        </row>
        <row r="782">
          <cell r="A782" t="str">
            <v>T2</v>
          </cell>
          <cell r="B782">
            <v>785</v>
          </cell>
          <cell r="C782" t="str">
            <v>3.17</v>
          </cell>
          <cell r="D782">
            <v>2232917</v>
          </cell>
          <cell r="E782" t="str">
            <v>교명판 설명판</v>
          </cell>
          <cell r="I782">
            <v>0</v>
          </cell>
        </row>
        <row r="783">
          <cell r="A783" t="str">
            <v>D00581</v>
          </cell>
          <cell r="B783">
            <v>4</v>
          </cell>
          <cell r="C783" t="str">
            <v>a</v>
          </cell>
          <cell r="D783">
            <v>2232918</v>
          </cell>
          <cell r="E783" t="str">
            <v>교 명 주</v>
          </cell>
          <cell r="F783" t="str">
            <v>(소형,화강석)</v>
          </cell>
          <cell r="G783" t="str">
            <v>기</v>
          </cell>
          <cell r="I783">
            <v>0</v>
          </cell>
        </row>
        <row r="784">
          <cell r="A784" t="str">
            <v>D00583</v>
          </cell>
          <cell r="B784">
            <v>2</v>
          </cell>
          <cell r="C784" t="str">
            <v>b</v>
          </cell>
          <cell r="D784">
            <v>2232919</v>
          </cell>
          <cell r="E784" t="str">
            <v>교 명 판(황동주물)</v>
          </cell>
          <cell r="F784" t="str">
            <v>(450x200x10)</v>
          </cell>
          <cell r="G784" t="str">
            <v>EA</v>
          </cell>
          <cell r="I784">
            <v>0</v>
          </cell>
        </row>
        <row r="785">
          <cell r="A785" t="str">
            <v>D00584</v>
          </cell>
          <cell r="B785">
            <v>2</v>
          </cell>
          <cell r="C785" t="str">
            <v>c</v>
          </cell>
          <cell r="D785">
            <v>2232983</v>
          </cell>
          <cell r="E785" t="str">
            <v>설 명 판(황동주물)</v>
          </cell>
          <cell r="F785" t="str">
            <v>(500x300x10)</v>
          </cell>
          <cell r="G785" t="str">
            <v>EA</v>
          </cell>
          <cell r="I785">
            <v>0</v>
          </cell>
        </row>
        <row r="786">
          <cell r="A786" t="str">
            <v>E2</v>
          </cell>
          <cell r="B786">
            <v>0</v>
          </cell>
          <cell r="C786" t="str">
            <v>계</v>
          </cell>
          <cell r="D786">
            <v>2233015</v>
          </cell>
          <cell r="I786">
            <v>0</v>
          </cell>
        </row>
        <row r="787">
          <cell r="A787" t="str">
            <v>D00594</v>
          </cell>
          <cell r="B787">
            <v>1</v>
          </cell>
          <cell r="C787" t="str">
            <v>3.18</v>
          </cell>
          <cell r="D787">
            <v>2233023</v>
          </cell>
          <cell r="E787" t="str">
            <v>측량기준점 설치</v>
          </cell>
          <cell r="F787" t="str">
            <v>(황동주물)</v>
          </cell>
          <cell r="G787" t="str">
            <v>EA</v>
          </cell>
          <cell r="I787">
            <v>0</v>
          </cell>
        </row>
        <row r="788">
          <cell r="A788" t="str">
            <v>T2</v>
          </cell>
          <cell r="B788">
            <v>790</v>
          </cell>
          <cell r="C788" t="str">
            <v>3.19</v>
          </cell>
          <cell r="D788">
            <v>2233151</v>
          </cell>
          <cell r="E788" t="str">
            <v>충 진 재</v>
          </cell>
          <cell r="I788">
            <v>0</v>
          </cell>
        </row>
        <row r="789">
          <cell r="A789" t="str">
            <v>D00846</v>
          </cell>
          <cell r="B789">
            <v>30</v>
          </cell>
          <cell r="C789" t="str">
            <v>a</v>
          </cell>
          <cell r="D789">
            <v>2233219</v>
          </cell>
          <cell r="E789" t="str">
            <v>폴리우레탄실란트채움</v>
          </cell>
          <cell r="F789" t="str">
            <v>(25x20)</v>
          </cell>
          <cell r="G789" t="str">
            <v>M</v>
          </cell>
          <cell r="I789">
            <v>0</v>
          </cell>
        </row>
        <row r="790">
          <cell r="A790" t="str">
            <v>D01224</v>
          </cell>
          <cell r="B790">
            <v>21</v>
          </cell>
          <cell r="C790" t="str">
            <v>b</v>
          </cell>
          <cell r="D790">
            <v>2233223</v>
          </cell>
          <cell r="E790" t="str">
            <v>폴리우레탄실란트채움</v>
          </cell>
          <cell r="F790" t="str">
            <v>(25x10)</v>
          </cell>
          <cell r="G790" t="str">
            <v>M</v>
          </cell>
          <cell r="I790">
            <v>0</v>
          </cell>
        </row>
        <row r="791">
          <cell r="A791" t="str">
            <v>E2</v>
          </cell>
          <cell r="B791">
            <v>0</v>
          </cell>
          <cell r="C791" t="str">
            <v>계</v>
          </cell>
          <cell r="D791">
            <v>2233225</v>
          </cell>
          <cell r="I791">
            <v>0</v>
          </cell>
        </row>
        <row r="792">
          <cell r="A792" t="str">
            <v>D01308</v>
          </cell>
          <cell r="B792">
            <v>253</v>
          </cell>
          <cell r="C792" t="str">
            <v>3.20</v>
          </cell>
          <cell r="D792">
            <v>2233665</v>
          </cell>
          <cell r="E792" t="str">
            <v>강섬유보강재</v>
          </cell>
          <cell r="F792" t="str">
            <v>(900 g/㎥)</v>
          </cell>
          <cell r="G792" t="str">
            <v>㎥</v>
          </cell>
          <cell r="I792">
            <v>0</v>
          </cell>
        </row>
        <row r="793">
          <cell r="A793" t="str">
            <v>D01309</v>
          </cell>
          <cell r="B793">
            <v>40</v>
          </cell>
          <cell r="C793" t="str">
            <v>3.21</v>
          </cell>
          <cell r="D793">
            <v>2234161</v>
          </cell>
          <cell r="E793" t="str">
            <v>모래주머니</v>
          </cell>
          <cell r="G793" t="str">
            <v>EA</v>
          </cell>
          <cell r="I793">
            <v>0</v>
          </cell>
        </row>
        <row r="794">
          <cell r="A794" t="str">
            <v>D00911</v>
          </cell>
          <cell r="B794">
            <v>89</v>
          </cell>
          <cell r="C794" t="str">
            <v>3.22</v>
          </cell>
          <cell r="D794">
            <v>2387158</v>
          </cell>
          <cell r="E794" t="str">
            <v>방 호 벽</v>
          </cell>
          <cell r="F794" t="str">
            <v>(육교용)</v>
          </cell>
          <cell r="G794" t="str">
            <v>M</v>
          </cell>
          <cell r="I794">
            <v>0</v>
          </cell>
        </row>
        <row r="795">
          <cell r="A795" t="str">
            <v>D00791</v>
          </cell>
          <cell r="B795">
            <v>20</v>
          </cell>
          <cell r="C795" t="str">
            <v>3.23</v>
          </cell>
          <cell r="D795">
            <v>2463656</v>
          </cell>
          <cell r="E795" t="str">
            <v>교좌장치표지판</v>
          </cell>
          <cell r="G795" t="str">
            <v>EA</v>
          </cell>
          <cell r="I795">
            <v>0</v>
          </cell>
        </row>
        <row r="796">
          <cell r="A796" t="str">
            <v>D00817</v>
          </cell>
          <cell r="B796">
            <v>0.106</v>
          </cell>
          <cell r="C796" t="str">
            <v>3.24</v>
          </cell>
          <cell r="D796">
            <v>2501905</v>
          </cell>
          <cell r="E796" t="str">
            <v>아스팔트 채움</v>
          </cell>
          <cell r="F796" t="str">
            <v>(브론아스팔트)</v>
          </cell>
          <cell r="G796" t="str">
            <v>㎥</v>
          </cell>
          <cell r="I796">
            <v>0</v>
          </cell>
        </row>
        <row r="797">
          <cell r="A797" t="str">
            <v>D01064</v>
          </cell>
          <cell r="B797">
            <v>30</v>
          </cell>
          <cell r="C797" t="str">
            <v>3.25</v>
          </cell>
          <cell r="D797">
            <v>2521030</v>
          </cell>
          <cell r="E797" t="str">
            <v>중앙분리대</v>
          </cell>
          <cell r="G797" t="str">
            <v>M</v>
          </cell>
          <cell r="I797">
            <v>0</v>
          </cell>
        </row>
        <row r="798">
          <cell r="A798" t="str">
            <v>D03817</v>
          </cell>
          <cell r="B798">
            <v>102</v>
          </cell>
          <cell r="C798" t="str">
            <v>3.26</v>
          </cell>
          <cell r="D798">
            <v>2530592</v>
          </cell>
          <cell r="E798" t="str">
            <v>ELASTIC FILLER</v>
          </cell>
          <cell r="F798" t="str">
            <v>(T=20 m/m)</v>
          </cell>
          <cell r="G798" t="str">
            <v>㎡</v>
          </cell>
          <cell r="I798">
            <v>0</v>
          </cell>
        </row>
        <row r="799">
          <cell r="A799" t="str">
            <v>D00593</v>
          </cell>
          <cell r="B799">
            <v>345</v>
          </cell>
          <cell r="C799" t="str">
            <v>3.27</v>
          </cell>
          <cell r="D799">
            <v>2537764</v>
          </cell>
          <cell r="E799" t="str">
            <v>낙하물방지망</v>
          </cell>
          <cell r="G799" t="str">
            <v>㎡</v>
          </cell>
          <cell r="I799">
            <v>0</v>
          </cell>
        </row>
        <row r="800">
          <cell r="A800" t="str">
            <v>D00847</v>
          </cell>
          <cell r="B800">
            <v>89</v>
          </cell>
          <cell r="C800" t="str">
            <v>3.28</v>
          </cell>
          <cell r="D800">
            <v>2537796</v>
          </cell>
          <cell r="E800" t="str">
            <v>가드휀스설치</v>
          </cell>
          <cell r="G800" t="str">
            <v>M</v>
          </cell>
          <cell r="I800">
            <v>0</v>
          </cell>
        </row>
        <row r="801">
          <cell r="A801" t="str">
            <v>D01305</v>
          </cell>
          <cell r="B801">
            <v>2</v>
          </cell>
          <cell r="C801" t="str">
            <v>3.29</v>
          </cell>
          <cell r="D801">
            <v>2537812</v>
          </cell>
          <cell r="E801" t="str">
            <v>점검용계단</v>
          </cell>
          <cell r="G801" t="str">
            <v>EA</v>
          </cell>
          <cell r="I801">
            <v>0</v>
          </cell>
        </row>
        <row r="802">
          <cell r="A802" t="str">
            <v>D03871</v>
          </cell>
          <cell r="B802">
            <v>10</v>
          </cell>
          <cell r="C802" t="str">
            <v>3.30</v>
          </cell>
          <cell r="D802">
            <v>2537820</v>
          </cell>
          <cell r="E802" t="str">
            <v>평판재하시험</v>
          </cell>
          <cell r="G802" t="str">
            <v>개소</v>
          </cell>
          <cell r="I802">
            <v>0</v>
          </cell>
        </row>
        <row r="803">
          <cell r="A803" t="str">
            <v>E3</v>
          </cell>
          <cell r="B803">
            <v>0</v>
          </cell>
          <cell r="C803" t="str">
            <v>합계</v>
          </cell>
          <cell r="D803">
            <v>2537828</v>
          </cell>
          <cell r="I803">
            <v>0</v>
          </cell>
        </row>
        <row r="804">
          <cell r="A804" t="str">
            <v>T3</v>
          </cell>
          <cell r="B804">
            <v>901</v>
          </cell>
          <cell r="C804" t="str">
            <v>3.F</v>
          </cell>
          <cell r="D804">
            <v>2537892</v>
          </cell>
          <cell r="E804" t="str">
            <v>영    암    교</v>
          </cell>
          <cell r="F804" t="str">
            <v>PRE-FLEX BEAM</v>
          </cell>
          <cell r="I804">
            <v>0</v>
          </cell>
        </row>
        <row r="805">
          <cell r="A805" t="str">
            <v>T2</v>
          </cell>
          <cell r="B805">
            <v>813</v>
          </cell>
          <cell r="C805" t="str">
            <v>3.01</v>
          </cell>
          <cell r="D805">
            <v>2538020</v>
          </cell>
          <cell r="E805" t="str">
            <v>토          공</v>
          </cell>
          <cell r="I805">
            <v>0</v>
          </cell>
        </row>
        <row r="806">
          <cell r="A806" t="str">
            <v>D00096</v>
          </cell>
          <cell r="B806">
            <v>1421</v>
          </cell>
          <cell r="C806" t="str">
            <v>a</v>
          </cell>
          <cell r="D806">
            <v>2691317</v>
          </cell>
          <cell r="E806" t="str">
            <v>구조물터파기</v>
          </cell>
          <cell r="F806" t="str">
            <v>(육상토사 0∼2 M)</v>
          </cell>
          <cell r="G806" t="str">
            <v>㎥</v>
          </cell>
          <cell r="I806">
            <v>0</v>
          </cell>
        </row>
        <row r="807">
          <cell r="A807" t="str">
            <v>D00097</v>
          </cell>
          <cell r="B807">
            <v>548</v>
          </cell>
          <cell r="C807" t="str">
            <v>b</v>
          </cell>
          <cell r="D807">
            <v>2691653</v>
          </cell>
          <cell r="E807" t="str">
            <v>구조물터파기</v>
          </cell>
          <cell r="F807" t="str">
            <v>(육상토사 2∼4 M)</v>
          </cell>
          <cell r="G807" t="str">
            <v>㎥</v>
          </cell>
          <cell r="I807">
            <v>0</v>
          </cell>
        </row>
        <row r="808">
          <cell r="A808" t="str">
            <v>D00131</v>
          </cell>
          <cell r="B808">
            <v>154</v>
          </cell>
          <cell r="C808" t="str">
            <v>c</v>
          </cell>
          <cell r="D808">
            <v>2691821</v>
          </cell>
          <cell r="E808" t="str">
            <v>구조물터파기</v>
          </cell>
          <cell r="F808" t="str">
            <v>(육상풍화암 2∼3 M)</v>
          </cell>
          <cell r="G808" t="str">
            <v>㎥</v>
          </cell>
          <cell r="I808">
            <v>0</v>
          </cell>
        </row>
        <row r="809">
          <cell r="A809" t="str">
            <v>D03858</v>
          </cell>
          <cell r="B809">
            <v>134</v>
          </cell>
          <cell r="C809" t="str">
            <v>d</v>
          </cell>
          <cell r="D809">
            <v>2691905</v>
          </cell>
          <cell r="E809" t="str">
            <v>구조물터파기</v>
          </cell>
          <cell r="F809" t="str">
            <v>(육상풍화암 4∼5 M)</v>
          </cell>
          <cell r="G809" t="str">
            <v>㎥</v>
          </cell>
          <cell r="I809">
            <v>0</v>
          </cell>
        </row>
        <row r="810">
          <cell r="A810" t="str">
            <v>D00160</v>
          </cell>
          <cell r="B810">
            <v>1155</v>
          </cell>
          <cell r="C810" t="str">
            <v>e</v>
          </cell>
          <cell r="D810">
            <v>2691989</v>
          </cell>
          <cell r="E810" t="str">
            <v>되메우기및다짐</v>
          </cell>
          <cell r="F810" t="str">
            <v>(인력30%+백호우70%)</v>
          </cell>
          <cell r="G810" t="str">
            <v>㎥</v>
          </cell>
          <cell r="I810">
            <v>0</v>
          </cell>
        </row>
        <row r="811">
          <cell r="A811" t="str">
            <v>D00170</v>
          </cell>
          <cell r="B811">
            <v>1491</v>
          </cell>
          <cell r="C811" t="str">
            <v>f</v>
          </cell>
          <cell r="D811">
            <v>2692109</v>
          </cell>
          <cell r="E811" t="str">
            <v>뒷채움잡석</v>
          </cell>
          <cell r="F811" t="str">
            <v>(현장암유용)</v>
          </cell>
          <cell r="G811" t="str">
            <v>㎥</v>
          </cell>
          <cell r="I811">
            <v>0</v>
          </cell>
        </row>
        <row r="812">
          <cell r="A812" t="str">
            <v>D00150</v>
          </cell>
          <cell r="B812">
            <v>2672</v>
          </cell>
          <cell r="C812" t="str">
            <v>g</v>
          </cell>
          <cell r="D812">
            <v>2692169</v>
          </cell>
          <cell r="E812" t="str">
            <v>교대앞성토</v>
          </cell>
          <cell r="G812" t="str">
            <v>㎥</v>
          </cell>
          <cell r="I812">
            <v>0</v>
          </cell>
        </row>
        <row r="813">
          <cell r="A813" t="str">
            <v>D01202</v>
          </cell>
          <cell r="B813">
            <v>180</v>
          </cell>
          <cell r="C813" t="str">
            <v>h</v>
          </cell>
          <cell r="D813">
            <v>2692199</v>
          </cell>
          <cell r="E813" t="str">
            <v>암면고르기</v>
          </cell>
          <cell r="F813" t="str">
            <v>(발파암)</v>
          </cell>
          <cell r="G813" t="str">
            <v>㎡</v>
          </cell>
          <cell r="I813">
            <v>0</v>
          </cell>
        </row>
        <row r="814">
          <cell r="A814" t="str">
            <v>E2</v>
          </cell>
          <cell r="B814">
            <v>0</v>
          </cell>
          <cell r="C814" t="str">
            <v>계</v>
          </cell>
          <cell r="D814">
            <v>2692229</v>
          </cell>
          <cell r="I814">
            <v>0</v>
          </cell>
        </row>
        <row r="815">
          <cell r="A815" t="str">
            <v>T2</v>
          </cell>
          <cell r="B815">
            <v>821</v>
          </cell>
          <cell r="C815" t="str">
            <v>3.02</v>
          </cell>
          <cell r="D815">
            <v>2693200</v>
          </cell>
          <cell r="E815" t="str">
            <v>거 푸 집</v>
          </cell>
          <cell r="I815">
            <v>0</v>
          </cell>
        </row>
        <row r="816">
          <cell r="A816" t="str">
            <v>D00276</v>
          </cell>
          <cell r="B816">
            <v>1778</v>
          </cell>
          <cell r="C816" t="str">
            <v>a</v>
          </cell>
          <cell r="D816">
            <v>2693201</v>
          </cell>
          <cell r="E816" t="str">
            <v>합판거푸집</v>
          </cell>
          <cell r="F816" t="str">
            <v>(3 회)</v>
          </cell>
          <cell r="G816" t="str">
            <v>㎡</v>
          </cell>
          <cell r="I816">
            <v>0</v>
          </cell>
        </row>
        <row r="817">
          <cell r="A817" t="str">
            <v>D00277</v>
          </cell>
          <cell r="B817">
            <v>335</v>
          </cell>
          <cell r="C817" t="str">
            <v>b</v>
          </cell>
          <cell r="D817">
            <v>2693265</v>
          </cell>
          <cell r="E817" t="str">
            <v>합판거푸집</v>
          </cell>
          <cell r="F817" t="str">
            <v>(3 회 7∼10 m)</v>
          </cell>
          <cell r="G817" t="str">
            <v>㎡</v>
          </cell>
          <cell r="I817">
            <v>0</v>
          </cell>
        </row>
        <row r="818">
          <cell r="A818" t="str">
            <v>D00280</v>
          </cell>
          <cell r="B818">
            <v>232</v>
          </cell>
          <cell r="C818" t="str">
            <v>c</v>
          </cell>
          <cell r="D818">
            <v>2693297</v>
          </cell>
          <cell r="E818" t="str">
            <v>합판거푸집</v>
          </cell>
          <cell r="F818" t="str">
            <v>(4 회)</v>
          </cell>
          <cell r="G818" t="str">
            <v>㎡</v>
          </cell>
          <cell r="I818">
            <v>0</v>
          </cell>
        </row>
        <row r="819">
          <cell r="A819" t="str">
            <v>D00282</v>
          </cell>
          <cell r="B819">
            <v>189</v>
          </cell>
          <cell r="C819" t="str">
            <v>d</v>
          </cell>
          <cell r="D819">
            <v>2693301</v>
          </cell>
          <cell r="E819" t="str">
            <v>합판거푸집</v>
          </cell>
          <cell r="F819" t="str">
            <v>(6 회)</v>
          </cell>
          <cell r="G819" t="str">
            <v>㎡</v>
          </cell>
          <cell r="I819">
            <v>0</v>
          </cell>
        </row>
        <row r="820">
          <cell r="A820" t="str">
            <v>D00265</v>
          </cell>
          <cell r="B820">
            <v>364</v>
          </cell>
          <cell r="C820" t="str">
            <v>e</v>
          </cell>
          <cell r="D820">
            <v>2693305</v>
          </cell>
          <cell r="E820" t="str">
            <v>문양거푸집(합판4회+</v>
          </cell>
          <cell r="F820" t="str">
            <v>문양스치로폴(0∼7M)</v>
          </cell>
          <cell r="G820" t="str">
            <v>㎡</v>
          </cell>
          <cell r="I820">
            <v>0</v>
          </cell>
        </row>
        <row r="821">
          <cell r="A821" t="str">
            <v>D01111</v>
          </cell>
          <cell r="B821">
            <v>66</v>
          </cell>
          <cell r="C821" t="str">
            <v>f</v>
          </cell>
          <cell r="D821">
            <v>2693309</v>
          </cell>
          <cell r="E821" t="str">
            <v>문양거푸집(합판4회+</v>
          </cell>
          <cell r="F821" t="str">
            <v>문양스치로폴(7∼10M)</v>
          </cell>
          <cell r="G821" t="str">
            <v>㎡</v>
          </cell>
          <cell r="I821">
            <v>0</v>
          </cell>
        </row>
        <row r="822">
          <cell r="A822" t="str">
            <v>E2</v>
          </cell>
          <cell r="B822">
            <v>0</v>
          </cell>
          <cell r="C822" t="str">
            <v>계</v>
          </cell>
          <cell r="D822">
            <v>2693441</v>
          </cell>
          <cell r="I822">
            <v>0</v>
          </cell>
        </row>
        <row r="823">
          <cell r="A823" t="str">
            <v>D00323</v>
          </cell>
          <cell r="B823">
            <v>1227</v>
          </cell>
          <cell r="C823" t="str">
            <v>3.03</v>
          </cell>
          <cell r="D823">
            <v>2693442</v>
          </cell>
          <cell r="E823" t="str">
            <v>강관비계</v>
          </cell>
          <cell r="F823" t="str">
            <v>(0∼30 M)</v>
          </cell>
          <cell r="G823" t="str">
            <v>㎡</v>
          </cell>
          <cell r="I823">
            <v>0</v>
          </cell>
        </row>
        <row r="824">
          <cell r="A824" t="str">
            <v>T2</v>
          </cell>
          <cell r="B824">
            <v>827</v>
          </cell>
          <cell r="C824" t="str">
            <v>3.04</v>
          </cell>
          <cell r="D824">
            <v>2693506</v>
          </cell>
          <cell r="E824" t="str">
            <v>동 바 리</v>
          </cell>
          <cell r="I824">
            <v>0</v>
          </cell>
        </row>
        <row r="825">
          <cell r="A825" t="str">
            <v>D00327</v>
          </cell>
          <cell r="B825">
            <v>702</v>
          </cell>
          <cell r="C825" t="str">
            <v>a</v>
          </cell>
          <cell r="D825">
            <v>2693538</v>
          </cell>
          <cell r="E825" t="str">
            <v>동바리공</v>
          </cell>
          <cell r="F825" t="str">
            <v>(목재 4 회)</v>
          </cell>
          <cell r="G825" t="str">
            <v>공㎥</v>
          </cell>
          <cell r="I825">
            <v>0</v>
          </cell>
        </row>
        <row r="826">
          <cell r="A826" t="str">
            <v>D00334</v>
          </cell>
          <cell r="B826">
            <v>262</v>
          </cell>
          <cell r="C826" t="str">
            <v>b</v>
          </cell>
          <cell r="D826">
            <v>2693562</v>
          </cell>
          <cell r="E826" t="str">
            <v>강관동바리</v>
          </cell>
          <cell r="F826" t="str">
            <v>(교량용)</v>
          </cell>
          <cell r="G826" t="str">
            <v>공㎥</v>
          </cell>
          <cell r="I826">
            <v>0</v>
          </cell>
        </row>
        <row r="827">
          <cell r="A827" t="str">
            <v>D01129</v>
          </cell>
          <cell r="B827">
            <v>79</v>
          </cell>
          <cell r="C827" t="str">
            <v>c</v>
          </cell>
          <cell r="D827">
            <v>2693566</v>
          </cell>
          <cell r="E827" t="str">
            <v>수평보강재(교량용)</v>
          </cell>
          <cell r="F827" t="str">
            <v>(강관동바리)</v>
          </cell>
          <cell r="G827" t="str">
            <v>㎡</v>
          </cell>
          <cell r="I827">
            <v>0</v>
          </cell>
        </row>
        <row r="828">
          <cell r="A828" t="str">
            <v>E2</v>
          </cell>
          <cell r="B828">
            <v>0</v>
          </cell>
          <cell r="C828" t="str">
            <v>계</v>
          </cell>
          <cell r="D828">
            <v>2693568</v>
          </cell>
          <cell r="I828">
            <v>0</v>
          </cell>
        </row>
        <row r="829">
          <cell r="A829" t="str">
            <v>T2</v>
          </cell>
          <cell r="B829">
            <v>831</v>
          </cell>
          <cell r="C829" t="str">
            <v>3.05</v>
          </cell>
          <cell r="D829">
            <v>2693690</v>
          </cell>
          <cell r="E829" t="str">
            <v>철근가공조립</v>
          </cell>
          <cell r="I829">
            <v>0</v>
          </cell>
        </row>
        <row r="830">
          <cell r="A830" t="str">
            <v>D00271</v>
          </cell>
          <cell r="B830">
            <v>16.827999999999999</v>
          </cell>
          <cell r="C830" t="str">
            <v>a</v>
          </cell>
          <cell r="D830">
            <v>2693692</v>
          </cell>
          <cell r="E830" t="str">
            <v>철근가공조립</v>
          </cell>
          <cell r="F830" t="str">
            <v>(보 통)</v>
          </cell>
          <cell r="G830" t="str">
            <v>Ton</v>
          </cell>
          <cell r="I830">
            <v>0</v>
          </cell>
        </row>
        <row r="831">
          <cell r="A831" t="str">
            <v>D00272</v>
          </cell>
          <cell r="B831">
            <v>203.584</v>
          </cell>
          <cell r="C831" t="str">
            <v>b</v>
          </cell>
          <cell r="D831">
            <v>2693694</v>
          </cell>
          <cell r="E831" t="str">
            <v>철근가공조립</v>
          </cell>
          <cell r="F831" t="str">
            <v>(복 잡)</v>
          </cell>
          <cell r="G831" t="str">
            <v>Ton</v>
          </cell>
          <cell r="I831">
            <v>0</v>
          </cell>
        </row>
        <row r="832">
          <cell r="A832" t="str">
            <v>E2</v>
          </cell>
          <cell r="B832">
            <v>0</v>
          </cell>
          <cell r="C832" t="str">
            <v>계</v>
          </cell>
          <cell r="D832">
            <v>2693697</v>
          </cell>
          <cell r="I832">
            <v>0</v>
          </cell>
        </row>
        <row r="833">
          <cell r="A833" t="str">
            <v>T2</v>
          </cell>
          <cell r="B833">
            <v>836</v>
          </cell>
          <cell r="C833" t="str">
            <v>3.06</v>
          </cell>
          <cell r="D833">
            <v>2693698</v>
          </cell>
          <cell r="E833" t="str">
            <v>콘크리트타설</v>
          </cell>
          <cell r="I833">
            <v>0</v>
          </cell>
        </row>
        <row r="834">
          <cell r="A834" t="str">
            <v>D00237</v>
          </cell>
          <cell r="B834">
            <v>1521</v>
          </cell>
          <cell r="C834" t="str">
            <v>a</v>
          </cell>
          <cell r="D834">
            <v>2693762</v>
          </cell>
          <cell r="E834" t="str">
            <v>콘크리트타설</v>
          </cell>
          <cell r="F834" t="str">
            <v>(철근 펌프카)</v>
          </cell>
          <cell r="G834" t="str">
            <v>㎥</v>
          </cell>
          <cell r="I834">
            <v>0</v>
          </cell>
        </row>
        <row r="835">
          <cell r="A835" t="str">
            <v>D00238</v>
          </cell>
          <cell r="B835">
            <v>420</v>
          </cell>
          <cell r="C835" t="str">
            <v>b</v>
          </cell>
          <cell r="D835">
            <v>2693794</v>
          </cell>
          <cell r="E835" t="str">
            <v>콘크리트타설</v>
          </cell>
          <cell r="F835" t="str">
            <v>(무근 펌프카)</v>
          </cell>
          <cell r="G835" t="str">
            <v>㎥</v>
          </cell>
          <cell r="I835">
            <v>0</v>
          </cell>
        </row>
        <row r="836">
          <cell r="A836" t="str">
            <v>D00231</v>
          </cell>
          <cell r="B836">
            <v>90</v>
          </cell>
          <cell r="C836" t="str">
            <v>c</v>
          </cell>
          <cell r="D836">
            <v>2693810</v>
          </cell>
          <cell r="E836" t="str">
            <v>콘크리트타설</v>
          </cell>
          <cell r="F836" t="str">
            <v>(무근 VIB 제외)</v>
          </cell>
          <cell r="G836" t="str">
            <v>㎥</v>
          </cell>
          <cell r="I836">
            <v>0</v>
          </cell>
        </row>
        <row r="837">
          <cell r="A837" t="str">
            <v>E2</v>
          </cell>
          <cell r="B837">
            <v>0</v>
          </cell>
          <cell r="C837" t="str">
            <v>계</v>
          </cell>
          <cell r="D837">
            <v>2693826</v>
          </cell>
          <cell r="I837">
            <v>0</v>
          </cell>
        </row>
        <row r="838">
          <cell r="A838" t="str">
            <v>T2</v>
          </cell>
          <cell r="B838">
            <v>840</v>
          </cell>
          <cell r="C838" t="str">
            <v>3.07</v>
          </cell>
          <cell r="D838">
            <v>2693834</v>
          </cell>
          <cell r="E838" t="str">
            <v>표 면 처 리</v>
          </cell>
          <cell r="I838">
            <v>0</v>
          </cell>
        </row>
        <row r="839">
          <cell r="A839" t="str">
            <v>D00537</v>
          </cell>
          <cell r="B839">
            <v>837</v>
          </cell>
          <cell r="C839" t="str">
            <v>a</v>
          </cell>
          <cell r="D839">
            <v>2693838</v>
          </cell>
          <cell r="E839" t="str">
            <v>슬래브양생</v>
          </cell>
          <cell r="F839" t="str">
            <v>(양생제)</v>
          </cell>
          <cell r="G839" t="str">
            <v>㎡</v>
          </cell>
          <cell r="I839">
            <v>0</v>
          </cell>
        </row>
        <row r="840">
          <cell r="A840" t="str">
            <v>D00539</v>
          </cell>
          <cell r="B840">
            <v>758</v>
          </cell>
          <cell r="C840" t="str">
            <v>b</v>
          </cell>
          <cell r="D840">
            <v>2693840</v>
          </cell>
          <cell r="E840" t="str">
            <v>슬래브면고르기</v>
          </cell>
          <cell r="F840" t="str">
            <v>(데크 피니샤)</v>
          </cell>
          <cell r="G840" t="str">
            <v>㎡</v>
          </cell>
          <cell r="I840">
            <v>0</v>
          </cell>
        </row>
        <row r="841">
          <cell r="A841" t="str">
            <v>E2</v>
          </cell>
          <cell r="B841">
            <v>0</v>
          </cell>
          <cell r="C841" t="str">
            <v>계</v>
          </cell>
          <cell r="D841">
            <v>2693841</v>
          </cell>
          <cell r="I841">
            <v>0</v>
          </cell>
        </row>
        <row r="842">
          <cell r="A842" t="str">
            <v>T2</v>
          </cell>
          <cell r="B842">
            <v>846</v>
          </cell>
          <cell r="C842" t="str">
            <v>3.08</v>
          </cell>
          <cell r="D842">
            <v>2693969</v>
          </cell>
          <cell r="E842" t="str">
            <v>교좌장치</v>
          </cell>
          <cell r="I842">
            <v>0</v>
          </cell>
        </row>
        <row r="843">
          <cell r="A843" t="str">
            <v>D00544</v>
          </cell>
          <cell r="B843">
            <v>2</v>
          </cell>
          <cell r="C843" t="str">
            <v>a</v>
          </cell>
          <cell r="D843">
            <v>2694065</v>
          </cell>
          <cell r="E843" t="str">
            <v>교좌장치</v>
          </cell>
          <cell r="F843" t="str">
            <v>(고정단 175 Ton)</v>
          </cell>
          <cell r="G843" t="str">
            <v>EA</v>
          </cell>
          <cell r="I843">
            <v>0</v>
          </cell>
        </row>
        <row r="844">
          <cell r="A844" t="str">
            <v>D00542</v>
          </cell>
          <cell r="B844">
            <v>6</v>
          </cell>
          <cell r="C844" t="str">
            <v>b</v>
          </cell>
          <cell r="D844">
            <v>2694113</v>
          </cell>
          <cell r="E844" t="str">
            <v>교좌장치</v>
          </cell>
          <cell r="F844" t="str">
            <v>(횡방향가동단175Ton)</v>
          </cell>
          <cell r="G844" t="str">
            <v>EA</v>
          </cell>
          <cell r="I844">
            <v>0</v>
          </cell>
        </row>
        <row r="845">
          <cell r="A845" t="str">
            <v>D00546</v>
          </cell>
          <cell r="B845">
            <v>2</v>
          </cell>
          <cell r="C845" t="str">
            <v>c</v>
          </cell>
          <cell r="D845">
            <v>2694152</v>
          </cell>
          <cell r="E845" t="str">
            <v>교좌장치</v>
          </cell>
          <cell r="F845" t="str">
            <v>(종방향가동단175Ton)</v>
          </cell>
          <cell r="G845" t="str">
            <v>EA</v>
          </cell>
          <cell r="I845">
            <v>0</v>
          </cell>
        </row>
        <row r="846">
          <cell r="A846" t="str">
            <v>D00550</v>
          </cell>
          <cell r="B846">
            <v>6</v>
          </cell>
          <cell r="C846" t="str">
            <v>d</v>
          </cell>
          <cell r="D846">
            <v>2694154</v>
          </cell>
          <cell r="E846" t="str">
            <v>교좌장치</v>
          </cell>
          <cell r="F846" t="str">
            <v>(양방향가동단175Ton)</v>
          </cell>
          <cell r="G846" t="str">
            <v>EA</v>
          </cell>
          <cell r="I846">
            <v>0</v>
          </cell>
        </row>
        <row r="847">
          <cell r="A847" t="str">
            <v>E2</v>
          </cell>
          <cell r="B847">
            <v>0</v>
          </cell>
          <cell r="C847" t="str">
            <v>계</v>
          </cell>
          <cell r="D847">
            <v>2694155</v>
          </cell>
          <cell r="I847">
            <v>0</v>
          </cell>
        </row>
        <row r="848">
          <cell r="A848" t="str">
            <v>T2</v>
          </cell>
          <cell r="B848">
            <v>851</v>
          </cell>
          <cell r="C848" t="str">
            <v>3.09</v>
          </cell>
          <cell r="D848">
            <v>2694283</v>
          </cell>
          <cell r="E848" t="str">
            <v>PRE-FLEX BEAM</v>
          </cell>
          <cell r="I848">
            <v>0</v>
          </cell>
        </row>
        <row r="849">
          <cell r="A849" t="str">
            <v>W00083</v>
          </cell>
          <cell r="B849">
            <v>4</v>
          </cell>
          <cell r="C849" t="str">
            <v>a</v>
          </cell>
          <cell r="D849">
            <v>2694347</v>
          </cell>
          <cell r="E849" t="str">
            <v>PRE-FLEX BEAM</v>
          </cell>
          <cell r="F849" t="str">
            <v>영암교(내측)</v>
          </cell>
          <cell r="G849" t="str">
            <v>본</v>
          </cell>
          <cell r="I849">
            <v>0</v>
          </cell>
        </row>
        <row r="850">
          <cell r="A850" t="str">
            <v>W00082</v>
          </cell>
          <cell r="B850">
            <v>4</v>
          </cell>
          <cell r="C850" t="str">
            <v>b</v>
          </cell>
          <cell r="D850">
            <v>2694379</v>
          </cell>
          <cell r="E850" t="str">
            <v>PRE-FLEX BEAM</v>
          </cell>
          <cell r="F850" t="str">
            <v>영암교(외측)</v>
          </cell>
          <cell r="G850" t="str">
            <v>본</v>
          </cell>
          <cell r="I850">
            <v>0</v>
          </cell>
        </row>
        <row r="851">
          <cell r="A851" t="str">
            <v>D03936</v>
          </cell>
          <cell r="B851">
            <v>1</v>
          </cell>
          <cell r="C851" t="str">
            <v>c</v>
          </cell>
          <cell r="D851">
            <v>2694411</v>
          </cell>
          <cell r="E851" t="str">
            <v>PRE-FLEX BEAM</v>
          </cell>
          <cell r="F851" t="str">
            <v>(전도방지시설).</v>
          </cell>
          <cell r="G851" t="str">
            <v>식</v>
          </cell>
          <cell r="I851">
            <v>0</v>
          </cell>
        </row>
        <row r="852">
          <cell r="A852" t="str">
            <v>E2</v>
          </cell>
          <cell r="B852">
            <v>0</v>
          </cell>
          <cell r="C852" t="str">
            <v>계</v>
          </cell>
          <cell r="D852">
            <v>2694507</v>
          </cell>
          <cell r="I852">
            <v>0</v>
          </cell>
        </row>
        <row r="853">
          <cell r="A853" t="str">
            <v>T2</v>
          </cell>
          <cell r="B853">
            <v>855</v>
          </cell>
          <cell r="C853" t="str">
            <v>3.10</v>
          </cell>
          <cell r="D853">
            <v>2694635</v>
          </cell>
          <cell r="E853" t="str">
            <v>신축이음장치</v>
          </cell>
          <cell r="I853">
            <v>0</v>
          </cell>
        </row>
        <row r="854">
          <cell r="A854" t="str">
            <v>D03819</v>
          </cell>
          <cell r="B854">
            <v>19</v>
          </cell>
          <cell r="C854" t="str">
            <v>a</v>
          </cell>
          <cell r="D854">
            <v>2694651</v>
          </cell>
          <cell r="E854" t="str">
            <v>신축이음장치</v>
          </cell>
          <cell r="F854" t="str">
            <v>(Rail-No 80)</v>
          </cell>
          <cell r="G854" t="str">
            <v>M</v>
          </cell>
          <cell r="I854">
            <v>0</v>
          </cell>
        </row>
        <row r="855">
          <cell r="A855" t="str">
            <v>D01313</v>
          </cell>
          <cell r="B855">
            <v>19</v>
          </cell>
          <cell r="C855" t="str">
            <v>b</v>
          </cell>
          <cell r="D855">
            <v>2694667</v>
          </cell>
          <cell r="E855" t="str">
            <v>신축이음장치</v>
          </cell>
          <cell r="F855" t="str">
            <v>(Rail-No100)</v>
          </cell>
          <cell r="G855" t="str">
            <v>M</v>
          </cell>
          <cell r="I855">
            <v>0</v>
          </cell>
        </row>
        <row r="856">
          <cell r="A856" t="str">
            <v>E2</v>
          </cell>
          <cell r="B856">
            <v>0</v>
          </cell>
          <cell r="C856" t="str">
            <v>계</v>
          </cell>
          <cell r="D856">
            <v>2694699</v>
          </cell>
          <cell r="I856">
            <v>0</v>
          </cell>
        </row>
        <row r="857">
          <cell r="A857" t="str">
            <v>D00535</v>
          </cell>
          <cell r="B857">
            <v>758</v>
          </cell>
          <cell r="C857" t="str">
            <v>3.11</v>
          </cell>
          <cell r="D857">
            <v>2694955</v>
          </cell>
          <cell r="E857" t="str">
            <v>교면방수</v>
          </cell>
          <cell r="F857" t="str">
            <v>(도막식)</v>
          </cell>
          <cell r="G857" t="str">
            <v>㎡</v>
          </cell>
          <cell r="I857">
            <v>0</v>
          </cell>
        </row>
        <row r="858">
          <cell r="A858" t="str">
            <v>T2</v>
          </cell>
          <cell r="B858">
            <v>862</v>
          </cell>
          <cell r="C858" t="str">
            <v>3.12</v>
          </cell>
          <cell r="D858">
            <v>2695019</v>
          </cell>
          <cell r="E858" t="str">
            <v>접속슬래브 접합공</v>
          </cell>
          <cell r="I858">
            <v>0</v>
          </cell>
        </row>
        <row r="859">
          <cell r="A859" t="str">
            <v>D01067</v>
          </cell>
          <cell r="B859">
            <v>96</v>
          </cell>
          <cell r="C859" t="str">
            <v>a</v>
          </cell>
          <cell r="D859">
            <v>2695051</v>
          </cell>
          <cell r="E859" t="str">
            <v>다웰바 설치</v>
          </cell>
          <cell r="F859" t="str">
            <v>(D=25 m/m, L=500)</v>
          </cell>
          <cell r="G859" t="str">
            <v>EA</v>
          </cell>
          <cell r="I859">
            <v>0</v>
          </cell>
        </row>
        <row r="860">
          <cell r="A860" t="str">
            <v>D01190</v>
          </cell>
          <cell r="B860">
            <v>28</v>
          </cell>
          <cell r="C860" t="str">
            <v>b</v>
          </cell>
          <cell r="D860">
            <v>2695083</v>
          </cell>
          <cell r="E860" t="str">
            <v>다웰-켑 설치</v>
          </cell>
          <cell r="F860" t="str">
            <v>(Φ60 m/m)</v>
          </cell>
          <cell r="G860" t="str">
            <v>M</v>
          </cell>
          <cell r="I860">
            <v>0</v>
          </cell>
        </row>
        <row r="861">
          <cell r="A861" t="str">
            <v>D00540</v>
          </cell>
          <cell r="B861">
            <v>96</v>
          </cell>
          <cell r="C861" t="str">
            <v>c</v>
          </cell>
          <cell r="D861">
            <v>2695085</v>
          </cell>
          <cell r="E861" t="str">
            <v>경질고무판</v>
          </cell>
          <cell r="F861" t="str">
            <v>(150x150)</v>
          </cell>
          <cell r="G861" t="str">
            <v>EA</v>
          </cell>
          <cell r="I861">
            <v>0</v>
          </cell>
        </row>
        <row r="862">
          <cell r="A862" t="str">
            <v>D00566</v>
          </cell>
          <cell r="B862">
            <v>15</v>
          </cell>
          <cell r="C862" t="str">
            <v>d</v>
          </cell>
          <cell r="D862">
            <v>2695086</v>
          </cell>
          <cell r="E862" t="str">
            <v>타르페이퍼 설치</v>
          </cell>
          <cell r="F862" t="str">
            <v>(5 겹)</v>
          </cell>
          <cell r="G862" t="str">
            <v>㎡</v>
          </cell>
          <cell r="I862">
            <v>0</v>
          </cell>
        </row>
        <row r="863">
          <cell r="A863" t="str">
            <v>E2</v>
          </cell>
          <cell r="B863">
            <v>0</v>
          </cell>
          <cell r="C863" t="str">
            <v>계</v>
          </cell>
          <cell r="D863">
            <v>2695118</v>
          </cell>
          <cell r="I863">
            <v>0</v>
          </cell>
        </row>
        <row r="864">
          <cell r="A864" t="str">
            <v>T2</v>
          </cell>
          <cell r="B864">
            <v>866</v>
          </cell>
          <cell r="C864" t="str">
            <v>3.13</v>
          </cell>
          <cell r="D864">
            <v>2695151</v>
          </cell>
          <cell r="E864" t="str">
            <v>무수축 콘크리트</v>
          </cell>
          <cell r="I864">
            <v>0</v>
          </cell>
        </row>
        <row r="865">
          <cell r="A865" t="str">
            <v>D00567</v>
          </cell>
          <cell r="B865">
            <v>0.88600000000000001</v>
          </cell>
          <cell r="C865" t="str">
            <v>a</v>
          </cell>
          <cell r="D865">
            <v>2695167</v>
          </cell>
          <cell r="E865" t="str">
            <v>무수축몰탈</v>
          </cell>
          <cell r="F865" t="str">
            <v>(1:1)</v>
          </cell>
          <cell r="G865" t="str">
            <v>㎥</v>
          </cell>
          <cell r="I865">
            <v>0</v>
          </cell>
        </row>
        <row r="866">
          <cell r="A866" t="str">
            <v>D00568</v>
          </cell>
          <cell r="B866">
            <v>7.22</v>
          </cell>
          <cell r="C866" t="str">
            <v>b</v>
          </cell>
          <cell r="D866">
            <v>2695175</v>
          </cell>
          <cell r="E866" t="str">
            <v>무수축콘크리트</v>
          </cell>
          <cell r="G866" t="str">
            <v>㎥</v>
          </cell>
          <cell r="I866">
            <v>0</v>
          </cell>
        </row>
        <row r="867">
          <cell r="A867" t="str">
            <v>E2</v>
          </cell>
          <cell r="B867">
            <v>0</v>
          </cell>
          <cell r="C867" t="str">
            <v>계</v>
          </cell>
          <cell r="D867">
            <v>2695179</v>
          </cell>
          <cell r="I867">
            <v>0</v>
          </cell>
        </row>
        <row r="868">
          <cell r="A868" t="str">
            <v>T2</v>
          </cell>
          <cell r="B868">
            <v>870</v>
          </cell>
          <cell r="C868" t="str">
            <v>3.14</v>
          </cell>
          <cell r="D868">
            <v>2695307</v>
          </cell>
          <cell r="E868" t="str">
            <v>스치로폴 설치</v>
          </cell>
          <cell r="I868">
            <v>0</v>
          </cell>
        </row>
        <row r="869">
          <cell r="A869" t="str">
            <v>D00853</v>
          </cell>
          <cell r="B869">
            <v>3</v>
          </cell>
          <cell r="C869" t="str">
            <v>a</v>
          </cell>
          <cell r="D869">
            <v>2695565</v>
          </cell>
          <cell r="E869" t="str">
            <v>스치로폴설치</v>
          </cell>
          <cell r="F869" t="str">
            <v>(T=10 m/m)</v>
          </cell>
          <cell r="G869" t="str">
            <v>㎡</v>
          </cell>
          <cell r="I869">
            <v>0</v>
          </cell>
        </row>
        <row r="870">
          <cell r="A870" t="str">
            <v>D00532</v>
          </cell>
          <cell r="B870">
            <v>46</v>
          </cell>
          <cell r="C870" t="str">
            <v>b</v>
          </cell>
          <cell r="D870">
            <v>2695693</v>
          </cell>
          <cell r="E870" t="str">
            <v>스치로폴설치</v>
          </cell>
          <cell r="F870" t="str">
            <v>(T=20 m/m)</v>
          </cell>
          <cell r="G870" t="str">
            <v>㎡</v>
          </cell>
          <cell r="I870">
            <v>0</v>
          </cell>
        </row>
        <row r="871">
          <cell r="A871" t="str">
            <v>E2</v>
          </cell>
          <cell r="B871">
            <v>0</v>
          </cell>
          <cell r="C871" t="str">
            <v>계</v>
          </cell>
          <cell r="D871">
            <v>2695694</v>
          </cell>
          <cell r="I871">
            <v>0</v>
          </cell>
        </row>
        <row r="872">
          <cell r="A872" t="str">
            <v>T2</v>
          </cell>
          <cell r="B872">
            <v>876</v>
          </cell>
          <cell r="C872" t="str">
            <v>3.15</v>
          </cell>
          <cell r="D872">
            <v>2696210</v>
          </cell>
          <cell r="E872" t="str">
            <v>배수시설</v>
          </cell>
          <cell r="I872">
            <v>0</v>
          </cell>
        </row>
        <row r="873">
          <cell r="A873" t="str">
            <v>D00572</v>
          </cell>
          <cell r="B873">
            <v>4</v>
          </cell>
          <cell r="C873" t="str">
            <v>a</v>
          </cell>
          <cell r="D873">
            <v>2696211</v>
          </cell>
          <cell r="E873" t="str">
            <v>집 수 구</v>
          </cell>
          <cell r="G873" t="str">
            <v>EA</v>
          </cell>
          <cell r="I873">
            <v>0</v>
          </cell>
        </row>
        <row r="874">
          <cell r="A874" t="str">
            <v>D00573</v>
          </cell>
          <cell r="B874">
            <v>14</v>
          </cell>
          <cell r="C874" t="str">
            <v>b</v>
          </cell>
          <cell r="D874">
            <v>2696212</v>
          </cell>
          <cell r="E874" t="str">
            <v>배 수 구</v>
          </cell>
          <cell r="F874" t="str">
            <v>(스테인레스관)</v>
          </cell>
          <cell r="G874" t="str">
            <v>M</v>
          </cell>
          <cell r="I874">
            <v>0</v>
          </cell>
        </row>
        <row r="875">
          <cell r="A875" t="str">
            <v>D00574</v>
          </cell>
          <cell r="B875">
            <v>8</v>
          </cell>
          <cell r="C875" t="str">
            <v>c</v>
          </cell>
          <cell r="D875">
            <v>2696276</v>
          </cell>
          <cell r="E875" t="str">
            <v>부착시설(A)</v>
          </cell>
          <cell r="G875" t="str">
            <v>EA</v>
          </cell>
          <cell r="I875">
            <v>0</v>
          </cell>
        </row>
        <row r="876">
          <cell r="A876" t="str">
            <v>D00577</v>
          </cell>
          <cell r="B876">
            <v>29</v>
          </cell>
          <cell r="C876" t="str">
            <v>d</v>
          </cell>
          <cell r="D876">
            <v>2696308</v>
          </cell>
          <cell r="E876" t="str">
            <v>도 수 로</v>
          </cell>
          <cell r="G876" t="str">
            <v>M</v>
          </cell>
          <cell r="I876">
            <v>0</v>
          </cell>
        </row>
        <row r="877">
          <cell r="A877" t="str">
            <v>E2</v>
          </cell>
          <cell r="B877">
            <v>0</v>
          </cell>
          <cell r="C877" t="str">
            <v>계</v>
          </cell>
          <cell r="D877">
            <v>2696324</v>
          </cell>
          <cell r="I877">
            <v>0</v>
          </cell>
        </row>
        <row r="878">
          <cell r="A878" t="str">
            <v>T2</v>
          </cell>
          <cell r="B878">
            <v>880</v>
          </cell>
          <cell r="C878" t="str">
            <v>3.16</v>
          </cell>
          <cell r="D878">
            <v>2696340</v>
          </cell>
          <cell r="E878" t="str">
            <v>스페이서설치</v>
          </cell>
          <cell r="I878">
            <v>0</v>
          </cell>
        </row>
        <row r="879">
          <cell r="A879" t="str">
            <v>D00588</v>
          </cell>
          <cell r="B879">
            <v>1368</v>
          </cell>
          <cell r="C879" t="str">
            <v>a</v>
          </cell>
          <cell r="D879">
            <v>2696356</v>
          </cell>
          <cell r="E879" t="str">
            <v>스페이서 설치</v>
          </cell>
          <cell r="F879" t="str">
            <v>(슬라브및기초용)</v>
          </cell>
          <cell r="G879" t="str">
            <v>㎡</v>
          </cell>
          <cell r="I879">
            <v>0</v>
          </cell>
        </row>
        <row r="880">
          <cell r="A880" t="str">
            <v>D01070</v>
          </cell>
          <cell r="B880">
            <v>305</v>
          </cell>
          <cell r="C880" t="str">
            <v>b</v>
          </cell>
          <cell r="D880">
            <v>2696364</v>
          </cell>
          <cell r="E880" t="str">
            <v>스페이서 설치</v>
          </cell>
          <cell r="F880" t="str">
            <v>(벽체용)</v>
          </cell>
          <cell r="G880" t="str">
            <v>㎡</v>
          </cell>
          <cell r="I880">
            <v>0</v>
          </cell>
        </row>
        <row r="881">
          <cell r="A881" t="str">
            <v>E2</v>
          </cell>
          <cell r="B881">
            <v>0</v>
          </cell>
          <cell r="C881" t="str">
            <v>계</v>
          </cell>
          <cell r="D881">
            <v>2696368</v>
          </cell>
          <cell r="I881">
            <v>0</v>
          </cell>
        </row>
        <row r="882">
          <cell r="A882" t="str">
            <v>T2</v>
          </cell>
          <cell r="B882">
            <v>885</v>
          </cell>
          <cell r="C882" t="str">
            <v>3.17</v>
          </cell>
          <cell r="D882">
            <v>2696386</v>
          </cell>
          <cell r="E882" t="str">
            <v>교명판 설명판</v>
          </cell>
          <cell r="I882">
            <v>0</v>
          </cell>
        </row>
        <row r="883">
          <cell r="A883" t="str">
            <v>D00581</v>
          </cell>
          <cell r="B883">
            <v>4</v>
          </cell>
          <cell r="C883" t="str">
            <v>a</v>
          </cell>
          <cell r="D883">
            <v>2696387</v>
          </cell>
          <cell r="E883" t="str">
            <v>교 명 주</v>
          </cell>
          <cell r="F883" t="str">
            <v>(소형,화강석)</v>
          </cell>
          <cell r="G883" t="str">
            <v>기</v>
          </cell>
          <cell r="I883">
            <v>0</v>
          </cell>
        </row>
        <row r="884">
          <cell r="A884" t="str">
            <v>D00583</v>
          </cell>
          <cell r="B884">
            <v>2</v>
          </cell>
          <cell r="C884" t="str">
            <v>b</v>
          </cell>
          <cell r="D884">
            <v>2696388</v>
          </cell>
          <cell r="E884" t="str">
            <v>교 명 판(황동주물)</v>
          </cell>
          <cell r="F884" t="str">
            <v>(450x200x10)</v>
          </cell>
          <cell r="G884" t="str">
            <v>EA</v>
          </cell>
          <cell r="I884">
            <v>0</v>
          </cell>
        </row>
        <row r="885">
          <cell r="A885" t="str">
            <v>D00584</v>
          </cell>
          <cell r="B885">
            <v>2</v>
          </cell>
          <cell r="C885" t="str">
            <v>c</v>
          </cell>
          <cell r="D885">
            <v>2696452</v>
          </cell>
          <cell r="E885" t="str">
            <v>설 명 판(황동주물)</v>
          </cell>
          <cell r="F885" t="str">
            <v>(500x300x10)</v>
          </cell>
          <cell r="G885" t="str">
            <v>EA</v>
          </cell>
          <cell r="I885">
            <v>0</v>
          </cell>
        </row>
        <row r="886">
          <cell r="A886" t="str">
            <v>E2</v>
          </cell>
          <cell r="B886">
            <v>0</v>
          </cell>
          <cell r="C886" t="str">
            <v>계</v>
          </cell>
          <cell r="D886">
            <v>2696484</v>
          </cell>
          <cell r="I886">
            <v>0</v>
          </cell>
        </row>
        <row r="887">
          <cell r="A887" t="str">
            <v>D00594</v>
          </cell>
          <cell r="B887">
            <v>1</v>
          </cell>
          <cell r="C887" t="str">
            <v>3.18</v>
          </cell>
          <cell r="D887">
            <v>2696492</v>
          </cell>
          <cell r="E887" t="str">
            <v>측량기준점 설치</v>
          </cell>
          <cell r="F887" t="str">
            <v>(황동주물)</v>
          </cell>
          <cell r="G887" t="str">
            <v>EA</v>
          </cell>
          <cell r="I887">
            <v>0</v>
          </cell>
        </row>
        <row r="888">
          <cell r="A888" t="str">
            <v>T2</v>
          </cell>
          <cell r="B888">
            <v>890</v>
          </cell>
          <cell r="C888" t="str">
            <v>3.19</v>
          </cell>
          <cell r="D888">
            <v>2696620</v>
          </cell>
          <cell r="E888" t="str">
            <v>충 진 재</v>
          </cell>
          <cell r="I888">
            <v>0</v>
          </cell>
        </row>
        <row r="889">
          <cell r="A889" t="str">
            <v>D00846</v>
          </cell>
          <cell r="B889">
            <v>39</v>
          </cell>
          <cell r="C889" t="str">
            <v>a</v>
          </cell>
          <cell r="D889">
            <v>2696688</v>
          </cell>
          <cell r="E889" t="str">
            <v>폴리우레탄실란트채움</v>
          </cell>
          <cell r="F889" t="str">
            <v>(25x20)</v>
          </cell>
          <cell r="G889" t="str">
            <v>M</v>
          </cell>
          <cell r="I889">
            <v>0</v>
          </cell>
        </row>
        <row r="890">
          <cell r="A890" t="str">
            <v>D01224</v>
          </cell>
          <cell r="B890">
            <v>26</v>
          </cell>
          <cell r="C890" t="str">
            <v>b</v>
          </cell>
          <cell r="D890">
            <v>2696692</v>
          </cell>
          <cell r="E890" t="str">
            <v>폴리우레탄실란트채움</v>
          </cell>
          <cell r="F890" t="str">
            <v>(25x10)</v>
          </cell>
          <cell r="G890" t="str">
            <v>M</v>
          </cell>
          <cell r="I890">
            <v>0</v>
          </cell>
        </row>
        <row r="891">
          <cell r="A891" t="str">
            <v>E2</v>
          </cell>
          <cell r="B891">
            <v>0</v>
          </cell>
          <cell r="C891" t="str">
            <v>계</v>
          </cell>
          <cell r="D891">
            <v>2696694</v>
          </cell>
          <cell r="I891">
            <v>0</v>
          </cell>
        </row>
        <row r="892">
          <cell r="A892" t="str">
            <v>D01308</v>
          </cell>
          <cell r="B892">
            <v>422</v>
          </cell>
          <cell r="C892" t="str">
            <v>3.20</v>
          </cell>
          <cell r="D892">
            <v>2697134</v>
          </cell>
          <cell r="E892" t="str">
            <v>강섬유보강재</v>
          </cell>
          <cell r="F892" t="str">
            <v>(900 g/㎥)</v>
          </cell>
          <cell r="G892" t="str">
            <v>㎥</v>
          </cell>
          <cell r="I892">
            <v>0</v>
          </cell>
        </row>
        <row r="893">
          <cell r="A893" t="str">
            <v>D03817</v>
          </cell>
          <cell r="B893">
            <v>72</v>
          </cell>
          <cell r="C893" t="str">
            <v>3.21</v>
          </cell>
          <cell r="D893">
            <v>2697630</v>
          </cell>
          <cell r="E893" t="str">
            <v>ELASTIC FILLER</v>
          </cell>
          <cell r="F893" t="str">
            <v>(T=20 m/m)</v>
          </cell>
          <cell r="G893" t="str">
            <v>㎡</v>
          </cell>
          <cell r="I893">
            <v>0</v>
          </cell>
        </row>
        <row r="894">
          <cell r="A894" t="str">
            <v>D00911</v>
          </cell>
          <cell r="B894">
            <v>97</v>
          </cell>
          <cell r="C894" t="str">
            <v>3.22</v>
          </cell>
          <cell r="D894">
            <v>2850627</v>
          </cell>
          <cell r="E894" t="str">
            <v>방 호 벽</v>
          </cell>
          <cell r="F894" t="str">
            <v>(육교용)</v>
          </cell>
          <cell r="G894" t="str">
            <v>M</v>
          </cell>
          <cell r="I894">
            <v>0</v>
          </cell>
        </row>
        <row r="895">
          <cell r="A895" t="str">
            <v>D00791</v>
          </cell>
          <cell r="B895">
            <v>16</v>
          </cell>
          <cell r="C895" t="str">
            <v>3.23</v>
          </cell>
          <cell r="D895">
            <v>2927125</v>
          </cell>
          <cell r="E895" t="str">
            <v>교좌장치표지판</v>
          </cell>
          <cell r="G895" t="str">
            <v>EA</v>
          </cell>
          <cell r="I895">
            <v>0</v>
          </cell>
        </row>
        <row r="896">
          <cell r="A896" t="str">
            <v>D00817</v>
          </cell>
          <cell r="B896">
            <v>9.6000000000000002E-2</v>
          </cell>
          <cell r="C896" t="str">
            <v>3.24</v>
          </cell>
          <cell r="D896">
            <v>2965374</v>
          </cell>
          <cell r="E896" t="str">
            <v>아스팔트 채움</v>
          </cell>
          <cell r="F896" t="str">
            <v>(브론아스팔트)</v>
          </cell>
          <cell r="G896" t="str">
            <v>㎥</v>
          </cell>
          <cell r="I896">
            <v>0</v>
          </cell>
        </row>
        <row r="897">
          <cell r="A897" t="str">
            <v>D00593</v>
          </cell>
          <cell r="B897">
            <v>690</v>
          </cell>
          <cell r="C897" t="str">
            <v>3.25</v>
          </cell>
          <cell r="D897">
            <v>2984499</v>
          </cell>
          <cell r="E897" t="str">
            <v>낙하물방지망</v>
          </cell>
          <cell r="G897" t="str">
            <v>㎡</v>
          </cell>
          <cell r="I897">
            <v>0</v>
          </cell>
        </row>
        <row r="898">
          <cell r="A898" t="str">
            <v>D01064</v>
          </cell>
          <cell r="B898">
            <v>39</v>
          </cell>
          <cell r="C898" t="str">
            <v>3.26</v>
          </cell>
          <cell r="D898">
            <v>2994061</v>
          </cell>
          <cell r="E898" t="str">
            <v>중앙분리대</v>
          </cell>
          <cell r="G898" t="str">
            <v>M</v>
          </cell>
          <cell r="I898">
            <v>0</v>
          </cell>
        </row>
        <row r="899">
          <cell r="A899" t="str">
            <v>D00434</v>
          </cell>
          <cell r="B899">
            <v>345</v>
          </cell>
          <cell r="C899" t="str">
            <v>3.27</v>
          </cell>
          <cell r="D899">
            <v>2998842</v>
          </cell>
          <cell r="E899" t="str">
            <v>법면보호블럭</v>
          </cell>
          <cell r="F899" t="str">
            <v>(400x400x120)육교용</v>
          </cell>
          <cell r="G899" t="str">
            <v>㎡</v>
          </cell>
          <cell r="I899">
            <v>0</v>
          </cell>
        </row>
        <row r="900">
          <cell r="A900" t="str">
            <v>D00844</v>
          </cell>
          <cell r="B900">
            <v>49</v>
          </cell>
          <cell r="C900" t="str">
            <v>3.28</v>
          </cell>
          <cell r="D900">
            <v>3001233</v>
          </cell>
          <cell r="E900" t="str">
            <v>법면보호블럭</v>
          </cell>
          <cell r="F900" t="str">
            <v>(기초)</v>
          </cell>
          <cell r="G900" t="str">
            <v>M</v>
          </cell>
          <cell r="I900">
            <v>0</v>
          </cell>
        </row>
        <row r="901">
          <cell r="A901" t="str">
            <v>D03871</v>
          </cell>
          <cell r="B901">
            <v>10</v>
          </cell>
          <cell r="C901" t="str">
            <v>3.29</v>
          </cell>
          <cell r="D901">
            <v>3002428</v>
          </cell>
          <cell r="E901" t="str">
            <v>평판재하시험</v>
          </cell>
          <cell r="G901" t="str">
            <v>개소</v>
          </cell>
          <cell r="I901">
            <v>0</v>
          </cell>
        </row>
        <row r="902">
          <cell r="A902" t="str">
            <v>E3</v>
          </cell>
          <cell r="B902">
            <v>0</v>
          </cell>
          <cell r="C902" t="str">
            <v>합계</v>
          </cell>
          <cell r="D902">
            <v>3003623</v>
          </cell>
          <cell r="I902">
            <v>0</v>
          </cell>
        </row>
        <row r="903">
          <cell r="A903" t="str">
            <v>T3</v>
          </cell>
          <cell r="B903">
            <v>988</v>
          </cell>
          <cell r="C903" t="str">
            <v>3.G</v>
          </cell>
          <cell r="D903">
            <v>3003751</v>
          </cell>
          <cell r="E903" t="str">
            <v>고  암  육  교</v>
          </cell>
          <cell r="F903" t="str">
            <v>P.S.C BEAM</v>
          </cell>
          <cell r="I903">
            <v>0</v>
          </cell>
        </row>
        <row r="904">
          <cell r="A904" t="str">
            <v>T2</v>
          </cell>
          <cell r="B904">
            <v>910</v>
          </cell>
          <cell r="C904" t="str">
            <v>3.01</v>
          </cell>
          <cell r="D904">
            <v>3003879</v>
          </cell>
          <cell r="E904" t="str">
            <v>토          공</v>
          </cell>
          <cell r="I904">
            <v>0</v>
          </cell>
        </row>
        <row r="905">
          <cell r="A905" t="str">
            <v>D00022</v>
          </cell>
          <cell r="B905">
            <v>2839</v>
          </cell>
          <cell r="C905" t="str">
            <v>a</v>
          </cell>
          <cell r="D905">
            <v>3080528</v>
          </cell>
          <cell r="E905" t="str">
            <v>토  사깎기</v>
          </cell>
          <cell r="F905" t="str">
            <v>(불도쟈 32 Ton)</v>
          </cell>
          <cell r="G905" t="str">
            <v>㎥</v>
          </cell>
          <cell r="I905">
            <v>0</v>
          </cell>
        </row>
        <row r="906">
          <cell r="A906" t="str">
            <v>D00096</v>
          </cell>
          <cell r="B906">
            <v>300</v>
          </cell>
          <cell r="C906" t="str">
            <v>b</v>
          </cell>
          <cell r="D906">
            <v>3157176</v>
          </cell>
          <cell r="E906" t="str">
            <v>구조물터파기</v>
          </cell>
          <cell r="F906" t="str">
            <v>(육상토사 0∼2 M)</v>
          </cell>
          <cell r="G906" t="str">
            <v>㎥</v>
          </cell>
          <cell r="I906">
            <v>0</v>
          </cell>
        </row>
        <row r="907">
          <cell r="A907" t="str">
            <v>D00121</v>
          </cell>
          <cell r="B907">
            <v>251</v>
          </cell>
          <cell r="C907" t="str">
            <v>c</v>
          </cell>
          <cell r="D907">
            <v>3157512</v>
          </cell>
          <cell r="E907" t="str">
            <v>구조물터파기</v>
          </cell>
          <cell r="F907" t="str">
            <v>(육상풍화암 0∼1 M)</v>
          </cell>
          <cell r="G907" t="str">
            <v>㎥</v>
          </cell>
          <cell r="I907">
            <v>0</v>
          </cell>
        </row>
        <row r="908">
          <cell r="A908" t="str">
            <v>D00160</v>
          </cell>
          <cell r="B908">
            <v>2638</v>
          </cell>
          <cell r="C908" t="str">
            <v>d</v>
          </cell>
          <cell r="D908">
            <v>3157848</v>
          </cell>
          <cell r="E908" t="str">
            <v>되메우기및다짐</v>
          </cell>
          <cell r="F908" t="str">
            <v>(인력30%+백호우70%)</v>
          </cell>
          <cell r="G908" t="str">
            <v>㎥</v>
          </cell>
          <cell r="I908">
            <v>0</v>
          </cell>
        </row>
        <row r="909">
          <cell r="A909" t="str">
            <v>D00170</v>
          </cell>
          <cell r="B909">
            <v>584</v>
          </cell>
          <cell r="C909" t="str">
            <v>e</v>
          </cell>
          <cell r="D909">
            <v>3157968</v>
          </cell>
          <cell r="E909" t="str">
            <v>뒷채움잡석</v>
          </cell>
          <cell r="F909" t="str">
            <v>(현장암유용)</v>
          </cell>
          <cell r="G909" t="str">
            <v>㎥</v>
          </cell>
          <cell r="I909">
            <v>0</v>
          </cell>
        </row>
        <row r="910">
          <cell r="A910" t="str">
            <v>D01202</v>
          </cell>
          <cell r="B910">
            <v>116</v>
          </cell>
          <cell r="C910" t="str">
            <v>f</v>
          </cell>
          <cell r="D910">
            <v>3158028</v>
          </cell>
          <cell r="E910" t="str">
            <v>암면고르기</v>
          </cell>
          <cell r="F910" t="str">
            <v>(발파암)</v>
          </cell>
          <cell r="G910" t="str">
            <v>㎡</v>
          </cell>
          <cell r="I910">
            <v>0</v>
          </cell>
        </row>
        <row r="911">
          <cell r="A911" t="str">
            <v>E2</v>
          </cell>
          <cell r="B911">
            <v>0</v>
          </cell>
          <cell r="C911" t="str">
            <v>계</v>
          </cell>
          <cell r="D911">
            <v>3158088</v>
          </cell>
          <cell r="I911">
            <v>0</v>
          </cell>
        </row>
        <row r="912">
          <cell r="A912" t="str">
            <v>T2</v>
          </cell>
          <cell r="B912">
            <v>916</v>
          </cell>
          <cell r="C912" t="str">
            <v>3.02</v>
          </cell>
          <cell r="D912">
            <v>3159187</v>
          </cell>
          <cell r="E912" t="str">
            <v>거 푸 집</v>
          </cell>
          <cell r="I912">
            <v>0</v>
          </cell>
        </row>
        <row r="913">
          <cell r="A913" t="str">
            <v>D00276</v>
          </cell>
          <cell r="B913">
            <v>756</v>
          </cell>
          <cell r="C913" t="str">
            <v>a</v>
          </cell>
          <cell r="D913">
            <v>3159188</v>
          </cell>
          <cell r="E913" t="str">
            <v>합판거푸집</v>
          </cell>
          <cell r="F913" t="str">
            <v>(3 회)</v>
          </cell>
          <cell r="G913" t="str">
            <v>㎡</v>
          </cell>
          <cell r="I913">
            <v>0</v>
          </cell>
        </row>
        <row r="914">
          <cell r="A914" t="str">
            <v>D00280</v>
          </cell>
          <cell r="B914">
            <v>100</v>
          </cell>
          <cell r="C914" t="str">
            <v>b</v>
          </cell>
          <cell r="D914">
            <v>3159252</v>
          </cell>
          <cell r="E914" t="str">
            <v>합판거푸집</v>
          </cell>
          <cell r="F914" t="str">
            <v>(4 회)</v>
          </cell>
          <cell r="G914" t="str">
            <v>㎡</v>
          </cell>
          <cell r="I914">
            <v>0</v>
          </cell>
        </row>
        <row r="915">
          <cell r="A915" t="str">
            <v>D00282</v>
          </cell>
          <cell r="B915">
            <v>9</v>
          </cell>
          <cell r="C915" t="str">
            <v>c</v>
          </cell>
          <cell r="D915">
            <v>3159284</v>
          </cell>
          <cell r="E915" t="str">
            <v>합판거푸집</v>
          </cell>
          <cell r="F915" t="str">
            <v>(6 회)</v>
          </cell>
          <cell r="G915" t="str">
            <v>㎡</v>
          </cell>
          <cell r="I915">
            <v>0</v>
          </cell>
        </row>
        <row r="916">
          <cell r="A916" t="str">
            <v>D00265</v>
          </cell>
          <cell r="B916">
            <v>342</v>
          </cell>
          <cell r="C916" t="str">
            <v>d</v>
          </cell>
          <cell r="D916">
            <v>3159292</v>
          </cell>
          <cell r="E916" t="str">
            <v>문양거푸집(합판4회+</v>
          </cell>
          <cell r="F916" t="str">
            <v>문양스치로폴(0∼7M)</v>
          </cell>
          <cell r="G916" t="str">
            <v>㎡</v>
          </cell>
          <cell r="I916">
            <v>0</v>
          </cell>
        </row>
        <row r="917">
          <cell r="A917" t="str">
            <v>E2</v>
          </cell>
          <cell r="B917">
            <v>0</v>
          </cell>
          <cell r="C917" t="str">
            <v>계</v>
          </cell>
          <cell r="D917">
            <v>3159300</v>
          </cell>
          <cell r="I917">
            <v>0</v>
          </cell>
        </row>
        <row r="918">
          <cell r="A918" t="str">
            <v>D00323</v>
          </cell>
          <cell r="B918">
            <v>716</v>
          </cell>
          <cell r="C918" t="str">
            <v>3.03</v>
          </cell>
          <cell r="D918">
            <v>3159301</v>
          </cell>
          <cell r="E918" t="str">
            <v>강관비계</v>
          </cell>
          <cell r="F918" t="str">
            <v>(0∼30 M)</v>
          </cell>
          <cell r="G918" t="str">
            <v>㎡</v>
          </cell>
          <cell r="I918">
            <v>0</v>
          </cell>
        </row>
        <row r="919">
          <cell r="A919" t="str">
            <v>T2</v>
          </cell>
          <cell r="B919">
            <v>922</v>
          </cell>
          <cell r="C919" t="str">
            <v>3.04</v>
          </cell>
          <cell r="D919">
            <v>3159365</v>
          </cell>
          <cell r="E919" t="str">
            <v>동 바 리</v>
          </cell>
          <cell r="I919">
            <v>0</v>
          </cell>
        </row>
        <row r="920">
          <cell r="A920" t="str">
            <v>D00327</v>
          </cell>
          <cell r="B920">
            <v>427</v>
          </cell>
          <cell r="C920" t="str">
            <v>a</v>
          </cell>
          <cell r="D920">
            <v>3159397</v>
          </cell>
          <cell r="E920" t="str">
            <v>동바리공</v>
          </cell>
          <cell r="F920" t="str">
            <v>(목재 4 회)</v>
          </cell>
          <cell r="G920" t="str">
            <v>공㎥</v>
          </cell>
          <cell r="I920">
            <v>0</v>
          </cell>
        </row>
        <row r="921">
          <cell r="A921" t="str">
            <v>D00334</v>
          </cell>
          <cell r="B921">
            <v>144</v>
          </cell>
          <cell r="C921" t="str">
            <v>b</v>
          </cell>
          <cell r="D921">
            <v>3159421</v>
          </cell>
          <cell r="E921" t="str">
            <v>강관동바리</v>
          </cell>
          <cell r="F921" t="str">
            <v>(교량용)</v>
          </cell>
          <cell r="G921" t="str">
            <v>공㎥</v>
          </cell>
          <cell r="I921">
            <v>0</v>
          </cell>
        </row>
        <row r="922">
          <cell r="A922" t="str">
            <v>D01129</v>
          </cell>
          <cell r="B922">
            <v>35</v>
          </cell>
          <cell r="C922" t="str">
            <v>c</v>
          </cell>
          <cell r="D922">
            <v>3159425</v>
          </cell>
          <cell r="E922" t="str">
            <v>수평보강재(교량용)</v>
          </cell>
          <cell r="F922" t="str">
            <v>(강관동바리)</v>
          </cell>
          <cell r="G922" t="str">
            <v>㎡</v>
          </cell>
          <cell r="I922">
            <v>0</v>
          </cell>
        </row>
        <row r="923">
          <cell r="A923" t="str">
            <v>E2</v>
          </cell>
          <cell r="B923">
            <v>0</v>
          </cell>
          <cell r="C923" t="str">
            <v>계</v>
          </cell>
          <cell r="D923">
            <v>3159427</v>
          </cell>
          <cell r="I923">
            <v>0</v>
          </cell>
        </row>
        <row r="924">
          <cell r="A924" t="str">
            <v>T2</v>
          </cell>
          <cell r="B924">
            <v>926</v>
          </cell>
          <cell r="C924" t="str">
            <v>3.05</v>
          </cell>
          <cell r="D924">
            <v>3159549</v>
          </cell>
          <cell r="E924" t="str">
            <v>철근가공조립</v>
          </cell>
          <cell r="I924">
            <v>0</v>
          </cell>
        </row>
        <row r="925">
          <cell r="A925" t="str">
            <v>D00271</v>
          </cell>
          <cell r="B925">
            <v>7.968</v>
          </cell>
          <cell r="C925" t="str">
            <v>a</v>
          </cell>
          <cell r="D925">
            <v>3159551</v>
          </cell>
          <cell r="E925" t="str">
            <v>철근가공조립</v>
          </cell>
          <cell r="F925" t="str">
            <v>(보 통)</v>
          </cell>
          <cell r="G925" t="str">
            <v>Ton</v>
          </cell>
          <cell r="I925">
            <v>0</v>
          </cell>
        </row>
        <row r="926">
          <cell r="A926" t="str">
            <v>D00272</v>
          </cell>
          <cell r="B926">
            <v>95.73</v>
          </cell>
          <cell r="C926" t="str">
            <v>b</v>
          </cell>
          <cell r="D926">
            <v>3159553</v>
          </cell>
          <cell r="E926" t="str">
            <v>철근가공조립</v>
          </cell>
          <cell r="F926" t="str">
            <v>(복 잡)</v>
          </cell>
          <cell r="G926" t="str">
            <v>Ton</v>
          </cell>
          <cell r="I926">
            <v>0</v>
          </cell>
        </row>
        <row r="927">
          <cell r="A927" t="str">
            <v>E2</v>
          </cell>
          <cell r="B927">
            <v>0</v>
          </cell>
          <cell r="C927" t="str">
            <v>계</v>
          </cell>
          <cell r="D927">
            <v>3159556</v>
          </cell>
          <cell r="I927">
            <v>0</v>
          </cell>
        </row>
        <row r="928">
          <cell r="A928" t="str">
            <v>T2</v>
          </cell>
          <cell r="B928">
            <v>930</v>
          </cell>
          <cell r="C928" t="str">
            <v>3.06</v>
          </cell>
          <cell r="D928">
            <v>3159557</v>
          </cell>
          <cell r="E928" t="str">
            <v>콘크리트타설</v>
          </cell>
          <cell r="I928">
            <v>0</v>
          </cell>
        </row>
        <row r="929">
          <cell r="A929" t="str">
            <v>D00237</v>
          </cell>
          <cell r="B929">
            <v>709</v>
          </cell>
          <cell r="C929" t="str">
            <v>a</v>
          </cell>
          <cell r="D929">
            <v>3159621</v>
          </cell>
          <cell r="E929" t="str">
            <v>콘크리트타설</v>
          </cell>
          <cell r="F929" t="str">
            <v>(철근 펌프카)</v>
          </cell>
          <cell r="G929" t="str">
            <v>㎥</v>
          </cell>
          <cell r="I929">
            <v>0</v>
          </cell>
        </row>
        <row r="930">
          <cell r="A930" t="str">
            <v>D00231</v>
          </cell>
          <cell r="B930">
            <v>26</v>
          </cell>
          <cell r="C930" t="str">
            <v>b</v>
          </cell>
          <cell r="D930">
            <v>3159653</v>
          </cell>
          <cell r="E930" t="str">
            <v>콘크리트타설</v>
          </cell>
          <cell r="F930" t="str">
            <v>(무근 VIB 제외)</v>
          </cell>
          <cell r="G930" t="str">
            <v>㎥</v>
          </cell>
          <cell r="I930">
            <v>0</v>
          </cell>
        </row>
        <row r="931">
          <cell r="A931" t="str">
            <v>E2</v>
          </cell>
          <cell r="B931">
            <v>0</v>
          </cell>
          <cell r="C931" t="str">
            <v>계</v>
          </cell>
          <cell r="D931">
            <v>3159685</v>
          </cell>
          <cell r="I931">
            <v>0</v>
          </cell>
        </row>
        <row r="932">
          <cell r="A932" t="str">
            <v>T2</v>
          </cell>
          <cell r="B932">
            <v>934</v>
          </cell>
          <cell r="C932" t="str">
            <v>3.07</v>
          </cell>
          <cell r="D932">
            <v>3159693</v>
          </cell>
          <cell r="E932" t="str">
            <v>표 면 처 리</v>
          </cell>
          <cell r="I932">
            <v>0</v>
          </cell>
        </row>
        <row r="933">
          <cell r="A933" t="str">
            <v>D00537</v>
          </cell>
          <cell r="B933">
            <v>327</v>
          </cell>
          <cell r="C933" t="str">
            <v>a</v>
          </cell>
          <cell r="D933">
            <v>3159697</v>
          </cell>
          <cell r="E933" t="str">
            <v>슬래브양생</v>
          </cell>
          <cell r="F933" t="str">
            <v>(양생제)</v>
          </cell>
          <cell r="G933" t="str">
            <v>㎡</v>
          </cell>
          <cell r="I933">
            <v>0</v>
          </cell>
        </row>
        <row r="934">
          <cell r="A934" t="str">
            <v>D00539</v>
          </cell>
          <cell r="B934">
            <v>300</v>
          </cell>
          <cell r="C934" t="str">
            <v>b</v>
          </cell>
          <cell r="D934">
            <v>3159699</v>
          </cell>
          <cell r="E934" t="str">
            <v>슬래브면고르기</v>
          </cell>
          <cell r="F934" t="str">
            <v>(데크 피니샤)</v>
          </cell>
          <cell r="G934" t="str">
            <v>㎡</v>
          </cell>
          <cell r="I934">
            <v>0</v>
          </cell>
        </row>
        <row r="935">
          <cell r="A935" t="str">
            <v>E2</v>
          </cell>
          <cell r="B935">
            <v>0</v>
          </cell>
          <cell r="C935" t="str">
            <v>계</v>
          </cell>
          <cell r="D935">
            <v>3159700</v>
          </cell>
          <cell r="I935">
            <v>0</v>
          </cell>
        </row>
        <row r="936">
          <cell r="A936" t="str">
            <v>T2</v>
          </cell>
          <cell r="B936">
            <v>940</v>
          </cell>
          <cell r="C936" t="str">
            <v>3.08</v>
          </cell>
          <cell r="D936">
            <v>3159828</v>
          </cell>
          <cell r="E936" t="str">
            <v>교좌장치</v>
          </cell>
          <cell r="I936">
            <v>0</v>
          </cell>
        </row>
        <row r="937">
          <cell r="A937" t="str">
            <v>D00545</v>
          </cell>
          <cell r="B937">
            <v>1</v>
          </cell>
          <cell r="C937" t="str">
            <v>a</v>
          </cell>
          <cell r="D937">
            <v>3159956</v>
          </cell>
          <cell r="E937" t="str">
            <v>교좌장치</v>
          </cell>
          <cell r="F937" t="str">
            <v>(고정단 135 Ton)</v>
          </cell>
          <cell r="G937" t="str">
            <v>EA</v>
          </cell>
          <cell r="I937">
            <v>0</v>
          </cell>
        </row>
        <row r="938">
          <cell r="A938" t="str">
            <v>D00549</v>
          </cell>
          <cell r="B938">
            <v>4</v>
          </cell>
          <cell r="C938" t="str">
            <v>b</v>
          </cell>
          <cell r="D938">
            <v>3160004</v>
          </cell>
          <cell r="E938" t="str">
            <v>교좌장치</v>
          </cell>
          <cell r="F938" t="str">
            <v>(횡방향가동단135Ton)</v>
          </cell>
          <cell r="G938" t="str">
            <v>EA</v>
          </cell>
          <cell r="I938">
            <v>0</v>
          </cell>
        </row>
        <row r="939">
          <cell r="A939" t="str">
            <v>D00548</v>
          </cell>
          <cell r="B939">
            <v>1</v>
          </cell>
          <cell r="C939" t="str">
            <v>c</v>
          </cell>
          <cell r="D939">
            <v>3160028</v>
          </cell>
          <cell r="E939" t="str">
            <v>교좌장치</v>
          </cell>
          <cell r="F939" t="str">
            <v>(종방향가동단135Ton)</v>
          </cell>
          <cell r="G939" t="str">
            <v>EA</v>
          </cell>
          <cell r="I939">
            <v>0</v>
          </cell>
        </row>
        <row r="940">
          <cell r="A940" t="str">
            <v>D00547</v>
          </cell>
          <cell r="B940">
            <v>4</v>
          </cell>
          <cell r="C940" t="str">
            <v>d</v>
          </cell>
          <cell r="D940">
            <v>3160040</v>
          </cell>
          <cell r="E940" t="str">
            <v>교좌장치</v>
          </cell>
          <cell r="F940" t="str">
            <v>(양방향가동단135Ton)</v>
          </cell>
          <cell r="G940" t="str">
            <v>EA</v>
          </cell>
          <cell r="I940">
            <v>0</v>
          </cell>
        </row>
        <row r="941">
          <cell r="A941" t="str">
            <v>E2</v>
          </cell>
          <cell r="B941">
            <v>0</v>
          </cell>
          <cell r="C941" t="str">
            <v>계</v>
          </cell>
          <cell r="D941">
            <v>3160046</v>
          </cell>
          <cell r="I941">
            <v>0</v>
          </cell>
        </row>
        <row r="942">
          <cell r="A942" t="str">
            <v>T2</v>
          </cell>
          <cell r="B942">
            <v>945</v>
          </cell>
          <cell r="C942" t="str">
            <v>3.09</v>
          </cell>
          <cell r="D942">
            <v>3160360</v>
          </cell>
          <cell r="E942" t="str">
            <v>P.S.C BEAM</v>
          </cell>
          <cell r="I942">
            <v>0</v>
          </cell>
        </row>
        <row r="943">
          <cell r="A943" t="str">
            <v>D00619</v>
          </cell>
          <cell r="B943">
            <v>5</v>
          </cell>
          <cell r="C943" t="str">
            <v>a</v>
          </cell>
          <cell r="D943">
            <v>3160424</v>
          </cell>
          <cell r="E943" t="str">
            <v>P.S.C BEAM 제작</v>
          </cell>
          <cell r="F943" t="str">
            <v>(L=30 M)</v>
          </cell>
          <cell r="G943" t="str">
            <v>본</v>
          </cell>
          <cell r="I943">
            <v>0</v>
          </cell>
        </row>
        <row r="944">
          <cell r="A944" t="str">
            <v>D00606</v>
          </cell>
          <cell r="B944">
            <v>5</v>
          </cell>
          <cell r="C944" t="str">
            <v>b</v>
          </cell>
          <cell r="D944">
            <v>3160488</v>
          </cell>
          <cell r="E944" t="str">
            <v>P.S.C 빔 운반및설치</v>
          </cell>
          <cell r="F944" t="str">
            <v>(L=30 M)</v>
          </cell>
          <cell r="G944" t="str">
            <v>EA</v>
          </cell>
          <cell r="I944">
            <v>0</v>
          </cell>
        </row>
        <row r="945">
          <cell r="A945" t="str">
            <v>D01130</v>
          </cell>
          <cell r="B945">
            <v>5</v>
          </cell>
          <cell r="C945" t="str">
            <v>c</v>
          </cell>
          <cell r="D945">
            <v>3160552</v>
          </cell>
          <cell r="E945" t="str">
            <v>P.S.C빔 전도방지시설</v>
          </cell>
          <cell r="G945" t="str">
            <v>본</v>
          </cell>
          <cell r="I945">
            <v>0</v>
          </cell>
        </row>
        <row r="946">
          <cell r="A946" t="str">
            <v>E2</v>
          </cell>
          <cell r="B946">
            <v>0</v>
          </cell>
          <cell r="C946" t="str">
            <v>계</v>
          </cell>
          <cell r="D946">
            <v>3160584</v>
          </cell>
          <cell r="I946">
            <v>0</v>
          </cell>
        </row>
        <row r="947">
          <cell r="A947" t="str">
            <v>T2</v>
          </cell>
          <cell r="B947">
            <v>949</v>
          </cell>
          <cell r="C947" t="str">
            <v>3.10</v>
          </cell>
          <cell r="D947">
            <v>3160648</v>
          </cell>
          <cell r="E947" t="str">
            <v>신축이음장치</v>
          </cell>
          <cell r="I947">
            <v>0</v>
          </cell>
        </row>
        <row r="948">
          <cell r="A948" t="str">
            <v>D03819</v>
          </cell>
          <cell r="B948">
            <v>10</v>
          </cell>
          <cell r="C948" t="str">
            <v>a</v>
          </cell>
          <cell r="D948">
            <v>3160664</v>
          </cell>
          <cell r="E948" t="str">
            <v>신축이음장치</v>
          </cell>
          <cell r="F948" t="str">
            <v>(Rail-No 80)</v>
          </cell>
          <cell r="G948" t="str">
            <v>M</v>
          </cell>
          <cell r="I948">
            <v>0</v>
          </cell>
        </row>
        <row r="949">
          <cell r="A949" t="str">
            <v>D01313</v>
          </cell>
          <cell r="B949">
            <v>10</v>
          </cell>
          <cell r="C949" t="str">
            <v>b</v>
          </cell>
          <cell r="D949">
            <v>3160680</v>
          </cell>
          <cell r="E949" t="str">
            <v>신축이음장치</v>
          </cell>
          <cell r="F949" t="str">
            <v>(Rail-No100)</v>
          </cell>
          <cell r="G949" t="str">
            <v>M</v>
          </cell>
          <cell r="I949">
            <v>0</v>
          </cell>
        </row>
        <row r="950">
          <cell r="A950" t="str">
            <v>E2</v>
          </cell>
          <cell r="B950">
            <v>0</v>
          </cell>
          <cell r="C950" t="str">
            <v>계</v>
          </cell>
          <cell r="D950">
            <v>3160712</v>
          </cell>
          <cell r="I950">
            <v>0</v>
          </cell>
        </row>
        <row r="951">
          <cell r="A951" t="str">
            <v>D00535</v>
          </cell>
          <cell r="B951">
            <v>300</v>
          </cell>
          <cell r="C951" t="str">
            <v>3.11</v>
          </cell>
          <cell r="D951">
            <v>3160840</v>
          </cell>
          <cell r="E951" t="str">
            <v>교면방수</v>
          </cell>
          <cell r="F951" t="str">
            <v>(도막식)</v>
          </cell>
          <cell r="G951" t="str">
            <v>㎡</v>
          </cell>
          <cell r="I951">
            <v>0</v>
          </cell>
        </row>
        <row r="952">
          <cell r="A952" t="str">
            <v>T2</v>
          </cell>
          <cell r="B952">
            <v>956</v>
          </cell>
          <cell r="C952" t="str">
            <v>3.12</v>
          </cell>
          <cell r="D952">
            <v>3160904</v>
          </cell>
          <cell r="E952" t="str">
            <v>접속슬래브 접합공</v>
          </cell>
          <cell r="I952">
            <v>0</v>
          </cell>
        </row>
        <row r="953">
          <cell r="A953" t="str">
            <v>D01067</v>
          </cell>
          <cell r="B953">
            <v>46</v>
          </cell>
          <cell r="C953" t="str">
            <v>a</v>
          </cell>
          <cell r="D953">
            <v>3160936</v>
          </cell>
          <cell r="E953" t="str">
            <v>다웰바 설치</v>
          </cell>
          <cell r="F953" t="str">
            <v>(D=25 m/m, L=500)</v>
          </cell>
          <cell r="G953" t="str">
            <v>EA</v>
          </cell>
          <cell r="I953">
            <v>0</v>
          </cell>
        </row>
        <row r="954">
          <cell r="A954" t="str">
            <v>D01190</v>
          </cell>
          <cell r="B954">
            <v>13</v>
          </cell>
          <cell r="C954" t="str">
            <v>b</v>
          </cell>
          <cell r="D954">
            <v>3160968</v>
          </cell>
          <cell r="E954" t="str">
            <v>다웰-켑 설치</v>
          </cell>
          <cell r="F954" t="str">
            <v>(Φ60 m/m)</v>
          </cell>
          <cell r="G954" t="str">
            <v>M</v>
          </cell>
          <cell r="I954">
            <v>0</v>
          </cell>
        </row>
        <row r="955">
          <cell r="A955" t="str">
            <v>D00540</v>
          </cell>
          <cell r="B955">
            <v>46</v>
          </cell>
          <cell r="C955" t="str">
            <v>c</v>
          </cell>
          <cell r="D955">
            <v>3160970</v>
          </cell>
          <cell r="E955" t="str">
            <v>경질고무판</v>
          </cell>
          <cell r="F955" t="str">
            <v>(150x150)</v>
          </cell>
          <cell r="G955" t="str">
            <v>EA</v>
          </cell>
          <cell r="I955">
            <v>0</v>
          </cell>
        </row>
        <row r="956">
          <cell r="A956" t="str">
            <v>D00566</v>
          </cell>
          <cell r="B956">
            <v>7</v>
          </cell>
          <cell r="C956" t="str">
            <v>d</v>
          </cell>
          <cell r="D956">
            <v>3160971</v>
          </cell>
          <cell r="E956" t="str">
            <v>타르페이퍼 설치</v>
          </cell>
          <cell r="F956" t="str">
            <v>(5 겹)</v>
          </cell>
          <cell r="G956" t="str">
            <v>㎡</v>
          </cell>
          <cell r="I956">
            <v>0</v>
          </cell>
        </row>
        <row r="957">
          <cell r="A957" t="str">
            <v>E2</v>
          </cell>
          <cell r="B957">
            <v>0</v>
          </cell>
          <cell r="C957" t="str">
            <v>계</v>
          </cell>
          <cell r="D957">
            <v>3161003</v>
          </cell>
          <cell r="I957">
            <v>0</v>
          </cell>
        </row>
        <row r="958">
          <cell r="A958" t="str">
            <v>T2</v>
          </cell>
          <cell r="B958">
            <v>960</v>
          </cell>
          <cell r="C958" t="str">
            <v>3.13</v>
          </cell>
          <cell r="D958">
            <v>3161036</v>
          </cell>
          <cell r="E958" t="str">
            <v>무수축 콘크리트</v>
          </cell>
          <cell r="I958">
            <v>0</v>
          </cell>
        </row>
        <row r="959">
          <cell r="A959" t="str">
            <v>D00567</v>
          </cell>
          <cell r="B959">
            <v>0.50700000000000001</v>
          </cell>
          <cell r="C959" t="str">
            <v>a</v>
          </cell>
          <cell r="D959">
            <v>3161052</v>
          </cell>
          <cell r="E959" t="str">
            <v>무수축몰탈</v>
          </cell>
          <cell r="F959" t="str">
            <v>(1:1)</v>
          </cell>
          <cell r="G959" t="str">
            <v>㎥</v>
          </cell>
          <cell r="I959">
            <v>0</v>
          </cell>
        </row>
        <row r="960">
          <cell r="A960" t="str">
            <v>D00568</v>
          </cell>
          <cell r="B960">
            <v>3.8</v>
          </cell>
          <cell r="C960" t="str">
            <v>b</v>
          </cell>
          <cell r="D960">
            <v>3161060</v>
          </cell>
          <cell r="E960" t="str">
            <v>무수축콘크리트</v>
          </cell>
          <cell r="G960" t="str">
            <v>㎥</v>
          </cell>
          <cell r="I960">
            <v>0</v>
          </cell>
        </row>
        <row r="961">
          <cell r="A961" t="str">
            <v>E2</v>
          </cell>
          <cell r="B961">
            <v>0</v>
          </cell>
          <cell r="C961" t="str">
            <v>계</v>
          </cell>
          <cell r="D961">
            <v>3161064</v>
          </cell>
          <cell r="I961">
            <v>0</v>
          </cell>
        </row>
        <row r="962">
          <cell r="A962" t="str">
            <v>T2</v>
          </cell>
          <cell r="B962">
            <v>964</v>
          </cell>
          <cell r="C962" t="str">
            <v>3.14</v>
          </cell>
          <cell r="D962">
            <v>3161066</v>
          </cell>
          <cell r="E962" t="str">
            <v>스치로폴 설치</v>
          </cell>
          <cell r="I962">
            <v>0</v>
          </cell>
        </row>
        <row r="963">
          <cell r="A963" t="str">
            <v>D00853</v>
          </cell>
          <cell r="B963">
            <v>3</v>
          </cell>
          <cell r="C963" t="str">
            <v>a</v>
          </cell>
          <cell r="D963">
            <v>3161324</v>
          </cell>
          <cell r="E963" t="str">
            <v>스치로폴설치</v>
          </cell>
          <cell r="F963" t="str">
            <v>(T=10 m/m)</v>
          </cell>
          <cell r="G963" t="str">
            <v>㎡</v>
          </cell>
          <cell r="I963">
            <v>0</v>
          </cell>
        </row>
        <row r="964">
          <cell r="A964" t="str">
            <v>D00532</v>
          </cell>
          <cell r="B964">
            <v>17</v>
          </cell>
          <cell r="C964" t="str">
            <v>b</v>
          </cell>
          <cell r="D964">
            <v>3161452</v>
          </cell>
          <cell r="E964" t="str">
            <v>스치로폴설치</v>
          </cell>
          <cell r="F964" t="str">
            <v>(T=20 m/m)</v>
          </cell>
          <cell r="G964" t="str">
            <v>㎡</v>
          </cell>
          <cell r="I964">
            <v>0</v>
          </cell>
        </row>
        <row r="965">
          <cell r="A965" t="str">
            <v>E2</v>
          </cell>
          <cell r="B965">
            <v>0</v>
          </cell>
          <cell r="C965" t="str">
            <v>계</v>
          </cell>
          <cell r="D965">
            <v>3161453</v>
          </cell>
          <cell r="I965">
            <v>0</v>
          </cell>
        </row>
        <row r="966">
          <cell r="A966" t="str">
            <v>T2</v>
          </cell>
          <cell r="B966">
            <v>970</v>
          </cell>
          <cell r="C966" t="str">
            <v>3.15</v>
          </cell>
          <cell r="D966">
            <v>3161580</v>
          </cell>
          <cell r="E966" t="str">
            <v>배수시설</v>
          </cell>
          <cell r="I966">
            <v>0</v>
          </cell>
        </row>
        <row r="967">
          <cell r="A967" t="str">
            <v>D00572</v>
          </cell>
          <cell r="B967">
            <v>4</v>
          </cell>
          <cell r="C967" t="str">
            <v>a</v>
          </cell>
          <cell r="D967">
            <v>3161581</v>
          </cell>
          <cell r="E967" t="str">
            <v>집 수 구</v>
          </cell>
          <cell r="G967" t="str">
            <v>EA</v>
          </cell>
          <cell r="I967">
            <v>0</v>
          </cell>
        </row>
        <row r="968">
          <cell r="A968" t="str">
            <v>D00573</v>
          </cell>
          <cell r="B968">
            <v>21</v>
          </cell>
          <cell r="C968" t="str">
            <v>b</v>
          </cell>
          <cell r="D968">
            <v>3161582</v>
          </cell>
          <cell r="E968" t="str">
            <v>배 수 구</v>
          </cell>
          <cell r="F968" t="str">
            <v>(스테인레스관)</v>
          </cell>
          <cell r="G968" t="str">
            <v>M</v>
          </cell>
          <cell r="I968">
            <v>0</v>
          </cell>
        </row>
        <row r="969">
          <cell r="A969" t="str">
            <v>D00574</v>
          </cell>
          <cell r="B969">
            <v>14</v>
          </cell>
          <cell r="C969" t="str">
            <v>c</v>
          </cell>
          <cell r="D969">
            <v>3161646</v>
          </cell>
          <cell r="E969" t="str">
            <v>부착시설(A)</v>
          </cell>
          <cell r="G969" t="str">
            <v>EA</v>
          </cell>
          <cell r="I969">
            <v>0</v>
          </cell>
        </row>
        <row r="970">
          <cell r="A970" t="str">
            <v>D00577</v>
          </cell>
          <cell r="B970">
            <v>16</v>
          </cell>
          <cell r="C970" t="str">
            <v>d</v>
          </cell>
          <cell r="D970">
            <v>3161678</v>
          </cell>
          <cell r="E970" t="str">
            <v>도 수 로</v>
          </cell>
          <cell r="G970" t="str">
            <v>M</v>
          </cell>
          <cell r="I970">
            <v>0</v>
          </cell>
        </row>
        <row r="971">
          <cell r="A971" t="str">
            <v>E2</v>
          </cell>
          <cell r="B971">
            <v>0</v>
          </cell>
          <cell r="C971" t="str">
            <v>계</v>
          </cell>
          <cell r="D971">
            <v>3161694</v>
          </cell>
          <cell r="I971">
            <v>0</v>
          </cell>
        </row>
        <row r="972">
          <cell r="A972" t="str">
            <v>T2</v>
          </cell>
          <cell r="B972">
            <v>974</v>
          </cell>
          <cell r="C972" t="str">
            <v>3.16</v>
          </cell>
          <cell r="D972">
            <v>3161710</v>
          </cell>
          <cell r="E972" t="str">
            <v>스페이서설치</v>
          </cell>
          <cell r="I972">
            <v>0</v>
          </cell>
        </row>
        <row r="973">
          <cell r="A973" t="str">
            <v>D00588</v>
          </cell>
          <cell r="B973">
            <v>586</v>
          </cell>
          <cell r="C973" t="str">
            <v>a</v>
          </cell>
          <cell r="D973">
            <v>3161726</v>
          </cell>
          <cell r="E973" t="str">
            <v>스페이서 설치</v>
          </cell>
          <cell r="F973" t="str">
            <v>(슬라브및기초용)</v>
          </cell>
          <cell r="G973" t="str">
            <v>㎡</v>
          </cell>
          <cell r="I973">
            <v>0</v>
          </cell>
        </row>
        <row r="974">
          <cell r="A974" t="str">
            <v>D01070</v>
          </cell>
          <cell r="B974">
            <v>117</v>
          </cell>
          <cell r="C974" t="str">
            <v>b</v>
          </cell>
          <cell r="D974">
            <v>3161734</v>
          </cell>
          <cell r="E974" t="str">
            <v>스페이서 설치</v>
          </cell>
          <cell r="F974" t="str">
            <v>(벽체용)</v>
          </cell>
          <cell r="G974" t="str">
            <v>㎡</v>
          </cell>
          <cell r="I974">
            <v>0</v>
          </cell>
        </row>
        <row r="975">
          <cell r="A975" t="str">
            <v>E2</v>
          </cell>
          <cell r="B975">
            <v>0</v>
          </cell>
          <cell r="C975" t="str">
            <v>계</v>
          </cell>
          <cell r="D975">
            <v>3161738</v>
          </cell>
          <cell r="I975">
            <v>0</v>
          </cell>
        </row>
        <row r="976">
          <cell r="A976" t="str">
            <v>T2</v>
          </cell>
          <cell r="B976">
            <v>979</v>
          </cell>
          <cell r="C976" t="str">
            <v>3.17</v>
          </cell>
          <cell r="D976">
            <v>3161756</v>
          </cell>
          <cell r="E976" t="str">
            <v>교명판 설명판</v>
          </cell>
          <cell r="I976">
            <v>0</v>
          </cell>
        </row>
        <row r="977">
          <cell r="A977" t="str">
            <v>D00581</v>
          </cell>
          <cell r="B977">
            <v>4</v>
          </cell>
          <cell r="C977" t="str">
            <v>a</v>
          </cell>
          <cell r="D977">
            <v>3161757</v>
          </cell>
          <cell r="E977" t="str">
            <v>교 명 주</v>
          </cell>
          <cell r="F977" t="str">
            <v>(소형,화강석)</v>
          </cell>
          <cell r="G977" t="str">
            <v>기</v>
          </cell>
          <cell r="I977">
            <v>0</v>
          </cell>
        </row>
        <row r="978">
          <cell r="A978" t="str">
            <v>D00583</v>
          </cell>
          <cell r="B978">
            <v>2</v>
          </cell>
          <cell r="C978" t="str">
            <v>b</v>
          </cell>
          <cell r="D978">
            <v>3161758</v>
          </cell>
          <cell r="E978" t="str">
            <v>교 명 판(황동주물)</v>
          </cell>
          <cell r="F978" t="str">
            <v>(450x200x10)</v>
          </cell>
          <cell r="G978" t="str">
            <v>EA</v>
          </cell>
          <cell r="I978">
            <v>0</v>
          </cell>
        </row>
        <row r="979">
          <cell r="A979" t="str">
            <v>D00584</v>
          </cell>
          <cell r="B979">
            <v>2</v>
          </cell>
          <cell r="C979" t="str">
            <v>c</v>
          </cell>
          <cell r="D979">
            <v>3161822</v>
          </cell>
          <cell r="E979" t="str">
            <v>설 명 판(황동주물)</v>
          </cell>
          <cell r="F979" t="str">
            <v>(500x300x10)</v>
          </cell>
          <cell r="G979" t="str">
            <v>EA</v>
          </cell>
          <cell r="I979">
            <v>0</v>
          </cell>
        </row>
        <row r="980">
          <cell r="A980" t="str">
            <v>E2</v>
          </cell>
          <cell r="B980">
            <v>0</v>
          </cell>
          <cell r="C980" t="str">
            <v>계</v>
          </cell>
          <cell r="D980">
            <v>3161854</v>
          </cell>
          <cell r="I980">
            <v>0</v>
          </cell>
        </row>
        <row r="981">
          <cell r="A981" t="str">
            <v>D00594</v>
          </cell>
          <cell r="B981">
            <v>1</v>
          </cell>
          <cell r="C981" t="str">
            <v>3.18</v>
          </cell>
          <cell r="D981">
            <v>3161862</v>
          </cell>
          <cell r="E981" t="str">
            <v>측량기준점 설치</v>
          </cell>
          <cell r="F981" t="str">
            <v>(황동주물)</v>
          </cell>
          <cell r="G981" t="str">
            <v>EA</v>
          </cell>
          <cell r="I981">
            <v>0</v>
          </cell>
        </row>
        <row r="982">
          <cell r="A982" t="str">
            <v>D01224</v>
          </cell>
          <cell r="B982">
            <v>21</v>
          </cell>
          <cell r="C982" t="str">
            <v>3.19</v>
          </cell>
          <cell r="D982">
            <v>3162062</v>
          </cell>
          <cell r="E982" t="str">
            <v>폴리우레탄실란트채움</v>
          </cell>
          <cell r="F982" t="str">
            <v>(25x10)</v>
          </cell>
          <cell r="G982" t="str">
            <v>M</v>
          </cell>
          <cell r="I982">
            <v>0</v>
          </cell>
        </row>
        <row r="983">
          <cell r="A983" t="str">
            <v>D01308</v>
          </cell>
          <cell r="B983">
            <v>134</v>
          </cell>
          <cell r="C983" t="str">
            <v>3.20</v>
          </cell>
          <cell r="D983">
            <v>3162504</v>
          </cell>
          <cell r="E983" t="str">
            <v>강섬유보강재</v>
          </cell>
          <cell r="F983" t="str">
            <v>(900 g/㎥)</v>
          </cell>
          <cell r="G983" t="str">
            <v>㎥</v>
          </cell>
          <cell r="I983">
            <v>0</v>
          </cell>
        </row>
        <row r="984">
          <cell r="A984" t="str">
            <v>D01309</v>
          </cell>
          <cell r="B984">
            <v>20</v>
          </cell>
          <cell r="C984" t="str">
            <v>3.21</v>
          </cell>
          <cell r="D984">
            <v>3163000</v>
          </cell>
          <cell r="E984" t="str">
            <v>모래주머니</v>
          </cell>
          <cell r="G984" t="str">
            <v>EA</v>
          </cell>
          <cell r="I984">
            <v>0</v>
          </cell>
        </row>
        <row r="985">
          <cell r="A985" t="str">
            <v>D00911</v>
          </cell>
          <cell r="B985">
            <v>88</v>
          </cell>
          <cell r="C985" t="str">
            <v>3.22</v>
          </cell>
          <cell r="D985">
            <v>3315997</v>
          </cell>
          <cell r="E985" t="str">
            <v>방 호 벽</v>
          </cell>
          <cell r="F985" t="str">
            <v>(육교용)</v>
          </cell>
          <cell r="G985" t="str">
            <v>M</v>
          </cell>
          <cell r="I985">
            <v>0</v>
          </cell>
        </row>
        <row r="986">
          <cell r="A986" t="str">
            <v>D00791</v>
          </cell>
          <cell r="B986">
            <v>10</v>
          </cell>
          <cell r="C986" t="str">
            <v>3.23</v>
          </cell>
          <cell r="D986">
            <v>3392495</v>
          </cell>
          <cell r="E986" t="str">
            <v>교좌장치표지판</v>
          </cell>
          <cell r="G986" t="str">
            <v>EA</v>
          </cell>
          <cell r="I986">
            <v>0</v>
          </cell>
        </row>
        <row r="987">
          <cell r="A987" t="str">
            <v>D00817</v>
          </cell>
          <cell r="B987">
            <v>4.5999999999999999E-2</v>
          </cell>
          <cell r="C987" t="str">
            <v>3.24</v>
          </cell>
          <cell r="D987">
            <v>3430744</v>
          </cell>
          <cell r="E987" t="str">
            <v>아스팔트 채움</v>
          </cell>
          <cell r="F987" t="str">
            <v>(브론아스팔트)</v>
          </cell>
          <cell r="G987" t="str">
            <v>㎥</v>
          </cell>
          <cell r="I987">
            <v>0</v>
          </cell>
        </row>
        <row r="988">
          <cell r="A988" t="str">
            <v>D03871</v>
          </cell>
          <cell r="B988">
            <v>6</v>
          </cell>
          <cell r="C988" t="str">
            <v>3.25</v>
          </cell>
          <cell r="D988">
            <v>3613199</v>
          </cell>
          <cell r="E988" t="str">
            <v>평판재하시험</v>
          </cell>
          <cell r="G988" t="str">
            <v>개소</v>
          </cell>
          <cell r="I988">
            <v>0</v>
          </cell>
        </row>
        <row r="989">
          <cell r="A989" t="str">
            <v>E3</v>
          </cell>
          <cell r="B989">
            <v>0</v>
          </cell>
          <cell r="C989" t="str">
            <v>합계</v>
          </cell>
          <cell r="D989">
            <v>3795653</v>
          </cell>
          <cell r="I989">
            <v>0</v>
          </cell>
        </row>
        <row r="990">
          <cell r="A990" t="str">
            <v>T3</v>
          </cell>
          <cell r="B990">
            <v>1092</v>
          </cell>
          <cell r="C990" t="str">
            <v>3.H</v>
          </cell>
          <cell r="D990">
            <v>3960306</v>
          </cell>
          <cell r="E990" t="str">
            <v>고    암    교</v>
          </cell>
          <cell r="F990" t="str">
            <v>PRE-FLEX BEAM</v>
          </cell>
          <cell r="I990">
            <v>0</v>
          </cell>
        </row>
        <row r="991">
          <cell r="A991" t="str">
            <v>T2</v>
          </cell>
          <cell r="B991">
            <v>995</v>
          </cell>
          <cell r="C991" t="str">
            <v>3.01</v>
          </cell>
          <cell r="D991">
            <v>3960434</v>
          </cell>
          <cell r="E991" t="str">
            <v>토          공</v>
          </cell>
          <cell r="I991">
            <v>0</v>
          </cell>
        </row>
        <row r="992">
          <cell r="A992" t="str">
            <v>D00096</v>
          </cell>
          <cell r="B992">
            <v>2953</v>
          </cell>
          <cell r="C992" t="str">
            <v>a</v>
          </cell>
          <cell r="D992">
            <v>4113731</v>
          </cell>
          <cell r="E992" t="str">
            <v>구조물터파기</v>
          </cell>
          <cell r="F992" t="str">
            <v>(육상토사 0∼2 M)</v>
          </cell>
          <cell r="G992" t="str">
            <v>㎥</v>
          </cell>
          <cell r="I992">
            <v>0</v>
          </cell>
        </row>
        <row r="993">
          <cell r="A993" t="str">
            <v>D00038</v>
          </cell>
          <cell r="B993">
            <v>2953</v>
          </cell>
          <cell r="C993" t="str">
            <v>b</v>
          </cell>
          <cell r="D993">
            <v>4114067</v>
          </cell>
          <cell r="E993" t="str">
            <v>토사치환</v>
          </cell>
          <cell r="F993" t="str">
            <v>노상다짐</v>
          </cell>
          <cell r="G993" t="str">
            <v>㎥</v>
          </cell>
          <cell r="I993">
            <v>0</v>
          </cell>
        </row>
        <row r="994">
          <cell r="A994" t="str">
            <v>D00170</v>
          </cell>
          <cell r="B994">
            <v>1033</v>
          </cell>
          <cell r="C994" t="str">
            <v>c</v>
          </cell>
          <cell r="D994">
            <v>4114523</v>
          </cell>
          <cell r="E994" t="str">
            <v>뒷채움잡석</v>
          </cell>
          <cell r="F994" t="str">
            <v>(현장암유용)</v>
          </cell>
          <cell r="G994" t="str">
            <v>㎥</v>
          </cell>
          <cell r="I994">
            <v>0</v>
          </cell>
        </row>
        <row r="995">
          <cell r="A995" t="str">
            <v>D00150</v>
          </cell>
          <cell r="B995">
            <v>3002</v>
          </cell>
          <cell r="C995" t="str">
            <v>d</v>
          </cell>
          <cell r="D995">
            <v>4114583</v>
          </cell>
          <cell r="E995" t="str">
            <v>교대앞성토</v>
          </cell>
          <cell r="G995" t="str">
            <v>㎥</v>
          </cell>
          <cell r="I995">
            <v>0</v>
          </cell>
        </row>
        <row r="996">
          <cell r="A996" t="str">
            <v>E2</v>
          </cell>
          <cell r="B996">
            <v>0</v>
          </cell>
          <cell r="C996" t="str">
            <v>계</v>
          </cell>
          <cell r="D996">
            <v>4114643</v>
          </cell>
          <cell r="I996">
            <v>0</v>
          </cell>
        </row>
        <row r="997">
          <cell r="A997" t="str">
            <v>T2</v>
          </cell>
          <cell r="B997">
            <v>1002</v>
          </cell>
          <cell r="C997" t="str">
            <v>3.02</v>
          </cell>
          <cell r="D997">
            <v>4114771</v>
          </cell>
          <cell r="E997" t="str">
            <v>강관파일공</v>
          </cell>
          <cell r="I997">
            <v>0</v>
          </cell>
        </row>
        <row r="998">
          <cell r="A998" t="str">
            <v>D00504</v>
          </cell>
          <cell r="B998">
            <v>1376</v>
          </cell>
          <cell r="C998" t="str">
            <v>a</v>
          </cell>
          <cell r="D998">
            <v>4114829</v>
          </cell>
          <cell r="E998" t="str">
            <v>강관파일구입</v>
          </cell>
          <cell r="F998" t="str">
            <v>(Φ508.0m/mx9t)</v>
          </cell>
          <cell r="G998" t="str">
            <v>M</v>
          </cell>
          <cell r="I998">
            <v>0</v>
          </cell>
        </row>
        <row r="999">
          <cell r="A999" t="str">
            <v>D00512</v>
          </cell>
          <cell r="B999">
            <v>1344</v>
          </cell>
          <cell r="C999" t="str">
            <v>b</v>
          </cell>
          <cell r="D999">
            <v>4114858</v>
          </cell>
          <cell r="E999" t="str">
            <v>강관파일항타(직항)</v>
          </cell>
          <cell r="F999" t="str">
            <v>Φ508(15 m 이하)</v>
          </cell>
          <cell r="G999" t="str">
            <v>M</v>
          </cell>
          <cell r="I999">
            <v>0</v>
          </cell>
        </row>
        <row r="1000">
          <cell r="A1000" t="str">
            <v>D03838</v>
          </cell>
          <cell r="B1000">
            <v>24</v>
          </cell>
          <cell r="C1000" t="str">
            <v>c</v>
          </cell>
          <cell r="D1000">
            <v>4114864</v>
          </cell>
          <cell r="E1000" t="str">
            <v>파일속모래채움</v>
          </cell>
          <cell r="G1000" t="str">
            <v>㎥</v>
          </cell>
          <cell r="I1000">
            <v>0</v>
          </cell>
        </row>
        <row r="1001">
          <cell r="A1001" t="str">
            <v>D00502</v>
          </cell>
          <cell r="B1001">
            <v>24</v>
          </cell>
          <cell r="C1001" t="str">
            <v>d</v>
          </cell>
          <cell r="D1001">
            <v>4114867</v>
          </cell>
          <cell r="E1001" t="str">
            <v>속채움 콘크리트</v>
          </cell>
          <cell r="G1001" t="str">
            <v>㎥</v>
          </cell>
          <cell r="I1001">
            <v>0</v>
          </cell>
        </row>
        <row r="1002">
          <cell r="A1002" t="str">
            <v>D00517</v>
          </cell>
          <cell r="B1002">
            <v>128</v>
          </cell>
          <cell r="C1002" t="str">
            <v>e</v>
          </cell>
          <cell r="D1002">
            <v>4114869</v>
          </cell>
          <cell r="E1002" t="str">
            <v>두부및선단보강</v>
          </cell>
          <cell r="F1002" t="str">
            <v>(Φ508.8 m/m)</v>
          </cell>
          <cell r="G1002" t="str">
            <v>EA</v>
          </cell>
          <cell r="I1002">
            <v>0</v>
          </cell>
        </row>
        <row r="1003">
          <cell r="A1003" t="str">
            <v>E2</v>
          </cell>
          <cell r="B1003">
            <v>0</v>
          </cell>
          <cell r="C1003" t="str">
            <v>계</v>
          </cell>
          <cell r="D1003">
            <v>4114886</v>
          </cell>
          <cell r="I1003">
            <v>0</v>
          </cell>
        </row>
        <row r="1004">
          <cell r="A1004" t="str">
            <v>T2</v>
          </cell>
          <cell r="B1004">
            <v>1008</v>
          </cell>
          <cell r="C1004" t="str">
            <v>3.03</v>
          </cell>
          <cell r="D1004">
            <v>4115857</v>
          </cell>
          <cell r="E1004" t="str">
            <v>거 푸 집</v>
          </cell>
          <cell r="I1004">
            <v>0</v>
          </cell>
        </row>
        <row r="1005">
          <cell r="A1005" t="str">
            <v>D00276</v>
          </cell>
          <cell r="B1005">
            <v>2018</v>
          </cell>
          <cell r="C1005" t="str">
            <v>a</v>
          </cell>
          <cell r="D1005">
            <v>4115858</v>
          </cell>
          <cell r="E1005" t="str">
            <v>합판거푸집</v>
          </cell>
          <cell r="F1005" t="str">
            <v>(3 회)</v>
          </cell>
          <cell r="G1005" t="str">
            <v>㎡</v>
          </cell>
          <cell r="I1005">
            <v>0</v>
          </cell>
        </row>
        <row r="1006">
          <cell r="A1006" t="str">
            <v>D00280</v>
          </cell>
          <cell r="B1006">
            <v>194</v>
          </cell>
          <cell r="C1006" t="str">
            <v>b</v>
          </cell>
          <cell r="D1006">
            <v>4115954</v>
          </cell>
          <cell r="E1006" t="str">
            <v>합판거푸집</v>
          </cell>
          <cell r="F1006" t="str">
            <v>(4 회)</v>
          </cell>
          <cell r="G1006" t="str">
            <v>㎡</v>
          </cell>
          <cell r="I1006">
            <v>0</v>
          </cell>
        </row>
        <row r="1007">
          <cell r="A1007" t="str">
            <v>D00282</v>
          </cell>
          <cell r="B1007">
            <v>18</v>
          </cell>
          <cell r="C1007" t="str">
            <v>c</v>
          </cell>
          <cell r="D1007">
            <v>4115958</v>
          </cell>
          <cell r="E1007" t="str">
            <v>합판거푸집</v>
          </cell>
          <cell r="F1007" t="str">
            <v>(6 회)</v>
          </cell>
          <cell r="G1007" t="str">
            <v>㎡</v>
          </cell>
          <cell r="I1007">
            <v>0</v>
          </cell>
        </row>
        <row r="1008">
          <cell r="A1008" t="str">
            <v>D00265</v>
          </cell>
          <cell r="B1008">
            <v>373</v>
          </cell>
          <cell r="C1008" t="str">
            <v>d</v>
          </cell>
          <cell r="D1008">
            <v>4115962</v>
          </cell>
          <cell r="E1008" t="str">
            <v>문양거푸집(합판4회+</v>
          </cell>
          <cell r="F1008" t="str">
            <v>문양스치로폴(0∼7M)</v>
          </cell>
          <cell r="G1008" t="str">
            <v>㎡</v>
          </cell>
          <cell r="I1008">
            <v>0</v>
          </cell>
        </row>
        <row r="1009">
          <cell r="A1009" t="str">
            <v>E2</v>
          </cell>
          <cell r="B1009">
            <v>0</v>
          </cell>
          <cell r="C1009" t="str">
            <v>계</v>
          </cell>
          <cell r="D1009">
            <v>4116098</v>
          </cell>
          <cell r="I1009">
            <v>0</v>
          </cell>
        </row>
        <row r="1010">
          <cell r="A1010" t="str">
            <v>D00323</v>
          </cell>
          <cell r="B1010">
            <v>970</v>
          </cell>
          <cell r="C1010" t="str">
            <v>3.04</v>
          </cell>
          <cell r="D1010">
            <v>4116099</v>
          </cell>
          <cell r="E1010" t="str">
            <v>강관비계</v>
          </cell>
          <cell r="F1010" t="str">
            <v>(0∼30 M)</v>
          </cell>
          <cell r="G1010" t="str">
            <v>㎡</v>
          </cell>
          <cell r="I1010">
            <v>0</v>
          </cell>
        </row>
        <row r="1011">
          <cell r="A1011" t="str">
            <v>T2</v>
          </cell>
          <cell r="B1011">
            <v>1014</v>
          </cell>
          <cell r="C1011" t="str">
            <v>3.05</v>
          </cell>
          <cell r="D1011">
            <v>4116163</v>
          </cell>
          <cell r="E1011" t="str">
            <v>동 바 리</v>
          </cell>
          <cell r="I1011">
            <v>0</v>
          </cell>
        </row>
        <row r="1012">
          <cell r="A1012" t="str">
            <v>D00327</v>
          </cell>
          <cell r="B1012">
            <v>702</v>
          </cell>
          <cell r="C1012" t="str">
            <v>a</v>
          </cell>
          <cell r="D1012">
            <v>4116195</v>
          </cell>
          <cell r="E1012" t="str">
            <v>동바리공</v>
          </cell>
          <cell r="F1012" t="str">
            <v>(목재 4 회)</v>
          </cell>
          <cell r="G1012" t="str">
            <v>공㎥</v>
          </cell>
          <cell r="I1012">
            <v>0</v>
          </cell>
        </row>
        <row r="1013">
          <cell r="A1013" t="str">
            <v>D00334</v>
          </cell>
          <cell r="B1013">
            <v>201</v>
          </cell>
          <cell r="C1013" t="str">
            <v>b</v>
          </cell>
          <cell r="D1013">
            <v>4116219</v>
          </cell>
          <cell r="E1013" t="str">
            <v>강관동바리</v>
          </cell>
          <cell r="F1013" t="str">
            <v>(교량용)</v>
          </cell>
          <cell r="G1013" t="str">
            <v>공㎥</v>
          </cell>
          <cell r="I1013">
            <v>0</v>
          </cell>
        </row>
        <row r="1014">
          <cell r="A1014" t="str">
            <v>D01129</v>
          </cell>
          <cell r="B1014">
            <v>54</v>
          </cell>
          <cell r="C1014" t="str">
            <v>c</v>
          </cell>
          <cell r="D1014">
            <v>4116223</v>
          </cell>
          <cell r="E1014" t="str">
            <v>수평보강재(교량용)</v>
          </cell>
          <cell r="F1014" t="str">
            <v>(강관동바리)</v>
          </cell>
          <cell r="G1014" t="str">
            <v>㎡</v>
          </cell>
          <cell r="I1014">
            <v>0</v>
          </cell>
        </row>
        <row r="1015">
          <cell r="A1015" t="str">
            <v>E2</v>
          </cell>
          <cell r="B1015">
            <v>0</v>
          </cell>
          <cell r="C1015" t="str">
            <v>계</v>
          </cell>
          <cell r="D1015">
            <v>4116225</v>
          </cell>
          <cell r="I1015">
            <v>0</v>
          </cell>
        </row>
        <row r="1016">
          <cell r="A1016" t="str">
            <v>T2</v>
          </cell>
          <cell r="B1016">
            <v>1018</v>
          </cell>
          <cell r="C1016" t="str">
            <v>3.06</v>
          </cell>
          <cell r="D1016">
            <v>4116347</v>
          </cell>
          <cell r="E1016" t="str">
            <v>철근가공조립</v>
          </cell>
          <cell r="I1016">
            <v>0</v>
          </cell>
        </row>
        <row r="1017">
          <cell r="A1017" t="str">
            <v>D00271</v>
          </cell>
          <cell r="B1017">
            <v>16.827999999999999</v>
          </cell>
          <cell r="C1017" t="str">
            <v>a</v>
          </cell>
          <cell r="D1017">
            <v>4116349</v>
          </cell>
          <cell r="E1017" t="str">
            <v>철근가공조립</v>
          </cell>
          <cell r="F1017" t="str">
            <v>(보 통)</v>
          </cell>
          <cell r="G1017" t="str">
            <v>Ton</v>
          </cell>
          <cell r="I1017">
            <v>0</v>
          </cell>
        </row>
        <row r="1018">
          <cell r="A1018" t="str">
            <v>D00272</v>
          </cell>
          <cell r="B1018">
            <v>171.11600000000001</v>
          </cell>
          <cell r="C1018" t="str">
            <v>b</v>
          </cell>
          <cell r="D1018">
            <v>4116351</v>
          </cell>
          <cell r="E1018" t="str">
            <v>철근가공조립</v>
          </cell>
          <cell r="F1018" t="str">
            <v>(복 잡)</v>
          </cell>
          <cell r="G1018" t="str">
            <v>Ton</v>
          </cell>
          <cell r="I1018">
            <v>0</v>
          </cell>
        </row>
        <row r="1019">
          <cell r="A1019" t="str">
            <v>E2</v>
          </cell>
          <cell r="B1019">
            <v>0</v>
          </cell>
          <cell r="C1019" t="str">
            <v>계</v>
          </cell>
          <cell r="D1019">
            <v>4116354</v>
          </cell>
          <cell r="I1019">
            <v>0</v>
          </cell>
        </row>
        <row r="1020">
          <cell r="A1020" t="str">
            <v>T2</v>
          </cell>
          <cell r="B1020">
            <v>1022</v>
          </cell>
          <cell r="C1020" t="str">
            <v>3.07</v>
          </cell>
          <cell r="D1020">
            <v>4116355</v>
          </cell>
          <cell r="E1020" t="str">
            <v>콘크리트타설</v>
          </cell>
          <cell r="I1020">
            <v>0</v>
          </cell>
        </row>
        <row r="1021">
          <cell r="A1021" t="str">
            <v>D00237</v>
          </cell>
          <cell r="B1021">
            <v>1311</v>
          </cell>
          <cell r="C1021" t="str">
            <v>a</v>
          </cell>
          <cell r="D1021">
            <v>4116419</v>
          </cell>
          <cell r="E1021" t="str">
            <v>콘크리트타설</v>
          </cell>
          <cell r="F1021" t="str">
            <v>(철근 펌프카)</v>
          </cell>
          <cell r="G1021" t="str">
            <v>㎥</v>
          </cell>
          <cell r="I1021">
            <v>0</v>
          </cell>
        </row>
        <row r="1022">
          <cell r="A1022" t="str">
            <v>D00231</v>
          </cell>
          <cell r="B1022">
            <v>50</v>
          </cell>
          <cell r="C1022" t="str">
            <v>b</v>
          </cell>
          <cell r="D1022">
            <v>4116451</v>
          </cell>
          <cell r="E1022" t="str">
            <v>콘크리트타설</v>
          </cell>
          <cell r="F1022" t="str">
            <v>(무근 VIB 제외)</v>
          </cell>
          <cell r="G1022" t="str">
            <v>㎥</v>
          </cell>
          <cell r="I1022">
            <v>0</v>
          </cell>
        </row>
        <row r="1023">
          <cell r="A1023" t="str">
            <v>E2</v>
          </cell>
          <cell r="B1023">
            <v>0</v>
          </cell>
          <cell r="C1023" t="str">
            <v>계</v>
          </cell>
          <cell r="D1023">
            <v>4116483</v>
          </cell>
          <cell r="I1023">
            <v>0</v>
          </cell>
        </row>
        <row r="1024">
          <cell r="A1024" t="str">
            <v>T2</v>
          </cell>
          <cell r="B1024">
            <v>1026</v>
          </cell>
          <cell r="C1024" t="str">
            <v>3.08</v>
          </cell>
          <cell r="D1024">
            <v>4116491</v>
          </cell>
          <cell r="E1024" t="str">
            <v>표 면 처 리</v>
          </cell>
          <cell r="I1024">
            <v>0</v>
          </cell>
        </row>
        <row r="1025">
          <cell r="A1025" t="str">
            <v>D00537</v>
          </cell>
          <cell r="B1025">
            <v>837</v>
          </cell>
          <cell r="C1025" t="str">
            <v>a</v>
          </cell>
          <cell r="D1025">
            <v>4116495</v>
          </cell>
          <cell r="E1025" t="str">
            <v>슬래브양생</v>
          </cell>
          <cell r="F1025" t="str">
            <v>(양생제)</v>
          </cell>
          <cell r="G1025" t="str">
            <v>㎡</v>
          </cell>
          <cell r="I1025">
            <v>0</v>
          </cell>
        </row>
        <row r="1026">
          <cell r="A1026" t="str">
            <v>D00539</v>
          </cell>
          <cell r="B1026">
            <v>758</v>
          </cell>
          <cell r="C1026" t="str">
            <v>b</v>
          </cell>
          <cell r="D1026">
            <v>4116497</v>
          </cell>
          <cell r="E1026" t="str">
            <v>슬래브면고르기</v>
          </cell>
          <cell r="F1026" t="str">
            <v>(데크 피니샤)</v>
          </cell>
          <cell r="G1026" t="str">
            <v>㎡</v>
          </cell>
          <cell r="I1026">
            <v>0</v>
          </cell>
        </row>
        <row r="1027">
          <cell r="A1027" t="str">
            <v>E2</v>
          </cell>
          <cell r="B1027">
            <v>0</v>
          </cell>
          <cell r="C1027" t="str">
            <v>계</v>
          </cell>
          <cell r="D1027">
            <v>4116498</v>
          </cell>
          <cell r="I1027">
            <v>0</v>
          </cell>
        </row>
        <row r="1028">
          <cell r="A1028" t="str">
            <v>T2</v>
          </cell>
          <cell r="B1028">
            <v>1032</v>
          </cell>
          <cell r="C1028" t="str">
            <v>3.09</v>
          </cell>
          <cell r="D1028">
            <v>4116626</v>
          </cell>
          <cell r="E1028" t="str">
            <v>교좌장치</v>
          </cell>
          <cell r="I1028">
            <v>0</v>
          </cell>
        </row>
        <row r="1029">
          <cell r="A1029" t="str">
            <v>D00544</v>
          </cell>
          <cell r="B1029">
            <v>2</v>
          </cell>
          <cell r="C1029" t="str">
            <v>a</v>
          </cell>
          <cell r="D1029">
            <v>4116722</v>
          </cell>
          <cell r="E1029" t="str">
            <v>교좌장치</v>
          </cell>
          <cell r="F1029" t="str">
            <v>(고정단 175 Ton)</v>
          </cell>
          <cell r="G1029" t="str">
            <v>EA</v>
          </cell>
          <cell r="I1029">
            <v>0</v>
          </cell>
        </row>
        <row r="1030">
          <cell r="A1030" t="str">
            <v>D00542</v>
          </cell>
          <cell r="B1030">
            <v>6</v>
          </cell>
          <cell r="C1030" t="str">
            <v>b</v>
          </cell>
          <cell r="D1030">
            <v>4116770</v>
          </cell>
          <cell r="E1030" t="str">
            <v>교좌장치</v>
          </cell>
          <cell r="F1030" t="str">
            <v>(횡방향가동단175Ton)</v>
          </cell>
          <cell r="G1030" t="str">
            <v>EA</v>
          </cell>
          <cell r="I1030">
            <v>0</v>
          </cell>
        </row>
        <row r="1031">
          <cell r="A1031" t="str">
            <v>D00546</v>
          </cell>
          <cell r="B1031">
            <v>2</v>
          </cell>
          <cell r="C1031" t="str">
            <v>c</v>
          </cell>
          <cell r="D1031">
            <v>4116809</v>
          </cell>
          <cell r="E1031" t="str">
            <v>교좌장치</v>
          </cell>
          <cell r="F1031" t="str">
            <v>(종방향가동단175Ton)</v>
          </cell>
          <cell r="G1031" t="str">
            <v>EA</v>
          </cell>
          <cell r="I1031">
            <v>0</v>
          </cell>
        </row>
        <row r="1032">
          <cell r="A1032" t="str">
            <v>D00550</v>
          </cell>
          <cell r="B1032">
            <v>6</v>
          </cell>
          <cell r="C1032" t="str">
            <v>d</v>
          </cell>
          <cell r="D1032">
            <v>4116811</v>
          </cell>
          <cell r="E1032" t="str">
            <v>교좌장치</v>
          </cell>
          <cell r="F1032" t="str">
            <v>(양방향가동단175Ton)</v>
          </cell>
          <cell r="G1032" t="str">
            <v>EA</v>
          </cell>
          <cell r="I1032">
            <v>0</v>
          </cell>
        </row>
        <row r="1033">
          <cell r="A1033" t="str">
            <v>E2</v>
          </cell>
          <cell r="B1033">
            <v>0</v>
          </cell>
          <cell r="C1033" t="str">
            <v>계</v>
          </cell>
          <cell r="D1033">
            <v>4116812</v>
          </cell>
          <cell r="I1033">
            <v>0</v>
          </cell>
        </row>
        <row r="1034">
          <cell r="A1034" t="str">
            <v>T2</v>
          </cell>
          <cell r="B1034">
            <v>1037</v>
          </cell>
          <cell r="C1034" t="str">
            <v>3.10</v>
          </cell>
          <cell r="D1034">
            <v>4116940</v>
          </cell>
          <cell r="E1034" t="str">
            <v>PRE-FLEX BEAM</v>
          </cell>
          <cell r="I1034">
            <v>0</v>
          </cell>
        </row>
        <row r="1035">
          <cell r="A1035" t="str">
            <v>W00087</v>
          </cell>
          <cell r="B1035">
            <v>4</v>
          </cell>
          <cell r="C1035" t="str">
            <v>a</v>
          </cell>
          <cell r="D1035">
            <v>4117004</v>
          </cell>
          <cell r="E1035" t="str">
            <v>PRE-FLEX BEAM</v>
          </cell>
          <cell r="F1035" t="str">
            <v>고암교(내측)</v>
          </cell>
          <cell r="G1035" t="str">
            <v>본</v>
          </cell>
          <cell r="I1035">
            <v>0</v>
          </cell>
        </row>
        <row r="1036">
          <cell r="A1036" t="str">
            <v>W00086</v>
          </cell>
          <cell r="B1036">
            <v>4</v>
          </cell>
          <cell r="C1036" t="str">
            <v>b</v>
          </cell>
          <cell r="D1036">
            <v>4117036</v>
          </cell>
          <cell r="E1036" t="str">
            <v>PRE-FLEX BEAM</v>
          </cell>
          <cell r="F1036" t="str">
            <v>고암교(외측)</v>
          </cell>
          <cell r="G1036" t="str">
            <v>본</v>
          </cell>
          <cell r="I1036">
            <v>0</v>
          </cell>
        </row>
        <row r="1037">
          <cell r="A1037" t="str">
            <v>D00627</v>
          </cell>
          <cell r="B1037">
            <v>1</v>
          </cell>
          <cell r="C1037" t="str">
            <v>c</v>
          </cell>
          <cell r="D1037">
            <v>4117068</v>
          </cell>
          <cell r="E1037" t="str">
            <v>PRE-FLEX BEAM</v>
          </cell>
          <cell r="F1037" t="str">
            <v>(전도방지시설)</v>
          </cell>
          <cell r="G1037" t="str">
            <v>식</v>
          </cell>
          <cell r="I1037">
            <v>0</v>
          </cell>
        </row>
        <row r="1038">
          <cell r="A1038" t="str">
            <v>E2</v>
          </cell>
          <cell r="B1038">
            <v>0</v>
          </cell>
          <cell r="C1038" t="str">
            <v>계</v>
          </cell>
          <cell r="D1038">
            <v>4117164</v>
          </cell>
          <cell r="I1038">
            <v>0</v>
          </cell>
        </row>
        <row r="1039">
          <cell r="A1039" t="str">
            <v>T2</v>
          </cell>
          <cell r="B1039">
            <v>1041</v>
          </cell>
          <cell r="C1039" t="str">
            <v>3.11</v>
          </cell>
          <cell r="D1039">
            <v>4117292</v>
          </cell>
          <cell r="E1039" t="str">
            <v>신축이음장치</v>
          </cell>
          <cell r="I1039">
            <v>0</v>
          </cell>
        </row>
        <row r="1040">
          <cell r="A1040" t="str">
            <v>D03819</v>
          </cell>
          <cell r="B1040">
            <v>19</v>
          </cell>
          <cell r="C1040" t="str">
            <v>a</v>
          </cell>
          <cell r="D1040">
            <v>4117308</v>
          </cell>
          <cell r="E1040" t="str">
            <v>신축이음장치</v>
          </cell>
          <cell r="F1040" t="str">
            <v>(Rail-No 80)</v>
          </cell>
          <cell r="G1040" t="str">
            <v>M</v>
          </cell>
          <cell r="I1040">
            <v>0</v>
          </cell>
        </row>
        <row r="1041">
          <cell r="A1041" t="str">
            <v>D01313</v>
          </cell>
          <cell r="B1041">
            <v>19</v>
          </cell>
          <cell r="C1041" t="str">
            <v>b</v>
          </cell>
          <cell r="D1041">
            <v>4117324</v>
          </cell>
          <cell r="E1041" t="str">
            <v>신축이음장치</v>
          </cell>
          <cell r="F1041" t="str">
            <v>(Rail-No100)</v>
          </cell>
          <cell r="G1041" t="str">
            <v>M</v>
          </cell>
          <cell r="I1041">
            <v>0</v>
          </cell>
        </row>
        <row r="1042">
          <cell r="A1042" t="str">
            <v>E2</v>
          </cell>
          <cell r="B1042">
            <v>0</v>
          </cell>
          <cell r="C1042" t="str">
            <v>계</v>
          </cell>
          <cell r="D1042">
            <v>4117356</v>
          </cell>
          <cell r="I1042">
            <v>0</v>
          </cell>
        </row>
        <row r="1043">
          <cell r="A1043" t="str">
            <v>D00535</v>
          </cell>
          <cell r="B1043">
            <v>758</v>
          </cell>
          <cell r="C1043" t="str">
            <v>3.12</v>
          </cell>
          <cell r="D1043">
            <v>4117612</v>
          </cell>
          <cell r="E1043" t="str">
            <v>교면방수</v>
          </cell>
          <cell r="F1043" t="str">
            <v>(도막식)</v>
          </cell>
          <cell r="G1043" t="str">
            <v>㎡</v>
          </cell>
          <cell r="I1043">
            <v>0</v>
          </cell>
        </row>
        <row r="1044">
          <cell r="A1044" t="str">
            <v>T2</v>
          </cell>
          <cell r="B1044">
            <v>1048</v>
          </cell>
          <cell r="C1044" t="str">
            <v>3.13</v>
          </cell>
          <cell r="D1044">
            <v>4117676</v>
          </cell>
          <cell r="E1044" t="str">
            <v>접속슬래브 접합공</v>
          </cell>
          <cell r="I1044">
            <v>0</v>
          </cell>
        </row>
        <row r="1045">
          <cell r="A1045" t="str">
            <v>D01067</v>
          </cell>
          <cell r="B1045">
            <v>96</v>
          </cell>
          <cell r="C1045" t="str">
            <v>a</v>
          </cell>
          <cell r="D1045">
            <v>4117708</v>
          </cell>
          <cell r="E1045" t="str">
            <v>다웰바 설치</v>
          </cell>
          <cell r="F1045" t="str">
            <v>(D=25 m/m, L=500)</v>
          </cell>
          <cell r="G1045" t="str">
            <v>EA</v>
          </cell>
          <cell r="I1045">
            <v>0</v>
          </cell>
        </row>
        <row r="1046">
          <cell r="A1046" t="str">
            <v>D01190</v>
          </cell>
          <cell r="B1046">
            <v>28</v>
          </cell>
          <cell r="C1046" t="str">
            <v>b</v>
          </cell>
          <cell r="D1046">
            <v>4117740</v>
          </cell>
          <cell r="E1046" t="str">
            <v>다웰-켑 설치</v>
          </cell>
          <cell r="F1046" t="str">
            <v>(Φ60 m/m)</v>
          </cell>
          <cell r="G1046" t="str">
            <v>M</v>
          </cell>
          <cell r="I1046">
            <v>0</v>
          </cell>
        </row>
        <row r="1047">
          <cell r="A1047" t="str">
            <v>D00540</v>
          </cell>
          <cell r="B1047">
            <v>96</v>
          </cell>
          <cell r="C1047" t="str">
            <v>c</v>
          </cell>
          <cell r="D1047">
            <v>4117742</v>
          </cell>
          <cell r="E1047" t="str">
            <v>경질고무판</v>
          </cell>
          <cell r="F1047" t="str">
            <v>(150x150)</v>
          </cell>
          <cell r="G1047" t="str">
            <v>EA</v>
          </cell>
          <cell r="I1047">
            <v>0</v>
          </cell>
        </row>
        <row r="1048">
          <cell r="A1048" t="str">
            <v>D00566</v>
          </cell>
          <cell r="B1048">
            <v>15</v>
          </cell>
          <cell r="C1048" t="str">
            <v>d</v>
          </cell>
          <cell r="D1048">
            <v>4117743</v>
          </cell>
          <cell r="E1048" t="str">
            <v>타르페이퍼 설치</v>
          </cell>
          <cell r="F1048" t="str">
            <v>(5 겹)</v>
          </cell>
          <cell r="G1048" t="str">
            <v>㎡</v>
          </cell>
          <cell r="I1048">
            <v>0</v>
          </cell>
        </row>
        <row r="1049">
          <cell r="A1049" t="str">
            <v>E2</v>
          </cell>
          <cell r="B1049">
            <v>0</v>
          </cell>
          <cell r="C1049" t="str">
            <v>계</v>
          </cell>
          <cell r="D1049">
            <v>4117775</v>
          </cell>
          <cell r="I1049">
            <v>0</v>
          </cell>
        </row>
        <row r="1050">
          <cell r="A1050" t="str">
            <v>T2</v>
          </cell>
          <cell r="B1050">
            <v>1052</v>
          </cell>
          <cell r="C1050" t="str">
            <v>3.14</v>
          </cell>
          <cell r="D1050">
            <v>4117808</v>
          </cell>
          <cell r="E1050" t="str">
            <v>무수축 콘크리트</v>
          </cell>
          <cell r="I1050">
            <v>0</v>
          </cell>
        </row>
        <row r="1051">
          <cell r="A1051" t="str">
            <v>D00567</v>
          </cell>
          <cell r="B1051">
            <v>0.94799999999999995</v>
          </cell>
          <cell r="C1051" t="str">
            <v>a</v>
          </cell>
          <cell r="D1051">
            <v>4117824</v>
          </cell>
          <cell r="E1051" t="str">
            <v>무수축몰탈</v>
          </cell>
          <cell r="F1051" t="str">
            <v>(1:1)</v>
          </cell>
          <cell r="G1051" t="str">
            <v>㎥</v>
          </cell>
          <cell r="I1051">
            <v>0</v>
          </cell>
        </row>
        <row r="1052">
          <cell r="A1052" t="str">
            <v>D00568</v>
          </cell>
          <cell r="B1052">
            <v>7.22</v>
          </cell>
          <cell r="C1052" t="str">
            <v>b</v>
          </cell>
          <cell r="D1052">
            <v>4117832</v>
          </cell>
          <cell r="E1052" t="str">
            <v>무수축콘크리트</v>
          </cell>
          <cell r="G1052" t="str">
            <v>㎥</v>
          </cell>
          <cell r="I1052">
            <v>0</v>
          </cell>
        </row>
        <row r="1053">
          <cell r="A1053" t="str">
            <v>E2</v>
          </cell>
          <cell r="B1053">
            <v>0</v>
          </cell>
          <cell r="C1053" t="str">
            <v>계</v>
          </cell>
          <cell r="D1053">
            <v>4117836</v>
          </cell>
          <cell r="I1053">
            <v>0</v>
          </cell>
        </row>
        <row r="1054">
          <cell r="A1054" t="str">
            <v>T2</v>
          </cell>
          <cell r="B1054">
            <v>1056</v>
          </cell>
          <cell r="C1054" t="str">
            <v>3.15</v>
          </cell>
          <cell r="D1054">
            <v>4117964</v>
          </cell>
          <cell r="E1054" t="str">
            <v>스치로폴 설치</v>
          </cell>
          <cell r="I1054">
            <v>0</v>
          </cell>
        </row>
        <row r="1055">
          <cell r="A1055" t="str">
            <v>D00853</v>
          </cell>
          <cell r="B1055">
            <v>3</v>
          </cell>
          <cell r="C1055" t="str">
            <v>a</v>
          </cell>
          <cell r="D1055">
            <v>4118222</v>
          </cell>
          <cell r="E1055" t="str">
            <v>스치로폴설치</v>
          </cell>
          <cell r="F1055" t="str">
            <v>(T=10 m/m)</v>
          </cell>
          <cell r="G1055" t="str">
            <v>㎡</v>
          </cell>
          <cell r="I1055">
            <v>0</v>
          </cell>
        </row>
        <row r="1056">
          <cell r="A1056" t="str">
            <v>D00532</v>
          </cell>
          <cell r="B1056">
            <v>45</v>
          </cell>
          <cell r="C1056" t="str">
            <v>b</v>
          </cell>
          <cell r="D1056">
            <v>4118350</v>
          </cell>
          <cell r="E1056" t="str">
            <v>스치로폴설치</v>
          </cell>
          <cell r="F1056" t="str">
            <v>(T=20 m/m)</v>
          </cell>
          <cell r="G1056" t="str">
            <v>㎡</v>
          </cell>
          <cell r="I1056">
            <v>0</v>
          </cell>
        </row>
        <row r="1057">
          <cell r="A1057" t="str">
            <v>E2</v>
          </cell>
          <cell r="B1057">
            <v>0</v>
          </cell>
          <cell r="C1057" t="str">
            <v>계</v>
          </cell>
          <cell r="D1057">
            <v>4118351</v>
          </cell>
          <cell r="I1057">
            <v>0</v>
          </cell>
        </row>
        <row r="1058">
          <cell r="A1058" t="str">
            <v>T2</v>
          </cell>
          <cell r="B1058">
            <v>1064</v>
          </cell>
          <cell r="C1058" t="str">
            <v>3.16</v>
          </cell>
          <cell r="D1058">
            <v>4118867</v>
          </cell>
          <cell r="E1058" t="str">
            <v>배수시설</v>
          </cell>
          <cell r="I1058">
            <v>0</v>
          </cell>
        </row>
        <row r="1059">
          <cell r="A1059" t="str">
            <v>D00572</v>
          </cell>
          <cell r="B1059">
            <v>6</v>
          </cell>
          <cell r="C1059" t="str">
            <v>a</v>
          </cell>
          <cell r="D1059">
            <v>4118868</v>
          </cell>
          <cell r="E1059" t="str">
            <v>집 수 구</v>
          </cell>
          <cell r="G1059" t="str">
            <v>EA</v>
          </cell>
          <cell r="I1059">
            <v>0</v>
          </cell>
        </row>
        <row r="1060">
          <cell r="A1060" t="str">
            <v>D00573</v>
          </cell>
          <cell r="B1060">
            <v>54</v>
          </cell>
          <cell r="C1060" t="str">
            <v>b</v>
          </cell>
          <cell r="D1060">
            <v>4118869</v>
          </cell>
          <cell r="E1060" t="str">
            <v>배 수 구</v>
          </cell>
          <cell r="F1060" t="str">
            <v>(스테인레스관)</v>
          </cell>
          <cell r="G1060" t="str">
            <v>M</v>
          </cell>
          <cell r="I1060">
            <v>0</v>
          </cell>
        </row>
        <row r="1061">
          <cell r="A1061" t="str">
            <v>D00574</v>
          </cell>
          <cell r="B1061">
            <v>12</v>
          </cell>
          <cell r="C1061" t="str">
            <v>c</v>
          </cell>
          <cell r="D1061">
            <v>4118933</v>
          </cell>
          <cell r="E1061" t="str">
            <v>부착시설(A)</v>
          </cell>
          <cell r="G1061" t="str">
            <v>EA</v>
          </cell>
          <cell r="I1061">
            <v>0</v>
          </cell>
        </row>
        <row r="1062">
          <cell r="A1062" t="str">
            <v>D03868</v>
          </cell>
          <cell r="B1062">
            <v>14</v>
          </cell>
          <cell r="C1062" t="str">
            <v>d</v>
          </cell>
          <cell r="D1062">
            <v>4118949</v>
          </cell>
          <cell r="E1062" t="str">
            <v>부착시설(D)</v>
          </cell>
          <cell r="G1062" t="str">
            <v>EA</v>
          </cell>
          <cell r="I1062">
            <v>0</v>
          </cell>
        </row>
        <row r="1063">
          <cell r="A1063" t="str">
            <v>D00577</v>
          </cell>
          <cell r="B1063">
            <v>26</v>
          </cell>
          <cell r="C1063" t="str">
            <v>e</v>
          </cell>
          <cell r="D1063">
            <v>4118965</v>
          </cell>
          <cell r="E1063" t="str">
            <v>도 수 로</v>
          </cell>
          <cell r="G1063" t="str">
            <v>M</v>
          </cell>
          <cell r="I1063">
            <v>0</v>
          </cell>
        </row>
        <row r="1064">
          <cell r="A1064" t="str">
            <v>D03937</v>
          </cell>
          <cell r="B1064">
            <v>2</v>
          </cell>
          <cell r="C1064" t="str">
            <v>f</v>
          </cell>
          <cell r="D1064">
            <v>4118973</v>
          </cell>
          <cell r="E1064" t="str">
            <v>접속 T형관</v>
          </cell>
          <cell r="G1064" t="str">
            <v>EA</v>
          </cell>
          <cell r="I1064">
            <v>0</v>
          </cell>
        </row>
        <row r="1065">
          <cell r="A1065" t="str">
            <v>E2</v>
          </cell>
          <cell r="B1065">
            <v>0</v>
          </cell>
          <cell r="C1065" t="str">
            <v>계</v>
          </cell>
          <cell r="D1065">
            <v>4118981</v>
          </cell>
          <cell r="I1065">
            <v>0</v>
          </cell>
        </row>
        <row r="1066">
          <cell r="A1066" t="str">
            <v>T2</v>
          </cell>
          <cell r="B1066">
            <v>1068</v>
          </cell>
          <cell r="C1066" t="str">
            <v>3.17</v>
          </cell>
          <cell r="D1066">
            <v>4118997</v>
          </cell>
          <cell r="E1066" t="str">
            <v>스페이서설치</v>
          </cell>
          <cell r="I1066">
            <v>0</v>
          </cell>
        </row>
        <row r="1067">
          <cell r="A1067" t="str">
            <v>D00588</v>
          </cell>
          <cell r="B1067">
            <v>1330</v>
          </cell>
          <cell r="C1067" t="str">
            <v>a</v>
          </cell>
          <cell r="D1067">
            <v>4119013</v>
          </cell>
          <cell r="E1067" t="str">
            <v>스페이서 설치</v>
          </cell>
          <cell r="F1067" t="str">
            <v>(슬라브및기초용)</v>
          </cell>
          <cell r="G1067" t="str">
            <v>㎡</v>
          </cell>
          <cell r="I1067">
            <v>0</v>
          </cell>
        </row>
        <row r="1068">
          <cell r="A1068" t="str">
            <v>D01070</v>
          </cell>
          <cell r="B1068">
            <v>247</v>
          </cell>
          <cell r="C1068" t="str">
            <v>b</v>
          </cell>
          <cell r="D1068">
            <v>4119021</v>
          </cell>
          <cell r="E1068" t="str">
            <v>스페이서 설치</v>
          </cell>
          <cell r="F1068" t="str">
            <v>(벽체용)</v>
          </cell>
          <cell r="G1068" t="str">
            <v>㎡</v>
          </cell>
          <cell r="I1068">
            <v>0</v>
          </cell>
        </row>
        <row r="1069">
          <cell r="A1069" t="str">
            <v>E2</v>
          </cell>
          <cell r="B1069">
            <v>0</v>
          </cell>
          <cell r="C1069" t="str">
            <v>계</v>
          </cell>
          <cell r="D1069">
            <v>4119025</v>
          </cell>
          <cell r="I1069">
            <v>0</v>
          </cell>
        </row>
        <row r="1070">
          <cell r="A1070" t="str">
            <v>T2</v>
          </cell>
          <cell r="B1070">
            <v>1073</v>
          </cell>
          <cell r="C1070" t="str">
            <v>3.18</v>
          </cell>
          <cell r="D1070">
            <v>4119043</v>
          </cell>
          <cell r="E1070" t="str">
            <v>교명판 설명판</v>
          </cell>
          <cell r="I1070">
            <v>0</v>
          </cell>
        </row>
        <row r="1071">
          <cell r="A1071" t="str">
            <v>D00581</v>
          </cell>
          <cell r="B1071">
            <v>4</v>
          </cell>
          <cell r="C1071" t="str">
            <v>a</v>
          </cell>
          <cell r="D1071">
            <v>4119044</v>
          </cell>
          <cell r="E1071" t="str">
            <v>교 명 주</v>
          </cell>
          <cell r="F1071" t="str">
            <v>(소형,화강석)</v>
          </cell>
          <cell r="G1071" t="str">
            <v>기</v>
          </cell>
          <cell r="I1071">
            <v>0</v>
          </cell>
        </row>
        <row r="1072">
          <cell r="A1072" t="str">
            <v>D00583</v>
          </cell>
          <cell r="B1072">
            <v>2</v>
          </cell>
          <cell r="C1072" t="str">
            <v>b</v>
          </cell>
          <cell r="D1072">
            <v>4119045</v>
          </cell>
          <cell r="E1072" t="str">
            <v>교 명 판(황동주물)</v>
          </cell>
          <cell r="F1072" t="str">
            <v>(450x200x10)</v>
          </cell>
          <cell r="G1072" t="str">
            <v>EA</v>
          </cell>
          <cell r="I1072">
            <v>0</v>
          </cell>
        </row>
        <row r="1073">
          <cell r="A1073" t="str">
            <v>D00584</v>
          </cell>
          <cell r="B1073">
            <v>2</v>
          </cell>
          <cell r="C1073" t="str">
            <v>c</v>
          </cell>
          <cell r="D1073">
            <v>4119109</v>
          </cell>
          <cell r="E1073" t="str">
            <v>설 명 판(황동주물)</v>
          </cell>
          <cell r="F1073" t="str">
            <v>(500x300x10)</v>
          </cell>
          <cell r="G1073" t="str">
            <v>EA</v>
          </cell>
          <cell r="I1073">
            <v>0</v>
          </cell>
        </row>
        <row r="1074">
          <cell r="A1074" t="str">
            <v>E2</v>
          </cell>
          <cell r="B1074">
            <v>0</v>
          </cell>
          <cell r="C1074" t="str">
            <v>계</v>
          </cell>
          <cell r="D1074">
            <v>4119141</v>
          </cell>
          <cell r="I1074">
            <v>0</v>
          </cell>
        </row>
        <row r="1075">
          <cell r="A1075" t="str">
            <v>D00594</v>
          </cell>
          <cell r="B1075">
            <v>1</v>
          </cell>
          <cell r="C1075" t="str">
            <v>3.19</v>
          </cell>
          <cell r="D1075">
            <v>4119149</v>
          </cell>
          <cell r="E1075" t="str">
            <v>측량기준점 설치</v>
          </cell>
          <cell r="F1075" t="str">
            <v>(황동주물)</v>
          </cell>
          <cell r="G1075" t="str">
            <v>EA</v>
          </cell>
          <cell r="I1075">
            <v>0</v>
          </cell>
        </row>
        <row r="1076">
          <cell r="A1076" t="str">
            <v>T2</v>
          </cell>
          <cell r="B1076">
            <v>1078</v>
          </cell>
          <cell r="C1076" t="str">
            <v>3.20</v>
          </cell>
          <cell r="D1076">
            <v>4119277</v>
          </cell>
          <cell r="E1076" t="str">
            <v>충 진 재</v>
          </cell>
          <cell r="I1076">
            <v>0</v>
          </cell>
        </row>
        <row r="1077">
          <cell r="A1077" t="str">
            <v>D00846</v>
          </cell>
          <cell r="B1077">
            <v>39</v>
          </cell>
          <cell r="C1077" t="str">
            <v>a</v>
          </cell>
          <cell r="D1077">
            <v>4119345</v>
          </cell>
          <cell r="E1077" t="str">
            <v>폴리우레탄실란트채움</v>
          </cell>
          <cell r="F1077" t="str">
            <v>(25x20)</v>
          </cell>
          <cell r="G1077" t="str">
            <v>M</v>
          </cell>
          <cell r="I1077">
            <v>0</v>
          </cell>
        </row>
        <row r="1078">
          <cell r="A1078" t="str">
            <v>D01224</v>
          </cell>
          <cell r="B1078">
            <v>26</v>
          </cell>
          <cell r="C1078" t="str">
            <v>b</v>
          </cell>
          <cell r="D1078">
            <v>4119349</v>
          </cell>
          <cell r="E1078" t="str">
            <v>폴리우레탄실란트채움</v>
          </cell>
          <cell r="F1078" t="str">
            <v>(25x10)</v>
          </cell>
          <cell r="G1078" t="str">
            <v>M</v>
          </cell>
          <cell r="I1078">
            <v>0</v>
          </cell>
        </row>
        <row r="1079">
          <cell r="A1079" t="str">
            <v>E2</v>
          </cell>
          <cell r="B1079">
            <v>0</v>
          </cell>
          <cell r="C1079" t="str">
            <v>계</v>
          </cell>
          <cell r="D1079">
            <v>4119351</v>
          </cell>
          <cell r="I1079">
            <v>0</v>
          </cell>
        </row>
        <row r="1080">
          <cell r="A1080" t="str">
            <v>D01308</v>
          </cell>
          <cell r="B1080">
            <v>423</v>
          </cell>
          <cell r="C1080" t="str">
            <v>3.21</v>
          </cell>
          <cell r="D1080">
            <v>4119791</v>
          </cell>
          <cell r="E1080" t="str">
            <v>강섬유보강재</v>
          </cell>
          <cell r="F1080" t="str">
            <v>(900 g/㎥)</v>
          </cell>
          <cell r="G1080" t="str">
            <v>㎥</v>
          </cell>
          <cell r="I1080">
            <v>0</v>
          </cell>
        </row>
        <row r="1081">
          <cell r="A1081" t="str">
            <v>D03817</v>
          </cell>
          <cell r="B1081">
            <v>38</v>
          </cell>
          <cell r="C1081" t="str">
            <v>3.22</v>
          </cell>
          <cell r="D1081">
            <v>4120287</v>
          </cell>
          <cell r="E1081" t="str">
            <v>ELASTIC FILLER</v>
          </cell>
          <cell r="F1081" t="str">
            <v>(T=20 m/m)</v>
          </cell>
          <cell r="G1081" t="str">
            <v>㎡</v>
          </cell>
          <cell r="I1081">
            <v>0</v>
          </cell>
        </row>
        <row r="1082">
          <cell r="A1082" t="str">
            <v>D00911</v>
          </cell>
          <cell r="B1082">
            <v>100</v>
          </cell>
          <cell r="C1082" t="str">
            <v>3.23</v>
          </cell>
          <cell r="D1082">
            <v>4273284</v>
          </cell>
          <cell r="E1082" t="str">
            <v>방 호 벽</v>
          </cell>
          <cell r="F1082" t="str">
            <v>(육교용)</v>
          </cell>
          <cell r="G1082" t="str">
            <v>M</v>
          </cell>
          <cell r="I1082">
            <v>0</v>
          </cell>
        </row>
        <row r="1083">
          <cell r="A1083" t="str">
            <v>D00791</v>
          </cell>
          <cell r="B1083">
            <v>16</v>
          </cell>
          <cell r="C1083" t="str">
            <v>3.24</v>
          </cell>
          <cell r="D1083">
            <v>4349782</v>
          </cell>
          <cell r="E1083" t="str">
            <v>교좌장치표지판</v>
          </cell>
          <cell r="G1083" t="str">
            <v>EA</v>
          </cell>
          <cell r="I1083">
            <v>0</v>
          </cell>
        </row>
        <row r="1084">
          <cell r="A1084" t="str">
            <v>D00817</v>
          </cell>
          <cell r="B1084">
            <v>9.6000000000000002E-2</v>
          </cell>
          <cell r="C1084" t="str">
            <v>3.25</v>
          </cell>
          <cell r="D1084">
            <v>4388031</v>
          </cell>
          <cell r="E1084" t="str">
            <v>아스팔트 채움</v>
          </cell>
          <cell r="F1084" t="str">
            <v>(브론아스팔트)</v>
          </cell>
          <cell r="G1084" t="str">
            <v>㎥</v>
          </cell>
          <cell r="I1084">
            <v>0</v>
          </cell>
        </row>
        <row r="1085">
          <cell r="A1085" t="str">
            <v>D00593</v>
          </cell>
          <cell r="B1085">
            <v>494</v>
          </cell>
          <cell r="C1085" t="str">
            <v>3.26</v>
          </cell>
          <cell r="D1085">
            <v>4407156</v>
          </cell>
          <cell r="E1085" t="str">
            <v>낙하물방지망</v>
          </cell>
          <cell r="G1085" t="str">
            <v>㎡</v>
          </cell>
          <cell r="I1085">
            <v>0</v>
          </cell>
        </row>
        <row r="1086">
          <cell r="A1086" t="str">
            <v>D01064</v>
          </cell>
          <cell r="B1086">
            <v>39</v>
          </cell>
          <cell r="C1086" t="str">
            <v>3.27</v>
          </cell>
          <cell r="D1086">
            <v>4416718</v>
          </cell>
          <cell r="E1086" t="str">
            <v>중앙분리대</v>
          </cell>
          <cell r="G1086" t="str">
            <v>M</v>
          </cell>
          <cell r="I1086">
            <v>0</v>
          </cell>
        </row>
        <row r="1087">
          <cell r="A1087" t="str">
            <v>D00434</v>
          </cell>
          <cell r="B1087">
            <v>329</v>
          </cell>
          <cell r="C1087" t="str">
            <v>3.28</v>
          </cell>
          <cell r="D1087">
            <v>4421499</v>
          </cell>
          <cell r="E1087" t="str">
            <v>법면보호블럭</v>
          </cell>
          <cell r="F1087" t="str">
            <v>(400x400x120)육교용</v>
          </cell>
          <cell r="G1087" t="str">
            <v>㎡</v>
          </cell>
          <cell r="I1087">
            <v>0</v>
          </cell>
        </row>
        <row r="1088">
          <cell r="A1088" t="str">
            <v>D00844</v>
          </cell>
          <cell r="B1088">
            <v>49</v>
          </cell>
          <cell r="C1088" t="str">
            <v>3.29</v>
          </cell>
          <cell r="D1088">
            <v>4423890</v>
          </cell>
          <cell r="E1088" t="str">
            <v>법면보호블럭</v>
          </cell>
          <cell r="F1088" t="str">
            <v>(기초)</v>
          </cell>
          <cell r="G1088" t="str">
            <v>M</v>
          </cell>
          <cell r="I1088">
            <v>0</v>
          </cell>
        </row>
        <row r="1089">
          <cell r="A1089" t="str">
            <v>T2</v>
          </cell>
          <cell r="B1089">
            <v>1091</v>
          </cell>
          <cell r="C1089" t="str">
            <v>3.30</v>
          </cell>
          <cell r="D1089">
            <v>4425085</v>
          </cell>
          <cell r="E1089" t="str">
            <v>파일재하시험</v>
          </cell>
          <cell r="I1089">
            <v>0</v>
          </cell>
        </row>
        <row r="1090">
          <cell r="A1090" t="str">
            <v>D03869</v>
          </cell>
          <cell r="B1090">
            <v>1</v>
          </cell>
          <cell r="C1090" t="str">
            <v>a</v>
          </cell>
          <cell r="D1090">
            <v>4425683</v>
          </cell>
          <cell r="E1090" t="str">
            <v>파일재하시험</v>
          </cell>
          <cell r="F1090" t="str">
            <v>(정재하시험)</v>
          </cell>
          <cell r="G1090" t="str">
            <v>개소</v>
          </cell>
          <cell r="I1090">
            <v>0</v>
          </cell>
        </row>
        <row r="1091">
          <cell r="A1091" t="str">
            <v>D03870</v>
          </cell>
          <cell r="B1091">
            <v>3</v>
          </cell>
          <cell r="C1091" t="str">
            <v>b</v>
          </cell>
          <cell r="D1091">
            <v>4425982</v>
          </cell>
          <cell r="E1091" t="str">
            <v>파일재하시험</v>
          </cell>
          <cell r="F1091" t="str">
            <v>(동재하시험)</v>
          </cell>
          <cell r="G1091" t="str">
            <v>개소</v>
          </cell>
          <cell r="I1091">
            <v>0</v>
          </cell>
        </row>
        <row r="1092">
          <cell r="A1092" t="str">
            <v>E2</v>
          </cell>
          <cell r="B1092">
            <v>0</v>
          </cell>
          <cell r="C1092" t="str">
            <v>계</v>
          </cell>
          <cell r="D1092">
            <v>4426131</v>
          </cell>
          <cell r="I1092">
            <v>0</v>
          </cell>
        </row>
        <row r="1093">
          <cell r="A1093" t="str">
            <v>E3</v>
          </cell>
          <cell r="B1093">
            <v>0</v>
          </cell>
          <cell r="C1093" t="str">
            <v>합계</v>
          </cell>
          <cell r="D1093">
            <v>4426280</v>
          </cell>
          <cell r="I1093">
            <v>0</v>
          </cell>
        </row>
        <row r="1094">
          <cell r="A1094" t="str">
            <v>T3</v>
          </cell>
          <cell r="B1094">
            <v>1252</v>
          </cell>
          <cell r="C1094" t="str">
            <v>3.I</v>
          </cell>
          <cell r="D1094">
            <v>10657275</v>
          </cell>
          <cell r="E1094" t="str">
            <v>삽  교  천  교</v>
          </cell>
          <cell r="I1094">
            <v>0</v>
          </cell>
        </row>
        <row r="1095">
          <cell r="A1095" t="str">
            <v>T2</v>
          </cell>
          <cell r="B1095">
            <v>1106</v>
          </cell>
          <cell r="C1095" t="str">
            <v>3.01</v>
          </cell>
          <cell r="D1095">
            <v>10657403</v>
          </cell>
          <cell r="E1095" t="str">
            <v>토          공</v>
          </cell>
          <cell r="I1095">
            <v>0</v>
          </cell>
        </row>
        <row r="1096">
          <cell r="A1096" t="str">
            <v>D00096</v>
          </cell>
          <cell r="B1096">
            <v>1722</v>
          </cell>
          <cell r="C1096" t="str">
            <v>a</v>
          </cell>
          <cell r="D1096">
            <v>10777167</v>
          </cell>
          <cell r="E1096" t="str">
            <v>구조물터파기</v>
          </cell>
          <cell r="F1096" t="str">
            <v>(육상토사 0∼2 M)</v>
          </cell>
          <cell r="G1096" t="str">
            <v>㎥</v>
          </cell>
          <cell r="I1096">
            <v>0</v>
          </cell>
        </row>
        <row r="1097">
          <cell r="A1097" t="str">
            <v>D00097</v>
          </cell>
          <cell r="B1097">
            <v>286</v>
          </cell>
          <cell r="C1097" t="str">
            <v>b</v>
          </cell>
          <cell r="D1097">
            <v>10777766</v>
          </cell>
          <cell r="E1097" t="str">
            <v>구조물터파기</v>
          </cell>
          <cell r="F1097" t="str">
            <v>(육상토사 2∼4 M)</v>
          </cell>
          <cell r="G1097" t="str">
            <v>㎥</v>
          </cell>
          <cell r="I1097">
            <v>0</v>
          </cell>
        </row>
        <row r="1098">
          <cell r="A1098" t="str">
            <v>D00100</v>
          </cell>
          <cell r="B1098">
            <v>2890</v>
          </cell>
          <cell r="C1098" t="str">
            <v>c</v>
          </cell>
          <cell r="D1098">
            <v>10778066</v>
          </cell>
          <cell r="E1098" t="str">
            <v>구조물터파기</v>
          </cell>
          <cell r="F1098" t="str">
            <v>(수중토사 0∼2 M)</v>
          </cell>
          <cell r="G1098" t="str">
            <v>㎥</v>
          </cell>
          <cell r="I1098">
            <v>0</v>
          </cell>
        </row>
        <row r="1099">
          <cell r="A1099" t="str">
            <v>D00101</v>
          </cell>
          <cell r="B1099">
            <v>1624</v>
          </cell>
          <cell r="C1099" t="str">
            <v>d</v>
          </cell>
          <cell r="D1099">
            <v>10778216</v>
          </cell>
          <cell r="E1099" t="str">
            <v>구조물터파기</v>
          </cell>
          <cell r="F1099" t="str">
            <v>(수중토사 2∼4 M)</v>
          </cell>
          <cell r="G1099" t="str">
            <v>㎥</v>
          </cell>
          <cell r="I1099">
            <v>0</v>
          </cell>
        </row>
        <row r="1100">
          <cell r="A1100" t="str">
            <v>D00102</v>
          </cell>
          <cell r="B1100">
            <v>290</v>
          </cell>
          <cell r="C1100" t="str">
            <v>e</v>
          </cell>
          <cell r="D1100">
            <v>10778365</v>
          </cell>
          <cell r="E1100" t="str">
            <v>구조물터파기</v>
          </cell>
          <cell r="F1100" t="str">
            <v>(수중토사 4∼6 M)</v>
          </cell>
          <cell r="G1100" t="str">
            <v>㎥</v>
          </cell>
          <cell r="I1100">
            <v>0</v>
          </cell>
        </row>
        <row r="1101">
          <cell r="A1101" t="str">
            <v>D03839</v>
          </cell>
          <cell r="B1101">
            <v>120</v>
          </cell>
          <cell r="C1101" t="str">
            <v>f</v>
          </cell>
          <cell r="D1101">
            <v>10780012</v>
          </cell>
          <cell r="E1101" t="str">
            <v>구조물터파기</v>
          </cell>
          <cell r="F1101" t="str">
            <v>(수중연암 4∼6 M)</v>
          </cell>
          <cell r="G1101" t="str">
            <v>㎥</v>
          </cell>
          <cell r="I1101">
            <v>0</v>
          </cell>
        </row>
        <row r="1102">
          <cell r="A1102" t="str">
            <v>D00160</v>
          </cell>
          <cell r="B1102">
            <v>1427</v>
          </cell>
          <cell r="C1102" t="str">
            <v>g</v>
          </cell>
          <cell r="D1102">
            <v>10781658</v>
          </cell>
          <cell r="E1102" t="str">
            <v>되메우기및다짐</v>
          </cell>
          <cell r="F1102" t="str">
            <v>(인력30%+백호우70%)</v>
          </cell>
          <cell r="G1102" t="str">
            <v>㎥</v>
          </cell>
          <cell r="I1102">
            <v>0</v>
          </cell>
        </row>
        <row r="1103">
          <cell r="A1103" t="str">
            <v>D00170</v>
          </cell>
          <cell r="B1103">
            <v>2238</v>
          </cell>
          <cell r="C1103" t="str">
            <v>h</v>
          </cell>
          <cell r="D1103">
            <v>10781808</v>
          </cell>
          <cell r="E1103" t="str">
            <v>뒷채움잡석</v>
          </cell>
          <cell r="F1103" t="str">
            <v>(현장암유용)</v>
          </cell>
          <cell r="G1103" t="str">
            <v>㎥</v>
          </cell>
          <cell r="I1103">
            <v>0</v>
          </cell>
        </row>
        <row r="1104">
          <cell r="A1104" t="str">
            <v>D00591</v>
          </cell>
          <cell r="B1104">
            <v>4003</v>
          </cell>
          <cell r="C1104" t="str">
            <v>i</v>
          </cell>
          <cell r="D1104">
            <v>10781883</v>
          </cell>
          <cell r="E1104" t="str">
            <v>사석채움</v>
          </cell>
          <cell r="G1104" t="str">
            <v>㎥</v>
          </cell>
          <cell r="I1104">
            <v>0</v>
          </cell>
        </row>
        <row r="1105">
          <cell r="A1105" t="str">
            <v>D00534</v>
          </cell>
          <cell r="B1105">
            <v>395</v>
          </cell>
          <cell r="C1105" t="str">
            <v>j</v>
          </cell>
          <cell r="D1105">
            <v>10781920</v>
          </cell>
          <cell r="E1105" t="str">
            <v>물 푸 기</v>
          </cell>
          <cell r="G1105" t="str">
            <v>HR</v>
          </cell>
          <cell r="I1105">
            <v>0</v>
          </cell>
        </row>
        <row r="1106">
          <cell r="A1106" t="str">
            <v>D00037</v>
          </cell>
          <cell r="B1106">
            <v>1004</v>
          </cell>
          <cell r="C1106" t="str">
            <v>k</v>
          </cell>
          <cell r="D1106">
            <v>10781939</v>
          </cell>
          <cell r="E1106" t="str">
            <v>제방성토</v>
          </cell>
          <cell r="F1106" t="str">
            <v>노  체</v>
          </cell>
          <cell r="G1106" t="str">
            <v>㎥</v>
          </cell>
          <cell r="I1106">
            <v>0</v>
          </cell>
        </row>
        <row r="1107">
          <cell r="A1107" t="str">
            <v>E2</v>
          </cell>
          <cell r="B1107">
            <v>0</v>
          </cell>
          <cell r="C1107" t="str">
            <v>계</v>
          </cell>
          <cell r="D1107">
            <v>10781957</v>
          </cell>
          <cell r="I1107">
            <v>0</v>
          </cell>
        </row>
        <row r="1108">
          <cell r="A1108" t="str">
            <v>T2</v>
          </cell>
          <cell r="B1108">
            <v>1127</v>
          </cell>
          <cell r="C1108" t="str">
            <v>3.02</v>
          </cell>
          <cell r="D1108">
            <v>10782085</v>
          </cell>
          <cell r="E1108" t="str">
            <v>강관파일</v>
          </cell>
          <cell r="I1108">
            <v>0</v>
          </cell>
        </row>
        <row r="1109">
          <cell r="A1109" t="str">
            <v>T1</v>
          </cell>
          <cell r="B1109">
            <v>1111</v>
          </cell>
          <cell r="C1109" t="str">
            <v>a</v>
          </cell>
          <cell r="D1109">
            <v>10782133</v>
          </cell>
          <cell r="E1109" t="str">
            <v>강관파일구입</v>
          </cell>
          <cell r="I1109">
            <v>0</v>
          </cell>
        </row>
        <row r="1110">
          <cell r="A1110" t="str">
            <v>D00504</v>
          </cell>
          <cell r="B1110">
            <v>2131</v>
          </cell>
          <cell r="C1110" t="str">
            <v>-1</v>
          </cell>
          <cell r="D1110">
            <v>10782181</v>
          </cell>
          <cell r="E1110" t="str">
            <v>강관파일구입</v>
          </cell>
          <cell r="F1110" t="str">
            <v>(Φ508.0m/mx9t)</v>
          </cell>
          <cell r="G1110" t="str">
            <v>M</v>
          </cell>
          <cell r="I1110">
            <v>0</v>
          </cell>
        </row>
        <row r="1111">
          <cell r="A1111" t="str">
            <v>D00511</v>
          </cell>
          <cell r="B1111">
            <v>380</v>
          </cell>
          <cell r="C1111" t="str">
            <v>-2</v>
          </cell>
          <cell r="D1111">
            <v>10782189</v>
          </cell>
          <cell r="E1111" t="str">
            <v>강관파일구입</v>
          </cell>
          <cell r="F1111" t="str">
            <v>(Φ406.4m/mx9t)</v>
          </cell>
          <cell r="G1111" t="str">
            <v>M</v>
          </cell>
          <cell r="I1111">
            <v>0</v>
          </cell>
        </row>
        <row r="1112">
          <cell r="A1112" t="str">
            <v>E1</v>
          </cell>
          <cell r="B1112">
            <v>0</v>
          </cell>
          <cell r="C1112" t="str">
            <v>소계</v>
          </cell>
          <cell r="D1112">
            <v>10782191</v>
          </cell>
          <cell r="I1112">
            <v>0</v>
          </cell>
        </row>
        <row r="1113">
          <cell r="A1113" t="str">
            <v>T1</v>
          </cell>
          <cell r="B1113">
            <v>1116</v>
          </cell>
          <cell r="C1113" t="str">
            <v>b</v>
          </cell>
          <cell r="D1113">
            <v>10782193</v>
          </cell>
          <cell r="E1113" t="str">
            <v>강관파일항타</v>
          </cell>
          <cell r="I1113">
            <v>0</v>
          </cell>
        </row>
        <row r="1114">
          <cell r="A1114" t="str">
            <v>D00512</v>
          </cell>
          <cell r="B1114">
            <v>1271</v>
          </cell>
          <cell r="C1114" t="str">
            <v>-1</v>
          </cell>
          <cell r="D1114">
            <v>10782197</v>
          </cell>
          <cell r="E1114" t="str">
            <v>강관파일항타(직항)</v>
          </cell>
          <cell r="F1114" t="str">
            <v>Φ508(15 m 이하)</v>
          </cell>
          <cell r="G1114" t="str">
            <v>M</v>
          </cell>
          <cell r="I1114">
            <v>0</v>
          </cell>
        </row>
        <row r="1115">
          <cell r="A1115" t="str">
            <v>D01314</v>
          </cell>
          <cell r="B1115">
            <v>348</v>
          </cell>
          <cell r="C1115" t="str">
            <v>-2</v>
          </cell>
          <cell r="D1115">
            <v>10782202</v>
          </cell>
          <cell r="E1115" t="str">
            <v>강관파일항타(사항)</v>
          </cell>
          <cell r="F1115" t="str">
            <v>Φ508(15 m 이하)</v>
          </cell>
          <cell r="G1115" t="str">
            <v>M</v>
          </cell>
          <cell r="I1115">
            <v>0</v>
          </cell>
        </row>
        <row r="1116">
          <cell r="A1116" t="str">
            <v>D00505</v>
          </cell>
          <cell r="B1116">
            <v>370</v>
          </cell>
          <cell r="C1116" t="str">
            <v>-3</v>
          </cell>
          <cell r="D1116">
            <v>10782207</v>
          </cell>
          <cell r="E1116" t="str">
            <v>강관파일항타(직항)</v>
          </cell>
          <cell r="F1116" t="str">
            <v>Φ406.4(15 m 이하)</v>
          </cell>
          <cell r="G1116" t="str">
            <v>M</v>
          </cell>
          <cell r="I1116">
            <v>0</v>
          </cell>
        </row>
        <row r="1117">
          <cell r="A1117" t="str">
            <v>E1</v>
          </cell>
          <cell r="B1117">
            <v>0</v>
          </cell>
          <cell r="C1117" t="str">
            <v>소계</v>
          </cell>
          <cell r="D1117">
            <v>10782212</v>
          </cell>
          <cell r="I1117">
            <v>0</v>
          </cell>
        </row>
        <row r="1118">
          <cell r="A1118" t="str">
            <v>D03838</v>
          </cell>
          <cell r="B1118">
            <v>46</v>
          </cell>
          <cell r="C1118" t="str">
            <v>c</v>
          </cell>
          <cell r="D1118">
            <v>10782217</v>
          </cell>
          <cell r="E1118" t="str">
            <v>파일속모래채움</v>
          </cell>
          <cell r="G1118" t="str">
            <v>㎥</v>
          </cell>
          <cell r="I1118">
            <v>0</v>
          </cell>
        </row>
        <row r="1119">
          <cell r="A1119" t="str">
            <v>D00502</v>
          </cell>
          <cell r="B1119">
            <v>46</v>
          </cell>
          <cell r="C1119" t="str">
            <v>d</v>
          </cell>
          <cell r="D1119">
            <v>10782221</v>
          </cell>
          <cell r="E1119" t="str">
            <v>속채움 콘크리트</v>
          </cell>
          <cell r="G1119" t="str">
            <v>㎥</v>
          </cell>
          <cell r="I1119">
            <v>0</v>
          </cell>
        </row>
        <row r="1120">
          <cell r="A1120" t="str">
            <v>T1</v>
          </cell>
          <cell r="B1120">
            <v>1122</v>
          </cell>
          <cell r="C1120" t="str">
            <v>e</v>
          </cell>
          <cell r="D1120">
            <v>10782225</v>
          </cell>
          <cell r="E1120" t="str">
            <v>두부및선단보강</v>
          </cell>
          <cell r="I1120">
            <v>0</v>
          </cell>
        </row>
        <row r="1121">
          <cell r="A1121" t="str">
            <v>D00516</v>
          </cell>
          <cell r="B1121">
            <v>299</v>
          </cell>
          <cell r="C1121" t="str">
            <v>-1</v>
          </cell>
          <cell r="D1121">
            <v>10782229</v>
          </cell>
          <cell r="E1121" t="str">
            <v>두부및선단보강</v>
          </cell>
          <cell r="F1121" t="str">
            <v>(Φ508.0 m/m)천공</v>
          </cell>
          <cell r="G1121" t="str">
            <v>EA</v>
          </cell>
          <cell r="I1121">
            <v>0</v>
          </cell>
        </row>
        <row r="1122">
          <cell r="A1122" t="str">
            <v>D00509</v>
          </cell>
          <cell r="B1122">
            <v>40</v>
          </cell>
          <cell r="C1122" t="str">
            <v>-2</v>
          </cell>
          <cell r="D1122">
            <v>10782232</v>
          </cell>
          <cell r="E1122" t="str">
            <v>두부및선단보강</v>
          </cell>
          <cell r="F1122" t="str">
            <v>(Φ406.4 m/m)</v>
          </cell>
          <cell r="G1122" t="str">
            <v>EA</v>
          </cell>
          <cell r="I1122">
            <v>0</v>
          </cell>
        </row>
        <row r="1123">
          <cell r="A1123" t="str">
            <v>E1</v>
          </cell>
          <cell r="B1123">
            <v>0</v>
          </cell>
          <cell r="C1123" t="str">
            <v>소계</v>
          </cell>
          <cell r="D1123">
            <v>10782234</v>
          </cell>
          <cell r="I1123">
            <v>0</v>
          </cell>
        </row>
        <row r="1124">
          <cell r="A1124" t="str">
            <v>D03821</v>
          </cell>
          <cell r="B1124">
            <v>262</v>
          </cell>
          <cell r="C1124" t="str">
            <v>g</v>
          </cell>
          <cell r="D1124">
            <v>10782238</v>
          </cell>
          <cell r="E1124" t="str">
            <v>토사천공</v>
          </cell>
          <cell r="G1124" t="str">
            <v>M</v>
          </cell>
          <cell r="I1124">
            <v>0</v>
          </cell>
        </row>
        <row r="1125">
          <cell r="A1125" t="str">
            <v>D03797</v>
          </cell>
          <cell r="B1125">
            <v>174</v>
          </cell>
          <cell r="C1125" t="str">
            <v>h</v>
          </cell>
          <cell r="D1125">
            <v>10782240</v>
          </cell>
          <cell r="E1125" t="str">
            <v>풍 화 암</v>
          </cell>
          <cell r="F1125" t="str">
            <v>(T-4)</v>
          </cell>
          <cell r="G1125" t="str">
            <v>M</v>
          </cell>
          <cell r="I1125">
            <v>0</v>
          </cell>
        </row>
        <row r="1126">
          <cell r="A1126" t="str">
            <v>D03830</v>
          </cell>
          <cell r="B1126">
            <v>22</v>
          </cell>
          <cell r="C1126" t="str">
            <v>i</v>
          </cell>
          <cell r="D1126">
            <v>10782241</v>
          </cell>
          <cell r="E1126" t="str">
            <v>선단고정액</v>
          </cell>
          <cell r="G1126" t="str">
            <v>㎥</v>
          </cell>
          <cell r="I1126">
            <v>0</v>
          </cell>
        </row>
        <row r="1127">
          <cell r="A1127" t="str">
            <v>D03829</v>
          </cell>
          <cell r="B1127">
            <v>105</v>
          </cell>
          <cell r="C1127" t="str">
            <v>j</v>
          </cell>
          <cell r="D1127">
            <v>10782305</v>
          </cell>
          <cell r="E1127" t="str">
            <v>주면고정액</v>
          </cell>
          <cell r="G1127" t="str">
            <v>㎥</v>
          </cell>
          <cell r="I1127">
            <v>0</v>
          </cell>
        </row>
        <row r="1128">
          <cell r="A1128" t="str">
            <v>E2</v>
          </cell>
          <cell r="B1128">
            <v>0</v>
          </cell>
          <cell r="C1128" t="str">
            <v>계</v>
          </cell>
          <cell r="D1128">
            <v>10782369</v>
          </cell>
          <cell r="I1128">
            <v>0</v>
          </cell>
        </row>
        <row r="1129">
          <cell r="A1129" t="str">
            <v>T2</v>
          </cell>
          <cell r="B1129">
            <v>1137</v>
          </cell>
          <cell r="C1129" t="str">
            <v>3.03</v>
          </cell>
          <cell r="D1129">
            <v>10812256</v>
          </cell>
          <cell r="E1129" t="str">
            <v>거 푸 집</v>
          </cell>
          <cell r="I1129">
            <v>0</v>
          </cell>
        </row>
        <row r="1130">
          <cell r="A1130" t="str">
            <v>D00276</v>
          </cell>
          <cell r="B1130">
            <v>1392</v>
          </cell>
          <cell r="C1130" t="str">
            <v>a</v>
          </cell>
          <cell r="D1130">
            <v>10812312</v>
          </cell>
          <cell r="E1130" t="str">
            <v>합판거푸집</v>
          </cell>
          <cell r="F1130" t="str">
            <v>(3 회)</v>
          </cell>
          <cell r="G1130" t="str">
            <v>㎡</v>
          </cell>
          <cell r="I1130">
            <v>0</v>
          </cell>
        </row>
        <row r="1131">
          <cell r="A1131" t="str">
            <v>D00277</v>
          </cell>
          <cell r="B1131">
            <v>382</v>
          </cell>
          <cell r="C1131" t="str">
            <v>b</v>
          </cell>
          <cell r="D1131">
            <v>10812320</v>
          </cell>
          <cell r="E1131" t="str">
            <v>합판거푸집</v>
          </cell>
          <cell r="F1131" t="str">
            <v>(3 회 7∼10 m)</v>
          </cell>
          <cell r="G1131" t="str">
            <v>㎡</v>
          </cell>
          <cell r="I1131">
            <v>0</v>
          </cell>
        </row>
        <row r="1132">
          <cell r="A1132" t="str">
            <v>D00280</v>
          </cell>
          <cell r="B1132">
            <v>654</v>
          </cell>
          <cell r="C1132" t="str">
            <v>c</v>
          </cell>
          <cell r="D1132">
            <v>10812368</v>
          </cell>
          <cell r="E1132" t="str">
            <v>합판거푸집</v>
          </cell>
          <cell r="F1132" t="str">
            <v>(4 회)</v>
          </cell>
          <cell r="G1132" t="str">
            <v>㎡</v>
          </cell>
          <cell r="I1132">
            <v>0</v>
          </cell>
        </row>
        <row r="1133">
          <cell r="A1133" t="str">
            <v>D00282</v>
          </cell>
          <cell r="B1133">
            <v>58</v>
          </cell>
          <cell r="C1133" t="str">
            <v>d</v>
          </cell>
          <cell r="D1133">
            <v>10812383</v>
          </cell>
          <cell r="E1133" t="str">
            <v>합판거푸집</v>
          </cell>
          <cell r="F1133" t="str">
            <v>(6 회)</v>
          </cell>
          <cell r="G1133" t="str">
            <v>㎡</v>
          </cell>
          <cell r="I1133">
            <v>0</v>
          </cell>
        </row>
        <row r="1134">
          <cell r="A1134" t="str">
            <v>D00265</v>
          </cell>
          <cell r="B1134">
            <v>713</v>
          </cell>
          <cell r="C1134" t="str">
            <v>e</v>
          </cell>
          <cell r="D1134">
            <v>10812527</v>
          </cell>
          <cell r="E1134" t="str">
            <v>문양거푸집(합판4회+</v>
          </cell>
          <cell r="F1134" t="str">
            <v>문양스치로폴(0∼7M)</v>
          </cell>
          <cell r="G1134" t="str">
            <v>㎡</v>
          </cell>
          <cell r="I1134">
            <v>0</v>
          </cell>
        </row>
        <row r="1135">
          <cell r="A1135" t="str">
            <v>D00306</v>
          </cell>
          <cell r="B1135">
            <v>355</v>
          </cell>
          <cell r="C1135" t="str">
            <v>f</v>
          </cell>
          <cell r="D1135">
            <v>10812528</v>
          </cell>
          <cell r="E1135" t="str">
            <v>원형거푸집</v>
          </cell>
          <cell r="F1135" t="str">
            <v>(3 회 0∼7 m)</v>
          </cell>
          <cell r="G1135" t="str">
            <v>㎡</v>
          </cell>
          <cell r="I1135">
            <v>0</v>
          </cell>
        </row>
        <row r="1136">
          <cell r="A1136" t="str">
            <v>D00307</v>
          </cell>
          <cell r="B1136">
            <v>43</v>
          </cell>
          <cell r="C1136" t="str">
            <v>g</v>
          </cell>
          <cell r="D1136">
            <v>10812592</v>
          </cell>
          <cell r="E1136" t="str">
            <v>원형거푸집</v>
          </cell>
          <cell r="F1136" t="str">
            <v>(3 회 7∼10 m)</v>
          </cell>
          <cell r="G1136" t="str">
            <v>㎡</v>
          </cell>
          <cell r="I1136">
            <v>0</v>
          </cell>
        </row>
        <row r="1137">
          <cell r="A1137" t="str">
            <v>D00519</v>
          </cell>
          <cell r="B1137">
            <v>1651</v>
          </cell>
          <cell r="C1137" t="str">
            <v>h</v>
          </cell>
          <cell r="D1137">
            <v>10812656</v>
          </cell>
          <cell r="E1137" t="str">
            <v>DECK PLATE</v>
          </cell>
          <cell r="G1137" t="str">
            <v>㎡</v>
          </cell>
          <cell r="I1137">
            <v>0</v>
          </cell>
        </row>
        <row r="1138">
          <cell r="A1138" t="str">
            <v>E2</v>
          </cell>
          <cell r="B1138">
            <v>0</v>
          </cell>
          <cell r="C1138" t="str">
            <v>계</v>
          </cell>
          <cell r="D1138">
            <v>10812784</v>
          </cell>
          <cell r="I1138">
            <v>0</v>
          </cell>
        </row>
        <row r="1139">
          <cell r="A1139" t="str">
            <v>D00323</v>
          </cell>
          <cell r="B1139">
            <v>2777</v>
          </cell>
          <cell r="C1139" t="str">
            <v>3.04</v>
          </cell>
          <cell r="D1139">
            <v>10812912</v>
          </cell>
          <cell r="E1139" t="str">
            <v>강관비계</v>
          </cell>
          <cell r="F1139" t="str">
            <v>(0∼30 M)</v>
          </cell>
          <cell r="G1139" t="str">
            <v>㎡</v>
          </cell>
          <cell r="I1139">
            <v>0</v>
          </cell>
        </row>
        <row r="1140">
          <cell r="A1140" t="str">
            <v>T2</v>
          </cell>
          <cell r="B1140">
            <v>1142</v>
          </cell>
          <cell r="C1140" t="str">
            <v>3.05</v>
          </cell>
          <cell r="D1140">
            <v>10812913</v>
          </cell>
          <cell r="E1140" t="str">
            <v>동 바 리</v>
          </cell>
          <cell r="I1140">
            <v>0</v>
          </cell>
        </row>
        <row r="1141">
          <cell r="A1141" t="str">
            <v>D00334</v>
          </cell>
          <cell r="B1141">
            <v>1004</v>
          </cell>
          <cell r="C1141" t="str">
            <v>a</v>
          </cell>
          <cell r="D1141">
            <v>10812914</v>
          </cell>
          <cell r="E1141" t="str">
            <v>강관동바리</v>
          </cell>
          <cell r="F1141" t="str">
            <v>(교량용)</v>
          </cell>
          <cell r="G1141" t="str">
            <v>공㎥</v>
          </cell>
          <cell r="I1141">
            <v>0</v>
          </cell>
        </row>
        <row r="1142">
          <cell r="A1142" t="str">
            <v>D01129</v>
          </cell>
          <cell r="B1142">
            <v>171</v>
          </cell>
          <cell r="C1142" t="str">
            <v>b</v>
          </cell>
          <cell r="D1142">
            <v>10813010</v>
          </cell>
          <cell r="E1142" t="str">
            <v>수평보강재(교량용)</v>
          </cell>
          <cell r="F1142" t="str">
            <v>(강관동바리)</v>
          </cell>
          <cell r="G1142" t="str">
            <v>㎡</v>
          </cell>
          <cell r="I1142">
            <v>0</v>
          </cell>
        </row>
        <row r="1143">
          <cell r="A1143" t="str">
            <v>E2</v>
          </cell>
          <cell r="B1143">
            <v>0</v>
          </cell>
          <cell r="C1143" t="str">
            <v>계</v>
          </cell>
          <cell r="D1143">
            <v>10813026</v>
          </cell>
          <cell r="I1143">
            <v>0</v>
          </cell>
        </row>
        <row r="1144">
          <cell r="A1144" t="str">
            <v>T2</v>
          </cell>
          <cell r="B1144">
            <v>1146</v>
          </cell>
          <cell r="C1144" t="str">
            <v>3.06</v>
          </cell>
          <cell r="D1144">
            <v>10813058</v>
          </cell>
          <cell r="E1144" t="str">
            <v>철근가공조립</v>
          </cell>
          <cell r="I1144">
            <v>0</v>
          </cell>
        </row>
        <row r="1145">
          <cell r="A1145" t="str">
            <v>D00271</v>
          </cell>
          <cell r="B1145">
            <v>38.932000000000002</v>
          </cell>
          <cell r="C1145" t="str">
            <v>a</v>
          </cell>
          <cell r="D1145">
            <v>10813082</v>
          </cell>
          <cell r="E1145" t="str">
            <v>철근가공조립</v>
          </cell>
          <cell r="F1145" t="str">
            <v>(보 통)</v>
          </cell>
          <cell r="G1145" t="str">
            <v>Ton</v>
          </cell>
          <cell r="I1145">
            <v>0</v>
          </cell>
        </row>
        <row r="1146">
          <cell r="A1146" t="str">
            <v>D00272</v>
          </cell>
          <cell r="B1146">
            <v>713.41600000000005</v>
          </cell>
          <cell r="C1146" t="str">
            <v>b</v>
          </cell>
          <cell r="D1146">
            <v>10813086</v>
          </cell>
          <cell r="E1146" t="str">
            <v>철근가공조립</v>
          </cell>
          <cell r="F1146" t="str">
            <v>(복 잡)</v>
          </cell>
          <cell r="G1146" t="str">
            <v>Ton</v>
          </cell>
          <cell r="I1146">
            <v>0</v>
          </cell>
        </row>
        <row r="1147">
          <cell r="A1147" t="str">
            <v>E2</v>
          </cell>
          <cell r="B1147">
            <v>0</v>
          </cell>
          <cell r="C1147" t="str">
            <v>계</v>
          </cell>
          <cell r="D1147">
            <v>10813088</v>
          </cell>
          <cell r="I1147">
            <v>0</v>
          </cell>
        </row>
        <row r="1148">
          <cell r="A1148" t="str">
            <v>T2</v>
          </cell>
          <cell r="B1148">
            <v>1150</v>
          </cell>
          <cell r="C1148" t="str">
            <v>3.07</v>
          </cell>
          <cell r="D1148">
            <v>10813089</v>
          </cell>
          <cell r="E1148" t="str">
            <v>콘크리트타설</v>
          </cell>
          <cell r="I1148">
            <v>0</v>
          </cell>
        </row>
        <row r="1149">
          <cell r="A1149" t="str">
            <v>D00237</v>
          </cell>
          <cell r="B1149">
            <v>4266</v>
          </cell>
          <cell r="C1149" t="str">
            <v>a</v>
          </cell>
          <cell r="D1149">
            <v>10813090</v>
          </cell>
          <cell r="E1149" t="str">
            <v>콘크리트타설</v>
          </cell>
          <cell r="F1149" t="str">
            <v>(철근 펌프카)</v>
          </cell>
          <cell r="G1149" t="str">
            <v>㎥</v>
          </cell>
          <cell r="I1149">
            <v>0</v>
          </cell>
        </row>
        <row r="1150">
          <cell r="A1150" t="str">
            <v>D00231</v>
          </cell>
          <cell r="B1150">
            <v>120</v>
          </cell>
          <cell r="C1150" t="str">
            <v>b</v>
          </cell>
          <cell r="D1150">
            <v>10813122</v>
          </cell>
          <cell r="E1150" t="str">
            <v>콘크리트타설</v>
          </cell>
          <cell r="F1150" t="str">
            <v>(무근 VIB 제외)</v>
          </cell>
          <cell r="G1150" t="str">
            <v>㎥</v>
          </cell>
          <cell r="I1150">
            <v>0</v>
          </cell>
        </row>
        <row r="1151">
          <cell r="A1151" t="str">
            <v>E2</v>
          </cell>
          <cell r="B1151">
            <v>0</v>
          </cell>
          <cell r="C1151" t="str">
            <v>계</v>
          </cell>
          <cell r="D1151">
            <v>10813186</v>
          </cell>
          <cell r="I1151">
            <v>0</v>
          </cell>
        </row>
        <row r="1152">
          <cell r="A1152" t="str">
            <v>T2</v>
          </cell>
          <cell r="B1152">
            <v>1154</v>
          </cell>
          <cell r="C1152" t="str">
            <v>3.08</v>
          </cell>
          <cell r="D1152">
            <v>10813202</v>
          </cell>
          <cell r="E1152" t="str">
            <v>표면처리</v>
          </cell>
          <cell r="I1152">
            <v>0</v>
          </cell>
        </row>
        <row r="1153">
          <cell r="A1153" t="str">
            <v>D00537</v>
          </cell>
          <cell r="B1153">
            <v>3732</v>
          </cell>
          <cell r="C1153" t="str">
            <v>a</v>
          </cell>
          <cell r="D1153">
            <v>10813218</v>
          </cell>
          <cell r="E1153" t="str">
            <v>슬래브양생</v>
          </cell>
          <cell r="F1153" t="str">
            <v>(양생제)</v>
          </cell>
          <cell r="G1153" t="str">
            <v>㎡</v>
          </cell>
          <cell r="I1153">
            <v>0</v>
          </cell>
        </row>
        <row r="1154">
          <cell r="A1154" t="str">
            <v>D00539</v>
          </cell>
          <cell r="B1154">
            <v>3447</v>
          </cell>
          <cell r="C1154" t="str">
            <v>b</v>
          </cell>
          <cell r="D1154">
            <v>10813226</v>
          </cell>
          <cell r="E1154" t="str">
            <v>슬래브면고르기</v>
          </cell>
          <cell r="F1154" t="str">
            <v>(데크 피니샤)</v>
          </cell>
          <cell r="G1154" t="str">
            <v>㎡</v>
          </cell>
          <cell r="I1154">
            <v>0</v>
          </cell>
        </row>
        <row r="1155">
          <cell r="A1155" t="str">
            <v>E2</v>
          </cell>
          <cell r="B1155">
            <v>0</v>
          </cell>
          <cell r="C1155" t="str">
            <v>계</v>
          </cell>
          <cell r="D1155">
            <v>10813230</v>
          </cell>
          <cell r="I1155">
            <v>0</v>
          </cell>
        </row>
        <row r="1156">
          <cell r="A1156" t="str">
            <v>T2</v>
          </cell>
          <cell r="B1156">
            <v>1162</v>
          </cell>
          <cell r="C1156" t="str">
            <v>3.09</v>
          </cell>
          <cell r="D1156">
            <v>10813358</v>
          </cell>
          <cell r="E1156" t="str">
            <v>교좌장치</v>
          </cell>
          <cell r="I1156">
            <v>0</v>
          </cell>
        </row>
        <row r="1157">
          <cell r="A1157" t="str">
            <v>D00786</v>
          </cell>
          <cell r="B1157">
            <v>4</v>
          </cell>
          <cell r="C1157" t="str">
            <v>a</v>
          </cell>
          <cell r="D1157">
            <v>10813365</v>
          </cell>
          <cell r="E1157" t="str">
            <v>교좌장치</v>
          </cell>
          <cell r="F1157" t="str">
            <v>(종방향 300 Ton)</v>
          </cell>
          <cell r="G1157" t="str">
            <v>EA</v>
          </cell>
          <cell r="I1157">
            <v>0</v>
          </cell>
        </row>
        <row r="1158">
          <cell r="A1158" t="str">
            <v>D00787</v>
          </cell>
          <cell r="B1158">
            <v>6</v>
          </cell>
          <cell r="C1158" t="str">
            <v>b</v>
          </cell>
          <cell r="D1158">
            <v>10813429</v>
          </cell>
          <cell r="E1158" t="str">
            <v>교좌장치</v>
          </cell>
          <cell r="F1158" t="str">
            <v>(양방향 300 Ton)</v>
          </cell>
          <cell r="G1158" t="str">
            <v>EA</v>
          </cell>
          <cell r="I1158">
            <v>0</v>
          </cell>
        </row>
        <row r="1159">
          <cell r="A1159" t="str">
            <v>D00782</v>
          </cell>
          <cell r="B1159">
            <v>2</v>
          </cell>
          <cell r="C1159" t="str">
            <v>c</v>
          </cell>
          <cell r="D1159">
            <v>10813494</v>
          </cell>
          <cell r="E1159" t="str">
            <v>교좌장치</v>
          </cell>
          <cell r="F1159" t="str">
            <v>(종방향 800 Ton)</v>
          </cell>
          <cell r="G1159" t="str">
            <v>EA</v>
          </cell>
          <cell r="I1159">
            <v>0</v>
          </cell>
        </row>
        <row r="1160">
          <cell r="A1160" t="str">
            <v>D00783</v>
          </cell>
          <cell r="B1160">
            <v>3</v>
          </cell>
          <cell r="C1160" t="str">
            <v>d</v>
          </cell>
          <cell r="D1160">
            <v>10813558</v>
          </cell>
          <cell r="E1160" t="str">
            <v>교좌장치</v>
          </cell>
          <cell r="F1160" t="str">
            <v>(양방향 800 Ton)</v>
          </cell>
          <cell r="G1160" t="str">
            <v>EA</v>
          </cell>
          <cell r="I1160">
            <v>0</v>
          </cell>
        </row>
        <row r="1161">
          <cell r="A1161" t="str">
            <v>D00784</v>
          </cell>
          <cell r="B1161">
            <v>2</v>
          </cell>
          <cell r="C1161" t="str">
            <v>f</v>
          </cell>
          <cell r="D1161">
            <v>10813590</v>
          </cell>
          <cell r="E1161" t="str">
            <v>교좌장치</v>
          </cell>
          <cell r="F1161" t="str">
            <v>(고정단 800 Ton)</v>
          </cell>
          <cell r="G1161" t="str">
            <v>EA</v>
          </cell>
          <cell r="I1161">
            <v>0</v>
          </cell>
        </row>
        <row r="1162">
          <cell r="A1162" t="str">
            <v>D00551</v>
          </cell>
          <cell r="B1162">
            <v>3</v>
          </cell>
          <cell r="C1162" t="str">
            <v>g</v>
          </cell>
          <cell r="D1162">
            <v>10813598</v>
          </cell>
          <cell r="E1162" t="str">
            <v>교좌장치</v>
          </cell>
          <cell r="F1162" t="str">
            <v>(횡방향 800 Ton)</v>
          </cell>
          <cell r="G1162" t="str">
            <v>EA</v>
          </cell>
          <cell r="I1162">
            <v>0</v>
          </cell>
        </row>
        <row r="1163">
          <cell r="A1163" t="str">
            <v>E2</v>
          </cell>
          <cell r="B1163">
            <v>0</v>
          </cell>
          <cell r="C1163" t="str">
            <v>계</v>
          </cell>
          <cell r="D1163">
            <v>10813606</v>
          </cell>
          <cell r="I1163">
            <v>0</v>
          </cell>
        </row>
        <row r="1164">
          <cell r="A1164" t="str">
            <v>T2</v>
          </cell>
          <cell r="B1164">
            <v>1182</v>
          </cell>
          <cell r="C1164" t="str">
            <v>3.10</v>
          </cell>
          <cell r="D1164">
            <v>10813734</v>
          </cell>
          <cell r="E1164" t="str">
            <v>강    교</v>
          </cell>
          <cell r="I1164">
            <v>0</v>
          </cell>
        </row>
        <row r="1165">
          <cell r="A1165" t="str">
            <v>T1</v>
          </cell>
          <cell r="B1165">
            <v>1168</v>
          </cell>
          <cell r="C1165" t="str">
            <v>a</v>
          </cell>
          <cell r="D1165">
            <v>10813735</v>
          </cell>
          <cell r="E1165" t="str">
            <v>제작및가설</v>
          </cell>
          <cell r="I1165">
            <v>0</v>
          </cell>
        </row>
        <row r="1166">
          <cell r="A1166" t="str">
            <v>D00629</v>
          </cell>
          <cell r="B1166">
            <v>1450.579</v>
          </cell>
          <cell r="C1166" t="str">
            <v>-1</v>
          </cell>
          <cell r="D1166">
            <v>10813863</v>
          </cell>
          <cell r="E1166" t="str">
            <v>강교 제작</v>
          </cell>
          <cell r="F1166" t="str">
            <v>(삽교천교)</v>
          </cell>
          <cell r="G1166" t="str">
            <v>Ton</v>
          </cell>
          <cell r="I1166">
            <v>0</v>
          </cell>
        </row>
        <row r="1167">
          <cell r="A1167" t="str">
            <v>D00630</v>
          </cell>
          <cell r="B1167">
            <v>1450.579</v>
          </cell>
          <cell r="C1167" t="str">
            <v>-2</v>
          </cell>
          <cell r="D1167">
            <v>10813927</v>
          </cell>
          <cell r="E1167" t="str">
            <v>강교 운반</v>
          </cell>
          <cell r="F1167" t="str">
            <v>(삽교천교)</v>
          </cell>
          <cell r="G1167" t="str">
            <v>Ton</v>
          </cell>
          <cell r="I1167">
            <v>0</v>
          </cell>
        </row>
        <row r="1168">
          <cell r="A1168" t="str">
            <v>D00631</v>
          </cell>
          <cell r="B1168">
            <v>1450.579</v>
          </cell>
          <cell r="C1168" t="str">
            <v>-3</v>
          </cell>
          <cell r="D1168">
            <v>10813943</v>
          </cell>
          <cell r="E1168" t="str">
            <v>강교 가설</v>
          </cell>
          <cell r="F1168" t="str">
            <v>(삽교천교)</v>
          </cell>
          <cell r="G1168" t="str">
            <v>Ton</v>
          </cell>
          <cell r="I1168">
            <v>0</v>
          </cell>
        </row>
        <row r="1169">
          <cell r="A1169" t="str">
            <v>E1</v>
          </cell>
          <cell r="B1169">
            <v>0</v>
          </cell>
          <cell r="C1169" t="str">
            <v>소계</v>
          </cell>
          <cell r="D1169">
            <v>10813959</v>
          </cell>
          <cell r="I1169">
            <v>0</v>
          </cell>
        </row>
        <row r="1170">
          <cell r="A1170" t="str">
            <v>T1</v>
          </cell>
          <cell r="B1170">
            <v>1177</v>
          </cell>
          <cell r="C1170" t="str">
            <v>b</v>
          </cell>
          <cell r="D1170">
            <v>10814087</v>
          </cell>
          <cell r="E1170" t="str">
            <v>강교도장</v>
          </cell>
          <cell r="I1170">
            <v>0</v>
          </cell>
        </row>
        <row r="1171">
          <cell r="A1171" t="str">
            <v>D00637</v>
          </cell>
          <cell r="B1171">
            <v>14749</v>
          </cell>
          <cell r="C1171" t="str">
            <v>-1</v>
          </cell>
          <cell r="D1171">
            <v>10814215</v>
          </cell>
          <cell r="E1171" t="str">
            <v>강교내부도장(공장)</v>
          </cell>
          <cell r="F1171" t="str">
            <v>수용성무기징크</v>
          </cell>
          <cell r="G1171" t="str">
            <v>㎡</v>
          </cell>
          <cell r="I1171">
            <v>0</v>
          </cell>
        </row>
        <row r="1172">
          <cell r="A1172" t="str">
            <v>D00639</v>
          </cell>
          <cell r="B1172">
            <v>1522</v>
          </cell>
          <cell r="C1172" t="str">
            <v>-2</v>
          </cell>
          <cell r="D1172">
            <v>10814217</v>
          </cell>
          <cell r="E1172" t="str">
            <v>강교 SPLICE</v>
          </cell>
          <cell r="F1172" t="str">
            <v>(공장)</v>
          </cell>
          <cell r="G1172" t="str">
            <v>㎡</v>
          </cell>
          <cell r="I1172">
            <v>0</v>
          </cell>
        </row>
        <row r="1173">
          <cell r="A1173" t="str">
            <v>D00638</v>
          </cell>
          <cell r="B1173">
            <v>8198</v>
          </cell>
          <cell r="C1173" t="str">
            <v>-3</v>
          </cell>
          <cell r="D1173">
            <v>10814219</v>
          </cell>
          <cell r="E1173" t="str">
            <v>외부 도장</v>
          </cell>
          <cell r="F1173" t="str">
            <v>(공장)</v>
          </cell>
          <cell r="G1173" t="str">
            <v>㎡</v>
          </cell>
          <cell r="I1173">
            <v>0</v>
          </cell>
        </row>
        <row r="1174">
          <cell r="A1174" t="str">
            <v>D00644</v>
          </cell>
          <cell r="B1174">
            <v>8198</v>
          </cell>
          <cell r="C1174" t="str">
            <v>-4</v>
          </cell>
          <cell r="D1174">
            <v>10814347</v>
          </cell>
          <cell r="E1174" t="str">
            <v>외부 도장</v>
          </cell>
          <cell r="F1174" t="str">
            <v>(현장)</v>
          </cell>
          <cell r="G1174" t="str">
            <v>㎡</v>
          </cell>
          <cell r="I1174">
            <v>0</v>
          </cell>
        </row>
        <row r="1175">
          <cell r="A1175" t="str">
            <v>D00640</v>
          </cell>
          <cell r="B1175">
            <v>2055</v>
          </cell>
          <cell r="C1175" t="str">
            <v>-5</v>
          </cell>
          <cell r="D1175">
            <v>10814349</v>
          </cell>
          <cell r="E1175" t="str">
            <v>외부포장면도장</v>
          </cell>
          <cell r="F1175" t="str">
            <v>(공장)</v>
          </cell>
          <cell r="G1175" t="str">
            <v>㎡</v>
          </cell>
          <cell r="I1175">
            <v>0</v>
          </cell>
        </row>
        <row r="1176">
          <cell r="A1176" t="str">
            <v>D00642</v>
          </cell>
          <cell r="B1176">
            <v>380</v>
          </cell>
          <cell r="C1176" t="str">
            <v>-6</v>
          </cell>
          <cell r="D1176">
            <v>10814415</v>
          </cell>
          <cell r="E1176" t="str">
            <v>외부볼트및 SPLICE</v>
          </cell>
          <cell r="F1176" t="str">
            <v>(현장)-내후성중방식</v>
          </cell>
          <cell r="G1176" t="str">
            <v>㎡</v>
          </cell>
          <cell r="I1176">
            <v>0</v>
          </cell>
        </row>
        <row r="1177">
          <cell r="A1177" t="str">
            <v>D00641</v>
          </cell>
          <cell r="B1177">
            <v>380</v>
          </cell>
          <cell r="C1177" t="str">
            <v>-7</v>
          </cell>
          <cell r="D1177">
            <v>10814423</v>
          </cell>
          <cell r="E1177" t="str">
            <v>내부볼트및 SPILCE</v>
          </cell>
          <cell r="F1177" t="str">
            <v>(현장)</v>
          </cell>
          <cell r="G1177" t="str">
            <v>㎡</v>
          </cell>
          <cell r="I1177">
            <v>0</v>
          </cell>
        </row>
        <row r="1178">
          <cell r="A1178" t="str">
            <v>E1</v>
          </cell>
          <cell r="B1178">
            <v>0</v>
          </cell>
          <cell r="C1178" t="str">
            <v>소계</v>
          </cell>
          <cell r="D1178">
            <v>10814431</v>
          </cell>
          <cell r="I1178">
            <v>0</v>
          </cell>
        </row>
        <row r="1179">
          <cell r="A1179" t="str">
            <v>T1</v>
          </cell>
          <cell r="B1179">
            <v>1181</v>
          </cell>
          <cell r="C1179" t="str">
            <v>c</v>
          </cell>
          <cell r="D1179">
            <v>10814480</v>
          </cell>
          <cell r="E1179" t="str">
            <v>비파괴 검사비</v>
          </cell>
          <cell r="I1179">
            <v>0</v>
          </cell>
        </row>
        <row r="1180">
          <cell r="A1180" t="str">
            <v>D01282</v>
          </cell>
          <cell r="B1180">
            <v>1387</v>
          </cell>
          <cell r="C1180" t="str">
            <v>-1</v>
          </cell>
          <cell r="D1180">
            <v>10814497</v>
          </cell>
          <cell r="E1180" t="str">
            <v>방사선투과검사(RT)</v>
          </cell>
          <cell r="F1180" t="str">
            <v>(3 1/3x12 ")</v>
          </cell>
          <cell r="G1180" t="str">
            <v>매</v>
          </cell>
          <cell r="I1180">
            <v>0</v>
          </cell>
        </row>
        <row r="1181">
          <cell r="A1181" t="str">
            <v>D03841</v>
          </cell>
          <cell r="B1181">
            <v>1742</v>
          </cell>
          <cell r="C1181" t="str">
            <v>-2</v>
          </cell>
          <cell r="D1181">
            <v>10814509</v>
          </cell>
          <cell r="E1181" t="str">
            <v>자분탐상검사</v>
          </cell>
          <cell r="F1181" t="str">
            <v>(MT)</v>
          </cell>
          <cell r="G1181" t="str">
            <v>M</v>
          </cell>
          <cell r="I1181">
            <v>0</v>
          </cell>
        </row>
        <row r="1182">
          <cell r="A1182" t="str">
            <v>E1</v>
          </cell>
          <cell r="B1182">
            <v>0</v>
          </cell>
          <cell r="C1182" t="str">
            <v>소계</v>
          </cell>
          <cell r="D1182">
            <v>10814511</v>
          </cell>
          <cell r="I1182">
            <v>0</v>
          </cell>
        </row>
        <row r="1183">
          <cell r="A1183" t="str">
            <v>E2</v>
          </cell>
          <cell r="B1183">
            <v>0</v>
          </cell>
          <cell r="C1183" t="str">
            <v>계</v>
          </cell>
          <cell r="D1183">
            <v>10814512</v>
          </cell>
          <cell r="I1183">
            <v>0</v>
          </cell>
        </row>
        <row r="1184">
          <cell r="A1184" t="str">
            <v>T2</v>
          </cell>
          <cell r="B1184">
            <v>1186</v>
          </cell>
          <cell r="C1184" t="str">
            <v>3.11</v>
          </cell>
          <cell r="D1184">
            <v>10814513</v>
          </cell>
          <cell r="E1184" t="str">
            <v>신축이음장치</v>
          </cell>
          <cell r="I1184">
            <v>0</v>
          </cell>
        </row>
        <row r="1185">
          <cell r="A1185" t="str">
            <v>D01313</v>
          </cell>
          <cell r="B1185">
            <v>26</v>
          </cell>
          <cell r="C1185" t="str">
            <v>a</v>
          </cell>
          <cell r="D1185">
            <v>10814546</v>
          </cell>
          <cell r="E1185" t="str">
            <v>신축이음장치</v>
          </cell>
          <cell r="F1185" t="str">
            <v>(Rail-No100)</v>
          </cell>
          <cell r="G1185" t="str">
            <v>M</v>
          </cell>
          <cell r="I1185">
            <v>0</v>
          </cell>
        </row>
        <row r="1186">
          <cell r="A1186" t="str">
            <v>D00554</v>
          </cell>
          <cell r="B1186">
            <v>26</v>
          </cell>
          <cell r="C1186" t="str">
            <v>b</v>
          </cell>
          <cell r="D1186">
            <v>10814563</v>
          </cell>
          <cell r="E1186" t="str">
            <v>신축이음장치</v>
          </cell>
          <cell r="F1186" t="str">
            <v>(Rail-No160)</v>
          </cell>
          <cell r="G1186" t="str">
            <v>M</v>
          </cell>
          <cell r="I1186">
            <v>0</v>
          </cell>
        </row>
        <row r="1187">
          <cell r="A1187" t="str">
            <v>E2</v>
          </cell>
          <cell r="B1187">
            <v>0</v>
          </cell>
          <cell r="C1187" t="str">
            <v>계</v>
          </cell>
          <cell r="D1187">
            <v>10814571</v>
          </cell>
          <cell r="I1187">
            <v>0</v>
          </cell>
        </row>
        <row r="1188">
          <cell r="A1188" t="str">
            <v>D00535</v>
          </cell>
          <cell r="B1188">
            <v>3447</v>
          </cell>
          <cell r="C1188" t="str">
            <v>3.12</v>
          </cell>
          <cell r="D1188">
            <v>10814576</v>
          </cell>
          <cell r="E1188" t="str">
            <v>교면방수</v>
          </cell>
          <cell r="F1188" t="str">
            <v>(도막식)</v>
          </cell>
          <cell r="G1188" t="str">
            <v>㎡</v>
          </cell>
          <cell r="I1188">
            <v>0</v>
          </cell>
        </row>
        <row r="1189">
          <cell r="A1189" t="str">
            <v>T2</v>
          </cell>
          <cell r="B1189">
            <v>1193</v>
          </cell>
          <cell r="C1189" t="str">
            <v>3.13</v>
          </cell>
          <cell r="D1189">
            <v>10814578</v>
          </cell>
          <cell r="E1189" t="str">
            <v>접속슬래브 접합공</v>
          </cell>
          <cell r="I1189">
            <v>0</v>
          </cell>
        </row>
        <row r="1190">
          <cell r="A1190" t="str">
            <v>D01067</v>
          </cell>
          <cell r="B1190">
            <v>127</v>
          </cell>
          <cell r="C1190" t="str">
            <v>a</v>
          </cell>
          <cell r="D1190">
            <v>10814580</v>
          </cell>
          <cell r="E1190" t="str">
            <v>다웰바 설치</v>
          </cell>
          <cell r="F1190" t="str">
            <v>(D=25 m/m, L=500)</v>
          </cell>
          <cell r="G1190" t="str">
            <v>EA</v>
          </cell>
          <cell r="I1190">
            <v>0</v>
          </cell>
        </row>
        <row r="1191">
          <cell r="A1191" t="str">
            <v>D01190</v>
          </cell>
          <cell r="B1191">
            <v>38</v>
          </cell>
          <cell r="C1191" t="str">
            <v>b</v>
          </cell>
          <cell r="D1191">
            <v>10814581</v>
          </cell>
          <cell r="E1191" t="str">
            <v>다웰-켑 설치</v>
          </cell>
          <cell r="F1191" t="str">
            <v>(Φ60 m/m)</v>
          </cell>
          <cell r="G1191" t="str">
            <v>M</v>
          </cell>
          <cell r="I1191">
            <v>0</v>
          </cell>
        </row>
        <row r="1192">
          <cell r="A1192" t="str">
            <v>D00540</v>
          </cell>
          <cell r="B1192">
            <v>127</v>
          </cell>
          <cell r="C1192" t="str">
            <v>c</v>
          </cell>
          <cell r="D1192">
            <v>10814709</v>
          </cell>
          <cell r="E1192" t="str">
            <v>경질고무판</v>
          </cell>
          <cell r="F1192" t="str">
            <v>(150x150)</v>
          </cell>
          <cell r="G1192" t="str">
            <v>EA</v>
          </cell>
          <cell r="I1192">
            <v>0</v>
          </cell>
        </row>
        <row r="1193">
          <cell r="A1193" t="str">
            <v>D00566</v>
          </cell>
          <cell r="B1193">
            <v>21</v>
          </cell>
          <cell r="C1193" t="str">
            <v>d</v>
          </cell>
          <cell r="D1193">
            <v>10814773</v>
          </cell>
          <cell r="E1193" t="str">
            <v>타르페이퍼 설치</v>
          </cell>
          <cell r="F1193" t="str">
            <v>(5 겹)</v>
          </cell>
          <cell r="G1193" t="str">
            <v>㎡</v>
          </cell>
          <cell r="I1193">
            <v>0</v>
          </cell>
        </row>
        <row r="1194">
          <cell r="A1194" t="str">
            <v>E2</v>
          </cell>
          <cell r="B1194">
            <v>0</v>
          </cell>
          <cell r="C1194" t="str">
            <v>계</v>
          </cell>
          <cell r="D1194">
            <v>10814805</v>
          </cell>
          <cell r="I1194">
            <v>0</v>
          </cell>
        </row>
        <row r="1195">
          <cell r="A1195" t="str">
            <v>T2</v>
          </cell>
          <cell r="B1195">
            <v>1197</v>
          </cell>
          <cell r="C1195" t="str">
            <v>3.14</v>
          </cell>
          <cell r="D1195">
            <v>10814809</v>
          </cell>
          <cell r="E1195" t="str">
            <v>무수축 콘크리트</v>
          </cell>
          <cell r="I1195">
            <v>0</v>
          </cell>
        </row>
        <row r="1196">
          <cell r="A1196" t="str">
            <v>D00567</v>
          </cell>
          <cell r="B1196">
            <v>5.1479999999999997</v>
          </cell>
          <cell r="C1196" t="str">
            <v>a</v>
          </cell>
          <cell r="D1196">
            <v>10814811</v>
          </cell>
          <cell r="E1196" t="str">
            <v>무수축몰탈</v>
          </cell>
          <cell r="F1196" t="str">
            <v>(1:1)</v>
          </cell>
          <cell r="G1196" t="str">
            <v>㎥</v>
          </cell>
          <cell r="I1196">
            <v>0</v>
          </cell>
        </row>
        <row r="1197">
          <cell r="A1197" t="str">
            <v>D00568</v>
          </cell>
          <cell r="B1197">
            <v>25</v>
          </cell>
          <cell r="C1197" t="str">
            <v>b</v>
          </cell>
          <cell r="D1197">
            <v>10814812</v>
          </cell>
          <cell r="E1197" t="str">
            <v>무수축콘크리트</v>
          </cell>
          <cell r="G1197" t="str">
            <v>㎥</v>
          </cell>
          <cell r="I1197">
            <v>0</v>
          </cell>
        </row>
        <row r="1198">
          <cell r="A1198" t="str">
            <v>E2</v>
          </cell>
          <cell r="B1198">
            <v>0</v>
          </cell>
          <cell r="C1198" t="str">
            <v>계</v>
          </cell>
          <cell r="D1198">
            <v>10814813</v>
          </cell>
          <cell r="I1198">
            <v>0</v>
          </cell>
        </row>
        <row r="1199">
          <cell r="A1199" t="str">
            <v>T2</v>
          </cell>
          <cell r="B1199">
            <v>1201</v>
          </cell>
          <cell r="C1199" t="str">
            <v>3.15</v>
          </cell>
          <cell r="D1199">
            <v>10814941</v>
          </cell>
          <cell r="E1199" t="str">
            <v>스치로폴설치</v>
          </cell>
          <cell r="I1199">
            <v>0</v>
          </cell>
        </row>
        <row r="1200">
          <cell r="A1200" t="str">
            <v>D00853</v>
          </cell>
          <cell r="B1200">
            <v>12</v>
          </cell>
          <cell r="C1200" t="str">
            <v>a</v>
          </cell>
          <cell r="D1200">
            <v>10815069</v>
          </cell>
          <cell r="E1200" t="str">
            <v>스치로폴설치</v>
          </cell>
          <cell r="F1200" t="str">
            <v>(T=10 m/m)</v>
          </cell>
          <cell r="G1200" t="str">
            <v>㎡</v>
          </cell>
          <cell r="I1200">
            <v>0</v>
          </cell>
        </row>
        <row r="1201">
          <cell r="A1201" t="str">
            <v>D00532</v>
          </cell>
          <cell r="B1201">
            <v>118</v>
          </cell>
          <cell r="C1201" t="str">
            <v>b</v>
          </cell>
          <cell r="D1201">
            <v>10815070</v>
          </cell>
          <cell r="E1201" t="str">
            <v>스치로폴설치</v>
          </cell>
          <cell r="F1201" t="str">
            <v>(T=20 m/m)</v>
          </cell>
          <cell r="G1201" t="str">
            <v>㎡</v>
          </cell>
          <cell r="I1201">
            <v>0</v>
          </cell>
        </row>
        <row r="1202">
          <cell r="A1202" t="str">
            <v>E2</v>
          </cell>
          <cell r="B1202">
            <v>0</v>
          </cell>
          <cell r="C1202" t="str">
            <v>계</v>
          </cell>
          <cell r="D1202">
            <v>10815135</v>
          </cell>
          <cell r="I1202">
            <v>0</v>
          </cell>
        </row>
        <row r="1203">
          <cell r="A1203" t="str">
            <v>T2</v>
          </cell>
          <cell r="B1203">
            <v>1208</v>
          </cell>
          <cell r="C1203" t="str">
            <v>3.16</v>
          </cell>
          <cell r="D1203">
            <v>10815199</v>
          </cell>
          <cell r="E1203" t="str">
            <v>배수시설</v>
          </cell>
          <cell r="I1203">
            <v>0</v>
          </cell>
        </row>
        <row r="1204">
          <cell r="A1204" t="str">
            <v>D00572</v>
          </cell>
          <cell r="B1204">
            <v>18</v>
          </cell>
          <cell r="C1204" t="str">
            <v>a</v>
          </cell>
          <cell r="D1204">
            <v>10815215</v>
          </cell>
          <cell r="E1204" t="str">
            <v>집 수 구</v>
          </cell>
          <cell r="G1204" t="str">
            <v>EA</v>
          </cell>
          <cell r="I1204">
            <v>0</v>
          </cell>
        </row>
        <row r="1205">
          <cell r="A1205" t="str">
            <v>D00573</v>
          </cell>
          <cell r="B1205">
            <v>61</v>
          </cell>
          <cell r="C1205" t="str">
            <v>b</v>
          </cell>
          <cell r="D1205">
            <v>10815223</v>
          </cell>
          <cell r="E1205" t="str">
            <v>배 수 구</v>
          </cell>
          <cell r="F1205" t="str">
            <v>(스테인레스관)</v>
          </cell>
          <cell r="G1205" t="str">
            <v>M</v>
          </cell>
          <cell r="I1205">
            <v>0</v>
          </cell>
        </row>
        <row r="1206">
          <cell r="A1206" t="str">
            <v>D00574</v>
          </cell>
          <cell r="B1206">
            <v>14</v>
          </cell>
          <cell r="C1206" t="str">
            <v>c</v>
          </cell>
          <cell r="D1206">
            <v>10815227</v>
          </cell>
          <cell r="E1206" t="str">
            <v>부착시설(A)</v>
          </cell>
          <cell r="G1206" t="str">
            <v>EA</v>
          </cell>
          <cell r="I1206">
            <v>0</v>
          </cell>
        </row>
        <row r="1207">
          <cell r="A1207" t="str">
            <v>D00576</v>
          </cell>
          <cell r="B1207">
            <v>54</v>
          </cell>
          <cell r="C1207" t="str">
            <v>d</v>
          </cell>
          <cell r="D1207">
            <v>10815229</v>
          </cell>
          <cell r="E1207" t="str">
            <v>부착시설(C)</v>
          </cell>
          <cell r="G1207" t="str">
            <v>EA</v>
          </cell>
          <cell r="I1207">
            <v>0</v>
          </cell>
        </row>
        <row r="1208">
          <cell r="A1208" t="str">
            <v>D00577</v>
          </cell>
          <cell r="B1208">
            <v>6</v>
          </cell>
          <cell r="C1208" t="str">
            <v>e</v>
          </cell>
          <cell r="D1208">
            <v>10815230</v>
          </cell>
          <cell r="E1208" t="str">
            <v>도 수 로</v>
          </cell>
          <cell r="G1208" t="str">
            <v>M</v>
          </cell>
          <cell r="I1208">
            <v>0</v>
          </cell>
        </row>
        <row r="1209">
          <cell r="A1209" t="str">
            <v>E2</v>
          </cell>
          <cell r="B1209">
            <v>0</v>
          </cell>
          <cell r="C1209" t="str">
            <v>계</v>
          </cell>
          <cell r="D1209">
            <v>10815231</v>
          </cell>
          <cell r="I1209">
            <v>0</v>
          </cell>
        </row>
        <row r="1210">
          <cell r="A1210" t="str">
            <v>T2</v>
          </cell>
          <cell r="B1210">
            <v>1212</v>
          </cell>
          <cell r="C1210" t="str">
            <v>3.17</v>
          </cell>
          <cell r="D1210">
            <v>10815359</v>
          </cell>
          <cell r="E1210" t="str">
            <v>스페이서설치</v>
          </cell>
          <cell r="I1210">
            <v>0</v>
          </cell>
        </row>
        <row r="1211">
          <cell r="A1211" t="str">
            <v>D00588</v>
          </cell>
          <cell r="B1211">
            <v>4902</v>
          </cell>
          <cell r="C1211" t="str">
            <v>a</v>
          </cell>
          <cell r="D1211">
            <v>10815375</v>
          </cell>
          <cell r="E1211" t="str">
            <v>스페이서 설치</v>
          </cell>
          <cell r="F1211" t="str">
            <v>(슬라브및기초용)</v>
          </cell>
          <cell r="G1211" t="str">
            <v>㎡</v>
          </cell>
          <cell r="I1211">
            <v>0</v>
          </cell>
        </row>
        <row r="1212">
          <cell r="A1212" t="str">
            <v>D01070</v>
          </cell>
          <cell r="B1212">
            <v>418</v>
          </cell>
          <cell r="C1212" t="str">
            <v>b</v>
          </cell>
          <cell r="D1212">
            <v>10815383</v>
          </cell>
          <cell r="E1212" t="str">
            <v>스페이서 설치</v>
          </cell>
          <cell r="F1212" t="str">
            <v>(벽체용)</v>
          </cell>
          <cell r="G1212" t="str">
            <v>㎡</v>
          </cell>
          <cell r="I1212">
            <v>0</v>
          </cell>
        </row>
        <row r="1213">
          <cell r="A1213" t="str">
            <v>E2</v>
          </cell>
          <cell r="B1213">
            <v>0</v>
          </cell>
          <cell r="C1213" t="str">
            <v>계</v>
          </cell>
          <cell r="D1213">
            <v>10815387</v>
          </cell>
          <cell r="I1213">
            <v>0</v>
          </cell>
        </row>
        <row r="1214">
          <cell r="A1214" t="str">
            <v>T2</v>
          </cell>
          <cell r="B1214">
            <v>1217</v>
          </cell>
          <cell r="C1214" t="str">
            <v>3.18</v>
          </cell>
          <cell r="D1214">
            <v>10815389</v>
          </cell>
          <cell r="E1214" t="str">
            <v>교명판및설명판</v>
          </cell>
          <cell r="I1214">
            <v>0</v>
          </cell>
        </row>
        <row r="1215">
          <cell r="A1215" t="str">
            <v>D00582</v>
          </cell>
          <cell r="B1215">
            <v>4</v>
          </cell>
          <cell r="C1215" t="str">
            <v>a</v>
          </cell>
          <cell r="D1215">
            <v>10815390</v>
          </cell>
          <cell r="E1215" t="str">
            <v>교 명 주</v>
          </cell>
          <cell r="F1215" t="str">
            <v>(중형, 화강석)</v>
          </cell>
          <cell r="G1215" t="str">
            <v>기</v>
          </cell>
          <cell r="I1215">
            <v>0</v>
          </cell>
        </row>
        <row r="1216">
          <cell r="A1216" t="str">
            <v>D00583</v>
          </cell>
          <cell r="B1216">
            <v>2</v>
          </cell>
          <cell r="C1216" t="str">
            <v>b</v>
          </cell>
          <cell r="D1216">
            <v>10815391</v>
          </cell>
          <cell r="E1216" t="str">
            <v>교 명 판(황동주물)</v>
          </cell>
          <cell r="F1216" t="str">
            <v>(450x200x10)</v>
          </cell>
          <cell r="G1216" t="str">
            <v>EA</v>
          </cell>
          <cell r="I1216">
            <v>0</v>
          </cell>
        </row>
        <row r="1217">
          <cell r="A1217" t="str">
            <v>D00584</v>
          </cell>
          <cell r="B1217">
            <v>2</v>
          </cell>
          <cell r="C1217" t="str">
            <v>c</v>
          </cell>
          <cell r="D1217">
            <v>10815455</v>
          </cell>
          <cell r="E1217" t="str">
            <v>설 명 판(황동주물)</v>
          </cell>
          <cell r="F1217" t="str">
            <v>(500x300x10)</v>
          </cell>
          <cell r="G1217" t="str">
            <v>EA</v>
          </cell>
          <cell r="I1217">
            <v>0</v>
          </cell>
        </row>
        <row r="1218">
          <cell r="A1218" t="str">
            <v>E2</v>
          </cell>
          <cell r="B1218">
            <v>0</v>
          </cell>
          <cell r="C1218" t="str">
            <v>계</v>
          </cell>
          <cell r="D1218">
            <v>10815487</v>
          </cell>
          <cell r="I1218">
            <v>0</v>
          </cell>
        </row>
        <row r="1219">
          <cell r="A1219" t="str">
            <v>D00594</v>
          </cell>
          <cell r="B1219">
            <v>2</v>
          </cell>
          <cell r="C1219" t="str">
            <v>3.19</v>
          </cell>
          <cell r="D1219">
            <v>10815503</v>
          </cell>
          <cell r="E1219" t="str">
            <v>측량기준점 설치</v>
          </cell>
          <cell r="F1219" t="str">
            <v>(황동주물)</v>
          </cell>
          <cell r="G1219" t="str">
            <v>EA</v>
          </cell>
          <cell r="I1219">
            <v>0</v>
          </cell>
        </row>
        <row r="1220">
          <cell r="A1220" t="str">
            <v>D00791</v>
          </cell>
          <cell r="B1220">
            <v>20</v>
          </cell>
          <cell r="C1220" t="str">
            <v>3.20</v>
          </cell>
          <cell r="D1220">
            <v>10815517</v>
          </cell>
          <cell r="E1220" t="str">
            <v>교좌장치표지판</v>
          </cell>
          <cell r="G1220" t="str">
            <v>EA</v>
          </cell>
          <cell r="I1220">
            <v>0</v>
          </cell>
        </row>
        <row r="1221">
          <cell r="A1221" t="str">
            <v>D00654</v>
          </cell>
          <cell r="B1221">
            <v>90</v>
          </cell>
          <cell r="C1221" t="str">
            <v>3.21</v>
          </cell>
          <cell r="D1221">
            <v>10815615</v>
          </cell>
          <cell r="E1221" t="str">
            <v>종방향점검로</v>
          </cell>
          <cell r="G1221" t="str">
            <v>EA</v>
          </cell>
          <cell r="I1221">
            <v>0</v>
          </cell>
        </row>
        <row r="1222">
          <cell r="A1222" t="str">
            <v>T2</v>
          </cell>
          <cell r="B1222">
            <v>1225</v>
          </cell>
          <cell r="C1222" t="str">
            <v>3.22</v>
          </cell>
          <cell r="D1222">
            <v>10815770</v>
          </cell>
          <cell r="E1222" t="str">
            <v>교각점검시설</v>
          </cell>
          <cell r="I1222">
            <v>0</v>
          </cell>
        </row>
        <row r="1223">
          <cell r="A1223" t="str">
            <v>D00793</v>
          </cell>
          <cell r="B1223">
            <v>2</v>
          </cell>
          <cell r="C1223" t="str">
            <v>a</v>
          </cell>
          <cell r="D1223">
            <v>10815840</v>
          </cell>
          <cell r="E1223" t="str">
            <v>교각점검시설</v>
          </cell>
          <cell r="F1223" t="str">
            <v>(TYPE-1)</v>
          </cell>
          <cell r="G1223" t="str">
            <v>EA</v>
          </cell>
          <cell r="I1223">
            <v>0</v>
          </cell>
        </row>
        <row r="1224">
          <cell r="A1224" t="str">
            <v>D00789</v>
          </cell>
          <cell r="B1224">
            <v>2</v>
          </cell>
          <cell r="C1224" t="str">
            <v>b</v>
          </cell>
          <cell r="D1224">
            <v>10815875</v>
          </cell>
          <cell r="E1224" t="str">
            <v>교각점검시설</v>
          </cell>
          <cell r="F1224" t="str">
            <v>(TYPE-2)</v>
          </cell>
          <cell r="G1224" t="str">
            <v>EA</v>
          </cell>
          <cell r="I1224">
            <v>0</v>
          </cell>
        </row>
        <row r="1225">
          <cell r="A1225" t="str">
            <v>D01305</v>
          </cell>
          <cell r="B1225">
            <v>2</v>
          </cell>
          <cell r="C1225" t="str">
            <v>c</v>
          </cell>
          <cell r="D1225">
            <v>10815884</v>
          </cell>
          <cell r="E1225" t="str">
            <v>점검용계단</v>
          </cell>
          <cell r="G1225" t="str">
            <v>EA</v>
          </cell>
          <cell r="I1225">
            <v>0</v>
          </cell>
        </row>
        <row r="1226">
          <cell r="A1226" t="str">
            <v>E2</v>
          </cell>
          <cell r="B1226">
            <v>0</v>
          </cell>
          <cell r="C1226" t="str">
            <v>계</v>
          </cell>
          <cell r="D1226">
            <v>10815892</v>
          </cell>
          <cell r="I1226">
            <v>0</v>
          </cell>
        </row>
        <row r="1227">
          <cell r="A1227" t="str">
            <v>T2</v>
          </cell>
          <cell r="B1227">
            <v>1229</v>
          </cell>
          <cell r="C1227" t="str">
            <v>3.23</v>
          </cell>
          <cell r="D1227">
            <v>10815909</v>
          </cell>
          <cell r="E1227" t="str">
            <v>충  진  제</v>
          </cell>
          <cell r="I1227">
            <v>0</v>
          </cell>
        </row>
        <row r="1228">
          <cell r="A1228" t="str">
            <v>D01224</v>
          </cell>
          <cell r="B1228">
            <v>89</v>
          </cell>
          <cell r="C1228" t="str">
            <v>a</v>
          </cell>
          <cell r="D1228">
            <v>10815972</v>
          </cell>
          <cell r="E1228" t="str">
            <v>폴리우레탄실란트채움</v>
          </cell>
          <cell r="F1228" t="str">
            <v>(25x10)</v>
          </cell>
          <cell r="G1228" t="str">
            <v>M</v>
          </cell>
          <cell r="I1228">
            <v>0</v>
          </cell>
        </row>
        <row r="1229">
          <cell r="A1229" t="str">
            <v>D00846</v>
          </cell>
          <cell r="B1229">
            <v>166</v>
          </cell>
          <cell r="C1229" t="str">
            <v>b</v>
          </cell>
          <cell r="D1229">
            <v>10816035</v>
          </cell>
          <cell r="E1229" t="str">
            <v>폴리우레탄실란트채움</v>
          </cell>
          <cell r="F1229" t="str">
            <v>(25x20)</v>
          </cell>
          <cell r="G1229" t="str">
            <v>M</v>
          </cell>
          <cell r="I1229">
            <v>0</v>
          </cell>
        </row>
        <row r="1230">
          <cell r="A1230" t="str">
            <v>E2</v>
          </cell>
          <cell r="B1230">
            <v>0</v>
          </cell>
          <cell r="C1230" t="str">
            <v>계</v>
          </cell>
          <cell r="D1230">
            <v>10816085</v>
          </cell>
          <cell r="I1230">
            <v>0</v>
          </cell>
        </row>
        <row r="1231">
          <cell r="A1231" t="str">
            <v>D01308</v>
          </cell>
          <cell r="B1231">
            <v>1319</v>
          </cell>
          <cell r="C1231" t="str">
            <v>3.24</v>
          </cell>
          <cell r="D1231">
            <v>10816135</v>
          </cell>
          <cell r="E1231" t="str">
            <v>강섬유보강재</v>
          </cell>
          <cell r="F1231" t="str">
            <v>(900 g/㎥)</v>
          </cell>
          <cell r="G1231" t="str">
            <v>㎥</v>
          </cell>
          <cell r="I1231">
            <v>0</v>
          </cell>
        </row>
        <row r="1232">
          <cell r="A1232" t="str">
            <v>T2</v>
          </cell>
          <cell r="B1232">
            <v>1237</v>
          </cell>
          <cell r="C1232" t="str">
            <v>3.25</v>
          </cell>
          <cell r="D1232">
            <v>10816419</v>
          </cell>
          <cell r="E1232" t="str">
            <v>가 도 공</v>
          </cell>
          <cell r="I1232">
            <v>0</v>
          </cell>
        </row>
        <row r="1233">
          <cell r="A1233" t="str">
            <v>D00037</v>
          </cell>
          <cell r="B1233">
            <v>6276</v>
          </cell>
          <cell r="C1233" t="str">
            <v>a</v>
          </cell>
          <cell r="D1233">
            <v>10816420</v>
          </cell>
          <cell r="E1233" t="str">
            <v>가도성토및철거</v>
          </cell>
          <cell r="G1233" t="str">
            <v>㎥</v>
          </cell>
          <cell r="I1233">
            <v>0</v>
          </cell>
        </row>
        <row r="1234">
          <cell r="A1234" t="str">
            <v>D03742</v>
          </cell>
          <cell r="B1234">
            <v>570</v>
          </cell>
          <cell r="C1234" t="str">
            <v>b</v>
          </cell>
          <cell r="D1234">
            <v>10816485</v>
          </cell>
          <cell r="E1234" t="str">
            <v>보조기층생산</v>
          </cell>
          <cell r="F1234" t="str">
            <v>(현장암유용)</v>
          </cell>
          <cell r="G1234" t="str">
            <v>㎥</v>
          </cell>
          <cell r="I1234">
            <v>0</v>
          </cell>
        </row>
        <row r="1235">
          <cell r="A1235" t="str">
            <v>D00798</v>
          </cell>
          <cell r="B1235">
            <v>444</v>
          </cell>
          <cell r="C1235" t="str">
            <v>c</v>
          </cell>
          <cell r="D1235">
            <v>10816517</v>
          </cell>
          <cell r="E1235" t="str">
            <v>보조기층</v>
          </cell>
          <cell r="F1235" t="str">
            <v>(포설및다짐 T=20 Cm)</v>
          </cell>
          <cell r="G1235" t="str">
            <v>㎥</v>
          </cell>
          <cell r="I1235">
            <v>0</v>
          </cell>
        </row>
        <row r="1236">
          <cell r="A1236" t="str">
            <v>D00704</v>
          </cell>
          <cell r="B1236">
            <v>1956</v>
          </cell>
          <cell r="C1236" t="str">
            <v>d</v>
          </cell>
          <cell r="D1236">
            <v>10816537</v>
          </cell>
          <cell r="E1236" t="str">
            <v>마대쌓기및헐기</v>
          </cell>
          <cell r="G1236" t="str">
            <v>㎡</v>
          </cell>
          <cell r="I1236">
            <v>0</v>
          </cell>
        </row>
        <row r="1237">
          <cell r="A1237" t="str">
            <v>D00976</v>
          </cell>
          <cell r="B1237">
            <v>210</v>
          </cell>
          <cell r="C1237" t="str">
            <v>e</v>
          </cell>
          <cell r="D1237">
            <v>10816539</v>
          </cell>
          <cell r="E1237" t="str">
            <v>흄관부설</v>
          </cell>
          <cell r="F1237" t="str">
            <v>(D=1200 m/m)</v>
          </cell>
          <cell r="G1237" t="str">
            <v>본</v>
          </cell>
          <cell r="I1237">
            <v>0</v>
          </cell>
        </row>
        <row r="1238">
          <cell r="A1238" t="str">
            <v>E2</v>
          </cell>
          <cell r="B1238">
            <v>0</v>
          </cell>
          <cell r="C1238" t="str">
            <v>계</v>
          </cell>
          <cell r="D1238">
            <v>10816541</v>
          </cell>
          <cell r="I1238">
            <v>0</v>
          </cell>
        </row>
        <row r="1239">
          <cell r="A1239" t="str">
            <v>D01064</v>
          </cell>
          <cell r="B1239">
            <v>150</v>
          </cell>
          <cell r="C1239" t="str">
            <v>3.26</v>
          </cell>
          <cell r="D1239">
            <v>10816545</v>
          </cell>
          <cell r="E1239" t="str">
            <v>중앙분리대</v>
          </cell>
          <cell r="G1239" t="str">
            <v>M</v>
          </cell>
          <cell r="I1239">
            <v>0</v>
          </cell>
        </row>
        <row r="1240">
          <cell r="A1240" t="str">
            <v>D03860</v>
          </cell>
          <cell r="B1240">
            <v>316</v>
          </cell>
          <cell r="C1240" t="str">
            <v>3.27</v>
          </cell>
          <cell r="D1240">
            <v>10816547</v>
          </cell>
          <cell r="E1240" t="str">
            <v>방 호 벽</v>
          </cell>
          <cell r="F1240" t="str">
            <v>(일반용)</v>
          </cell>
          <cell r="G1240" t="str">
            <v>M</v>
          </cell>
          <cell r="I1240">
            <v>0</v>
          </cell>
        </row>
        <row r="1241">
          <cell r="A1241" t="str">
            <v>D03817</v>
          </cell>
          <cell r="B1241">
            <v>62</v>
          </cell>
          <cell r="C1241" t="str">
            <v>3.28</v>
          </cell>
          <cell r="D1241">
            <v>10817140</v>
          </cell>
          <cell r="E1241" t="str">
            <v>ELASTIC FILLER</v>
          </cell>
          <cell r="F1241" t="str">
            <v>(T=20 m/m)</v>
          </cell>
          <cell r="G1241" t="str">
            <v>㎡</v>
          </cell>
          <cell r="I1241">
            <v>0</v>
          </cell>
        </row>
        <row r="1242">
          <cell r="A1242" t="str">
            <v>D00817</v>
          </cell>
          <cell r="B1242">
            <v>0.127</v>
          </cell>
          <cell r="C1242" t="str">
            <v>3.29</v>
          </cell>
          <cell r="D1242">
            <v>10817436</v>
          </cell>
          <cell r="E1242" t="str">
            <v>아스팔트 채움</v>
          </cell>
          <cell r="F1242" t="str">
            <v>(브론아스팔트)</v>
          </cell>
          <cell r="G1242" t="str">
            <v>㎥</v>
          </cell>
          <cell r="I1242">
            <v>0</v>
          </cell>
        </row>
        <row r="1243">
          <cell r="A1243" t="str">
            <v>D01191</v>
          </cell>
          <cell r="B1243">
            <v>3</v>
          </cell>
          <cell r="C1243" t="str">
            <v>3.30</v>
          </cell>
          <cell r="D1243">
            <v>10817658</v>
          </cell>
          <cell r="E1243" t="str">
            <v>PVC PIPE 설치</v>
          </cell>
          <cell r="F1243" t="str">
            <v>(Φ65 m/m)</v>
          </cell>
          <cell r="G1243" t="str">
            <v>M</v>
          </cell>
          <cell r="I1243">
            <v>0</v>
          </cell>
        </row>
        <row r="1244">
          <cell r="A1244" t="str">
            <v>D03859</v>
          </cell>
          <cell r="B1244">
            <v>1</v>
          </cell>
          <cell r="C1244" t="str">
            <v>3.31</v>
          </cell>
          <cell r="D1244">
            <v>10817714</v>
          </cell>
          <cell r="E1244" t="str">
            <v>천공장비조립및해체</v>
          </cell>
          <cell r="G1244" t="str">
            <v>회</v>
          </cell>
          <cell r="I1244">
            <v>0</v>
          </cell>
        </row>
        <row r="1245">
          <cell r="A1245" t="str">
            <v>T2</v>
          </cell>
          <cell r="B1245">
            <v>1247</v>
          </cell>
          <cell r="C1245" t="str">
            <v>3.32</v>
          </cell>
          <cell r="D1245">
            <v>10817723</v>
          </cell>
          <cell r="E1245" t="str">
            <v>파일재하시험</v>
          </cell>
          <cell r="I1245">
            <v>0</v>
          </cell>
        </row>
        <row r="1246">
          <cell r="A1246" t="str">
            <v>D03869</v>
          </cell>
          <cell r="B1246">
            <v>1</v>
          </cell>
          <cell r="C1246" t="str">
            <v>a</v>
          </cell>
          <cell r="D1246">
            <v>10817728</v>
          </cell>
          <cell r="E1246" t="str">
            <v>파일재하시험</v>
          </cell>
          <cell r="F1246" t="str">
            <v>(정재하시험)</v>
          </cell>
          <cell r="G1246" t="str">
            <v>개소</v>
          </cell>
          <cell r="I1246">
            <v>0</v>
          </cell>
        </row>
        <row r="1247">
          <cell r="A1247" t="str">
            <v>D03870</v>
          </cell>
          <cell r="B1247">
            <v>5</v>
          </cell>
          <cell r="C1247" t="str">
            <v>b</v>
          </cell>
          <cell r="D1247">
            <v>10817730</v>
          </cell>
          <cell r="E1247" t="str">
            <v>파일재하시험</v>
          </cell>
          <cell r="F1247" t="str">
            <v>(동재하시험)</v>
          </cell>
          <cell r="G1247" t="str">
            <v>개소</v>
          </cell>
          <cell r="I1247">
            <v>0</v>
          </cell>
        </row>
        <row r="1248">
          <cell r="A1248" t="str">
            <v>E2</v>
          </cell>
          <cell r="B1248">
            <v>0</v>
          </cell>
          <cell r="C1248" t="str">
            <v>계</v>
          </cell>
          <cell r="D1248">
            <v>10817731</v>
          </cell>
          <cell r="I1248">
            <v>0</v>
          </cell>
        </row>
        <row r="1249">
          <cell r="A1249" t="str">
            <v>D03871</v>
          </cell>
          <cell r="B1249">
            <v>5</v>
          </cell>
          <cell r="C1249" t="str">
            <v>3.33</v>
          </cell>
          <cell r="D1249">
            <v>10817732</v>
          </cell>
          <cell r="E1249" t="str">
            <v>평판재하시험</v>
          </cell>
          <cell r="G1249" t="str">
            <v>개소</v>
          </cell>
          <cell r="I1249">
            <v>0</v>
          </cell>
        </row>
        <row r="1250">
          <cell r="A1250" t="str">
            <v>D03747</v>
          </cell>
          <cell r="B1250">
            <v>20</v>
          </cell>
          <cell r="C1250" t="str">
            <v>3.34</v>
          </cell>
          <cell r="D1250">
            <v>10817860</v>
          </cell>
          <cell r="E1250" t="str">
            <v>워터스톱</v>
          </cell>
          <cell r="F1250" t="str">
            <v>(20x25)</v>
          </cell>
          <cell r="G1250" t="str">
            <v>M</v>
          </cell>
          <cell r="I1250">
            <v>0</v>
          </cell>
        </row>
        <row r="1251">
          <cell r="A1251" t="str">
            <v>D03942</v>
          </cell>
          <cell r="B1251">
            <v>1</v>
          </cell>
          <cell r="C1251" t="str">
            <v>3.35</v>
          </cell>
          <cell r="D1251">
            <v>10817892</v>
          </cell>
          <cell r="E1251" t="str">
            <v>상수원보호장비</v>
          </cell>
          <cell r="F1251" t="str">
            <v>(TYPE-1)</v>
          </cell>
          <cell r="G1251" t="str">
            <v>식</v>
          </cell>
          <cell r="I1251">
            <v>0</v>
          </cell>
        </row>
        <row r="1252">
          <cell r="A1252" t="str">
            <v>D00847</v>
          </cell>
          <cell r="B1252">
            <v>300</v>
          </cell>
          <cell r="C1252" t="str">
            <v>3.36</v>
          </cell>
          <cell r="D1252">
            <v>10817924</v>
          </cell>
          <cell r="E1252" t="str">
            <v>가드휀스설치</v>
          </cell>
          <cell r="G1252" t="str">
            <v>M</v>
          </cell>
          <cell r="I1252">
            <v>0</v>
          </cell>
        </row>
        <row r="1253">
          <cell r="A1253" t="str">
            <v>E3</v>
          </cell>
          <cell r="B1253">
            <v>0</v>
          </cell>
          <cell r="C1253" t="str">
            <v>합계</v>
          </cell>
          <cell r="D1253">
            <v>10817988</v>
          </cell>
          <cell r="I1253">
            <v>0</v>
          </cell>
        </row>
        <row r="1254">
          <cell r="A1254" t="str">
            <v>T3</v>
          </cell>
          <cell r="B1254">
            <v>1328</v>
          </cell>
          <cell r="C1254" t="str">
            <v>3.J</v>
          </cell>
          <cell r="D1254">
            <v>12062306</v>
          </cell>
          <cell r="E1254" t="str">
            <v>구    룡    교</v>
          </cell>
          <cell r="I1254">
            <v>0</v>
          </cell>
        </row>
        <row r="1255">
          <cell r="A1255" t="str">
            <v>T2</v>
          </cell>
          <cell r="B1255">
            <v>1261</v>
          </cell>
          <cell r="C1255" t="str">
            <v>3.01</v>
          </cell>
          <cell r="D1255">
            <v>12062434</v>
          </cell>
          <cell r="E1255" t="str">
            <v>토          공</v>
          </cell>
          <cell r="I1255">
            <v>0</v>
          </cell>
        </row>
        <row r="1256">
          <cell r="A1256" t="str">
            <v>D00096</v>
          </cell>
          <cell r="B1256">
            <v>3932</v>
          </cell>
          <cell r="C1256" t="str">
            <v>a</v>
          </cell>
          <cell r="D1256">
            <v>12182198</v>
          </cell>
          <cell r="E1256" t="str">
            <v>구조물터파기</v>
          </cell>
          <cell r="F1256" t="str">
            <v>(육상토사 0∼2 M)</v>
          </cell>
          <cell r="G1256" t="str">
            <v>㎥</v>
          </cell>
          <cell r="I1256">
            <v>0</v>
          </cell>
        </row>
        <row r="1257">
          <cell r="A1257" t="str">
            <v>D00097</v>
          </cell>
          <cell r="B1257">
            <v>2636</v>
          </cell>
          <cell r="C1257" t="str">
            <v>b</v>
          </cell>
          <cell r="D1257">
            <v>12184444</v>
          </cell>
          <cell r="E1257" t="str">
            <v>구조물터파기</v>
          </cell>
          <cell r="F1257" t="str">
            <v>(육상토사 2∼4 M)</v>
          </cell>
          <cell r="G1257" t="str">
            <v>㎥</v>
          </cell>
          <cell r="I1257">
            <v>0</v>
          </cell>
        </row>
        <row r="1258">
          <cell r="A1258" t="str">
            <v>D00098</v>
          </cell>
          <cell r="B1258">
            <v>1273</v>
          </cell>
          <cell r="C1258" t="str">
            <v>c</v>
          </cell>
          <cell r="D1258">
            <v>12185567</v>
          </cell>
          <cell r="E1258" t="str">
            <v>구조물터파기</v>
          </cell>
          <cell r="F1258" t="str">
            <v>(육상토사 4∼6 M)</v>
          </cell>
          <cell r="G1258" t="str">
            <v>㎥</v>
          </cell>
          <cell r="I1258">
            <v>0</v>
          </cell>
        </row>
        <row r="1259">
          <cell r="A1259" t="str">
            <v>D00160</v>
          </cell>
          <cell r="B1259">
            <v>359</v>
          </cell>
          <cell r="C1259" t="str">
            <v>d</v>
          </cell>
          <cell r="D1259">
            <v>12186689</v>
          </cell>
          <cell r="E1259" t="str">
            <v>되메우기및다짐</v>
          </cell>
          <cell r="F1259" t="str">
            <v>(인력30%+백호우70%)</v>
          </cell>
          <cell r="G1259" t="str">
            <v>㎥</v>
          </cell>
          <cell r="I1259">
            <v>0</v>
          </cell>
        </row>
        <row r="1260">
          <cell r="A1260" t="str">
            <v>D00170</v>
          </cell>
          <cell r="B1260">
            <v>1371</v>
          </cell>
          <cell r="C1260" t="str">
            <v>e</v>
          </cell>
          <cell r="D1260">
            <v>12186839</v>
          </cell>
          <cell r="E1260" t="str">
            <v>뒷채움잡석</v>
          </cell>
          <cell r="F1260" t="str">
            <v>(현장암유용)</v>
          </cell>
          <cell r="G1260" t="str">
            <v>㎥</v>
          </cell>
          <cell r="I1260">
            <v>0</v>
          </cell>
        </row>
        <row r="1261">
          <cell r="A1261" t="str">
            <v>D00038</v>
          </cell>
          <cell r="B1261">
            <v>7644</v>
          </cell>
          <cell r="C1261" t="str">
            <v>f</v>
          </cell>
          <cell r="D1261">
            <v>12186914</v>
          </cell>
          <cell r="E1261" t="str">
            <v>토사치환</v>
          </cell>
          <cell r="F1261" t="str">
            <v>노상다짐</v>
          </cell>
          <cell r="G1261" t="str">
            <v>㎥</v>
          </cell>
          <cell r="I1261">
            <v>0</v>
          </cell>
        </row>
        <row r="1262">
          <cell r="A1262" t="str">
            <v>E2</v>
          </cell>
          <cell r="B1262">
            <v>0</v>
          </cell>
          <cell r="C1262" t="str">
            <v>계</v>
          </cell>
          <cell r="D1262">
            <v>12186988</v>
          </cell>
          <cell r="I1262">
            <v>0</v>
          </cell>
        </row>
        <row r="1263">
          <cell r="A1263" t="str">
            <v>T2</v>
          </cell>
          <cell r="B1263">
            <v>1272</v>
          </cell>
          <cell r="C1263" t="str">
            <v>3.02</v>
          </cell>
          <cell r="D1263">
            <v>12187116</v>
          </cell>
          <cell r="E1263" t="str">
            <v>강관파일</v>
          </cell>
          <cell r="I1263">
            <v>0</v>
          </cell>
        </row>
        <row r="1264">
          <cell r="A1264" t="str">
            <v>D00504</v>
          </cell>
          <cell r="B1264">
            <v>867</v>
          </cell>
          <cell r="C1264" t="str">
            <v>a</v>
          </cell>
          <cell r="D1264">
            <v>12187212</v>
          </cell>
          <cell r="E1264" t="str">
            <v>강관파일구입</v>
          </cell>
          <cell r="F1264" t="str">
            <v>(Φ508.0m/mx9t)</v>
          </cell>
          <cell r="G1264" t="str">
            <v>M</v>
          </cell>
          <cell r="I1264">
            <v>0</v>
          </cell>
        </row>
        <row r="1265">
          <cell r="A1265" t="str">
            <v>D00511</v>
          </cell>
          <cell r="B1265">
            <v>528</v>
          </cell>
          <cell r="C1265" t="str">
            <v>b</v>
          </cell>
          <cell r="D1265">
            <v>12187220</v>
          </cell>
          <cell r="E1265" t="str">
            <v>강관파일구입</v>
          </cell>
          <cell r="F1265" t="str">
            <v>(Φ406.4m/mx9t)</v>
          </cell>
          <cell r="G1265" t="str">
            <v>M</v>
          </cell>
          <cell r="I1265">
            <v>0</v>
          </cell>
        </row>
        <row r="1266">
          <cell r="A1266" t="str">
            <v>D03840</v>
          </cell>
          <cell r="B1266">
            <v>560</v>
          </cell>
          <cell r="C1266" t="str">
            <v>c</v>
          </cell>
          <cell r="D1266">
            <v>12187228</v>
          </cell>
          <cell r="E1266" t="str">
            <v>강관파일항타(직항)</v>
          </cell>
          <cell r="F1266" t="str">
            <v>Φ508(15 m 이하)천공</v>
          </cell>
          <cell r="G1266" t="str">
            <v>M</v>
          </cell>
          <cell r="I1266">
            <v>0</v>
          </cell>
        </row>
        <row r="1267">
          <cell r="A1267" t="str">
            <v>D00505</v>
          </cell>
          <cell r="B1267">
            <v>516</v>
          </cell>
          <cell r="C1267" t="str">
            <v>d</v>
          </cell>
          <cell r="D1267">
            <v>12187233</v>
          </cell>
          <cell r="E1267" t="str">
            <v>강관파일항타(직항)</v>
          </cell>
          <cell r="F1267" t="str">
            <v>Φ406.4(15 m 이하)</v>
          </cell>
          <cell r="G1267" t="str">
            <v>M</v>
          </cell>
          <cell r="I1267">
            <v>0</v>
          </cell>
        </row>
        <row r="1268">
          <cell r="A1268" t="str">
            <v>D01314</v>
          </cell>
          <cell r="B1268">
            <v>283</v>
          </cell>
          <cell r="C1268" t="str">
            <v>e</v>
          </cell>
          <cell r="D1268">
            <v>12187238</v>
          </cell>
          <cell r="E1268" t="str">
            <v>강관파일항타(사항)</v>
          </cell>
          <cell r="F1268" t="str">
            <v>Φ508(15 m 이하)</v>
          </cell>
          <cell r="G1268" t="str">
            <v>M</v>
          </cell>
          <cell r="I1268">
            <v>0</v>
          </cell>
        </row>
        <row r="1269">
          <cell r="A1269" t="str">
            <v>D03838</v>
          </cell>
          <cell r="B1269">
            <v>23</v>
          </cell>
          <cell r="C1269" t="str">
            <v>f</v>
          </cell>
          <cell r="D1269">
            <v>12187248</v>
          </cell>
          <cell r="E1269" t="str">
            <v>파일속모래채움</v>
          </cell>
          <cell r="G1269" t="str">
            <v>㎥</v>
          </cell>
          <cell r="I1269">
            <v>0</v>
          </cell>
        </row>
        <row r="1270">
          <cell r="A1270" t="str">
            <v>D00502</v>
          </cell>
          <cell r="B1270">
            <v>23</v>
          </cell>
          <cell r="C1270" t="str">
            <v>g</v>
          </cell>
          <cell r="D1270">
            <v>12187252</v>
          </cell>
          <cell r="E1270" t="str">
            <v>속채움 콘크리트</v>
          </cell>
          <cell r="G1270" t="str">
            <v>㎥</v>
          </cell>
          <cell r="I1270">
            <v>0</v>
          </cell>
        </row>
        <row r="1271">
          <cell r="A1271" t="str">
            <v>D00517</v>
          </cell>
          <cell r="B1271">
            <v>96</v>
          </cell>
          <cell r="C1271" t="str">
            <v>h</v>
          </cell>
          <cell r="D1271">
            <v>12187260</v>
          </cell>
          <cell r="E1271" t="str">
            <v>두부및선단보강</v>
          </cell>
          <cell r="F1271" t="str">
            <v>(Φ508.8 m/m)</v>
          </cell>
          <cell r="G1271" t="str">
            <v>EA</v>
          </cell>
          <cell r="I1271">
            <v>0</v>
          </cell>
        </row>
        <row r="1272">
          <cell r="A1272" t="str">
            <v>D00509</v>
          </cell>
          <cell r="B1272">
            <v>48</v>
          </cell>
          <cell r="C1272" t="str">
            <v>i</v>
          </cell>
          <cell r="D1272">
            <v>12187330</v>
          </cell>
          <cell r="E1272" t="str">
            <v>두부및선단보강</v>
          </cell>
          <cell r="F1272" t="str">
            <v>(Φ406.4 m/m)</v>
          </cell>
          <cell r="G1272" t="str">
            <v>EA</v>
          </cell>
          <cell r="I1272">
            <v>0</v>
          </cell>
        </row>
        <row r="1273">
          <cell r="A1273" t="str">
            <v>E2</v>
          </cell>
          <cell r="B1273">
            <v>0</v>
          </cell>
          <cell r="C1273" t="str">
            <v>계</v>
          </cell>
          <cell r="D1273">
            <v>12187400</v>
          </cell>
          <cell r="I1273">
            <v>0</v>
          </cell>
        </row>
        <row r="1274">
          <cell r="A1274" t="str">
            <v>T2</v>
          </cell>
          <cell r="B1274">
            <v>1278</v>
          </cell>
          <cell r="C1274" t="str">
            <v>3.03</v>
          </cell>
          <cell r="D1274">
            <v>12217287</v>
          </cell>
          <cell r="E1274" t="str">
            <v>거 푸 집</v>
          </cell>
          <cell r="I1274">
            <v>0</v>
          </cell>
        </row>
        <row r="1275">
          <cell r="A1275" t="str">
            <v>D00276</v>
          </cell>
          <cell r="B1275">
            <v>805</v>
          </cell>
          <cell r="C1275" t="str">
            <v>a</v>
          </cell>
          <cell r="D1275">
            <v>12217343</v>
          </cell>
          <cell r="E1275" t="str">
            <v>합판거푸집</v>
          </cell>
          <cell r="F1275" t="str">
            <v>(3 회)</v>
          </cell>
          <cell r="G1275" t="str">
            <v>㎡</v>
          </cell>
          <cell r="I1275">
            <v>0</v>
          </cell>
        </row>
        <row r="1276">
          <cell r="A1276" t="str">
            <v>D00280</v>
          </cell>
          <cell r="B1276">
            <v>215</v>
          </cell>
          <cell r="C1276" t="str">
            <v>b</v>
          </cell>
          <cell r="D1276">
            <v>12217399</v>
          </cell>
          <cell r="E1276" t="str">
            <v>합판거푸집</v>
          </cell>
          <cell r="F1276" t="str">
            <v>(4 회)</v>
          </cell>
          <cell r="G1276" t="str">
            <v>㎡</v>
          </cell>
          <cell r="I1276">
            <v>0</v>
          </cell>
        </row>
        <row r="1277">
          <cell r="A1277" t="str">
            <v>D00282</v>
          </cell>
          <cell r="B1277">
            <v>16</v>
          </cell>
          <cell r="C1277" t="str">
            <v>c</v>
          </cell>
          <cell r="D1277">
            <v>12217414</v>
          </cell>
          <cell r="E1277" t="str">
            <v>합판거푸집</v>
          </cell>
          <cell r="F1277" t="str">
            <v>(6 회)</v>
          </cell>
          <cell r="G1277" t="str">
            <v>㎡</v>
          </cell>
          <cell r="I1277">
            <v>0</v>
          </cell>
        </row>
        <row r="1278">
          <cell r="A1278" t="str">
            <v>D00265</v>
          </cell>
          <cell r="B1278">
            <v>541</v>
          </cell>
          <cell r="C1278" t="str">
            <v>d</v>
          </cell>
          <cell r="D1278">
            <v>12217558</v>
          </cell>
          <cell r="E1278" t="str">
            <v>문양거푸집(합판4회+</v>
          </cell>
          <cell r="F1278" t="str">
            <v>문양스치로폴(0∼7M)</v>
          </cell>
          <cell r="G1278" t="str">
            <v>㎡</v>
          </cell>
          <cell r="I1278">
            <v>0</v>
          </cell>
        </row>
        <row r="1279">
          <cell r="A1279" t="str">
            <v>E2</v>
          </cell>
          <cell r="B1279">
            <v>0</v>
          </cell>
          <cell r="C1279" t="str">
            <v>계</v>
          </cell>
          <cell r="D1279">
            <v>12217815</v>
          </cell>
          <cell r="I1279">
            <v>0</v>
          </cell>
        </row>
        <row r="1280">
          <cell r="A1280" t="str">
            <v>D00323</v>
          </cell>
          <cell r="B1280">
            <v>573</v>
          </cell>
          <cell r="C1280" t="str">
            <v>3.04</v>
          </cell>
          <cell r="D1280">
            <v>12217943</v>
          </cell>
          <cell r="E1280" t="str">
            <v>강관비계</v>
          </cell>
          <cell r="F1280" t="str">
            <v>(0∼30 M)</v>
          </cell>
          <cell r="G1280" t="str">
            <v>㎡</v>
          </cell>
          <cell r="I1280">
            <v>0</v>
          </cell>
        </row>
        <row r="1281">
          <cell r="A1281" t="str">
            <v>T2</v>
          </cell>
          <cell r="B1281">
            <v>1283</v>
          </cell>
          <cell r="C1281" t="str">
            <v>3.05</v>
          </cell>
          <cell r="D1281">
            <v>12217944</v>
          </cell>
          <cell r="E1281" t="str">
            <v>동 바 리</v>
          </cell>
          <cell r="I1281">
            <v>0</v>
          </cell>
        </row>
        <row r="1282">
          <cell r="A1282" t="str">
            <v>D00334</v>
          </cell>
          <cell r="B1282">
            <v>1697</v>
          </cell>
          <cell r="C1282" t="str">
            <v>a</v>
          </cell>
          <cell r="D1282">
            <v>12217945</v>
          </cell>
          <cell r="E1282" t="str">
            <v>강관동바리</v>
          </cell>
          <cell r="F1282" t="str">
            <v>(교량용)</v>
          </cell>
          <cell r="G1282" t="str">
            <v>공㎥</v>
          </cell>
          <cell r="I1282">
            <v>0</v>
          </cell>
        </row>
        <row r="1283">
          <cell r="A1283" t="str">
            <v>D01129</v>
          </cell>
          <cell r="B1283">
            <v>501</v>
          </cell>
          <cell r="C1283" t="str">
            <v>b</v>
          </cell>
          <cell r="D1283">
            <v>12218041</v>
          </cell>
          <cell r="E1283" t="str">
            <v>수평보강재(교량용)</v>
          </cell>
          <cell r="F1283" t="str">
            <v>(강관동바리)</v>
          </cell>
          <cell r="G1283" t="str">
            <v>㎡</v>
          </cell>
          <cell r="I1283">
            <v>0</v>
          </cell>
        </row>
        <row r="1284">
          <cell r="A1284" t="str">
            <v>E2</v>
          </cell>
          <cell r="B1284">
            <v>0</v>
          </cell>
          <cell r="C1284" t="str">
            <v>계</v>
          </cell>
          <cell r="D1284">
            <v>12218057</v>
          </cell>
          <cell r="I1284">
            <v>0</v>
          </cell>
        </row>
        <row r="1285">
          <cell r="A1285" t="str">
            <v>T2</v>
          </cell>
          <cell r="B1285">
            <v>1287</v>
          </cell>
          <cell r="C1285" t="str">
            <v>3.06</v>
          </cell>
          <cell r="D1285">
            <v>12218089</v>
          </cell>
          <cell r="E1285" t="str">
            <v>철근가공조립</v>
          </cell>
          <cell r="I1285">
            <v>0</v>
          </cell>
        </row>
        <row r="1286">
          <cell r="A1286" t="str">
            <v>D00271</v>
          </cell>
          <cell r="B1286">
            <v>40.68</v>
          </cell>
          <cell r="C1286" t="str">
            <v>a</v>
          </cell>
          <cell r="D1286">
            <v>12218113</v>
          </cell>
          <cell r="E1286" t="str">
            <v>철근가공조립</v>
          </cell>
          <cell r="F1286" t="str">
            <v>(보 통)</v>
          </cell>
          <cell r="G1286" t="str">
            <v>Ton</v>
          </cell>
          <cell r="I1286">
            <v>0</v>
          </cell>
        </row>
        <row r="1287">
          <cell r="A1287" t="str">
            <v>D00272</v>
          </cell>
          <cell r="B1287">
            <v>117.657</v>
          </cell>
          <cell r="C1287" t="str">
            <v>b</v>
          </cell>
          <cell r="D1287">
            <v>12218117</v>
          </cell>
          <cell r="E1287" t="str">
            <v>철근가공조립</v>
          </cell>
          <cell r="F1287" t="str">
            <v>(복 잡)</v>
          </cell>
          <cell r="G1287" t="str">
            <v>Ton</v>
          </cell>
          <cell r="I1287">
            <v>0</v>
          </cell>
        </row>
        <row r="1288">
          <cell r="A1288" t="str">
            <v>E2</v>
          </cell>
          <cell r="B1288">
            <v>0</v>
          </cell>
          <cell r="C1288" t="str">
            <v>계</v>
          </cell>
          <cell r="D1288">
            <v>12218119</v>
          </cell>
          <cell r="I1288">
            <v>0</v>
          </cell>
        </row>
        <row r="1289">
          <cell r="A1289" t="str">
            <v>T2</v>
          </cell>
          <cell r="B1289">
            <v>1291</v>
          </cell>
          <cell r="C1289" t="str">
            <v>3.07</v>
          </cell>
          <cell r="D1289">
            <v>12218120</v>
          </cell>
          <cell r="E1289" t="str">
            <v>콘크리트타설</v>
          </cell>
          <cell r="I1289">
            <v>0</v>
          </cell>
        </row>
        <row r="1290">
          <cell r="A1290" t="str">
            <v>D00237</v>
          </cell>
          <cell r="B1290">
            <v>791</v>
          </cell>
          <cell r="C1290" t="str">
            <v>a</v>
          </cell>
          <cell r="D1290">
            <v>12218121</v>
          </cell>
          <cell r="E1290" t="str">
            <v>콘크리트타설</v>
          </cell>
          <cell r="F1290" t="str">
            <v>(철근 펌프카)</v>
          </cell>
          <cell r="G1290" t="str">
            <v>㎥</v>
          </cell>
          <cell r="I1290">
            <v>0</v>
          </cell>
        </row>
        <row r="1291">
          <cell r="A1291" t="str">
            <v>D00231</v>
          </cell>
          <cell r="B1291">
            <v>54</v>
          </cell>
          <cell r="C1291" t="str">
            <v>b</v>
          </cell>
          <cell r="D1291">
            <v>12218153</v>
          </cell>
          <cell r="E1291" t="str">
            <v>콘크리트타설</v>
          </cell>
          <cell r="F1291" t="str">
            <v>(무근 VIB 제외)</v>
          </cell>
          <cell r="G1291" t="str">
            <v>㎥</v>
          </cell>
          <cell r="I1291">
            <v>0</v>
          </cell>
        </row>
        <row r="1292">
          <cell r="A1292" t="str">
            <v>E2</v>
          </cell>
          <cell r="B1292">
            <v>0</v>
          </cell>
          <cell r="C1292" t="str">
            <v>계</v>
          </cell>
          <cell r="D1292">
            <v>12218217</v>
          </cell>
          <cell r="I1292">
            <v>0</v>
          </cell>
        </row>
        <row r="1293">
          <cell r="A1293" t="str">
            <v>T2</v>
          </cell>
          <cell r="B1293">
            <v>1295</v>
          </cell>
          <cell r="C1293" t="str">
            <v>3.08</v>
          </cell>
          <cell r="D1293">
            <v>12218233</v>
          </cell>
          <cell r="E1293" t="str">
            <v>표면처리</v>
          </cell>
          <cell r="I1293">
            <v>0</v>
          </cell>
        </row>
        <row r="1294">
          <cell r="A1294" t="str">
            <v>D00537</v>
          </cell>
          <cell r="B1294">
            <v>280</v>
          </cell>
          <cell r="C1294" t="str">
            <v>a</v>
          </cell>
          <cell r="D1294">
            <v>12218249</v>
          </cell>
          <cell r="E1294" t="str">
            <v>슬래브양생</v>
          </cell>
          <cell r="F1294" t="str">
            <v>(양생제)</v>
          </cell>
          <cell r="G1294" t="str">
            <v>㎡</v>
          </cell>
          <cell r="I1294">
            <v>0</v>
          </cell>
        </row>
        <row r="1295">
          <cell r="A1295" t="str">
            <v>D00539</v>
          </cell>
          <cell r="B1295">
            <v>254</v>
          </cell>
          <cell r="C1295" t="str">
            <v>b</v>
          </cell>
          <cell r="D1295">
            <v>12218257</v>
          </cell>
          <cell r="E1295" t="str">
            <v>슬래브면고르기</v>
          </cell>
          <cell r="F1295" t="str">
            <v>(데크 피니샤)</v>
          </cell>
          <cell r="G1295" t="str">
            <v>㎡</v>
          </cell>
          <cell r="I1295">
            <v>0</v>
          </cell>
        </row>
        <row r="1296">
          <cell r="A1296" t="str">
            <v>E2</v>
          </cell>
          <cell r="B1296">
            <v>0</v>
          </cell>
          <cell r="C1296" t="str">
            <v>계</v>
          </cell>
          <cell r="D1296">
            <v>12218261</v>
          </cell>
          <cell r="I1296">
            <v>0</v>
          </cell>
        </row>
        <row r="1297">
          <cell r="A1297" t="str">
            <v>D00535</v>
          </cell>
          <cell r="B1297">
            <v>254</v>
          </cell>
          <cell r="C1297" t="str">
            <v>3.09</v>
          </cell>
          <cell r="D1297">
            <v>12219479</v>
          </cell>
          <cell r="E1297" t="str">
            <v>교면방수</v>
          </cell>
          <cell r="F1297" t="str">
            <v>(도막식)</v>
          </cell>
          <cell r="G1297" t="str">
            <v>㎡</v>
          </cell>
          <cell r="I1297">
            <v>0</v>
          </cell>
        </row>
        <row r="1298">
          <cell r="A1298" t="str">
            <v>D03863</v>
          </cell>
          <cell r="B1298">
            <v>96</v>
          </cell>
          <cell r="C1298" t="str">
            <v>3.10</v>
          </cell>
          <cell r="D1298">
            <v>12219483</v>
          </cell>
          <cell r="E1298" t="str">
            <v>다웰바 설치</v>
          </cell>
          <cell r="F1298" t="str">
            <v>(구룡교)</v>
          </cell>
          <cell r="G1298" t="str">
            <v>EA</v>
          </cell>
          <cell r="I1298">
            <v>0</v>
          </cell>
        </row>
        <row r="1299">
          <cell r="A1299" t="str">
            <v>T2</v>
          </cell>
          <cell r="B1299">
            <v>1301</v>
          </cell>
          <cell r="C1299" t="str">
            <v>3.11</v>
          </cell>
          <cell r="D1299">
            <v>12219844</v>
          </cell>
          <cell r="E1299" t="str">
            <v>스치로폴설치</v>
          </cell>
          <cell r="I1299">
            <v>0</v>
          </cell>
        </row>
        <row r="1300">
          <cell r="A1300" t="str">
            <v>D00853</v>
          </cell>
          <cell r="B1300">
            <v>1</v>
          </cell>
          <cell r="C1300" t="str">
            <v>a</v>
          </cell>
          <cell r="D1300">
            <v>12219972</v>
          </cell>
          <cell r="E1300" t="str">
            <v>스치로폴설치</v>
          </cell>
          <cell r="F1300" t="str">
            <v>(T=10 m/m)</v>
          </cell>
          <cell r="G1300" t="str">
            <v>㎡</v>
          </cell>
          <cell r="I1300">
            <v>0</v>
          </cell>
        </row>
        <row r="1301">
          <cell r="A1301" t="str">
            <v>D00532</v>
          </cell>
          <cell r="B1301">
            <v>19</v>
          </cell>
          <cell r="C1301" t="str">
            <v>b</v>
          </cell>
          <cell r="D1301">
            <v>12219973</v>
          </cell>
          <cell r="E1301" t="str">
            <v>스치로폴설치</v>
          </cell>
          <cell r="F1301" t="str">
            <v>(T=20 m/m)</v>
          </cell>
          <cell r="G1301" t="str">
            <v>㎡</v>
          </cell>
          <cell r="I1301">
            <v>0</v>
          </cell>
        </row>
        <row r="1302">
          <cell r="A1302" t="str">
            <v>E2</v>
          </cell>
          <cell r="B1302">
            <v>0</v>
          </cell>
          <cell r="C1302" t="str">
            <v>계</v>
          </cell>
          <cell r="D1302">
            <v>12220038</v>
          </cell>
          <cell r="I1302">
            <v>0</v>
          </cell>
        </row>
        <row r="1303">
          <cell r="A1303" t="str">
            <v>T2</v>
          </cell>
          <cell r="B1303">
            <v>1305</v>
          </cell>
          <cell r="C1303" t="str">
            <v>3.12</v>
          </cell>
          <cell r="D1303">
            <v>12220262</v>
          </cell>
          <cell r="E1303" t="str">
            <v>스페이서설치</v>
          </cell>
          <cell r="I1303">
            <v>0</v>
          </cell>
        </row>
        <row r="1304">
          <cell r="A1304" t="str">
            <v>D00588</v>
          </cell>
          <cell r="B1304">
            <v>773</v>
          </cell>
          <cell r="C1304" t="str">
            <v>a</v>
          </cell>
          <cell r="D1304">
            <v>12220278</v>
          </cell>
          <cell r="E1304" t="str">
            <v>스페이서 설치</v>
          </cell>
          <cell r="F1304" t="str">
            <v>(슬라브및기초용)</v>
          </cell>
          <cell r="G1304" t="str">
            <v>㎡</v>
          </cell>
          <cell r="I1304">
            <v>0</v>
          </cell>
        </row>
        <row r="1305">
          <cell r="A1305" t="str">
            <v>D01070</v>
          </cell>
          <cell r="B1305">
            <v>465</v>
          </cell>
          <cell r="C1305" t="str">
            <v>b</v>
          </cell>
          <cell r="D1305">
            <v>12220286</v>
          </cell>
          <cell r="E1305" t="str">
            <v>스페이서 설치</v>
          </cell>
          <cell r="F1305" t="str">
            <v>(벽체용)</v>
          </cell>
          <cell r="G1305" t="str">
            <v>㎡</v>
          </cell>
          <cell r="I1305">
            <v>0</v>
          </cell>
        </row>
        <row r="1306">
          <cell r="A1306" t="str">
            <v>E2</v>
          </cell>
          <cell r="B1306">
            <v>0</v>
          </cell>
          <cell r="C1306" t="str">
            <v>계</v>
          </cell>
          <cell r="D1306">
            <v>12220290</v>
          </cell>
          <cell r="I1306">
            <v>0</v>
          </cell>
        </row>
        <row r="1307">
          <cell r="A1307" t="str">
            <v>T2</v>
          </cell>
          <cell r="B1307">
            <v>1310</v>
          </cell>
          <cell r="C1307" t="str">
            <v>3.13</v>
          </cell>
          <cell r="D1307">
            <v>12220292</v>
          </cell>
          <cell r="E1307" t="str">
            <v>교명판및설명판</v>
          </cell>
          <cell r="I1307">
            <v>0</v>
          </cell>
        </row>
        <row r="1308">
          <cell r="A1308" t="str">
            <v>D00581</v>
          </cell>
          <cell r="B1308">
            <v>4</v>
          </cell>
          <cell r="C1308" t="str">
            <v>a</v>
          </cell>
          <cell r="D1308">
            <v>12220293</v>
          </cell>
          <cell r="E1308" t="str">
            <v>교 명 주</v>
          </cell>
          <cell r="F1308" t="str">
            <v>(소형,화강석)</v>
          </cell>
          <cell r="G1308" t="str">
            <v>기</v>
          </cell>
          <cell r="I1308">
            <v>0</v>
          </cell>
        </row>
        <row r="1309">
          <cell r="A1309" t="str">
            <v>D00583</v>
          </cell>
          <cell r="B1309">
            <v>2</v>
          </cell>
          <cell r="C1309" t="str">
            <v>b</v>
          </cell>
          <cell r="D1309">
            <v>12220294</v>
          </cell>
          <cell r="E1309" t="str">
            <v>교 명 판(황동주물)</v>
          </cell>
          <cell r="F1309" t="str">
            <v>(450x200x10)</v>
          </cell>
          <cell r="G1309" t="str">
            <v>EA</v>
          </cell>
          <cell r="I1309">
            <v>0</v>
          </cell>
        </row>
        <row r="1310">
          <cell r="A1310" t="str">
            <v>D00584</v>
          </cell>
          <cell r="B1310">
            <v>2</v>
          </cell>
          <cell r="C1310" t="str">
            <v>c</v>
          </cell>
          <cell r="D1310">
            <v>12220358</v>
          </cell>
          <cell r="E1310" t="str">
            <v>설 명 판(황동주물)</v>
          </cell>
          <cell r="F1310" t="str">
            <v>(500x300x10)</v>
          </cell>
          <cell r="G1310" t="str">
            <v>EA</v>
          </cell>
          <cell r="I1310">
            <v>0</v>
          </cell>
        </row>
        <row r="1311">
          <cell r="A1311" t="str">
            <v>E2</v>
          </cell>
          <cell r="B1311">
            <v>0</v>
          </cell>
          <cell r="C1311" t="str">
            <v>계</v>
          </cell>
          <cell r="D1311">
            <v>12220390</v>
          </cell>
          <cell r="I1311">
            <v>0</v>
          </cell>
        </row>
        <row r="1312">
          <cell r="A1312" t="str">
            <v>D00594</v>
          </cell>
          <cell r="B1312">
            <v>1</v>
          </cell>
          <cell r="C1312" t="str">
            <v>3.14</v>
          </cell>
          <cell r="D1312">
            <v>12220406</v>
          </cell>
          <cell r="E1312" t="str">
            <v>측량기준점 설치</v>
          </cell>
          <cell r="F1312" t="str">
            <v>(황동주물)</v>
          </cell>
          <cell r="G1312" t="str">
            <v>EA</v>
          </cell>
          <cell r="I1312">
            <v>0</v>
          </cell>
        </row>
        <row r="1313">
          <cell r="A1313" t="str">
            <v>T2</v>
          </cell>
          <cell r="B1313">
            <v>1315</v>
          </cell>
          <cell r="C1313" t="str">
            <v>3.15</v>
          </cell>
          <cell r="D1313">
            <v>12220812</v>
          </cell>
          <cell r="E1313" t="str">
            <v>충  진  제</v>
          </cell>
          <cell r="I1313">
            <v>0</v>
          </cell>
        </row>
        <row r="1314">
          <cell r="A1314" t="str">
            <v>D01224</v>
          </cell>
          <cell r="B1314">
            <v>67</v>
          </cell>
          <cell r="C1314" t="str">
            <v>a</v>
          </cell>
          <cell r="D1314">
            <v>12220875</v>
          </cell>
          <cell r="E1314" t="str">
            <v>폴리우레탄실란트채움</v>
          </cell>
          <cell r="F1314" t="str">
            <v>(25x10)</v>
          </cell>
          <cell r="G1314" t="str">
            <v>M</v>
          </cell>
          <cell r="I1314">
            <v>0</v>
          </cell>
        </row>
        <row r="1315">
          <cell r="A1315" t="str">
            <v>D00846</v>
          </cell>
          <cell r="B1315">
            <v>10</v>
          </cell>
          <cell r="C1315" t="str">
            <v>b</v>
          </cell>
          <cell r="D1315">
            <v>12220938</v>
          </cell>
          <cell r="E1315" t="str">
            <v>폴리우레탄실란트채움</v>
          </cell>
          <cell r="F1315" t="str">
            <v>(25x20)</v>
          </cell>
          <cell r="G1315" t="str">
            <v>M</v>
          </cell>
          <cell r="I1315">
            <v>0</v>
          </cell>
        </row>
        <row r="1316">
          <cell r="A1316" t="str">
            <v>E2</v>
          </cell>
          <cell r="B1316">
            <v>0</v>
          </cell>
          <cell r="C1316" t="str">
            <v>계</v>
          </cell>
          <cell r="D1316">
            <v>12220988</v>
          </cell>
          <cell r="I1316">
            <v>0</v>
          </cell>
        </row>
        <row r="1317">
          <cell r="A1317" t="str">
            <v>D00911</v>
          </cell>
          <cell r="B1317">
            <v>32</v>
          </cell>
          <cell r="C1317" t="str">
            <v>3.16</v>
          </cell>
          <cell r="D1317">
            <v>12221450</v>
          </cell>
          <cell r="E1317" t="str">
            <v>방 호 벽</v>
          </cell>
          <cell r="F1317" t="str">
            <v>(육교용)</v>
          </cell>
          <cell r="G1317" t="str">
            <v>M</v>
          </cell>
          <cell r="I1317">
            <v>0</v>
          </cell>
        </row>
        <row r="1318">
          <cell r="A1318" t="str">
            <v>D01064</v>
          </cell>
          <cell r="B1318">
            <v>13</v>
          </cell>
          <cell r="C1318" t="str">
            <v>3.17</v>
          </cell>
          <cell r="D1318">
            <v>12221747</v>
          </cell>
          <cell r="E1318" t="str">
            <v>중앙분리대</v>
          </cell>
          <cell r="G1318" t="str">
            <v>M</v>
          </cell>
          <cell r="I1318">
            <v>0</v>
          </cell>
        </row>
        <row r="1319">
          <cell r="A1319" t="str">
            <v>D03817</v>
          </cell>
          <cell r="B1319">
            <v>45</v>
          </cell>
          <cell r="C1319" t="str">
            <v>3.18</v>
          </cell>
          <cell r="D1319">
            <v>12222043</v>
          </cell>
          <cell r="E1319" t="str">
            <v>ELASTIC FILLER</v>
          </cell>
          <cell r="F1319" t="str">
            <v>(T=20 m/m)</v>
          </cell>
          <cell r="G1319" t="str">
            <v>㎡</v>
          </cell>
          <cell r="I1319">
            <v>0</v>
          </cell>
        </row>
        <row r="1320">
          <cell r="A1320" t="str">
            <v>D00563</v>
          </cell>
          <cell r="B1320">
            <v>330</v>
          </cell>
          <cell r="C1320" t="str">
            <v>3.19</v>
          </cell>
          <cell r="D1320">
            <v>12222487</v>
          </cell>
          <cell r="E1320" t="str">
            <v>아스팔트 방수</v>
          </cell>
          <cell r="F1320" t="str">
            <v>(2 회)</v>
          </cell>
          <cell r="G1320" t="str">
            <v>㎡</v>
          </cell>
          <cell r="I1320">
            <v>0</v>
          </cell>
        </row>
        <row r="1321">
          <cell r="A1321" t="str">
            <v>D01191</v>
          </cell>
          <cell r="B1321">
            <v>6</v>
          </cell>
          <cell r="C1321" t="str">
            <v>3.20</v>
          </cell>
          <cell r="D1321">
            <v>12222561</v>
          </cell>
          <cell r="E1321" t="str">
            <v>PVC PIPE 설치</v>
          </cell>
          <cell r="F1321" t="str">
            <v>(Φ65 m/m)</v>
          </cell>
          <cell r="G1321" t="str">
            <v>M</v>
          </cell>
          <cell r="I1321">
            <v>0</v>
          </cell>
        </row>
        <row r="1322">
          <cell r="A1322" t="str">
            <v>D00587</v>
          </cell>
          <cell r="B1322">
            <v>29</v>
          </cell>
          <cell r="C1322" t="str">
            <v>3.21</v>
          </cell>
          <cell r="D1322">
            <v>12222617</v>
          </cell>
          <cell r="E1322" t="str">
            <v>신축이음</v>
          </cell>
          <cell r="F1322" t="str">
            <v>(지하차도)</v>
          </cell>
          <cell r="G1322" t="str">
            <v>M</v>
          </cell>
          <cell r="I1322">
            <v>0</v>
          </cell>
        </row>
        <row r="1323">
          <cell r="A1323" t="str">
            <v>D03842</v>
          </cell>
          <cell r="B1323">
            <v>20</v>
          </cell>
          <cell r="C1323" t="str">
            <v>3.22</v>
          </cell>
          <cell r="D1323">
            <v>12222626</v>
          </cell>
          <cell r="E1323" t="str">
            <v>지수판설치</v>
          </cell>
          <cell r="F1323" t="str">
            <v>(300x5 m/m)</v>
          </cell>
          <cell r="G1323" t="str">
            <v>M</v>
          </cell>
          <cell r="I1323">
            <v>0</v>
          </cell>
        </row>
        <row r="1324">
          <cell r="A1324" t="str">
            <v>D03747</v>
          </cell>
          <cell r="B1324">
            <v>67</v>
          </cell>
          <cell r="C1324" t="str">
            <v>3.23</v>
          </cell>
          <cell r="D1324">
            <v>12222629</v>
          </cell>
          <cell r="E1324" t="str">
            <v>워터스톱</v>
          </cell>
          <cell r="F1324" t="str">
            <v>(20x25)</v>
          </cell>
          <cell r="G1324" t="str">
            <v>M</v>
          </cell>
          <cell r="I1324">
            <v>0</v>
          </cell>
        </row>
        <row r="1325">
          <cell r="A1325" t="str">
            <v>T2</v>
          </cell>
          <cell r="B1325">
            <v>1327</v>
          </cell>
          <cell r="C1325" t="str">
            <v>3.24</v>
          </cell>
          <cell r="D1325">
            <v>12222631</v>
          </cell>
          <cell r="E1325" t="str">
            <v>파일재하시험</v>
          </cell>
          <cell r="I1325">
            <v>0</v>
          </cell>
        </row>
        <row r="1326">
          <cell r="A1326" t="str">
            <v>D03869</v>
          </cell>
          <cell r="B1326">
            <v>1</v>
          </cell>
          <cell r="C1326" t="str">
            <v>a</v>
          </cell>
          <cell r="D1326">
            <v>12222633</v>
          </cell>
          <cell r="E1326" t="str">
            <v>파일재하시험</v>
          </cell>
          <cell r="F1326" t="str">
            <v>(정재하시험)</v>
          </cell>
          <cell r="G1326" t="str">
            <v>개소</v>
          </cell>
          <cell r="I1326">
            <v>0</v>
          </cell>
        </row>
        <row r="1327">
          <cell r="A1327" t="str">
            <v>D03870</v>
          </cell>
          <cell r="B1327">
            <v>3</v>
          </cell>
          <cell r="C1327" t="str">
            <v>b</v>
          </cell>
          <cell r="D1327">
            <v>12222634</v>
          </cell>
          <cell r="E1327" t="str">
            <v>파일재하시험</v>
          </cell>
          <cell r="F1327" t="str">
            <v>(동재하시험)</v>
          </cell>
          <cell r="G1327" t="str">
            <v>개소</v>
          </cell>
          <cell r="I1327">
            <v>0</v>
          </cell>
        </row>
        <row r="1328">
          <cell r="A1328" t="str">
            <v>E2</v>
          </cell>
          <cell r="B1328">
            <v>0</v>
          </cell>
          <cell r="C1328" t="str">
            <v>계</v>
          </cell>
          <cell r="D1328">
            <v>12222635</v>
          </cell>
          <cell r="I1328">
            <v>0</v>
          </cell>
        </row>
        <row r="1329">
          <cell r="A1329" t="str">
            <v>E3</v>
          </cell>
          <cell r="B1329">
            <v>0</v>
          </cell>
          <cell r="C1329" t="str">
            <v>합계</v>
          </cell>
          <cell r="D1329">
            <v>12222763</v>
          </cell>
          <cell r="I1329">
            <v>0</v>
          </cell>
        </row>
        <row r="1330">
          <cell r="A1330" t="str">
            <v>T3</v>
          </cell>
          <cell r="B1330">
            <v>1450</v>
          </cell>
          <cell r="C1330" t="str">
            <v>3.K</v>
          </cell>
          <cell r="D1330">
            <v>12222891</v>
          </cell>
          <cell r="E1330" t="str">
            <v>장  성  천  교</v>
          </cell>
          <cell r="F1330" t="str">
            <v>P.S.C BEAM</v>
          </cell>
          <cell r="I1330">
            <v>0</v>
          </cell>
        </row>
        <row r="1331">
          <cell r="A1331" t="str">
            <v>T2</v>
          </cell>
          <cell r="B1331">
            <v>1341</v>
          </cell>
          <cell r="C1331" t="str">
            <v>3.01</v>
          </cell>
          <cell r="D1331">
            <v>12223019</v>
          </cell>
          <cell r="E1331" t="str">
            <v>토          공</v>
          </cell>
          <cell r="I1331">
            <v>0</v>
          </cell>
        </row>
        <row r="1332">
          <cell r="A1332" t="str">
            <v>D00096</v>
          </cell>
          <cell r="B1332">
            <v>370</v>
          </cell>
          <cell r="C1332" t="str">
            <v>a</v>
          </cell>
          <cell r="D1332">
            <v>12376316</v>
          </cell>
          <cell r="E1332" t="str">
            <v>구조물터파기</v>
          </cell>
          <cell r="F1332" t="str">
            <v>(육상토사 0∼2 M)</v>
          </cell>
          <cell r="G1332" t="str">
            <v>㎥</v>
          </cell>
          <cell r="I1332">
            <v>0</v>
          </cell>
        </row>
        <row r="1333">
          <cell r="A1333" t="str">
            <v>D00100</v>
          </cell>
          <cell r="B1333">
            <v>2148</v>
          </cell>
          <cell r="C1333" t="str">
            <v>b</v>
          </cell>
          <cell r="D1333">
            <v>12376652</v>
          </cell>
          <cell r="E1333" t="str">
            <v>구조물터파기</v>
          </cell>
          <cell r="F1333" t="str">
            <v>(수중토사 0∼2 M)</v>
          </cell>
          <cell r="G1333" t="str">
            <v>㎥</v>
          </cell>
          <cell r="I1333">
            <v>0</v>
          </cell>
        </row>
        <row r="1334">
          <cell r="A1334" t="str">
            <v>D00101</v>
          </cell>
          <cell r="B1334">
            <v>1369</v>
          </cell>
          <cell r="C1334" t="str">
            <v>c</v>
          </cell>
          <cell r="D1334">
            <v>12376820</v>
          </cell>
          <cell r="E1334" t="str">
            <v>구조물터파기</v>
          </cell>
          <cell r="F1334" t="str">
            <v>(수중토사 2∼4 M)</v>
          </cell>
          <cell r="G1334" t="str">
            <v>㎥</v>
          </cell>
          <cell r="I1334">
            <v>0</v>
          </cell>
        </row>
        <row r="1335">
          <cell r="A1335" t="str">
            <v>D00102</v>
          </cell>
          <cell r="B1335">
            <v>613</v>
          </cell>
          <cell r="C1335" t="str">
            <v>d</v>
          </cell>
          <cell r="D1335">
            <v>12376904</v>
          </cell>
          <cell r="E1335" t="str">
            <v>구조물터파기</v>
          </cell>
          <cell r="F1335" t="str">
            <v>(수중토사 4∼6 M)</v>
          </cell>
          <cell r="G1335" t="str">
            <v>㎥</v>
          </cell>
          <cell r="I1335">
            <v>0</v>
          </cell>
        </row>
        <row r="1336">
          <cell r="A1336" t="str">
            <v>D00160</v>
          </cell>
          <cell r="B1336">
            <v>2467</v>
          </cell>
          <cell r="C1336" t="str">
            <v>e</v>
          </cell>
          <cell r="D1336">
            <v>12376988</v>
          </cell>
          <cell r="E1336" t="str">
            <v>되메우기및다짐</v>
          </cell>
          <cell r="F1336" t="str">
            <v>(인력30%+백호우70%)</v>
          </cell>
          <cell r="G1336" t="str">
            <v>㎥</v>
          </cell>
          <cell r="I1336">
            <v>0</v>
          </cell>
        </row>
        <row r="1337">
          <cell r="A1337" t="str">
            <v>D00170</v>
          </cell>
          <cell r="B1337">
            <v>512</v>
          </cell>
          <cell r="C1337" t="str">
            <v>f</v>
          </cell>
          <cell r="D1337">
            <v>12377108</v>
          </cell>
          <cell r="E1337" t="str">
            <v>뒷채움잡석</v>
          </cell>
          <cell r="F1337" t="str">
            <v>(현장암유용)</v>
          </cell>
          <cell r="G1337" t="str">
            <v>㎥</v>
          </cell>
          <cell r="I1337">
            <v>0</v>
          </cell>
        </row>
        <row r="1338">
          <cell r="A1338" t="str">
            <v>D00534</v>
          </cell>
          <cell r="B1338">
            <v>200</v>
          </cell>
          <cell r="C1338" t="str">
            <v>g</v>
          </cell>
          <cell r="D1338">
            <v>12377168</v>
          </cell>
          <cell r="E1338" t="str">
            <v>물 푸 기</v>
          </cell>
          <cell r="G1338" t="str">
            <v>HR</v>
          </cell>
          <cell r="I1338">
            <v>0</v>
          </cell>
        </row>
        <row r="1339">
          <cell r="A1339" t="str">
            <v>D00150</v>
          </cell>
          <cell r="B1339">
            <v>1374</v>
          </cell>
          <cell r="C1339" t="str">
            <v>h</v>
          </cell>
          <cell r="D1339">
            <v>12377198</v>
          </cell>
          <cell r="E1339" t="str">
            <v>교대앞성토</v>
          </cell>
          <cell r="G1339" t="str">
            <v>㎥</v>
          </cell>
          <cell r="I1339">
            <v>0</v>
          </cell>
        </row>
        <row r="1340">
          <cell r="A1340" t="str">
            <v>D00591</v>
          </cell>
          <cell r="B1340">
            <v>1321</v>
          </cell>
          <cell r="C1340" t="str">
            <v>i</v>
          </cell>
          <cell r="D1340">
            <v>12377213</v>
          </cell>
          <cell r="E1340" t="str">
            <v>사석채움</v>
          </cell>
          <cell r="G1340" t="str">
            <v>㎥</v>
          </cell>
          <cell r="I1340">
            <v>0</v>
          </cell>
        </row>
        <row r="1341">
          <cell r="A1341" t="str">
            <v>D00704</v>
          </cell>
          <cell r="B1341">
            <v>1287</v>
          </cell>
          <cell r="C1341" t="str">
            <v>j</v>
          </cell>
          <cell r="D1341">
            <v>12377221</v>
          </cell>
          <cell r="E1341" t="str">
            <v>마대쌓기및헐기</v>
          </cell>
          <cell r="G1341" t="str">
            <v>㎡</v>
          </cell>
          <cell r="I1341">
            <v>0</v>
          </cell>
        </row>
        <row r="1342">
          <cell r="A1342" t="str">
            <v>E2</v>
          </cell>
          <cell r="B1342">
            <v>0</v>
          </cell>
          <cell r="C1342" t="str">
            <v>계</v>
          </cell>
          <cell r="D1342">
            <v>12377228</v>
          </cell>
          <cell r="I1342">
            <v>0</v>
          </cell>
        </row>
        <row r="1343">
          <cell r="A1343" t="str">
            <v>T2</v>
          </cell>
          <cell r="B1343">
            <v>1352</v>
          </cell>
          <cell r="C1343" t="str">
            <v>3.02</v>
          </cell>
          <cell r="D1343">
            <v>12377356</v>
          </cell>
          <cell r="E1343" t="str">
            <v>강관파일공</v>
          </cell>
          <cell r="I1343">
            <v>0</v>
          </cell>
        </row>
        <row r="1344">
          <cell r="A1344" t="str">
            <v>D00504</v>
          </cell>
          <cell r="B1344">
            <v>2156</v>
          </cell>
          <cell r="C1344" t="str">
            <v>a</v>
          </cell>
          <cell r="D1344">
            <v>12377484</v>
          </cell>
          <cell r="E1344" t="str">
            <v>강관파일구입</v>
          </cell>
          <cell r="F1344" t="str">
            <v>(Φ508.0m/mx9t)</v>
          </cell>
          <cell r="G1344" t="str">
            <v>M</v>
          </cell>
          <cell r="I1344">
            <v>0</v>
          </cell>
        </row>
        <row r="1345">
          <cell r="A1345" t="str">
            <v>D00512</v>
          </cell>
          <cell r="B1345">
            <v>2094</v>
          </cell>
          <cell r="C1345" t="str">
            <v>b</v>
          </cell>
          <cell r="D1345">
            <v>12377513</v>
          </cell>
          <cell r="E1345" t="str">
            <v>강관파일항타(직항)</v>
          </cell>
          <cell r="F1345" t="str">
            <v>Φ508(15 m 이하)</v>
          </cell>
          <cell r="G1345" t="str">
            <v>M</v>
          </cell>
          <cell r="I1345">
            <v>0</v>
          </cell>
        </row>
        <row r="1346">
          <cell r="A1346" t="str">
            <v>D03821</v>
          </cell>
          <cell r="B1346">
            <v>215</v>
          </cell>
          <cell r="C1346" t="str">
            <v>c</v>
          </cell>
          <cell r="D1346">
            <v>12377516</v>
          </cell>
          <cell r="E1346" t="str">
            <v>토사천공</v>
          </cell>
          <cell r="G1346" t="str">
            <v>M</v>
          </cell>
          <cell r="I1346">
            <v>0</v>
          </cell>
        </row>
        <row r="1347">
          <cell r="A1347" t="str">
            <v>D03797</v>
          </cell>
          <cell r="B1347">
            <v>106</v>
          </cell>
          <cell r="C1347" t="str">
            <v>d</v>
          </cell>
          <cell r="D1347">
            <v>12377519</v>
          </cell>
          <cell r="E1347" t="str">
            <v>풍 화 암</v>
          </cell>
          <cell r="F1347" t="str">
            <v>(T-4)</v>
          </cell>
          <cell r="G1347" t="str">
            <v>M</v>
          </cell>
          <cell r="I1347">
            <v>0</v>
          </cell>
        </row>
        <row r="1348">
          <cell r="A1348" t="str">
            <v>D03838</v>
          </cell>
          <cell r="B1348">
            <v>26</v>
          </cell>
          <cell r="C1348" t="str">
            <v>e</v>
          </cell>
          <cell r="D1348">
            <v>12377522</v>
          </cell>
          <cell r="E1348" t="str">
            <v>파일속모래채움</v>
          </cell>
          <cell r="G1348" t="str">
            <v>㎥</v>
          </cell>
          <cell r="I1348">
            <v>0</v>
          </cell>
        </row>
        <row r="1349">
          <cell r="A1349" t="str">
            <v>D00502</v>
          </cell>
          <cell r="B1349">
            <v>26</v>
          </cell>
          <cell r="C1349" t="str">
            <v>f</v>
          </cell>
          <cell r="D1349">
            <v>12377523</v>
          </cell>
          <cell r="E1349" t="str">
            <v>속채움 콘크리트</v>
          </cell>
          <cell r="G1349" t="str">
            <v>㎥</v>
          </cell>
          <cell r="I1349">
            <v>0</v>
          </cell>
        </row>
        <row r="1350">
          <cell r="A1350" t="str">
            <v>D00516</v>
          </cell>
          <cell r="B1350">
            <v>248</v>
          </cell>
          <cell r="C1350" t="str">
            <v>g</v>
          </cell>
          <cell r="D1350">
            <v>12377524</v>
          </cell>
          <cell r="E1350" t="str">
            <v>두부및선단보강</v>
          </cell>
          <cell r="F1350" t="str">
            <v>(Φ508.0 m/m)천공</v>
          </cell>
          <cell r="G1350" t="str">
            <v>EA</v>
          </cell>
          <cell r="I1350">
            <v>0</v>
          </cell>
        </row>
        <row r="1351">
          <cell r="A1351" t="str">
            <v>D03829</v>
          </cell>
          <cell r="B1351">
            <v>77</v>
          </cell>
          <cell r="C1351" t="str">
            <v>h</v>
          </cell>
          <cell r="D1351">
            <v>12377533</v>
          </cell>
          <cell r="E1351" t="str">
            <v>주면고정액</v>
          </cell>
          <cell r="G1351" t="str">
            <v>㎥</v>
          </cell>
          <cell r="I1351">
            <v>0</v>
          </cell>
        </row>
        <row r="1352">
          <cell r="A1352" t="str">
            <v>D03830</v>
          </cell>
          <cell r="B1352">
            <v>16</v>
          </cell>
          <cell r="C1352" t="str">
            <v>i</v>
          </cell>
          <cell r="D1352">
            <v>12377537</v>
          </cell>
          <cell r="E1352" t="str">
            <v>선단고정액</v>
          </cell>
          <cell r="G1352" t="str">
            <v>㎥</v>
          </cell>
          <cell r="I1352">
            <v>0</v>
          </cell>
        </row>
        <row r="1353">
          <cell r="A1353" t="str">
            <v>E2</v>
          </cell>
          <cell r="B1353">
            <v>0</v>
          </cell>
          <cell r="C1353" t="str">
            <v>계</v>
          </cell>
          <cell r="D1353">
            <v>12377541</v>
          </cell>
          <cell r="I1353">
            <v>0</v>
          </cell>
        </row>
        <row r="1354">
          <cell r="A1354" t="str">
            <v>T2</v>
          </cell>
          <cell r="B1354">
            <v>1360</v>
          </cell>
          <cell r="C1354" t="str">
            <v>3.03</v>
          </cell>
          <cell r="D1354">
            <v>12378327</v>
          </cell>
          <cell r="E1354" t="str">
            <v>거 푸 집</v>
          </cell>
          <cell r="I1354">
            <v>0</v>
          </cell>
        </row>
        <row r="1355">
          <cell r="A1355" t="str">
            <v>D00276</v>
          </cell>
          <cell r="B1355">
            <v>2709</v>
          </cell>
          <cell r="C1355" t="str">
            <v>a</v>
          </cell>
          <cell r="D1355">
            <v>12378328</v>
          </cell>
          <cell r="E1355" t="str">
            <v>합판거푸집</v>
          </cell>
          <cell r="F1355" t="str">
            <v>(3 회)</v>
          </cell>
          <cell r="G1355" t="str">
            <v>㎡</v>
          </cell>
          <cell r="I1355">
            <v>0</v>
          </cell>
        </row>
        <row r="1356">
          <cell r="A1356" t="str">
            <v>D00280</v>
          </cell>
          <cell r="B1356">
            <v>402</v>
          </cell>
          <cell r="C1356" t="str">
            <v>b</v>
          </cell>
          <cell r="D1356">
            <v>12378392</v>
          </cell>
          <cell r="E1356" t="str">
            <v>합판거푸집</v>
          </cell>
          <cell r="F1356" t="str">
            <v>(4 회)</v>
          </cell>
          <cell r="G1356" t="str">
            <v>㎡</v>
          </cell>
          <cell r="I1356">
            <v>0</v>
          </cell>
        </row>
        <row r="1357">
          <cell r="A1357" t="str">
            <v>D00282</v>
          </cell>
          <cell r="B1357">
            <v>31</v>
          </cell>
          <cell r="C1357" t="str">
            <v>c</v>
          </cell>
          <cell r="D1357">
            <v>12378424</v>
          </cell>
          <cell r="E1357" t="str">
            <v>합판거푸집</v>
          </cell>
          <cell r="F1357" t="str">
            <v>(6 회)</v>
          </cell>
          <cell r="G1357" t="str">
            <v>㎡</v>
          </cell>
          <cell r="I1357">
            <v>0</v>
          </cell>
        </row>
        <row r="1358">
          <cell r="A1358" t="str">
            <v>D00265</v>
          </cell>
          <cell r="B1358">
            <v>298</v>
          </cell>
          <cell r="C1358" t="str">
            <v>d</v>
          </cell>
          <cell r="D1358">
            <v>12378432</v>
          </cell>
          <cell r="E1358" t="str">
            <v>문양거푸집(합판4회+</v>
          </cell>
          <cell r="F1358" t="str">
            <v>문양스치로폴(0∼7M)</v>
          </cell>
          <cell r="G1358" t="str">
            <v>㎡</v>
          </cell>
          <cell r="I1358">
            <v>0</v>
          </cell>
        </row>
        <row r="1359">
          <cell r="A1359" t="str">
            <v>D00306</v>
          </cell>
          <cell r="B1359">
            <v>284</v>
          </cell>
          <cell r="C1359" t="str">
            <v>e</v>
          </cell>
          <cell r="D1359">
            <v>12378438</v>
          </cell>
          <cell r="E1359" t="str">
            <v>원형거푸집</v>
          </cell>
          <cell r="F1359" t="str">
            <v>(3 회 0∼7 m)</v>
          </cell>
          <cell r="G1359" t="str">
            <v>㎡</v>
          </cell>
          <cell r="I1359">
            <v>0</v>
          </cell>
        </row>
        <row r="1360">
          <cell r="A1360" t="str">
            <v>D00307</v>
          </cell>
          <cell r="B1360">
            <v>25</v>
          </cell>
          <cell r="C1360" t="str">
            <v>f</v>
          </cell>
          <cell r="D1360">
            <v>12378439</v>
          </cell>
          <cell r="E1360" t="str">
            <v>원형거푸집</v>
          </cell>
          <cell r="F1360" t="str">
            <v>(3 회 7∼10 m)</v>
          </cell>
          <cell r="G1360" t="str">
            <v>㎡</v>
          </cell>
          <cell r="I1360">
            <v>0</v>
          </cell>
        </row>
        <row r="1361">
          <cell r="A1361" t="str">
            <v>E2</v>
          </cell>
          <cell r="B1361">
            <v>0</v>
          </cell>
          <cell r="C1361" t="str">
            <v>계</v>
          </cell>
          <cell r="D1361">
            <v>12378440</v>
          </cell>
          <cell r="I1361">
            <v>0</v>
          </cell>
        </row>
        <row r="1362">
          <cell r="A1362" t="str">
            <v>D00323</v>
          </cell>
          <cell r="B1362">
            <v>1581</v>
          </cell>
          <cell r="C1362" t="str">
            <v>3.04</v>
          </cell>
          <cell r="D1362">
            <v>12378441</v>
          </cell>
          <cell r="E1362" t="str">
            <v>강관비계</v>
          </cell>
          <cell r="F1362" t="str">
            <v>(0∼30 M)</v>
          </cell>
          <cell r="G1362" t="str">
            <v>㎡</v>
          </cell>
          <cell r="I1362">
            <v>0</v>
          </cell>
        </row>
        <row r="1363">
          <cell r="A1363" t="str">
            <v>T2</v>
          </cell>
          <cell r="B1363">
            <v>1366</v>
          </cell>
          <cell r="C1363" t="str">
            <v>3.05</v>
          </cell>
          <cell r="D1363">
            <v>12378505</v>
          </cell>
          <cell r="E1363" t="str">
            <v>동 바 리</v>
          </cell>
          <cell r="I1363">
            <v>0</v>
          </cell>
        </row>
        <row r="1364">
          <cell r="A1364" t="str">
            <v>D00327</v>
          </cell>
          <cell r="B1364">
            <v>2266</v>
          </cell>
          <cell r="C1364" t="str">
            <v>a</v>
          </cell>
          <cell r="D1364">
            <v>12378537</v>
          </cell>
          <cell r="E1364" t="str">
            <v>동바리공</v>
          </cell>
          <cell r="F1364" t="str">
            <v>(목재 4 회)</v>
          </cell>
          <cell r="G1364" t="str">
            <v>공㎥</v>
          </cell>
          <cell r="I1364">
            <v>0</v>
          </cell>
        </row>
        <row r="1365">
          <cell r="A1365" t="str">
            <v>D00334</v>
          </cell>
          <cell r="B1365">
            <v>642</v>
          </cell>
          <cell r="C1365" t="str">
            <v>b</v>
          </cell>
          <cell r="D1365">
            <v>12378561</v>
          </cell>
          <cell r="E1365" t="str">
            <v>강관동바리</v>
          </cell>
          <cell r="F1365" t="str">
            <v>(교량용)</v>
          </cell>
          <cell r="G1365" t="str">
            <v>공㎥</v>
          </cell>
          <cell r="I1365">
            <v>0</v>
          </cell>
        </row>
        <row r="1366">
          <cell r="A1366" t="str">
            <v>D01129</v>
          </cell>
          <cell r="B1366">
            <v>82</v>
          </cell>
          <cell r="C1366" t="str">
            <v>c</v>
          </cell>
          <cell r="D1366">
            <v>12378565</v>
          </cell>
          <cell r="E1366" t="str">
            <v>수평보강재(교량용)</v>
          </cell>
          <cell r="F1366" t="str">
            <v>(강관동바리)</v>
          </cell>
          <cell r="G1366" t="str">
            <v>㎡</v>
          </cell>
          <cell r="I1366">
            <v>0</v>
          </cell>
        </row>
        <row r="1367">
          <cell r="A1367" t="str">
            <v>E2</v>
          </cell>
          <cell r="B1367">
            <v>0</v>
          </cell>
          <cell r="C1367" t="str">
            <v>계</v>
          </cell>
          <cell r="D1367">
            <v>12378567</v>
          </cell>
          <cell r="I1367">
            <v>0</v>
          </cell>
        </row>
        <row r="1368">
          <cell r="A1368" t="str">
            <v>T2</v>
          </cell>
          <cell r="B1368">
            <v>1370</v>
          </cell>
          <cell r="C1368" t="str">
            <v>3.06</v>
          </cell>
          <cell r="D1368">
            <v>12378689</v>
          </cell>
          <cell r="E1368" t="str">
            <v>철근가공조립</v>
          </cell>
          <cell r="I1368">
            <v>0</v>
          </cell>
        </row>
        <row r="1369">
          <cell r="A1369" t="str">
            <v>D00271</v>
          </cell>
          <cell r="B1369">
            <v>19.244</v>
          </cell>
          <cell r="C1369" t="str">
            <v>a</v>
          </cell>
          <cell r="D1369">
            <v>12378691</v>
          </cell>
          <cell r="E1369" t="str">
            <v>철근가공조립</v>
          </cell>
          <cell r="F1369" t="str">
            <v>(보 통)</v>
          </cell>
          <cell r="G1369" t="str">
            <v>Ton</v>
          </cell>
          <cell r="I1369">
            <v>0</v>
          </cell>
        </row>
        <row r="1370">
          <cell r="A1370" t="str">
            <v>D00272</v>
          </cell>
          <cell r="B1370">
            <v>346.63499999999999</v>
          </cell>
          <cell r="C1370" t="str">
            <v>b</v>
          </cell>
          <cell r="D1370">
            <v>12378693</v>
          </cell>
          <cell r="E1370" t="str">
            <v>철근가공조립</v>
          </cell>
          <cell r="F1370" t="str">
            <v>(복 잡)</v>
          </cell>
          <cell r="G1370" t="str">
            <v>Ton</v>
          </cell>
          <cell r="I1370">
            <v>0</v>
          </cell>
        </row>
        <row r="1371">
          <cell r="A1371" t="str">
            <v>E2</v>
          </cell>
          <cell r="B1371">
            <v>0</v>
          </cell>
          <cell r="C1371" t="str">
            <v>계</v>
          </cell>
          <cell r="D1371">
            <v>12378696</v>
          </cell>
          <cell r="I1371">
            <v>0</v>
          </cell>
        </row>
        <row r="1372">
          <cell r="A1372" t="str">
            <v>T2</v>
          </cell>
          <cell r="B1372">
            <v>1374</v>
          </cell>
          <cell r="C1372" t="str">
            <v>3.07</v>
          </cell>
          <cell r="D1372">
            <v>12378697</v>
          </cell>
          <cell r="E1372" t="str">
            <v>콘크리트타설</v>
          </cell>
          <cell r="I1372">
            <v>0</v>
          </cell>
        </row>
        <row r="1373">
          <cell r="A1373" t="str">
            <v>D00237</v>
          </cell>
          <cell r="B1373">
            <v>2114</v>
          </cell>
          <cell r="C1373" t="str">
            <v>a</v>
          </cell>
          <cell r="D1373">
            <v>12378761</v>
          </cell>
          <cell r="E1373" t="str">
            <v>콘크리트타설</v>
          </cell>
          <cell r="F1373" t="str">
            <v>(철근 펌프카)</v>
          </cell>
          <cell r="G1373" t="str">
            <v>㎥</v>
          </cell>
          <cell r="I1373">
            <v>0</v>
          </cell>
        </row>
        <row r="1374">
          <cell r="A1374" t="str">
            <v>D00231</v>
          </cell>
          <cell r="B1374">
            <v>73</v>
          </cell>
          <cell r="C1374" t="str">
            <v>b</v>
          </cell>
          <cell r="D1374">
            <v>12378793</v>
          </cell>
          <cell r="E1374" t="str">
            <v>콘크리트타설</v>
          </cell>
          <cell r="F1374" t="str">
            <v>(무근 VIB 제외)</v>
          </cell>
          <cell r="G1374" t="str">
            <v>㎥</v>
          </cell>
          <cell r="I1374">
            <v>0</v>
          </cell>
        </row>
        <row r="1375">
          <cell r="A1375" t="str">
            <v>E2</v>
          </cell>
          <cell r="B1375">
            <v>0</v>
          </cell>
          <cell r="C1375" t="str">
            <v>계</v>
          </cell>
          <cell r="D1375">
            <v>12378825</v>
          </cell>
          <cell r="I1375">
            <v>0</v>
          </cell>
        </row>
        <row r="1376">
          <cell r="A1376" t="str">
            <v>T2</v>
          </cell>
          <cell r="B1376">
            <v>1378</v>
          </cell>
          <cell r="C1376" t="str">
            <v>3.08</v>
          </cell>
          <cell r="D1376">
            <v>12378833</v>
          </cell>
          <cell r="E1376" t="str">
            <v>표 면 처 리</v>
          </cell>
          <cell r="I1376">
            <v>0</v>
          </cell>
        </row>
        <row r="1377">
          <cell r="A1377" t="str">
            <v>D00537</v>
          </cell>
          <cell r="B1377">
            <v>1894</v>
          </cell>
          <cell r="C1377" t="str">
            <v>a</v>
          </cell>
          <cell r="D1377">
            <v>12378837</v>
          </cell>
          <cell r="E1377" t="str">
            <v>슬래브양생</v>
          </cell>
          <cell r="F1377" t="str">
            <v>(양생제)</v>
          </cell>
          <cell r="G1377" t="str">
            <v>㎡</v>
          </cell>
          <cell r="I1377">
            <v>0</v>
          </cell>
        </row>
        <row r="1378">
          <cell r="A1378" t="str">
            <v>D00539</v>
          </cell>
          <cell r="B1378">
            <v>1714</v>
          </cell>
          <cell r="C1378" t="str">
            <v>b</v>
          </cell>
          <cell r="D1378">
            <v>12378839</v>
          </cell>
          <cell r="E1378" t="str">
            <v>슬래브면고르기</v>
          </cell>
          <cell r="F1378" t="str">
            <v>(데크 피니샤)</v>
          </cell>
          <cell r="G1378" t="str">
            <v>㎡</v>
          </cell>
          <cell r="I1378">
            <v>0</v>
          </cell>
        </row>
        <row r="1379">
          <cell r="A1379" t="str">
            <v>E2</v>
          </cell>
          <cell r="B1379">
            <v>0</v>
          </cell>
          <cell r="C1379" t="str">
            <v>계</v>
          </cell>
          <cell r="D1379">
            <v>12378840</v>
          </cell>
          <cell r="I1379">
            <v>0</v>
          </cell>
        </row>
        <row r="1380">
          <cell r="A1380" t="str">
            <v>T2</v>
          </cell>
          <cell r="B1380">
            <v>1384</v>
          </cell>
          <cell r="C1380" t="str">
            <v>3.09</v>
          </cell>
          <cell r="D1380">
            <v>12378968</v>
          </cell>
          <cell r="E1380" t="str">
            <v>교좌장치</v>
          </cell>
          <cell r="I1380">
            <v>0</v>
          </cell>
        </row>
        <row r="1381">
          <cell r="A1381" t="str">
            <v>D00545</v>
          </cell>
          <cell r="B1381">
            <v>2</v>
          </cell>
          <cell r="C1381" t="str">
            <v>a</v>
          </cell>
          <cell r="D1381">
            <v>12379064</v>
          </cell>
          <cell r="E1381" t="str">
            <v>교좌장치</v>
          </cell>
          <cell r="F1381" t="str">
            <v>(고정단 135 Ton)</v>
          </cell>
          <cell r="G1381" t="str">
            <v>EA</v>
          </cell>
          <cell r="I1381">
            <v>0</v>
          </cell>
        </row>
        <row r="1382">
          <cell r="A1382" t="str">
            <v>D00549</v>
          </cell>
          <cell r="B1382">
            <v>8</v>
          </cell>
          <cell r="C1382" t="str">
            <v>b</v>
          </cell>
          <cell r="D1382">
            <v>12379112</v>
          </cell>
          <cell r="E1382" t="str">
            <v>교좌장치</v>
          </cell>
          <cell r="F1382" t="str">
            <v>(횡방향가동단135Ton)</v>
          </cell>
          <cell r="G1382" t="str">
            <v>EA</v>
          </cell>
          <cell r="I1382">
            <v>0</v>
          </cell>
        </row>
        <row r="1383">
          <cell r="A1383" t="str">
            <v>D00548</v>
          </cell>
          <cell r="B1383">
            <v>10</v>
          </cell>
          <cell r="C1383" t="str">
            <v>c</v>
          </cell>
          <cell r="D1383">
            <v>12379151</v>
          </cell>
          <cell r="E1383" t="str">
            <v>교좌장치</v>
          </cell>
          <cell r="F1383" t="str">
            <v>(종방향가동단135Ton)</v>
          </cell>
          <cell r="G1383" t="str">
            <v>EA</v>
          </cell>
          <cell r="I1383">
            <v>0</v>
          </cell>
        </row>
        <row r="1384">
          <cell r="A1384" t="str">
            <v>D00547</v>
          </cell>
          <cell r="B1384">
            <v>40</v>
          </cell>
          <cell r="C1384" t="str">
            <v>d</v>
          </cell>
          <cell r="D1384">
            <v>12379153</v>
          </cell>
          <cell r="E1384" t="str">
            <v>교좌장치</v>
          </cell>
          <cell r="F1384" t="str">
            <v>(양방향가동단135Ton)</v>
          </cell>
          <cell r="G1384" t="str">
            <v>EA</v>
          </cell>
          <cell r="I1384">
            <v>0</v>
          </cell>
        </row>
        <row r="1385">
          <cell r="A1385" t="str">
            <v>E2</v>
          </cell>
          <cell r="B1385">
            <v>0</v>
          </cell>
          <cell r="C1385" t="str">
            <v>계</v>
          </cell>
          <cell r="D1385">
            <v>12379154</v>
          </cell>
          <cell r="I1385">
            <v>0</v>
          </cell>
        </row>
        <row r="1386">
          <cell r="A1386" t="str">
            <v>T2</v>
          </cell>
          <cell r="B1386">
            <v>1389</v>
          </cell>
          <cell r="C1386" t="str">
            <v>3.10</v>
          </cell>
          <cell r="D1386">
            <v>12379282</v>
          </cell>
          <cell r="E1386" t="str">
            <v>P.S.C BEAM</v>
          </cell>
          <cell r="I1386">
            <v>0</v>
          </cell>
        </row>
        <row r="1387">
          <cell r="A1387" t="str">
            <v>D00619</v>
          </cell>
          <cell r="B1387">
            <v>30</v>
          </cell>
          <cell r="C1387" t="str">
            <v>a</v>
          </cell>
          <cell r="D1387">
            <v>12379346</v>
          </cell>
          <cell r="E1387" t="str">
            <v>P.S.C BEAM 제작</v>
          </cell>
          <cell r="F1387" t="str">
            <v>(L=30 M)</v>
          </cell>
          <cell r="G1387" t="str">
            <v>본</v>
          </cell>
          <cell r="I1387">
            <v>0</v>
          </cell>
        </row>
        <row r="1388">
          <cell r="A1388" t="str">
            <v>D00606</v>
          </cell>
          <cell r="B1388">
            <v>30</v>
          </cell>
          <cell r="C1388" t="str">
            <v>b</v>
          </cell>
          <cell r="D1388">
            <v>12379410</v>
          </cell>
          <cell r="E1388" t="str">
            <v>P.S.C 빔 운반및설치</v>
          </cell>
          <cell r="F1388" t="str">
            <v>(L=30 M)</v>
          </cell>
          <cell r="G1388" t="str">
            <v>EA</v>
          </cell>
          <cell r="I1388">
            <v>0</v>
          </cell>
        </row>
        <row r="1389">
          <cell r="A1389" t="str">
            <v>D01130</v>
          </cell>
          <cell r="B1389">
            <v>30</v>
          </cell>
          <cell r="C1389" t="str">
            <v>c</v>
          </cell>
          <cell r="D1389">
            <v>12379474</v>
          </cell>
          <cell r="E1389" t="str">
            <v>P.S.C빔 전도방지시설</v>
          </cell>
          <cell r="G1389" t="str">
            <v>본</v>
          </cell>
          <cell r="I1389">
            <v>0</v>
          </cell>
        </row>
        <row r="1390">
          <cell r="A1390" t="str">
            <v>E2</v>
          </cell>
          <cell r="B1390">
            <v>0</v>
          </cell>
          <cell r="C1390" t="str">
            <v>계</v>
          </cell>
          <cell r="D1390">
            <v>12379506</v>
          </cell>
          <cell r="I1390">
            <v>0</v>
          </cell>
        </row>
        <row r="1391">
          <cell r="A1391" t="str">
            <v>D01313</v>
          </cell>
          <cell r="B1391">
            <v>40</v>
          </cell>
          <cell r="C1391" t="str">
            <v>3.11</v>
          </cell>
          <cell r="D1391">
            <v>12379586</v>
          </cell>
          <cell r="E1391" t="str">
            <v>신축이음장치</v>
          </cell>
          <cell r="F1391" t="str">
            <v>(Rail-No100)</v>
          </cell>
          <cell r="G1391" t="str">
            <v>M</v>
          </cell>
          <cell r="I1391">
            <v>0</v>
          </cell>
        </row>
        <row r="1392">
          <cell r="A1392" t="str">
            <v>D00535</v>
          </cell>
          <cell r="B1392">
            <v>1714</v>
          </cell>
          <cell r="C1392" t="str">
            <v>3.12</v>
          </cell>
          <cell r="D1392">
            <v>12379762</v>
          </cell>
          <cell r="E1392" t="str">
            <v>교면방수</v>
          </cell>
          <cell r="F1392" t="str">
            <v>(도막식)</v>
          </cell>
          <cell r="G1392" t="str">
            <v>㎡</v>
          </cell>
          <cell r="I1392">
            <v>0</v>
          </cell>
        </row>
        <row r="1393">
          <cell r="A1393" t="str">
            <v>T2</v>
          </cell>
          <cell r="B1393">
            <v>1397</v>
          </cell>
          <cell r="C1393" t="str">
            <v>3.13</v>
          </cell>
          <cell r="D1393">
            <v>12379826</v>
          </cell>
          <cell r="E1393" t="str">
            <v>접속슬래브 접합공</v>
          </cell>
          <cell r="I1393">
            <v>0</v>
          </cell>
        </row>
        <row r="1394">
          <cell r="A1394" t="str">
            <v>D01067</v>
          </cell>
          <cell r="B1394">
            <v>100</v>
          </cell>
          <cell r="C1394" t="str">
            <v>a</v>
          </cell>
          <cell r="D1394">
            <v>12379858</v>
          </cell>
          <cell r="E1394" t="str">
            <v>다웰바 설치</v>
          </cell>
          <cell r="F1394" t="str">
            <v>(D=25 m/m, L=500)</v>
          </cell>
          <cell r="G1394" t="str">
            <v>EA</v>
          </cell>
          <cell r="I1394">
            <v>0</v>
          </cell>
        </row>
        <row r="1395">
          <cell r="A1395" t="str">
            <v>D01190</v>
          </cell>
          <cell r="B1395">
            <v>30</v>
          </cell>
          <cell r="C1395" t="str">
            <v>b</v>
          </cell>
          <cell r="D1395">
            <v>12379890</v>
          </cell>
          <cell r="E1395" t="str">
            <v>다웰-켑 설치</v>
          </cell>
          <cell r="F1395" t="str">
            <v>(Φ60 m/m)</v>
          </cell>
          <cell r="G1395" t="str">
            <v>M</v>
          </cell>
          <cell r="I1395">
            <v>0</v>
          </cell>
        </row>
        <row r="1396">
          <cell r="A1396" t="str">
            <v>D00540</v>
          </cell>
          <cell r="B1396">
            <v>100</v>
          </cell>
          <cell r="C1396" t="str">
            <v>c</v>
          </cell>
          <cell r="D1396">
            <v>12379892</v>
          </cell>
          <cell r="E1396" t="str">
            <v>경질고무판</v>
          </cell>
          <cell r="F1396" t="str">
            <v>(150x150)</v>
          </cell>
          <cell r="G1396" t="str">
            <v>EA</v>
          </cell>
          <cell r="I1396">
            <v>0</v>
          </cell>
        </row>
        <row r="1397">
          <cell r="A1397" t="str">
            <v>D00566</v>
          </cell>
          <cell r="B1397">
            <v>16</v>
          </cell>
          <cell r="C1397" t="str">
            <v>d</v>
          </cell>
          <cell r="D1397">
            <v>12379893</v>
          </cell>
          <cell r="E1397" t="str">
            <v>타르페이퍼 설치</v>
          </cell>
          <cell r="F1397" t="str">
            <v>(5 겹)</v>
          </cell>
          <cell r="G1397" t="str">
            <v>㎡</v>
          </cell>
          <cell r="I1397">
            <v>0</v>
          </cell>
        </row>
        <row r="1398">
          <cell r="A1398" t="str">
            <v>E2</v>
          </cell>
          <cell r="B1398">
            <v>0</v>
          </cell>
          <cell r="C1398" t="str">
            <v>계</v>
          </cell>
          <cell r="D1398">
            <v>12379925</v>
          </cell>
          <cell r="I1398">
            <v>0</v>
          </cell>
        </row>
        <row r="1399">
          <cell r="A1399" t="str">
            <v>T2</v>
          </cell>
          <cell r="B1399">
            <v>1401</v>
          </cell>
          <cell r="C1399" t="str">
            <v>3.14</v>
          </cell>
          <cell r="D1399">
            <v>12379958</v>
          </cell>
          <cell r="E1399" t="str">
            <v>무수축 콘크리트</v>
          </cell>
          <cell r="I1399">
            <v>0</v>
          </cell>
        </row>
        <row r="1400">
          <cell r="A1400" t="str">
            <v>D00567</v>
          </cell>
          <cell r="B1400">
            <v>2.7570000000000001</v>
          </cell>
          <cell r="C1400" t="str">
            <v>a</v>
          </cell>
          <cell r="D1400">
            <v>12379974</v>
          </cell>
          <cell r="E1400" t="str">
            <v>무수축몰탈</v>
          </cell>
          <cell r="F1400" t="str">
            <v>(1:1)</v>
          </cell>
          <cell r="G1400" t="str">
            <v>㎥</v>
          </cell>
          <cell r="I1400">
            <v>0</v>
          </cell>
        </row>
        <row r="1401">
          <cell r="A1401" t="str">
            <v>D00568</v>
          </cell>
          <cell r="B1401">
            <v>9.61</v>
          </cell>
          <cell r="C1401" t="str">
            <v>b</v>
          </cell>
          <cell r="D1401">
            <v>12379982</v>
          </cell>
          <cell r="E1401" t="str">
            <v>무수축콘크리트</v>
          </cell>
          <cell r="G1401" t="str">
            <v>㎥</v>
          </cell>
          <cell r="I1401">
            <v>0</v>
          </cell>
        </row>
        <row r="1402">
          <cell r="A1402" t="str">
            <v>E2</v>
          </cell>
          <cell r="B1402">
            <v>0</v>
          </cell>
          <cell r="C1402" t="str">
            <v>계</v>
          </cell>
          <cell r="D1402">
            <v>12379986</v>
          </cell>
          <cell r="I1402">
            <v>0</v>
          </cell>
        </row>
        <row r="1403">
          <cell r="A1403" t="str">
            <v>T2</v>
          </cell>
          <cell r="B1403">
            <v>1405</v>
          </cell>
          <cell r="C1403" t="str">
            <v>3.15</v>
          </cell>
          <cell r="D1403">
            <v>12379988</v>
          </cell>
          <cell r="E1403" t="str">
            <v>스치로폴 설치</v>
          </cell>
          <cell r="I1403">
            <v>0</v>
          </cell>
        </row>
        <row r="1404">
          <cell r="A1404" t="str">
            <v>D00853</v>
          </cell>
          <cell r="B1404">
            <v>8</v>
          </cell>
          <cell r="C1404" t="str">
            <v>a</v>
          </cell>
          <cell r="D1404">
            <v>12380246</v>
          </cell>
          <cell r="E1404" t="str">
            <v>스치로폴설치</v>
          </cell>
          <cell r="F1404" t="str">
            <v>(T=10 m/m)</v>
          </cell>
          <cell r="G1404" t="str">
            <v>㎡</v>
          </cell>
          <cell r="I1404">
            <v>0</v>
          </cell>
        </row>
        <row r="1405">
          <cell r="A1405" t="str">
            <v>D00532</v>
          </cell>
          <cell r="B1405">
            <v>81</v>
          </cell>
          <cell r="C1405" t="str">
            <v>b</v>
          </cell>
          <cell r="D1405">
            <v>12380374</v>
          </cell>
          <cell r="E1405" t="str">
            <v>스치로폴설치</v>
          </cell>
          <cell r="F1405" t="str">
            <v>(T=20 m/m)</v>
          </cell>
          <cell r="G1405" t="str">
            <v>㎡</v>
          </cell>
          <cell r="I1405">
            <v>0</v>
          </cell>
        </row>
        <row r="1406">
          <cell r="A1406" t="str">
            <v>E2</v>
          </cell>
          <cell r="B1406">
            <v>0</v>
          </cell>
          <cell r="C1406" t="str">
            <v>계</v>
          </cell>
          <cell r="D1406">
            <v>12380375</v>
          </cell>
          <cell r="I1406">
            <v>0</v>
          </cell>
        </row>
        <row r="1407">
          <cell r="A1407" t="str">
            <v>T2</v>
          </cell>
          <cell r="B1407">
            <v>1411</v>
          </cell>
          <cell r="C1407" t="str">
            <v>3.16</v>
          </cell>
          <cell r="D1407">
            <v>12380502</v>
          </cell>
          <cell r="E1407" t="str">
            <v>배수시설</v>
          </cell>
          <cell r="I1407">
            <v>0</v>
          </cell>
        </row>
        <row r="1408">
          <cell r="A1408" t="str">
            <v>D00572</v>
          </cell>
          <cell r="B1408">
            <v>12</v>
          </cell>
          <cell r="C1408" t="str">
            <v>a</v>
          </cell>
          <cell r="D1408">
            <v>12380503</v>
          </cell>
          <cell r="E1408" t="str">
            <v>집 수 구</v>
          </cell>
          <cell r="G1408" t="str">
            <v>EA</v>
          </cell>
          <cell r="I1408">
            <v>0</v>
          </cell>
        </row>
        <row r="1409">
          <cell r="A1409" t="str">
            <v>D00573</v>
          </cell>
          <cell r="B1409">
            <v>32</v>
          </cell>
          <cell r="C1409" t="str">
            <v>b</v>
          </cell>
          <cell r="D1409">
            <v>12380504</v>
          </cell>
          <cell r="E1409" t="str">
            <v>배 수 구</v>
          </cell>
          <cell r="F1409" t="str">
            <v>(스테인레스관)</v>
          </cell>
          <cell r="G1409" t="str">
            <v>M</v>
          </cell>
          <cell r="I1409">
            <v>0</v>
          </cell>
        </row>
        <row r="1410">
          <cell r="A1410" t="str">
            <v>D00574</v>
          </cell>
          <cell r="B1410">
            <v>8</v>
          </cell>
          <cell r="C1410" t="str">
            <v>c</v>
          </cell>
          <cell r="D1410">
            <v>12380568</v>
          </cell>
          <cell r="E1410" t="str">
            <v>부착시설(A)</v>
          </cell>
          <cell r="G1410" t="str">
            <v>EA</v>
          </cell>
          <cell r="I1410">
            <v>0</v>
          </cell>
        </row>
        <row r="1411">
          <cell r="A1411" t="str">
            <v>D00577</v>
          </cell>
          <cell r="B1411">
            <v>23</v>
          </cell>
          <cell r="C1411" t="str">
            <v>d</v>
          </cell>
          <cell r="D1411">
            <v>12380600</v>
          </cell>
          <cell r="E1411" t="str">
            <v>도 수 로</v>
          </cell>
          <cell r="G1411" t="str">
            <v>M</v>
          </cell>
          <cell r="I1411">
            <v>0</v>
          </cell>
        </row>
        <row r="1412">
          <cell r="A1412" t="str">
            <v>E2</v>
          </cell>
          <cell r="B1412">
            <v>0</v>
          </cell>
          <cell r="C1412" t="str">
            <v>계</v>
          </cell>
          <cell r="D1412">
            <v>12380616</v>
          </cell>
          <cell r="I1412">
            <v>0</v>
          </cell>
        </row>
        <row r="1413">
          <cell r="A1413" t="str">
            <v>T2</v>
          </cell>
          <cell r="B1413">
            <v>1415</v>
          </cell>
          <cell r="C1413" t="str">
            <v>3.17</v>
          </cell>
          <cell r="D1413">
            <v>12380632</v>
          </cell>
          <cell r="E1413" t="str">
            <v>스페이서설치</v>
          </cell>
          <cell r="I1413">
            <v>0</v>
          </cell>
        </row>
        <row r="1414">
          <cell r="A1414" t="str">
            <v>D00588</v>
          </cell>
          <cell r="B1414">
            <v>2598</v>
          </cell>
          <cell r="C1414" t="str">
            <v>a</v>
          </cell>
          <cell r="D1414">
            <v>12380648</v>
          </cell>
          <cell r="E1414" t="str">
            <v>스페이서 설치</v>
          </cell>
          <cell r="F1414" t="str">
            <v>(슬라브및기초용)</v>
          </cell>
          <cell r="G1414" t="str">
            <v>㎡</v>
          </cell>
          <cell r="I1414">
            <v>0</v>
          </cell>
        </row>
        <row r="1415">
          <cell r="A1415" t="str">
            <v>D01070</v>
          </cell>
          <cell r="B1415">
            <v>151</v>
          </cell>
          <cell r="C1415" t="str">
            <v>b</v>
          </cell>
          <cell r="D1415">
            <v>12380656</v>
          </cell>
          <cell r="E1415" t="str">
            <v>스페이서 설치</v>
          </cell>
          <cell r="F1415" t="str">
            <v>(벽체용)</v>
          </cell>
          <cell r="G1415" t="str">
            <v>㎡</v>
          </cell>
          <cell r="I1415">
            <v>0</v>
          </cell>
        </row>
        <row r="1416">
          <cell r="A1416" t="str">
            <v>E2</v>
          </cell>
          <cell r="B1416">
            <v>0</v>
          </cell>
          <cell r="C1416" t="str">
            <v>계</v>
          </cell>
          <cell r="D1416">
            <v>12380660</v>
          </cell>
          <cell r="I1416">
            <v>0</v>
          </cell>
        </row>
        <row r="1417">
          <cell r="A1417" t="str">
            <v>T2</v>
          </cell>
          <cell r="B1417">
            <v>1420</v>
          </cell>
          <cell r="C1417" t="str">
            <v>3.18</v>
          </cell>
          <cell r="D1417">
            <v>12380678</v>
          </cell>
          <cell r="E1417" t="str">
            <v>교명판 설명판</v>
          </cell>
          <cell r="I1417">
            <v>0</v>
          </cell>
        </row>
        <row r="1418">
          <cell r="A1418" t="str">
            <v>D00581</v>
          </cell>
          <cell r="B1418">
            <v>4</v>
          </cell>
          <cell r="C1418" t="str">
            <v>a</v>
          </cell>
          <cell r="D1418">
            <v>12380679</v>
          </cell>
          <cell r="E1418" t="str">
            <v>교 명 주</v>
          </cell>
          <cell r="F1418" t="str">
            <v>(소형,화강석)</v>
          </cell>
          <cell r="G1418" t="str">
            <v>기</v>
          </cell>
          <cell r="I1418">
            <v>0</v>
          </cell>
        </row>
        <row r="1419">
          <cell r="A1419" t="str">
            <v>D00583</v>
          </cell>
          <cell r="B1419">
            <v>2</v>
          </cell>
          <cell r="C1419" t="str">
            <v>b</v>
          </cell>
          <cell r="D1419">
            <v>12380680</v>
          </cell>
          <cell r="E1419" t="str">
            <v>교 명 판(황동주물)</v>
          </cell>
          <cell r="F1419" t="str">
            <v>(450x200x10)</v>
          </cell>
          <cell r="G1419" t="str">
            <v>EA</v>
          </cell>
          <cell r="I1419">
            <v>0</v>
          </cell>
        </row>
        <row r="1420">
          <cell r="A1420" t="str">
            <v>D00584</v>
          </cell>
          <cell r="B1420">
            <v>2</v>
          </cell>
          <cell r="C1420" t="str">
            <v>c</v>
          </cell>
          <cell r="D1420">
            <v>12380744</v>
          </cell>
          <cell r="E1420" t="str">
            <v>설 명 판(황동주물)</v>
          </cell>
          <cell r="F1420" t="str">
            <v>(500x300x10)</v>
          </cell>
          <cell r="G1420" t="str">
            <v>EA</v>
          </cell>
          <cell r="I1420">
            <v>0</v>
          </cell>
        </row>
        <row r="1421">
          <cell r="A1421" t="str">
            <v>E2</v>
          </cell>
          <cell r="B1421">
            <v>0</v>
          </cell>
          <cell r="C1421" t="str">
            <v>계</v>
          </cell>
          <cell r="D1421">
            <v>12380776</v>
          </cell>
          <cell r="I1421">
            <v>0</v>
          </cell>
        </row>
        <row r="1422">
          <cell r="A1422" t="str">
            <v>D00594</v>
          </cell>
          <cell r="B1422">
            <v>2</v>
          </cell>
          <cell r="C1422" t="str">
            <v>3.19</v>
          </cell>
          <cell r="D1422">
            <v>12380784</v>
          </cell>
          <cell r="E1422" t="str">
            <v>측량기준점 설치</v>
          </cell>
          <cell r="F1422" t="str">
            <v>(황동주물)</v>
          </cell>
          <cell r="G1422" t="str">
            <v>EA</v>
          </cell>
          <cell r="I1422">
            <v>0</v>
          </cell>
        </row>
        <row r="1423">
          <cell r="A1423" t="str">
            <v>T2</v>
          </cell>
          <cell r="B1423">
            <v>1425</v>
          </cell>
          <cell r="C1423" t="str">
            <v>3.20</v>
          </cell>
          <cell r="D1423">
            <v>12380912</v>
          </cell>
          <cell r="E1423" t="str">
            <v>충 진 재</v>
          </cell>
          <cell r="I1423">
            <v>0</v>
          </cell>
        </row>
        <row r="1424">
          <cell r="A1424" t="str">
            <v>D00846</v>
          </cell>
          <cell r="B1424">
            <v>90</v>
          </cell>
          <cell r="C1424" t="str">
            <v>a</v>
          </cell>
          <cell r="D1424">
            <v>12380980</v>
          </cell>
          <cell r="E1424" t="str">
            <v>폴리우레탄실란트채움</v>
          </cell>
          <cell r="F1424" t="str">
            <v>(25x20)</v>
          </cell>
          <cell r="G1424" t="str">
            <v>M</v>
          </cell>
          <cell r="I1424">
            <v>0</v>
          </cell>
        </row>
        <row r="1425">
          <cell r="A1425" t="str">
            <v>D01224</v>
          </cell>
          <cell r="B1425">
            <v>57</v>
          </cell>
          <cell r="C1425" t="str">
            <v>b</v>
          </cell>
          <cell r="D1425">
            <v>12380984</v>
          </cell>
          <cell r="E1425" t="str">
            <v>폴리우레탄실란트채움</v>
          </cell>
          <cell r="F1425" t="str">
            <v>(25x10)</v>
          </cell>
          <cell r="G1425" t="str">
            <v>M</v>
          </cell>
          <cell r="I1425">
            <v>0</v>
          </cell>
        </row>
        <row r="1426">
          <cell r="A1426" t="str">
            <v>E2</v>
          </cell>
          <cell r="B1426">
            <v>0</v>
          </cell>
          <cell r="C1426" t="str">
            <v>계</v>
          </cell>
          <cell r="D1426">
            <v>12380986</v>
          </cell>
          <cell r="I1426">
            <v>0</v>
          </cell>
        </row>
        <row r="1427">
          <cell r="A1427" t="str">
            <v>D01308</v>
          </cell>
          <cell r="B1427">
            <v>742</v>
          </cell>
          <cell r="C1427" t="str">
            <v>3.21</v>
          </cell>
          <cell r="D1427">
            <v>12381426</v>
          </cell>
          <cell r="E1427" t="str">
            <v>강섬유보강재</v>
          </cell>
          <cell r="F1427" t="str">
            <v>(900 g/㎥)</v>
          </cell>
          <cell r="G1427" t="str">
            <v>㎥</v>
          </cell>
          <cell r="I1427">
            <v>0</v>
          </cell>
        </row>
        <row r="1428">
          <cell r="A1428" t="str">
            <v>D01309</v>
          </cell>
          <cell r="B1428">
            <v>40</v>
          </cell>
          <cell r="C1428" t="str">
            <v>3.22</v>
          </cell>
          <cell r="D1428">
            <v>12381922</v>
          </cell>
          <cell r="E1428" t="str">
            <v>모래주머니</v>
          </cell>
          <cell r="G1428" t="str">
            <v>EA</v>
          </cell>
          <cell r="I1428">
            <v>0</v>
          </cell>
        </row>
        <row r="1429">
          <cell r="A1429" t="str">
            <v>D03860</v>
          </cell>
          <cell r="B1429">
            <v>198</v>
          </cell>
          <cell r="C1429" t="str">
            <v>3.23</v>
          </cell>
          <cell r="D1429">
            <v>12534919</v>
          </cell>
          <cell r="E1429" t="str">
            <v>방 호 벽</v>
          </cell>
          <cell r="F1429" t="str">
            <v>(일반용)</v>
          </cell>
          <cell r="G1429" t="str">
            <v>M</v>
          </cell>
          <cell r="I1429">
            <v>0</v>
          </cell>
        </row>
        <row r="1430">
          <cell r="A1430" t="str">
            <v>D00791</v>
          </cell>
          <cell r="B1430">
            <v>60</v>
          </cell>
          <cell r="C1430" t="str">
            <v>3.24</v>
          </cell>
          <cell r="D1430">
            <v>12611417</v>
          </cell>
          <cell r="E1430" t="str">
            <v>교좌장치표지판</v>
          </cell>
          <cell r="G1430" t="str">
            <v>EA</v>
          </cell>
          <cell r="I1430">
            <v>0</v>
          </cell>
        </row>
        <row r="1431">
          <cell r="A1431" t="str">
            <v>D00817</v>
          </cell>
          <cell r="B1431">
            <v>0.1</v>
          </cell>
          <cell r="C1431" t="str">
            <v>3.25</v>
          </cell>
          <cell r="D1431">
            <v>12649666</v>
          </cell>
          <cell r="E1431" t="str">
            <v>아스팔트 채움</v>
          </cell>
          <cell r="F1431" t="str">
            <v>(브론아스팔트)</v>
          </cell>
          <cell r="G1431" t="str">
            <v>㎥</v>
          </cell>
          <cell r="I1431">
            <v>0</v>
          </cell>
        </row>
        <row r="1432">
          <cell r="A1432" t="str">
            <v>D01064</v>
          </cell>
          <cell r="B1432">
            <v>90</v>
          </cell>
          <cell r="C1432" t="str">
            <v>3.26</v>
          </cell>
          <cell r="D1432">
            <v>12668791</v>
          </cell>
          <cell r="E1432" t="str">
            <v>중앙분리대</v>
          </cell>
          <cell r="G1432" t="str">
            <v>M</v>
          </cell>
          <cell r="I1432">
            <v>0</v>
          </cell>
        </row>
        <row r="1433">
          <cell r="A1433" t="str">
            <v>D03817</v>
          </cell>
          <cell r="B1433">
            <v>29</v>
          </cell>
          <cell r="C1433" t="str">
            <v>3.27</v>
          </cell>
          <cell r="D1433">
            <v>12678353</v>
          </cell>
          <cell r="E1433" t="str">
            <v>ELASTIC FILLER</v>
          </cell>
          <cell r="F1433" t="str">
            <v>(T=20 m/m)</v>
          </cell>
          <cell r="G1433" t="str">
            <v>㎡</v>
          </cell>
          <cell r="I1433">
            <v>0</v>
          </cell>
        </row>
        <row r="1434">
          <cell r="A1434" t="str">
            <v>D01305</v>
          </cell>
          <cell r="B1434">
            <v>2</v>
          </cell>
          <cell r="C1434" t="str">
            <v>3.28</v>
          </cell>
          <cell r="D1434">
            <v>12680744</v>
          </cell>
          <cell r="E1434" t="str">
            <v>점검용계단</v>
          </cell>
          <cell r="G1434" t="str">
            <v>EA</v>
          </cell>
          <cell r="I1434">
            <v>0</v>
          </cell>
        </row>
        <row r="1435">
          <cell r="A1435" t="str">
            <v>D03859</v>
          </cell>
          <cell r="B1435">
            <v>1</v>
          </cell>
          <cell r="C1435" t="str">
            <v>3.29</v>
          </cell>
          <cell r="D1435">
            <v>12683134</v>
          </cell>
          <cell r="E1435" t="str">
            <v>천공장비조립및해체</v>
          </cell>
          <cell r="G1435" t="str">
            <v>회</v>
          </cell>
          <cell r="I1435">
            <v>0</v>
          </cell>
        </row>
        <row r="1436">
          <cell r="A1436" t="str">
            <v>D03857</v>
          </cell>
          <cell r="B1436">
            <v>1392</v>
          </cell>
          <cell r="C1436" t="str">
            <v>3.30</v>
          </cell>
          <cell r="D1436">
            <v>12685525</v>
          </cell>
          <cell r="E1436" t="str">
            <v>법면보호블럭</v>
          </cell>
          <cell r="F1436" t="str">
            <v>(하천용)</v>
          </cell>
          <cell r="G1436" t="str">
            <v>㎡</v>
          </cell>
          <cell r="I1436">
            <v>0</v>
          </cell>
        </row>
        <row r="1437">
          <cell r="A1437" t="str">
            <v>D00844</v>
          </cell>
          <cell r="B1437">
            <v>100</v>
          </cell>
          <cell r="C1437" t="str">
            <v>3.31</v>
          </cell>
          <cell r="D1437">
            <v>12686720</v>
          </cell>
          <cell r="E1437" t="str">
            <v>법면보호블럭</v>
          </cell>
          <cell r="F1437" t="str">
            <v>(기초)</v>
          </cell>
          <cell r="G1437" t="str">
            <v>M</v>
          </cell>
          <cell r="I1437">
            <v>0</v>
          </cell>
        </row>
        <row r="1438">
          <cell r="A1438" t="str">
            <v>D00847</v>
          </cell>
          <cell r="B1438">
            <v>198</v>
          </cell>
          <cell r="C1438" t="str">
            <v>3.32</v>
          </cell>
          <cell r="D1438">
            <v>12687318</v>
          </cell>
          <cell r="E1438" t="str">
            <v>가드휀스설치</v>
          </cell>
          <cell r="G1438" t="str">
            <v>M</v>
          </cell>
          <cell r="I1438">
            <v>0</v>
          </cell>
        </row>
        <row r="1439">
          <cell r="A1439" t="str">
            <v>T2</v>
          </cell>
          <cell r="B1439">
            <v>1441</v>
          </cell>
          <cell r="C1439" t="str">
            <v>3.33</v>
          </cell>
          <cell r="D1439">
            <v>12687617</v>
          </cell>
          <cell r="E1439" t="str">
            <v>파일재하시험</v>
          </cell>
          <cell r="I1439">
            <v>0</v>
          </cell>
        </row>
        <row r="1440">
          <cell r="A1440" t="str">
            <v>D03869</v>
          </cell>
          <cell r="B1440">
            <v>1</v>
          </cell>
          <cell r="C1440" t="str">
            <v>a</v>
          </cell>
          <cell r="D1440">
            <v>12687766</v>
          </cell>
          <cell r="E1440" t="str">
            <v>파일재하시험</v>
          </cell>
          <cell r="F1440" t="str">
            <v>(정재하시험)</v>
          </cell>
          <cell r="G1440" t="str">
            <v>개소</v>
          </cell>
          <cell r="I1440">
            <v>0</v>
          </cell>
        </row>
        <row r="1441">
          <cell r="A1441" t="str">
            <v>D03870</v>
          </cell>
          <cell r="B1441">
            <v>7</v>
          </cell>
          <cell r="C1441" t="str">
            <v>b</v>
          </cell>
          <cell r="D1441">
            <v>12687841</v>
          </cell>
          <cell r="E1441" t="str">
            <v>파일재하시험</v>
          </cell>
          <cell r="F1441" t="str">
            <v>(동재하시험)</v>
          </cell>
          <cell r="G1441" t="str">
            <v>개소</v>
          </cell>
          <cell r="I1441">
            <v>0</v>
          </cell>
        </row>
        <row r="1442">
          <cell r="A1442" t="str">
            <v>E2</v>
          </cell>
          <cell r="B1442">
            <v>0</v>
          </cell>
          <cell r="C1442" t="str">
            <v>계</v>
          </cell>
          <cell r="D1442">
            <v>12687878</v>
          </cell>
          <cell r="I1442">
            <v>0</v>
          </cell>
        </row>
        <row r="1443">
          <cell r="A1443" t="str">
            <v>T2</v>
          </cell>
          <cell r="B1443">
            <v>1449</v>
          </cell>
          <cell r="C1443" t="str">
            <v>3.34</v>
          </cell>
          <cell r="D1443">
            <v>12688006</v>
          </cell>
          <cell r="E1443" t="str">
            <v>가 도 공</v>
          </cell>
          <cell r="I1443">
            <v>0</v>
          </cell>
        </row>
        <row r="1444">
          <cell r="A1444" t="str">
            <v>D00037</v>
          </cell>
          <cell r="B1444">
            <v>2685</v>
          </cell>
          <cell r="C1444" t="str">
            <v>a</v>
          </cell>
          <cell r="D1444">
            <v>12688007</v>
          </cell>
          <cell r="E1444" t="str">
            <v>가도성토및철거</v>
          </cell>
          <cell r="G1444" t="str">
            <v>㎥</v>
          </cell>
          <cell r="I1444">
            <v>0</v>
          </cell>
        </row>
        <row r="1445">
          <cell r="A1445" t="str">
            <v>D03742</v>
          </cell>
          <cell r="B1445">
            <v>221</v>
          </cell>
          <cell r="C1445" t="str">
            <v>b</v>
          </cell>
          <cell r="D1445">
            <v>12688072</v>
          </cell>
          <cell r="E1445" t="str">
            <v>보조기층생산</v>
          </cell>
          <cell r="F1445" t="str">
            <v>(현장암유용)</v>
          </cell>
          <cell r="G1445" t="str">
            <v>㎥</v>
          </cell>
          <cell r="I1445">
            <v>0</v>
          </cell>
        </row>
        <row r="1446">
          <cell r="A1446" t="str">
            <v>D00798</v>
          </cell>
          <cell r="B1446">
            <v>172</v>
          </cell>
          <cell r="C1446" t="str">
            <v>c</v>
          </cell>
          <cell r="D1446">
            <v>12688104</v>
          </cell>
          <cell r="E1446" t="str">
            <v>보조기층</v>
          </cell>
          <cell r="F1446" t="str">
            <v>(포설및다짐 T=20 Cm)</v>
          </cell>
          <cell r="G1446" t="str">
            <v>㎥</v>
          </cell>
          <cell r="I1446">
            <v>0</v>
          </cell>
        </row>
        <row r="1447">
          <cell r="A1447" t="str">
            <v>D00976</v>
          </cell>
          <cell r="B1447">
            <v>70</v>
          </cell>
          <cell r="C1447" t="str">
            <v>d</v>
          </cell>
          <cell r="D1447">
            <v>12688126</v>
          </cell>
          <cell r="E1447" t="str">
            <v>흄관부설</v>
          </cell>
          <cell r="F1447" t="str">
            <v>(D=1200 m/m)</v>
          </cell>
          <cell r="G1447" t="str">
            <v>본</v>
          </cell>
          <cell r="I1447">
            <v>0</v>
          </cell>
        </row>
        <row r="1448">
          <cell r="A1448" t="str">
            <v>D03941</v>
          </cell>
          <cell r="B1448">
            <v>1</v>
          </cell>
          <cell r="C1448" t="str">
            <v>e</v>
          </cell>
          <cell r="D1448">
            <v>12688127</v>
          </cell>
          <cell r="E1448" t="str">
            <v>상수원보호장비</v>
          </cell>
          <cell r="F1448" t="str">
            <v>(TYPE-2)</v>
          </cell>
          <cell r="G1448" t="str">
            <v>식</v>
          </cell>
          <cell r="I1448">
            <v>0</v>
          </cell>
        </row>
        <row r="1449">
          <cell r="A1449" t="str">
            <v>D00847</v>
          </cell>
          <cell r="B1449">
            <v>198</v>
          </cell>
          <cell r="C1449" t="str">
            <v>f</v>
          </cell>
          <cell r="D1449">
            <v>12688128</v>
          </cell>
          <cell r="E1449" t="str">
            <v>가드휀스설치</v>
          </cell>
          <cell r="G1449" t="str">
            <v>M</v>
          </cell>
          <cell r="I1449">
            <v>0</v>
          </cell>
        </row>
        <row r="1450">
          <cell r="A1450" t="str">
            <v>E2</v>
          </cell>
          <cell r="B1450">
            <v>0</v>
          </cell>
          <cell r="C1450" t="str">
            <v>계</v>
          </cell>
          <cell r="D1450">
            <v>12688256</v>
          </cell>
          <cell r="I1450">
            <v>0</v>
          </cell>
        </row>
        <row r="1451">
          <cell r="A1451" t="str">
            <v>E3</v>
          </cell>
          <cell r="B1451">
            <v>0</v>
          </cell>
          <cell r="C1451" t="str">
            <v>합계</v>
          </cell>
          <cell r="D1451">
            <v>12688293</v>
          </cell>
          <cell r="I1451">
            <v>0</v>
          </cell>
        </row>
        <row r="1452">
          <cell r="A1452" t="str">
            <v>T3</v>
          </cell>
          <cell r="B1452">
            <v>1496</v>
          </cell>
          <cell r="C1452" t="str">
            <v>3.L</v>
          </cell>
          <cell r="D1452">
            <v>12688421</v>
          </cell>
          <cell r="E1452" t="str">
            <v>장 성 지하차도</v>
          </cell>
          <cell r="I1452">
            <v>0</v>
          </cell>
        </row>
        <row r="1453">
          <cell r="A1453" t="str">
            <v>T2</v>
          </cell>
          <cell r="B1453">
            <v>1458</v>
          </cell>
          <cell r="C1453" t="str">
            <v>3.01</v>
          </cell>
          <cell r="D1453">
            <v>12841718</v>
          </cell>
          <cell r="E1453" t="str">
            <v>토          공</v>
          </cell>
          <cell r="I1453">
            <v>0</v>
          </cell>
        </row>
        <row r="1454">
          <cell r="A1454" t="str">
            <v>D00096</v>
          </cell>
          <cell r="B1454">
            <v>6369</v>
          </cell>
          <cell r="C1454" t="str">
            <v>a</v>
          </cell>
          <cell r="D1454">
            <v>12918642</v>
          </cell>
          <cell r="E1454" t="str">
            <v>구조물터파기</v>
          </cell>
          <cell r="F1454" t="str">
            <v>(육상토사 0∼2 M)</v>
          </cell>
          <cell r="G1454" t="str">
            <v>㎥</v>
          </cell>
          <cell r="I1454">
            <v>0</v>
          </cell>
        </row>
        <row r="1455">
          <cell r="A1455" t="str">
            <v>D00097</v>
          </cell>
          <cell r="B1455">
            <v>5674</v>
          </cell>
          <cell r="C1455" t="str">
            <v>b</v>
          </cell>
          <cell r="D1455">
            <v>12995566</v>
          </cell>
          <cell r="E1455" t="str">
            <v>구조물터파기</v>
          </cell>
          <cell r="F1455" t="str">
            <v>(육상토사 2∼4 M)</v>
          </cell>
          <cell r="G1455" t="str">
            <v>㎥</v>
          </cell>
          <cell r="I1455">
            <v>0</v>
          </cell>
        </row>
        <row r="1456">
          <cell r="A1456" t="str">
            <v>D00038</v>
          </cell>
          <cell r="B1456">
            <v>8647</v>
          </cell>
          <cell r="C1456" t="str">
            <v>c</v>
          </cell>
          <cell r="D1456">
            <v>12995597</v>
          </cell>
          <cell r="E1456" t="str">
            <v>토사치환</v>
          </cell>
          <cell r="F1456" t="str">
            <v>노상다짐</v>
          </cell>
          <cell r="G1456" t="str">
            <v>㎥</v>
          </cell>
          <cell r="I1456">
            <v>0</v>
          </cell>
        </row>
        <row r="1457">
          <cell r="A1457" t="str">
            <v>D00170</v>
          </cell>
          <cell r="B1457">
            <v>3121</v>
          </cell>
          <cell r="C1457" t="str">
            <v>d</v>
          </cell>
          <cell r="D1457">
            <v>12995807</v>
          </cell>
          <cell r="E1457" t="str">
            <v>뒷채움잡석</v>
          </cell>
          <cell r="F1457" t="str">
            <v>(현장암유용)</v>
          </cell>
          <cell r="G1457" t="str">
            <v>㎥</v>
          </cell>
          <cell r="I1457">
            <v>0</v>
          </cell>
        </row>
        <row r="1458">
          <cell r="A1458" t="str">
            <v>D00185</v>
          </cell>
          <cell r="B1458">
            <v>4176</v>
          </cell>
          <cell r="C1458" t="str">
            <v>e</v>
          </cell>
          <cell r="D1458">
            <v>12995867</v>
          </cell>
          <cell r="E1458" t="str">
            <v>잡석운반</v>
          </cell>
          <cell r="F1458" t="str">
            <v>(현장암유용)</v>
          </cell>
          <cell r="G1458" t="str">
            <v>㎥</v>
          </cell>
          <cell r="I1458">
            <v>0</v>
          </cell>
        </row>
        <row r="1459">
          <cell r="A1459" t="str">
            <v>E2</v>
          </cell>
          <cell r="B1459">
            <v>0</v>
          </cell>
          <cell r="C1459" t="str">
            <v>계</v>
          </cell>
          <cell r="D1459">
            <v>12995927</v>
          </cell>
          <cell r="I1459">
            <v>0</v>
          </cell>
        </row>
        <row r="1460">
          <cell r="A1460" t="str">
            <v>T2</v>
          </cell>
          <cell r="B1460">
            <v>1464</v>
          </cell>
          <cell r="C1460" t="str">
            <v>3.02</v>
          </cell>
          <cell r="D1460">
            <v>12996286</v>
          </cell>
          <cell r="E1460" t="str">
            <v>거 푸 집</v>
          </cell>
          <cell r="I1460">
            <v>0</v>
          </cell>
        </row>
        <row r="1461">
          <cell r="A1461" t="str">
            <v>D00276</v>
          </cell>
          <cell r="B1461">
            <v>2191</v>
          </cell>
          <cell r="C1461" t="str">
            <v>a</v>
          </cell>
          <cell r="D1461">
            <v>12996287</v>
          </cell>
          <cell r="E1461" t="str">
            <v>합판거푸집</v>
          </cell>
          <cell r="F1461" t="str">
            <v>(3 회)</v>
          </cell>
          <cell r="G1461" t="str">
            <v>㎡</v>
          </cell>
          <cell r="I1461">
            <v>0</v>
          </cell>
        </row>
        <row r="1462">
          <cell r="A1462" t="str">
            <v>D00280</v>
          </cell>
          <cell r="B1462">
            <v>188</v>
          </cell>
          <cell r="C1462" t="str">
            <v>b</v>
          </cell>
          <cell r="D1462">
            <v>12996351</v>
          </cell>
          <cell r="E1462" t="str">
            <v>합판거푸집</v>
          </cell>
          <cell r="F1462" t="str">
            <v>(4 회)</v>
          </cell>
          <cell r="G1462" t="str">
            <v>㎡</v>
          </cell>
          <cell r="I1462">
            <v>0</v>
          </cell>
        </row>
        <row r="1463">
          <cell r="A1463" t="str">
            <v>D00282</v>
          </cell>
          <cell r="B1463">
            <v>38</v>
          </cell>
          <cell r="C1463" t="str">
            <v>c</v>
          </cell>
          <cell r="D1463">
            <v>12996383</v>
          </cell>
          <cell r="E1463" t="str">
            <v>합판거푸집</v>
          </cell>
          <cell r="F1463" t="str">
            <v>(6 회)</v>
          </cell>
          <cell r="G1463" t="str">
            <v>㎡</v>
          </cell>
          <cell r="I1463">
            <v>0</v>
          </cell>
        </row>
        <row r="1464">
          <cell r="A1464" t="str">
            <v>D00265</v>
          </cell>
          <cell r="B1464">
            <v>253</v>
          </cell>
          <cell r="C1464" t="str">
            <v>d</v>
          </cell>
          <cell r="D1464">
            <v>12996391</v>
          </cell>
          <cell r="E1464" t="str">
            <v>문양거푸집(합판4회+</v>
          </cell>
          <cell r="F1464" t="str">
            <v>문양스치로폴(0∼7M)</v>
          </cell>
          <cell r="G1464" t="str">
            <v>㎡</v>
          </cell>
          <cell r="I1464">
            <v>0</v>
          </cell>
        </row>
        <row r="1465">
          <cell r="A1465" t="str">
            <v>E2</v>
          </cell>
          <cell r="B1465">
            <v>0</v>
          </cell>
          <cell r="C1465" t="str">
            <v>계</v>
          </cell>
          <cell r="D1465">
            <v>12996399</v>
          </cell>
          <cell r="I1465">
            <v>0</v>
          </cell>
        </row>
        <row r="1466">
          <cell r="A1466" t="str">
            <v>D00323</v>
          </cell>
          <cell r="B1466">
            <v>1075</v>
          </cell>
          <cell r="C1466" t="str">
            <v>3.03</v>
          </cell>
          <cell r="D1466">
            <v>12996400</v>
          </cell>
          <cell r="E1466" t="str">
            <v>강관비계</v>
          </cell>
          <cell r="F1466" t="str">
            <v>(0∼30 M)</v>
          </cell>
          <cell r="G1466" t="str">
            <v>㎡</v>
          </cell>
          <cell r="I1466">
            <v>0</v>
          </cell>
        </row>
        <row r="1467">
          <cell r="A1467" t="str">
            <v>D00334</v>
          </cell>
          <cell r="B1467">
            <v>3156</v>
          </cell>
          <cell r="C1467" t="str">
            <v>3.04</v>
          </cell>
          <cell r="D1467">
            <v>12996520</v>
          </cell>
          <cell r="E1467" t="str">
            <v>강관동바리</v>
          </cell>
          <cell r="F1467" t="str">
            <v>(교량용)</v>
          </cell>
          <cell r="G1467" t="str">
            <v>공㎥</v>
          </cell>
          <cell r="I1467">
            <v>0</v>
          </cell>
        </row>
        <row r="1468">
          <cell r="A1468" t="str">
            <v>T2</v>
          </cell>
          <cell r="B1468">
            <v>1470</v>
          </cell>
          <cell r="C1468" t="str">
            <v>3.05</v>
          </cell>
          <cell r="D1468">
            <v>12996648</v>
          </cell>
          <cell r="E1468" t="str">
            <v>철근가공조립</v>
          </cell>
          <cell r="I1468">
            <v>0</v>
          </cell>
        </row>
        <row r="1469">
          <cell r="A1469" t="str">
            <v>D00271</v>
          </cell>
          <cell r="B1469">
            <v>82.427999999999997</v>
          </cell>
          <cell r="C1469" t="str">
            <v>a</v>
          </cell>
          <cell r="D1469">
            <v>12996776</v>
          </cell>
          <cell r="E1469" t="str">
            <v>철근가공조립</v>
          </cell>
          <cell r="F1469" t="str">
            <v>(보 통)</v>
          </cell>
          <cell r="G1469" t="str">
            <v>Ton</v>
          </cell>
          <cell r="I1469">
            <v>0</v>
          </cell>
        </row>
        <row r="1470">
          <cell r="A1470" t="str">
            <v>D00272</v>
          </cell>
          <cell r="B1470">
            <v>426.21100000000001</v>
          </cell>
          <cell r="C1470" t="str">
            <v>b</v>
          </cell>
          <cell r="D1470">
            <v>12996780</v>
          </cell>
          <cell r="E1470" t="str">
            <v>철근가공조립</v>
          </cell>
          <cell r="F1470" t="str">
            <v>(복 잡)</v>
          </cell>
          <cell r="G1470" t="str">
            <v>Ton</v>
          </cell>
          <cell r="I1470">
            <v>0</v>
          </cell>
        </row>
        <row r="1471">
          <cell r="A1471" t="str">
            <v>E2</v>
          </cell>
          <cell r="B1471">
            <v>0</v>
          </cell>
          <cell r="C1471" t="str">
            <v>계</v>
          </cell>
          <cell r="D1471">
            <v>12996783</v>
          </cell>
          <cell r="I1471">
            <v>0</v>
          </cell>
        </row>
        <row r="1472">
          <cell r="A1472" t="str">
            <v>T2</v>
          </cell>
          <cell r="B1472">
            <v>1474</v>
          </cell>
          <cell r="C1472" t="str">
            <v>3.06</v>
          </cell>
          <cell r="D1472">
            <v>12996784</v>
          </cell>
          <cell r="E1472" t="str">
            <v>콘크리트타설</v>
          </cell>
          <cell r="I1472">
            <v>0</v>
          </cell>
        </row>
        <row r="1473">
          <cell r="A1473" t="str">
            <v>D00237</v>
          </cell>
          <cell r="B1473">
            <v>2271</v>
          </cell>
          <cell r="C1473" t="str">
            <v>a</v>
          </cell>
          <cell r="D1473">
            <v>12996848</v>
          </cell>
          <cell r="E1473" t="str">
            <v>콘크리트타설</v>
          </cell>
          <cell r="F1473" t="str">
            <v>(철근 펌프카)</v>
          </cell>
          <cell r="G1473" t="str">
            <v>㎥</v>
          </cell>
          <cell r="I1473">
            <v>0</v>
          </cell>
        </row>
        <row r="1474">
          <cell r="A1474" t="str">
            <v>D00231</v>
          </cell>
          <cell r="B1474">
            <v>140</v>
          </cell>
          <cell r="C1474" t="str">
            <v>b</v>
          </cell>
          <cell r="D1474">
            <v>12996880</v>
          </cell>
          <cell r="E1474" t="str">
            <v>콘크리트타설</v>
          </cell>
          <cell r="F1474" t="str">
            <v>(무근 VIB 제외)</v>
          </cell>
          <cell r="G1474" t="str">
            <v>㎥</v>
          </cell>
          <cell r="I1474">
            <v>0</v>
          </cell>
        </row>
        <row r="1475">
          <cell r="A1475" t="str">
            <v>E2</v>
          </cell>
          <cell r="B1475">
            <v>0</v>
          </cell>
          <cell r="C1475" t="str">
            <v>계</v>
          </cell>
          <cell r="D1475">
            <v>12996912</v>
          </cell>
          <cell r="I1475">
            <v>0</v>
          </cell>
        </row>
        <row r="1476">
          <cell r="A1476" t="str">
            <v>D03746</v>
          </cell>
          <cell r="B1476">
            <v>531</v>
          </cell>
          <cell r="C1476" t="str">
            <v>3.07</v>
          </cell>
          <cell r="D1476">
            <v>12996920</v>
          </cell>
          <cell r="E1476" t="str">
            <v>타일붙이기</v>
          </cell>
          <cell r="F1476" t="str">
            <v>(90x190x11)</v>
          </cell>
          <cell r="G1476" t="str">
            <v>㎡</v>
          </cell>
          <cell r="I1476">
            <v>0</v>
          </cell>
        </row>
        <row r="1477">
          <cell r="A1477" t="str">
            <v>D01034</v>
          </cell>
          <cell r="B1477">
            <v>531</v>
          </cell>
          <cell r="C1477" t="str">
            <v>3.08</v>
          </cell>
          <cell r="D1477">
            <v>12996924</v>
          </cell>
          <cell r="E1477" t="str">
            <v>바탕고르기</v>
          </cell>
          <cell r="F1477" t="str">
            <v>T=24 m/m</v>
          </cell>
          <cell r="G1477" t="str">
            <v>㎡</v>
          </cell>
          <cell r="I1477">
            <v>0</v>
          </cell>
        </row>
        <row r="1478">
          <cell r="A1478" t="str">
            <v>D00563</v>
          </cell>
          <cell r="B1478">
            <v>1536</v>
          </cell>
          <cell r="C1478" t="str">
            <v>3.09</v>
          </cell>
          <cell r="D1478">
            <v>12996926</v>
          </cell>
          <cell r="E1478" t="str">
            <v>아스팔트 방수</v>
          </cell>
          <cell r="F1478" t="str">
            <v>(2 회)</v>
          </cell>
          <cell r="G1478" t="str">
            <v>㎡</v>
          </cell>
          <cell r="I1478">
            <v>0</v>
          </cell>
        </row>
        <row r="1479">
          <cell r="A1479" t="str">
            <v>D03816</v>
          </cell>
          <cell r="B1479">
            <v>119</v>
          </cell>
          <cell r="C1479" t="str">
            <v>3.10</v>
          </cell>
          <cell r="D1479">
            <v>12996927</v>
          </cell>
          <cell r="E1479" t="str">
            <v>시공이음면정리</v>
          </cell>
          <cell r="G1479" t="str">
            <v>㎡</v>
          </cell>
          <cell r="I1479">
            <v>0</v>
          </cell>
        </row>
        <row r="1480">
          <cell r="A1480" t="str">
            <v>D00587</v>
          </cell>
          <cell r="B1480">
            <v>113</v>
          </cell>
          <cell r="C1480" t="str">
            <v>3.11</v>
          </cell>
          <cell r="D1480">
            <v>12997055</v>
          </cell>
          <cell r="E1480" t="str">
            <v>신축이음</v>
          </cell>
          <cell r="F1480" t="str">
            <v>(지하차도)</v>
          </cell>
          <cell r="G1480" t="str">
            <v>M</v>
          </cell>
          <cell r="I1480">
            <v>0</v>
          </cell>
        </row>
        <row r="1481">
          <cell r="A1481" t="str">
            <v>D03748</v>
          </cell>
          <cell r="B1481">
            <v>112</v>
          </cell>
          <cell r="C1481" t="str">
            <v>3.12</v>
          </cell>
          <cell r="D1481">
            <v>12997151</v>
          </cell>
          <cell r="E1481" t="str">
            <v>수축줄눈</v>
          </cell>
          <cell r="F1481" t="str">
            <v>(지하차도)</v>
          </cell>
          <cell r="G1481" t="str">
            <v>M</v>
          </cell>
          <cell r="I1481">
            <v>0</v>
          </cell>
        </row>
        <row r="1482">
          <cell r="A1482" t="str">
            <v>D03817</v>
          </cell>
          <cell r="B1482">
            <v>112</v>
          </cell>
          <cell r="C1482" t="str">
            <v>3.13</v>
          </cell>
          <cell r="D1482">
            <v>12997199</v>
          </cell>
          <cell r="E1482" t="str">
            <v>ELASTIC FILLER</v>
          </cell>
          <cell r="F1482" t="str">
            <v>(T=20 m/m)</v>
          </cell>
          <cell r="G1482" t="str">
            <v>㎡</v>
          </cell>
          <cell r="I1482">
            <v>0</v>
          </cell>
        </row>
        <row r="1483">
          <cell r="A1483" t="str">
            <v>T2</v>
          </cell>
          <cell r="B1483">
            <v>1485</v>
          </cell>
          <cell r="C1483" t="str">
            <v>3.14</v>
          </cell>
          <cell r="D1483">
            <v>12997524</v>
          </cell>
          <cell r="E1483" t="str">
            <v>스페이서 설치</v>
          </cell>
          <cell r="I1483">
            <v>0</v>
          </cell>
        </row>
        <row r="1484">
          <cell r="A1484" t="str">
            <v>D00588</v>
          </cell>
          <cell r="B1484">
            <v>1423</v>
          </cell>
          <cell r="C1484" t="str">
            <v>a</v>
          </cell>
          <cell r="D1484">
            <v>12997652</v>
          </cell>
          <cell r="E1484" t="str">
            <v>스페이서 설치</v>
          </cell>
          <cell r="F1484" t="str">
            <v>(슬라브및기초용)</v>
          </cell>
          <cell r="G1484" t="str">
            <v>㎡</v>
          </cell>
          <cell r="I1484">
            <v>0</v>
          </cell>
        </row>
        <row r="1485">
          <cell r="A1485" t="str">
            <v>D01070</v>
          </cell>
          <cell r="B1485">
            <v>866</v>
          </cell>
          <cell r="C1485" t="str">
            <v>b</v>
          </cell>
          <cell r="D1485">
            <v>12997660</v>
          </cell>
          <cell r="E1485" t="str">
            <v>스페이서 설치</v>
          </cell>
          <cell r="F1485" t="str">
            <v>(벽체용)</v>
          </cell>
          <cell r="G1485" t="str">
            <v>㎡</v>
          </cell>
          <cell r="I1485">
            <v>0</v>
          </cell>
        </row>
        <row r="1486">
          <cell r="A1486" t="str">
            <v>E2</v>
          </cell>
          <cell r="B1486">
            <v>0</v>
          </cell>
          <cell r="C1486" t="str">
            <v>계</v>
          </cell>
          <cell r="D1486">
            <v>12997664</v>
          </cell>
          <cell r="I1486">
            <v>0</v>
          </cell>
        </row>
        <row r="1487">
          <cell r="A1487" t="str">
            <v>D03818</v>
          </cell>
          <cell r="B1487">
            <v>57</v>
          </cell>
          <cell r="C1487" t="str">
            <v>3.15</v>
          </cell>
          <cell r="D1487">
            <v>12997989</v>
          </cell>
          <cell r="E1487" t="str">
            <v>스틸그레이팅</v>
          </cell>
          <cell r="F1487" t="str">
            <v>(995x350x44)</v>
          </cell>
          <cell r="G1487" t="str">
            <v>M</v>
          </cell>
          <cell r="I1487">
            <v>0</v>
          </cell>
        </row>
        <row r="1488">
          <cell r="A1488" t="str">
            <v>D01191</v>
          </cell>
          <cell r="B1488">
            <v>24</v>
          </cell>
          <cell r="C1488" t="str">
            <v>3.16</v>
          </cell>
          <cell r="D1488">
            <v>12998117</v>
          </cell>
          <cell r="E1488" t="str">
            <v>PVC PIPE 설치</v>
          </cell>
          <cell r="F1488" t="str">
            <v>(Φ65 m/m)</v>
          </cell>
          <cell r="G1488" t="str">
            <v>M</v>
          </cell>
          <cell r="I1488">
            <v>0</v>
          </cell>
        </row>
        <row r="1489">
          <cell r="A1489" t="str">
            <v>D00537</v>
          </cell>
          <cell r="B1489">
            <v>694</v>
          </cell>
          <cell r="C1489" t="str">
            <v>3.17</v>
          </cell>
          <cell r="D1489">
            <v>13229174</v>
          </cell>
          <cell r="E1489" t="str">
            <v>슬래브양생</v>
          </cell>
          <cell r="F1489" t="str">
            <v>(양생제)</v>
          </cell>
          <cell r="G1489" t="str">
            <v>㎡</v>
          </cell>
          <cell r="I1489">
            <v>0</v>
          </cell>
        </row>
        <row r="1490">
          <cell r="A1490" t="str">
            <v>D00846</v>
          </cell>
          <cell r="B1490">
            <v>40</v>
          </cell>
          <cell r="C1490" t="str">
            <v>3.18</v>
          </cell>
          <cell r="D1490">
            <v>13267684</v>
          </cell>
          <cell r="E1490" t="str">
            <v>폴리우레탄실란트채움</v>
          </cell>
          <cell r="F1490" t="str">
            <v>(25x20)</v>
          </cell>
          <cell r="G1490" t="str">
            <v>M</v>
          </cell>
          <cell r="I1490">
            <v>0</v>
          </cell>
        </row>
        <row r="1491">
          <cell r="A1491" t="str">
            <v>D03843</v>
          </cell>
          <cell r="B1491">
            <v>3.0059999999999998</v>
          </cell>
          <cell r="C1491" t="str">
            <v>3.19</v>
          </cell>
          <cell r="D1491">
            <v>13286939</v>
          </cell>
          <cell r="E1491" t="str">
            <v>철근망 설치</v>
          </cell>
          <cell r="F1491" t="str">
            <v>(D=13 m/m)</v>
          </cell>
          <cell r="G1491" t="str">
            <v>Ton</v>
          </cell>
          <cell r="I1491">
            <v>0</v>
          </cell>
        </row>
        <row r="1492">
          <cell r="A1492" t="str">
            <v>D03856</v>
          </cell>
          <cell r="B1492">
            <v>186</v>
          </cell>
          <cell r="C1492" t="str">
            <v>3.20</v>
          </cell>
          <cell r="D1492">
            <v>13296566</v>
          </cell>
          <cell r="E1492" t="str">
            <v>맹암거설치</v>
          </cell>
          <cell r="F1492" t="str">
            <v>(D=200 m/m)</v>
          </cell>
          <cell r="G1492" t="str">
            <v>M</v>
          </cell>
          <cell r="I1492">
            <v>0</v>
          </cell>
        </row>
        <row r="1493">
          <cell r="A1493" t="str">
            <v>D00419</v>
          </cell>
          <cell r="B1493">
            <v>154</v>
          </cell>
          <cell r="C1493" t="str">
            <v>3.21</v>
          </cell>
          <cell r="D1493">
            <v>13301380</v>
          </cell>
          <cell r="E1493" t="str">
            <v>부직포설치</v>
          </cell>
          <cell r="F1493" t="str">
            <v>(2.0 T/M)</v>
          </cell>
          <cell r="G1493" t="str">
            <v>㎡</v>
          </cell>
          <cell r="I1493">
            <v>0</v>
          </cell>
        </row>
        <row r="1494">
          <cell r="A1494" t="str">
            <v>D00539</v>
          </cell>
          <cell r="B1494">
            <v>572</v>
          </cell>
          <cell r="C1494" t="str">
            <v>3.22</v>
          </cell>
          <cell r="D1494">
            <v>13303787</v>
          </cell>
          <cell r="E1494" t="str">
            <v>슬래브면고르기</v>
          </cell>
          <cell r="G1494" t="str">
            <v>㎡</v>
          </cell>
          <cell r="I1494">
            <v>0</v>
          </cell>
        </row>
        <row r="1495">
          <cell r="A1495" t="str">
            <v>D03747</v>
          </cell>
          <cell r="B1495">
            <v>32</v>
          </cell>
          <cell r="C1495" t="str">
            <v>3.23</v>
          </cell>
          <cell r="D1495">
            <v>13304389</v>
          </cell>
          <cell r="E1495" t="str">
            <v>워터스톱</v>
          </cell>
          <cell r="F1495" t="str">
            <v>(20x25)</v>
          </cell>
          <cell r="G1495" t="str">
            <v>M</v>
          </cell>
          <cell r="I1495">
            <v>0</v>
          </cell>
        </row>
        <row r="1496">
          <cell r="A1496" t="str">
            <v>D03871</v>
          </cell>
          <cell r="B1496">
            <v>4</v>
          </cell>
          <cell r="C1496" t="str">
            <v>3.24</v>
          </cell>
          <cell r="D1496">
            <v>13304990</v>
          </cell>
          <cell r="E1496" t="str">
            <v>평판재하시험</v>
          </cell>
          <cell r="G1496" t="str">
            <v>개소</v>
          </cell>
          <cell r="I1496">
            <v>0</v>
          </cell>
        </row>
        <row r="1497">
          <cell r="A1497" t="str">
            <v>E3</v>
          </cell>
          <cell r="B1497">
            <v>0</v>
          </cell>
          <cell r="C1497" t="str">
            <v>합계</v>
          </cell>
          <cell r="D1497">
            <v>13306193</v>
          </cell>
          <cell r="I1497">
            <v>0</v>
          </cell>
        </row>
        <row r="1498">
          <cell r="A1498" t="str">
            <v>E4</v>
          </cell>
          <cell r="B1498">
            <v>0</v>
          </cell>
          <cell r="C1498" t="str">
            <v>총계</v>
          </cell>
          <cell r="D1498">
            <v>14550510</v>
          </cell>
          <cell r="I1498">
            <v>0</v>
          </cell>
        </row>
        <row r="1499">
          <cell r="A1499" t="str">
            <v>T4</v>
          </cell>
          <cell r="B1499">
            <v>1757</v>
          </cell>
          <cell r="C1499" t="str">
            <v>4.</v>
          </cell>
          <cell r="D1499">
            <v>14550638</v>
          </cell>
          <cell r="E1499" t="str">
            <v>터    널    공</v>
          </cell>
          <cell r="I1499">
            <v>0</v>
          </cell>
        </row>
        <row r="1500">
          <cell r="A1500" t="str">
            <v>T3</v>
          </cell>
          <cell r="B1500">
            <v>1526</v>
          </cell>
          <cell r="C1500" t="str">
            <v>4.01</v>
          </cell>
          <cell r="D1500">
            <v>14550796</v>
          </cell>
          <cell r="E1500" t="str">
            <v>굴       착</v>
          </cell>
          <cell r="I1500">
            <v>0</v>
          </cell>
        </row>
        <row r="1501">
          <cell r="A1501" t="str">
            <v>T2</v>
          </cell>
          <cell r="B1501">
            <v>1503</v>
          </cell>
          <cell r="C1501" t="str">
            <v>a</v>
          </cell>
          <cell r="D1501">
            <v>14550875</v>
          </cell>
          <cell r="E1501" t="str">
            <v>전단면 굴착</v>
          </cell>
          <cell r="I1501">
            <v>0</v>
          </cell>
        </row>
        <row r="1502">
          <cell r="A1502" t="str">
            <v>D00158</v>
          </cell>
          <cell r="B1502">
            <v>4535</v>
          </cell>
          <cell r="C1502" t="str">
            <v>-1</v>
          </cell>
          <cell r="D1502">
            <v>14551110</v>
          </cell>
          <cell r="E1502" t="str">
            <v>전단면 굴착</v>
          </cell>
          <cell r="F1502" t="str">
            <v>(표준단면-2)</v>
          </cell>
          <cell r="G1502" t="str">
            <v>㎥</v>
          </cell>
          <cell r="I1502">
            <v>0</v>
          </cell>
        </row>
        <row r="1503">
          <cell r="A1503" t="str">
            <v>D00710</v>
          </cell>
          <cell r="B1503">
            <v>17544</v>
          </cell>
          <cell r="C1503" t="str">
            <v>-2</v>
          </cell>
          <cell r="D1503">
            <v>14551189</v>
          </cell>
          <cell r="E1503" t="str">
            <v>전단면 굴착</v>
          </cell>
          <cell r="F1503" t="str">
            <v>(표준단면-3)</v>
          </cell>
          <cell r="G1503" t="str">
            <v>㎥</v>
          </cell>
          <cell r="I1503">
            <v>0</v>
          </cell>
        </row>
        <row r="1504">
          <cell r="A1504" t="str">
            <v>E2</v>
          </cell>
          <cell r="B1504">
            <v>0</v>
          </cell>
          <cell r="C1504" t="str">
            <v>계</v>
          </cell>
          <cell r="D1504">
            <v>14551208</v>
          </cell>
          <cell r="I1504">
            <v>0</v>
          </cell>
        </row>
        <row r="1505">
          <cell r="A1505" t="str">
            <v>T2</v>
          </cell>
          <cell r="B1505">
            <v>1525</v>
          </cell>
          <cell r="C1505" t="str">
            <v>b</v>
          </cell>
          <cell r="D1505">
            <v>14551217</v>
          </cell>
          <cell r="E1505" t="str">
            <v>반단면 굴착</v>
          </cell>
          <cell r="I1505">
            <v>0</v>
          </cell>
        </row>
        <row r="1506">
          <cell r="A1506" t="str">
            <v>T1</v>
          </cell>
          <cell r="B1506">
            <v>1508</v>
          </cell>
          <cell r="C1506" t="str">
            <v>-1</v>
          </cell>
          <cell r="D1506">
            <v>14551222</v>
          </cell>
          <cell r="E1506" t="str">
            <v>표준단면-4</v>
          </cell>
          <cell r="I1506">
            <v>0</v>
          </cell>
        </row>
        <row r="1507">
          <cell r="A1507" t="str">
            <v>D00712</v>
          </cell>
          <cell r="B1507">
            <v>5895</v>
          </cell>
          <cell r="C1507" t="str">
            <v>-1-a</v>
          </cell>
          <cell r="D1507">
            <v>14551226</v>
          </cell>
          <cell r="E1507" t="str">
            <v>반단면 굴착</v>
          </cell>
          <cell r="F1507" t="str">
            <v>(상부,표준단면-4)</v>
          </cell>
          <cell r="G1507" t="str">
            <v>㎥</v>
          </cell>
          <cell r="I1507">
            <v>0</v>
          </cell>
        </row>
        <row r="1508">
          <cell r="A1508" t="str">
            <v>D00713</v>
          </cell>
          <cell r="B1508">
            <v>5223</v>
          </cell>
          <cell r="C1508" t="str">
            <v>-1-b</v>
          </cell>
          <cell r="D1508">
            <v>14551228</v>
          </cell>
          <cell r="E1508" t="str">
            <v>반단면 굴착</v>
          </cell>
          <cell r="F1508" t="str">
            <v>(하부,표준단면-4)</v>
          </cell>
          <cell r="G1508" t="str">
            <v>㎥</v>
          </cell>
          <cell r="I1508">
            <v>0</v>
          </cell>
        </row>
        <row r="1509">
          <cell r="A1509" t="str">
            <v>E1</v>
          </cell>
          <cell r="B1509">
            <v>0</v>
          </cell>
          <cell r="C1509" t="str">
            <v>소계</v>
          </cell>
          <cell r="D1509">
            <v>14551243</v>
          </cell>
          <cell r="I1509">
            <v>0</v>
          </cell>
        </row>
        <row r="1510">
          <cell r="A1510" t="str">
            <v>T1</v>
          </cell>
          <cell r="B1510">
            <v>1512</v>
          </cell>
          <cell r="C1510" t="str">
            <v>-2</v>
          </cell>
          <cell r="D1510">
            <v>14551251</v>
          </cell>
          <cell r="E1510" t="str">
            <v>표준단면-5</v>
          </cell>
          <cell r="F1510" t="str">
            <v>(포장 60 Cm)</v>
          </cell>
          <cell r="I1510">
            <v>0</v>
          </cell>
        </row>
        <row r="1511">
          <cell r="A1511" t="str">
            <v>D01036</v>
          </cell>
          <cell r="B1511">
            <v>9150</v>
          </cell>
          <cell r="C1511" t="str">
            <v>-2-a</v>
          </cell>
          <cell r="D1511">
            <v>14551258</v>
          </cell>
          <cell r="E1511" t="str">
            <v>반단면 굴착(포장60)</v>
          </cell>
          <cell r="F1511" t="str">
            <v>(상부,표준단면-5)</v>
          </cell>
          <cell r="G1511" t="str">
            <v>㎥</v>
          </cell>
          <cell r="I1511">
            <v>0</v>
          </cell>
        </row>
        <row r="1512">
          <cell r="A1512" t="str">
            <v>D01037</v>
          </cell>
          <cell r="B1512">
            <v>8043</v>
          </cell>
          <cell r="C1512" t="str">
            <v>-2-b</v>
          </cell>
          <cell r="D1512">
            <v>14551263</v>
          </cell>
          <cell r="E1512" t="str">
            <v>반단면 굴착(포장60)</v>
          </cell>
          <cell r="F1512" t="str">
            <v>(하부,표준단면-5)</v>
          </cell>
          <cell r="G1512" t="str">
            <v>㎥</v>
          </cell>
          <cell r="I1512">
            <v>0</v>
          </cell>
        </row>
        <row r="1513">
          <cell r="A1513" t="str">
            <v>E1</v>
          </cell>
          <cell r="B1513">
            <v>0</v>
          </cell>
          <cell r="C1513" t="str">
            <v>소계</v>
          </cell>
          <cell r="D1513">
            <v>14551264</v>
          </cell>
          <cell r="I1513">
            <v>0</v>
          </cell>
        </row>
        <row r="1514">
          <cell r="A1514" t="str">
            <v>T1</v>
          </cell>
          <cell r="B1514">
            <v>1516</v>
          </cell>
          <cell r="C1514" t="str">
            <v>-3</v>
          </cell>
          <cell r="D1514">
            <v>14551265</v>
          </cell>
          <cell r="E1514" t="str">
            <v>표준단면-5</v>
          </cell>
          <cell r="F1514" t="str">
            <v>(포장 80 Cm)</v>
          </cell>
          <cell r="I1514">
            <v>0</v>
          </cell>
        </row>
        <row r="1515">
          <cell r="A1515" t="str">
            <v>D01139</v>
          </cell>
          <cell r="B1515">
            <v>1330</v>
          </cell>
          <cell r="C1515" t="str">
            <v>-3-a</v>
          </cell>
          <cell r="D1515">
            <v>14551393</v>
          </cell>
          <cell r="E1515" t="str">
            <v>반단면 굴착(포장80)</v>
          </cell>
          <cell r="F1515" t="str">
            <v>(상부,표준단면-5)</v>
          </cell>
          <cell r="G1515" t="str">
            <v>㎥</v>
          </cell>
          <cell r="I1515">
            <v>0</v>
          </cell>
        </row>
        <row r="1516">
          <cell r="A1516" t="str">
            <v>D01140</v>
          </cell>
          <cell r="B1516">
            <v>1208</v>
          </cell>
          <cell r="C1516" t="str">
            <v>-3-b</v>
          </cell>
          <cell r="D1516">
            <v>14551394</v>
          </cell>
          <cell r="E1516" t="str">
            <v>반단면 굴착(포장80)</v>
          </cell>
          <cell r="F1516" t="str">
            <v>(하부,표준단면-5)</v>
          </cell>
          <cell r="G1516" t="str">
            <v>㎥</v>
          </cell>
          <cell r="I1516">
            <v>0</v>
          </cell>
        </row>
        <row r="1517">
          <cell r="A1517" t="str">
            <v>E1</v>
          </cell>
          <cell r="B1517">
            <v>0</v>
          </cell>
          <cell r="C1517" t="str">
            <v>소계</v>
          </cell>
          <cell r="D1517">
            <v>14551395</v>
          </cell>
          <cell r="I1517">
            <v>0</v>
          </cell>
        </row>
        <row r="1518">
          <cell r="A1518" t="str">
            <v>T1</v>
          </cell>
          <cell r="B1518">
            <v>1520</v>
          </cell>
          <cell r="C1518" t="str">
            <v>-4</v>
          </cell>
          <cell r="D1518">
            <v>14551459</v>
          </cell>
          <cell r="E1518" t="str">
            <v>표준단면-6</v>
          </cell>
          <cell r="F1518" t="str">
            <v>(포장 60 Cm)</v>
          </cell>
          <cell r="I1518">
            <v>0</v>
          </cell>
        </row>
        <row r="1519">
          <cell r="A1519" t="str">
            <v>D01141</v>
          </cell>
          <cell r="B1519">
            <v>5989</v>
          </cell>
          <cell r="C1519" t="str">
            <v>-4-a</v>
          </cell>
          <cell r="D1519">
            <v>14551523</v>
          </cell>
          <cell r="E1519" t="str">
            <v>반단면 굴착(포장60)</v>
          </cell>
          <cell r="F1519" t="str">
            <v>(상부,표준단면-6)</v>
          </cell>
          <cell r="G1519" t="str">
            <v>㎥</v>
          </cell>
          <cell r="I1519">
            <v>0</v>
          </cell>
        </row>
        <row r="1520">
          <cell r="A1520" t="str">
            <v>D01142</v>
          </cell>
          <cell r="B1520">
            <v>5264</v>
          </cell>
          <cell r="C1520" t="str">
            <v>-4-b</v>
          </cell>
          <cell r="D1520">
            <v>14551587</v>
          </cell>
          <cell r="E1520" t="str">
            <v>반단면 굴착(포장60)</v>
          </cell>
          <cell r="F1520" t="str">
            <v>(하부,표준단면-6)</v>
          </cell>
          <cell r="G1520" t="str">
            <v>㎥</v>
          </cell>
          <cell r="I1520">
            <v>0</v>
          </cell>
        </row>
        <row r="1521">
          <cell r="A1521" t="str">
            <v>E1</v>
          </cell>
          <cell r="B1521">
            <v>0</v>
          </cell>
          <cell r="C1521" t="str">
            <v>소계</v>
          </cell>
          <cell r="D1521">
            <v>14551603</v>
          </cell>
          <cell r="I1521">
            <v>0</v>
          </cell>
        </row>
        <row r="1522">
          <cell r="A1522" t="str">
            <v>T1</v>
          </cell>
          <cell r="B1522">
            <v>1524</v>
          </cell>
          <cell r="C1522" t="str">
            <v>-5</v>
          </cell>
          <cell r="D1522">
            <v>14551611</v>
          </cell>
          <cell r="E1522" t="str">
            <v>표준단면-6</v>
          </cell>
          <cell r="F1522" t="str">
            <v>(포장 80 Cm)</v>
          </cell>
          <cell r="I1522">
            <v>0</v>
          </cell>
        </row>
        <row r="1523">
          <cell r="A1523" t="str">
            <v>D03710</v>
          </cell>
          <cell r="B1523">
            <v>2495</v>
          </cell>
          <cell r="C1523" t="str">
            <v>-5-a</v>
          </cell>
          <cell r="D1523">
            <v>14551615</v>
          </cell>
          <cell r="E1523" t="str">
            <v>반단면 굴착(포장80)</v>
          </cell>
          <cell r="F1523" t="str">
            <v>(상부,표준단면-6)</v>
          </cell>
          <cell r="G1523" t="str">
            <v>㎥</v>
          </cell>
          <cell r="I1523">
            <v>0</v>
          </cell>
        </row>
        <row r="1524">
          <cell r="A1524" t="str">
            <v>D03711</v>
          </cell>
          <cell r="B1524">
            <v>2266</v>
          </cell>
          <cell r="C1524" t="str">
            <v>-5-b</v>
          </cell>
          <cell r="D1524">
            <v>14551617</v>
          </cell>
          <cell r="E1524" t="str">
            <v>반단면 굴착(포장80)</v>
          </cell>
          <cell r="F1524" t="str">
            <v>(하부,표준단면-6)</v>
          </cell>
          <cell r="G1524" t="str">
            <v>㎥</v>
          </cell>
          <cell r="I1524">
            <v>0</v>
          </cell>
        </row>
        <row r="1525">
          <cell r="A1525" t="str">
            <v>E1</v>
          </cell>
          <cell r="B1525">
            <v>0</v>
          </cell>
          <cell r="C1525" t="str">
            <v>소계</v>
          </cell>
          <cell r="D1525">
            <v>14551618</v>
          </cell>
          <cell r="I1525">
            <v>0</v>
          </cell>
        </row>
        <row r="1526">
          <cell r="A1526" t="str">
            <v>E2</v>
          </cell>
          <cell r="B1526">
            <v>0</v>
          </cell>
          <cell r="C1526" t="str">
            <v>계</v>
          </cell>
          <cell r="D1526">
            <v>14551619</v>
          </cell>
          <cell r="I1526">
            <v>0</v>
          </cell>
        </row>
        <row r="1527">
          <cell r="A1527" t="str">
            <v>E3</v>
          </cell>
          <cell r="B1527">
            <v>0</v>
          </cell>
          <cell r="C1527" t="str">
            <v>합계</v>
          </cell>
          <cell r="D1527">
            <v>14551683</v>
          </cell>
          <cell r="I1527">
            <v>0</v>
          </cell>
        </row>
        <row r="1528">
          <cell r="A1528" t="str">
            <v>T3</v>
          </cell>
          <cell r="B1528">
            <v>1558</v>
          </cell>
          <cell r="C1528" t="str">
            <v>4.02</v>
          </cell>
          <cell r="D1528">
            <v>14551715</v>
          </cell>
          <cell r="E1528" t="str">
            <v>버 럭 처 리</v>
          </cell>
          <cell r="I1528">
            <v>0</v>
          </cell>
        </row>
        <row r="1529">
          <cell r="A1529" t="str">
            <v>T2</v>
          </cell>
          <cell r="B1529">
            <v>1531</v>
          </cell>
          <cell r="C1529" t="str">
            <v>a</v>
          </cell>
          <cell r="D1529">
            <v>14551731</v>
          </cell>
          <cell r="E1529" t="str">
            <v>전단면버럭처리</v>
          </cell>
          <cell r="I1529">
            <v>0</v>
          </cell>
        </row>
        <row r="1530">
          <cell r="A1530" t="str">
            <v>D00159</v>
          </cell>
          <cell r="B1530">
            <v>4675</v>
          </cell>
          <cell r="C1530" t="str">
            <v>-1</v>
          </cell>
          <cell r="D1530">
            <v>14551763</v>
          </cell>
          <cell r="E1530" t="str">
            <v>전단면 버럭처리</v>
          </cell>
          <cell r="F1530" t="str">
            <v>(표준단면-2)</v>
          </cell>
          <cell r="G1530" t="str">
            <v>㎥</v>
          </cell>
          <cell r="I1530">
            <v>0</v>
          </cell>
        </row>
        <row r="1531">
          <cell r="A1531" t="str">
            <v>D00716</v>
          </cell>
          <cell r="B1531">
            <v>18355</v>
          </cell>
          <cell r="C1531" t="str">
            <v>-2</v>
          </cell>
          <cell r="D1531">
            <v>14551771</v>
          </cell>
          <cell r="E1531" t="str">
            <v>전단면 버럭처리</v>
          </cell>
          <cell r="F1531" t="str">
            <v>(표준단면-3)</v>
          </cell>
          <cell r="G1531" t="str">
            <v>㎥</v>
          </cell>
          <cell r="I1531">
            <v>0</v>
          </cell>
        </row>
        <row r="1532">
          <cell r="A1532" t="str">
            <v>E2</v>
          </cell>
          <cell r="B1532">
            <v>0</v>
          </cell>
          <cell r="C1532" t="str">
            <v>계</v>
          </cell>
          <cell r="D1532">
            <v>14551772</v>
          </cell>
          <cell r="I1532">
            <v>0</v>
          </cell>
        </row>
        <row r="1533">
          <cell r="A1533" t="str">
            <v>T2</v>
          </cell>
          <cell r="B1533">
            <v>1553</v>
          </cell>
          <cell r="C1533" t="str">
            <v>b</v>
          </cell>
          <cell r="D1533">
            <v>14551773</v>
          </cell>
          <cell r="E1533" t="str">
            <v>반단면버럭처리</v>
          </cell>
          <cell r="I1533">
            <v>0</v>
          </cell>
        </row>
        <row r="1534">
          <cell r="A1534" t="str">
            <v>T1</v>
          </cell>
          <cell r="B1534">
            <v>1536</v>
          </cell>
          <cell r="C1534" t="str">
            <v>-1</v>
          </cell>
          <cell r="D1534">
            <v>14551774</v>
          </cell>
          <cell r="E1534" t="str">
            <v>표준단면-4</v>
          </cell>
          <cell r="I1534">
            <v>0</v>
          </cell>
        </row>
        <row r="1535">
          <cell r="A1535" t="str">
            <v>D00717</v>
          </cell>
          <cell r="B1535">
            <v>6371</v>
          </cell>
          <cell r="C1535" t="str">
            <v>-1-a</v>
          </cell>
          <cell r="D1535">
            <v>14551903</v>
          </cell>
          <cell r="E1535" t="str">
            <v>반단면버럭처리</v>
          </cell>
          <cell r="F1535" t="str">
            <v>(상부,표준단면-4)</v>
          </cell>
          <cell r="G1535" t="str">
            <v>㎥</v>
          </cell>
          <cell r="I1535">
            <v>0</v>
          </cell>
        </row>
        <row r="1536">
          <cell r="A1536" t="str">
            <v>D00718</v>
          </cell>
          <cell r="B1536">
            <v>5429</v>
          </cell>
          <cell r="C1536" t="str">
            <v>-1-b</v>
          </cell>
          <cell r="D1536">
            <v>14551905</v>
          </cell>
          <cell r="E1536" t="str">
            <v>반단면버럭처리</v>
          </cell>
          <cell r="F1536" t="str">
            <v>(하부,표준단면-4)</v>
          </cell>
          <cell r="G1536" t="str">
            <v>㎥</v>
          </cell>
          <cell r="I1536">
            <v>0</v>
          </cell>
        </row>
        <row r="1537">
          <cell r="A1537" t="str">
            <v>E1</v>
          </cell>
          <cell r="B1537">
            <v>0</v>
          </cell>
          <cell r="C1537" t="str">
            <v>소계</v>
          </cell>
          <cell r="D1537">
            <v>14551906</v>
          </cell>
          <cell r="I1537">
            <v>0</v>
          </cell>
        </row>
        <row r="1538">
          <cell r="A1538" t="str">
            <v>T1</v>
          </cell>
          <cell r="B1538">
            <v>1540</v>
          </cell>
          <cell r="C1538" t="str">
            <v>-2</v>
          </cell>
          <cell r="D1538">
            <v>14551970</v>
          </cell>
          <cell r="E1538" t="str">
            <v>표준단면-5</v>
          </cell>
          <cell r="F1538" t="str">
            <v>(포장 60 Cm)</v>
          </cell>
          <cell r="I1538">
            <v>0</v>
          </cell>
        </row>
        <row r="1539">
          <cell r="A1539" t="str">
            <v>D01038</v>
          </cell>
          <cell r="B1539">
            <v>9882</v>
          </cell>
          <cell r="C1539" t="str">
            <v>-2-a</v>
          </cell>
          <cell r="D1539">
            <v>14552034</v>
          </cell>
          <cell r="E1539" t="str">
            <v>반단면버럭처리(상부)</v>
          </cell>
          <cell r="F1539" t="str">
            <v>(표준단면-5, 60Cm)</v>
          </cell>
          <cell r="G1539" t="str">
            <v>㎥</v>
          </cell>
          <cell r="I1539">
            <v>0</v>
          </cell>
        </row>
        <row r="1540">
          <cell r="A1540" t="str">
            <v>D01039</v>
          </cell>
          <cell r="B1540">
            <v>8357</v>
          </cell>
          <cell r="C1540" t="str">
            <v>-2-b</v>
          </cell>
          <cell r="D1540">
            <v>14552035</v>
          </cell>
          <cell r="E1540" t="str">
            <v>반단면버럭처리(하부)</v>
          </cell>
          <cell r="F1540" t="str">
            <v>(표준단면-5, 60Cm)</v>
          </cell>
          <cell r="G1540" t="str">
            <v>㎥</v>
          </cell>
          <cell r="I1540">
            <v>0</v>
          </cell>
        </row>
        <row r="1541">
          <cell r="A1541" t="str">
            <v>E1</v>
          </cell>
          <cell r="B1541">
            <v>0</v>
          </cell>
          <cell r="C1541" t="str">
            <v>소계</v>
          </cell>
          <cell r="D1541">
            <v>14552067</v>
          </cell>
          <cell r="I1541">
            <v>0</v>
          </cell>
        </row>
        <row r="1542">
          <cell r="A1542" t="str">
            <v>T1</v>
          </cell>
          <cell r="B1542">
            <v>1544</v>
          </cell>
          <cell r="C1542" t="str">
            <v>-3</v>
          </cell>
          <cell r="D1542">
            <v>14552083</v>
          </cell>
          <cell r="E1542" t="str">
            <v>표준단면-5</v>
          </cell>
          <cell r="F1542" t="str">
            <v>(포장 80 Cm)</v>
          </cell>
          <cell r="I1542">
            <v>0</v>
          </cell>
        </row>
        <row r="1543">
          <cell r="A1543" t="str">
            <v>D01143</v>
          </cell>
          <cell r="B1543">
            <v>1437</v>
          </cell>
          <cell r="C1543" t="str">
            <v>-3-a</v>
          </cell>
          <cell r="D1543">
            <v>14552099</v>
          </cell>
          <cell r="E1543" t="str">
            <v>반단면버럭처리(상부)</v>
          </cell>
          <cell r="F1543" t="str">
            <v>(표준단면-5, 80Cm)</v>
          </cell>
          <cell r="G1543" t="str">
            <v>㎥</v>
          </cell>
          <cell r="I1543">
            <v>0</v>
          </cell>
        </row>
        <row r="1544">
          <cell r="A1544" t="str">
            <v>D01144</v>
          </cell>
          <cell r="B1544">
            <v>1254</v>
          </cell>
          <cell r="C1544" t="str">
            <v>-3-b</v>
          </cell>
          <cell r="D1544">
            <v>14552131</v>
          </cell>
          <cell r="E1544" t="str">
            <v>반단면버럭처리(하부)</v>
          </cell>
          <cell r="F1544" t="str">
            <v>(표준단면-5, 80Cm)</v>
          </cell>
          <cell r="G1544" t="str">
            <v>㎥</v>
          </cell>
          <cell r="I1544">
            <v>0</v>
          </cell>
        </row>
        <row r="1545">
          <cell r="A1545" t="str">
            <v>E1</v>
          </cell>
          <cell r="B1545">
            <v>0</v>
          </cell>
          <cell r="C1545" t="str">
            <v>소계</v>
          </cell>
          <cell r="D1545">
            <v>14552139</v>
          </cell>
          <cell r="I1545">
            <v>0</v>
          </cell>
        </row>
        <row r="1546">
          <cell r="A1546" t="str">
            <v>T1</v>
          </cell>
          <cell r="B1546">
            <v>1548</v>
          </cell>
          <cell r="C1546" t="str">
            <v>-4</v>
          </cell>
          <cell r="D1546">
            <v>14552143</v>
          </cell>
          <cell r="E1546" t="str">
            <v>표준단면-6</v>
          </cell>
          <cell r="F1546" t="str">
            <v>(포장 60 Cm)</v>
          </cell>
          <cell r="I1546">
            <v>0</v>
          </cell>
        </row>
        <row r="1547">
          <cell r="A1547" t="str">
            <v>D01145</v>
          </cell>
          <cell r="B1547">
            <v>6468</v>
          </cell>
          <cell r="C1547" t="str">
            <v>-4-a</v>
          </cell>
          <cell r="D1547">
            <v>14552147</v>
          </cell>
          <cell r="E1547" t="str">
            <v>반단면버럭처리(상부)</v>
          </cell>
          <cell r="F1547" t="str">
            <v>(표준단면-6, 60Cm)</v>
          </cell>
          <cell r="G1547" t="str">
            <v>㎥</v>
          </cell>
          <cell r="I1547">
            <v>0</v>
          </cell>
        </row>
        <row r="1548">
          <cell r="A1548" t="str">
            <v>D01146</v>
          </cell>
          <cell r="B1548">
            <v>5470</v>
          </cell>
          <cell r="C1548" t="str">
            <v>-4-b</v>
          </cell>
          <cell r="D1548">
            <v>14552155</v>
          </cell>
          <cell r="E1548" t="str">
            <v>반단면버럭처리(하부)</v>
          </cell>
          <cell r="F1548" t="str">
            <v>(표준단면-6, 60Cm)</v>
          </cell>
          <cell r="G1548" t="str">
            <v>㎥</v>
          </cell>
          <cell r="I1548">
            <v>0</v>
          </cell>
        </row>
        <row r="1549">
          <cell r="A1549" t="str">
            <v>E1</v>
          </cell>
          <cell r="B1549">
            <v>0</v>
          </cell>
          <cell r="C1549" t="str">
            <v>소계</v>
          </cell>
          <cell r="D1549">
            <v>14552157</v>
          </cell>
          <cell r="I1549">
            <v>0</v>
          </cell>
        </row>
        <row r="1550">
          <cell r="A1550" t="str">
            <v>T1</v>
          </cell>
          <cell r="B1550">
            <v>1552</v>
          </cell>
          <cell r="C1550" t="str">
            <v>-5</v>
          </cell>
          <cell r="D1550">
            <v>14552158</v>
          </cell>
          <cell r="E1550" t="str">
            <v>표준단면-6</v>
          </cell>
          <cell r="F1550" t="str">
            <v>(포장 80 Cm)</v>
          </cell>
          <cell r="I1550">
            <v>0</v>
          </cell>
        </row>
        <row r="1551">
          <cell r="A1551" t="str">
            <v>D03712</v>
          </cell>
          <cell r="B1551">
            <v>2695</v>
          </cell>
          <cell r="C1551" t="str">
            <v>-5-a</v>
          </cell>
          <cell r="D1551">
            <v>14552159</v>
          </cell>
          <cell r="E1551" t="str">
            <v>반단면버럭처리(상부)</v>
          </cell>
          <cell r="F1551" t="str">
            <v>(표준단면-6, 80Cm)</v>
          </cell>
          <cell r="G1551" t="str">
            <v>㎥</v>
          </cell>
          <cell r="I1551">
            <v>0</v>
          </cell>
        </row>
        <row r="1552">
          <cell r="A1552" t="str">
            <v>D03713</v>
          </cell>
          <cell r="B1552">
            <v>2351</v>
          </cell>
          <cell r="C1552" t="str">
            <v>-5-b</v>
          </cell>
          <cell r="D1552">
            <v>14552223</v>
          </cell>
          <cell r="E1552" t="str">
            <v>반단면버럭처리(하부)</v>
          </cell>
          <cell r="F1552" t="str">
            <v>(표준단면-6, 80Cm)</v>
          </cell>
          <cell r="G1552" t="str">
            <v>㎥</v>
          </cell>
          <cell r="I1552">
            <v>0</v>
          </cell>
        </row>
        <row r="1553">
          <cell r="A1553" t="str">
            <v>E1</v>
          </cell>
          <cell r="B1553">
            <v>0</v>
          </cell>
          <cell r="C1553" t="str">
            <v>소계</v>
          </cell>
          <cell r="D1553">
            <v>14552255</v>
          </cell>
          <cell r="I1553">
            <v>0</v>
          </cell>
        </row>
        <row r="1554">
          <cell r="A1554" t="str">
            <v>E2</v>
          </cell>
          <cell r="B1554">
            <v>0</v>
          </cell>
          <cell r="C1554" t="str">
            <v>계</v>
          </cell>
          <cell r="D1554">
            <v>14552263</v>
          </cell>
          <cell r="I1554">
            <v>0</v>
          </cell>
        </row>
        <row r="1555">
          <cell r="A1555" t="str">
            <v>T2</v>
          </cell>
          <cell r="B1555">
            <v>1557</v>
          </cell>
          <cell r="C1555" t="str">
            <v>c</v>
          </cell>
          <cell r="D1555">
            <v>14552271</v>
          </cell>
          <cell r="E1555" t="str">
            <v>숏크리트버럭처리</v>
          </cell>
          <cell r="I1555">
            <v>0</v>
          </cell>
        </row>
        <row r="1556">
          <cell r="A1556" t="str">
            <v>D00719</v>
          </cell>
          <cell r="B1556">
            <v>935</v>
          </cell>
          <cell r="C1556" t="str">
            <v>-1</v>
          </cell>
          <cell r="D1556">
            <v>14552287</v>
          </cell>
          <cell r="E1556" t="str">
            <v>숏크리트 버럭처리</v>
          </cell>
          <cell r="F1556" t="str">
            <v>(갱  내)</v>
          </cell>
          <cell r="G1556" t="str">
            <v>㎥</v>
          </cell>
          <cell r="I1556">
            <v>0</v>
          </cell>
        </row>
        <row r="1557">
          <cell r="A1557" t="str">
            <v>D01147</v>
          </cell>
          <cell r="B1557">
            <v>10</v>
          </cell>
          <cell r="C1557" t="str">
            <v>-2</v>
          </cell>
          <cell r="D1557">
            <v>14552289</v>
          </cell>
          <cell r="E1557" t="str">
            <v>숏크리트 버럭처리</v>
          </cell>
          <cell r="F1557" t="str">
            <v>(갱구부)</v>
          </cell>
          <cell r="G1557" t="str">
            <v>㎥</v>
          </cell>
          <cell r="I1557">
            <v>0</v>
          </cell>
        </row>
        <row r="1558">
          <cell r="A1558" t="str">
            <v>E2</v>
          </cell>
          <cell r="B1558">
            <v>0</v>
          </cell>
          <cell r="C1558" t="str">
            <v>계</v>
          </cell>
          <cell r="D1558">
            <v>14552290</v>
          </cell>
          <cell r="I1558">
            <v>0</v>
          </cell>
        </row>
        <row r="1559">
          <cell r="A1559" t="str">
            <v>E3</v>
          </cell>
          <cell r="B1559">
            <v>0</v>
          </cell>
          <cell r="C1559" t="str">
            <v>합계</v>
          </cell>
          <cell r="D1559">
            <v>14552322</v>
          </cell>
          <cell r="I1559">
            <v>0</v>
          </cell>
        </row>
        <row r="1560">
          <cell r="A1560" t="str">
            <v>T3</v>
          </cell>
          <cell r="B1560">
            <v>1573</v>
          </cell>
          <cell r="C1560" t="str">
            <v>4.03</v>
          </cell>
          <cell r="D1560">
            <v>14552354</v>
          </cell>
          <cell r="E1560" t="str">
            <v>지  보  공</v>
          </cell>
          <cell r="I1560">
            <v>0</v>
          </cell>
        </row>
        <row r="1561">
          <cell r="A1561" t="str">
            <v>T2</v>
          </cell>
          <cell r="B1561">
            <v>1564</v>
          </cell>
          <cell r="C1561" t="str">
            <v>a</v>
          </cell>
          <cell r="D1561">
            <v>14552387</v>
          </cell>
          <cell r="E1561" t="str">
            <v>강지보공</v>
          </cell>
          <cell r="I1561">
            <v>0</v>
          </cell>
        </row>
        <row r="1562">
          <cell r="A1562" t="str">
            <v>D01042</v>
          </cell>
          <cell r="B1562">
            <v>96</v>
          </cell>
          <cell r="C1562" t="str">
            <v>-1</v>
          </cell>
          <cell r="D1562">
            <v>14552419</v>
          </cell>
          <cell r="E1562" t="str">
            <v>STEEL RIB</v>
          </cell>
          <cell r="F1562" t="str">
            <v>(표준단면-4)</v>
          </cell>
          <cell r="G1562" t="str">
            <v>SET</v>
          </cell>
          <cell r="I1562">
            <v>0</v>
          </cell>
        </row>
        <row r="1563">
          <cell r="A1563" t="str">
            <v>D00738</v>
          </cell>
          <cell r="B1563">
            <v>210</v>
          </cell>
          <cell r="C1563" t="str">
            <v>-2</v>
          </cell>
          <cell r="D1563">
            <v>14552483</v>
          </cell>
          <cell r="E1563" t="str">
            <v>STEEL RIB</v>
          </cell>
          <cell r="F1563" t="str">
            <v>(표준단면-5)</v>
          </cell>
          <cell r="G1563" t="str">
            <v>SET</v>
          </cell>
          <cell r="I1563">
            <v>0</v>
          </cell>
        </row>
        <row r="1564">
          <cell r="A1564" t="str">
            <v>D01041</v>
          </cell>
          <cell r="B1564">
            <v>340</v>
          </cell>
          <cell r="C1564" t="str">
            <v>-3</v>
          </cell>
          <cell r="D1564">
            <v>14552515</v>
          </cell>
          <cell r="E1564" t="str">
            <v>STEEL RIB</v>
          </cell>
          <cell r="F1564" t="str">
            <v>(표준단면-6)</v>
          </cell>
          <cell r="G1564" t="str">
            <v>SET</v>
          </cell>
          <cell r="I1564">
            <v>0</v>
          </cell>
        </row>
        <row r="1565">
          <cell r="A1565" t="str">
            <v>E2</v>
          </cell>
          <cell r="B1565">
            <v>0</v>
          </cell>
          <cell r="C1565" t="str">
            <v>계</v>
          </cell>
          <cell r="D1565">
            <v>14552523</v>
          </cell>
          <cell r="I1565">
            <v>0</v>
          </cell>
        </row>
        <row r="1566">
          <cell r="A1566" t="str">
            <v>T2</v>
          </cell>
          <cell r="B1566">
            <v>1572</v>
          </cell>
          <cell r="C1566" t="str">
            <v>b</v>
          </cell>
          <cell r="D1566">
            <v>14552527</v>
          </cell>
          <cell r="E1566" t="str">
            <v>숏크리트공</v>
          </cell>
          <cell r="I1566">
            <v>0</v>
          </cell>
        </row>
        <row r="1567">
          <cell r="A1567" t="str">
            <v>D00727</v>
          </cell>
          <cell r="B1567">
            <v>162</v>
          </cell>
          <cell r="C1567" t="str">
            <v>-1</v>
          </cell>
          <cell r="D1567">
            <v>14552539</v>
          </cell>
          <cell r="E1567" t="str">
            <v>숏크리트</v>
          </cell>
          <cell r="F1567" t="str">
            <v>(표준단면-2)</v>
          </cell>
          <cell r="G1567" t="str">
            <v>㎥</v>
          </cell>
          <cell r="I1567">
            <v>0</v>
          </cell>
        </row>
        <row r="1568">
          <cell r="A1568" t="str">
            <v>D00728</v>
          </cell>
          <cell r="B1568">
            <v>968</v>
          </cell>
          <cell r="C1568" t="str">
            <v>-2</v>
          </cell>
          <cell r="D1568">
            <v>14552543</v>
          </cell>
          <cell r="E1568" t="str">
            <v>숏크리트</v>
          </cell>
          <cell r="F1568" t="str">
            <v>(표준단면-3)</v>
          </cell>
          <cell r="G1568" t="str">
            <v>㎥</v>
          </cell>
          <cell r="I1568">
            <v>0</v>
          </cell>
        </row>
        <row r="1569">
          <cell r="A1569" t="str">
            <v>D01044</v>
          </cell>
          <cell r="B1569">
            <v>866</v>
          </cell>
          <cell r="C1569" t="str">
            <v>-3</v>
          </cell>
          <cell r="D1569">
            <v>14552545</v>
          </cell>
          <cell r="E1569" t="str">
            <v>숏크리트</v>
          </cell>
          <cell r="F1569" t="str">
            <v>(표준단면-4)</v>
          </cell>
          <cell r="G1569" t="str">
            <v>㎥</v>
          </cell>
          <cell r="I1569">
            <v>0</v>
          </cell>
        </row>
        <row r="1570">
          <cell r="A1570" t="str">
            <v>D00741</v>
          </cell>
          <cell r="B1570">
            <v>1841</v>
          </cell>
          <cell r="C1570" t="str">
            <v>-4</v>
          </cell>
          <cell r="D1570">
            <v>14552546</v>
          </cell>
          <cell r="E1570" t="str">
            <v>숏크리트</v>
          </cell>
          <cell r="F1570" t="str">
            <v>(표준단면-5)</v>
          </cell>
          <cell r="G1570" t="str">
            <v>㎥</v>
          </cell>
          <cell r="I1570">
            <v>0</v>
          </cell>
        </row>
        <row r="1571">
          <cell r="A1571" t="str">
            <v>D01045</v>
          </cell>
          <cell r="B1571">
            <v>1518</v>
          </cell>
          <cell r="C1571" t="str">
            <v>-5</v>
          </cell>
          <cell r="D1571">
            <v>14552547</v>
          </cell>
          <cell r="E1571" t="str">
            <v>숏크리트</v>
          </cell>
          <cell r="F1571" t="str">
            <v>(표준단면-6)</v>
          </cell>
          <cell r="G1571" t="str">
            <v>㎥</v>
          </cell>
          <cell r="I1571">
            <v>0</v>
          </cell>
        </row>
        <row r="1572">
          <cell r="A1572" t="str">
            <v>D00729</v>
          </cell>
          <cell r="B1572">
            <v>95</v>
          </cell>
          <cell r="C1572" t="str">
            <v>-6</v>
          </cell>
          <cell r="D1572">
            <v>14552611</v>
          </cell>
          <cell r="E1572" t="str">
            <v>숏크리트</v>
          </cell>
          <cell r="F1572" t="str">
            <v>(갱구부)</v>
          </cell>
          <cell r="G1572" t="str">
            <v>㎥</v>
          </cell>
          <cell r="I1572">
            <v>0</v>
          </cell>
        </row>
        <row r="1573">
          <cell r="A1573" t="str">
            <v>E2</v>
          </cell>
          <cell r="B1573">
            <v>0</v>
          </cell>
          <cell r="C1573" t="str">
            <v>계</v>
          </cell>
          <cell r="D1573">
            <v>14552627</v>
          </cell>
          <cell r="I1573">
            <v>0</v>
          </cell>
        </row>
        <row r="1574">
          <cell r="A1574" t="str">
            <v>E3</v>
          </cell>
          <cell r="B1574">
            <v>0</v>
          </cell>
          <cell r="C1574" t="str">
            <v>합계</v>
          </cell>
          <cell r="D1574">
            <v>14552635</v>
          </cell>
          <cell r="I1574">
            <v>0</v>
          </cell>
        </row>
        <row r="1575">
          <cell r="A1575" t="str">
            <v>T3</v>
          </cell>
          <cell r="B1575">
            <v>1610</v>
          </cell>
          <cell r="C1575" t="str">
            <v>4.04</v>
          </cell>
          <cell r="D1575">
            <v>14552639</v>
          </cell>
          <cell r="E1575" t="str">
            <v>락볼트공</v>
          </cell>
          <cell r="I1575">
            <v>0</v>
          </cell>
        </row>
        <row r="1576">
          <cell r="A1576" t="str">
            <v>T2</v>
          </cell>
          <cell r="B1576">
            <v>1578</v>
          </cell>
          <cell r="C1576" t="str">
            <v>a</v>
          </cell>
          <cell r="D1576">
            <v>14552653</v>
          </cell>
          <cell r="E1576" t="str">
            <v>표준단면-2</v>
          </cell>
          <cell r="I1576">
            <v>0</v>
          </cell>
        </row>
        <row r="1577">
          <cell r="A1577" t="str">
            <v>D00387</v>
          </cell>
          <cell r="B1577">
            <v>170</v>
          </cell>
          <cell r="C1577" t="str">
            <v>-1</v>
          </cell>
          <cell r="D1577">
            <v>14552667</v>
          </cell>
          <cell r="E1577" t="str">
            <v>락볼트공(상부)</v>
          </cell>
          <cell r="F1577" t="str">
            <v>(표준단면-2)</v>
          </cell>
          <cell r="G1577" t="str">
            <v>SET</v>
          </cell>
          <cell r="I1577">
            <v>0</v>
          </cell>
        </row>
        <row r="1578">
          <cell r="A1578" t="str">
            <v>D00388</v>
          </cell>
          <cell r="B1578">
            <v>40</v>
          </cell>
          <cell r="C1578" t="str">
            <v>-2</v>
          </cell>
          <cell r="D1578">
            <v>14552671</v>
          </cell>
          <cell r="E1578" t="str">
            <v>락볼트공(측벽)</v>
          </cell>
          <cell r="F1578" t="str">
            <v>(표준단면-2)</v>
          </cell>
          <cell r="G1578" t="str">
            <v>SET</v>
          </cell>
          <cell r="I1578">
            <v>0</v>
          </cell>
        </row>
        <row r="1579">
          <cell r="A1579" t="str">
            <v>E2</v>
          </cell>
          <cell r="B1579">
            <v>0</v>
          </cell>
          <cell r="C1579" t="str">
            <v>계</v>
          </cell>
          <cell r="D1579">
            <v>14552672</v>
          </cell>
          <cell r="I1579">
            <v>0</v>
          </cell>
        </row>
        <row r="1580">
          <cell r="A1580" t="str">
            <v>T2</v>
          </cell>
          <cell r="B1580">
            <v>1582</v>
          </cell>
          <cell r="C1580" t="str">
            <v>b</v>
          </cell>
          <cell r="D1580">
            <v>14552673</v>
          </cell>
          <cell r="E1580" t="str">
            <v>표준단면-3</v>
          </cell>
          <cell r="I1580">
            <v>0</v>
          </cell>
        </row>
        <row r="1581">
          <cell r="A1581" t="str">
            <v>D00749</v>
          </cell>
          <cell r="B1581">
            <v>977</v>
          </cell>
          <cell r="C1581" t="str">
            <v>-1</v>
          </cell>
          <cell r="D1581">
            <v>14552801</v>
          </cell>
          <cell r="E1581" t="str">
            <v>락볼트공(상부)</v>
          </cell>
          <cell r="F1581" t="str">
            <v>(표준단면-3)</v>
          </cell>
          <cell r="G1581" t="str">
            <v>SET</v>
          </cell>
          <cell r="I1581">
            <v>0</v>
          </cell>
        </row>
        <row r="1582">
          <cell r="A1582" t="str">
            <v>D00748</v>
          </cell>
          <cell r="B1582">
            <v>690</v>
          </cell>
          <cell r="C1582" t="str">
            <v>-2</v>
          </cell>
          <cell r="D1582">
            <v>14552802</v>
          </cell>
          <cell r="E1582" t="str">
            <v>락볼트공(하부)</v>
          </cell>
          <cell r="F1582" t="str">
            <v>(표준단면-3)</v>
          </cell>
          <cell r="G1582" t="str">
            <v>SET</v>
          </cell>
          <cell r="I1582">
            <v>0</v>
          </cell>
        </row>
        <row r="1583">
          <cell r="A1583" t="str">
            <v>E2</v>
          </cell>
          <cell r="B1583">
            <v>0</v>
          </cell>
          <cell r="C1583" t="str">
            <v>계</v>
          </cell>
          <cell r="D1583">
            <v>14552803</v>
          </cell>
          <cell r="I1583">
            <v>0</v>
          </cell>
        </row>
        <row r="1584">
          <cell r="A1584" t="str">
            <v>T2</v>
          </cell>
          <cell r="B1584">
            <v>1586</v>
          </cell>
          <cell r="C1584" t="str">
            <v>c</v>
          </cell>
          <cell r="D1584">
            <v>14552867</v>
          </cell>
          <cell r="E1584" t="str">
            <v>표준단면-4</v>
          </cell>
          <cell r="I1584">
            <v>0</v>
          </cell>
        </row>
        <row r="1585">
          <cell r="A1585" t="str">
            <v>D00747</v>
          </cell>
          <cell r="B1585">
            <v>816</v>
          </cell>
          <cell r="C1585" t="str">
            <v>-1</v>
          </cell>
          <cell r="D1585">
            <v>14552931</v>
          </cell>
          <cell r="E1585" t="str">
            <v>락볼트공(상부)</v>
          </cell>
          <cell r="F1585" t="str">
            <v>(표준단면-4)</v>
          </cell>
          <cell r="G1585" t="str">
            <v>SET</v>
          </cell>
          <cell r="I1585">
            <v>0</v>
          </cell>
        </row>
        <row r="1586">
          <cell r="A1586" t="str">
            <v>D00750</v>
          </cell>
          <cell r="B1586">
            <v>576</v>
          </cell>
          <cell r="C1586" t="str">
            <v>-2</v>
          </cell>
          <cell r="D1586">
            <v>14552995</v>
          </cell>
          <cell r="E1586" t="str">
            <v>락볼트공(하부)</v>
          </cell>
          <cell r="F1586" t="str">
            <v>(표준단면-4)</v>
          </cell>
          <cell r="G1586" t="str">
            <v>SET</v>
          </cell>
          <cell r="I1586">
            <v>0</v>
          </cell>
        </row>
        <row r="1587">
          <cell r="A1587" t="str">
            <v>E2</v>
          </cell>
          <cell r="B1587">
            <v>0</v>
          </cell>
          <cell r="C1587" t="str">
            <v>계</v>
          </cell>
          <cell r="D1587">
            <v>14553011</v>
          </cell>
          <cell r="I1587">
            <v>0</v>
          </cell>
        </row>
        <row r="1588">
          <cell r="A1588" t="str">
            <v>T2</v>
          </cell>
          <cell r="B1588">
            <v>1590</v>
          </cell>
          <cell r="C1588" t="str">
            <v>d</v>
          </cell>
          <cell r="D1588">
            <v>14553019</v>
          </cell>
          <cell r="E1588" t="str">
            <v>표준단면-5</v>
          </cell>
          <cell r="I1588">
            <v>0</v>
          </cell>
        </row>
        <row r="1589">
          <cell r="A1589" t="str">
            <v>D01046</v>
          </cell>
          <cell r="B1589">
            <v>1785</v>
          </cell>
          <cell r="C1589" t="str">
            <v>-1</v>
          </cell>
          <cell r="D1589">
            <v>14553027</v>
          </cell>
          <cell r="E1589" t="str">
            <v>락볼트공(상부)</v>
          </cell>
          <cell r="F1589" t="str">
            <v>(표준단면-5)</v>
          </cell>
          <cell r="G1589" t="str">
            <v>SET</v>
          </cell>
          <cell r="I1589">
            <v>0</v>
          </cell>
        </row>
        <row r="1590">
          <cell r="A1590" t="str">
            <v>D01047</v>
          </cell>
          <cell r="B1590">
            <v>1260</v>
          </cell>
          <cell r="C1590" t="str">
            <v>-2</v>
          </cell>
          <cell r="D1590">
            <v>14553043</v>
          </cell>
          <cell r="E1590" t="str">
            <v>락볼트공(측벽)</v>
          </cell>
          <cell r="F1590" t="str">
            <v>(표준단면-5)</v>
          </cell>
          <cell r="G1590" t="str">
            <v>SET</v>
          </cell>
          <cell r="I1590">
            <v>0</v>
          </cell>
        </row>
        <row r="1591">
          <cell r="A1591" t="str">
            <v>E2</v>
          </cell>
          <cell r="B1591">
            <v>0</v>
          </cell>
          <cell r="C1591" t="str">
            <v>계</v>
          </cell>
          <cell r="D1591">
            <v>14553047</v>
          </cell>
          <cell r="I1591">
            <v>0</v>
          </cell>
        </row>
        <row r="1592">
          <cell r="A1592" t="str">
            <v>T2</v>
          </cell>
          <cell r="B1592">
            <v>1594</v>
          </cell>
          <cell r="C1592" t="str">
            <v>e</v>
          </cell>
          <cell r="D1592">
            <v>14553049</v>
          </cell>
          <cell r="E1592" t="str">
            <v>표준단면-6</v>
          </cell>
          <cell r="I1592">
            <v>0</v>
          </cell>
        </row>
        <row r="1593">
          <cell r="A1593" t="str">
            <v>D03717</v>
          </cell>
          <cell r="B1593">
            <v>1445</v>
          </cell>
          <cell r="C1593" t="str">
            <v>-1</v>
          </cell>
          <cell r="D1593">
            <v>14553114</v>
          </cell>
          <cell r="E1593" t="str">
            <v>락볼트공(상부)</v>
          </cell>
          <cell r="F1593" t="str">
            <v>(표준단면-6)</v>
          </cell>
          <cell r="G1593" t="str">
            <v>SET</v>
          </cell>
          <cell r="I1593">
            <v>0</v>
          </cell>
        </row>
        <row r="1594">
          <cell r="A1594" t="str">
            <v>D03718</v>
          </cell>
          <cell r="B1594">
            <v>1020</v>
          </cell>
          <cell r="C1594" t="str">
            <v>-2</v>
          </cell>
          <cell r="D1594">
            <v>14553147</v>
          </cell>
          <cell r="E1594" t="str">
            <v>락볼트공(측벽)</v>
          </cell>
          <cell r="F1594" t="str">
            <v>(표준단면-6)</v>
          </cell>
          <cell r="G1594" t="str">
            <v>SET</v>
          </cell>
          <cell r="I1594">
            <v>0</v>
          </cell>
        </row>
        <row r="1595">
          <cell r="A1595" t="str">
            <v>E2</v>
          </cell>
          <cell r="B1595">
            <v>0</v>
          </cell>
          <cell r="C1595" t="str">
            <v>계</v>
          </cell>
          <cell r="D1595">
            <v>14553163</v>
          </cell>
          <cell r="I1595">
            <v>0</v>
          </cell>
        </row>
        <row r="1596">
          <cell r="A1596" t="str">
            <v>T2</v>
          </cell>
          <cell r="B1596">
            <v>1598</v>
          </cell>
          <cell r="C1596" t="str">
            <v>f</v>
          </cell>
          <cell r="D1596">
            <v>14553171</v>
          </cell>
          <cell r="E1596" t="str">
            <v>락볼트공</v>
          </cell>
          <cell r="I1596">
            <v>0</v>
          </cell>
        </row>
        <row r="1597">
          <cell r="A1597" t="str">
            <v>D00751</v>
          </cell>
          <cell r="B1597">
            <v>1313</v>
          </cell>
          <cell r="C1597" t="str">
            <v>-1</v>
          </cell>
          <cell r="D1597">
            <v>14553179</v>
          </cell>
          <cell r="E1597" t="str">
            <v>락볼트공</v>
          </cell>
          <cell r="F1597" t="str">
            <v>(갱구부 L=5 M)</v>
          </cell>
          <cell r="G1597" t="str">
            <v>조</v>
          </cell>
          <cell r="I1597">
            <v>0</v>
          </cell>
        </row>
        <row r="1598">
          <cell r="A1598" t="str">
            <v>D03864</v>
          </cell>
          <cell r="B1598">
            <v>144</v>
          </cell>
          <cell r="C1598" t="str">
            <v>-2</v>
          </cell>
          <cell r="D1598">
            <v>14553180</v>
          </cell>
          <cell r="E1598" t="str">
            <v>락볼트공</v>
          </cell>
          <cell r="F1598" t="str">
            <v>(갱구부 L=7 M)</v>
          </cell>
          <cell r="G1598" t="str">
            <v>조</v>
          </cell>
          <cell r="I1598">
            <v>0</v>
          </cell>
        </row>
        <row r="1599">
          <cell r="A1599" t="str">
            <v>E2</v>
          </cell>
          <cell r="B1599">
            <v>0</v>
          </cell>
          <cell r="C1599" t="str">
            <v>계</v>
          </cell>
          <cell r="D1599">
            <v>14553181</v>
          </cell>
          <cell r="I1599">
            <v>0</v>
          </cell>
        </row>
        <row r="1600">
          <cell r="A1600" t="str">
            <v>T2</v>
          </cell>
          <cell r="B1600">
            <v>1606</v>
          </cell>
          <cell r="C1600" t="str">
            <v>g</v>
          </cell>
          <cell r="D1600">
            <v>14553309</v>
          </cell>
          <cell r="E1600" t="str">
            <v>강관다단그라우팅</v>
          </cell>
          <cell r="I1600">
            <v>0</v>
          </cell>
        </row>
        <row r="1601">
          <cell r="A1601" t="str">
            <v>T1</v>
          </cell>
          <cell r="B1601">
            <v>1602</v>
          </cell>
          <cell r="C1601" t="str">
            <v>-1</v>
          </cell>
          <cell r="D1601">
            <v>14553310</v>
          </cell>
          <cell r="E1601" t="str">
            <v>갱 구 부</v>
          </cell>
          <cell r="F1601" t="str">
            <v>(L=16.06 M/공)</v>
          </cell>
          <cell r="I1601">
            <v>0</v>
          </cell>
        </row>
        <row r="1602">
          <cell r="A1602" t="str">
            <v>D03722</v>
          </cell>
          <cell r="B1602">
            <v>276</v>
          </cell>
          <cell r="C1602" t="str">
            <v>-1-a</v>
          </cell>
          <cell r="D1602">
            <v>14553311</v>
          </cell>
          <cell r="E1602" t="str">
            <v>갱구부강관다단그라우</v>
          </cell>
          <cell r="F1602" t="str">
            <v>팅(풍화암)</v>
          </cell>
          <cell r="G1602" t="str">
            <v>공</v>
          </cell>
          <cell r="I1602">
            <v>0</v>
          </cell>
        </row>
        <row r="1603">
          <cell r="A1603" t="str">
            <v>E1</v>
          </cell>
          <cell r="B1603">
            <v>0</v>
          </cell>
          <cell r="C1603" t="str">
            <v>소계</v>
          </cell>
          <cell r="D1603">
            <v>14553415</v>
          </cell>
          <cell r="I1603">
            <v>0</v>
          </cell>
        </row>
        <row r="1604">
          <cell r="A1604" t="str">
            <v>T1</v>
          </cell>
          <cell r="B1604">
            <v>1605</v>
          </cell>
          <cell r="C1604" t="str">
            <v>-2</v>
          </cell>
          <cell r="D1604">
            <v>14553423</v>
          </cell>
          <cell r="E1604" t="str">
            <v>갱    내</v>
          </cell>
          <cell r="F1604" t="str">
            <v>(L=16.25 M/공)</v>
          </cell>
          <cell r="I1604">
            <v>0</v>
          </cell>
        </row>
        <row r="1605">
          <cell r="A1605" t="str">
            <v>D03721</v>
          </cell>
          <cell r="B1605">
            <v>638</v>
          </cell>
          <cell r="C1605" t="str">
            <v>-2-a</v>
          </cell>
          <cell r="D1605">
            <v>14553431</v>
          </cell>
          <cell r="E1605" t="str">
            <v>갱내강관다단그라우팅</v>
          </cell>
          <cell r="F1605" t="str">
            <v>(풍화암)</v>
          </cell>
          <cell r="G1605" t="str">
            <v>공</v>
          </cell>
          <cell r="I1605">
            <v>0</v>
          </cell>
        </row>
        <row r="1606">
          <cell r="A1606" t="str">
            <v>E1</v>
          </cell>
          <cell r="B1606">
            <v>0</v>
          </cell>
          <cell r="C1606" t="str">
            <v>소계</v>
          </cell>
          <cell r="D1606">
            <v>14553438</v>
          </cell>
          <cell r="I1606">
            <v>0</v>
          </cell>
        </row>
        <row r="1607">
          <cell r="A1607" t="str">
            <v>E2</v>
          </cell>
          <cell r="B1607">
            <v>0</v>
          </cell>
          <cell r="C1607" t="str">
            <v>계</v>
          </cell>
          <cell r="D1607">
            <v>14553439</v>
          </cell>
          <cell r="I1607">
            <v>0</v>
          </cell>
        </row>
        <row r="1608">
          <cell r="A1608" t="str">
            <v>D03736</v>
          </cell>
          <cell r="B1608">
            <v>275</v>
          </cell>
          <cell r="C1608" t="str">
            <v>h</v>
          </cell>
          <cell r="D1608">
            <v>14553504</v>
          </cell>
          <cell r="E1608" t="str">
            <v>FORE POLING</v>
          </cell>
          <cell r="G1608" t="str">
            <v>공</v>
          </cell>
          <cell r="I1608">
            <v>0</v>
          </cell>
        </row>
        <row r="1609">
          <cell r="A1609" t="str">
            <v>D00753</v>
          </cell>
          <cell r="B1609">
            <v>15</v>
          </cell>
          <cell r="C1609" t="str">
            <v>i</v>
          </cell>
          <cell r="D1609">
            <v>14553569</v>
          </cell>
          <cell r="E1609" t="str">
            <v>PRE GROUTING</v>
          </cell>
          <cell r="G1609" t="str">
            <v>개소</v>
          </cell>
          <cell r="I1609">
            <v>0</v>
          </cell>
        </row>
        <row r="1610">
          <cell r="A1610" t="str">
            <v>D03850</v>
          </cell>
          <cell r="B1610">
            <v>216</v>
          </cell>
          <cell r="C1610" t="str">
            <v>j</v>
          </cell>
          <cell r="D1610">
            <v>14553570</v>
          </cell>
          <cell r="E1610" t="str">
            <v>Soil Nailing</v>
          </cell>
          <cell r="G1610" t="str">
            <v>공</v>
          </cell>
          <cell r="I1610">
            <v>0</v>
          </cell>
        </row>
        <row r="1611">
          <cell r="A1611" t="str">
            <v>E3</v>
          </cell>
          <cell r="B1611">
            <v>0</v>
          </cell>
          <cell r="C1611" t="str">
            <v>합계</v>
          </cell>
          <cell r="D1611">
            <v>14553698</v>
          </cell>
          <cell r="I1611">
            <v>0</v>
          </cell>
        </row>
        <row r="1612">
          <cell r="A1612" t="str">
            <v>T3</v>
          </cell>
          <cell r="B1612">
            <v>1615</v>
          </cell>
          <cell r="C1612" t="str">
            <v>4.05</v>
          </cell>
          <cell r="D1612">
            <v>14553762</v>
          </cell>
          <cell r="E1612" t="str">
            <v>방 수 공</v>
          </cell>
          <cell r="I1612">
            <v>0</v>
          </cell>
        </row>
        <row r="1613">
          <cell r="A1613" t="str">
            <v>D00754</v>
          </cell>
          <cell r="B1613">
            <v>37</v>
          </cell>
          <cell r="C1613" t="str">
            <v>a</v>
          </cell>
          <cell r="D1613">
            <v>14553826</v>
          </cell>
          <cell r="E1613" t="str">
            <v>방 수 공</v>
          </cell>
          <cell r="F1613" t="str">
            <v>(FILTER CONCRETE)</v>
          </cell>
          <cell r="G1613" t="str">
            <v>㎥</v>
          </cell>
          <cell r="I1613">
            <v>0</v>
          </cell>
        </row>
        <row r="1614">
          <cell r="A1614" t="str">
            <v>D00341</v>
          </cell>
          <cell r="B1614">
            <v>199</v>
          </cell>
          <cell r="C1614" t="str">
            <v>b</v>
          </cell>
          <cell r="D1614">
            <v>14553827</v>
          </cell>
          <cell r="E1614" t="str">
            <v>PVC PIPE 설치</v>
          </cell>
          <cell r="F1614" t="str">
            <v>(D=100 m/m)</v>
          </cell>
          <cell r="G1614" t="str">
            <v>M</v>
          </cell>
          <cell r="I1614">
            <v>0</v>
          </cell>
        </row>
        <row r="1615">
          <cell r="A1615" t="str">
            <v>D00756</v>
          </cell>
          <cell r="B1615">
            <v>21643</v>
          </cell>
          <cell r="C1615" t="str">
            <v>c</v>
          </cell>
          <cell r="D1615">
            <v>14553891</v>
          </cell>
          <cell r="E1615" t="str">
            <v>방  수  공(방수쉬트</v>
          </cell>
          <cell r="F1615" t="str">
            <v>및부직포설치)</v>
          </cell>
          <cell r="G1615" t="str">
            <v>㎡</v>
          </cell>
          <cell r="I1615">
            <v>0</v>
          </cell>
        </row>
        <row r="1616">
          <cell r="A1616" t="str">
            <v>E3</v>
          </cell>
          <cell r="B1616">
            <v>0</v>
          </cell>
          <cell r="C1616" t="str">
            <v>합계</v>
          </cell>
          <cell r="D1616">
            <v>14553907</v>
          </cell>
          <cell r="I1616">
            <v>0</v>
          </cell>
        </row>
        <row r="1617">
          <cell r="A1617" t="str">
            <v>T3</v>
          </cell>
          <cell r="B1617">
            <v>1632</v>
          </cell>
          <cell r="C1617" t="str">
            <v>4.06</v>
          </cell>
          <cell r="D1617">
            <v>14553915</v>
          </cell>
          <cell r="E1617" t="str">
            <v>배 수 공</v>
          </cell>
          <cell r="I1617">
            <v>0</v>
          </cell>
        </row>
        <row r="1618">
          <cell r="A1618" t="str">
            <v>D00757</v>
          </cell>
          <cell r="B1618">
            <v>691</v>
          </cell>
          <cell r="C1618" t="str">
            <v>a</v>
          </cell>
          <cell r="D1618">
            <v>14553923</v>
          </cell>
          <cell r="E1618" t="str">
            <v>배 수 공</v>
          </cell>
          <cell r="F1618" t="str">
            <v>(용수처리)</v>
          </cell>
          <cell r="G1618" t="str">
            <v>M</v>
          </cell>
          <cell r="I1618">
            <v>0</v>
          </cell>
        </row>
        <row r="1619">
          <cell r="A1619" t="str">
            <v>D01197</v>
          </cell>
          <cell r="B1619">
            <v>1812</v>
          </cell>
          <cell r="C1619" t="str">
            <v>b</v>
          </cell>
          <cell r="D1619">
            <v>14553939</v>
          </cell>
          <cell r="E1619" t="str">
            <v>유공관 부설</v>
          </cell>
          <cell r="F1619" t="str">
            <v>(T.H.P D=200)</v>
          </cell>
          <cell r="G1619" t="str">
            <v>M</v>
          </cell>
          <cell r="I1619">
            <v>0</v>
          </cell>
        </row>
        <row r="1620">
          <cell r="A1620" t="str">
            <v>D01198</v>
          </cell>
          <cell r="B1620">
            <v>1780</v>
          </cell>
          <cell r="C1620" t="str">
            <v>c</v>
          </cell>
          <cell r="D1620">
            <v>14553951</v>
          </cell>
          <cell r="E1620" t="str">
            <v>유공관 부설</v>
          </cell>
          <cell r="F1620" t="str">
            <v>(T.H.P D=100)</v>
          </cell>
          <cell r="G1620" t="str">
            <v>M</v>
          </cell>
          <cell r="I1620">
            <v>0</v>
          </cell>
        </row>
        <row r="1621">
          <cell r="A1621" t="str">
            <v>D00276</v>
          </cell>
          <cell r="B1621">
            <v>2856</v>
          </cell>
          <cell r="C1621" t="str">
            <v>d</v>
          </cell>
          <cell r="D1621">
            <v>14553953</v>
          </cell>
          <cell r="E1621" t="str">
            <v>합판거푸집</v>
          </cell>
          <cell r="F1621" t="str">
            <v>(3 회)</v>
          </cell>
          <cell r="G1621" t="str">
            <v>㎡</v>
          </cell>
          <cell r="I1621">
            <v>0</v>
          </cell>
        </row>
        <row r="1622">
          <cell r="A1622" t="str">
            <v>D00270</v>
          </cell>
          <cell r="B1622">
            <v>260.28500000000003</v>
          </cell>
          <cell r="C1622" t="str">
            <v>e</v>
          </cell>
          <cell r="D1622">
            <v>14553954</v>
          </cell>
          <cell r="E1622" t="str">
            <v>철근가공조립</v>
          </cell>
          <cell r="F1622" t="str">
            <v>(간 단)</v>
          </cell>
          <cell r="G1622" t="str">
            <v>Ton</v>
          </cell>
          <cell r="I1622">
            <v>0</v>
          </cell>
        </row>
        <row r="1623">
          <cell r="A1623" t="str">
            <v>D00235</v>
          </cell>
          <cell r="B1623">
            <v>1918</v>
          </cell>
          <cell r="C1623" t="str">
            <v>f</v>
          </cell>
          <cell r="D1623">
            <v>14553955</v>
          </cell>
          <cell r="E1623" t="str">
            <v>콘크리트타설</v>
          </cell>
          <cell r="F1623" t="str">
            <v>(철근 VIB 포함)</v>
          </cell>
          <cell r="G1623" t="str">
            <v>㎥</v>
          </cell>
          <cell r="I1623">
            <v>0</v>
          </cell>
        </row>
        <row r="1624">
          <cell r="A1624" t="str">
            <v>T2</v>
          </cell>
          <cell r="B1624">
            <v>1626</v>
          </cell>
          <cell r="C1624" t="str">
            <v>g</v>
          </cell>
          <cell r="D1624">
            <v>14553987</v>
          </cell>
          <cell r="E1624" t="str">
            <v>뚜껑제작설치</v>
          </cell>
          <cell r="I1624">
            <v>0</v>
          </cell>
        </row>
        <row r="1625">
          <cell r="A1625" t="str">
            <v>D00759</v>
          </cell>
          <cell r="B1625">
            <v>4008</v>
          </cell>
          <cell r="C1625" t="str">
            <v>-1</v>
          </cell>
          <cell r="D1625">
            <v>14554019</v>
          </cell>
          <cell r="E1625" t="str">
            <v>배수공(공동구뚜껑)</v>
          </cell>
          <cell r="F1625" t="str">
            <v>(580x500x100)</v>
          </cell>
          <cell r="G1625" t="str">
            <v>EA</v>
          </cell>
          <cell r="I1625">
            <v>0</v>
          </cell>
        </row>
        <row r="1626">
          <cell r="A1626" t="str">
            <v>D01199</v>
          </cell>
          <cell r="B1626">
            <v>80</v>
          </cell>
          <cell r="C1626" t="str">
            <v>-2</v>
          </cell>
          <cell r="D1626">
            <v>14554051</v>
          </cell>
          <cell r="E1626" t="str">
            <v>스틸그레이팅</v>
          </cell>
          <cell r="F1626" t="str">
            <v>(530x480x75)</v>
          </cell>
          <cell r="G1626" t="str">
            <v>EA</v>
          </cell>
          <cell r="I1626">
            <v>0</v>
          </cell>
        </row>
        <row r="1627">
          <cell r="A1627" t="str">
            <v>E2</v>
          </cell>
          <cell r="B1627">
            <v>0</v>
          </cell>
          <cell r="C1627" t="str">
            <v>계</v>
          </cell>
          <cell r="D1627">
            <v>14554059</v>
          </cell>
          <cell r="I1627">
            <v>0</v>
          </cell>
        </row>
        <row r="1628">
          <cell r="A1628" t="str">
            <v>D00761</v>
          </cell>
          <cell r="B1628">
            <v>2095</v>
          </cell>
          <cell r="C1628" t="str">
            <v>h</v>
          </cell>
          <cell r="D1628">
            <v>14554067</v>
          </cell>
          <cell r="E1628" t="str">
            <v>비닐깔기</v>
          </cell>
          <cell r="G1628" t="str">
            <v>㎡</v>
          </cell>
          <cell r="I1628">
            <v>0</v>
          </cell>
        </row>
        <row r="1629">
          <cell r="A1629" t="str">
            <v>T2</v>
          </cell>
          <cell r="B1629">
            <v>1631</v>
          </cell>
          <cell r="C1629" t="str">
            <v>i</v>
          </cell>
          <cell r="D1629">
            <v>14554071</v>
          </cell>
          <cell r="E1629" t="str">
            <v>배수관 설치</v>
          </cell>
          <cell r="I1629">
            <v>0</v>
          </cell>
        </row>
        <row r="1630">
          <cell r="A1630" t="str">
            <v>D01200</v>
          </cell>
          <cell r="B1630">
            <v>2062</v>
          </cell>
          <cell r="C1630" t="str">
            <v>-1</v>
          </cell>
          <cell r="D1630">
            <v>14554075</v>
          </cell>
          <cell r="E1630" t="str">
            <v>배수관 설치</v>
          </cell>
          <cell r="F1630" t="str">
            <v>(THP Φ400 m/m)</v>
          </cell>
          <cell r="G1630" t="str">
            <v>M</v>
          </cell>
          <cell r="I1630">
            <v>0</v>
          </cell>
        </row>
        <row r="1631">
          <cell r="A1631" t="str">
            <v>D03787</v>
          </cell>
          <cell r="B1631">
            <v>7</v>
          </cell>
          <cell r="C1631" t="str">
            <v>-2</v>
          </cell>
          <cell r="D1631">
            <v>14554077</v>
          </cell>
          <cell r="E1631" t="str">
            <v>배수관 설치</v>
          </cell>
          <cell r="F1631" t="str">
            <v>(THP Φ600 m/m)</v>
          </cell>
          <cell r="G1631" t="str">
            <v>M</v>
          </cell>
          <cell r="I1631">
            <v>0</v>
          </cell>
        </row>
        <row r="1632">
          <cell r="A1632" t="str">
            <v>E2</v>
          </cell>
          <cell r="B1632">
            <v>0</v>
          </cell>
          <cell r="C1632" t="str">
            <v>계</v>
          </cell>
          <cell r="D1632">
            <v>14554078</v>
          </cell>
          <cell r="I1632">
            <v>0</v>
          </cell>
        </row>
        <row r="1633">
          <cell r="A1633" t="str">
            <v>E3</v>
          </cell>
          <cell r="B1633">
            <v>0</v>
          </cell>
          <cell r="C1633" t="str">
            <v>합계</v>
          </cell>
          <cell r="D1633">
            <v>14554079</v>
          </cell>
          <cell r="I1633">
            <v>0</v>
          </cell>
        </row>
        <row r="1634">
          <cell r="A1634" t="str">
            <v>T3</v>
          </cell>
          <cell r="B1634">
            <v>1640</v>
          </cell>
          <cell r="C1634" t="str">
            <v>4.07</v>
          </cell>
          <cell r="D1634">
            <v>14554207</v>
          </cell>
          <cell r="E1634" t="str">
            <v>라이닝콘크리트</v>
          </cell>
          <cell r="I1634">
            <v>0</v>
          </cell>
        </row>
        <row r="1635">
          <cell r="A1635" t="str">
            <v>D00735</v>
          </cell>
          <cell r="B1635">
            <v>2</v>
          </cell>
          <cell r="C1635" t="str">
            <v>a</v>
          </cell>
          <cell r="D1635">
            <v>14554271</v>
          </cell>
          <cell r="E1635" t="str">
            <v>강재동바리공및거푸집</v>
          </cell>
          <cell r="G1635" t="str">
            <v>조</v>
          </cell>
          <cell r="I1635">
            <v>0</v>
          </cell>
        </row>
        <row r="1636">
          <cell r="A1636" t="str">
            <v>D00237</v>
          </cell>
          <cell r="B1636">
            <v>900</v>
          </cell>
          <cell r="C1636" t="str">
            <v>b</v>
          </cell>
          <cell r="D1636">
            <v>14554303</v>
          </cell>
          <cell r="E1636" t="str">
            <v>콘크리트타설</v>
          </cell>
          <cell r="F1636" t="str">
            <v>(철근 펌프카)</v>
          </cell>
          <cell r="G1636" t="str">
            <v>㎥</v>
          </cell>
          <cell r="I1636">
            <v>0</v>
          </cell>
        </row>
        <row r="1637">
          <cell r="A1637" t="str">
            <v>D00238</v>
          </cell>
          <cell r="B1637">
            <v>6342</v>
          </cell>
          <cell r="C1637" t="str">
            <v>c</v>
          </cell>
          <cell r="D1637">
            <v>14554319</v>
          </cell>
          <cell r="E1637" t="str">
            <v>콘크리트타설</v>
          </cell>
          <cell r="F1637" t="str">
            <v>(무근 펌프카)</v>
          </cell>
          <cell r="G1637" t="str">
            <v>㎥</v>
          </cell>
          <cell r="I1637">
            <v>0</v>
          </cell>
        </row>
        <row r="1638">
          <cell r="A1638" t="str">
            <v>D00272</v>
          </cell>
          <cell r="B1638">
            <v>109.84</v>
          </cell>
          <cell r="C1638" t="str">
            <v>d</v>
          </cell>
          <cell r="D1638">
            <v>14554327</v>
          </cell>
          <cell r="E1638" t="str">
            <v>철근가공조립</v>
          </cell>
          <cell r="F1638" t="str">
            <v>(복 잡)</v>
          </cell>
          <cell r="G1638" t="str">
            <v>Ton</v>
          </cell>
          <cell r="I1638">
            <v>0</v>
          </cell>
        </row>
        <row r="1639">
          <cell r="A1639" t="str">
            <v>D00556</v>
          </cell>
          <cell r="B1639">
            <v>667</v>
          </cell>
          <cell r="C1639" t="str">
            <v>e</v>
          </cell>
          <cell r="D1639">
            <v>14554455</v>
          </cell>
          <cell r="E1639" t="str">
            <v>신축이음장치</v>
          </cell>
          <cell r="F1639" t="str">
            <v>(라이닝콘크리트)</v>
          </cell>
          <cell r="G1639" t="str">
            <v>M</v>
          </cell>
          <cell r="I1639">
            <v>0</v>
          </cell>
        </row>
        <row r="1640">
          <cell r="A1640" t="str">
            <v>D00391</v>
          </cell>
          <cell r="B1640">
            <v>178</v>
          </cell>
          <cell r="C1640" t="str">
            <v>f</v>
          </cell>
          <cell r="D1640">
            <v>14554471</v>
          </cell>
          <cell r="E1640" t="str">
            <v>뒷채움주입공</v>
          </cell>
          <cell r="G1640" t="str">
            <v>㎥</v>
          </cell>
          <cell r="I1640">
            <v>0</v>
          </cell>
        </row>
        <row r="1641">
          <cell r="A1641" t="str">
            <v>E3</v>
          </cell>
          <cell r="B1641">
            <v>0</v>
          </cell>
          <cell r="C1641" t="str">
            <v>합계</v>
          </cell>
          <cell r="D1641">
            <v>14554477</v>
          </cell>
          <cell r="I1641">
            <v>0</v>
          </cell>
        </row>
        <row r="1642">
          <cell r="A1642" t="str">
            <v>T3</v>
          </cell>
          <cell r="B1642">
            <v>1664</v>
          </cell>
          <cell r="C1642" t="str">
            <v>4.08</v>
          </cell>
          <cell r="D1642">
            <v>14554480</v>
          </cell>
          <cell r="E1642" t="str">
            <v>갱문 및 옹벽</v>
          </cell>
          <cell r="I1642">
            <v>0</v>
          </cell>
        </row>
        <row r="1643">
          <cell r="A1643" t="str">
            <v>T2</v>
          </cell>
          <cell r="B1643">
            <v>1646</v>
          </cell>
          <cell r="C1643" t="str">
            <v>a</v>
          </cell>
          <cell r="D1643">
            <v>14554481</v>
          </cell>
          <cell r="E1643" t="str">
            <v>거 푸 집</v>
          </cell>
          <cell r="I1643">
            <v>0</v>
          </cell>
        </row>
        <row r="1644">
          <cell r="A1644" t="str">
            <v>D00276</v>
          </cell>
          <cell r="B1644">
            <v>979</v>
          </cell>
          <cell r="C1644" t="str">
            <v>-1</v>
          </cell>
          <cell r="D1644">
            <v>14554482</v>
          </cell>
          <cell r="E1644" t="str">
            <v>합판거푸집</v>
          </cell>
          <cell r="F1644" t="str">
            <v>(3 회)</v>
          </cell>
          <cell r="G1644" t="str">
            <v>㎡</v>
          </cell>
          <cell r="I1644">
            <v>0</v>
          </cell>
        </row>
        <row r="1645">
          <cell r="A1645" t="str">
            <v>D00282</v>
          </cell>
          <cell r="B1645">
            <v>360</v>
          </cell>
          <cell r="C1645" t="str">
            <v>-2</v>
          </cell>
          <cell r="D1645">
            <v>14554546</v>
          </cell>
          <cell r="E1645" t="str">
            <v>합판거푸집</v>
          </cell>
          <cell r="F1645" t="str">
            <v>(6 회)</v>
          </cell>
          <cell r="G1645" t="str">
            <v>㎡</v>
          </cell>
          <cell r="I1645">
            <v>0</v>
          </cell>
        </row>
        <row r="1646">
          <cell r="A1646" t="str">
            <v>D00265</v>
          </cell>
          <cell r="B1646">
            <v>298</v>
          </cell>
          <cell r="C1646" t="str">
            <v>-3</v>
          </cell>
          <cell r="D1646">
            <v>14554674</v>
          </cell>
          <cell r="E1646" t="str">
            <v>문양거푸집(합판4회+</v>
          </cell>
          <cell r="F1646" t="str">
            <v>문양스치로폴(0∼7M)</v>
          </cell>
          <cell r="G1646" t="str">
            <v>㎡</v>
          </cell>
          <cell r="I1646">
            <v>0</v>
          </cell>
        </row>
        <row r="1647">
          <cell r="A1647" t="str">
            <v>E2</v>
          </cell>
          <cell r="B1647">
            <v>0</v>
          </cell>
          <cell r="C1647" t="str">
            <v>계</v>
          </cell>
          <cell r="D1647">
            <v>14554706</v>
          </cell>
          <cell r="I1647">
            <v>0</v>
          </cell>
        </row>
        <row r="1648">
          <cell r="A1648" t="str">
            <v>D00323</v>
          </cell>
          <cell r="B1648">
            <v>899</v>
          </cell>
          <cell r="C1648" t="str">
            <v>b</v>
          </cell>
          <cell r="D1648">
            <v>14554722</v>
          </cell>
          <cell r="E1648" t="str">
            <v>강관비계</v>
          </cell>
          <cell r="F1648" t="str">
            <v>(0∼30 M)</v>
          </cell>
          <cell r="G1648" t="str">
            <v>㎡</v>
          </cell>
          <cell r="I1648">
            <v>0</v>
          </cell>
        </row>
        <row r="1649">
          <cell r="A1649" t="str">
            <v>D00334</v>
          </cell>
          <cell r="B1649">
            <v>145</v>
          </cell>
          <cell r="C1649" t="str">
            <v>c</v>
          </cell>
          <cell r="D1649">
            <v>14554730</v>
          </cell>
          <cell r="E1649" t="str">
            <v>강관동바리</v>
          </cell>
          <cell r="F1649" t="str">
            <v>(교량용)</v>
          </cell>
          <cell r="G1649" t="str">
            <v>공㎥</v>
          </cell>
          <cell r="I1649">
            <v>0</v>
          </cell>
        </row>
        <row r="1650">
          <cell r="A1650" t="str">
            <v>T1</v>
          </cell>
          <cell r="B1650">
            <v>1652</v>
          </cell>
          <cell r="C1650" t="str">
            <v>d</v>
          </cell>
          <cell r="D1650">
            <v>14554733</v>
          </cell>
          <cell r="E1650" t="str">
            <v>철근가공조립</v>
          </cell>
          <cell r="I1650">
            <v>0</v>
          </cell>
        </row>
        <row r="1651">
          <cell r="A1651" t="str">
            <v>D00270</v>
          </cell>
          <cell r="B1651">
            <v>6.2249999999999996</v>
          </cell>
          <cell r="C1651" t="str">
            <v>-1</v>
          </cell>
          <cell r="D1651">
            <v>14554736</v>
          </cell>
          <cell r="E1651" t="str">
            <v>철근가공조립</v>
          </cell>
          <cell r="F1651" t="str">
            <v>(간 단)</v>
          </cell>
          <cell r="G1651" t="str">
            <v>Ton</v>
          </cell>
          <cell r="I1651">
            <v>0</v>
          </cell>
        </row>
        <row r="1652">
          <cell r="A1652" t="str">
            <v>D00272</v>
          </cell>
          <cell r="B1652">
            <v>25.167999999999999</v>
          </cell>
          <cell r="C1652" t="str">
            <v>-2</v>
          </cell>
          <cell r="D1652">
            <v>14554737</v>
          </cell>
          <cell r="E1652" t="str">
            <v>철근가공조립</v>
          </cell>
          <cell r="F1652" t="str">
            <v>(복 잡)</v>
          </cell>
          <cell r="G1652" t="str">
            <v>Ton</v>
          </cell>
          <cell r="I1652">
            <v>0</v>
          </cell>
        </row>
        <row r="1653">
          <cell r="A1653" t="str">
            <v>E1</v>
          </cell>
          <cell r="B1653">
            <v>0</v>
          </cell>
          <cell r="C1653" t="str">
            <v>소계</v>
          </cell>
          <cell r="D1653">
            <v>14554801</v>
          </cell>
          <cell r="I1653">
            <v>0</v>
          </cell>
        </row>
        <row r="1654">
          <cell r="A1654" t="str">
            <v>T2</v>
          </cell>
          <cell r="B1654">
            <v>1657</v>
          </cell>
          <cell r="C1654" t="str">
            <v>e</v>
          </cell>
          <cell r="D1654">
            <v>14554865</v>
          </cell>
          <cell r="E1654" t="str">
            <v>콘크리트타설</v>
          </cell>
          <cell r="I1654">
            <v>0</v>
          </cell>
        </row>
        <row r="1655">
          <cell r="A1655" t="str">
            <v>D00237</v>
          </cell>
          <cell r="B1655">
            <v>761</v>
          </cell>
          <cell r="C1655" t="str">
            <v>-1</v>
          </cell>
          <cell r="D1655">
            <v>14554866</v>
          </cell>
          <cell r="E1655" t="str">
            <v>콘크리트타설</v>
          </cell>
          <cell r="F1655" t="str">
            <v>(철근 펌프카)</v>
          </cell>
          <cell r="G1655" t="str">
            <v>㎥</v>
          </cell>
          <cell r="I1655">
            <v>0</v>
          </cell>
        </row>
        <row r="1656">
          <cell r="A1656" t="str">
            <v>D00234</v>
          </cell>
          <cell r="B1656">
            <v>77</v>
          </cell>
          <cell r="C1656" t="str">
            <v>-2</v>
          </cell>
          <cell r="D1656">
            <v>14554930</v>
          </cell>
          <cell r="E1656" t="str">
            <v>콘크리트타설</v>
          </cell>
          <cell r="F1656" t="str">
            <v>(무근 VIB 포함)</v>
          </cell>
          <cell r="G1656" t="str">
            <v>㎥</v>
          </cell>
          <cell r="I1656">
            <v>0</v>
          </cell>
        </row>
        <row r="1657">
          <cell r="A1657" t="str">
            <v>D00231</v>
          </cell>
          <cell r="B1657">
            <v>13</v>
          </cell>
          <cell r="C1657" t="str">
            <v>-3</v>
          </cell>
          <cell r="D1657">
            <v>14554962</v>
          </cell>
          <cell r="E1657" t="str">
            <v>콘크리트타설</v>
          </cell>
          <cell r="F1657" t="str">
            <v>(무근 VIB 제외)</v>
          </cell>
          <cell r="G1657" t="str">
            <v>㎥</v>
          </cell>
          <cell r="I1657">
            <v>0</v>
          </cell>
        </row>
        <row r="1658">
          <cell r="A1658" t="str">
            <v>E2</v>
          </cell>
          <cell r="B1658">
            <v>0</v>
          </cell>
          <cell r="C1658" t="str">
            <v>계</v>
          </cell>
          <cell r="D1658">
            <v>14554978</v>
          </cell>
          <cell r="I1658">
            <v>0</v>
          </cell>
        </row>
        <row r="1659">
          <cell r="A1659" t="str">
            <v>D00340</v>
          </cell>
          <cell r="B1659">
            <v>504</v>
          </cell>
          <cell r="C1659" t="str">
            <v>f</v>
          </cell>
          <cell r="D1659">
            <v>14555106</v>
          </cell>
          <cell r="E1659" t="str">
            <v>PVC PIPE 설치</v>
          </cell>
          <cell r="F1659" t="str">
            <v>(D= 50 m/m)</v>
          </cell>
          <cell r="G1659" t="str">
            <v>M</v>
          </cell>
          <cell r="I1659">
            <v>0</v>
          </cell>
        </row>
        <row r="1660">
          <cell r="A1660" t="str">
            <v>D01165</v>
          </cell>
          <cell r="B1660">
            <v>34</v>
          </cell>
          <cell r="C1660" t="str">
            <v>g</v>
          </cell>
          <cell r="D1660">
            <v>14555234</v>
          </cell>
          <cell r="E1660" t="str">
            <v>난간용강재파이프</v>
          </cell>
          <cell r="F1660" t="str">
            <v>(백관 Φ 100 m/m)</v>
          </cell>
          <cell r="G1660" t="str">
            <v>M</v>
          </cell>
          <cell r="I1660">
            <v>0</v>
          </cell>
        </row>
        <row r="1661">
          <cell r="A1661" t="str">
            <v>D00425</v>
          </cell>
          <cell r="B1661">
            <v>133</v>
          </cell>
          <cell r="C1661" t="str">
            <v>h</v>
          </cell>
          <cell r="D1661">
            <v>14555362</v>
          </cell>
          <cell r="E1661" t="str">
            <v>화강석 판붙임</v>
          </cell>
          <cell r="F1661" t="str">
            <v>(T=5 Cm)</v>
          </cell>
          <cell r="G1661" t="str">
            <v>㎡</v>
          </cell>
          <cell r="I1661">
            <v>0</v>
          </cell>
        </row>
        <row r="1662">
          <cell r="A1662" t="str">
            <v>D03846</v>
          </cell>
          <cell r="B1662">
            <v>8</v>
          </cell>
          <cell r="C1662" t="str">
            <v>i</v>
          </cell>
          <cell r="D1662">
            <v>14555370</v>
          </cell>
          <cell r="E1662" t="str">
            <v>스틸그레이팅</v>
          </cell>
          <cell r="F1662" t="str">
            <v>(1130x780x75)</v>
          </cell>
          <cell r="G1662" t="str">
            <v>EA</v>
          </cell>
          <cell r="I1662">
            <v>0</v>
          </cell>
        </row>
        <row r="1663">
          <cell r="A1663" t="str">
            <v>D03845</v>
          </cell>
          <cell r="B1663">
            <v>8</v>
          </cell>
          <cell r="C1663" t="str">
            <v>j</v>
          </cell>
          <cell r="D1663">
            <v>14555372</v>
          </cell>
          <cell r="E1663" t="str">
            <v>스틸그레이팅</v>
          </cell>
          <cell r="F1663" t="str">
            <v>(1130x980x75)</v>
          </cell>
          <cell r="G1663" t="str">
            <v>EA</v>
          </cell>
          <cell r="I1663">
            <v>0</v>
          </cell>
        </row>
        <row r="1664">
          <cell r="A1664" t="str">
            <v>D03847</v>
          </cell>
          <cell r="B1664">
            <v>986</v>
          </cell>
          <cell r="C1664" t="str">
            <v>k</v>
          </cell>
          <cell r="D1664">
            <v>14555373</v>
          </cell>
          <cell r="E1664" t="str">
            <v>콘크리트 블록</v>
          </cell>
          <cell r="G1664" t="str">
            <v>EA</v>
          </cell>
          <cell r="I1664">
            <v>0</v>
          </cell>
        </row>
        <row r="1665">
          <cell r="A1665" t="str">
            <v>E3</v>
          </cell>
          <cell r="B1665">
            <v>0</v>
          </cell>
          <cell r="C1665" t="str">
            <v>합계</v>
          </cell>
          <cell r="D1665">
            <v>14555374</v>
          </cell>
          <cell r="I1665">
            <v>0</v>
          </cell>
        </row>
        <row r="1666">
          <cell r="A1666" t="str">
            <v>T3</v>
          </cell>
          <cell r="B1666">
            <v>1680</v>
          </cell>
          <cell r="C1666" t="str">
            <v>4.09</v>
          </cell>
          <cell r="D1666">
            <v>14555376</v>
          </cell>
          <cell r="E1666" t="str">
            <v>부대시설공</v>
          </cell>
          <cell r="I1666">
            <v>0</v>
          </cell>
        </row>
        <row r="1667">
          <cell r="A1667" t="str">
            <v>D00769</v>
          </cell>
          <cell r="B1667">
            <v>2398</v>
          </cell>
          <cell r="C1667" t="str">
            <v>a</v>
          </cell>
          <cell r="D1667">
            <v>14555699</v>
          </cell>
          <cell r="E1667" t="str">
            <v>터널내부도장</v>
          </cell>
          <cell r="F1667" t="str">
            <v>(상부)</v>
          </cell>
          <cell r="G1667" t="str">
            <v>㎡</v>
          </cell>
          <cell r="I1667">
            <v>0</v>
          </cell>
        </row>
        <row r="1668">
          <cell r="A1668" t="str">
            <v>D00770</v>
          </cell>
          <cell r="B1668">
            <v>7547</v>
          </cell>
          <cell r="C1668" t="str">
            <v>b</v>
          </cell>
          <cell r="D1668">
            <v>14555731</v>
          </cell>
          <cell r="E1668" t="str">
            <v>터널타일붙임</v>
          </cell>
          <cell r="G1668" t="str">
            <v>㎡</v>
          </cell>
          <cell r="I1668">
            <v>0</v>
          </cell>
        </row>
        <row r="1669">
          <cell r="A1669" t="str">
            <v>D00771</v>
          </cell>
          <cell r="B1669">
            <v>4</v>
          </cell>
          <cell r="C1669" t="str">
            <v>c</v>
          </cell>
          <cell r="D1669">
            <v>14555747</v>
          </cell>
          <cell r="E1669" t="str">
            <v>터널명판및안내판</v>
          </cell>
          <cell r="G1669" t="str">
            <v>EA</v>
          </cell>
          <cell r="I1669">
            <v>0</v>
          </cell>
        </row>
        <row r="1670">
          <cell r="A1670" t="str">
            <v>T2</v>
          </cell>
          <cell r="B1670">
            <v>1674</v>
          </cell>
          <cell r="C1670" t="str">
            <v>d</v>
          </cell>
          <cell r="D1670">
            <v>14555751</v>
          </cell>
          <cell r="E1670" t="str">
            <v>가 시 설</v>
          </cell>
          <cell r="I1670">
            <v>0</v>
          </cell>
        </row>
        <row r="1671">
          <cell r="A1671" t="str">
            <v>D01095</v>
          </cell>
          <cell r="B1671">
            <v>1</v>
          </cell>
          <cell r="C1671" t="str">
            <v>-1</v>
          </cell>
          <cell r="D1671">
            <v>14555755</v>
          </cell>
          <cell r="E1671" t="str">
            <v>임시전기시설</v>
          </cell>
          <cell r="G1671" t="str">
            <v>식</v>
          </cell>
          <cell r="I1671">
            <v>0</v>
          </cell>
        </row>
        <row r="1672">
          <cell r="A1672" t="str">
            <v>D00772</v>
          </cell>
          <cell r="B1672">
            <v>1</v>
          </cell>
          <cell r="C1672" t="str">
            <v>-2</v>
          </cell>
          <cell r="D1672">
            <v>14555759</v>
          </cell>
          <cell r="E1672" t="str">
            <v>작업용 비계</v>
          </cell>
          <cell r="F1672" t="str">
            <v>(터널용)</v>
          </cell>
          <cell r="G1672" t="str">
            <v>식</v>
          </cell>
          <cell r="I1672">
            <v>0</v>
          </cell>
        </row>
        <row r="1673">
          <cell r="A1673" t="str">
            <v>D00773</v>
          </cell>
          <cell r="B1673">
            <v>1</v>
          </cell>
          <cell r="C1673" t="str">
            <v>-3</v>
          </cell>
          <cell r="D1673">
            <v>14555761</v>
          </cell>
          <cell r="E1673" t="str">
            <v>대    차</v>
          </cell>
          <cell r="F1673" t="str">
            <v>(터널용)</v>
          </cell>
          <cell r="G1673" t="str">
            <v>식</v>
          </cell>
          <cell r="I1673">
            <v>0</v>
          </cell>
        </row>
        <row r="1674">
          <cell r="A1674" t="str">
            <v>D01093</v>
          </cell>
          <cell r="B1674">
            <v>1</v>
          </cell>
          <cell r="C1674" t="str">
            <v>-4</v>
          </cell>
          <cell r="D1674">
            <v>14555762</v>
          </cell>
          <cell r="E1674" t="str">
            <v>임시환기시설</v>
          </cell>
          <cell r="G1674" t="str">
            <v>식</v>
          </cell>
          <cell r="I1674">
            <v>0</v>
          </cell>
        </row>
        <row r="1675">
          <cell r="A1675" t="str">
            <v>E2</v>
          </cell>
          <cell r="B1675">
            <v>0</v>
          </cell>
          <cell r="C1675" t="str">
            <v>계</v>
          </cell>
          <cell r="D1675">
            <v>14555763</v>
          </cell>
          <cell r="I1675">
            <v>0</v>
          </cell>
        </row>
        <row r="1676">
          <cell r="A1676" t="str">
            <v>D00775</v>
          </cell>
          <cell r="B1676">
            <v>4</v>
          </cell>
          <cell r="C1676" t="str">
            <v>e</v>
          </cell>
          <cell r="D1676">
            <v>14555891</v>
          </cell>
          <cell r="E1676" t="str">
            <v>갱문 가시설</v>
          </cell>
          <cell r="G1676" t="str">
            <v>개소</v>
          </cell>
          <cell r="I1676">
            <v>0</v>
          </cell>
        </row>
        <row r="1677">
          <cell r="A1677" t="str">
            <v>D00392</v>
          </cell>
          <cell r="B1677">
            <v>1</v>
          </cell>
          <cell r="C1677" t="str">
            <v>f</v>
          </cell>
          <cell r="D1677">
            <v>14555955</v>
          </cell>
          <cell r="E1677" t="str">
            <v>물푸기(터널공)</v>
          </cell>
          <cell r="G1677" t="str">
            <v>식</v>
          </cell>
          <cell r="I1677">
            <v>0</v>
          </cell>
        </row>
        <row r="1678">
          <cell r="A1678" t="str">
            <v>D03806</v>
          </cell>
          <cell r="B1678">
            <v>2</v>
          </cell>
          <cell r="C1678" t="str">
            <v>g</v>
          </cell>
          <cell r="D1678">
            <v>14555971</v>
          </cell>
          <cell r="E1678" t="str">
            <v>폐수처리시설</v>
          </cell>
          <cell r="G1678" t="str">
            <v>개소</v>
          </cell>
          <cell r="I1678">
            <v>0</v>
          </cell>
        </row>
        <row r="1679">
          <cell r="A1679" t="str">
            <v>D03807</v>
          </cell>
          <cell r="B1679">
            <v>4</v>
          </cell>
          <cell r="C1679" t="str">
            <v>h</v>
          </cell>
          <cell r="D1679">
            <v>14555977</v>
          </cell>
          <cell r="E1679" t="str">
            <v>차음방진시설</v>
          </cell>
          <cell r="G1679" t="str">
            <v>개소</v>
          </cell>
          <cell r="I1679">
            <v>0</v>
          </cell>
        </row>
        <row r="1680">
          <cell r="A1680" t="str">
            <v>D03855</v>
          </cell>
          <cell r="B1680">
            <v>3</v>
          </cell>
          <cell r="C1680" t="str">
            <v>i</v>
          </cell>
          <cell r="D1680">
            <v>14555983</v>
          </cell>
          <cell r="E1680" t="str">
            <v>선진수평시추조사</v>
          </cell>
          <cell r="G1680" t="str">
            <v>공</v>
          </cell>
          <cell r="I1680">
            <v>0</v>
          </cell>
        </row>
        <row r="1681">
          <cell r="A1681" t="str">
            <v>E3</v>
          </cell>
          <cell r="B1681">
            <v>0</v>
          </cell>
          <cell r="C1681" t="str">
            <v>합계</v>
          </cell>
          <cell r="D1681">
            <v>14555985</v>
          </cell>
          <cell r="I1681">
            <v>0</v>
          </cell>
        </row>
        <row r="1682">
          <cell r="A1682" t="str">
            <v>T3</v>
          </cell>
          <cell r="B1682">
            <v>1687</v>
          </cell>
          <cell r="C1682" t="str">
            <v>4.10</v>
          </cell>
          <cell r="D1682">
            <v>14555986</v>
          </cell>
          <cell r="E1682" t="str">
            <v>계      측</v>
          </cell>
          <cell r="I1682">
            <v>0</v>
          </cell>
        </row>
        <row r="1683">
          <cell r="A1683" t="str">
            <v>D00777</v>
          </cell>
          <cell r="B1683">
            <v>264</v>
          </cell>
          <cell r="C1683" t="str">
            <v>a</v>
          </cell>
          <cell r="D1683">
            <v>14555987</v>
          </cell>
          <cell r="E1683" t="str">
            <v>내공변위 측정용기기</v>
          </cell>
          <cell r="F1683" t="str">
            <v>설치</v>
          </cell>
          <cell r="G1683" t="str">
            <v>SET</v>
          </cell>
          <cell r="I1683">
            <v>0</v>
          </cell>
        </row>
        <row r="1684">
          <cell r="A1684" t="str">
            <v>D01040</v>
          </cell>
          <cell r="B1684">
            <v>12</v>
          </cell>
          <cell r="C1684" t="str">
            <v>b</v>
          </cell>
          <cell r="D1684">
            <v>14556003</v>
          </cell>
          <cell r="E1684" t="str">
            <v>지중변위측정기기설치</v>
          </cell>
          <cell r="G1684" t="str">
            <v>SET</v>
          </cell>
          <cell r="I1684">
            <v>0</v>
          </cell>
        </row>
        <row r="1685">
          <cell r="A1685" t="str">
            <v>D00779</v>
          </cell>
          <cell r="B1685">
            <v>44</v>
          </cell>
          <cell r="C1685" t="str">
            <v>c</v>
          </cell>
          <cell r="D1685">
            <v>14556011</v>
          </cell>
          <cell r="E1685" t="str">
            <v>천단침하 측정용기기</v>
          </cell>
          <cell r="F1685" t="str">
            <v>설치</v>
          </cell>
          <cell r="G1685" t="str">
            <v>SET</v>
          </cell>
          <cell r="I1685">
            <v>0</v>
          </cell>
        </row>
        <row r="1686">
          <cell r="A1686" t="str">
            <v>D00780</v>
          </cell>
          <cell r="B1686">
            <v>12</v>
          </cell>
          <cell r="C1686" t="str">
            <v>d</v>
          </cell>
          <cell r="D1686">
            <v>14556015</v>
          </cell>
          <cell r="E1686" t="str">
            <v>숏크리트응력 측정용</v>
          </cell>
          <cell r="F1686" t="str">
            <v>기기설치</v>
          </cell>
          <cell r="G1686" t="str">
            <v>SET</v>
          </cell>
          <cell r="I1686">
            <v>0</v>
          </cell>
        </row>
        <row r="1687">
          <cell r="A1687" t="str">
            <v>D00781</v>
          </cell>
          <cell r="B1687">
            <v>12</v>
          </cell>
          <cell r="C1687" t="str">
            <v>e</v>
          </cell>
          <cell r="D1687">
            <v>14556017</v>
          </cell>
          <cell r="E1687" t="str">
            <v>ROCK BOLT 축력측정용</v>
          </cell>
          <cell r="F1687" t="str">
            <v>기기설치</v>
          </cell>
          <cell r="G1687" t="str">
            <v>SET</v>
          </cell>
          <cell r="I1687">
            <v>0</v>
          </cell>
        </row>
        <row r="1688">
          <cell r="A1688" t="str">
            <v>E3</v>
          </cell>
          <cell r="B1688">
            <v>0</v>
          </cell>
          <cell r="C1688" t="str">
            <v>합계</v>
          </cell>
          <cell r="D1688">
            <v>14556051</v>
          </cell>
          <cell r="I1688">
            <v>0</v>
          </cell>
        </row>
        <row r="1689">
          <cell r="A1689" t="str">
            <v>T3</v>
          </cell>
          <cell r="B1689">
            <v>1717</v>
          </cell>
          <cell r="C1689" t="str">
            <v>4.11</v>
          </cell>
          <cell r="D1689">
            <v>14556067</v>
          </cell>
          <cell r="E1689" t="str">
            <v>개 착 터 널</v>
          </cell>
          <cell r="I1689">
            <v>0</v>
          </cell>
        </row>
        <row r="1690">
          <cell r="A1690" t="str">
            <v>D01202</v>
          </cell>
          <cell r="B1690">
            <v>1368</v>
          </cell>
          <cell r="C1690" t="str">
            <v>a</v>
          </cell>
          <cell r="D1690">
            <v>14556083</v>
          </cell>
          <cell r="E1690" t="str">
            <v>암면고르기</v>
          </cell>
          <cell r="F1690" t="str">
            <v>(발파암)</v>
          </cell>
          <cell r="G1690" t="str">
            <v>㎡</v>
          </cell>
          <cell r="I1690">
            <v>0</v>
          </cell>
        </row>
        <row r="1691">
          <cell r="A1691" t="str">
            <v>D00306</v>
          </cell>
          <cell r="B1691">
            <v>3388</v>
          </cell>
          <cell r="C1691" t="str">
            <v>b</v>
          </cell>
          <cell r="D1691">
            <v>14556115</v>
          </cell>
          <cell r="E1691" t="str">
            <v>원형거푸집</v>
          </cell>
          <cell r="F1691" t="str">
            <v>(3 회 0∼7 m)</v>
          </cell>
          <cell r="G1691" t="str">
            <v>㎡</v>
          </cell>
          <cell r="I1691">
            <v>0</v>
          </cell>
        </row>
        <row r="1692">
          <cell r="A1692" t="str">
            <v>D00323</v>
          </cell>
          <cell r="B1692">
            <v>1769</v>
          </cell>
          <cell r="C1692" t="str">
            <v>c</v>
          </cell>
          <cell r="D1692">
            <v>14556131</v>
          </cell>
          <cell r="E1692" t="str">
            <v>강관비계</v>
          </cell>
          <cell r="F1692" t="str">
            <v>(0∼30 M)</v>
          </cell>
          <cell r="G1692" t="str">
            <v>㎡</v>
          </cell>
          <cell r="I1692">
            <v>0</v>
          </cell>
        </row>
        <row r="1693">
          <cell r="A1693" t="str">
            <v>T2</v>
          </cell>
          <cell r="B1693">
            <v>1697</v>
          </cell>
          <cell r="C1693" t="str">
            <v>d</v>
          </cell>
          <cell r="D1693">
            <v>14556135</v>
          </cell>
          <cell r="E1693" t="str">
            <v>철근가공조립</v>
          </cell>
          <cell r="I1693">
            <v>0</v>
          </cell>
        </row>
        <row r="1694">
          <cell r="A1694" t="str">
            <v>D00270</v>
          </cell>
          <cell r="B1694">
            <v>0.27100000000000002</v>
          </cell>
          <cell r="C1694" t="str">
            <v>-1</v>
          </cell>
          <cell r="D1694">
            <v>14556139</v>
          </cell>
          <cell r="E1694" t="str">
            <v>철근가공조립</v>
          </cell>
          <cell r="F1694" t="str">
            <v>(간 단)</v>
          </cell>
          <cell r="G1694" t="str">
            <v>Ton</v>
          </cell>
          <cell r="I1694">
            <v>0</v>
          </cell>
        </row>
        <row r="1695">
          <cell r="A1695" t="str">
            <v>D00272</v>
          </cell>
          <cell r="B1695">
            <v>365.94400000000002</v>
          </cell>
          <cell r="C1695" t="str">
            <v>-2</v>
          </cell>
          <cell r="D1695">
            <v>14556143</v>
          </cell>
          <cell r="E1695" t="str">
            <v>철근가공조립</v>
          </cell>
          <cell r="F1695" t="str">
            <v>(복 잡)</v>
          </cell>
          <cell r="G1695" t="str">
            <v>Ton</v>
          </cell>
          <cell r="I1695">
            <v>0</v>
          </cell>
        </row>
        <row r="1696">
          <cell r="A1696" t="str">
            <v>D00588</v>
          </cell>
          <cell r="B1696">
            <v>2453</v>
          </cell>
          <cell r="C1696" t="str">
            <v>-3</v>
          </cell>
          <cell r="D1696">
            <v>14556145</v>
          </cell>
          <cell r="E1696" t="str">
            <v>스페이서 설치</v>
          </cell>
          <cell r="F1696" t="str">
            <v>(슬라브및기초용)</v>
          </cell>
          <cell r="G1696" t="str">
            <v>㎡</v>
          </cell>
          <cell r="I1696">
            <v>0</v>
          </cell>
        </row>
        <row r="1697">
          <cell r="A1697" t="str">
            <v>D00696</v>
          </cell>
          <cell r="B1697">
            <v>2089</v>
          </cell>
          <cell r="C1697" t="str">
            <v>-4</v>
          </cell>
          <cell r="D1697">
            <v>14556146</v>
          </cell>
          <cell r="E1697" t="str">
            <v>부상 방지철선</v>
          </cell>
          <cell r="F1697" t="str">
            <v>(# 6)</v>
          </cell>
          <cell r="G1697" t="str">
            <v>M</v>
          </cell>
          <cell r="I1697">
            <v>0</v>
          </cell>
        </row>
        <row r="1698">
          <cell r="A1698" t="str">
            <v>E2</v>
          </cell>
          <cell r="B1698">
            <v>0</v>
          </cell>
          <cell r="C1698" t="str">
            <v>계</v>
          </cell>
          <cell r="D1698">
            <v>14556147</v>
          </cell>
          <cell r="I1698">
            <v>0</v>
          </cell>
        </row>
        <row r="1699">
          <cell r="A1699" t="str">
            <v>T2</v>
          </cell>
          <cell r="B1699">
            <v>1701</v>
          </cell>
          <cell r="C1699" t="str">
            <v>e</v>
          </cell>
          <cell r="D1699">
            <v>14556211</v>
          </cell>
          <cell r="E1699" t="str">
            <v>콘크리트타설</v>
          </cell>
          <cell r="I1699">
            <v>0</v>
          </cell>
        </row>
        <row r="1700">
          <cell r="A1700" t="str">
            <v>D00234</v>
          </cell>
          <cell r="B1700">
            <v>310</v>
          </cell>
          <cell r="C1700" t="str">
            <v>-1</v>
          </cell>
          <cell r="D1700">
            <v>14556243</v>
          </cell>
          <cell r="E1700" t="str">
            <v>콘크리트타설</v>
          </cell>
          <cell r="F1700" t="str">
            <v>(무근 VIB 포함)</v>
          </cell>
          <cell r="G1700" t="str">
            <v>㎥</v>
          </cell>
          <cell r="I1700">
            <v>0</v>
          </cell>
        </row>
        <row r="1701">
          <cell r="A1701" t="str">
            <v>D00237</v>
          </cell>
          <cell r="B1701">
            <v>2609</v>
          </cell>
          <cell r="C1701" t="str">
            <v>-2</v>
          </cell>
          <cell r="D1701">
            <v>14556275</v>
          </cell>
          <cell r="E1701" t="str">
            <v>콘크리트타설</v>
          </cell>
          <cell r="F1701" t="str">
            <v>(철근 펌프카)</v>
          </cell>
          <cell r="G1701" t="str">
            <v>㎥</v>
          </cell>
          <cell r="I1701">
            <v>0</v>
          </cell>
        </row>
        <row r="1702">
          <cell r="A1702" t="str">
            <v>E2</v>
          </cell>
          <cell r="B1702">
            <v>0</v>
          </cell>
          <cell r="C1702" t="str">
            <v>계</v>
          </cell>
          <cell r="D1702">
            <v>14556307</v>
          </cell>
          <cell r="I1702">
            <v>0</v>
          </cell>
        </row>
        <row r="1703">
          <cell r="A1703" t="str">
            <v>T2</v>
          </cell>
          <cell r="B1703">
            <v>1707</v>
          </cell>
          <cell r="C1703" t="str">
            <v>f</v>
          </cell>
          <cell r="D1703">
            <v>14556339</v>
          </cell>
          <cell r="E1703" t="str">
            <v>파이프설치</v>
          </cell>
          <cell r="I1703">
            <v>0</v>
          </cell>
        </row>
        <row r="1704">
          <cell r="A1704" t="str">
            <v>D00341</v>
          </cell>
          <cell r="B1704">
            <v>28</v>
          </cell>
          <cell r="C1704" t="str">
            <v>-1</v>
          </cell>
          <cell r="D1704">
            <v>14556371</v>
          </cell>
          <cell r="E1704" t="str">
            <v>PVC PIPE 설치</v>
          </cell>
          <cell r="F1704" t="str">
            <v>(D=100 m/m)</v>
          </cell>
          <cell r="G1704" t="str">
            <v>M</v>
          </cell>
          <cell r="I1704">
            <v>0</v>
          </cell>
        </row>
        <row r="1705">
          <cell r="A1705" t="str">
            <v>D00342</v>
          </cell>
          <cell r="B1705">
            <v>495</v>
          </cell>
          <cell r="C1705" t="str">
            <v>-2</v>
          </cell>
          <cell r="D1705">
            <v>14556387</v>
          </cell>
          <cell r="E1705" t="str">
            <v>PVC PIPE 설치</v>
          </cell>
          <cell r="F1705" t="str">
            <v>(D=150 m/m)</v>
          </cell>
          <cell r="G1705" t="str">
            <v>M</v>
          </cell>
          <cell r="I1705">
            <v>0</v>
          </cell>
        </row>
        <row r="1706">
          <cell r="A1706" t="str">
            <v>D01197</v>
          </cell>
          <cell r="B1706">
            <v>216</v>
          </cell>
          <cell r="C1706" t="str">
            <v>-3</v>
          </cell>
          <cell r="D1706">
            <v>14556389</v>
          </cell>
          <cell r="E1706" t="str">
            <v>유공관 부설</v>
          </cell>
          <cell r="F1706" t="str">
            <v>(T.H.P D=200)</v>
          </cell>
          <cell r="G1706" t="str">
            <v>M</v>
          </cell>
          <cell r="I1706">
            <v>0</v>
          </cell>
        </row>
        <row r="1707">
          <cell r="A1707" t="str">
            <v>D01222</v>
          </cell>
          <cell r="B1707">
            <v>216</v>
          </cell>
          <cell r="C1707" t="str">
            <v>-4</v>
          </cell>
          <cell r="D1707">
            <v>14556390</v>
          </cell>
          <cell r="E1707" t="str">
            <v>유공관 부설</v>
          </cell>
          <cell r="F1707" t="str">
            <v>(T.H.P D=250)</v>
          </cell>
          <cell r="G1707" t="str">
            <v>M</v>
          </cell>
          <cell r="I1707">
            <v>0</v>
          </cell>
        </row>
        <row r="1708">
          <cell r="A1708" t="str">
            <v>E2</v>
          </cell>
          <cell r="B1708">
            <v>0</v>
          </cell>
          <cell r="C1708" t="str">
            <v>계</v>
          </cell>
          <cell r="D1708">
            <v>14556391</v>
          </cell>
          <cell r="I1708">
            <v>0</v>
          </cell>
        </row>
        <row r="1709">
          <cell r="A1709" t="str">
            <v>T2</v>
          </cell>
          <cell r="B1709">
            <v>1713</v>
          </cell>
          <cell r="C1709" t="str">
            <v>g</v>
          </cell>
          <cell r="D1709">
            <v>14556393</v>
          </cell>
          <cell r="E1709" t="str">
            <v>방 수 공</v>
          </cell>
          <cell r="I1709">
            <v>0</v>
          </cell>
        </row>
        <row r="1710">
          <cell r="A1710" t="str">
            <v>D01031</v>
          </cell>
          <cell r="B1710">
            <v>2158</v>
          </cell>
          <cell r="C1710" t="str">
            <v>-1</v>
          </cell>
          <cell r="D1710">
            <v>14556401</v>
          </cell>
          <cell r="E1710" t="str">
            <v>보호몰탈</v>
          </cell>
          <cell r="F1710" t="str">
            <v>(T=5 m/m)</v>
          </cell>
          <cell r="G1710" t="str">
            <v>㎡</v>
          </cell>
          <cell r="I1710">
            <v>0</v>
          </cell>
        </row>
        <row r="1711">
          <cell r="A1711" t="str">
            <v>D01027</v>
          </cell>
          <cell r="B1711">
            <v>2368</v>
          </cell>
          <cell r="C1711" t="str">
            <v>-2</v>
          </cell>
          <cell r="D1711">
            <v>14556402</v>
          </cell>
          <cell r="E1711" t="str">
            <v>쉬이트방수</v>
          </cell>
          <cell r="F1711" t="str">
            <v>수직부(T=3.0 m/m)</v>
          </cell>
          <cell r="G1711" t="str">
            <v>㎡</v>
          </cell>
          <cell r="I1711">
            <v>0</v>
          </cell>
        </row>
        <row r="1712">
          <cell r="A1712" t="str">
            <v>D00419</v>
          </cell>
          <cell r="B1712">
            <v>5420</v>
          </cell>
          <cell r="C1712" t="str">
            <v>-3</v>
          </cell>
          <cell r="D1712">
            <v>14556403</v>
          </cell>
          <cell r="E1712" t="str">
            <v>부직포설치</v>
          </cell>
          <cell r="F1712" t="str">
            <v>(2.0 T/M)</v>
          </cell>
          <cell r="G1712" t="str">
            <v>㎡</v>
          </cell>
          <cell r="I1712">
            <v>0</v>
          </cell>
        </row>
        <row r="1713">
          <cell r="A1713" t="str">
            <v>D01032</v>
          </cell>
          <cell r="B1713">
            <v>2158</v>
          </cell>
          <cell r="C1713" t="str">
            <v>-4</v>
          </cell>
          <cell r="D1713">
            <v>14556467</v>
          </cell>
          <cell r="E1713" t="str">
            <v>벽돌쌓기</v>
          </cell>
          <cell r="F1713" t="str">
            <v>(0.5 B)</v>
          </cell>
          <cell r="G1713" t="str">
            <v>㎡</v>
          </cell>
          <cell r="I1713">
            <v>0</v>
          </cell>
        </row>
        <row r="1714">
          <cell r="A1714" t="str">
            <v>E2</v>
          </cell>
          <cell r="B1714">
            <v>0</v>
          </cell>
          <cell r="C1714" t="str">
            <v>계</v>
          </cell>
          <cell r="D1714">
            <v>14556483</v>
          </cell>
          <cell r="I1714">
            <v>0</v>
          </cell>
        </row>
        <row r="1715">
          <cell r="A1715" t="str">
            <v>D00170</v>
          </cell>
          <cell r="B1715">
            <v>206</v>
          </cell>
          <cell r="C1715" t="str">
            <v>h</v>
          </cell>
          <cell r="D1715">
            <v>14556499</v>
          </cell>
          <cell r="E1715" t="str">
            <v>뒷채움잡석</v>
          </cell>
          <cell r="F1715" t="str">
            <v>(현장암유용)</v>
          </cell>
          <cell r="G1715" t="str">
            <v>㎥</v>
          </cell>
          <cell r="I1715">
            <v>0</v>
          </cell>
        </row>
        <row r="1716">
          <cell r="A1716" t="str">
            <v>D00561</v>
          </cell>
          <cell r="B1716">
            <v>50</v>
          </cell>
          <cell r="C1716" t="str">
            <v>i</v>
          </cell>
          <cell r="D1716">
            <v>14556515</v>
          </cell>
          <cell r="E1716" t="str">
            <v>신축이음</v>
          </cell>
          <cell r="F1716" t="str">
            <v>터널(NATM-개착터널)</v>
          </cell>
          <cell r="G1716" t="str">
            <v>M</v>
          </cell>
          <cell r="I1716">
            <v>0</v>
          </cell>
        </row>
        <row r="1717">
          <cell r="A1717" t="str">
            <v>D00537</v>
          </cell>
          <cell r="B1717">
            <v>116</v>
          </cell>
          <cell r="C1717" t="str">
            <v>j</v>
          </cell>
          <cell r="D1717">
            <v>14556517</v>
          </cell>
          <cell r="E1717" t="str">
            <v>슬래브양생</v>
          </cell>
          <cell r="F1717" t="str">
            <v>(양생제)</v>
          </cell>
          <cell r="G1717" t="str">
            <v>㎡</v>
          </cell>
          <cell r="I1717">
            <v>0</v>
          </cell>
        </row>
        <row r="1718">
          <cell r="A1718" t="str">
            <v>E3</v>
          </cell>
          <cell r="B1718">
            <v>0</v>
          </cell>
          <cell r="C1718" t="str">
            <v>합계</v>
          </cell>
          <cell r="D1718">
            <v>14556521</v>
          </cell>
          <cell r="I1718">
            <v>0</v>
          </cell>
        </row>
        <row r="1719">
          <cell r="A1719" t="str">
            <v>T3</v>
          </cell>
          <cell r="B1719">
            <v>1726</v>
          </cell>
          <cell r="C1719" t="str">
            <v>4.12</v>
          </cell>
          <cell r="D1719">
            <v>14556522</v>
          </cell>
          <cell r="E1719" t="str">
            <v>조 경 공</v>
          </cell>
          <cell r="I1719">
            <v>0</v>
          </cell>
        </row>
        <row r="1720">
          <cell r="A1720" t="str">
            <v>D03790</v>
          </cell>
          <cell r="B1720">
            <v>180</v>
          </cell>
          <cell r="C1720" t="str">
            <v>a</v>
          </cell>
          <cell r="D1720">
            <v>14556650</v>
          </cell>
          <cell r="E1720" t="str">
            <v>담쟁이덩쿨</v>
          </cell>
          <cell r="F1720" t="str">
            <v>(L=0.4)</v>
          </cell>
          <cell r="G1720" t="str">
            <v>주</v>
          </cell>
          <cell r="I1720">
            <v>0</v>
          </cell>
        </row>
        <row r="1721">
          <cell r="A1721" t="str">
            <v>D03791</v>
          </cell>
          <cell r="B1721">
            <v>10</v>
          </cell>
          <cell r="C1721" t="str">
            <v>b</v>
          </cell>
          <cell r="D1721">
            <v>14556651</v>
          </cell>
          <cell r="E1721" t="str">
            <v>느티나무</v>
          </cell>
          <cell r="F1721" t="str">
            <v>(H0.3xR5)</v>
          </cell>
          <cell r="G1721" t="str">
            <v>주</v>
          </cell>
          <cell r="I1721">
            <v>0</v>
          </cell>
        </row>
        <row r="1722">
          <cell r="A1722" t="str">
            <v>D03792</v>
          </cell>
          <cell r="B1722">
            <v>324</v>
          </cell>
          <cell r="C1722" t="str">
            <v>c</v>
          </cell>
          <cell r="D1722">
            <v>14556715</v>
          </cell>
          <cell r="E1722" t="str">
            <v>진 달 래</v>
          </cell>
          <cell r="F1722" t="str">
            <v>(H0.4xW0.4)</v>
          </cell>
          <cell r="G1722" t="str">
            <v>주</v>
          </cell>
          <cell r="I1722">
            <v>0</v>
          </cell>
        </row>
        <row r="1723">
          <cell r="A1723" t="str">
            <v>D03793</v>
          </cell>
          <cell r="B1723">
            <v>216</v>
          </cell>
          <cell r="C1723" t="str">
            <v>d</v>
          </cell>
          <cell r="D1723">
            <v>14556747</v>
          </cell>
          <cell r="E1723" t="str">
            <v>철    쭉</v>
          </cell>
          <cell r="F1723" t="str">
            <v>(H0.4xW0.4)</v>
          </cell>
          <cell r="G1723" t="str">
            <v>주</v>
          </cell>
          <cell r="I1723">
            <v>0</v>
          </cell>
        </row>
        <row r="1724">
          <cell r="A1724" t="str">
            <v>D03794</v>
          </cell>
          <cell r="B1724">
            <v>42</v>
          </cell>
          <cell r="C1724" t="str">
            <v>e</v>
          </cell>
          <cell r="D1724">
            <v>14556763</v>
          </cell>
          <cell r="E1724" t="str">
            <v>잣 나 무</v>
          </cell>
          <cell r="F1724" t="str">
            <v>(H2.0xR4)</v>
          </cell>
          <cell r="G1724" t="str">
            <v>주</v>
          </cell>
          <cell r="I1724">
            <v>0</v>
          </cell>
        </row>
        <row r="1725">
          <cell r="A1725" t="str">
            <v>D03795</v>
          </cell>
          <cell r="B1725">
            <v>24</v>
          </cell>
          <cell r="C1725" t="str">
            <v>f</v>
          </cell>
          <cell r="D1725">
            <v>14556771</v>
          </cell>
          <cell r="E1725" t="str">
            <v>왕벗나무</v>
          </cell>
          <cell r="F1725" t="str">
            <v>(H2.0xR4)</v>
          </cell>
          <cell r="G1725" t="str">
            <v>주</v>
          </cell>
          <cell r="I1725">
            <v>0</v>
          </cell>
        </row>
        <row r="1726">
          <cell r="A1726" t="str">
            <v>D03796</v>
          </cell>
          <cell r="B1726">
            <v>18</v>
          </cell>
          <cell r="C1726" t="str">
            <v>g</v>
          </cell>
          <cell r="D1726">
            <v>14556775</v>
          </cell>
          <cell r="E1726" t="str">
            <v>청 단 풍</v>
          </cell>
          <cell r="F1726" t="str">
            <v>(H2.0xR4)</v>
          </cell>
          <cell r="G1726" t="str">
            <v>주</v>
          </cell>
          <cell r="I1726">
            <v>0</v>
          </cell>
        </row>
        <row r="1727">
          <cell r="A1727" t="str">
            <v>E3</v>
          </cell>
          <cell r="B1727">
            <v>0</v>
          </cell>
          <cell r="C1727" t="str">
            <v>합계</v>
          </cell>
          <cell r="D1727">
            <v>14556777</v>
          </cell>
          <cell r="I1727">
            <v>0</v>
          </cell>
        </row>
        <row r="1728">
          <cell r="A1728" t="str">
            <v>T3</v>
          </cell>
          <cell r="B1728">
            <v>1731</v>
          </cell>
          <cell r="C1728" t="str">
            <v>4.13</v>
          </cell>
          <cell r="D1728">
            <v>14556905</v>
          </cell>
          <cell r="E1728" t="str">
            <v>녹 생 토</v>
          </cell>
          <cell r="I1728">
            <v>0</v>
          </cell>
        </row>
        <row r="1729">
          <cell r="A1729" t="str">
            <v>D00774</v>
          </cell>
          <cell r="B1729">
            <v>1179</v>
          </cell>
          <cell r="C1729" t="str">
            <v>a</v>
          </cell>
          <cell r="D1729">
            <v>14556906</v>
          </cell>
          <cell r="E1729" t="str">
            <v>암절개면보호식재공</v>
          </cell>
          <cell r="F1729" t="str">
            <v>(T= 5 Cm)</v>
          </cell>
          <cell r="G1729" t="str">
            <v>㎡</v>
          </cell>
          <cell r="I1729">
            <v>0</v>
          </cell>
        </row>
        <row r="1730">
          <cell r="A1730" t="str">
            <v>D00766</v>
          </cell>
          <cell r="B1730">
            <v>2127</v>
          </cell>
          <cell r="C1730" t="str">
            <v>b</v>
          </cell>
          <cell r="D1730">
            <v>14556907</v>
          </cell>
          <cell r="E1730" t="str">
            <v>암절개면보호식제공</v>
          </cell>
          <cell r="F1730" t="str">
            <v>(T=10 Cm)</v>
          </cell>
          <cell r="G1730" t="str">
            <v>㎡</v>
          </cell>
          <cell r="I1730">
            <v>0</v>
          </cell>
        </row>
        <row r="1731">
          <cell r="A1731" t="str">
            <v>D00767</v>
          </cell>
          <cell r="B1731">
            <v>2658</v>
          </cell>
          <cell r="C1731" t="str">
            <v>c</v>
          </cell>
          <cell r="D1731">
            <v>14556971</v>
          </cell>
          <cell r="E1731" t="str">
            <v>암절개면보호식재공</v>
          </cell>
          <cell r="F1731" t="str">
            <v>(T=15 Cm)</v>
          </cell>
          <cell r="G1731" t="str">
            <v>㎡</v>
          </cell>
          <cell r="I1731">
            <v>0</v>
          </cell>
        </row>
        <row r="1732">
          <cell r="A1732" t="str">
            <v>E3</v>
          </cell>
          <cell r="B1732">
            <v>0</v>
          </cell>
          <cell r="C1732" t="str">
            <v>합계</v>
          </cell>
          <cell r="D1732">
            <v>14557003</v>
          </cell>
          <cell r="I1732">
            <v>0</v>
          </cell>
        </row>
        <row r="1733">
          <cell r="A1733" t="str">
            <v>T3</v>
          </cell>
          <cell r="B1733">
            <v>1736</v>
          </cell>
          <cell r="C1733" t="str">
            <v>4.14</v>
          </cell>
          <cell r="D1733">
            <v>14557005</v>
          </cell>
          <cell r="E1733" t="str">
            <v>동상방지층</v>
          </cell>
          <cell r="I1733">
            <v>0</v>
          </cell>
        </row>
        <row r="1734">
          <cell r="A1734" t="str">
            <v>D03744</v>
          </cell>
          <cell r="B1734">
            <v>2323</v>
          </cell>
          <cell r="C1734" t="str">
            <v>a</v>
          </cell>
          <cell r="D1734">
            <v>14557069</v>
          </cell>
          <cell r="E1734" t="str">
            <v>동상방지층생산</v>
          </cell>
          <cell r="F1734" t="str">
            <v>(현장암유용)</v>
          </cell>
          <cell r="G1734" t="str">
            <v>㎥</v>
          </cell>
          <cell r="I1734">
            <v>0</v>
          </cell>
        </row>
        <row r="1735">
          <cell r="A1735" t="str">
            <v>D00823</v>
          </cell>
          <cell r="B1735">
            <v>1076</v>
          </cell>
          <cell r="C1735" t="str">
            <v>b</v>
          </cell>
          <cell r="D1735">
            <v>14557101</v>
          </cell>
          <cell r="E1735" t="str">
            <v>동상방지층</v>
          </cell>
          <cell r="F1735" t="str">
            <v>(포설및다짐 T=15 Cm)</v>
          </cell>
          <cell r="G1735" t="str">
            <v>㎥</v>
          </cell>
          <cell r="I1735">
            <v>0</v>
          </cell>
        </row>
        <row r="1736">
          <cell r="A1736" t="str">
            <v>D00824</v>
          </cell>
          <cell r="B1736">
            <v>733</v>
          </cell>
          <cell r="C1736" t="str">
            <v>c</v>
          </cell>
          <cell r="D1736">
            <v>14557117</v>
          </cell>
          <cell r="E1736" t="str">
            <v>동상방지층</v>
          </cell>
          <cell r="F1736" t="str">
            <v>(포설및다짐 T=35 Cm)</v>
          </cell>
          <cell r="G1736" t="str">
            <v>㎥</v>
          </cell>
          <cell r="I1736">
            <v>0</v>
          </cell>
        </row>
        <row r="1737">
          <cell r="A1737" t="str">
            <v>E3</v>
          </cell>
          <cell r="B1737">
            <v>0</v>
          </cell>
          <cell r="C1737" t="str">
            <v>합계</v>
          </cell>
          <cell r="D1737">
            <v>14557125</v>
          </cell>
          <cell r="I1737">
            <v>0</v>
          </cell>
        </row>
        <row r="1738">
          <cell r="A1738" t="str">
            <v>T3</v>
          </cell>
          <cell r="B1738">
            <v>1740</v>
          </cell>
          <cell r="C1738" t="str">
            <v>4.15</v>
          </cell>
          <cell r="D1738">
            <v>14557257</v>
          </cell>
          <cell r="E1738" t="str">
            <v>린콘크리트기층</v>
          </cell>
          <cell r="F1738" t="str">
            <v>(T=15 Cm)</v>
          </cell>
          <cell r="I1738">
            <v>0</v>
          </cell>
        </row>
        <row r="1739">
          <cell r="A1739" t="str">
            <v>D03760</v>
          </cell>
          <cell r="B1739">
            <v>1092</v>
          </cell>
          <cell r="C1739" t="str">
            <v>a</v>
          </cell>
          <cell r="D1739">
            <v>14557259</v>
          </cell>
          <cell r="E1739" t="str">
            <v>린콘크리트기층</v>
          </cell>
          <cell r="F1739" t="str">
            <v>(포설및다짐 T=15 Cm)</v>
          </cell>
          <cell r="G1739" t="str">
            <v>㎥</v>
          </cell>
          <cell r="I1739">
            <v>0</v>
          </cell>
        </row>
        <row r="1740">
          <cell r="A1740" t="str">
            <v>D03768</v>
          </cell>
          <cell r="B1740">
            <v>13</v>
          </cell>
          <cell r="C1740" t="str">
            <v>b</v>
          </cell>
          <cell r="D1740">
            <v>14557260</v>
          </cell>
          <cell r="E1740" t="str">
            <v>인력포설</v>
          </cell>
          <cell r="F1740" t="str">
            <v>(T=15 Cm)</v>
          </cell>
          <cell r="G1740" t="str">
            <v>㎥</v>
          </cell>
          <cell r="I1740">
            <v>0</v>
          </cell>
        </row>
        <row r="1741">
          <cell r="A1741" t="str">
            <v>E3</v>
          </cell>
          <cell r="B1741">
            <v>0</v>
          </cell>
          <cell r="C1741" t="str">
            <v>합계</v>
          </cell>
          <cell r="D1741">
            <v>14557261</v>
          </cell>
          <cell r="I1741">
            <v>0</v>
          </cell>
        </row>
        <row r="1742">
          <cell r="A1742" t="str">
            <v>T3</v>
          </cell>
          <cell r="B1742">
            <v>1744</v>
          </cell>
          <cell r="C1742" t="str">
            <v>4.16</v>
          </cell>
          <cell r="D1742">
            <v>14557325</v>
          </cell>
          <cell r="E1742" t="str">
            <v>콘크리트포설</v>
          </cell>
          <cell r="F1742" t="str">
            <v>(T=30 Cm)</v>
          </cell>
          <cell r="I1742">
            <v>0</v>
          </cell>
        </row>
        <row r="1743">
          <cell r="A1743" t="str">
            <v>D03764</v>
          </cell>
          <cell r="B1743">
            <v>2185</v>
          </cell>
          <cell r="C1743" t="str">
            <v>a</v>
          </cell>
          <cell r="D1743">
            <v>14557357</v>
          </cell>
          <cell r="E1743" t="str">
            <v>콘크리트포장</v>
          </cell>
          <cell r="F1743" t="str">
            <v>(2차로동시기계포설)</v>
          </cell>
          <cell r="G1743" t="str">
            <v>㎥</v>
          </cell>
          <cell r="I1743">
            <v>0</v>
          </cell>
        </row>
        <row r="1744">
          <cell r="A1744" t="str">
            <v>D03766</v>
          </cell>
          <cell r="B1744">
            <v>17</v>
          </cell>
          <cell r="C1744" t="str">
            <v>b</v>
          </cell>
          <cell r="D1744">
            <v>14557373</v>
          </cell>
          <cell r="E1744" t="str">
            <v>인력포설</v>
          </cell>
          <cell r="F1744" t="str">
            <v>(T=30 Cm)</v>
          </cell>
          <cell r="G1744" t="str">
            <v>㎥</v>
          </cell>
          <cell r="I1744">
            <v>0</v>
          </cell>
        </row>
        <row r="1745">
          <cell r="A1745" t="str">
            <v>E3</v>
          </cell>
          <cell r="B1745">
            <v>0</v>
          </cell>
          <cell r="C1745" t="str">
            <v>합계</v>
          </cell>
          <cell r="D1745">
            <v>14557381</v>
          </cell>
          <cell r="I1745">
            <v>0</v>
          </cell>
        </row>
        <row r="1746">
          <cell r="A1746" t="str">
            <v>D00270</v>
          </cell>
          <cell r="B1746">
            <v>1.659</v>
          </cell>
          <cell r="C1746" t="str">
            <v>4.17</v>
          </cell>
          <cell r="D1746">
            <v>14557385</v>
          </cell>
          <cell r="E1746" t="str">
            <v>철근설치공</v>
          </cell>
          <cell r="F1746" t="str">
            <v>철근가공조립(간 단)</v>
          </cell>
          <cell r="G1746" t="str">
            <v>Ton</v>
          </cell>
          <cell r="I1746">
            <v>0</v>
          </cell>
        </row>
        <row r="1747">
          <cell r="A1747" t="str">
            <v>D00761</v>
          </cell>
          <cell r="B1747">
            <v>7372</v>
          </cell>
          <cell r="C1747" t="str">
            <v>4.18</v>
          </cell>
          <cell r="D1747">
            <v>14557387</v>
          </cell>
          <cell r="E1747" t="str">
            <v>비닐깔기</v>
          </cell>
          <cell r="G1747" t="str">
            <v>㎡</v>
          </cell>
          <cell r="I1747">
            <v>0</v>
          </cell>
        </row>
        <row r="1748">
          <cell r="A1748" t="str">
            <v>D00280</v>
          </cell>
          <cell r="B1748">
            <v>9</v>
          </cell>
          <cell r="C1748" t="str">
            <v>4.19</v>
          </cell>
          <cell r="D1748">
            <v>14557388</v>
          </cell>
          <cell r="E1748" t="str">
            <v>합판거푸집</v>
          </cell>
          <cell r="F1748" t="str">
            <v>(4 회)</v>
          </cell>
          <cell r="G1748" t="str">
            <v>㎡</v>
          </cell>
          <cell r="I1748">
            <v>0</v>
          </cell>
        </row>
        <row r="1749">
          <cell r="A1749" t="str">
            <v>T3</v>
          </cell>
          <cell r="B1749">
            <v>1755</v>
          </cell>
          <cell r="C1749" t="str">
            <v>4.20</v>
          </cell>
          <cell r="D1749">
            <v>14557389</v>
          </cell>
          <cell r="E1749" t="str">
            <v>줄눈설치공</v>
          </cell>
          <cell r="I1749">
            <v>0</v>
          </cell>
        </row>
        <row r="1750">
          <cell r="A1750" t="str">
            <v>D03769</v>
          </cell>
          <cell r="B1750">
            <v>998</v>
          </cell>
          <cell r="C1750" t="str">
            <v>a</v>
          </cell>
          <cell r="D1750">
            <v>14557485</v>
          </cell>
          <cell r="E1750" t="str">
            <v>세로줄눈(형식.1-1)</v>
          </cell>
          <cell r="F1750" t="str">
            <v>(본선2차로동시포설)</v>
          </cell>
          <cell r="G1750" t="str">
            <v>M</v>
          </cell>
          <cell r="I1750">
            <v>0</v>
          </cell>
        </row>
        <row r="1751">
          <cell r="A1751" t="str">
            <v>D03773</v>
          </cell>
          <cell r="B1751">
            <v>1211</v>
          </cell>
          <cell r="C1751" t="str">
            <v>b</v>
          </cell>
          <cell r="D1751">
            <v>14557501</v>
          </cell>
          <cell r="E1751" t="str">
            <v>가로줄눈(형식.2-1,2)</v>
          </cell>
          <cell r="F1751" t="str">
            <v>(본선2차로용)</v>
          </cell>
          <cell r="G1751" t="str">
            <v>M</v>
          </cell>
          <cell r="I1751">
            <v>0</v>
          </cell>
        </row>
        <row r="1752">
          <cell r="A1752" t="str">
            <v>T1</v>
          </cell>
          <cell r="B1752">
            <v>1754</v>
          </cell>
          <cell r="C1752" t="str">
            <v>c</v>
          </cell>
          <cell r="D1752">
            <v>14557509</v>
          </cell>
          <cell r="E1752" t="str">
            <v>팽창줄눈</v>
          </cell>
          <cell r="I1752">
            <v>0</v>
          </cell>
        </row>
        <row r="1753">
          <cell r="A1753" t="str">
            <v>D03779</v>
          </cell>
          <cell r="B1753">
            <v>18</v>
          </cell>
          <cell r="C1753" t="str">
            <v>-1</v>
          </cell>
          <cell r="D1753">
            <v>14557511</v>
          </cell>
          <cell r="E1753" t="str">
            <v>팽창줄눈(형식.3-1)</v>
          </cell>
          <cell r="F1753" t="str">
            <v>(본선2차로용)</v>
          </cell>
          <cell r="G1753" t="str">
            <v>M</v>
          </cell>
          <cell r="I1753">
            <v>0</v>
          </cell>
        </row>
        <row r="1754">
          <cell r="A1754" t="str">
            <v>D03849</v>
          </cell>
          <cell r="B1754">
            <v>29</v>
          </cell>
          <cell r="C1754" t="str">
            <v>-2</v>
          </cell>
          <cell r="D1754">
            <v>14557512</v>
          </cell>
          <cell r="E1754" t="str">
            <v>팽창줄눈(형식3-6,7)</v>
          </cell>
          <cell r="F1754" t="str">
            <v>(아스콘 접속부)</v>
          </cell>
          <cell r="G1754" t="str">
            <v>M</v>
          </cell>
          <cell r="I1754">
            <v>0</v>
          </cell>
        </row>
        <row r="1755">
          <cell r="A1755" t="str">
            <v>E1</v>
          </cell>
          <cell r="B1755">
            <v>0</v>
          </cell>
          <cell r="C1755" t="str">
            <v>소계</v>
          </cell>
          <cell r="D1755">
            <v>14557513</v>
          </cell>
          <cell r="I1755">
            <v>0</v>
          </cell>
        </row>
        <row r="1756">
          <cell r="A1756" t="str">
            <v>E3</v>
          </cell>
          <cell r="B1756">
            <v>0</v>
          </cell>
          <cell r="C1756" t="str">
            <v>합계</v>
          </cell>
          <cell r="D1756">
            <v>14557641</v>
          </cell>
          <cell r="I1756">
            <v>0</v>
          </cell>
        </row>
        <row r="1757">
          <cell r="A1757" t="str">
            <v>D03783</v>
          </cell>
          <cell r="B1757">
            <v>1</v>
          </cell>
          <cell r="C1757" t="str">
            <v>4.21</v>
          </cell>
          <cell r="D1757">
            <v>14557643</v>
          </cell>
          <cell r="E1757" t="str">
            <v>콘크리트포장면연마</v>
          </cell>
          <cell r="G1757" t="str">
            <v>식</v>
          </cell>
          <cell r="I1757">
            <v>0</v>
          </cell>
        </row>
        <row r="1758">
          <cell r="A1758" t="str">
            <v>E4</v>
          </cell>
          <cell r="B1758">
            <v>0</v>
          </cell>
          <cell r="C1758" t="str">
            <v>총계</v>
          </cell>
          <cell r="D1758">
            <v>14557645</v>
          </cell>
          <cell r="I1758">
            <v>0</v>
          </cell>
        </row>
        <row r="1759">
          <cell r="A1759" t="str">
            <v>T4</v>
          </cell>
          <cell r="B1759">
            <v>1793</v>
          </cell>
          <cell r="C1759" t="str">
            <v>5.</v>
          </cell>
          <cell r="D1759">
            <v>14572138</v>
          </cell>
          <cell r="E1759" t="str">
            <v>포    장    공</v>
          </cell>
          <cell r="I1759">
            <v>0</v>
          </cell>
        </row>
        <row r="1760">
          <cell r="A1760" t="str">
            <v>T3</v>
          </cell>
          <cell r="B1760">
            <v>1763</v>
          </cell>
          <cell r="C1760" t="str">
            <v>5.01</v>
          </cell>
          <cell r="D1760">
            <v>14572755</v>
          </cell>
          <cell r="E1760" t="str">
            <v>생산및운반</v>
          </cell>
          <cell r="I1760">
            <v>0</v>
          </cell>
        </row>
        <row r="1761">
          <cell r="A1761" t="str">
            <v>D00854</v>
          </cell>
          <cell r="B1761">
            <v>1543</v>
          </cell>
          <cell r="C1761" t="str">
            <v>a</v>
          </cell>
          <cell r="D1761">
            <v>14573064</v>
          </cell>
          <cell r="E1761" t="str">
            <v>속채움잡석</v>
          </cell>
          <cell r="F1761" t="str">
            <v>(현장암유용)</v>
          </cell>
          <cell r="G1761" t="str">
            <v>㎥</v>
          </cell>
          <cell r="I1761">
            <v>0</v>
          </cell>
        </row>
        <row r="1762">
          <cell r="A1762" t="str">
            <v>D03744</v>
          </cell>
          <cell r="B1762">
            <v>74810</v>
          </cell>
          <cell r="C1762" t="str">
            <v>b</v>
          </cell>
          <cell r="D1762">
            <v>14573218</v>
          </cell>
          <cell r="E1762" t="str">
            <v>동상방지층생산</v>
          </cell>
          <cell r="F1762" t="str">
            <v>(현장암유용)</v>
          </cell>
          <cell r="G1762" t="str">
            <v>㎥</v>
          </cell>
          <cell r="I1762">
            <v>0</v>
          </cell>
        </row>
        <row r="1763">
          <cell r="A1763" t="str">
            <v>D03742</v>
          </cell>
          <cell r="B1763">
            <v>83878</v>
          </cell>
          <cell r="C1763" t="str">
            <v>c</v>
          </cell>
          <cell r="D1763">
            <v>14573295</v>
          </cell>
          <cell r="E1763" t="str">
            <v>보조기층생산</v>
          </cell>
          <cell r="F1763" t="str">
            <v>(현장암유용)</v>
          </cell>
          <cell r="G1763" t="str">
            <v>㎥</v>
          </cell>
          <cell r="I1763">
            <v>0</v>
          </cell>
        </row>
        <row r="1764">
          <cell r="A1764" t="str">
            <v>E3</v>
          </cell>
          <cell r="B1764">
            <v>0</v>
          </cell>
          <cell r="C1764" t="str">
            <v>합계</v>
          </cell>
          <cell r="D1764">
            <v>14573334</v>
          </cell>
          <cell r="I1764">
            <v>0</v>
          </cell>
        </row>
        <row r="1765">
          <cell r="A1765" t="str">
            <v>T3</v>
          </cell>
          <cell r="B1765">
            <v>1767</v>
          </cell>
          <cell r="C1765" t="str">
            <v>5.02</v>
          </cell>
          <cell r="D1765">
            <v>14573372</v>
          </cell>
          <cell r="E1765" t="str">
            <v>동상방지층</v>
          </cell>
          <cell r="I1765">
            <v>0</v>
          </cell>
        </row>
        <row r="1766">
          <cell r="A1766" t="str">
            <v>D00794</v>
          </cell>
          <cell r="B1766">
            <v>57554</v>
          </cell>
          <cell r="C1766" t="str">
            <v>a</v>
          </cell>
          <cell r="D1766">
            <v>14574998</v>
          </cell>
          <cell r="E1766" t="str">
            <v>동상방지층</v>
          </cell>
          <cell r="F1766" t="str">
            <v>(포설및다짐 T=25 Cm)</v>
          </cell>
          <cell r="G1766" t="str">
            <v>㎥</v>
          </cell>
          <cell r="I1766">
            <v>0</v>
          </cell>
        </row>
        <row r="1767">
          <cell r="A1767" t="str">
            <v>D00796</v>
          </cell>
          <cell r="B1767">
            <v>711</v>
          </cell>
          <cell r="C1767" t="str">
            <v>b</v>
          </cell>
          <cell r="D1767">
            <v>14575122</v>
          </cell>
          <cell r="E1767" t="str">
            <v>동상방지층</v>
          </cell>
          <cell r="F1767" t="str">
            <v>(포설및다짐 T=40 Cm)</v>
          </cell>
          <cell r="G1767" t="str">
            <v>㎥</v>
          </cell>
          <cell r="I1767">
            <v>0</v>
          </cell>
        </row>
        <row r="1768">
          <cell r="A1768" t="str">
            <v>E3</v>
          </cell>
          <cell r="B1768">
            <v>0</v>
          </cell>
          <cell r="C1768" t="str">
            <v>합계</v>
          </cell>
          <cell r="D1768">
            <v>14575246</v>
          </cell>
          <cell r="I1768">
            <v>0</v>
          </cell>
        </row>
        <row r="1769">
          <cell r="A1769" t="str">
            <v>T3</v>
          </cell>
          <cell r="B1769">
            <v>1772</v>
          </cell>
          <cell r="C1769" t="str">
            <v>5.03</v>
          </cell>
          <cell r="D1769">
            <v>14575374</v>
          </cell>
          <cell r="E1769" t="str">
            <v>보조기층</v>
          </cell>
          <cell r="I1769">
            <v>0</v>
          </cell>
        </row>
        <row r="1770">
          <cell r="A1770" t="str">
            <v>D00799</v>
          </cell>
          <cell r="B1770">
            <v>57737</v>
          </cell>
          <cell r="C1770" t="str">
            <v>a</v>
          </cell>
          <cell r="D1770">
            <v>14575854</v>
          </cell>
          <cell r="E1770" t="str">
            <v>보조기층</v>
          </cell>
          <cell r="F1770" t="str">
            <v>(포설및다짐 T=25 Cm)</v>
          </cell>
          <cell r="G1770" t="str">
            <v>㎥</v>
          </cell>
          <cell r="I1770">
            <v>0</v>
          </cell>
        </row>
        <row r="1771">
          <cell r="A1771" t="str">
            <v>D00798</v>
          </cell>
          <cell r="B1771">
            <v>7561</v>
          </cell>
          <cell r="C1771" t="str">
            <v>b</v>
          </cell>
          <cell r="D1771">
            <v>14576014</v>
          </cell>
          <cell r="E1771" t="str">
            <v>보조기층</v>
          </cell>
          <cell r="F1771" t="str">
            <v>(포설및다짐 T=20 Cm)</v>
          </cell>
          <cell r="G1771" t="str">
            <v>㎥</v>
          </cell>
          <cell r="I1771">
            <v>0</v>
          </cell>
        </row>
        <row r="1772">
          <cell r="A1772" t="str">
            <v>D00821</v>
          </cell>
          <cell r="B1772">
            <v>28</v>
          </cell>
          <cell r="C1772" t="str">
            <v>c</v>
          </cell>
          <cell r="D1772">
            <v>14576066</v>
          </cell>
          <cell r="E1772" t="str">
            <v>노 견 토</v>
          </cell>
          <cell r="F1772" t="str">
            <v>(포설및다짐)</v>
          </cell>
          <cell r="G1772" t="str">
            <v>㎥</v>
          </cell>
          <cell r="I1772">
            <v>0</v>
          </cell>
        </row>
        <row r="1773">
          <cell r="A1773" t="str">
            <v>E3</v>
          </cell>
          <cell r="B1773">
            <v>0</v>
          </cell>
          <cell r="C1773" t="str">
            <v>합계</v>
          </cell>
          <cell r="D1773">
            <v>14576222</v>
          </cell>
          <cell r="I1773">
            <v>0</v>
          </cell>
        </row>
        <row r="1774">
          <cell r="A1774" t="str">
            <v>D00805</v>
          </cell>
          <cell r="B1774">
            <v>1989</v>
          </cell>
          <cell r="C1774" t="str">
            <v>5.04</v>
          </cell>
          <cell r="D1774">
            <v>14576270</v>
          </cell>
          <cell r="E1774" t="str">
            <v>프라임코팅</v>
          </cell>
          <cell r="F1774" t="str">
            <v>(MC-1,75 L/a)</v>
          </cell>
          <cell r="G1774" t="str">
            <v>ａ</v>
          </cell>
          <cell r="I1774">
            <v>0</v>
          </cell>
        </row>
        <row r="1775">
          <cell r="A1775" t="str">
            <v>T3</v>
          </cell>
          <cell r="B1775">
            <v>1778</v>
          </cell>
          <cell r="C1775" t="str">
            <v>5.05</v>
          </cell>
          <cell r="D1775">
            <v>14576308</v>
          </cell>
          <cell r="E1775" t="str">
            <v>아스콘기층</v>
          </cell>
          <cell r="I1775">
            <v>0</v>
          </cell>
        </row>
        <row r="1776">
          <cell r="A1776" t="str">
            <v>D00811</v>
          </cell>
          <cell r="B1776">
            <v>2101</v>
          </cell>
          <cell r="C1776" t="str">
            <v>a</v>
          </cell>
          <cell r="D1776">
            <v>14576579</v>
          </cell>
          <cell r="E1776" t="str">
            <v>아스콘기층</v>
          </cell>
          <cell r="F1776" t="str">
            <v>(포설및다짐 T=19 Cm)</v>
          </cell>
          <cell r="G1776" t="str">
            <v>ａ</v>
          </cell>
          <cell r="I1776">
            <v>0</v>
          </cell>
        </row>
        <row r="1777">
          <cell r="A1777" t="str">
            <v>D00809</v>
          </cell>
          <cell r="B1777">
            <v>13</v>
          </cell>
          <cell r="C1777" t="str">
            <v>b</v>
          </cell>
          <cell r="D1777">
            <v>14576714</v>
          </cell>
          <cell r="E1777" t="str">
            <v>아스콘기층</v>
          </cell>
          <cell r="F1777" t="str">
            <v>(포설및다짐 T=10 Cm)</v>
          </cell>
          <cell r="G1777" t="str">
            <v>ａ</v>
          </cell>
          <cell r="I1777">
            <v>0</v>
          </cell>
        </row>
        <row r="1778">
          <cell r="A1778" t="str">
            <v>D00812</v>
          </cell>
          <cell r="B1778">
            <v>661</v>
          </cell>
          <cell r="C1778" t="str">
            <v>c</v>
          </cell>
          <cell r="D1778">
            <v>14576782</v>
          </cell>
          <cell r="E1778" t="str">
            <v>레벨링코스</v>
          </cell>
          <cell r="F1778" t="str">
            <v>(기층재)</v>
          </cell>
          <cell r="G1778" t="str">
            <v>Ton</v>
          </cell>
          <cell r="I1778">
            <v>0</v>
          </cell>
        </row>
        <row r="1779">
          <cell r="A1779" t="str">
            <v>E3</v>
          </cell>
          <cell r="B1779">
            <v>0</v>
          </cell>
          <cell r="C1779" t="str">
            <v>합계</v>
          </cell>
          <cell r="D1779">
            <v>14576816</v>
          </cell>
          <cell r="I1779">
            <v>0</v>
          </cell>
        </row>
        <row r="1780">
          <cell r="A1780" t="str">
            <v>D01257</v>
          </cell>
          <cell r="B1780">
            <v>2150</v>
          </cell>
          <cell r="C1780" t="str">
            <v>5.06</v>
          </cell>
          <cell r="D1780">
            <v>14576849</v>
          </cell>
          <cell r="E1780" t="str">
            <v>아스콘중간층</v>
          </cell>
          <cell r="F1780" t="str">
            <v>(포설다짐 T=6 Cm)</v>
          </cell>
          <cell r="G1780" t="str">
            <v>a</v>
          </cell>
          <cell r="I1780">
            <v>0</v>
          </cell>
        </row>
        <row r="1781">
          <cell r="A1781" t="str">
            <v>D00813</v>
          </cell>
          <cell r="B1781">
            <v>5634</v>
          </cell>
          <cell r="C1781" t="str">
            <v>5.07</v>
          </cell>
          <cell r="D1781">
            <v>14577025</v>
          </cell>
          <cell r="E1781" t="str">
            <v>택 코 팅</v>
          </cell>
          <cell r="F1781" t="str">
            <v>(RSC-4,30 L/a)</v>
          </cell>
          <cell r="G1781" t="str">
            <v>ａ</v>
          </cell>
          <cell r="I1781">
            <v>0</v>
          </cell>
        </row>
        <row r="1782">
          <cell r="A1782" t="str">
            <v>T3</v>
          </cell>
          <cell r="B1782">
            <v>1785</v>
          </cell>
          <cell r="C1782" t="str">
            <v>5.08</v>
          </cell>
          <cell r="D1782">
            <v>14577200</v>
          </cell>
          <cell r="E1782" t="str">
            <v>아스콘표층</v>
          </cell>
          <cell r="I1782">
            <v>0</v>
          </cell>
        </row>
        <row r="1783">
          <cell r="A1783" t="str">
            <v>D00815</v>
          </cell>
          <cell r="B1783">
            <v>123</v>
          </cell>
          <cell r="C1783" t="str">
            <v>a</v>
          </cell>
          <cell r="D1783">
            <v>14577550</v>
          </cell>
          <cell r="E1783" t="str">
            <v>아스콘표층</v>
          </cell>
          <cell r="F1783" t="str">
            <v>(포설다짐 T=8 Cm)</v>
          </cell>
          <cell r="G1783" t="str">
            <v>ａ</v>
          </cell>
          <cell r="I1783">
            <v>0</v>
          </cell>
        </row>
        <row r="1784">
          <cell r="A1784" t="str">
            <v>D00816</v>
          </cell>
          <cell r="B1784">
            <v>2158</v>
          </cell>
          <cell r="C1784" t="str">
            <v>b</v>
          </cell>
          <cell r="D1784">
            <v>14577834</v>
          </cell>
          <cell r="E1784" t="str">
            <v>아스콘표층</v>
          </cell>
          <cell r="F1784" t="str">
            <v>(포설다짐 T=5 Cm)</v>
          </cell>
          <cell r="G1784" t="str">
            <v>ａ</v>
          </cell>
          <cell r="I1784">
            <v>0</v>
          </cell>
        </row>
        <row r="1785">
          <cell r="A1785" t="str">
            <v>D00762</v>
          </cell>
          <cell r="B1785">
            <v>772</v>
          </cell>
          <cell r="C1785" t="str">
            <v>c</v>
          </cell>
          <cell r="D1785">
            <v>14577905</v>
          </cell>
          <cell r="E1785" t="str">
            <v>레벨링코스</v>
          </cell>
          <cell r="F1785" t="str">
            <v>(표층재)</v>
          </cell>
          <cell r="G1785" t="str">
            <v>Ton</v>
          </cell>
          <cell r="I1785">
            <v>0</v>
          </cell>
        </row>
        <row r="1786">
          <cell r="A1786" t="str">
            <v>E3</v>
          </cell>
          <cell r="B1786">
            <v>0</v>
          </cell>
          <cell r="C1786" t="str">
            <v>합계</v>
          </cell>
          <cell r="D1786">
            <v>14577976</v>
          </cell>
          <cell r="I1786">
            <v>0</v>
          </cell>
        </row>
        <row r="1787">
          <cell r="A1787" t="str">
            <v>T3</v>
          </cell>
          <cell r="B1787">
            <v>1792</v>
          </cell>
          <cell r="C1787" t="str">
            <v>5.09</v>
          </cell>
          <cell r="D1787">
            <v>14578047</v>
          </cell>
          <cell r="E1787" t="str">
            <v>부체도로</v>
          </cell>
          <cell r="I1787">
            <v>0</v>
          </cell>
        </row>
        <row r="1788">
          <cell r="A1788" t="str">
            <v>D00838</v>
          </cell>
          <cell r="B1788">
            <v>23021</v>
          </cell>
          <cell r="C1788" t="str">
            <v>a</v>
          </cell>
          <cell r="D1788">
            <v>14578794</v>
          </cell>
          <cell r="E1788" t="str">
            <v>콘크리트포장</v>
          </cell>
          <cell r="F1788" t="str">
            <v>(인력포설 T=20 Cm)</v>
          </cell>
          <cell r="G1788" t="str">
            <v>㎡</v>
          </cell>
          <cell r="I1788">
            <v>0</v>
          </cell>
        </row>
        <row r="1789">
          <cell r="A1789" t="str">
            <v>D00843</v>
          </cell>
          <cell r="B1789">
            <v>921</v>
          </cell>
          <cell r="C1789" t="str">
            <v>b</v>
          </cell>
          <cell r="D1789">
            <v>14578981</v>
          </cell>
          <cell r="E1789" t="str">
            <v>줄눈설치</v>
          </cell>
          <cell r="F1789" t="str">
            <v>(판재 T=10 m/m)</v>
          </cell>
          <cell r="G1789" t="str">
            <v>M</v>
          </cell>
          <cell r="I1789">
            <v>0</v>
          </cell>
        </row>
        <row r="1790">
          <cell r="A1790" t="str">
            <v>D00280</v>
          </cell>
          <cell r="B1790">
            <v>1471</v>
          </cell>
          <cell r="C1790" t="str">
            <v>c</v>
          </cell>
          <cell r="D1790">
            <v>14579167</v>
          </cell>
          <cell r="E1790" t="str">
            <v>합판거푸집</v>
          </cell>
          <cell r="F1790" t="str">
            <v>(4 회)</v>
          </cell>
          <cell r="G1790" t="str">
            <v>㎡</v>
          </cell>
          <cell r="I1790">
            <v>0</v>
          </cell>
        </row>
        <row r="1791">
          <cell r="A1791" t="str">
            <v>D00761</v>
          </cell>
          <cell r="B1791">
            <v>23021</v>
          </cell>
          <cell r="C1791" t="str">
            <v>d</v>
          </cell>
          <cell r="D1791">
            <v>14579354</v>
          </cell>
          <cell r="E1791" t="str">
            <v>비닐깔기</v>
          </cell>
          <cell r="G1791" t="str">
            <v>㎡</v>
          </cell>
          <cell r="I1791">
            <v>0</v>
          </cell>
        </row>
        <row r="1792">
          <cell r="A1792" t="str">
            <v>D00858</v>
          </cell>
          <cell r="B1792">
            <v>23021</v>
          </cell>
          <cell r="C1792" t="str">
            <v>e</v>
          </cell>
          <cell r="D1792">
            <v>14579447</v>
          </cell>
          <cell r="E1792" t="str">
            <v>와이어메쉬</v>
          </cell>
          <cell r="F1792" t="str">
            <v>(#8-150x150)</v>
          </cell>
          <cell r="G1792" t="str">
            <v>㎡</v>
          </cell>
          <cell r="I1792">
            <v>0</v>
          </cell>
        </row>
        <row r="1793">
          <cell r="A1793" t="str">
            <v>E3</v>
          </cell>
          <cell r="B1793">
            <v>0</v>
          </cell>
          <cell r="C1793" t="str">
            <v>합계</v>
          </cell>
          <cell r="D1793">
            <v>14579459</v>
          </cell>
          <cell r="I1793">
            <v>0</v>
          </cell>
        </row>
        <row r="1794">
          <cell r="A1794" t="str">
            <v>E4</v>
          </cell>
          <cell r="B1794">
            <v>0</v>
          </cell>
          <cell r="C1794" t="str">
            <v>총계</v>
          </cell>
          <cell r="D1794">
            <v>14579540</v>
          </cell>
          <cell r="I1794">
            <v>0</v>
          </cell>
        </row>
        <row r="1795">
          <cell r="A1795" t="str">
            <v>T4</v>
          </cell>
          <cell r="B1795">
            <v>1862</v>
          </cell>
          <cell r="C1795" t="str">
            <v>6.</v>
          </cell>
          <cell r="D1795">
            <v>14582591</v>
          </cell>
          <cell r="E1795" t="str">
            <v>교통안전시설공</v>
          </cell>
          <cell r="I1795">
            <v>0</v>
          </cell>
        </row>
        <row r="1796">
          <cell r="A1796" t="str">
            <v>T3</v>
          </cell>
          <cell r="B1796">
            <v>1805</v>
          </cell>
          <cell r="C1796" t="str">
            <v>6.01</v>
          </cell>
          <cell r="D1796">
            <v>14582628</v>
          </cell>
          <cell r="E1796" t="str">
            <v>교통 표지판</v>
          </cell>
          <cell r="I1796">
            <v>0</v>
          </cell>
        </row>
        <row r="1797">
          <cell r="A1797" t="str">
            <v>D00870</v>
          </cell>
          <cell r="B1797">
            <v>32</v>
          </cell>
          <cell r="C1797" t="str">
            <v>a</v>
          </cell>
          <cell r="D1797">
            <v>14582701</v>
          </cell>
          <cell r="E1797" t="str">
            <v>삼각표지판</v>
          </cell>
          <cell r="F1797" t="str">
            <v>(120 Cm)</v>
          </cell>
          <cell r="G1797" t="str">
            <v>EA</v>
          </cell>
          <cell r="I1797">
            <v>0</v>
          </cell>
        </row>
        <row r="1798">
          <cell r="A1798" t="str">
            <v>T2</v>
          </cell>
          <cell r="B1798">
            <v>1800</v>
          </cell>
          <cell r="C1798" t="str">
            <v>b</v>
          </cell>
          <cell r="D1798">
            <v>14582765</v>
          </cell>
          <cell r="E1798" t="str">
            <v>원형표지판</v>
          </cell>
          <cell r="I1798">
            <v>0</v>
          </cell>
        </row>
        <row r="1799">
          <cell r="A1799" t="str">
            <v>D00871</v>
          </cell>
          <cell r="B1799">
            <v>12</v>
          </cell>
          <cell r="C1799" t="str">
            <v>-1</v>
          </cell>
          <cell r="D1799">
            <v>14582829</v>
          </cell>
          <cell r="E1799" t="str">
            <v>원형표지판</v>
          </cell>
          <cell r="F1799" t="str">
            <v>(Φ 90 Cm)</v>
          </cell>
          <cell r="G1799" t="str">
            <v>EA</v>
          </cell>
          <cell r="I1799">
            <v>0</v>
          </cell>
        </row>
        <row r="1800">
          <cell r="A1800" t="str">
            <v>D00872</v>
          </cell>
          <cell r="B1800">
            <v>29</v>
          </cell>
          <cell r="C1800" t="str">
            <v>-2</v>
          </cell>
          <cell r="D1800">
            <v>14582881</v>
          </cell>
          <cell r="E1800" t="str">
            <v>원형표지판</v>
          </cell>
          <cell r="F1800" t="str">
            <v>(Φ90 Cm, 부착식)</v>
          </cell>
          <cell r="G1800" t="str">
            <v>EA</v>
          </cell>
          <cell r="I1800">
            <v>0</v>
          </cell>
        </row>
        <row r="1801">
          <cell r="A1801" t="str">
            <v>E2</v>
          </cell>
          <cell r="B1801">
            <v>0</v>
          </cell>
          <cell r="C1801" t="str">
            <v>계</v>
          </cell>
          <cell r="D1801">
            <v>14582907</v>
          </cell>
          <cell r="I1801">
            <v>0</v>
          </cell>
        </row>
        <row r="1802">
          <cell r="A1802" t="str">
            <v>T2</v>
          </cell>
          <cell r="B1802">
            <v>1804</v>
          </cell>
          <cell r="C1802" t="str">
            <v>c</v>
          </cell>
          <cell r="D1802">
            <v>14582920</v>
          </cell>
          <cell r="E1802" t="str">
            <v>이중표지판</v>
          </cell>
          <cell r="I1802">
            <v>0</v>
          </cell>
        </row>
        <row r="1803">
          <cell r="A1803" t="str">
            <v>D00881</v>
          </cell>
          <cell r="B1803">
            <v>11</v>
          </cell>
          <cell r="C1803" t="str">
            <v>-1</v>
          </cell>
          <cell r="D1803">
            <v>14582927</v>
          </cell>
          <cell r="E1803" t="str">
            <v>이중표지판(삼각)</v>
          </cell>
          <cell r="F1803" t="str">
            <v>120x103.9x2 EA</v>
          </cell>
          <cell r="G1803" t="str">
            <v>EA</v>
          </cell>
          <cell r="I1803">
            <v>0</v>
          </cell>
        </row>
        <row r="1804">
          <cell r="A1804" t="str">
            <v>D00925</v>
          </cell>
          <cell r="B1804">
            <v>12</v>
          </cell>
          <cell r="C1804" t="str">
            <v>-2</v>
          </cell>
          <cell r="D1804">
            <v>14582933</v>
          </cell>
          <cell r="E1804" t="str">
            <v>이중표지판(반사판400</v>
          </cell>
          <cell r="F1804" t="str">
            <v>x400+소분리대600x300</v>
          </cell>
          <cell r="G1804" t="str">
            <v>EA</v>
          </cell>
          <cell r="I1804">
            <v>0</v>
          </cell>
        </row>
        <row r="1805">
          <cell r="A1805" t="str">
            <v>E2</v>
          </cell>
          <cell r="B1805">
            <v>0</v>
          </cell>
          <cell r="C1805" t="str">
            <v>계</v>
          </cell>
          <cell r="D1805">
            <v>14582997</v>
          </cell>
          <cell r="I1805">
            <v>0</v>
          </cell>
        </row>
        <row r="1806">
          <cell r="A1806" t="str">
            <v>E3</v>
          </cell>
          <cell r="B1806">
            <v>0</v>
          </cell>
          <cell r="C1806" t="str">
            <v>합계</v>
          </cell>
          <cell r="D1806">
            <v>14583013</v>
          </cell>
          <cell r="I1806">
            <v>0</v>
          </cell>
        </row>
        <row r="1807">
          <cell r="A1807" t="str">
            <v>T3</v>
          </cell>
          <cell r="B1807">
            <v>1816</v>
          </cell>
          <cell r="C1807" t="str">
            <v>6.02</v>
          </cell>
          <cell r="D1807">
            <v>14583029</v>
          </cell>
          <cell r="E1807" t="str">
            <v>안내표지판</v>
          </cell>
          <cell r="I1807">
            <v>0</v>
          </cell>
        </row>
        <row r="1808">
          <cell r="A1808" t="str">
            <v>D00880</v>
          </cell>
          <cell r="B1808">
            <v>7</v>
          </cell>
          <cell r="C1808" t="str">
            <v>a</v>
          </cell>
          <cell r="D1808">
            <v>14583045</v>
          </cell>
          <cell r="E1808" t="str">
            <v>2 방향예고표지판</v>
          </cell>
          <cell r="F1808" t="str">
            <v>(403-3)</v>
          </cell>
          <cell r="G1808" t="str">
            <v>EA</v>
          </cell>
          <cell r="I1808">
            <v>0</v>
          </cell>
        </row>
        <row r="1809">
          <cell r="A1809" t="str">
            <v>D00876</v>
          </cell>
          <cell r="B1809">
            <v>10</v>
          </cell>
          <cell r="C1809" t="str">
            <v>b</v>
          </cell>
          <cell r="D1809">
            <v>14583053</v>
          </cell>
          <cell r="E1809" t="str">
            <v>2 방향 표지판</v>
          </cell>
          <cell r="F1809" t="str">
            <v>(403-4)</v>
          </cell>
          <cell r="G1809" t="str">
            <v>EA</v>
          </cell>
          <cell r="I1809">
            <v>0</v>
          </cell>
        </row>
        <row r="1810">
          <cell r="A1810" t="str">
            <v>D00878</v>
          </cell>
          <cell r="B1810">
            <v>13</v>
          </cell>
          <cell r="C1810" t="str">
            <v>c</v>
          </cell>
          <cell r="D1810">
            <v>14583057</v>
          </cell>
          <cell r="E1810" t="str">
            <v>3 방향예고표지판</v>
          </cell>
          <cell r="F1810" t="str">
            <v>(403-1)</v>
          </cell>
          <cell r="G1810" t="str">
            <v>EA</v>
          </cell>
          <cell r="I1810">
            <v>0</v>
          </cell>
        </row>
        <row r="1811">
          <cell r="A1811" t="str">
            <v>D00875</v>
          </cell>
          <cell r="B1811">
            <v>11</v>
          </cell>
          <cell r="C1811" t="str">
            <v>d</v>
          </cell>
          <cell r="D1811">
            <v>14583059</v>
          </cell>
          <cell r="E1811" t="str">
            <v>3 방향표지판</v>
          </cell>
          <cell r="F1811" t="str">
            <v>(403-2)</v>
          </cell>
          <cell r="G1811" t="str">
            <v>EA</v>
          </cell>
          <cell r="I1811">
            <v>0</v>
          </cell>
        </row>
        <row r="1812">
          <cell r="A1812" t="str">
            <v>D00877</v>
          </cell>
          <cell r="B1812">
            <v>6</v>
          </cell>
          <cell r="C1812" t="str">
            <v>e</v>
          </cell>
          <cell r="D1812">
            <v>14583060</v>
          </cell>
          <cell r="E1812" t="str">
            <v>2 지명방향표지판</v>
          </cell>
          <cell r="F1812" t="str">
            <v>(403-8)</v>
          </cell>
          <cell r="G1812" t="str">
            <v>EA</v>
          </cell>
          <cell r="I1812">
            <v>0</v>
          </cell>
        </row>
        <row r="1813">
          <cell r="A1813" t="str">
            <v>D03786</v>
          </cell>
          <cell r="B1813">
            <v>7</v>
          </cell>
          <cell r="C1813" t="str">
            <v>f</v>
          </cell>
          <cell r="D1813">
            <v>14583321</v>
          </cell>
          <cell r="E1813" t="str">
            <v>단일노선표지</v>
          </cell>
          <cell r="F1813" t="str">
            <v>(404-1)</v>
          </cell>
          <cell r="G1813" t="str">
            <v>EA</v>
          </cell>
          <cell r="I1813">
            <v>0</v>
          </cell>
        </row>
        <row r="1814">
          <cell r="A1814" t="str">
            <v>D00891</v>
          </cell>
          <cell r="B1814">
            <v>5</v>
          </cell>
          <cell r="C1814" t="str">
            <v>g</v>
          </cell>
          <cell r="D1814">
            <v>14583842</v>
          </cell>
          <cell r="E1814" t="str">
            <v>면계표지판</v>
          </cell>
          <cell r="F1814" t="str">
            <v>(401-1)</v>
          </cell>
          <cell r="G1814" t="str">
            <v>EA</v>
          </cell>
          <cell r="I1814">
            <v>0</v>
          </cell>
        </row>
        <row r="1815">
          <cell r="A1815" t="str">
            <v>D03785</v>
          </cell>
          <cell r="B1815">
            <v>4</v>
          </cell>
          <cell r="C1815" t="str">
            <v>h</v>
          </cell>
          <cell r="D1815">
            <v>14583972</v>
          </cell>
          <cell r="E1815" t="str">
            <v>분기점표지</v>
          </cell>
          <cell r="F1815" t="str">
            <v>(426)</v>
          </cell>
          <cell r="G1815" t="str">
            <v>EA</v>
          </cell>
          <cell r="I1815">
            <v>0</v>
          </cell>
        </row>
        <row r="1816">
          <cell r="A1816" t="str">
            <v>D00882</v>
          </cell>
          <cell r="B1816">
            <v>2</v>
          </cell>
          <cell r="C1816" t="str">
            <v>i</v>
          </cell>
          <cell r="D1816">
            <v>14584037</v>
          </cell>
          <cell r="E1816" t="str">
            <v>터널표지</v>
          </cell>
          <cell r="F1816" t="str">
            <v>(427-3)</v>
          </cell>
          <cell r="G1816" t="str">
            <v>EA</v>
          </cell>
          <cell r="I1816">
            <v>0</v>
          </cell>
        </row>
        <row r="1817">
          <cell r="A1817" t="str">
            <v>E3</v>
          </cell>
          <cell r="B1817">
            <v>0</v>
          </cell>
          <cell r="C1817" t="str">
            <v>합계</v>
          </cell>
          <cell r="D1817">
            <v>14584102</v>
          </cell>
          <cell r="I1817">
            <v>0</v>
          </cell>
        </row>
        <row r="1818">
          <cell r="A1818" t="str">
            <v>T3</v>
          </cell>
          <cell r="B1818">
            <v>1828</v>
          </cell>
          <cell r="C1818" t="str">
            <v>6.03</v>
          </cell>
          <cell r="D1818">
            <v>14584172</v>
          </cell>
          <cell r="E1818" t="str">
            <v>시선유도표지</v>
          </cell>
          <cell r="I1818">
            <v>0</v>
          </cell>
        </row>
        <row r="1819">
          <cell r="A1819" t="str">
            <v>T2</v>
          </cell>
          <cell r="B1819">
            <v>1823</v>
          </cell>
          <cell r="C1819" t="str">
            <v>a</v>
          </cell>
          <cell r="D1819">
            <v>14584207</v>
          </cell>
          <cell r="E1819" t="str">
            <v>데리네이터</v>
          </cell>
          <cell r="I1819">
            <v>0</v>
          </cell>
        </row>
        <row r="1820">
          <cell r="A1820" t="str">
            <v>D01298</v>
          </cell>
          <cell r="B1820">
            <v>203</v>
          </cell>
          <cell r="C1820" t="str">
            <v>-1</v>
          </cell>
          <cell r="D1820">
            <v>14584224</v>
          </cell>
          <cell r="E1820" t="str">
            <v>데리네이터</v>
          </cell>
          <cell r="F1820" t="str">
            <v>(중앙분리대용)</v>
          </cell>
          <cell r="G1820" t="str">
            <v>EA</v>
          </cell>
          <cell r="I1820">
            <v>0</v>
          </cell>
        </row>
        <row r="1821">
          <cell r="A1821" t="str">
            <v>D00899</v>
          </cell>
          <cell r="B1821">
            <v>263</v>
          </cell>
          <cell r="C1821" t="str">
            <v>-2</v>
          </cell>
          <cell r="D1821">
            <v>14584233</v>
          </cell>
          <cell r="E1821" t="str">
            <v>데리네이터</v>
          </cell>
          <cell r="F1821" t="str">
            <v>(가드레일용)</v>
          </cell>
          <cell r="G1821" t="str">
            <v>EA</v>
          </cell>
          <cell r="I1821">
            <v>0</v>
          </cell>
        </row>
        <row r="1822">
          <cell r="A1822" t="str">
            <v>D00898</v>
          </cell>
          <cell r="B1822">
            <v>101</v>
          </cell>
          <cell r="C1822" t="str">
            <v>-3</v>
          </cell>
          <cell r="D1822">
            <v>14584239</v>
          </cell>
          <cell r="E1822" t="str">
            <v>데리네이터</v>
          </cell>
          <cell r="F1822" t="str">
            <v>(옹벽용)</v>
          </cell>
          <cell r="G1822" t="str">
            <v>EA</v>
          </cell>
          <cell r="I1822">
            <v>0</v>
          </cell>
        </row>
        <row r="1823">
          <cell r="A1823" t="str">
            <v>D00897</v>
          </cell>
          <cell r="B1823">
            <v>29</v>
          </cell>
          <cell r="C1823" t="str">
            <v>-4</v>
          </cell>
          <cell r="D1823">
            <v>14584240</v>
          </cell>
          <cell r="E1823" t="str">
            <v>데리네이터</v>
          </cell>
          <cell r="F1823" t="str">
            <v>(토공용)</v>
          </cell>
          <cell r="G1823" t="str">
            <v>EA</v>
          </cell>
          <cell r="I1823">
            <v>0</v>
          </cell>
        </row>
        <row r="1824">
          <cell r="A1824" t="str">
            <v>E2</v>
          </cell>
          <cell r="B1824">
            <v>0</v>
          </cell>
          <cell r="C1824" t="str">
            <v>계</v>
          </cell>
          <cell r="D1824">
            <v>14584241</v>
          </cell>
          <cell r="I1824">
            <v>0</v>
          </cell>
        </row>
        <row r="1825">
          <cell r="A1825" t="str">
            <v>D01278</v>
          </cell>
          <cell r="B1825">
            <v>2678</v>
          </cell>
          <cell r="C1825" t="str">
            <v>b</v>
          </cell>
          <cell r="D1825">
            <v>14584305</v>
          </cell>
          <cell r="E1825" t="str">
            <v>도로표지병</v>
          </cell>
          <cell r="F1825" t="str">
            <v>(100x100x20)</v>
          </cell>
          <cell r="G1825" t="str">
            <v>EA</v>
          </cell>
          <cell r="I1825">
            <v>0</v>
          </cell>
        </row>
        <row r="1826">
          <cell r="A1826" t="str">
            <v>D00894</v>
          </cell>
          <cell r="B1826">
            <v>38</v>
          </cell>
          <cell r="C1826" t="str">
            <v>c</v>
          </cell>
          <cell r="D1826">
            <v>14584337</v>
          </cell>
          <cell r="E1826" t="str">
            <v>갈매기표지판</v>
          </cell>
          <cell r="F1826" t="str">
            <v>(단면 60x30 Cm)</v>
          </cell>
          <cell r="G1826" t="str">
            <v>EA</v>
          </cell>
          <cell r="I1826">
            <v>0</v>
          </cell>
        </row>
        <row r="1827">
          <cell r="A1827" t="str">
            <v>D01156</v>
          </cell>
          <cell r="B1827">
            <v>1</v>
          </cell>
          <cell r="C1827" t="str">
            <v>d</v>
          </cell>
          <cell r="D1827">
            <v>14584345</v>
          </cell>
          <cell r="E1827" t="str">
            <v>태양열경보등</v>
          </cell>
          <cell r="F1827" t="str">
            <v>(Φ125 m/m)</v>
          </cell>
          <cell r="G1827" t="str">
            <v>EA</v>
          </cell>
          <cell r="I1827">
            <v>0</v>
          </cell>
        </row>
        <row r="1828">
          <cell r="A1828" t="str">
            <v>D01155</v>
          </cell>
          <cell r="B1828">
            <v>447</v>
          </cell>
          <cell r="C1828" t="str">
            <v>e</v>
          </cell>
          <cell r="D1828">
            <v>14584353</v>
          </cell>
          <cell r="E1828" t="str">
            <v>차선규제봉</v>
          </cell>
          <cell r="F1828" t="str">
            <v>(Φ80x745x200 m/m)</v>
          </cell>
          <cell r="G1828" t="str">
            <v>EA</v>
          </cell>
          <cell r="I1828">
            <v>0</v>
          </cell>
        </row>
        <row r="1829">
          <cell r="A1829" t="str">
            <v>E3</v>
          </cell>
          <cell r="B1829">
            <v>0</v>
          </cell>
          <cell r="C1829" t="str">
            <v>합계</v>
          </cell>
          <cell r="D1829">
            <v>14584357</v>
          </cell>
          <cell r="I1829">
            <v>0</v>
          </cell>
        </row>
        <row r="1830">
          <cell r="A1830" t="str">
            <v>T3</v>
          </cell>
          <cell r="B1830">
            <v>1834</v>
          </cell>
          <cell r="C1830" t="str">
            <v>6.04</v>
          </cell>
          <cell r="D1830">
            <v>14584361</v>
          </cell>
          <cell r="E1830" t="str">
            <v>차선도색</v>
          </cell>
          <cell r="I1830">
            <v>0</v>
          </cell>
        </row>
        <row r="1831">
          <cell r="A1831" t="str">
            <v>D01237</v>
          </cell>
          <cell r="B1831">
            <v>6446</v>
          </cell>
          <cell r="C1831" t="str">
            <v>a</v>
          </cell>
          <cell r="D1831">
            <v>14584367</v>
          </cell>
          <cell r="E1831" t="str">
            <v>차선도색(융착식)</v>
          </cell>
          <cell r="F1831" t="str">
            <v>백색실선(기계식)</v>
          </cell>
          <cell r="G1831" t="str">
            <v>㎡</v>
          </cell>
          <cell r="I1831">
            <v>0</v>
          </cell>
        </row>
        <row r="1832">
          <cell r="A1832" t="str">
            <v>D01238</v>
          </cell>
          <cell r="B1832">
            <v>3241</v>
          </cell>
          <cell r="C1832" t="str">
            <v>b</v>
          </cell>
          <cell r="D1832">
            <v>14584368</v>
          </cell>
          <cell r="E1832" t="str">
            <v>차선도색(융착식)</v>
          </cell>
          <cell r="F1832" t="str">
            <v>백색파선(기계식)</v>
          </cell>
          <cell r="G1832" t="str">
            <v>㎡</v>
          </cell>
          <cell r="I1832">
            <v>0</v>
          </cell>
        </row>
        <row r="1833">
          <cell r="A1833" t="str">
            <v>D01299</v>
          </cell>
          <cell r="B1833">
            <v>893</v>
          </cell>
          <cell r="C1833" t="str">
            <v>c</v>
          </cell>
          <cell r="D1833">
            <v>14584496</v>
          </cell>
          <cell r="E1833" t="str">
            <v>차선도색</v>
          </cell>
          <cell r="F1833" t="str">
            <v>(노면표지)</v>
          </cell>
          <cell r="G1833" t="str">
            <v>㎡</v>
          </cell>
          <cell r="I1833">
            <v>0</v>
          </cell>
        </row>
        <row r="1834">
          <cell r="A1834" t="str">
            <v>D01105</v>
          </cell>
          <cell r="B1834">
            <v>3360</v>
          </cell>
          <cell r="C1834" t="str">
            <v>d</v>
          </cell>
          <cell r="D1834">
            <v>14584624</v>
          </cell>
          <cell r="E1834" t="str">
            <v>차선도색(융착식)</v>
          </cell>
          <cell r="F1834" t="str">
            <v>황색실선(기계식)</v>
          </cell>
          <cell r="G1834" t="str">
            <v>㎡</v>
          </cell>
          <cell r="I1834">
            <v>0</v>
          </cell>
        </row>
        <row r="1835">
          <cell r="A1835" t="str">
            <v>E3</v>
          </cell>
          <cell r="B1835">
            <v>0</v>
          </cell>
          <cell r="C1835" t="str">
            <v>합계</v>
          </cell>
          <cell r="D1835">
            <v>14584752</v>
          </cell>
          <cell r="I1835">
            <v>0</v>
          </cell>
        </row>
        <row r="1836">
          <cell r="A1836" t="str">
            <v>T3</v>
          </cell>
          <cell r="B1836">
            <v>1845</v>
          </cell>
          <cell r="C1836" t="str">
            <v>6.05</v>
          </cell>
          <cell r="D1836">
            <v>14584880</v>
          </cell>
          <cell r="E1836" t="str">
            <v>가드레일</v>
          </cell>
          <cell r="F1836" t="str">
            <v>노측용(단면)</v>
          </cell>
          <cell r="I1836">
            <v>0</v>
          </cell>
        </row>
        <row r="1837">
          <cell r="A1837" t="str">
            <v>T2</v>
          </cell>
          <cell r="B1837">
            <v>1840</v>
          </cell>
          <cell r="C1837" t="str">
            <v>a</v>
          </cell>
          <cell r="D1837">
            <v>14584977</v>
          </cell>
          <cell r="E1837" t="str">
            <v>단면가드레일</v>
          </cell>
          <cell r="I1837">
            <v>0</v>
          </cell>
        </row>
        <row r="1838">
          <cell r="A1838" t="str">
            <v>D00901</v>
          </cell>
          <cell r="B1838">
            <v>3943</v>
          </cell>
          <cell r="C1838" t="str">
            <v>-1</v>
          </cell>
          <cell r="D1838">
            <v>14585073</v>
          </cell>
          <cell r="E1838" t="str">
            <v>가드레일(단면)</v>
          </cell>
          <cell r="F1838" t="str">
            <v>3.2x460x4330</v>
          </cell>
          <cell r="G1838" t="str">
            <v>경간</v>
          </cell>
          <cell r="I1838">
            <v>0</v>
          </cell>
        </row>
        <row r="1839">
          <cell r="A1839" t="str">
            <v>D03637</v>
          </cell>
          <cell r="B1839">
            <v>110</v>
          </cell>
          <cell r="C1839" t="str">
            <v>-2</v>
          </cell>
          <cell r="D1839">
            <v>14585097</v>
          </cell>
          <cell r="E1839" t="str">
            <v>엔드레일</v>
          </cell>
          <cell r="F1839" t="str">
            <v>(단부레일, 단면)</v>
          </cell>
          <cell r="G1839" t="str">
            <v>EA</v>
          </cell>
          <cell r="I1839">
            <v>0</v>
          </cell>
        </row>
        <row r="1840">
          <cell r="A1840" t="str">
            <v>D00905</v>
          </cell>
          <cell r="B1840">
            <v>15</v>
          </cell>
          <cell r="C1840" t="str">
            <v>-3</v>
          </cell>
          <cell r="D1840">
            <v>14585121</v>
          </cell>
          <cell r="E1840" t="str">
            <v>단부콘크리트</v>
          </cell>
          <cell r="G1840" t="str">
            <v>EA</v>
          </cell>
          <cell r="I1840">
            <v>0</v>
          </cell>
        </row>
        <row r="1841">
          <cell r="A1841" t="str">
            <v>E2</v>
          </cell>
          <cell r="B1841">
            <v>0</v>
          </cell>
          <cell r="C1841" t="str">
            <v>계</v>
          </cell>
          <cell r="D1841">
            <v>14585129</v>
          </cell>
          <cell r="I1841">
            <v>0</v>
          </cell>
        </row>
        <row r="1842">
          <cell r="A1842" t="str">
            <v>T2</v>
          </cell>
          <cell r="B1842">
            <v>1844</v>
          </cell>
          <cell r="C1842" t="str">
            <v>b</v>
          </cell>
          <cell r="D1842">
            <v>14585193</v>
          </cell>
          <cell r="E1842" t="str">
            <v>가드레일</v>
          </cell>
          <cell r="F1842" t="str">
            <v>방호벽부</v>
          </cell>
          <cell r="I1842">
            <v>0</v>
          </cell>
        </row>
        <row r="1843">
          <cell r="A1843" t="str">
            <v>D03939</v>
          </cell>
          <cell r="B1843">
            <v>155</v>
          </cell>
          <cell r="C1843" t="str">
            <v>-1</v>
          </cell>
          <cell r="D1843">
            <v>14585225</v>
          </cell>
          <cell r="E1843" t="str">
            <v>표준레일</v>
          </cell>
          <cell r="F1843" t="str">
            <v>(방호벽부)</v>
          </cell>
          <cell r="G1843" t="str">
            <v>경간</v>
          </cell>
          <cell r="I1843">
            <v>0</v>
          </cell>
        </row>
        <row r="1844">
          <cell r="A1844" t="str">
            <v>D03940</v>
          </cell>
          <cell r="B1844">
            <v>314</v>
          </cell>
          <cell r="C1844" t="str">
            <v>-2</v>
          </cell>
          <cell r="D1844">
            <v>14585241</v>
          </cell>
          <cell r="E1844" t="str">
            <v>레일포스트</v>
          </cell>
          <cell r="F1844" t="str">
            <v>(H=1.085 M)</v>
          </cell>
          <cell r="G1844" t="str">
            <v>EA</v>
          </cell>
          <cell r="I1844">
            <v>0</v>
          </cell>
        </row>
        <row r="1845">
          <cell r="A1845" t="str">
            <v>E2</v>
          </cell>
          <cell r="B1845">
            <v>0</v>
          </cell>
          <cell r="C1845" t="str">
            <v>계</v>
          </cell>
          <cell r="D1845">
            <v>14585249</v>
          </cell>
          <cell r="I1845">
            <v>0</v>
          </cell>
        </row>
        <row r="1846">
          <cell r="A1846" t="str">
            <v>E3</v>
          </cell>
          <cell r="B1846">
            <v>0</v>
          </cell>
          <cell r="C1846" t="str">
            <v>합계</v>
          </cell>
          <cell r="D1846">
            <v>14585253</v>
          </cell>
          <cell r="I1846">
            <v>0</v>
          </cell>
        </row>
        <row r="1847">
          <cell r="A1847" t="str">
            <v>T3</v>
          </cell>
          <cell r="B1847">
            <v>1856</v>
          </cell>
          <cell r="C1847" t="str">
            <v>6.06</v>
          </cell>
          <cell r="D1847">
            <v>14585257</v>
          </cell>
          <cell r="E1847" t="str">
            <v>중앙분리대</v>
          </cell>
          <cell r="F1847" t="str">
            <v>양면가드레일</v>
          </cell>
          <cell r="I1847">
            <v>0</v>
          </cell>
        </row>
        <row r="1848">
          <cell r="A1848" t="str">
            <v>T2</v>
          </cell>
          <cell r="B1848">
            <v>1850</v>
          </cell>
          <cell r="C1848" t="str">
            <v>a</v>
          </cell>
          <cell r="D1848">
            <v>14585262</v>
          </cell>
          <cell r="E1848" t="str">
            <v>토사구간</v>
          </cell>
          <cell r="I1848">
            <v>0</v>
          </cell>
        </row>
        <row r="1849">
          <cell r="A1849" t="str">
            <v>D03635</v>
          </cell>
          <cell r="B1849">
            <v>2760</v>
          </cell>
          <cell r="C1849" t="str">
            <v>-1</v>
          </cell>
          <cell r="D1849">
            <v>14585267</v>
          </cell>
          <cell r="E1849" t="str">
            <v>표준레일</v>
          </cell>
          <cell r="F1849" t="str">
            <v>(3.2x455x4330)</v>
          </cell>
          <cell r="G1849" t="str">
            <v>경간</v>
          </cell>
          <cell r="I1849">
            <v>0</v>
          </cell>
        </row>
        <row r="1850">
          <cell r="A1850" t="str">
            <v>D03638</v>
          </cell>
          <cell r="B1850">
            <v>4</v>
          </cell>
          <cell r="C1850" t="str">
            <v>-2</v>
          </cell>
          <cell r="D1850">
            <v>14585396</v>
          </cell>
          <cell r="E1850" t="str">
            <v>라운드레일</v>
          </cell>
          <cell r="F1850" t="str">
            <v>(3.2x455x965)</v>
          </cell>
          <cell r="G1850" t="str">
            <v>EA</v>
          </cell>
          <cell r="I1850">
            <v>0</v>
          </cell>
        </row>
        <row r="1851">
          <cell r="A1851" t="str">
            <v>E2</v>
          </cell>
          <cell r="B1851">
            <v>0</v>
          </cell>
          <cell r="C1851" t="str">
            <v>계</v>
          </cell>
          <cell r="D1851">
            <v>14585397</v>
          </cell>
          <cell r="I1851">
            <v>0</v>
          </cell>
        </row>
        <row r="1852">
          <cell r="A1852" t="str">
            <v>T2</v>
          </cell>
          <cell r="B1852">
            <v>1854</v>
          </cell>
          <cell r="C1852" t="str">
            <v>b</v>
          </cell>
          <cell r="D1852">
            <v>14585525</v>
          </cell>
          <cell r="E1852" t="str">
            <v>암 구 간</v>
          </cell>
          <cell r="I1852">
            <v>0</v>
          </cell>
        </row>
        <row r="1853">
          <cell r="A1853" t="str">
            <v>D03636</v>
          </cell>
          <cell r="B1853">
            <v>692</v>
          </cell>
          <cell r="C1853" t="str">
            <v>-1</v>
          </cell>
          <cell r="D1853">
            <v>14585654</v>
          </cell>
          <cell r="E1853" t="str">
            <v>표준레일</v>
          </cell>
          <cell r="F1853" t="str">
            <v>(3.2x455x4330)</v>
          </cell>
          <cell r="G1853" t="str">
            <v>경간</v>
          </cell>
          <cell r="I1853">
            <v>0</v>
          </cell>
        </row>
        <row r="1854">
          <cell r="A1854" t="str">
            <v>D00902</v>
          </cell>
          <cell r="B1854">
            <v>1</v>
          </cell>
          <cell r="C1854" t="str">
            <v>-2</v>
          </cell>
          <cell r="D1854">
            <v>14585655</v>
          </cell>
          <cell r="E1854" t="str">
            <v>엔드레일(암구간)</v>
          </cell>
          <cell r="F1854" t="str">
            <v>중앙분리대용</v>
          </cell>
          <cell r="G1854" t="str">
            <v>EA</v>
          </cell>
          <cell r="I1854">
            <v>0</v>
          </cell>
        </row>
        <row r="1855">
          <cell r="A1855" t="str">
            <v>E2</v>
          </cell>
          <cell r="B1855">
            <v>0</v>
          </cell>
          <cell r="C1855" t="str">
            <v>계</v>
          </cell>
          <cell r="D1855">
            <v>14585847</v>
          </cell>
          <cell r="I1855">
            <v>0</v>
          </cell>
        </row>
        <row r="1856">
          <cell r="A1856" t="str">
            <v>D03633</v>
          </cell>
          <cell r="B1856">
            <v>137</v>
          </cell>
          <cell r="C1856" t="str">
            <v>c</v>
          </cell>
          <cell r="D1856">
            <v>14585879</v>
          </cell>
          <cell r="E1856" t="str">
            <v>교량구간</v>
          </cell>
          <cell r="F1856" t="str">
            <v>표준레일</v>
          </cell>
          <cell r="G1856" t="str">
            <v>경간</v>
          </cell>
          <cell r="I1856">
            <v>0</v>
          </cell>
        </row>
        <row r="1857">
          <cell r="A1857" t="str">
            <v>E3</v>
          </cell>
          <cell r="B1857">
            <v>0</v>
          </cell>
          <cell r="C1857" t="str">
            <v>합계</v>
          </cell>
          <cell r="D1857">
            <v>14585909</v>
          </cell>
          <cell r="I1857">
            <v>0</v>
          </cell>
        </row>
        <row r="1858">
          <cell r="A1858" t="str">
            <v>T3</v>
          </cell>
          <cell r="B1858">
            <v>1860</v>
          </cell>
          <cell r="C1858" t="str">
            <v>6.07</v>
          </cell>
          <cell r="D1858">
            <v>14586037</v>
          </cell>
          <cell r="E1858" t="str">
            <v>차 광 망</v>
          </cell>
          <cell r="F1858" t="str">
            <v>프라스틱</v>
          </cell>
          <cell r="I1858">
            <v>0</v>
          </cell>
        </row>
        <row r="1859">
          <cell r="A1859" t="str">
            <v>D01301</v>
          </cell>
          <cell r="B1859">
            <v>1688</v>
          </cell>
          <cell r="C1859" t="str">
            <v>a</v>
          </cell>
          <cell r="D1859">
            <v>14586038</v>
          </cell>
          <cell r="E1859" t="str">
            <v>차광망설치</v>
          </cell>
          <cell r="F1859" t="str">
            <v>(중분대용)</v>
          </cell>
          <cell r="G1859" t="str">
            <v>EA</v>
          </cell>
          <cell r="I1859">
            <v>0</v>
          </cell>
        </row>
        <row r="1860">
          <cell r="A1860" t="str">
            <v>D01302</v>
          </cell>
          <cell r="B1860">
            <v>176</v>
          </cell>
          <cell r="C1860" t="str">
            <v>b</v>
          </cell>
          <cell r="D1860">
            <v>14586039</v>
          </cell>
          <cell r="E1860" t="str">
            <v>차광망설치</v>
          </cell>
          <cell r="F1860" t="str">
            <v>(교 량 용)</v>
          </cell>
          <cell r="G1860" t="str">
            <v>EA</v>
          </cell>
          <cell r="I1860">
            <v>0</v>
          </cell>
        </row>
        <row r="1861">
          <cell r="A1861" t="str">
            <v>E3</v>
          </cell>
          <cell r="B1861">
            <v>0</v>
          </cell>
          <cell r="C1861" t="str">
            <v>합계</v>
          </cell>
          <cell r="D1861">
            <v>14586103</v>
          </cell>
          <cell r="I1861">
            <v>0</v>
          </cell>
        </row>
        <row r="1862">
          <cell r="A1862" t="str">
            <v>D01280</v>
          </cell>
          <cell r="B1862">
            <v>14</v>
          </cell>
          <cell r="C1862" t="str">
            <v>6.08</v>
          </cell>
          <cell r="D1862">
            <v>14586105</v>
          </cell>
          <cell r="E1862" t="str">
            <v>차량충돌충격흡수시설</v>
          </cell>
          <cell r="G1862" t="str">
            <v>EA</v>
          </cell>
          <cell r="I1862">
            <v>0</v>
          </cell>
        </row>
        <row r="1863">
          <cell r="A1863" t="str">
            <v>E4</v>
          </cell>
          <cell r="B1863">
            <v>0</v>
          </cell>
          <cell r="C1863" t="str">
            <v>총계</v>
          </cell>
          <cell r="D1863">
            <v>14586106</v>
          </cell>
          <cell r="I1863">
            <v>0</v>
          </cell>
        </row>
        <row r="1864">
          <cell r="A1864" t="str">
            <v>T4</v>
          </cell>
          <cell r="B1864">
            <v>2072</v>
          </cell>
          <cell r="C1864" t="str">
            <v>7.</v>
          </cell>
          <cell r="D1864">
            <v>14586107</v>
          </cell>
          <cell r="E1864" t="str">
            <v>부   대   공</v>
          </cell>
          <cell r="I1864">
            <v>3097715144</v>
          </cell>
        </row>
        <row r="1865">
          <cell r="A1865" t="str">
            <v>T3</v>
          </cell>
          <cell r="B1865">
            <v>1874</v>
          </cell>
          <cell r="C1865" t="str">
            <v>7.01</v>
          </cell>
          <cell r="D1865">
            <v>14586235</v>
          </cell>
          <cell r="E1865" t="str">
            <v>낙석방지책</v>
          </cell>
          <cell r="I1865">
            <v>0</v>
          </cell>
        </row>
        <row r="1866">
          <cell r="A1866" t="str">
            <v>T2</v>
          </cell>
          <cell r="B1866">
            <v>1868</v>
          </cell>
          <cell r="C1866" t="str">
            <v>a</v>
          </cell>
          <cell r="D1866">
            <v>14586236</v>
          </cell>
          <cell r="E1866" t="str">
            <v>낙석방지책</v>
          </cell>
          <cell r="I1866">
            <v>0</v>
          </cell>
        </row>
        <row r="1867">
          <cell r="A1867" t="str">
            <v>D00908</v>
          </cell>
          <cell r="B1867">
            <v>63</v>
          </cell>
          <cell r="C1867" t="str">
            <v>-1</v>
          </cell>
          <cell r="D1867">
            <v>14586237</v>
          </cell>
          <cell r="E1867" t="str">
            <v>낙석방지책(표준구간)</v>
          </cell>
          <cell r="F1867" t="str">
            <v>H=2.5 m</v>
          </cell>
          <cell r="G1867" t="str">
            <v>경간</v>
          </cell>
          <cell r="I1867">
            <v>0</v>
          </cell>
        </row>
        <row r="1868">
          <cell r="A1868" t="str">
            <v>D00852</v>
          </cell>
          <cell r="B1868">
            <v>2</v>
          </cell>
          <cell r="C1868" t="str">
            <v>-2</v>
          </cell>
          <cell r="D1868">
            <v>14586367</v>
          </cell>
          <cell r="E1868" t="str">
            <v>낙석방지책(단부)</v>
          </cell>
          <cell r="G1868" t="str">
            <v>개소</v>
          </cell>
          <cell r="I1868">
            <v>0</v>
          </cell>
        </row>
        <row r="1869">
          <cell r="A1869" t="str">
            <v>E2</v>
          </cell>
          <cell r="B1869">
            <v>0</v>
          </cell>
          <cell r="C1869" t="str">
            <v>계</v>
          </cell>
          <cell r="D1869">
            <v>14586431</v>
          </cell>
          <cell r="I1869">
            <v>0</v>
          </cell>
        </row>
        <row r="1870">
          <cell r="A1870" t="str">
            <v>T2</v>
          </cell>
          <cell r="B1870">
            <v>1872</v>
          </cell>
          <cell r="C1870" t="str">
            <v>b</v>
          </cell>
          <cell r="D1870">
            <v>14586447</v>
          </cell>
          <cell r="E1870" t="str">
            <v>기    초</v>
          </cell>
          <cell r="I1870">
            <v>0</v>
          </cell>
        </row>
        <row r="1871">
          <cell r="A1871" t="str">
            <v>D00909</v>
          </cell>
          <cell r="B1871">
            <v>63</v>
          </cell>
          <cell r="C1871" t="str">
            <v>-1</v>
          </cell>
          <cell r="D1871">
            <v>14586455</v>
          </cell>
          <cell r="E1871" t="str">
            <v>표준구간</v>
          </cell>
          <cell r="G1871" t="str">
            <v>EA</v>
          </cell>
          <cell r="I1871">
            <v>0</v>
          </cell>
        </row>
        <row r="1872">
          <cell r="A1872" t="str">
            <v>D01300</v>
          </cell>
          <cell r="B1872">
            <v>2</v>
          </cell>
          <cell r="C1872" t="str">
            <v>-2</v>
          </cell>
          <cell r="D1872">
            <v>14586459</v>
          </cell>
          <cell r="E1872" t="str">
            <v>단    부</v>
          </cell>
          <cell r="G1872" t="str">
            <v>EA</v>
          </cell>
          <cell r="I1872">
            <v>0</v>
          </cell>
        </row>
        <row r="1873">
          <cell r="A1873" t="str">
            <v>E2</v>
          </cell>
          <cell r="B1873">
            <v>0</v>
          </cell>
          <cell r="C1873" t="str">
            <v>계</v>
          </cell>
          <cell r="D1873">
            <v>14586461</v>
          </cell>
          <cell r="I1873">
            <v>0</v>
          </cell>
        </row>
        <row r="1874">
          <cell r="A1874" t="str">
            <v>D00892</v>
          </cell>
          <cell r="B1874">
            <v>4725</v>
          </cell>
          <cell r="C1874" t="str">
            <v>c</v>
          </cell>
          <cell r="D1874">
            <v>14586462</v>
          </cell>
          <cell r="E1874" t="str">
            <v>낙석 방지망</v>
          </cell>
          <cell r="G1874" t="str">
            <v>㎡</v>
          </cell>
          <cell r="I1874">
            <v>0</v>
          </cell>
        </row>
        <row r="1875">
          <cell r="A1875" t="str">
            <v>E3</v>
          </cell>
          <cell r="B1875">
            <v>0</v>
          </cell>
          <cell r="C1875" t="str">
            <v>합계</v>
          </cell>
          <cell r="D1875">
            <v>14586463</v>
          </cell>
          <cell r="I1875">
            <v>0</v>
          </cell>
        </row>
        <row r="1876">
          <cell r="A1876" t="str">
            <v>T3</v>
          </cell>
          <cell r="B1876">
            <v>1910</v>
          </cell>
          <cell r="C1876" t="str">
            <v>7.02</v>
          </cell>
          <cell r="D1876">
            <v>14586847</v>
          </cell>
          <cell r="E1876" t="str">
            <v>방 음 벽</v>
          </cell>
          <cell r="I1876">
            <v>0</v>
          </cell>
        </row>
        <row r="1877">
          <cell r="A1877" t="str">
            <v>T2</v>
          </cell>
          <cell r="B1877">
            <v>1895</v>
          </cell>
          <cell r="C1877" t="str">
            <v>a</v>
          </cell>
          <cell r="D1877">
            <v>14586855</v>
          </cell>
          <cell r="E1877" t="str">
            <v>방음벽 설치</v>
          </cell>
          <cell r="I1877">
            <v>0</v>
          </cell>
        </row>
        <row r="1878">
          <cell r="A1878" t="str">
            <v>D00921</v>
          </cell>
          <cell r="B1878">
            <v>1874</v>
          </cell>
          <cell r="C1878" t="str">
            <v>-1</v>
          </cell>
          <cell r="D1878">
            <v>14586863</v>
          </cell>
          <cell r="E1878" t="str">
            <v>방음벽설치(토공용)</v>
          </cell>
          <cell r="F1878" t="str">
            <v>(흡음형,H=3.0 M)</v>
          </cell>
          <cell r="G1878" t="str">
            <v>M</v>
          </cell>
          <cell r="I1878">
            <v>0</v>
          </cell>
        </row>
        <row r="1879">
          <cell r="A1879" t="str">
            <v>D03866</v>
          </cell>
          <cell r="B1879">
            <v>90</v>
          </cell>
          <cell r="C1879" t="str">
            <v>-2</v>
          </cell>
          <cell r="D1879">
            <v>14586864</v>
          </cell>
          <cell r="E1879" t="str">
            <v>방음벽설치(교량용)</v>
          </cell>
          <cell r="F1879" t="str">
            <v>(흡음형,H=3.0 M)</v>
          </cell>
          <cell r="G1879" t="str">
            <v>M</v>
          </cell>
          <cell r="I1879">
            <v>0</v>
          </cell>
        </row>
        <row r="1880">
          <cell r="A1880" t="str">
            <v>T1</v>
          </cell>
          <cell r="B1880">
            <v>1882</v>
          </cell>
          <cell r="C1880" t="str">
            <v>-3</v>
          </cell>
          <cell r="D1880">
            <v>14586961</v>
          </cell>
          <cell r="E1880" t="str">
            <v>콘크리트타설</v>
          </cell>
          <cell r="I1880">
            <v>0</v>
          </cell>
        </row>
        <row r="1881">
          <cell r="A1881" t="str">
            <v>D00237</v>
          </cell>
          <cell r="B1881">
            <v>4535</v>
          </cell>
          <cell r="C1881" t="str">
            <v>-3-1</v>
          </cell>
          <cell r="D1881">
            <v>14586977</v>
          </cell>
          <cell r="E1881" t="str">
            <v>콘크리트타설</v>
          </cell>
          <cell r="F1881" t="str">
            <v>(철근 펌프카)</v>
          </cell>
          <cell r="G1881" t="str">
            <v>㎥</v>
          </cell>
          <cell r="I1881">
            <v>0</v>
          </cell>
        </row>
        <row r="1882">
          <cell r="A1882" t="str">
            <v>D00231</v>
          </cell>
          <cell r="B1882">
            <v>505</v>
          </cell>
          <cell r="C1882" t="str">
            <v>-3-2</v>
          </cell>
          <cell r="D1882">
            <v>14586985</v>
          </cell>
          <cell r="E1882" t="str">
            <v>콘크리트타설</v>
          </cell>
          <cell r="F1882" t="str">
            <v>(무근 VIB 제외)</v>
          </cell>
          <cell r="G1882" t="str">
            <v>㎥</v>
          </cell>
          <cell r="I1882">
            <v>0</v>
          </cell>
        </row>
        <row r="1883">
          <cell r="A1883" t="str">
            <v>E1</v>
          </cell>
          <cell r="B1883">
            <v>0</v>
          </cell>
          <cell r="C1883" t="str">
            <v>소계</v>
          </cell>
          <cell r="D1883">
            <v>14586989</v>
          </cell>
          <cell r="I1883">
            <v>0</v>
          </cell>
        </row>
        <row r="1884">
          <cell r="A1884" t="str">
            <v>T1</v>
          </cell>
          <cell r="B1884">
            <v>1886</v>
          </cell>
          <cell r="C1884" t="str">
            <v>-4</v>
          </cell>
          <cell r="D1884">
            <v>14586991</v>
          </cell>
          <cell r="E1884" t="str">
            <v>거 푸 집</v>
          </cell>
          <cell r="I1884">
            <v>0</v>
          </cell>
        </row>
        <row r="1885">
          <cell r="A1885" t="str">
            <v>D00276</v>
          </cell>
          <cell r="B1885">
            <v>11468</v>
          </cell>
          <cell r="C1885" t="str">
            <v>-4-1</v>
          </cell>
          <cell r="D1885">
            <v>14586992</v>
          </cell>
          <cell r="E1885" t="str">
            <v>측    벽</v>
          </cell>
          <cell r="F1885" t="str">
            <v>합판 3 회</v>
          </cell>
          <cell r="G1885" t="str">
            <v>㎡</v>
          </cell>
          <cell r="I1885">
            <v>0</v>
          </cell>
        </row>
        <row r="1886">
          <cell r="A1886" t="str">
            <v>D00276</v>
          </cell>
          <cell r="B1886">
            <v>38</v>
          </cell>
          <cell r="C1886" t="str">
            <v>-4-2</v>
          </cell>
          <cell r="D1886">
            <v>14586993</v>
          </cell>
          <cell r="E1886" t="str">
            <v>시 종 점</v>
          </cell>
          <cell r="F1886" t="str">
            <v>합판 3 회</v>
          </cell>
          <cell r="G1886" t="str">
            <v>㎡</v>
          </cell>
          <cell r="I1886">
            <v>0</v>
          </cell>
        </row>
        <row r="1887">
          <cell r="A1887" t="str">
            <v>E1</v>
          </cell>
          <cell r="B1887">
            <v>0</v>
          </cell>
          <cell r="C1887" t="str">
            <v>소계</v>
          </cell>
          <cell r="D1887">
            <v>14587057</v>
          </cell>
          <cell r="I1887">
            <v>0</v>
          </cell>
        </row>
        <row r="1888">
          <cell r="A1888" t="str">
            <v>D00323</v>
          </cell>
          <cell r="B1888">
            <v>3748</v>
          </cell>
          <cell r="C1888" t="str">
            <v>-5</v>
          </cell>
          <cell r="D1888">
            <v>14587089</v>
          </cell>
          <cell r="E1888" t="str">
            <v>강관비계</v>
          </cell>
          <cell r="F1888" t="str">
            <v>(0∼30 M)</v>
          </cell>
          <cell r="G1888" t="str">
            <v>㎡</v>
          </cell>
          <cell r="I1888">
            <v>0</v>
          </cell>
        </row>
        <row r="1889">
          <cell r="A1889" t="str">
            <v>D00761</v>
          </cell>
          <cell r="B1889">
            <v>2061</v>
          </cell>
          <cell r="C1889" t="str">
            <v>-6</v>
          </cell>
          <cell r="D1889">
            <v>14587105</v>
          </cell>
          <cell r="E1889" t="str">
            <v>비닐깔기</v>
          </cell>
          <cell r="G1889" t="str">
            <v>㎡</v>
          </cell>
          <cell r="I1889">
            <v>0</v>
          </cell>
        </row>
        <row r="1890">
          <cell r="A1890" t="str">
            <v>D01293</v>
          </cell>
          <cell r="B1890">
            <v>281</v>
          </cell>
          <cell r="C1890" t="str">
            <v>-7</v>
          </cell>
          <cell r="D1890">
            <v>14587113</v>
          </cell>
          <cell r="E1890" t="str">
            <v>신축이음</v>
          </cell>
          <cell r="F1890" t="str">
            <v>(스치로폴 T=10 m/m)</v>
          </cell>
          <cell r="G1890" t="str">
            <v>㎡</v>
          </cell>
          <cell r="I1890">
            <v>0</v>
          </cell>
        </row>
        <row r="1891">
          <cell r="A1891" t="str">
            <v>D00887</v>
          </cell>
          <cell r="B1891">
            <v>768</v>
          </cell>
          <cell r="C1891" t="str">
            <v>-8</v>
          </cell>
          <cell r="D1891">
            <v>14587117</v>
          </cell>
          <cell r="E1891" t="str">
            <v>수축줄눈</v>
          </cell>
          <cell r="F1891" t="str">
            <v>(30x38)</v>
          </cell>
          <cell r="G1891" t="str">
            <v>㎡</v>
          </cell>
          <cell r="I1891">
            <v>0</v>
          </cell>
        </row>
        <row r="1892">
          <cell r="A1892" t="str">
            <v>D00340</v>
          </cell>
          <cell r="B1892">
            <v>1405</v>
          </cell>
          <cell r="C1892" t="str">
            <v>-9</v>
          </cell>
          <cell r="D1892">
            <v>14587119</v>
          </cell>
          <cell r="E1892" t="str">
            <v>PVC PIPE 설치</v>
          </cell>
          <cell r="F1892" t="str">
            <v>(D= 50 m/m)</v>
          </cell>
          <cell r="G1892" t="str">
            <v>M</v>
          </cell>
          <cell r="I1892">
            <v>0</v>
          </cell>
        </row>
        <row r="1893">
          <cell r="A1893" t="str">
            <v>D00271</v>
          </cell>
          <cell r="B1893">
            <v>252.99</v>
          </cell>
          <cell r="C1893" t="str">
            <v>-10</v>
          </cell>
          <cell r="D1893">
            <v>14587120</v>
          </cell>
          <cell r="E1893" t="str">
            <v>철근가공조립</v>
          </cell>
          <cell r="F1893" t="str">
            <v>(보 통)</v>
          </cell>
          <cell r="G1893" t="str">
            <v>Ton</v>
          </cell>
          <cell r="I1893">
            <v>0</v>
          </cell>
        </row>
        <row r="1894">
          <cell r="A1894" t="str">
            <v>D00168</v>
          </cell>
          <cell r="B1894">
            <v>1630</v>
          </cell>
          <cell r="C1894" t="str">
            <v>-11</v>
          </cell>
          <cell r="D1894">
            <v>14587121</v>
          </cell>
          <cell r="E1894" t="str">
            <v>기초잡석깔기</v>
          </cell>
          <cell r="F1894" t="str">
            <v>(현장암 유용)</v>
          </cell>
          <cell r="G1894" t="str">
            <v>㎥</v>
          </cell>
          <cell r="I1894">
            <v>0</v>
          </cell>
        </row>
        <row r="1895">
          <cell r="A1895" t="str">
            <v>D00160</v>
          </cell>
          <cell r="B1895">
            <v>155</v>
          </cell>
          <cell r="C1895" t="str">
            <v>-12</v>
          </cell>
          <cell r="D1895">
            <v>14587185</v>
          </cell>
          <cell r="E1895" t="str">
            <v>되메우기및다짐</v>
          </cell>
          <cell r="F1895" t="str">
            <v>(인력30%+백호우70%)</v>
          </cell>
          <cell r="G1895" t="str">
            <v>㎥</v>
          </cell>
          <cell r="I1895">
            <v>0</v>
          </cell>
        </row>
        <row r="1896">
          <cell r="A1896" t="str">
            <v>E2</v>
          </cell>
          <cell r="B1896">
            <v>0</v>
          </cell>
          <cell r="C1896" t="str">
            <v>계</v>
          </cell>
          <cell r="D1896">
            <v>14587217</v>
          </cell>
          <cell r="I1896">
            <v>0</v>
          </cell>
        </row>
        <row r="1897">
          <cell r="A1897" t="str">
            <v>T2</v>
          </cell>
          <cell r="B1897">
            <v>1900</v>
          </cell>
          <cell r="C1897" t="str">
            <v>b</v>
          </cell>
          <cell r="D1897">
            <v>14587249</v>
          </cell>
          <cell r="E1897" t="str">
            <v>가설방음벽</v>
          </cell>
          <cell r="I1897">
            <v>0</v>
          </cell>
        </row>
        <row r="1898">
          <cell r="A1898" t="str">
            <v>D00944</v>
          </cell>
          <cell r="B1898">
            <v>220</v>
          </cell>
          <cell r="C1898" t="str">
            <v>-1</v>
          </cell>
          <cell r="D1898">
            <v>14587378</v>
          </cell>
          <cell r="E1898" t="str">
            <v>가설방음벽(H:2.0MxW:</v>
          </cell>
          <cell r="F1898" t="str">
            <v>2.0M)+방진망 2.0M</v>
          </cell>
          <cell r="G1898" t="str">
            <v>M</v>
          </cell>
          <cell r="I1898">
            <v>0</v>
          </cell>
        </row>
        <row r="1899">
          <cell r="A1899" t="str">
            <v>D00945</v>
          </cell>
          <cell r="B1899">
            <v>580</v>
          </cell>
          <cell r="C1899" t="str">
            <v>-2</v>
          </cell>
          <cell r="D1899">
            <v>14587379</v>
          </cell>
          <cell r="E1899" t="str">
            <v>가설방음벽(H:3.0MxW:</v>
          </cell>
          <cell r="F1899" t="str">
            <v>2.0M)+방진망 2.0M</v>
          </cell>
          <cell r="G1899" t="str">
            <v>M</v>
          </cell>
          <cell r="I1899">
            <v>0</v>
          </cell>
        </row>
        <row r="1900">
          <cell r="A1900" t="str">
            <v>D00946</v>
          </cell>
          <cell r="B1900">
            <v>985</v>
          </cell>
          <cell r="C1900" t="str">
            <v>-3</v>
          </cell>
          <cell r="D1900">
            <v>14587443</v>
          </cell>
          <cell r="E1900" t="str">
            <v>가설방음벽(H:4.0MxW:</v>
          </cell>
          <cell r="F1900" t="str">
            <v>2.0M)+방진망 2.0M</v>
          </cell>
          <cell r="G1900" t="str">
            <v>M</v>
          </cell>
          <cell r="I1900">
            <v>0</v>
          </cell>
        </row>
        <row r="1901">
          <cell r="A1901" t="str">
            <v>E2</v>
          </cell>
          <cell r="B1901">
            <v>0</v>
          </cell>
          <cell r="C1901" t="str">
            <v>계</v>
          </cell>
          <cell r="D1901">
            <v>14587475</v>
          </cell>
          <cell r="I1901">
            <v>0</v>
          </cell>
        </row>
        <row r="1902">
          <cell r="A1902" t="str">
            <v>D00947</v>
          </cell>
          <cell r="B1902">
            <v>205</v>
          </cell>
          <cell r="C1902" t="str">
            <v>c</v>
          </cell>
          <cell r="D1902">
            <v>14587491</v>
          </cell>
          <cell r="E1902" t="str">
            <v>방진망 설치</v>
          </cell>
          <cell r="F1902" t="str">
            <v>(H:4.0MxW:2.0M)</v>
          </cell>
          <cell r="G1902" t="str">
            <v>M</v>
          </cell>
          <cell r="I1902">
            <v>0</v>
          </cell>
        </row>
        <row r="1903">
          <cell r="A1903" t="str">
            <v>T2</v>
          </cell>
          <cell r="B1903">
            <v>1909</v>
          </cell>
          <cell r="C1903" t="str">
            <v>d</v>
          </cell>
          <cell r="D1903">
            <v>14587495</v>
          </cell>
          <cell r="E1903" t="str">
            <v>차폐시설</v>
          </cell>
          <cell r="F1903" t="str">
            <v>(가림판휀스)</v>
          </cell>
          <cell r="I1903">
            <v>0</v>
          </cell>
        </row>
        <row r="1904">
          <cell r="A1904" t="str">
            <v>D00096</v>
          </cell>
          <cell r="B1904">
            <v>37</v>
          </cell>
          <cell r="C1904" t="str">
            <v>-1</v>
          </cell>
          <cell r="D1904">
            <v>14587497</v>
          </cell>
          <cell r="E1904" t="str">
            <v>구조물터파기</v>
          </cell>
          <cell r="F1904" t="str">
            <v>(육상토사 0∼2 M)</v>
          </cell>
          <cell r="G1904" t="str">
            <v>㎥</v>
          </cell>
          <cell r="I1904">
            <v>0</v>
          </cell>
        </row>
        <row r="1905">
          <cell r="A1905" t="str">
            <v>D00160</v>
          </cell>
          <cell r="B1905">
            <v>34</v>
          </cell>
          <cell r="C1905" t="str">
            <v>-2</v>
          </cell>
          <cell r="D1905">
            <v>14587498</v>
          </cell>
          <cell r="E1905" t="str">
            <v>되메우기및다짐</v>
          </cell>
          <cell r="F1905" t="str">
            <v>(인력30%+백호우70%)</v>
          </cell>
          <cell r="G1905" t="str">
            <v>㎥</v>
          </cell>
          <cell r="I1905">
            <v>0</v>
          </cell>
        </row>
        <row r="1906">
          <cell r="A1906" t="str">
            <v>D00231</v>
          </cell>
          <cell r="B1906">
            <v>3</v>
          </cell>
          <cell r="C1906" t="str">
            <v>-3</v>
          </cell>
          <cell r="D1906">
            <v>14587499</v>
          </cell>
          <cell r="E1906" t="str">
            <v>콘크리트타설</v>
          </cell>
          <cell r="F1906" t="str">
            <v>(무근 VIB 제외)</v>
          </cell>
          <cell r="G1906" t="str">
            <v>㎥</v>
          </cell>
          <cell r="I1906">
            <v>0</v>
          </cell>
        </row>
        <row r="1907">
          <cell r="A1907" t="str">
            <v>D00282</v>
          </cell>
          <cell r="B1907">
            <v>30</v>
          </cell>
          <cell r="C1907" t="str">
            <v>-4</v>
          </cell>
          <cell r="D1907">
            <v>14587563</v>
          </cell>
          <cell r="E1907" t="str">
            <v>합판거푸집</v>
          </cell>
          <cell r="F1907" t="str">
            <v>(6 회)</v>
          </cell>
          <cell r="G1907" t="str">
            <v>㎡</v>
          </cell>
          <cell r="I1907">
            <v>0</v>
          </cell>
        </row>
        <row r="1908">
          <cell r="A1908" t="str">
            <v>D01204</v>
          </cell>
          <cell r="B1908">
            <v>3</v>
          </cell>
          <cell r="C1908" t="str">
            <v>-5</v>
          </cell>
          <cell r="D1908">
            <v>14587595</v>
          </cell>
          <cell r="E1908" t="str">
            <v>잔토처리</v>
          </cell>
          <cell r="F1908" t="str">
            <v>(인 력)</v>
          </cell>
          <cell r="G1908" t="str">
            <v>㎥</v>
          </cell>
          <cell r="I1908">
            <v>0</v>
          </cell>
        </row>
        <row r="1909">
          <cell r="A1909" t="str">
            <v>D03799</v>
          </cell>
          <cell r="B1909">
            <v>60</v>
          </cell>
          <cell r="C1909" t="str">
            <v>-6</v>
          </cell>
          <cell r="D1909">
            <v>14587627</v>
          </cell>
          <cell r="E1909" t="str">
            <v>차폐시설</v>
          </cell>
          <cell r="F1909" t="str">
            <v>(가림판휀스)</v>
          </cell>
          <cell r="G1909" t="str">
            <v>M</v>
          </cell>
          <cell r="I1909">
            <v>0</v>
          </cell>
        </row>
        <row r="1910">
          <cell r="A1910" t="str">
            <v>E2</v>
          </cell>
          <cell r="B1910">
            <v>0</v>
          </cell>
          <cell r="C1910" t="str">
            <v>계</v>
          </cell>
          <cell r="D1910">
            <v>14587631</v>
          </cell>
          <cell r="I1910">
            <v>0</v>
          </cell>
        </row>
        <row r="1911">
          <cell r="A1911" t="str">
            <v>E3</v>
          </cell>
          <cell r="B1911">
            <v>0</v>
          </cell>
          <cell r="C1911" t="str">
            <v>합계</v>
          </cell>
          <cell r="D1911">
            <v>14587635</v>
          </cell>
          <cell r="I1911">
            <v>0</v>
          </cell>
        </row>
        <row r="1912">
          <cell r="A1912" t="str">
            <v>D01218</v>
          </cell>
          <cell r="B1912">
            <v>10</v>
          </cell>
          <cell r="C1912" t="str">
            <v>7.03</v>
          </cell>
          <cell r="D1912">
            <v>14587639</v>
          </cell>
          <cell r="E1912" t="str">
            <v>세륜시설</v>
          </cell>
          <cell r="F1912" t="str">
            <v>(간이식)</v>
          </cell>
          <cell r="G1912" t="str">
            <v>개소</v>
          </cell>
          <cell r="I1912">
            <v>0</v>
          </cell>
        </row>
        <row r="1913">
          <cell r="A1913" t="str">
            <v>D01103</v>
          </cell>
          <cell r="B1913">
            <v>21</v>
          </cell>
          <cell r="C1913" t="str">
            <v>7.04</v>
          </cell>
          <cell r="D1913">
            <v>14587641</v>
          </cell>
          <cell r="E1913" t="str">
            <v>침사지</v>
          </cell>
          <cell r="F1913" t="str">
            <v>(3.9x1.3)</v>
          </cell>
          <cell r="G1913" t="str">
            <v>개소</v>
          </cell>
          <cell r="I1913">
            <v>0</v>
          </cell>
        </row>
        <row r="1914">
          <cell r="A1914" t="str">
            <v>T3</v>
          </cell>
          <cell r="B1914">
            <v>1920</v>
          </cell>
          <cell r="C1914" t="str">
            <v>7.05</v>
          </cell>
          <cell r="D1914">
            <v>14587773</v>
          </cell>
          <cell r="E1914" t="str">
            <v>절토부 점검로</v>
          </cell>
          <cell r="I1914">
            <v>0</v>
          </cell>
        </row>
        <row r="1915">
          <cell r="A1915" t="str">
            <v>T2</v>
          </cell>
          <cell r="B1915">
            <v>1918</v>
          </cell>
          <cell r="C1915" t="str">
            <v>a</v>
          </cell>
          <cell r="D1915">
            <v>14587775</v>
          </cell>
          <cell r="E1915" t="str">
            <v>점검용사다리</v>
          </cell>
          <cell r="I1915">
            <v>0</v>
          </cell>
        </row>
        <row r="1916">
          <cell r="A1916" t="str">
            <v>D01303</v>
          </cell>
          <cell r="B1916">
            <v>15</v>
          </cell>
          <cell r="C1916" t="str">
            <v>-1</v>
          </cell>
          <cell r="D1916">
            <v>14587839</v>
          </cell>
          <cell r="E1916" t="str">
            <v>절토부점검로</v>
          </cell>
          <cell r="F1916" t="str">
            <v>(토사구간)</v>
          </cell>
          <cell r="G1916" t="str">
            <v>M</v>
          </cell>
          <cell r="I1916">
            <v>0</v>
          </cell>
        </row>
        <row r="1917">
          <cell r="A1917" t="str">
            <v>D01273</v>
          </cell>
          <cell r="B1917">
            <v>36</v>
          </cell>
          <cell r="C1917" t="str">
            <v>-2</v>
          </cell>
          <cell r="D1917">
            <v>14587871</v>
          </cell>
          <cell r="E1917" t="str">
            <v>절토부점검로</v>
          </cell>
          <cell r="F1917" t="str">
            <v>(리핑암구간)</v>
          </cell>
          <cell r="G1917" t="str">
            <v>M</v>
          </cell>
          <cell r="I1917">
            <v>0</v>
          </cell>
        </row>
        <row r="1918">
          <cell r="A1918" t="str">
            <v>D01274</v>
          </cell>
          <cell r="B1918">
            <v>64</v>
          </cell>
          <cell r="C1918" t="str">
            <v>-3</v>
          </cell>
          <cell r="D1918">
            <v>14587883</v>
          </cell>
          <cell r="E1918" t="str">
            <v>절토부점검로</v>
          </cell>
          <cell r="F1918" t="str">
            <v>(발파암구간 1:0.5)</v>
          </cell>
          <cell r="G1918" t="str">
            <v>M</v>
          </cell>
          <cell r="I1918">
            <v>0</v>
          </cell>
        </row>
        <row r="1919">
          <cell r="A1919" t="str">
            <v>E2</v>
          </cell>
          <cell r="B1919">
            <v>0</v>
          </cell>
          <cell r="C1919" t="str">
            <v>계</v>
          </cell>
          <cell r="D1919">
            <v>14587895</v>
          </cell>
          <cell r="I1919">
            <v>0</v>
          </cell>
        </row>
        <row r="1920">
          <cell r="A1920" t="str">
            <v>D01275</v>
          </cell>
          <cell r="B1920">
            <v>7</v>
          </cell>
          <cell r="C1920" t="str">
            <v>b</v>
          </cell>
          <cell r="D1920">
            <v>14587899</v>
          </cell>
          <cell r="E1920" t="str">
            <v>절토부점검로</v>
          </cell>
          <cell r="F1920" t="str">
            <v>(소단부)</v>
          </cell>
          <cell r="G1920" t="str">
            <v>EA</v>
          </cell>
          <cell r="I1920">
            <v>0</v>
          </cell>
        </row>
        <row r="1921">
          <cell r="A1921" t="str">
            <v>E3</v>
          </cell>
          <cell r="B1921">
            <v>0</v>
          </cell>
          <cell r="C1921" t="str">
            <v>합계</v>
          </cell>
          <cell r="D1921">
            <v>14587901</v>
          </cell>
          <cell r="I1921">
            <v>0</v>
          </cell>
        </row>
        <row r="1922">
          <cell r="A1922" t="str">
            <v>T3</v>
          </cell>
          <cell r="B1922">
            <v>1947</v>
          </cell>
          <cell r="C1922" t="str">
            <v>7.06</v>
          </cell>
          <cell r="D1922">
            <v>14588271</v>
          </cell>
          <cell r="E1922" t="str">
            <v>가 도 공</v>
          </cell>
          <cell r="I1922">
            <v>0</v>
          </cell>
        </row>
        <row r="1923">
          <cell r="A1923" t="str">
            <v>T2</v>
          </cell>
          <cell r="B1923">
            <v>1925</v>
          </cell>
          <cell r="C1923" t="str">
            <v>a</v>
          </cell>
          <cell r="D1923">
            <v>14588274</v>
          </cell>
          <cell r="E1923" t="str">
            <v>아스콘표층</v>
          </cell>
          <cell r="I1923">
            <v>0</v>
          </cell>
        </row>
        <row r="1924">
          <cell r="A1924" t="str">
            <v>M00056</v>
          </cell>
          <cell r="B1924">
            <v>789</v>
          </cell>
          <cell r="C1924" t="str">
            <v>-1</v>
          </cell>
          <cell r="D1924">
            <v>14588276</v>
          </cell>
          <cell r="E1924" t="str">
            <v>아 스 콘</v>
          </cell>
          <cell r="F1924" t="str">
            <v>표층용</v>
          </cell>
          <cell r="G1924" t="str">
            <v>TON</v>
          </cell>
          <cell r="I1924">
            <v>0</v>
          </cell>
        </row>
        <row r="1925">
          <cell r="A1925" t="str">
            <v>D00816</v>
          </cell>
          <cell r="B1925">
            <v>66</v>
          </cell>
          <cell r="C1925" t="str">
            <v>-2</v>
          </cell>
          <cell r="D1925">
            <v>14588277</v>
          </cell>
          <cell r="E1925" t="str">
            <v>아스콘표층</v>
          </cell>
          <cell r="F1925" t="str">
            <v>(포설다짐 T=5 Cm)</v>
          </cell>
          <cell r="G1925" t="str">
            <v>ａ</v>
          </cell>
          <cell r="I1925">
            <v>0</v>
          </cell>
        </row>
        <row r="1926">
          <cell r="A1926" t="str">
            <v>E2</v>
          </cell>
          <cell r="B1926">
            <v>0</v>
          </cell>
          <cell r="C1926" t="str">
            <v>계</v>
          </cell>
          <cell r="D1926">
            <v>14588278</v>
          </cell>
          <cell r="I1926">
            <v>0</v>
          </cell>
        </row>
        <row r="1927">
          <cell r="A1927" t="str">
            <v>D00814</v>
          </cell>
          <cell r="B1927">
            <v>102</v>
          </cell>
          <cell r="C1927" t="str">
            <v>b</v>
          </cell>
          <cell r="D1927">
            <v>14588406</v>
          </cell>
          <cell r="E1927" t="str">
            <v>택 코 팅</v>
          </cell>
          <cell r="F1927" t="str">
            <v>(RSC-4 20 L/a)</v>
          </cell>
          <cell r="G1927" t="str">
            <v>ａ</v>
          </cell>
          <cell r="I1927">
            <v>0</v>
          </cell>
        </row>
        <row r="1928">
          <cell r="A1928" t="str">
            <v>T2</v>
          </cell>
          <cell r="B1928">
            <v>1930</v>
          </cell>
          <cell r="C1928" t="str">
            <v>c</v>
          </cell>
          <cell r="D1928">
            <v>14588534</v>
          </cell>
          <cell r="E1928" t="str">
            <v>아스콘기층</v>
          </cell>
          <cell r="I1928">
            <v>0</v>
          </cell>
        </row>
        <row r="1929">
          <cell r="A1929" t="str">
            <v>M00059</v>
          </cell>
          <cell r="B1929">
            <v>1634</v>
          </cell>
          <cell r="C1929" t="str">
            <v>-1</v>
          </cell>
          <cell r="D1929">
            <v>14588535</v>
          </cell>
          <cell r="E1929" t="str">
            <v>아 스 콘</v>
          </cell>
          <cell r="F1929" t="str">
            <v>기층용</v>
          </cell>
          <cell r="G1929" t="str">
            <v>TON</v>
          </cell>
          <cell r="I1929">
            <v>0</v>
          </cell>
        </row>
        <row r="1930">
          <cell r="A1930" t="str">
            <v>D00809</v>
          </cell>
          <cell r="B1930">
            <v>68</v>
          </cell>
          <cell r="C1930" t="str">
            <v>-2</v>
          </cell>
          <cell r="D1930">
            <v>14588599</v>
          </cell>
          <cell r="E1930" t="str">
            <v>아스콘기층</v>
          </cell>
          <cell r="F1930" t="str">
            <v>(포설및다짐 T=10 Cm)</v>
          </cell>
          <cell r="G1930" t="str">
            <v>ａ</v>
          </cell>
          <cell r="I1930">
            <v>0</v>
          </cell>
        </row>
        <row r="1931">
          <cell r="A1931" t="str">
            <v>E2</v>
          </cell>
          <cell r="B1931">
            <v>0</v>
          </cell>
          <cell r="C1931" t="str">
            <v>계</v>
          </cell>
          <cell r="D1931">
            <v>14588631</v>
          </cell>
          <cell r="I1931">
            <v>0</v>
          </cell>
        </row>
        <row r="1932">
          <cell r="A1932" t="str">
            <v>D00805</v>
          </cell>
          <cell r="B1932">
            <v>69</v>
          </cell>
          <cell r="C1932" t="str">
            <v>d</v>
          </cell>
          <cell r="D1932">
            <v>14588662</v>
          </cell>
          <cell r="E1932" t="str">
            <v>프라임코팅</v>
          </cell>
          <cell r="F1932" t="str">
            <v>(MC-1,75 L/a)</v>
          </cell>
          <cell r="G1932" t="str">
            <v>ａ</v>
          </cell>
          <cell r="I1932">
            <v>0</v>
          </cell>
        </row>
        <row r="1933">
          <cell r="A1933" t="str">
            <v>T2</v>
          </cell>
          <cell r="B1933">
            <v>1935</v>
          </cell>
          <cell r="C1933" t="str">
            <v>e</v>
          </cell>
          <cell r="D1933">
            <v>14588663</v>
          </cell>
          <cell r="E1933" t="str">
            <v>보조기층</v>
          </cell>
          <cell r="I1933">
            <v>0</v>
          </cell>
        </row>
        <row r="1934">
          <cell r="A1934" t="str">
            <v>D03742</v>
          </cell>
          <cell r="B1934">
            <v>1847</v>
          </cell>
          <cell r="C1934" t="str">
            <v>-1</v>
          </cell>
          <cell r="D1934">
            <v>14588679</v>
          </cell>
          <cell r="E1934" t="str">
            <v>보조기층생산</v>
          </cell>
          <cell r="F1934" t="str">
            <v>(현장암유용)</v>
          </cell>
          <cell r="G1934" t="str">
            <v>㎥</v>
          </cell>
          <cell r="I1934">
            <v>0</v>
          </cell>
        </row>
        <row r="1935">
          <cell r="A1935" t="str">
            <v>D00798</v>
          </cell>
          <cell r="B1935">
            <v>1438</v>
          </cell>
          <cell r="C1935" t="str">
            <v>-2</v>
          </cell>
          <cell r="D1935">
            <v>14588687</v>
          </cell>
          <cell r="E1935" t="str">
            <v>보조기층</v>
          </cell>
          <cell r="F1935" t="str">
            <v>(포설및다짐 T=20 Cm)</v>
          </cell>
          <cell r="G1935" t="str">
            <v>㎥</v>
          </cell>
          <cell r="I1935">
            <v>0</v>
          </cell>
        </row>
        <row r="1936">
          <cell r="A1936" t="str">
            <v>E2</v>
          </cell>
          <cell r="B1936">
            <v>0</v>
          </cell>
          <cell r="C1936" t="str">
            <v>계</v>
          </cell>
          <cell r="D1936">
            <v>14588691</v>
          </cell>
          <cell r="I1936">
            <v>0</v>
          </cell>
        </row>
        <row r="1937">
          <cell r="A1937" t="str">
            <v>T2</v>
          </cell>
          <cell r="B1937">
            <v>1940</v>
          </cell>
          <cell r="C1937" t="str">
            <v>f</v>
          </cell>
          <cell r="D1937">
            <v>14588692</v>
          </cell>
          <cell r="E1937" t="str">
            <v>차선도색</v>
          </cell>
          <cell r="I1937">
            <v>0</v>
          </cell>
        </row>
        <row r="1938">
          <cell r="A1938" t="str">
            <v>D01152</v>
          </cell>
          <cell r="B1938">
            <v>239</v>
          </cell>
          <cell r="C1938" t="str">
            <v>-1</v>
          </cell>
          <cell r="D1938">
            <v>14588693</v>
          </cell>
          <cell r="E1938" t="str">
            <v>가도차선도색(상온형)</v>
          </cell>
          <cell r="F1938" t="str">
            <v>(백색실선)</v>
          </cell>
          <cell r="G1938" t="str">
            <v>㎡</v>
          </cell>
          <cell r="I1938">
            <v>0</v>
          </cell>
        </row>
        <row r="1939">
          <cell r="A1939" t="str">
            <v>D00869</v>
          </cell>
          <cell r="B1939">
            <v>414</v>
          </cell>
          <cell r="C1939" t="str">
            <v>-2</v>
          </cell>
          <cell r="D1939">
            <v>14588694</v>
          </cell>
          <cell r="E1939" t="str">
            <v>가도차선도색(상온형)</v>
          </cell>
          <cell r="F1939" t="str">
            <v>(백색파선)</v>
          </cell>
          <cell r="G1939" t="str">
            <v>㎡</v>
          </cell>
          <cell r="I1939">
            <v>0</v>
          </cell>
        </row>
        <row r="1940">
          <cell r="A1940" t="str">
            <v>D01151</v>
          </cell>
          <cell r="B1940">
            <v>252</v>
          </cell>
          <cell r="C1940" t="str">
            <v>-3</v>
          </cell>
          <cell r="D1940">
            <v>14588695</v>
          </cell>
          <cell r="E1940" t="str">
            <v>가도차선도색(상온형)</v>
          </cell>
          <cell r="F1940" t="str">
            <v>(황색실선)</v>
          </cell>
          <cell r="G1940" t="str">
            <v>㎡</v>
          </cell>
          <cell r="I1940">
            <v>0</v>
          </cell>
        </row>
        <row r="1941">
          <cell r="A1941" t="str">
            <v>E2</v>
          </cell>
          <cell r="B1941">
            <v>0</v>
          </cell>
          <cell r="C1941" t="str">
            <v>계</v>
          </cell>
          <cell r="D1941">
            <v>14588759</v>
          </cell>
          <cell r="I1941">
            <v>0</v>
          </cell>
        </row>
        <row r="1942">
          <cell r="A1942" t="str">
            <v>T2</v>
          </cell>
          <cell r="B1942">
            <v>1945</v>
          </cell>
          <cell r="C1942" t="str">
            <v>g</v>
          </cell>
          <cell r="D1942">
            <v>14588823</v>
          </cell>
          <cell r="E1942" t="str">
            <v>아스팔트</v>
          </cell>
          <cell r="I1942">
            <v>0</v>
          </cell>
        </row>
        <row r="1943">
          <cell r="A1943" t="str">
            <v>D00964</v>
          </cell>
          <cell r="B1943">
            <v>36</v>
          </cell>
          <cell r="C1943" t="str">
            <v>-1</v>
          </cell>
          <cell r="D1943">
            <v>14588855</v>
          </cell>
          <cell r="E1943" t="str">
            <v>아스팔트운반</v>
          </cell>
          <cell r="F1943" t="str">
            <v>(RSC-4, MC-1)</v>
          </cell>
          <cell r="G1943" t="str">
            <v>D/M</v>
          </cell>
          <cell r="I1943">
            <v>0</v>
          </cell>
        </row>
        <row r="1944">
          <cell r="A1944" t="str">
            <v>M00052</v>
          </cell>
          <cell r="B1944">
            <v>26</v>
          </cell>
          <cell r="C1944" t="str">
            <v>-2</v>
          </cell>
          <cell r="D1944">
            <v>14588887</v>
          </cell>
          <cell r="E1944" t="str">
            <v>아스팔트</v>
          </cell>
          <cell r="F1944" t="str">
            <v>MC-1</v>
          </cell>
          <cell r="G1944" t="str">
            <v>D/M</v>
          </cell>
          <cell r="I1944">
            <v>0</v>
          </cell>
        </row>
        <row r="1945">
          <cell r="A1945" t="str">
            <v>M00055</v>
          </cell>
          <cell r="B1945">
            <v>10</v>
          </cell>
          <cell r="C1945" t="str">
            <v>-3</v>
          </cell>
          <cell r="D1945">
            <v>14588895</v>
          </cell>
          <cell r="E1945" t="str">
            <v>아스팔트</v>
          </cell>
          <cell r="F1945" t="str">
            <v>RSC-4</v>
          </cell>
          <cell r="G1945" t="str">
            <v>D/M</v>
          </cell>
          <cell r="I1945">
            <v>0</v>
          </cell>
        </row>
        <row r="1946">
          <cell r="A1946" t="str">
            <v>E2</v>
          </cell>
          <cell r="B1946">
            <v>0</v>
          </cell>
          <cell r="C1946" t="str">
            <v>계</v>
          </cell>
          <cell r="D1946">
            <v>14588903</v>
          </cell>
          <cell r="I1946">
            <v>0</v>
          </cell>
        </row>
        <row r="1947">
          <cell r="A1947" t="str">
            <v>D00384</v>
          </cell>
          <cell r="B1947">
            <v>30</v>
          </cell>
          <cell r="C1947" t="str">
            <v>h</v>
          </cell>
          <cell r="D1947">
            <v>14588906</v>
          </cell>
          <cell r="E1947" t="str">
            <v>가배수관</v>
          </cell>
          <cell r="F1947" t="str">
            <v>(D=1000 m/m)</v>
          </cell>
          <cell r="G1947" t="str">
            <v>M</v>
          </cell>
          <cell r="I1947">
            <v>0</v>
          </cell>
        </row>
        <row r="1948">
          <cell r="A1948" t="str">
            <v>E3</v>
          </cell>
          <cell r="B1948">
            <v>0</v>
          </cell>
          <cell r="C1948" t="str">
            <v>합계</v>
          </cell>
          <cell r="D1948">
            <v>14588915</v>
          </cell>
          <cell r="I1948">
            <v>0</v>
          </cell>
        </row>
        <row r="1949">
          <cell r="A1949" t="str">
            <v>D01154</v>
          </cell>
          <cell r="B1949">
            <v>330</v>
          </cell>
          <cell r="C1949" t="str">
            <v>7.07</v>
          </cell>
          <cell r="D1949">
            <v>14588917</v>
          </cell>
          <cell r="E1949" t="str">
            <v>암파쇄방호시설</v>
          </cell>
          <cell r="G1949" t="str">
            <v>M</v>
          </cell>
          <cell r="I1949">
            <v>0</v>
          </cell>
        </row>
        <row r="1950">
          <cell r="A1950" t="str">
            <v>T3</v>
          </cell>
          <cell r="B1950">
            <v>1952</v>
          </cell>
          <cell r="C1950" t="str">
            <v>7.08</v>
          </cell>
          <cell r="D1950">
            <v>14588918</v>
          </cell>
          <cell r="E1950" t="str">
            <v>가로수이식</v>
          </cell>
          <cell r="I1950">
            <v>0</v>
          </cell>
        </row>
        <row r="1951">
          <cell r="A1951" t="str">
            <v>D00019</v>
          </cell>
          <cell r="B1951">
            <v>129</v>
          </cell>
          <cell r="C1951" t="str">
            <v>a</v>
          </cell>
          <cell r="D1951">
            <v>14589046</v>
          </cell>
          <cell r="E1951" t="str">
            <v>가로수이식</v>
          </cell>
          <cell r="F1951" t="str">
            <v>(소나무)</v>
          </cell>
          <cell r="G1951" t="str">
            <v>주</v>
          </cell>
          <cell r="I1951">
            <v>0</v>
          </cell>
        </row>
        <row r="1952">
          <cell r="A1952" t="str">
            <v>D03865</v>
          </cell>
          <cell r="B1952">
            <v>66</v>
          </cell>
          <cell r="C1952" t="str">
            <v>b</v>
          </cell>
          <cell r="D1952">
            <v>14589111</v>
          </cell>
          <cell r="E1952" t="str">
            <v>가로수이식</v>
          </cell>
          <cell r="F1952" t="str">
            <v>(참나무)</v>
          </cell>
          <cell r="G1952" t="str">
            <v>주</v>
          </cell>
          <cell r="I1952">
            <v>0</v>
          </cell>
        </row>
        <row r="1953">
          <cell r="A1953" t="str">
            <v>E3</v>
          </cell>
          <cell r="B1953">
            <v>0</v>
          </cell>
          <cell r="C1953" t="str">
            <v>합계</v>
          </cell>
          <cell r="D1953">
            <v>14589143</v>
          </cell>
          <cell r="I1953">
            <v>0</v>
          </cell>
        </row>
        <row r="1954">
          <cell r="A1954" t="str">
            <v>D00778</v>
          </cell>
          <cell r="B1954">
            <v>1845</v>
          </cell>
          <cell r="C1954" t="str">
            <v>7.09</v>
          </cell>
          <cell r="D1954">
            <v>14589175</v>
          </cell>
          <cell r="E1954" t="str">
            <v>지장가옥철거</v>
          </cell>
          <cell r="G1954" t="str">
            <v>㎥</v>
          </cell>
          <cell r="I1954">
            <v>0</v>
          </cell>
        </row>
        <row r="1955">
          <cell r="A1955" t="str">
            <v>D01336</v>
          </cell>
          <cell r="B1955">
            <v>1845</v>
          </cell>
          <cell r="C1955" t="str">
            <v>7.10</v>
          </cell>
          <cell r="D1955">
            <v>14589303</v>
          </cell>
          <cell r="E1955" t="str">
            <v>폐기물처리비</v>
          </cell>
          <cell r="G1955" t="str">
            <v>㎥</v>
          </cell>
          <cell r="I1955">
            <v>0</v>
          </cell>
        </row>
        <row r="1956">
          <cell r="A1956" t="str">
            <v>D03938</v>
          </cell>
          <cell r="B1956">
            <v>1</v>
          </cell>
          <cell r="C1956" t="str">
            <v>7.11</v>
          </cell>
          <cell r="D1956">
            <v>14589431</v>
          </cell>
          <cell r="E1956" t="str">
            <v>기존도로유지관리.</v>
          </cell>
          <cell r="G1956" t="str">
            <v>P.S</v>
          </cell>
          <cell r="H1956">
            <v>3000000000</v>
          </cell>
          <cell r="I1956">
            <v>3000000000</v>
          </cell>
        </row>
        <row r="1957">
          <cell r="A1957" t="str">
            <v>D01337</v>
          </cell>
          <cell r="B1957">
            <v>258</v>
          </cell>
          <cell r="C1957" t="str">
            <v>7.12</v>
          </cell>
          <cell r="D1957">
            <v>14589437</v>
          </cell>
          <cell r="E1957" t="str">
            <v>접도구역경계표주</v>
          </cell>
          <cell r="G1957" t="str">
            <v>EA</v>
          </cell>
          <cell r="I1957">
            <v>0</v>
          </cell>
        </row>
        <row r="1958">
          <cell r="A1958" t="str">
            <v>D00874</v>
          </cell>
          <cell r="B1958">
            <v>2</v>
          </cell>
          <cell r="C1958" t="str">
            <v>7.13</v>
          </cell>
          <cell r="D1958">
            <v>14589566</v>
          </cell>
          <cell r="E1958" t="str">
            <v>준공표지석</v>
          </cell>
          <cell r="G1958" t="str">
            <v>EA</v>
          </cell>
          <cell r="I1958">
            <v>0</v>
          </cell>
        </row>
        <row r="1959">
          <cell r="A1959" t="str">
            <v>D03945</v>
          </cell>
          <cell r="B1959">
            <v>1</v>
          </cell>
          <cell r="C1959" t="str">
            <v>7.14</v>
          </cell>
          <cell r="D1959">
            <v>14589694</v>
          </cell>
          <cell r="E1959" t="str">
            <v>가설사무실.</v>
          </cell>
          <cell r="G1959" t="str">
            <v>식</v>
          </cell>
          <cell r="I1959">
            <v>0</v>
          </cell>
        </row>
        <row r="1960">
          <cell r="A1960" t="str">
            <v>D00956</v>
          </cell>
          <cell r="B1960">
            <v>1</v>
          </cell>
          <cell r="C1960" t="str">
            <v>7.15</v>
          </cell>
          <cell r="D1960">
            <v>14591401</v>
          </cell>
          <cell r="E1960" t="str">
            <v>시 험 비</v>
          </cell>
          <cell r="G1960" t="str">
            <v>식</v>
          </cell>
          <cell r="I1960">
            <v>0</v>
          </cell>
        </row>
        <row r="1961">
          <cell r="A1961" t="str">
            <v>D00886</v>
          </cell>
          <cell r="B1961">
            <v>60</v>
          </cell>
          <cell r="C1961" t="str">
            <v>7.16</v>
          </cell>
          <cell r="D1961">
            <v>14591433</v>
          </cell>
          <cell r="E1961" t="str">
            <v>품질관리차량비</v>
          </cell>
          <cell r="G1961" t="str">
            <v>개월</v>
          </cell>
          <cell r="I1961">
            <v>0</v>
          </cell>
        </row>
        <row r="1962">
          <cell r="A1962" t="str">
            <v>D01339</v>
          </cell>
          <cell r="B1962">
            <v>8.68</v>
          </cell>
          <cell r="C1962" t="str">
            <v>7.17</v>
          </cell>
          <cell r="D1962">
            <v>14591462</v>
          </cell>
          <cell r="E1962" t="str">
            <v>시공측량비</v>
          </cell>
          <cell r="G1962" t="str">
            <v>Km</v>
          </cell>
          <cell r="I1962">
            <v>0</v>
          </cell>
        </row>
        <row r="1963">
          <cell r="A1963" t="str">
            <v>D01340</v>
          </cell>
          <cell r="B1963">
            <v>1</v>
          </cell>
          <cell r="C1963" t="str">
            <v>7.18</v>
          </cell>
          <cell r="D1963">
            <v>14591465</v>
          </cell>
          <cell r="E1963" t="str">
            <v>안전시설비</v>
          </cell>
          <cell r="F1963" t="str">
            <v>(공사중 안전시설)</v>
          </cell>
          <cell r="G1963" t="str">
            <v>P.S</v>
          </cell>
          <cell r="H1963">
            <v>97715144</v>
          </cell>
          <cell r="I1963">
            <v>97715144</v>
          </cell>
        </row>
        <row r="1964">
          <cell r="A1964" t="str">
            <v>D00955</v>
          </cell>
          <cell r="B1964">
            <v>1</v>
          </cell>
          <cell r="C1964" t="str">
            <v>7.19</v>
          </cell>
          <cell r="D1964">
            <v>14591503</v>
          </cell>
          <cell r="E1964" t="str">
            <v>중기운반비</v>
          </cell>
          <cell r="G1964" t="str">
            <v>식</v>
          </cell>
          <cell r="I1964">
            <v>0</v>
          </cell>
        </row>
        <row r="1965">
          <cell r="A1965" t="str">
            <v>D00918</v>
          </cell>
          <cell r="B1965">
            <v>1</v>
          </cell>
          <cell r="C1965" t="str">
            <v>7.20</v>
          </cell>
          <cell r="D1965">
            <v>14591517</v>
          </cell>
          <cell r="E1965" t="str">
            <v>확인보링비</v>
          </cell>
          <cell r="G1965" t="str">
            <v>식</v>
          </cell>
          <cell r="I1965">
            <v>0</v>
          </cell>
        </row>
        <row r="1966">
          <cell r="A1966" t="str">
            <v>T3</v>
          </cell>
          <cell r="B1966">
            <v>1969</v>
          </cell>
          <cell r="C1966" t="str">
            <v>7.21</v>
          </cell>
          <cell r="D1966">
            <v>14591521</v>
          </cell>
          <cell r="E1966" t="str">
            <v>자재운반비</v>
          </cell>
          <cell r="I1966">
            <v>0</v>
          </cell>
        </row>
        <row r="1967">
          <cell r="A1967" t="str">
            <v>D00960</v>
          </cell>
          <cell r="B1967">
            <v>7344.2539999999999</v>
          </cell>
          <cell r="C1967" t="str">
            <v>a</v>
          </cell>
          <cell r="D1967">
            <v>14591523</v>
          </cell>
          <cell r="E1967" t="str">
            <v>철근운반</v>
          </cell>
          <cell r="G1967" t="str">
            <v>Ton</v>
          </cell>
          <cell r="I1967">
            <v>0</v>
          </cell>
        </row>
        <row r="1968">
          <cell r="A1968" t="str">
            <v>D00958</v>
          </cell>
          <cell r="B1968">
            <v>85313</v>
          </cell>
          <cell r="C1968" t="str">
            <v>b</v>
          </cell>
          <cell r="D1968">
            <v>14591525</v>
          </cell>
          <cell r="E1968" t="str">
            <v>시멘트운반</v>
          </cell>
          <cell r="F1968" t="str">
            <v>(40 Kg/ⓐ)</v>
          </cell>
          <cell r="G1968" t="str">
            <v>대</v>
          </cell>
          <cell r="I1968">
            <v>0</v>
          </cell>
        </row>
        <row r="1969">
          <cell r="A1969" t="str">
            <v>D00964</v>
          </cell>
          <cell r="B1969">
            <v>1638</v>
          </cell>
          <cell r="C1969" t="str">
            <v>c</v>
          </cell>
          <cell r="D1969">
            <v>14603662</v>
          </cell>
          <cell r="E1969" t="str">
            <v>아스팔트운반</v>
          </cell>
          <cell r="F1969" t="str">
            <v>(RSC-4, MC-1)</v>
          </cell>
          <cell r="G1969" t="str">
            <v>D/M</v>
          </cell>
          <cell r="I1969">
            <v>0</v>
          </cell>
        </row>
        <row r="1970">
          <cell r="A1970" t="str">
            <v>E3</v>
          </cell>
          <cell r="B1970">
            <v>0</v>
          </cell>
          <cell r="C1970" t="str">
            <v>합계</v>
          </cell>
          <cell r="D1970">
            <v>14609731</v>
          </cell>
          <cell r="I1970">
            <v>0</v>
          </cell>
        </row>
        <row r="1971">
          <cell r="A1971" t="str">
            <v>T3</v>
          </cell>
          <cell r="B1971">
            <v>1974</v>
          </cell>
          <cell r="C1971" t="str">
            <v>7.22</v>
          </cell>
          <cell r="D1971">
            <v>14610869</v>
          </cell>
          <cell r="E1971" t="str">
            <v>크랏샤설치및해체</v>
          </cell>
          <cell r="I1971">
            <v>0</v>
          </cell>
        </row>
        <row r="1972">
          <cell r="A1972" t="str">
            <v>D00937</v>
          </cell>
          <cell r="B1972">
            <v>1</v>
          </cell>
          <cell r="C1972" t="str">
            <v>a</v>
          </cell>
          <cell r="D1972">
            <v>14612007</v>
          </cell>
          <cell r="E1972" t="str">
            <v>크랏샤 설치및해체</v>
          </cell>
          <cell r="F1972" t="str">
            <v>이동식(150 Ton)</v>
          </cell>
          <cell r="G1972" t="str">
            <v>식</v>
          </cell>
          <cell r="I1972">
            <v>0</v>
          </cell>
        </row>
        <row r="1973">
          <cell r="A1973" t="str">
            <v>D01218</v>
          </cell>
          <cell r="B1973">
            <v>1</v>
          </cell>
          <cell r="C1973" t="str">
            <v>b</v>
          </cell>
          <cell r="D1973">
            <v>14612386</v>
          </cell>
          <cell r="E1973" t="str">
            <v>세륜시설</v>
          </cell>
          <cell r="F1973" t="str">
            <v>(간이식)</v>
          </cell>
          <cell r="G1973" t="str">
            <v>개소</v>
          </cell>
          <cell r="I1973">
            <v>0</v>
          </cell>
        </row>
        <row r="1974">
          <cell r="A1974" t="str">
            <v>D00944</v>
          </cell>
          <cell r="B1974">
            <v>142</v>
          </cell>
          <cell r="C1974" t="str">
            <v>c</v>
          </cell>
          <cell r="D1974">
            <v>14612576</v>
          </cell>
          <cell r="E1974" t="str">
            <v>가설방음벽(H:2.0MxW:</v>
          </cell>
          <cell r="F1974" t="str">
            <v>2.0M)+방진망 2.0M</v>
          </cell>
          <cell r="G1974" t="str">
            <v>M</v>
          </cell>
          <cell r="I1974">
            <v>0</v>
          </cell>
        </row>
        <row r="1975">
          <cell r="A1975" t="str">
            <v>E3</v>
          </cell>
          <cell r="B1975">
            <v>0</v>
          </cell>
          <cell r="C1975" t="str">
            <v>합계</v>
          </cell>
          <cell r="D1975">
            <v>14612671</v>
          </cell>
          <cell r="I1975">
            <v>0</v>
          </cell>
        </row>
        <row r="1976">
          <cell r="A1976" t="str">
            <v>T3</v>
          </cell>
          <cell r="B1976">
            <v>2034</v>
          </cell>
          <cell r="C1976" t="str">
            <v>7.23</v>
          </cell>
          <cell r="D1976">
            <v>14612765</v>
          </cell>
          <cell r="E1976" t="str">
            <v>자 재 대</v>
          </cell>
          <cell r="I1976">
            <v>0</v>
          </cell>
        </row>
        <row r="1977">
          <cell r="A1977" t="str">
            <v>T2</v>
          </cell>
          <cell r="B1977">
            <v>1990</v>
          </cell>
          <cell r="C1977" t="str">
            <v>a</v>
          </cell>
          <cell r="D1977">
            <v>14614282</v>
          </cell>
          <cell r="E1977" t="str">
            <v>레 미 콘</v>
          </cell>
          <cell r="I1977">
            <v>0</v>
          </cell>
        </row>
        <row r="1978">
          <cell r="A1978" t="str">
            <v>M00062</v>
          </cell>
          <cell r="B1978">
            <v>11518</v>
          </cell>
          <cell r="C1978" t="str">
            <v>-1</v>
          </cell>
          <cell r="D1978">
            <v>14615610</v>
          </cell>
          <cell r="E1978" t="str">
            <v>레 미 콘</v>
          </cell>
          <cell r="F1978" t="str">
            <v>25-270-15</v>
          </cell>
          <cell r="G1978" t="str">
            <v>㎥</v>
          </cell>
          <cell r="I1978">
            <v>0</v>
          </cell>
        </row>
        <row r="1979">
          <cell r="A1979" t="str">
            <v>M00061</v>
          </cell>
          <cell r="B1979">
            <v>29</v>
          </cell>
          <cell r="C1979" t="str">
            <v>-2</v>
          </cell>
          <cell r="D1979">
            <v>14615658</v>
          </cell>
          <cell r="E1979" t="str">
            <v>레 미 콘</v>
          </cell>
          <cell r="F1979" t="str">
            <v>25-270-8</v>
          </cell>
          <cell r="G1979" t="str">
            <v>㎥</v>
          </cell>
          <cell r="I1979">
            <v>0</v>
          </cell>
        </row>
        <row r="1980">
          <cell r="A1980" t="str">
            <v>M00063</v>
          </cell>
          <cell r="B1980">
            <v>37126</v>
          </cell>
          <cell r="C1980" t="str">
            <v>-3</v>
          </cell>
          <cell r="D1980">
            <v>14615705</v>
          </cell>
          <cell r="E1980" t="str">
            <v>레 미 콘</v>
          </cell>
          <cell r="F1980" t="str">
            <v>25-240-15</v>
          </cell>
          <cell r="G1980" t="str">
            <v>㎥</v>
          </cell>
          <cell r="I1980">
            <v>0</v>
          </cell>
        </row>
        <row r="1981">
          <cell r="A1981" t="str">
            <v>M00067</v>
          </cell>
          <cell r="B1981">
            <v>2291</v>
          </cell>
          <cell r="C1981" t="str">
            <v>-4</v>
          </cell>
          <cell r="D1981">
            <v>14615717</v>
          </cell>
          <cell r="E1981" t="str">
            <v>레 미 콘</v>
          </cell>
          <cell r="F1981" t="str">
            <v>25-240-5</v>
          </cell>
          <cell r="G1981" t="str">
            <v>㎥</v>
          </cell>
          <cell r="I1981">
            <v>0</v>
          </cell>
        </row>
        <row r="1982">
          <cell r="A1982" t="str">
            <v>M00068</v>
          </cell>
          <cell r="B1982">
            <v>1526</v>
          </cell>
          <cell r="C1982" t="str">
            <v>-5</v>
          </cell>
          <cell r="D1982">
            <v>14615752</v>
          </cell>
          <cell r="E1982" t="str">
            <v>레 미 콘</v>
          </cell>
          <cell r="F1982" t="str">
            <v>25-210-15</v>
          </cell>
          <cell r="G1982" t="str">
            <v>㎥</v>
          </cell>
          <cell r="I1982">
            <v>0</v>
          </cell>
        </row>
        <row r="1983">
          <cell r="A1983" t="str">
            <v>M00069</v>
          </cell>
          <cell r="B1983">
            <v>12124</v>
          </cell>
          <cell r="C1983" t="str">
            <v>-6</v>
          </cell>
          <cell r="D1983">
            <v>14615764</v>
          </cell>
          <cell r="E1983" t="str">
            <v>레 미 콘</v>
          </cell>
          <cell r="F1983" t="str">
            <v>25-210-8</v>
          </cell>
          <cell r="G1983" t="str">
            <v>㎥</v>
          </cell>
          <cell r="I1983">
            <v>0</v>
          </cell>
        </row>
        <row r="1984">
          <cell r="A1984" t="str">
            <v>M02778</v>
          </cell>
          <cell r="B1984">
            <v>1150</v>
          </cell>
          <cell r="C1984" t="str">
            <v>-7</v>
          </cell>
          <cell r="D1984">
            <v>14615770</v>
          </cell>
          <cell r="E1984" t="str">
            <v>레 미 콘</v>
          </cell>
          <cell r="F1984" t="str">
            <v>25-180-5</v>
          </cell>
          <cell r="G1984" t="str">
            <v>㎥</v>
          </cell>
          <cell r="I1984">
            <v>0</v>
          </cell>
        </row>
        <row r="1985">
          <cell r="A1985" t="str">
            <v>M00070</v>
          </cell>
          <cell r="B1985">
            <v>4650</v>
          </cell>
          <cell r="C1985" t="str">
            <v>-8</v>
          </cell>
          <cell r="D1985">
            <v>14615776</v>
          </cell>
          <cell r="E1985" t="str">
            <v>레 미 콘</v>
          </cell>
          <cell r="F1985" t="str">
            <v>25-180-15</v>
          </cell>
          <cell r="G1985" t="str">
            <v>㎥</v>
          </cell>
          <cell r="I1985">
            <v>0</v>
          </cell>
        </row>
        <row r="1986">
          <cell r="A1986" t="str">
            <v>M00080</v>
          </cell>
          <cell r="B1986">
            <v>9427</v>
          </cell>
          <cell r="C1986" t="str">
            <v>-9</v>
          </cell>
          <cell r="D1986">
            <v>14615797</v>
          </cell>
          <cell r="E1986" t="str">
            <v>레 미 콘</v>
          </cell>
          <cell r="F1986" t="str">
            <v>25-180-8</v>
          </cell>
          <cell r="G1986" t="str">
            <v>㎥</v>
          </cell>
          <cell r="I1986">
            <v>0</v>
          </cell>
        </row>
        <row r="1987">
          <cell r="A1987" t="str">
            <v>M00079</v>
          </cell>
          <cell r="B1987">
            <v>1197</v>
          </cell>
          <cell r="C1987" t="str">
            <v>-10</v>
          </cell>
          <cell r="D1987">
            <v>14615798</v>
          </cell>
          <cell r="E1987" t="str">
            <v>레 미 콘</v>
          </cell>
          <cell r="F1987" t="str">
            <v>25-160-15</v>
          </cell>
          <cell r="G1987" t="str">
            <v>㎥</v>
          </cell>
          <cell r="I1987">
            <v>0</v>
          </cell>
        </row>
        <row r="1988">
          <cell r="A1988" t="str">
            <v>M00078</v>
          </cell>
          <cell r="B1988">
            <v>1599</v>
          </cell>
          <cell r="C1988" t="str">
            <v>-11</v>
          </cell>
          <cell r="D1988">
            <v>14615926</v>
          </cell>
          <cell r="E1988" t="str">
            <v>레 미 콘</v>
          </cell>
          <cell r="F1988" t="str">
            <v>25-160-8</v>
          </cell>
          <cell r="G1988" t="str">
            <v>㎥</v>
          </cell>
          <cell r="I1988">
            <v>0</v>
          </cell>
        </row>
        <row r="1989">
          <cell r="A1989" t="str">
            <v>M00075</v>
          </cell>
          <cell r="B1989">
            <v>395</v>
          </cell>
          <cell r="C1989" t="str">
            <v>-12</v>
          </cell>
          <cell r="D1989">
            <v>14615927</v>
          </cell>
          <cell r="E1989" t="str">
            <v>레 미 콘</v>
          </cell>
          <cell r="F1989" t="str">
            <v>40-210-8</v>
          </cell>
          <cell r="G1989" t="str">
            <v>㎥</v>
          </cell>
          <cell r="I1989">
            <v>0</v>
          </cell>
        </row>
        <row r="1990">
          <cell r="A1990" t="str">
            <v>M01073</v>
          </cell>
          <cell r="B1990">
            <v>1963</v>
          </cell>
          <cell r="C1990" t="str">
            <v>-13</v>
          </cell>
          <cell r="D1990">
            <v>14615991</v>
          </cell>
          <cell r="E1990" t="str">
            <v>레 미 콘</v>
          </cell>
          <cell r="F1990" t="str">
            <v>19-400-15</v>
          </cell>
          <cell r="G1990" t="str">
            <v>㎥</v>
          </cell>
          <cell r="I1990">
            <v>0</v>
          </cell>
        </row>
        <row r="1991">
          <cell r="A1991" t="str">
            <v>E2</v>
          </cell>
          <cell r="B1991">
            <v>0</v>
          </cell>
          <cell r="C1991" t="str">
            <v>계</v>
          </cell>
          <cell r="D1991">
            <v>14616055</v>
          </cell>
          <cell r="I1991">
            <v>0</v>
          </cell>
        </row>
        <row r="1992">
          <cell r="A1992" t="str">
            <v>M00083</v>
          </cell>
          <cell r="B1992">
            <v>85313</v>
          </cell>
          <cell r="C1992" t="str">
            <v>b</v>
          </cell>
          <cell r="D1992">
            <v>14616119</v>
          </cell>
          <cell r="E1992" t="str">
            <v>시 멘 트</v>
          </cell>
          <cell r="F1992" t="str">
            <v>40 Kg/ⓐ</v>
          </cell>
          <cell r="G1992" t="str">
            <v>대</v>
          </cell>
          <cell r="I1992">
            <v>0</v>
          </cell>
        </row>
        <row r="1993">
          <cell r="A1993" t="str">
            <v>T2</v>
          </cell>
          <cell r="B1993">
            <v>2011</v>
          </cell>
          <cell r="C1993" t="str">
            <v>c</v>
          </cell>
          <cell r="D1993">
            <v>14616151</v>
          </cell>
          <cell r="E1993" t="str">
            <v>철  근</v>
          </cell>
          <cell r="I1993">
            <v>0</v>
          </cell>
        </row>
        <row r="1994">
          <cell r="A1994" t="str">
            <v>T1</v>
          </cell>
          <cell r="B1994">
            <v>2000</v>
          </cell>
          <cell r="C1994" t="str">
            <v>-1</v>
          </cell>
          <cell r="D1994">
            <v>14616167</v>
          </cell>
          <cell r="E1994" t="str">
            <v>철근(SD40)</v>
          </cell>
          <cell r="I1994">
            <v>0</v>
          </cell>
        </row>
        <row r="1995">
          <cell r="A1995" t="str">
            <v>M00101</v>
          </cell>
          <cell r="B1995">
            <v>445.03300000000002</v>
          </cell>
          <cell r="D1995">
            <v>14616173</v>
          </cell>
          <cell r="E1995" t="str">
            <v>철근(SD40A)</v>
          </cell>
          <cell r="F1995" t="str">
            <v>D=29m/m</v>
          </cell>
          <cell r="G1995" t="str">
            <v>TON</v>
          </cell>
          <cell r="I1995">
            <v>0</v>
          </cell>
        </row>
        <row r="1996">
          <cell r="A1996" t="str">
            <v>M00100</v>
          </cell>
          <cell r="B1996">
            <v>284.92200000000003</v>
          </cell>
          <cell r="D1996">
            <v>14616175</v>
          </cell>
          <cell r="E1996" t="str">
            <v>철근(SD40A)</v>
          </cell>
          <cell r="F1996" t="str">
            <v>D=25m/m</v>
          </cell>
          <cell r="G1996" t="str">
            <v>TON</v>
          </cell>
          <cell r="I1996">
            <v>0</v>
          </cell>
        </row>
        <row r="1997">
          <cell r="A1997" t="str">
            <v>M00099</v>
          </cell>
          <cell r="B1997">
            <v>442.52699999999999</v>
          </cell>
          <cell r="D1997">
            <v>14616179</v>
          </cell>
          <cell r="E1997" t="str">
            <v>철근(SD40A)</v>
          </cell>
          <cell r="F1997" t="str">
            <v>D=22m/m</v>
          </cell>
          <cell r="G1997" t="str">
            <v>TON</v>
          </cell>
          <cell r="I1997">
            <v>0</v>
          </cell>
        </row>
        <row r="1998">
          <cell r="A1998" t="str">
            <v>M00098</v>
          </cell>
          <cell r="B1998">
            <v>413.56200000000001</v>
          </cell>
          <cell r="D1998">
            <v>14616181</v>
          </cell>
          <cell r="E1998" t="str">
            <v>철근(SD40A)</v>
          </cell>
          <cell r="F1998" t="str">
            <v>D=19m/m</v>
          </cell>
          <cell r="G1998" t="str">
            <v>TON</v>
          </cell>
          <cell r="I1998">
            <v>0</v>
          </cell>
        </row>
        <row r="1999">
          <cell r="A1999" t="str">
            <v>M00097</v>
          </cell>
          <cell r="B1999">
            <v>732.17399999999998</v>
          </cell>
          <cell r="D1999">
            <v>14616182</v>
          </cell>
          <cell r="E1999" t="str">
            <v>철근(SD40A)</v>
          </cell>
          <cell r="F1999" t="str">
            <v>D=16m/m</v>
          </cell>
          <cell r="G1999" t="str">
            <v>TON</v>
          </cell>
          <cell r="I1999">
            <v>0</v>
          </cell>
        </row>
        <row r="2000">
          <cell r="A2000" t="str">
            <v>M00096</v>
          </cell>
          <cell r="B2000">
            <v>99.533000000000001</v>
          </cell>
          <cell r="D2000">
            <v>14616183</v>
          </cell>
          <cell r="E2000" t="str">
            <v>철근(SD40A)</v>
          </cell>
          <cell r="F2000" t="str">
            <v>D=13m/m</v>
          </cell>
          <cell r="G2000" t="str">
            <v>TON</v>
          </cell>
          <cell r="I2000">
            <v>0</v>
          </cell>
        </row>
        <row r="2001">
          <cell r="A2001" t="str">
            <v>E1</v>
          </cell>
          <cell r="B2001">
            <v>0</v>
          </cell>
          <cell r="C2001" t="str">
            <v>소계</v>
          </cell>
          <cell r="D2001">
            <v>14616215</v>
          </cell>
          <cell r="I2001">
            <v>0</v>
          </cell>
        </row>
        <row r="2002">
          <cell r="A2002" t="str">
            <v>T1</v>
          </cell>
          <cell r="B2002">
            <v>2010</v>
          </cell>
          <cell r="C2002" t="str">
            <v>-2</v>
          </cell>
          <cell r="D2002">
            <v>14616247</v>
          </cell>
          <cell r="E2002" t="str">
            <v>철근(SD30)</v>
          </cell>
          <cell r="I2002">
            <v>0</v>
          </cell>
        </row>
        <row r="2003">
          <cell r="A2003" t="str">
            <v>M00094</v>
          </cell>
          <cell r="B2003">
            <v>378.55099999999999</v>
          </cell>
          <cell r="D2003">
            <v>14616279</v>
          </cell>
          <cell r="E2003" t="str">
            <v>철근(SD30A)</v>
          </cell>
          <cell r="F2003" t="str">
            <v>D=32m/m</v>
          </cell>
          <cell r="G2003" t="str">
            <v>TON</v>
          </cell>
          <cell r="I2003">
            <v>0</v>
          </cell>
        </row>
        <row r="2004">
          <cell r="A2004" t="str">
            <v>M00093</v>
          </cell>
          <cell r="B2004">
            <v>384.72199999999998</v>
          </cell>
          <cell r="D2004">
            <v>14616295</v>
          </cell>
          <cell r="E2004" t="str">
            <v>철근(SD30A)</v>
          </cell>
          <cell r="F2004" t="str">
            <v>D=29m/m</v>
          </cell>
          <cell r="G2004" t="str">
            <v>TON</v>
          </cell>
          <cell r="I2004">
            <v>0</v>
          </cell>
        </row>
        <row r="2005">
          <cell r="A2005" t="str">
            <v>M00092</v>
          </cell>
          <cell r="B2005">
            <v>610.17700000000002</v>
          </cell>
          <cell r="D2005">
            <v>14616303</v>
          </cell>
          <cell r="E2005" t="str">
            <v>철근(SD30A)</v>
          </cell>
          <cell r="F2005" t="str">
            <v>D=25m/m</v>
          </cell>
          <cell r="G2005" t="str">
            <v>TON</v>
          </cell>
          <cell r="I2005">
            <v>0</v>
          </cell>
        </row>
        <row r="2006">
          <cell r="A2006" t="str">
            <v>M00091</v>
          </cell>
          <cell r="B2006">
            <v>694.68799999999999</v>
          </cell>
          <cell r="D2006">
            <v>14616307</v>
          </cell>
          <cell r="E2006" t="str">
            <v>철근(SD30A)</v>
          </cell>
          <cell r="F2006" t="str">
            <v>D=22m/m</v>
          </cell>
          <cell r="G2006" t="str">
            <v>TON</v>
          </cell>
          <cell r="I2006">
            <v>0</v>
          </cell>
        </row>
        <row r="2007">
          <cell r="A2007" t="str">
            <v>M00090</v>
          </cell>
          <cell r="B2007">
            <v>794.56799999999998</v>
          </cell>
          <cell r="D2007">
            <v>14616309</v>
          </cell>
          <cell r="E2007" t="str">
            <v>철근(SD30A)</v>
          </cell>
          <cell r="F2007" t="str">
            <v>D=19m/m</v>
          </cell>
          <cell r="G2007" t="str">
            <v>TON</v>
          </cell>
          <cell r="I2007">
            <v>0</v>
          </cell>
        </row>
        <row r="2008">
          <cell r="A2008" t="str">
            <v>M00089</v>
          </cell>
          <cell r="B2008">
            <v>1391.3989999999999</v>
          </cell>
          <cell r="D2008">
            <v>14616310</v>
          </cell>
          <cell r="E2008" t="str">
            <v>철근(SD30A)</v>
          </cell>
          <cell r="F2008" t="str">
            <v>D=16m/m</v>
          </cell>
          <cell r="G2008" t="str">
            <v>TON</v>
          </cell>
          <cell r="I2008">
            <v>0</v>
          </cell>
        </row>
        <row r="2009">
          <cell r="A2009" t="str">
            <v>M00088</v>
          </cell>
          <cell r="B2009">
            <v>632.44399999999996</v>
          </cell>
          <cell r="D2009">
            <v>14616311</v>
          </cell>
          <cell r="E2009" t="str">
            <v>철근(SD30A)</v>
          </cell>
          <cell r="F2009" t="str">
            <v>D=13m/m</v>
          </cell>
          <cell r="G2009" t="str">
            <v>TON</v>
          </cell>
          <cell r="I2009">
            <v>0</v>
          </cell>
        </row>
        <row r="2010">
          <cell r="A2010" t="str">
            <v>M00087</v>
          </cell>
          <cell r="B2010">
            <v>39.954000000000001</v>
          </cell>
          <cell r="D2010">
            <v>14616375</v>
          </cell>
          <cell r="E2010" t="str">
            <v>철근(SD30A)</v>
          </cell>
          <cell r="F2010" t="str">
            <v>D=10m/m</v>
          </cell>
          <cell r="G2010" t="str">
            <v>TON</v>
          </cell>
          <cell r="I2010">
            <v>0</v>
          </cell>
        </row>
        <row r="2011">
          <cell r="A2011" t="str">
            <v>E1</v>
          </cell>
          <cell r="B2011">
            <v>0</v>
          </cell>
          <cell r="C2011" t="str">
            <v>소계</v>
          </cell>
          <cell r="D2011">
            <v>14616391</v>
          </cell>
          <cell r="I2011">
            <v>0</v>
          </cell>
        </row>
        <row r="2012">
          <cell r="A2012" t="str">
            <v>E2</v>
          </cell>
          <cell r="B2012">
            <v>0</v>
          </cell>
          <cell r="C2012" t="str">
            <v>계</v>
          </cell>
          <cell r="D2012">
            <v>14616407</v>
          </cell>
          <cell r="I2012">
            <v>0</v>
          </cell>
        </row>
        <row r="2013">
          <cell r="A2013" t="str">
            <v>T2</v>
          </cell>
          <cell r="B2013">
            <v>2015</v>
          </cell>
          <cell r="C2013" t="str">
            <v>d</v>
          </cell>
          <cell r="D2013">
            <v>14616415</v>
          </cell>
          <cell r="E2013" t="str">
            <v>아스팔트</v>
          </cell>
          <cell r="I2013">
            <v>0</v>
          </cell>
        </row>
        <row r="2014">
          <cell r="A2014" t="str">
            <v>M00055</v>
          </cell>
          <cell r="B2014">
            <v>870</v>
          </cell>
          <cell r="C2014" t="str">
            <v>-1</v>
          </cell>
          <cell r="D2014">
            <v>14616419</v>
          </cell>
          <cell r="E2014" t="str">
            <v>아스팔트</v>
          </cell>
          <cell r="F2014" t="str">
            <v>RSC-4</v>
          </cell>
          <cell r="G2014" t="str">
            <v>D/M</v>
          </cell>
          <cell r="I2014">
            <v>0</v>
          </cell>
        </row>
        <row r="2015">
          <cell r="A2015" t="str">
            <v>M00052</v>
          </cell>
          <cell r="B2015">
            <v>768</v>
          </cell>
          <cell r="C2015" t="str">
            <v>-2</v>
          </cell>
          <cell r="D2015">
            <v>14616421</v>
          </cell>
          <cell r="E2015" t="str">
            <v>아스팔트</v>
          </cell>
          <cell r="F2015" t="str">
            <v>MC-1</v>
          </cell>
          <cell r="G2015" t="str">
            <v>D/M</v>
          </cell>
          <cell r="I2015">
            <v>0</v>
          </cell>
        </row>
        <row r="2016">
          <cell r="A2016" t="str">
            <v>E2</v>
          </cell>
          <cell r="B2016">
            <v>0</v>
          </cell>
          <cell r="C2016" t="str">
            <v>계</v>
          </cell>
          <cell r="D2016">
            <v>14616422</v>
          </cell>
          <cell r="I2016">
            <v>0</v>
          </cell>
        </row>
        <row r="2017">
          <cell r="A2017" t="str">
            <v>T2</v>
          </cell>
          <cell r="B2017">
            <v>2022</v>
          </cell>
          <cell r="C2017" t="str">
            <v>e</v>
          </cell>
          <cell r="D2017">
            <v>14616423</v>
          </cell>
          <cell r="E2017" t="str">
            <v>흄   관</v>
          </cell>
          <cell r="I2017">
            <v>0</v>
          </cell>
        </row>
        <row r="2018">
          <cell r="A2018" t="str">
            <v>M00314</v>
          </cell>
          <cell r="B2018">
            <v>394</v>
          </cell>
          <cell r="C2018" t="str">
            <v>-1</v>
          </cell>
          <cell r="D2018">
            <v>14616455</v>
          </cell>
          <cell r="E2018" t="str">
            <v>흄   관</v>
          </cell>
          <cell r="F2018" t="str">
            <v>D= 450 m/m</v>
          </cell>
          <cell r="G2018" t="str">
            <v>본</v>
          </cell>
          <cell r="I2018">
            <v>0</v>
          </cell>
        </row>
        <row r="2019">
          <cell r="A2019" t="str">
            <v>M00316</v>
          </cell>
          <cell r="B2019">
            <v>460</v>
          </cell>
          <cell r="C2019" t="str">
            <v>-2</v>
          </cell>
          <cell r="D2019">
            <v>14616487</v>
          </cell>
          <cell r="E2019" t="str">
            <v>흄   관</v>
          </cell>
          <cell r="F2019" t="str">
            <v>D= 600 m/m</v>
          </cell>
          <cell r="G2019" t="str">
            <v>본</v>
          </cell>
          <cell r="I2019">
            <v>0</v>
          </cell>
        </row>
        <row r="2020">
          <cell r="A2020" t="str">
            <v>M00318</v>
          </cell>
          <cell r="B2020">
            <v>492</v>
          </cell>
          <cell r="C2020" t="str">
            <v>-3</v>
          </cell>
          <cell r="D2020">
            <v>14616519</v>
          </cell>
          <cell r="E2020" t="str">
            <v>흄   관</v>
          </cell>
          <cell r="F2020" t="str">
            <v>D= 800 m/m</v>
          </cell>
          <cell r="G2020" t="str">
            <v>본</v>
          </cell>
          <cell r="I2020">
            <v>0</v>
          </cell>
        </row>
        <row r="2021">
          <cell r="A2021" t="str">
            <v>M00320</v>
          </cell>
          <cell r="B2021">
            <v>92</v>
          </cell>
          <cell r="C2021" t="str">
            <v>-4</v>
          </cell>
          <cell r="D2021">
            <v>14616535</v>
          </cell>
          <cell r="E2021" t="str">
            <v>흄   관</v>
          </cell>
          <cell r="F2021" t="str">
            <v>D=1000 m/m</v>
          </cell>
          <cell r="G2021" t="str">
            <v>본</v>
          </cell>
          <cell r="I2021">
            <v>0</v>
          </cell>
        </row>
        <row r="2022">
          <cell r="A2022" t="str">
            <v>M00322</v>
          </cell>
          <cell r="B2022">
            <v>44</v>
          </cell>
          <cell r="C2022" t="str">
            <v>-5</v>
          </cell>
          <cell r="D2022">
            <v>14616539</v>
          </cell>
          <cell r="E2022" t="str">
            <v>흄   관</v>
          </cell>
          <cell r="F2022" t="str">
            <v>D=1200 m/m</v>
          </cell>
          <cell r="G2022" t="str">
            <v>본</v>
          </cell>
          <cell r="I2022">
            <v>0</v>
          </cell>
        </row>
        <row r="2023">
          <cell r="A2023" t="str">
            <v>E2</v>
          </cell>
          <cell r="B2023">
            <v>0</v>
          </cell>
          <cell r="C2023" t="str">
            <v>계</v>
          </cell>
          <cell r="D2023">
            <v>14616543</v>
          </cell>
          <cell r="I2023">
            <v>0</v>
          </cell>
        </row>
        <row r="2024">
          <cell r="A2024" t="str">
            <v>T2</v>
          </cell>
          <cell r="B2024">
            <v>2028</v>
          </cell>
          <cell r="C2024" t="str">
            <v>f</v>
          </cell>
          <cell r="D2024">
            <v>14616545</v>
          </cell>
          <cell r="E2024" t="str">
            <v>진동전압철근콘크리트</v>
          </cell>
          <cell r="F2024" t="str">
            <v>관(V.R관)</v>
          </cell>
          <cell r="I2024">
            <v>0</v>
          </cell>
        </row>
        <row r="2025">
          <cell r="A2025" t="str">
            <v>M00301</v>
          </cell>
          <cell r="B2025">
            <v>185</v>
          </cell>
          <cell r="C2025" t="str">
            <v>-1</v>
          </cell>
          <cell r="D2025">
            <v>14616546</v>
          </cell>
          <cell r="E2025" t="str">
            <v>진동및전압관</v>
          </cell>
          <cell r="F2025" t="str">
            <v>D= 600 m/m</v>
          </cell>
          <cell r="G2025" t="str">
            <v>본</v>
          </cell>
          <cell r="I2025">
            <v>0</v>
          </cell>
        </row>
        <row r="2026">
          <cell r="A2026" t="str">
            <v>M00303</v>
          </cell>
          <cell r="B2026">
            <v>449</v>
          </cell>
          <cell r="C2026" t="str">
            <v>-2</v>
          </cell>
          <cell r="D2026">
            <v>14616547</v>
          </cell>
          <cell r="E2026" t="str">
            <v>진동및전압관</v>
          </cell>
          <cell r="F2026" t="str">
            <v>D= 800 m/m</v>
          </cell>
          <cell r="G2026" t="str">
            <v>본</v>
          </cell>
          <cell r="I2026">
            <v>0</v>
          </cell>
        </row>
        <row r="2027">
          <cell r="A2027" t="str">
            <v>M00305</v>
          </cell>
          <cell r="B2027">
            <v>136</v>
          </cell>
          <cell r="C2027" t="str">
            <v>-3</v>
          </cell>
          <cell r="D2027">
            <v>14616611</v>
          </cell>
          <cell r="E2027" t="str">
            <v>진동및전압관</v>
          </cell>
          <cell r="F2027" t="str">
            <v>D=1000 m/m</v>
          </cell>
          <cell r="G2027" t="str">
            <v>본</v>
          </cell>
          <cell r="I2027">
            <v>0</v>
          </cell>
        </row>
        <row r="2028">
          <cell r="A2028" t="str">
            <v>M00307</v>
          </cell>
          <cell r="B2028">
            <v>228</v>
          </cell>
          <cell r="C2028" t="str">
            <v>-4</v>
          </cell>
          <cell r="D2028">
            <v>14616643</v>
          </cell>
          <cell r="E2028" t="str">
            <v>진동및전압관</v>
          </cell>
          <cell r="F2028" t="str">
            <v>D=1200 m/m</v>
          </cell>
          <cell r="G2028" t="str">
            <v>본</v>
          </cell>
          <cell r="I2028">
            <v>0</v>
          </cell>
        </row>
        <row r="2029">
          <cell r="A2029" t="str">
            <v>E2</v>
          </cell>
          <cell r="B2029">
            <v>0</v>
          </cell>
          <cell r="C2029" t="str">
            <v>계</v>
          </cell>
          <cell r="D2029">
            <v>14616659</v>
          </cell>
          <cell r="I2029">
            <v>0</v>
          </cell>
        </row>
        <row r="2030">
          <cell r="A2030" t="str">
            <v>T2</v>
          </cell>
          <cell r="B2030">
            <v>2033</v>
          </cell>
          <cell r="C2030" t="str">
            <v>g</v>
          </cell>
          <cell r="D2030">
            <v>14616675</v>
          </cell>
          <cell r="E2030" t="str">
            <v>아 스 콘</v>
          </cell>
          <cell r="I2030">
            <v>0</v>
          </cell>
        </row>
        <row r="2031">
          <cell r="A2031" t="str">
            <v>M00056</v>
          </cell>
          <cell r="B2031">
            <v>28916</v>
          </cell>
          <cell r="C2031" t="str">
            <v>-1</v>
          </cell>
          <cell r="D2031">
            <v>14616677</v>
          </cell>
          <cell r="E2031" t="str">
            <v>아 스 콘</v>
          </cell>
          <cell r="F2031" t="str">
            <v>표층용</v>
          </cell>
          <cell r="G2031" t="str">
            <v>TON</v>
          </cell>
          <cell r="I2031">
            <v>0</v>
          </cell>
        </row>
        <row r="2032">
          <cell r="A2032" t="str">
            <v>M00059</v>
          </cell>
          <cell r="B2032">
            <v>97232</v>
          </cell>
          <cell r="C2032" t="str">
            <v>-2</v>
          </cell>
          <cell r="D2032">
            <v>14616678</v>
          </cell>
          <cell r="E2032" t="str">
            <v>아 스 콘</v>
          </cell>
          <cell r="F2032" t="str">
            <v>기층용</v>
          </cell>
          <cell r="G2032" t="str">
            <v>TON</v>
          </cell>
          <cell r="I2032">
            <v>0</v>
          </cell>
        </row>
        <row r="2033">
          <cell r="A2033" t="str">
            <v>M00058</v>
          </cell>
          <cell r="B2033">
            <v>31103</v>
          </cell>
          <cell r="C2033" t="str">
            <v>-3</v>
          </cell>
          <cell r="D2033">
            <v>14616679</v>
          </cell>
          <cell r="E2033" t="str">
            <v>아 스 콘</v>
          </cell>
          <cell r="F2033" t="str">
            <v>중간층용</v>
          </cell>
          <cell r="G2033" t="str">
            <v>TON</v>
          </cell>
          <cell r="I2033">
            <v>0</v>
          </cell>
        </row>
        <row r="2034">
          <cell r="A2034" t="str">
            <v>E2</v>
          </cell>
          <cell r="B2034">
            <v>0</v>
          </cell>
          <cell r="C2034" t="str">
            <v>계</v>
          </cell>
          <cell r="D2034">
            <v>14616743</v>
          </cell>
          <cell r="I2034">
            <v>0</v>
          </cell>
        </row>
        <row r="2035">
          <cell r="A2035" t="str">
            <v>E3</v>
          </cell>
          <cell r="B2035">
            <v>0</v>
          </cell>
          <cell r="C2035" t="str">
            <v>합계</v>
          </cell>
          <cell r="D2035">
            <v>14616807</v>
          </cell>
          <cell r="I2035">
            <v>0</v>
          </cell>
        </row>
        <row r="2036">
          <cell r="A2036" t="str">
            <v>M00751</v>
          </cell>
          <cell r="B2036">
            <v>220.328</v>
          </cell>
          <cell r="C2036" t="str">
            <v>7.24</v>
          </cell>
          <cell r="D2036">
            <v>14616815</v>
          </cell>
          <cell r="E2036" t="str">
            <v>공 제 대</v>
          </cell>
          <cell r="F2036" t="str">
            <v>고  철</v>
          </cell>
          <cell r="G2036" t="str">
            <v>TON</v>
          </cell>
          <cell r="I2036">
            <v>0</v>
          </cell>
        </row>
        <row r="2037">
          <cell r="A2037" t="str">
            <v>T3</v>
          </cell>
          <cell r="B2037">
            <v>2058</v>
          </cell>
          <cell r="C2037" t="str">
            <v>7.25</v>
          </cell>
          <cell r="D2037">
            <v>14616880</v>
          </cell>
          <cell r="E2037" t="str">
            <v>전기공사</v>
          </cell>
          <cell r="I2037">
            <v>0</v>
          </cell>
        </row>
        <row r="2038">
          <cell r="A2038" t="str">
            <v>T2</v>
          </cell>
          <cell r="B2038">
            <v>2043</v>
          </cell>
          <cell r="C2038" t="str">
            <v>a</v>
          </cell>
          <cell r="D2038">
            <v>14616912</v>
          </cell>
          <cell r="E2038" t="str">
            <v>터널전기공사</v>
          </cell>
          <cell r="I2038">
            <v>0</v>
          </cell>
        </row>
        <row r="2039">
          <cell r="A2039" t="str">
            <v>D03876</v>
          </cell>
          <cell r="B2039">
            <v>1</v>
          </cell>
          <cell r="C2039" t="str">
            <v>-1</v>
          </cell>
          <cell r="D2039">
            <v>14616928</v>
          </cell>
          <cell r="E2039" t="str">
            <v>터널 전기공사</v>
          </cell>
          <cell r="F2039" t="str">
            <v>(변전실 전기공사)</v>
          </cell>
          <cell r="G2039" t="str">
            <v>식</v>
          </cell>
          <cell r="I2039">
            <v>0</v>
          </cell>
        </row>
        <row r="2040">
          <cell r="A2040" t="str">
            <v>D03883</v>
          </cell>
          <cell r="B2040">
            <v>1</v>
          </cell>
          <cell r="C2040" t="str">
            <v>-2</v>
          </cell>
          <cell r="D2040">
            <v>14616936</v>
          </cell>
          <cell r="E2040" t="str">
            <v>터널 전기공사</v>
          </cell>
          <cell r="F2040" t="str">
            <v>(조명 설비공사)</v>
          </cell>
          <cell r="G2040" t="str">
            <v>식</v>
          </cell>
          <cell r="I2040">
            <v>0</v>
          </cell>
        </row>
        <row r="2041">
          <cell r="A2041" t="str">
            <v>D03884</v>
          </cell>
          <cell r="B2041">
            <v>1</v>
          </cell>
          <cell r="C2041" t="str">
            <v>-3</v>
          </cell>
          <cell r="D2041">
            <v>14616940</v>
          </cell>
          <cell r="E2041" t="str">
            <v>터널 전기공사</v>
          </cell>
          <cell r="F2041" t="str">
            <v>(소방 설비공사)</v>
          </cell>
          <cell r="G2041" t="str">
            <v>식</v>
          </cell>
          <cell r="I2041">
            <v>0</v>
          </cell>
        </row>
        <row r="2042">
          <cell r="A2042" t="str">
            <v>D03885</v>
          </cell>
          <cell r="B2042">
            <v>1</v>
          </cell>
          <cell r="C2042" t="str">
            <v>-4</v>
          </cell>
          <cell r="D2042">
            <v>14616942</v>
          </cell>
          <cell r="E2042" t="str">
            <v>터널 전기공사</v>
          </cell>
          <cell r="F2042" t="str">
            <v>(무선통신및지하재해)</v>
          </cell>
          <cell r="G2042" t="str">
            <v>식</v>
          </cell>
          <cell r="I2042">
            <v>0</v>
          </cell>
        </row>
        <row r="2043">
          <cell r="A2043" t="str">
            <v>D03886</v>
          </cell>
          <cell r="B2043">
            <v>1</v>
          </cell>
          <cell r="C2043" t="str">
            <v>-5</v>
          </cell>
          <cell r="D2043">
            <v>14616943</v>
          </cell>
          <cell r="E2043" t="str">
            <v>가로등설치공사</v>
          </cell>
          <cell r="G2043" t="str">
            <v>식</v>
          </cell>
          <cell r="I2043">
            <v>0</v>
          </cell>
        </row>
        <row r="2044">
          <cell r="A2044" t="str">
            <v>E2</v>
          </cell>
          <cell r="B2044">
            <v>0</v>
          </cell>
          <cell r="C2044" t="str">
            <v>계</v>
          </cell>
          <cell r="D2044">
            <v>14617071</v>
          </cell>
          <cell r="I2044">
            <v>0</v>
          </cell>
        </row>
        <row r="2045">
          <cell r="A2045" t="str">
            <v>T2</v>
          </cell>
          <cell r="B2045">
            <v>2048</v>
          </cell>
          <cell r="C2045" t="str">
            <v>b</v>
          </cell>
          <cell r="D2045">
            <v>14617072</v>
          </cell>
          <cell r="E2045" t="str">
            <v>강교전기공사</v>
          </cell>
          <cell r="I2045">
            <v>0</v>
          </cell>
        </row>
        <row r="2046">
          <cell r="A2046" t="str">
            <v>D03873</v>
          </cell>
          <cell r="B2046">
            <v>1</v>
          </cell>
          <cell r="C2046" t="str">
            <v>-1</v>
          </cell>
          <cell r="D2046">
            <v>14617136</v>
          </cell>
          <cell r="E2046" t="str">
            <v>강교 전기공사</v>
          </cell>
          <cell r="F2046" t="str">
            <v>(간선설비공사)</v>
          </cell>
          <cell r="G2046" t="str">
            <v>식</v>
          </cell>
          <cell r="I2046">
            <v>0</v>
          </cell>
        </row>
        <row r="2047">
          <cell r="A2047" t="str">
            <v>D03874</v>
          </cell>
          <cell r="B2047">
            <v>1</v>
          </cell>
          <cell r="C2047" t="str">
            <v>-2</v>
          </cell>
          <cell r="D2047">
            <v>14617168</v>
          </cell>
          <cell r="E2047" t="str">
            <v>강교 전기공사</v>
          </cell>
          <cell r="F2047" t="str">
            <v>(전열설비공사)</v>
          </cell>
          <cell r="G2047" t="str">
            <v>식</v>
          </cell>
          <cell r="I2047">
            <v>0</v>
          </cell>
        </row>
        <row r="2048">
          <cell r="A2048" t="str">
            <v>D03875</v>
          </cell>
          <cell r="B2048">
            <v>1</v>
          </cell>
          <cell r="C2048" t="str">
            <v>-3</v>
          </cell>
          <cell r="D2048">
            <v>14617184</v>
          </cell>
          <cell r="E2048" t="str">
            <v>강교 전기공사</v>
          </cell>
          <cell r="F2048" t="str">
            <v>(전등설비공사)</v>
          </cell>
          <cell r="G2048" t="str">
            <v>식</v>
          </cell>
          <cell r="I2048">
            <v>0</v>
          </cell>
        </row>
        <row r="2049">
          <cell r="A2049" t="str">
            <v>E2</v>
          </cell>
          <cell r="B2049">
            <v>0</v>
          </cell>
          <cell r="C2049" t="str">
            <v>계</v>
          </cell>
          <cell r="D2049">
            <v>14617192</v>
          </cell>
          <cell r="I2049">
            <v>0</v>
          </cell>
        </row>
        <row r="2050">
          <cell r="A2050" t="str">
            <v>T2</v>
          </cell>
          <cell r="B2050">
            <v>2052</v>
          </cell>
          <cell r="C2050" t="str">
            <v>c</v>
          </cell>
          <cell r="D2050">
            <v>14617196</v>
          </cell>
          <cell r="E2050" t="str">
            <v>지하차도전기공사</v>
          </cell>
          <cell r="I2050">
            <v>0</v>
          </cell>
        </row>
        <row r="2051">
          <cell r="A2051" t="str">
            <v>D03887</v>
          </cell>
          <cell r="B2051">
            <v>1</v>
          </cell>
          <cell r="C2051" t="str">
            <v>-1</v>
          </cell>
          <cell r="D2051">
            <v>14617198</v>
          </cell>
          <cell r="E2051" t="str">
            <v>지하차도 전기공사</v>
          </cell>
          <cell r="F2051" t="str">
            <v>(장성 지하차도)</v>
          </cell>
          <cell r="G2051" t="str">
            <v>식</v>
          </cell>
          <cell r="I2051">
            <v>0</v>
          </cell>
        </row>
        <row r="2052">
          <cell r="A2052" t="str">
            <v>D03888</v>
          </cell>
          <cell r="B2052">
            <v>1</v>
          </cell>
          <cell r="C2052" t="str">
            <v>-2</v>
          </cell>
          <cell r="D2052">
            <v>14617199</v>
          </cell>
          <cell r="E2052" t="str">
            <v>지하차도 전기공사</v>
          </cell>
          <cell r="F2052" t="str">
            <v>(옥암 지하차도)</v>
          </cell>
          <cell r="G2052" t="str">
            <v>식</v>
          </cell>
          <cell r="I2052">
            <v>0</v>
          </cell>
        </row>
        <row r="2053">
          <cell r="A2053" t="str">
            <v>E2</v>
          </cell>
          <cell r="B2053">
            <v>0</v>
          </cell>
          <cell r="C2053" t="str">
            <v>계</v>
          </cell>
          <cell r="D2053">
            <v>14617200</v>
          </cell>
          <cell r="I2053">
            <v>0</v>
          </cell>
        </row>
        <row r="2054">
          <cell r="A2054" t="str">
            <v>T2</v>
          </cell>
          <cell r="B2054">
            <v>2057</v>
          </cell>
          <cell r="C2054" t="str">
            <v>d</v>
          </cell>
          <cell r="D2054">
            <v>14617216</v>
          </cell>
          <cell r="E2054" t="str">
            <v>교통신호등</v>
          </cell>
          <cell r="I2054">
            <v>0</v>
          </cell>
        </row>
        <row r="2055">
          <cell r="A2055" t="str">
            <v>D00859</v>
          </cell>
          <cell r="B2055">
            <v>1</v>
          </cell>
          <cell r="C2055" t="str">
            <v>-1</v>
          </cell>
          <cell r="D2055">
            <v>14617232</v>
          </cell>
          <cell r="E2055" t="str">
            <v>교통신호기</v>
          </cell>
          <cell r="F2055" t="str">
            <v>(고암교차로)</v>
          </cell>
          <cell r="G2055" t="str">
            <v>EA</v>
          </cell>
          <cell r="I2055">
            <v>0</v>
          </cell>
        </row>
        <row r="2056">
          <cell r="A2056" t="str">
            <v>D00860</v>
          </cell>
          <cell r="B2056">
            <v>1</v>
          </cell>
          <cell r="C2056" t="str">
            <v>-2</v>
          </cell>
          <cell r="D2056">
            <v>14617248</v>
          </cell>
          <cell r="E2056" t="str">
            <v>교통신호기</v>
          </cell>
          <cell r="F2056" t="str">
            <v>(영암교차로)</v>
          </cell>
          <cell r="G2056" t="str">
            <v>EA</v>
          </cell>
          <cell r="I2056">
            <v>0</v>
          </cell>
        </row>
        <row r="2057">
          <cell r="A2057" t="str">
            <v>D00863</v>
          </cell>
          <cell r="B2057">
            <v>1</v>
          </cell>
          <cell r="C2057" t="str">
            <v>-3</v>
          </cell>
          <cell r="D2057">
            <v>14617256</v>
          </cell>
          <cell r="E2057" t="str">
            <v>교통신호기</v>
          </cell>
          <cell r="F2057" t="str">
            <v>(마온교차로)</v>
          </cell>
          <cell r="G2057" t="str">
            <v>EA</v>
          </cell>
          <cell r="I2057">
            <v>0</v>
          </cell>
        </row>
        <row r="2058">
          <cell r="A2058" t="str">
            <v>E2</v>
          </cell>
          <cell r="B2058">
            <v>0</v>
          </cell>
          <cell r="C2058" t="str">
            <v>계</v>
          </cell>
          <cell r="D2058">
            <v>14617260</v>
          </cell>
          <cell r="I2058">
            <v>0</v>
          </cell>
        </row>
        <row r="2059">
          <cell r="A2059" t="str">
            <v>E3</v>
          </cell>
          <cell r="B2059">
            <v>0</v>
          </cell>
          <cell r="C2059" t="str">
            <v>합계</v>
          </cell>
          <cell r="D2059">
            <v>14617264</v>
          </cell>
          <cell r="I2059">
            <v>0</v>
          </cell>
        </row>
        <row r="2060">
          <cell r="A2060" t="str">
            <v>T3</v>
          </cell>
          <cell r="B2060">
            <v>2071</v>
          </cell>
          <cell r="C2060" t="str">
            <v>7.26</v>
          </cell>
          <cell r="D2060">
            <v>14617296</v>
          </cell>
          <cell r="E2060" t="str">
            <v>건축공사</v>
          </cell>
          <cell r="I2060">
            <v>0</v>
          </cell>
        </row>
        <row r="2061">
          <cell r="A2061" t="str">
            <v>D03926</v>
          </cell>
          <cell r="B2061">
            <v>1</v>
          </cell>
          <cell r="C2061" t="str">
            <v>a</v>
          </cell>
          <cell r="D2061">
            <v>14617312</v>
          </cell>
          <cell r="E2061" t="str">
            <v>건축공사</v>
          </cell>
          <cell r="F2061" t="str">
            <v>(가설공사)</v>
          </cell>
          <cell r="G2061" t="str">
            <v>식</v>
          </cell>
          <cell r="I2061">
            <v>0</v>
          </cell>
        </row>
        <row r="2062">
          <cell r="A2062" t="str">
            <v>D03928</v>
          </cell>
          <cell r="B2062">
            <v>1</v>
          </cell>
          <cell r="C2062" t="str">
            <v>b</v>
          </cell>
          <cell r="D2062">
            <v>14617320</v>
          </cell>
          <cell r="E2062" t="str">
            <v>건축공사</v>
          </cell>
          <cell r="F2062" t="str">
            <v>(철근콘크리트공사)</v>
          </cell>
          <cell r="G2062" t="str">
            <v>식</v>
          </cell>
          <cell r="I2062">
            <v>0</v>
          </cell>
        </row>
        <row r="2063">
          <cell r="A2063" t="str">
            <v>D03929</v>
          </cell>
          <cell r="B2063">
            <v>1</v>
          </cell>
          <cell r="C2063" t="str">
            <v>c</v>
          </cell>
          <cell r="D2063">
            <v>14617324</v>
          </cell>
          <cell r="E2063" t="str">
            <v>건축공사</v>
          </cell>
          <cell r="F2063" t="str">
            <v>(조적공사)</v>
          </cell>
          <cell r="G2063" t="str">
            <v>식</v>
          </cell>
          <cell r="I2063">
            <v>0</v>
          </cell>
        </row>
        <row r="2064">
          <cell r="A2064" t="str">
            <v>D03930</v>
          </cell>
          <cell r="B2064">
            <v>1</v>
          </cell>
          <cell r="C2064" t="str">
            <v>d</v>
          </cell>
          <cell r="D2064">
            <v>14617326</v>
          </cell>
          <cell r="E2064" t="str">
            <v>건축공사</v>
          </cell>
          <cell r="F2064" t="str">
            <v>(방수및미장공사)</v>
          </cell>
          <cell r="G2064" t="str">
            <v>식</v>
          </cell>
          <cell r="I2064">
            <v>0</v>
          </cell>
        </row>
        <row r="2065">
          <cell r="A2065" t="str">
            <v>D03931</v>
          </cell>
          <cell r="B2065">
            <v>1</v>
          </cell>
          <cell r="C2065" t="str">
            <v>e</v>
          </cell>
          <cell r="D2065">
            <v>14617327</v>
          </cell>
          <cell r="E2065" t="str">
            <v>건축공사</v>
          </cell>
          <cell r="F2065" t="str">
            <v>(창호공사)</v>
          </cell>
          <cell r="G2065" t="str">
            <v>식</v>
          </cell>
          <cell r="I2065">
            <v>0</v>
          </cell>
        </row>
        <row r="2066">
          <cell r="A2066" t="str">
            <v>D03932</v>
          </cell>
          <cell r="B2066">
            <v>1</v>
          </cell>
          <cell r="C2066" t="str">
            <v>f</v>
          </cell>
          <cell r="D2066">
            <v>14617328</v>
          </cell>
          <cell r="E2066" t="str">
            <v>건축공사</v>
          </cell>
          <cell r="F2066" t="str">
            <v>(도장공사)</v>
          </cell>
          <cell r="G2066" t="str">
            <v>식</v>
          </cell>
          <cell r="I2066">
            <v>0</v>
          </cell>
        </row>
        <row r="2067">
          <cell r="A2067" t="str">
            <v>D03933</v>
          </cell>
          <cell r="B2067">
            <v>1</v>
          </cell>
          <cell r="C2067" t="str">
            <v>g</v>
          </cell>
          <cell r="D2067">
            <v>14617392</v>
          </cell>
          <cell r="E2067" t="str">
            <v>건축공사</v>
          </cell>
          <cell r="F2067" t="str">
            <v>(수장공사및잡공사)</v>
          </cell>
          <cell r="G2067" t="str">
            <v>식</v>
          </cell>
          <cell r="I2067">
            <v>0</v>
          </cell>
        </row>
        <row r="2068">
          <cell r="A2068" t="str">
            <v>T2</v>
          </cell>
          <cell r="B2068">
            <v>2070</v>
          </cell>
          <cell r="C2068" t="str">
            <v>h</v>
          </cell>
          <cell r="D2068">
            <v>14617424</v>
          </cell>
          <cell r="E2068" t="str">
            <v>자 재 대</v>
          </cell>
          <cell r="I2068">
            <v>0</v>
          </cell>
        </row>
        <row r="2069">
          <cell r="A2069" t="str">
            <v>D00958</v>
          </cell>
          <cell r="B2069">
            <v>294</v>
          </cell>
          <cell r="C2069" t="str">
            <v>-1</v>
          </cell>
          <cell r="D2069">
            <v>14617440</v>
          </cell>
          <cell r="E2069" t="str">
            <v>시멘트운반</v>
          </cell>
          <cell r="F2069" t="str">
            <v>(40 Kg/ⓐ)</v>
          </cell>
          <cell r="G2069" t="str">
            <v>대</v>
          </cell>
          <cell r="I2069">
            <v>0</v>
          </cell>
        </row>
        <row r="2070">
          <cell r="A2070" t="str">
            <v>M00083</v>
          </cell>
          <cell r="B2070">
            <v>294</v>
          </cell>
          <cell r="C2070" t="str">
            <v>-2</v>
          </cell>
          <cell r="D2070">
            <v>14617448</v>
          </cell>
          <cell r="E2070" t="str">
            <v>시 멘 트</v>
          </cell>
          <cell r="F2070" t="str">
            <v>40 Kg/ⓐ</v>
          </cell>
          <cell r="G2070" t="str">
            <v>대</v>
          </cell>
          <cell r="I2070">
            <v>0</v>
          </cell>
        </row>
        <row r="2071">
          <cell r="A2071" t="str">
            <v>E2</v>
          </cell>
          <cell r="B2071">
            <v>0</v>
          </cell>
          <cell r="C2071" t="str">
            <v>계</v>
          </cell>
          <cell r="D2071">
            <v>14617452</v>
          </cell>
          <cell r="I2071">
            <v>0</v>
          </cell>
        </row>
        <row r="2072">
          <cell r="A2072" t="str">
            <v>E3</v>
          </cell>
          <cell r="B2072">
            <v>0</v>
          </cell>
          <cell r="C2072" t="str">
            <v>합계</v>
          </cell>
          <cell r="D2072">
            <v>14617454</v>
          </cell>
          <cell r="I2072">
            <v>0</v>
          </cell>
        </row>
        <row r="2073">
          <cell r="A2073" t="str">
            <v>E4</v>
          </cell>
          <cell r="B2073">
            <v>3097715144</v>
          </cell>
          <cell r="C2073" t="str">
            <v>총계</v>
          </cell>
          <cell r="D2073">
            <v>14617456</v>
          </cell>
          <cell r="I2073">
            <v>3097715144</v>
          </cell>
        </row>
        <row r="2074">
          <cell r="A2074" t="str">
            <v>E5</v>
          </cell>
          <cell r="B2074">
            <v>3097715144</v>
          </cell>
          <cell r="C2074" t="str">
            <v>총합계</v>
          </cell>
          <cell r="D2074">
            <v>14617584</v>
          </cell>
          <cell r="I2074">
            <v>3097715144</v>
          </cell>
        </row>
        <row r="2075">
          <cell r="A2075" t="str">
            <v>K1</v>
          </cell>
          <cell r="B2075">
            <v>1</v>
          </cell>
          <cell r="D2075">
            <v>14617712</v>
          </cell>
          <cell r="E2075" t="str">
            <v>간접 노무비</v>
          </cell>
          <cell r="G2075" t="str">
            <v>식</v>
          </cell>
          <cell r="I2075">
            <v>0</v>
          </cell>
        </row>
        <row r="2076">
          <cell r="A2076" t="str">
            <v>K2</v>
          </cell>
          <cell r="B2076">
            <v>1</v>
          </cell>
          <cell r="D2076">
            <v>14617840</v>
          </cell>
          <cell r="E2076" t="str">
            <v>산재 보험료</v>
          </cell>
          <cell r="G2076" t="str">
            <v>식</v>
          </cell>
          <cell r="I2076">
            <v>0</v>
          </cell>
        </row>
        <row r="2077">
          <cell r="A2077" t="str">
            <v>K3</v>
          </cell>
          <cell r="B2077">
            <v>1</v>
          </cell>
          <cell r="D2077">
            <v>14617968</v>
          </cell>
          <cell r="E2077" t="str">
            <v>안전 관리비</v>
          </cell>
          <cell r="G2077" t="str">
            <v>식</v>
          </cell>
          <cell r="I2077">
            <v>0</v>
          </cell>
        </row>
        <row r="2078">
          <cell r="A2078" t="str">
            <v>K4</v>
          </cell>
          <cell r="B2078">
            <v>1</v>
          </cell>
          <cell r="D2078">
            <v>14618096</v>
          </cell>
          <cell r="E2078" t="str">
            <v>기타   경비</v>
          </cell>
          <cell r="G2078" t="str">
            <v>식</v>
          </cell>
          <cell r="I2078">
            <v>0</v>
          </cell>
        </row>
        <row r="2079">
          <cell r="A2079" t="str">
            <v>K5</v>
          </cell>
          <cell r="B2079">
            <v>1</v>
          </cell>
          <cell r="D2079">
            <v>14618224</v>
          </cell>
          <cell r="E2079" t="str">
            <v>일반 관리비</v>
          </cell>
          <cell r="G2079" t="str">
            <v>식</v>
          </cell>
          <cell r="I2079">
            <v>0</v>
          </cell>
        </row>
        <row r="2080">
          <cell r="A2080" t="str">
            <v>K6</v>
          </cell>
          <cell r="B2080">
            <v>1</v>
          </cell>
          <cell r="D2080">
            <v>14618352</v>
          </cell>
          <cell r="E2080" t="str">
            <v>이       윤</v>
          </cell>
          <cell r="G2080" t="str">
            <v>식</v>
          </cell>
          <cell r="I2080">
            <v>0</v>
          </cell>
        </row>
        <row r="2081">
          <cell r="A2081" t="str">
            <v>K7</v>
          </cell>
          <cell r="B2081">
            <v>1</v>
          </cell>
          <cell r="D2081">
            <v>14618480</v>
          </cell>
          <cell r="E2081" t="str">
            <v>도로대장작성비</v>
          </cell>
          <cell r="G2081" t="str">
            <v>식</v>
          </cell>
          <cell r="I2081">
            <v>0</v>
          </cell>
        </row>
        <row r="2082">
          <cell r="A2082" t="str">
            <v>K8</v>
          </cell>
          <cell r="B2082">
            <v>1</v>
          </cell>
          <cell r="D2082">
            <v>14618608</v>
          </cell>
          <cell r="E2082" t="str">
            <v>준공도서작성비</v>
          </cell>
          <cell r="G2082" t="str">
            <v>식</v>
          </cell>
          <cell r="I2082">
            <v>0</v>
          </cell>
        </row>
        <row r="2083">
          <cell r="A2083" t="str">
            <v>K9</v>
          </cell>
          <cell r="B2083">
            <v>1</v>
          </cell>
          <cell r="D2083">
            <v>14618736</v>
          </cell>
          <cell r="E2083" t="str">
            <v>사후환경영향조사</v>
          </cell>
          <cell r="G2083" t="str">
            <v>P.S</v>
          </cell>
          <cell r="H2083">
            <v>150000000</v>
          </cell>
          <cell r="I2083">
            <v>150000000</v>
          </cell>
        </row>
        <row r="2084">
          <cell r="A2084" t="str">
            <v>K10</v>
          </cell>
          <cell r="B2084">
            <v>1</v>
          </cell>
          <cell r="D2084">
            <v>14618864</v>
          </cell>
          <cell r="E2084" t="str">
            <v>안전점검비</v>
          </cell>
          <cell r="G2084" t="str">
            <v>P.S</v>
          </cell>
          <cell r="H2084">
            <v>15865961</v>
          </cell>
          <cell r="I2084">
            <v>15865961</v>
          </cell>
        </row>
        <row r="2085">
          <cell r="A2085" t="str">
            <v>K11</v>
          </cell>
          <cell r="B2085">
            <v>1</v>
          </cell>
          <cell r="D2085">
            <v>14618992</v>
          </cell>
          <cell r="E2085" t="str">
            <v>고용보험료</v>
          </cell>
          <cell r="G2085" t="str">
            <v>식</v>
          </cell>
          <cell r="I2085">
            <v>0</v>
          </cell>
        </row>
        <row r="2086">
          <cell r="A2086" t="str">
            <v>K12</v>
          </cell>
          <cell r="B2086">
            <v>1</v>
          </cell>
          <cell r="D2086">
            <v>14619120</v>
          </cell>
          <cell r="E2086" t="str">
            <v>퇴직공제부금비</v>
          </cell>
          <cell r="G2086" t="str">
            <v>식</v>
          </cell>
          <cell r="I2086">
            <v>0</v>
          </cell>
        </row>
        <row r="2087">
          <cell r="A2087" t="str">
            <v>K13</v>
          </cell>
          <cell r="B2087">
            <v>1</v>
          </cell>
          <cell r="D2087">
            <v>14619248</v>
          </cell>
          <cell r="E2087" t="str">
            <v>공사손해보험료</v>
          </cell>
          <cell r="G2087" t="str">
            <v>식</v>
          </cell>
          <cell r="I2087">
            <v>0</v>
          </cell>
        </row>
        <row r="2088">
          <cell r="A2088" t="str">
            <v>K14</v>
          </cell>
          <cell r="B2088">
            <v>1</v>
          </cell>
          <cell r="D2088">
            <v>14619376</v>
          </cell>
          <cell r="E2088" t="str">
            <v>기술사용료</v>
          </cell>
          <cell r="G2088" t="str">
            <v>식</v>
          </cell>
          <cell r="I2088">
            <v>0</v>
          </cell>
        </row>
        <row r="2089">
          <cell r="A2089" t="str">
            <v>K15</v>
          </cell>
          <cell r="B2089">
            <v>1</v>
          </cell>
          <cell r="D2089">
            <v>14619504</v>
          </cell>
          <cell r="E2089" t="str">
            <v>폐기물위탁수수료</v>
          </cell>
          <cell r="G2089" t="str">
            <v>식</v>
          </cell>
          <cell r="I2089">
            <v>0</v>
          </cell>
        </row>
        <row r="2090">
          <cell r="A2090" t="str">
            <v>K16</v>
          </cell>
          <cell r="B2090">
            <v>1</v>
          </cell>
          <cell r="D2090">
            <v>14619632</v>
          </cell>
          <cell r="E2090" t="str">
            <v>부가 가치세</v>
          </cell>
          <cell r="G2090" t="str">
            <v>식</v>
          </cell>
          <cell r="I2090">
            <v>0</v>
          </cell>
        </row>
        <row r="2091">
          <cell r="A2091" t="str">
            <v>K17</v>
          </cell>
          <cell r="B2091">
            <v>1</v>
          </cell>
          <cell r="D2091">
            <v>14619760</v>
          </cell>
          <cell r="E2091" t="str">
            <v>한전수탁비</v>
          </cell>
          <cell r="G2091" t="str">
            <v>식</v>
          </cell>
          <cell r="I209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구조조정"/>
      <sheetName val="단가산출"/>
      <sheetName val="맨홀수량"/>
      <sheetName val="DATE"/>
      <sheetName val="집계"/>
    </sheetNames>
    <sheetDataSet>
      <sheetData sheetId="0" refreshError="1"/>
      <sheetData sheetId="1" refreshError="1"/>
      <sheetData sheetId="2" refreshError="1"/>
      <sheetData sheetId="3" refreshError="1"/>
      <sheetData sheetId="4"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집계표"/>
      <sheetName val="BT"/>
      <sheetName val="일위대가표"/>
      <sheetName val="단가산출"/>
      <sheetName val="맨홀수량"/>
      <sheetName val="DATE"/>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제경비"/>
      <sheetName val="목차"/>
      <sheetName val="DATE"/>
      <sheetName val="일위대가표"/>
      <sheetName val="단가산출"/>
      <sheetName val="맨홀수량"/>
      <sheetName val="표지"/>
      <sheetName val="내역서"/>
      <sheetName val="산출내역서집계표"/>
      <sheetName val="오수받이수량산출"/>
      <sheetName val="데이타"/>
      <sheetName val="자재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BID"/>
      <sheetName val="맨홀수량"/>
      <sheetName val="표지"/>
      <sheetName val="DATE"/>
      <sheetName val=""/>
      <sheetName val="#REF"/>
      <sheetName val="터파기및재료"/>
      <sheetName val="C_______________________3_11__2"/>
      <sheetName val="다.도서인쇄비 "/>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sheetData sheetId="30" refreshError="1"/>
      <sheetData sheetId="31" refreshError="1"/>
      <sheetData sheetId="32"/>
      <sheetData sheetId="33"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15"/>
      <sheetName val="BID"/>
      <sheetName val="총집계표"/>
      <sheetName val="양수장내역"/>
      <sheetName val="일위대가표"/>
      <sheetName val="48일위(기존)"/>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BID"/>
      <sheetName val="맨홀수량"/>
      <sheetName val="표지"/>
      <sheetName val="DATE"/>
      <sheetName val="#REF"/>
      <sheetName val="설계수량"/>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터파기및재료"/>
      <sheetName val="방지책개소별명세"/>
      <sheetName val="노무비"/>
      <sheetName val="총집계표"/>
      <sheetName val="가감수량"/>
      <sheetName val="맨홀수량산출"/>
      <sheetName val="토공총괄표"/>
      <sheetName val="육령리농기계진입로설치공사(간지)"/>
      <sheetName val="재료집계표(육령)"/>
      <sheetName val="개거슬라브재료집계표(육령)"/>
      <sheetName val="개거슬라브재료표(육령)"/>
      <sheetName val="개거슬라브단면도(육령)"/>
      <sheetName val="콘크리트포장재료표(육령)"/>
      <sheetName val="콘크리트포장단면도(육령)"/>
      <sheetName val="L형측구재료집계표(육령)"/>
      <sheetName val="L형측구단면도및단위수량(육령)"/>
      <sheetName val="토공산출(육령)"/>
      <sheetName val="오선사거리구조개선공사(간지)"/>
      <sheetName val="재료집계표(오선)"/>
      <sheetName val="토공산출서(오선)"/>
      <sheetName val="포장재료산출(오선) "/>
      <sheetName val="L형측구 집계표(오선)"/>
      <sheetName val="L형측구(오선)"/>
      <sheetName val="배수시설공사(간지)"/>
      <sheetName val="배수시설집계표"/>
      <sheetName val="배수시설조서"/>
      <sheetName val="배수시설도"/>
      <sheetName val="대소꽃화원(간지)"/>
      <sheetName val="수량집계표(대소꽂)"/>
      <sheetName val="V형측구수량집계표(대소꽂) "/>
      <sheetName val="도수로집계(대소꽃)"/>
      <sheetName val="V형측구단위수량(대소꽃)"/>
      <sheetName val="교통섬개선(간지)"/>
      <sheetName val="수량집계표(교통)"/>
      <sheetName val="보도블럭(교통)"/>
      <sheetName val="콘크리트(교통)"/>
      <sheetName val="아스콘포장(교통)"/>
      <sheetName val="차선도색수량집계표(교통)"/>
      <sheetName val="차량흡수시설설치현황(교통)"/>
      <sheetName val="차선도색설치현황 (교통)"/>
      <sheetName val="차선제거현황(교통)"/>
      <sheetName val="내역서적용수량 (교통)"/>
      <sheetName val="게비온설치(간지)"/>
      <sheetName val="게비온재료집계표"/>
      <sheetName val="게비온위치조서"/>
      <sheetName val="게비온수량산출(2단)"/>
      <sheetName val="게비온수량산출(3단)"/>
      <sheetName val="가설공사비"/>
      <sheetName val="도로구조공사비"/>
      <sheetName val="도로토공공사비"/>
      <sheetName val="여수토공사비"/>
      <sheetName val="교대철근집계"/>
      <sheetName val="1차증가원가계산"/>
      <sheetName val="몰탈재료산출"/>
      <sheetName val="노임(1차)"/>
      <sheetName val="Sheet1 (2)"/>
      <sheetName val="DATE"/>
      <sheetName val=""/>
      <sheetName val="노무,재료"/>
      <sheetName val="AS포장복구 "/>
      <sheetName val="INPUT"/>
      <sheetName val="부대공"/>
      <sheetName val="별표집계"/>
      <sheetName val="표준내역"/>
      <sheetName val="참조(2)"/>
      <sheetName val="참조"/>
      <sheetName val="단가"/>
      <sheetName val="단가산출"/>
      <sheetName val=" 상부공통집계(총괄)"/>
      <sheetName val="맨홀수량"/>
      <sheetName val="준검 내역서"/>
      <sheetName val="데이타"/>
      <sheetName val="식재인부"/>
      <sheetName val="#REF"/>
      <sheetName val="수안보-MBR1"/>
      <sheetName val="3.바닥판  "/>
      <sheetName val="안정검토(온1)"/>
      <sheetName val="조명시설"/>
      <sheetName val="가로등"/>
      <sheetName val="말뚝지지력산정"/>
      <sheetName val="공사비집계"/>
      <sheetName val="총괄서"/>
      <sheetName val="6PILE  (돌출)"/>
      <sheetName val="집수정(600-700)"/>
      <sheetName val="L형옹벽단위수량(25)"/>
      <sheetName val="신규품셈목차"/>
      <sheetName val="시중노임단가"/>
      <sheetName val="내역(총)"/>
      <sheetName val="3련 BOX"/>
      <sheetName val="1호인버트수량"/>
      <sheetName val="석축설면"/>
      <sheetName val="법면단"/>
      <sheetName val="설계조건"/>
      <sheetName val="안정계산"/>
      <sheetName val="단면검토"/>
      <sheetName val="가도공"/>
      <sheetName val="구조물철거타공정이월"/>
      <sheetName val="일위대가목록"/>
      <sheetName val="2000년1차"/>
      <sheetName val="2000전체분"/>
      <sheetName val="공구원가계산"/>
      <sheetName val="접속도로1"/>
      <sheetName val="loading"/>
      <sheetName val="총괄"/>
      <sheetName val="ABUT수량-A1"/>
      <sheetName val="피벗테이블데이터분석"/>
      <sheetName val="적용단위길이"/>
      <sheetName val="특수기호강도거푸집"/>
      <sheetName val="종배수관면벽신"/>
      <sheetName val="종배수관(신)"/>
      <sheetName val="자료입력"/>
      <sheetName val="수량산출서"/>
      <sheetName val="날개벽(시점좌측)"/>
      <sheetName val="A-4"/>
      <sheetName val="수량산출"/>
      <sheetName val="부하(성남)"/>
      <sheetName val="2호맨홀공제수량"/>
      <sheetName val="2000.11월설계내역"/>
      <sheetName val="4)유동표"/>
      <sheetName val="공통"/>
      <sheetName val="신기1-LINE별연장"/>
      <sheetName val="현장관리비"/>
      <sheetName val="공사개요"/>
      <sheetName val="건축-물가변동"/>
      <sheetName val="상 부"/>
      <sheetName val="70%"/>
      <sheetName val="실행철강하도"/>
      <sheetName val="1.설계조건"/>
      <sheetName val="기둥(원형)"/>
      <sheetName val="단면 (2)"/>
      <sheetName val="교각1"/>
      <sheetName val="COPING"/>
      <sheetName val="담장산출"/>
      <sheetName val="부대내역"/>
      <sheetName val="집계표"/>
      <sheetName val="3.하중산정4.지지력"/>
      <sheetName val="계수시트"/>
      <sheetName val="원가계산서"/>
      <sheetName val="대로근거"/>
      <sheetName val="3BL공동구 수량"/>
      <sheetName val="제수변수량"/>
      <sheetName val="제잡비계산"/>
      <sheetName val="제출내역 (2)"/>
      <sheetName val="Sheet5"/>
      <sheetName val="우수공"/>
      <sheetName val="TYPE-A"/>
      <sheetName val="공사내역"/>
      <sheetName val="산출근거"/>
      <sheetName val="8.PILE  (돌출)"/>
      <sheetName val="설계"/>
      <sheetName val="도장"/>
      <sheetName val="1.물가시세표"/>
      <sheetName val="6.단가목록"/>
      <sheetName val="5.노임단가"/>
      <sheetName val="중기사용료"/>
      <sheetName val="중기목록"/>
      <sheetName val="노임 및 중기단가"/>
      <sheetName val="재정비직인"/>
      <sheetName val="재정비내역"/>
      <sheetName val="지적고시내역"/>
    </sheetNames>
    <definedNames>
      <definedName name="수식입력매크로"/>
      <definedName name="일위규격매크로"/>
      <definedName name="일위코드입력매크로"/>
      <definedName name="일위화면복귀매크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BID"/>
      <sheetName val="맨홀수량"/>
      <sheetName val="표지"/>
      <sheetName val=""/>
      <sheetName val="DATE"/>
      <sheetName val="#REF"/>
      <sheetName val="D_______________________3_11__2"/>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sheetData sheetId="29" refreshError="1"/>
      <sheetData sheetId="30" refreshError="1"/>
      <sheetData sheetId="3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설(토.철)"/>
      <sheetName val="토공견적서"/>
      <sheetName val="철콘견적서"/>
      <sheetName val="INPUT"/>
      <sheetName val="제경비"/>
      <sheetName val="목차"/>
      <sheetName val="실행철강하도"/>
      <sheetName val="ABUT수량-A1"/>
      <sheetName val="데리네이타현황"/>
      <sheetName val="수량산출"/>
      <sheetName val="노무비"/>
      <sheetName val="총집계표"/>
      <sheetName val="노임단가"/>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공(간지)"/>
      <sheetName val="내역서"/>
      <sheetName val="포장자재집계1"/>
      <sheetName val="포장자재집계2"/>
      <sheetName val="포장(총집계)"/>
      <sheetName val="타공종"/>
      <sheetName val="본선(간지)"/>
      <sheetName val="본선총집계"/>
      <sheetName val="본선간지"/>
      <sheetName val="본선집계"/>
      <sheetName val="본선현황"/>
      <sheetName val="본선포장단위"/>
      <sheetName val="길어깨(간지)"/>
      <sheetName val="길어깨집계"/>
      <sheetName val="길어깨(현황)"/>
      <sheetName val="길어깨단위수량"/>
      <sheetName val="확폭구간(간지)"/>
      <sheetName val="확폭집계"/>
      <sheetName val="확폭포장현황"/>
      <sheetName val="확폭구간포장수량산출근거"/>
      <sheetName val="진입로(간지)"/>
      <sheetName val="진입로집계 "/>
      <sheetName val="진입로(현황)  "/>
      <sheetName val="진입로포장수량산출"/>
      <sheetName val="측도간지"/>
      <sheetName val="측도수량총집계"/>
      <sheetName val="측도수량집계"/>
      <sheetName val="측도현황"/>
      <sheetName val="측도단위수량"/>
      <sheetName val="측도진입로(간지)"/>
      <sheetName val="측도진입로집계"/>
      <sheetName val="측도진입로(현황) "/>
      <sheetName val="측도진입로수량"/>
      <sheetName val="수량산출"/>
      <sheetName val="규준틀"/>
      <sheetName val="데리네이타현황"/>
      <sheetName val="노무비"/>
    </sheetNames>
    <sheetDataSet>
      <sheetData sheetId="0" refreshError="1"/>
      <sheetData sheetId="1" refreshError="1"/>
      <sheetData sheetId="2" refreshError="1"/>
      <sheetData sheetId="3" refreshError="1"/>
      <sheetData sheetId="4"/>
      <sheetData sheetId="5"/>
      <sheetData sheetId="6" refreshError="1"/>
      <sheetData sheetId="7"/>
      <sheetData sheetId="8" refreshError="1"/>
      <sheetData sheetId="9"/>
      <sheetData sheetId="10" refreshError="1"/>
      <sheetData sheetId="11" refreshError="1"/>
      <sheetData sheetId="12" refreshError="1"/>
      <sheetData sheetId="13"/>
      <sheetData sheetId="14">
        <row r="24">
          <cell r="H24" t="str">
            <v/>
          </cell>
        </row>
      </sheetData>
      <sheetData sheetId="15" refreshError="1"/>
      <sheetData sheetId="16" refreshError="1"/>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양수장"/>
      <sheetName val="양수장내역"/>
      <sheetName val="전기단가조사서"/>
      <sheetName val="표지"/>
      <sheetName val="구조물공집계"/>
      <sheetName val="암거집계 "/>
      <sheetName val="암거구체수량"/>
      <sheetName val="암거구체"/>
      <sheetName val="날개벽집계표"/>
      <sheetName val="날개벽단위"/>
      <sheetName val="차수벽집계표"/>
      <sheetName val="차수벽"/>
      <sheetName val="수량산출서"/>
      <sheetName val="단 box"/>
      <sheetName val="98NS-N"/>
      <sheetName val="일위대가(1)"/>
      <sheetName val="실행철강하도"/>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일위대가9803"/>
      <sheetName val="슬래브"/>
      <sheetName val="데리네이타현황"/>
      <sheetName val="BID"/>
      <sheetName val="실행철강하도"/>
      <sheetName val="노임단"/>
      <sheetName val="몰탈재료산출"/>
      <sheetName val="수량산출"/>
      <sheetName val="코드표"/>
      <sheetName val="ABUT수량-A1"/>
      <sheetName val="N賃率-職"/>
      <sheetName val="이토변실(A3-LINE)"/>
      <sheetName val="단 box"/>
      <sheetName val="2000년1차"/>
      <sheetName val="Sheet1"/>
      <sheetName val="DATE"/>
      <sheetName val="내역서(기성청구)"/>
      <sheetName val="자재"/>
      <sheetName val="하부철근수량"/>
      <sheetName val="산출근거"/>
      <sheetName val="자재단가"/>
      <sheetName val="덕전리"/>
      <sheetName val="일위대가(가설)"/>
      <sheetName val="대창(장성)"/>
      <sheetName val="공사비"/>
      <sheetName val="wall"/>
      <sheetName val="현황산출서"/>
      <sheetName val="Sheet1 (2)"/>
      <sheetName val="내역서"/>
      <sheetName val="노견단위수량"/>
      <sheetName val="1,2,3,4,5단위수량"/>
      <sheetName val="내역"/>
      <sheetName val="설계서을"/>
      <sheetName val="단"/>
      <sheetName val="보도공제면적"/>
      <sheetName val="노임단가"/>
      <sheetName val="Pier 3"/>
      <sheetName val="포장면적산출"/>
      <sheetName val="비탈면보호공수량산출"/>
      <sheetName val="증명지번목록"/>
      <sheetName val="2000전체분"/>
      <sheetName val="가도공"/>
      <sheetName val="98수문일위"/>
      <sheetName val="SORCE1"/>
      <sheetName val="참고자료"/>
      <sheetName val="성곽내역서"/>
      <sheetName val="#REF"/>
      <sheetName val="인건비"/>
      <sheetName val="안정검토(온1)"/>
      <sheetName val="터파기및재료"/>
      <sheetName val="데이타"/>
      <sheetName val="웅진교-S2"/>
      <sheetName val="입력"/>
      <sheetName val="단가산출서"/>
      <sheetName val="수량집계"/>
      <sheetName val="조도계산서 (도서)"/>
      <sheetName val="단면 (2)"/>
      <sheetName val="물건조서"/>
      <sheetName val="일위대가"/>
      <sheetName val="간접"/>
      <sheetName val="5지진시"/>
      <sheetName val="이음개소"/>
      <sheetName val="직노"/>
      <sheetName val="6공구(당초)"/>
      <sheetName val="부대내역"/>
      <sheetName val="DATA"/>
      <sheetName val="일위대가표"/>
      <sheetName val="부대공"/>
      <sheetName val="내역서 (2)"/>
      <sheetName val="비교표"/>
      <sheetName val="증감내역서"/>
      <sheetName val="작업금지"/>
      <sheetName val="입찰안"/>
      <sheetName val="변압기 및 발전기 용량"/>
      <sheetName val="노임목록"/>
      <sheetName val="Sheet2"/>
      <sheetName val="원가계산"/>
      <sheetName val="노임"/>
      <sheetName val="목록"/>
      <sheetName val="일위대가목록"/>
      <sheetName val="공종목록표"/>
      <sheetName val="파일의이용"/>
      <sheetName val="인건비 "/>
      <sheetName val="말뚝지지력산정"/>
      <sheetName val="6PILE  (돌출)"/>
      <sheetName val="공사비증감"/>
      <sheetName val="INPUT"/>
      <sheetName val="A1(토공)"/>
      <sheetName val="A1(구조물)"/>
      <sheetName val="수량집계(1)"/>
      <sheetName val="철근집계표"/>
      <sheetName val="포장직선구간"/>
      <sheetName val="Sheet17"/>
      <sheetName val="설계조건"/>
      <sheetName val="토사(PE)"/>
      <sheetName val="맨홀수량"/>
      <sheetName val="98NS-N"/>
      <sheetName val="전기단가조사서"/>
      <sheetName val="Baby일위대가"/>
      <sheetName val="3련 BOX"/>
      <sheetName val="실행(ALT1)"/>
      <sheetName val="실행내역서 "/>
      <sheetName val="APT"/>
      <sheetName val="절대지우지말것"/>
      <sheetName val="기본데이타입력"/>
      <sheetName val="배수량"/>
      <sheetName val="교대철근집계"/>
      <sheetName val="노임이"/>
      <sheetName val="9811"/>
      <sheetName val="총집계표"/>
      <sheetName val="대비"/>
      <sheetName val="을"/>
      <sheetName val="투찰금액"/>
      <sheetName val="45,46"/>
      <sheetName val="식생블럭단위수량"/>
      <sheetName val="8.PILE  (돌출)"/>
      <sheetName val="건축내역"/>
      <sheetName val="설계내역서"/>
      <sheetName val="공통자료"/>
      <sheetName val="C.배수관공"/>
      <sheetName val="BDATA"/>
      <sheetName val="수목표준대가"/>
      <sheetName val="횡배수관집현황(2공구)"/>
      <sheetName val="2설계 (웅촌고연)"/>
      <sheetName val="토목내역서"/>
      <sheetName val="식대장부"/>
      <sheetName val="EQ"/>
      <sheetName val="단가목록"/>
      <sheetName val="일위목록"/>
      <sheetName val="2.건축"/>
      <sheetName val="마산월령동골조물량변경"/>
      <sheetName val="금액내역서"/>
      <sheetName val="공양식"/>
      <sheetName val="노무비"/>
      <sheetName val="1.3.1절점좌표"/>
      <sheetName val="1.1설계기준"/>
      <sheetName val="횡배수관"/>
      <sheetName val="옥룡잡비"/>
      <sheetName val="단면가정"/>
      <sheetName val="자가"/>
      <sheetName val="DATA 입력부"/>
      <sheetName val="총괄내역"/>
      <sheetName val="날개벽수량표"/>
      <sheetName val="제경비최종"/>
      <sheetName val="요율"/>
      <sheetName val="7단가"/>
      <sheetName val="영업권조서"/>
      <sheetName val="토지조서"/>
      <sheetName val="계정별실적"/>
      <sheetName val="주현(해보)"/>
      <sheetName val="주현(영광)"/>
      <sheetName val="3연box"/>
      <sheetName val="밸브설치"/>
      <sheetName val="TYPE1"/>
      <sheetName val="철근량"/>
      <sheetName val="단위단가"/>
      <sheetName val="포장재료집계표"/>
      <sheetName val="포장수량집계"/>
      <sheetName val="배수설비"/>
      <sheetName val="1공구내역서(1)"/>
      <sheetName val="5.정산서"/>
      <sheetName val="차액보증"/>
      <sheetName val="사  업  비  수  지  예  산  서"/>
      <sheetName val="이설도로유용토"/>
      <sheetName val="상하차비용(기계상차)"/>
      <sheetName val="수간보호"/>
      <sheetName val="운반비"/>
      <sheetName val="지급자재"/>
      <sheetName val="8.1.에너지"/>
      <sheetName val="일반수량총괄집계"/>
      <sheetName val="신평리 권리자명부"/>
      <sheetName val="J형측구단위수량"/>
      <sheetName val="가압장구체수량산출서"/>
      <sheetName val="규준틀"/>
      <sheetName val="장비집계"/>
      <sheetName val="포장총괄집계표"/>
      <sheetName val="7급줄떼"/>
      <sheetName val="경산"/>
      <sheetName val="총괄"/>
      <sheetName val="시설장비"/>
      <sheetName val="기자재비"/>
      <sheetName val="규격"/>
      <sheetName val="부안일위"/>
      <sheetName val="단위수량"/>
      <sheetName val="산출내역서"/>
      <sheetName val="Total"/>
      <sheetName val="시운전연료"/>
      <sheetName val="토공(우물통,기타) "/>
      <sheetName val="4.2유효폭의 계산"/>
      <sheetName val="봉산운반"/>
      <sheetName val="9GNG운반"/>
      <sheetName val="1,2공구원가계산서"/>
      <sheetName val="2공구산출내역"/>
      <sheetName val="1공구산출내역서"/>
      <sheetName val="일위"/>
      <sheetName val="공사비집계"/>
      <sheetName val="아스팔트 포장총괄집계표"/>
      <sheetName val="구조물철거타공정이월"/>
      <sheetName val="Y-WORK"/>
      <sheetName val="수자재단위당"/>
      <sheetName val="코드"/>
      <sheetName val="1.설계조건"/>
      <sheetName val="물가"/>
      <sheetName val="월말"/>
      <sheetName val="원가계산 (2)"/>
      <sheetName val="설계"/>
      <sheetName val="전기일위대가"/>
      <sheetName val="7.PILE  (돌출)"/>
      <sheetName val="마산방향"/>
      <sheetName val="진주방향"/>
      <sheetName val="ⴭⴭⴭⴭ"/>
      <sheetName val="역T형옹벽(3.0)"/>
      <sheetName val="흙쌓기도수로설치현황"/>
      <sheetName val="토공분배표"/>
      <sheetName val="공사"/>
      <sheetName val="위치조서"/>
      <sheetName val="수량산출서"/>
      <sheetName val="가계부"/>
      <sheetName val="제품목록"/>
      <sheetName val="매입매출관리"/>
      <sheetName val="복주일위대가"/>
      <sheetName val="COPING"/>
      <sheetName val="심사물량"/>
      <sheetName val="맨홀수량산출"/>
      <sheetName val="교각"/>
      <sheetName val="우수공"/>
      <sheetName val="2공종별예산조서"/>
      <sheetName val="유림총괄"/>
      <sheetName val="노무단가"/>
      <sheetName val="기초단가"/>
      <sheetName val="96보완계획7.12"/>
      <sheetName val="시멘,골재"/>
      <sheetName val="콘크집계"/>
      <sheetName val="낙차공"/>
      <sheetName val="자재집계1"/>
      <sheetName val="측구날개벽"/>
      <sheetName val="호안공재료집계표"/>
      <sheetName val="이름표"/>
      <sheetName val="토지가격산출기초"/>
      <sheetName val="공시지가"/>
      <sheetName val="공구"/>
      <sheetName val="SLAB"/>
      <sheetName val="교대(a1)"/>
      <sheetName val="s"/>
      <sheetName val="산출내역서집계표"/>
      <sheetName val="4차원가계산서"/>
      <sheetName val="자료"/>
      <sheetName val="교각토공"/>
      <sheetName val="포장면적"/>
      <sheetName val="인건-측정"/>
      <sheetName val="유림골조"/>
      <sheetName val="보호공"/>
      <sheetName val="별표집계"/>
      <sheetName val="비교1"/>
      <sheetName val="구의33고"/>
      <sheetName val="I.설계조건"/>
      <sheetName val="1호맨홀가감수량"/>
      <sheetName val="단가 및 재료비"/>
      <sheetName val="중기사용료산출근거"/>
      <sheetName val="단가산출"/>
      <sheetName val="소분류목록"/>
      <sheetName val="1"/>
      <sheetName val="2"/>
      <sheetName val="3"/>
      <sheetName val="4"/>
      <sheetName val="5"/>
      <sheetName val="6"/>
      <sheetName val="자료입력"/>
      <sheetName val="구간별"/>
      <sheetName val="BOX"/>
      <sheetName val="별표 "/>
      <sheetName val="토공산근"/>
      <sheetName val="실행"/>
      <sheetName val="新철폐복2"/>
      <sheetName val="新철폐복3"/>
      <sheetName val="동일리 권리자명부"/>
      <sheetName val="별첨4_전담운영PM(1)"/>
      <sheetName val="24분기"/>
      <sheetName val="노면및방향"/>
      <sheetName val="여비"/>
      <sheetName val="가격산출"/>
      <sheetName val="안산기계장치"/>
      <sheetName val="현금및현금등가물1"/>
      <sheetName val="현금및현금등가물"/>
      <sheetName val="의견란-발송용"/>
      <sheetName val="회사정보"/>
      <sheetName val="기계"/>
      <sheetName val="비품"/>
      <sheetName val="자재비"/>
      <sheetName val="지급(1)"/>
      <sheetName val="수용"/>
      <sheetName val="일시"/>
      <sheetName val="지하"/>
      <sheetName val="시장성초안camera"/>
      <sheetName val="자재조사표"/>
      <sheetName val="기초코드"/>
      <sheetName val="인상효1"/>
      <sheetName val="교각1"/>
      <sheetName val="적용단위길이"/>
      <sheetName val="피벗테이블데이터분석"/>
      <sheetName val="특수기호강도거푸집"/>
      <sheetName val="종배수관면벽신"/>
      <sheetName val="종배수관(신)"/>
      <sheetName val="실행내역서"/>
      <sheetName val="시험물량산출"/>
      <sheetName val="변수"/>
      <sheetName val="수정시산표"/>
      <sheetName val="토공총괄표"/>
      <sheetName val="토목주소"/>
      <sheetName val="프랜트면허"/>
      <sheetName val="화설내"/>
      <sheetName val="시화점실행"/>
      <sheetName val="tggwan(mac)"/>
      <sheetName val="대운산출"/>
      <sheetName val="방송(체육관)"/>
      <sheetName val="설-원가"/>
      <sheetName val="원가"/>
      <sheetName val="전압강하"/>
      <sheetName val="개소별수량산출"/>
      <sheetName val="건축내역서"/>
      <sheetName val="대치판정"/>
      <sheetName val="수토공단위당"/>
      <sheetName val="종합(재결)"/>
      <sheetName val="측구터파기공수량집계"/>
      <sheetName val="배수공 시멘트 및 골재량 산출"/>
      <sheetName val="구조물터파기수량집계"/>
      <sheetName val="자재목록"/>
      <sheetName val="중기목록"/>
      <sheetName val="하수급견적대비"/>
      <sheetName val="TOTAL_BOQ"/>
      <sheetName val="자재비단가"/>
      <sheetName val="예산명세서"/>
      <sheetName val="공정집계"/>
      <sheetName val="지장물조서"/>
      <sheetName val="단가(1)"/>
      <sheetName val="기계경비"/>
      <sheetName val="단가산출2"/>
      <sheetName val="단가"/>
      <sheetName val="기존단가 (2)"/>
      <sheetName val="단재적표"/>
      <sheetName val="골막이(야매)"/>
      <sheetName val="갑지"/>
      <sheetName val="설계예산서"/>
      <sheetName val="공비대비"/>
      <sheetName val="갑지(추정)"/>
      <sheetName val="상부공"/>
      <sheetName val="보안등"/>
      <sheetName val="품셈TABLE"/>
      <sheetName val="간지(5.04)"/>
      <sheetName val="내2"/>
      <sheetName val="견적 (2)"/>
      <sheetName val="날개벽"/>
      <sheetName val="연결원본-절대지우지말것"/>
      <sheetName val="FOOTING단면력"/>
      <sheetName val="기초일위"/>
      <sheetName val="시설일위"/>
      <sheetName val="식재일위"/>
      <sheetName val="흄관수량"/>
      <sheetName val="대로근거"/>
      <sheetName val="000000"/>
      <sheetName val="중로근거"/>
      <sheetName val="내역서 "/>
      <sheetName val="견적990322"/>
      <sheetName val="대비표"/>
      <sheetName val="danga"/>
      <sheetName val="ilch"/>
      <sheetName val="6MONTHS"/>
      <sheetName val="침하계"/>
      <sheetName val="6PILE__(돌출)"/>
      <sheetName val="내역서_"/>
      <sheetName val="1_설계조건"/>
      <sheetName val="Sheet3"/>
      <sheetName val="예상"/>
      <sheetName val="2.2 S-Curve"/>
      <sheetName val="일위대가목차"/>
      <sheetName val="일위대가표(유단가)"/>
      <sheetName val="6PILE__(돌출)1"/>
      <sheetName val="내역서_1"/>
      <sheetName val="1_설계조건1"/>
      <sheetName val="플랜트 설치"/>
      <sheetName val="원형맨홀수량"/>
      <sheetName val="찍기"/>
      <sheetName val="정부노임단가"/>
      <sheetName val="토목"/>
      <sheetName val="설명서 "/>
      <sheetName val="가중치"/>
      <sheetName val="70%"/>
      <sheetName val="견적조건"/>
      <sheetName val="개략"/>
      <sheetName val="2호맨홀공제수량"/>
      <sheetName val="기둥(원형)"/>
      <sheetName val="철근단면적"/>
      <sheetName val="CODE"/>
      <sheetName val="하도금액분계"/>
      <sheetName val="대전21토목내역서"/>
      <sheetName val="guard(mac)"/>
      <sheetName val="SLAB&quot;1&quot;"/>
      <sheetName val="WVAL"/>
      <sheetName val="ITEM"/>
      <sheetName val="용산1(해보)"/>
      <sheetName val="방음벽기초(H=4m)"/>
      <sheetName val="3BL공동구 수량"/>
      <sheetName val="합계금액"/>
      <sheetName val="총괄표"/>
      <sheetName val="Macro(전선)"/>
      <sheetName val="hvac(제어동)"/>
      <sheetName val="Front"/>
      <sheetName val="송라터널총괄"/>
      <sheetName val="INPUT(덕도방향-시점)"/>
      <sheetName val="hvac내역서(제어동)"/>
      <sheetName val="참조"/>
      <sheetName val="분석"/>
      <sheetName val="변화치수"/>
      <sheetName val="대포2교접속"/>
      <sheetName val="천방교접속"/>
      <sheetName val="약품공급2"/>
      <sheetName val="실행대비"/>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산근"/>
      <sheetName val="기안"/>
      <sheetName val="1단계"/>
      <sheetName val="테이블"/>
      <sheetName val="건축"/>
      <sheetName val="8.석축단위(H=1.5M)"/>
      <sheetName val="기계경비(시간당)"/>
      <sheetName val="램머"/>
      <sheetName val="자재집계표"/>
      <sheetName val="용수량(생활용수)"/>
      <sheetName val="제-노임"/>
      <sheetName val="제직재"/>
      <sheetName val="신표지1"/>
      <sheetName val="구천"/>
      <sheetName val="평가데이터"/>
      <sheetName val="청천내"/>
      <sheetName val="산출금액내역"/>
      <sheetName val="도급예산내역서봉투"/>
      <sheetName val="공사원가계산서"/>
      <sheetName val="설계산출표지"/>
      <sheetName val="도급예산내역서총괄표"/>
      <sheetName val="을부담운반비"/>
      <sheetName val="운반비산출"/>
      <sheetName val="주차구획선수량"/>
      <sheetName val="현장예산"/>
      <sheetName val="예총"/>
      <sheetName val="준검 내역서"/>
      <sheetName val="명세서"/>
      <sheetName val="조경내역서"/>
      <sheetName val="3BL공동구_수량"/>
      <sheetName val="안정검토"/>
      <sheetName val="단면설계"/>
      <sheetName val="공사기본내용입력"/>
      <sheetName val="동원인원"/>
      <sheetName val="2공구하도급내역서"/>
      <sheetName val="포장공"/>
      <sheetName val="3.공통공사대비"/>
      <sheetName val="범례표"/>
      <sheetName val="옹벽일반수량"/>
      <sheetName val="품셈집계표"/>
      <sheetName val="연결관암거"/>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총투입계"/>
      <sheetName val="대창(함평)"/>
      <sheetName val="대창(함평)-창열"/>
      <sheetName val="연습"/>
      <sheetName val="Sheet5"/>
      <sheetName val="견적"/>
      <sheetName val="조명율표"/>
      <sheetName val="수량3"/>
      <sheetName val="골재산출"/>
      <sheetName val="바닥판"/>
      <sheetName val="입력DATA"/>
      <sheetName val="흥양2교토공집계표"/>
      <sheetName val="토공"/>
      <sheetName val="COMPARISON TABLE"/>
      <sheetName val="crude.SLAB RE-bar"/>
      <sheetName val="CRUDE RE-bar"/>
      <sheetName val="부대공Ⅱ"/>
      <sheetName val="총집계"/>
      <sheetName val="보온자재단가표"/>
      <sheetName val="전기"/>
      <sheetName val="물량표S"/>
      <sheetName val="PAINT"/>
      <sheetName val="SUMMARY"/>
      <sheetName val="물량표"/>
      <sheetName val="Macro1"/>
      <sheetName val="예산대비"/>
      <sheetName val="지장물C"/>
      <sheetName val="법면"/>
      <sheetName val="구조물공"/>
      <sheetName val="중기일위대가"/>
      <sheetName val="배수공1"/>
      <sheetName val="전체"/>
      <sheetName val="공통가설"/>
      <sheetName val="원형1호맨홀토공수량"/>
      <sheetName val="본체"/>
      <sheetName val="TYPE-A"/>
      <sheetName val="1.설계기준"/>
      <sheetName val="기기리스트"/>
      <sheetName val="sw1"/>
      <sheetName val="W3단면"/>
      <sheetName val="설직재-1"/>
      <sheetName val="관리,공감"/>
      <sheetName val="업체별기성내역"/>
      <sheetName val="물량표(신)"/>
      <sheetName val="가로등내역서"/>
      <sheetName val="내력서"/>
      <sheetName val="배수통관(좌)"/>
      <sheetName val="토목품셈"/>
      <sheetName val="음료실행"/>
      <sheetName val="안정계산"/>
      <sheetName val="단면검토"/>
      <sheetName val="신규 수주분(사용자 정의)"/>
      <sheetName val="DATA2000"/>
      <sheetName val="역T형"/>
      <sheetName val="일반부표"/>
      <sheetName val="설계예산"/>
      <sheetName val="교각계산"/>
      <sheetName val="손익분석"/>
      <sheetName val="연령현황"/>
      <sheetName val="99노임기준"/>
      <sheetName val="일위대가(건축)"/>
      <sheetName val="20관리비율"/>
      <sheetName val="세목전체"/>
      <sheetName val="좌측"/>
      <sheetName val="WORK"/>
      <sheetName val="1.2.1 마루높이결정"/>
      <sheetName val="개산공사비"/>
      <sheetName val="3.하중산정4.지지력"/>
      <sheetName val="표지 (2)"/>
      <sheetName val="일위대가(계측기설치)"/>
      <sheetName val="단가산출서1"/>
      <sheetName val="식재총괄"/>
      <sheetName val="토적계산서"/>
      <sheetName val="2.입력sheet"/>
      <sheetName val="마산방향철근집계"/>
      <sheetName val="DATA 입력란"/>
      <sheetName val="CPM챠트"/>
      <sheetName val="H-pile(298x299)"/>
      <sheetName val="H-pile(250x250)"/>
      <sheetName val="총괄내역서"/>
      <sheetName val="1.우편집중내역서"/>
      <sheetName val="물가자료"/>
      <sheetName val="2.가정단면"/>
      <sheetName val="원가계산서"/>
      <sheetName val="수입"/>
      <sheetName val="조경"/>
      <sheetName val="SILICATE"/>
      <sheetName val="TB-내역서"/>
      <sheetName val="시설물기초"/>
      <sheetName val="뚝토공"/>
      <sheetName val="UEC영화관본공사내역"/>
      <sheetName val="정렬"/>
      <sheetName val="금융비용"/>
      <sheetName val="토공총괄집계"/>
      <sheetName val="건축공사"/>
      <sheetName val="지주목시비량산출서"/>
      <sheetName val="일반공사"/>
      <sheetName val="원하도급내역서(당초)"/>
      <sheetName val="견적서"/>
      <sheetName val="배수공"/>
      <sheetName val="조작대(1연)"/>
      <sheetName val="내역표지"/>
      <sheetName val="&lt;목록&gt;"/>
      <sheetName val="직공비"/>
      <sheetName val="plan&amp;section of foundation"/>
      <sheetName val="pile bearing capa &amp; arrenge"/>
      <sheetName val="design load"/>
      <sheetName val="working load at the btm ft."/>
      <sheetName val="stability check"/>
      <sheetName val="design criteria"/>
      <sheetName val="산근(PE,300)"/>
      <sheetName val="특2호부관하천산근"/>
      <sheetName val="특2호하천산근"/>
      <sheetName val="PAD TR보호대기초"/>
      <sheetName val="가로등기초"/>
      <sheetName val="전력"/>
      <sheetName val="CTG"/>
      <sheetName val="소비자가"/>
      <sheetName val="중기손료"/>
      <sheetName val="설계명세서"/>
      <sheetName val="#3_일위대가목록"/>
      <sheetName val="차수공개요"/>
      <sheetName val="공사비산출내역"/>
      <sheetName val="당초"/>
      <sheetName val="PIPING"/>
      <sheetName val="#2_일위대가목록"/>
      <sheetName val="중기"/>
      <sheetName val="DB"/>
      <sheetName val="Thuc thanh"/>
      <sheetName val="시중노임(공사)"/>
      <sheetName val="단가 "/>
      <sheetName val="일위총괄표"/>
      <sheetName val="자  재"/>
      <sheetName val="건축외주"/>
      <sheetName val="포장물량집계"/>
      <sheetName val="MOTOR"/>
      <sheetName val="FAB별"/>
      <sheetName val="DTCT"/>
      <sheetName val="Chiet tinh dz35"/>
      <sheetName val="가압장(토목)"/>
      <sheetName val="RFP002"/>
      <sheetName val="01"/>
      <sheetName val="Rooms"/>
      <sheetName val="영동(D)"/>
      <sheetName val="TABLE DB"/>
      <sheetName val="쌍용 data base"/>
      <sheetName val="업무분장"/>
      <sheetName val="전력구구조물산근"/>
      <sheetName val="설계명세"/>
      <sheetName val="GIAVLIEU"/>
      <sheetName val="SAP"/>
      <sheetName val="Sheet4"/>
      <sheetName val="code HTT Thap"/>
      <sheetName val="Notes"/>
      <sheetName val="Mall"/>
      <sheetName val="escon"/>
      <sheetName val="FitOutConfCentre"/>
      <sheetName val="D&amp;W def."/>
      <sheetName val="GVL"/>
      <sheetName val="RAB AR&amp;STR"/>
      <sheetName val="Xunit (단위환산)"/>
      <sheetName val="고객사 관리 코드"/>
      <sheetName val="연부97-1"/>
      <sheetName val="울산자동제어"/>
      <sheetName val="6PILE__(돌출)2"/>
      <sheetName val="내역서_2"/>
      <sheetName val="1_설계조건2"/>
      <sheetName val="2_2_S-Curve"/>
      <sheetName val="플랜트_설치"/>
      <sheetName val="설명서_"/>
      <sheetName val="8_PILE__(돌출)"/>
      <sheetName val="3BL공동구_수량1"/>
      <sheetName val="돌담교_상부수량1"/>
      <sheetName val="8_석축단위(H=1_5M)"/>
      <sheetName val="준검_내역서"/>
      <sheetName val="3_공통공사대비"/>
      <sheetName val="방배동내역_(총괄)"/>
      <sheetName val="COMPARISON_TABLE"/>
      <sheetName val="crude_SLAB_RE-bar"/>
      <sheetName val="CRUDE_RE-bar"/>
      <sheetName val="1_설계기준"/>
      <sheetName val="신규_수주분(사용자_정의)"/>
      <sheetName val="단면_(2)"/>
      <sheetName val="1_2_1_마루높이결정"/>
      <sheetName val="3_하중산정4_지지력"/>
      <sheetName val="표지_(2)"/>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PAD_TR보호대기초"/>
      <sheetName val="실행내역서_"/>
      <sheetName val="Thuc_thanh"/>
      <sheetName val="Xunit_(단위환산)"/>
      <sheetName val="고객사_관리_코드"/>
      <sheetName val="SEX"/>
      <sheetName val="125x125"/>
      <sheetName val="2.1 受電設備棟"/>
      <sheetName val="2.2 受・防火水槽"/>
      <sheetName val="2.3 排水処理設備棟"/>
      <sheetName val="2.4 倉庫棟"/>
      <sheetName val="2.5 守衛棟"/>
      <sheetName val="TOSHIBA-Structure"/>
      <sheetName val="RATE"/>
      <sheetName val="電気設備表"/>
      <sheetName val="Gia"/>
      <sheetName val="슬래브수량"/>
      <sheetName val="노임단가 "/>
      <sheetName val="물집"/>
      <sheetName val="덧씌우기구간수량산출1"/>
      <sheetName val="흄관기초"/>
      <sheetName val="추정설계"/>
      <sheetName val="품셈"/>
      <sheetName val="빗물받이(910-510-410)"/>
      <sheetName val="우배수"/>
      <sheetName val="집 계 표"/>
      <sheetName val="콘크리트타설집계표"/>
      <sheetName val="新철폐복"/>
      <sheetName val="SCOPE OF WORK"/>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주경기-오배수"/>
      <sheetName val="식재일위대가"/>
      <sheetName val="설계변경원가계산총괄표"/>
      <sheetName val="식재인부"/>
      <sheetName val="소방현물"/>
      <sheetName val="인명부"/>
      <sheetName val="내역및총괄"/>
      <sheetName val="M1"/>
      <sheetName val="(3.품질관리 시험 총괄표)"/>
      <sheetName val="공사비예산서(토목분)"/>
      <sheetName val="토량1-1"/>
      <sheetName val="단가조사-2"/>
      <sheetName val="VE절감"/>
      <sheetName val="수량집계표"/>
      <sheetName val="수량BOQ"/>
      <sheetName val="거래처등록"/>
      <sheetName val="도장수량(하1)"/>
      <sheetName val="주형"/>
      <sheetName val="TEL"/>
      <sheetName val="물류최종8월7"/>
      <sheetName val="264"/>
      <sheetName val="Coax Designer"/>
      <sheetName val="(3_품질관리_시험_총괄표)"/>
      <sheetName val="DI-ESTI"/>
      <sheetName val="견적대비"/>
      <sheetName val="단가조사서"/>
      <sheetName val="목차"/>
      <sheetName val="절취및터파기"/>
      <sheetName val="통영LNG입찰현황"/>
      <sheetName val="CON포장수량"/>
      <sheetName val="CONUNIT"/>
      <sheetName val="BOILING검토"/>
      <sheetName val="입찰보고"/>
      <sheetName val="COL"/>
      <sheetName val="간지9)"/>
      <sheetName val="WEON"/>
      <sheetName val="차선도색현황"/>
      <sheetName val="지구단위계획"/>
      <sheetName val="세부내역"/>
      <sheetName val="Civil. Sub-Station 1"/>
      <sheetName val="CTEMCOST"/>
      <sheetName val="tong du toan"/>
      <sheetName val="DAF-2"/>
      <sheetName val="Quantity"/>
      <sheetName val="MAIN GATE HOUSE"/>
      <sheetName val="PH 5"/>
      <sheetName val="Parem"/>
      <sheetName val="Dầm -4.7m"/>
      <sheetName val="BIDDING-SUM"/>
      <sheetName val="入力作成表"/>
      <sheetName val="ESTI."/>
      <sheetName val="BQ-E20-02(Rp)"/>
      <sheetName val="electrical"/>
      <sheetName val="NKC6"/>
      <sheetName val="학생내역"/>
      <sheetName val="Div26 - Elect"/>
      <sheetName val="Ma TP"/>
      <sheetName val="6PILE__(돌출)3"/>
      <sheetName val="내역서_3"/>
      <sheetName val="1_설계조건3"/>
      <sheetName val="Thuc_thanh1"/>
      <sheetName val="2_2_S-Curve1"/>
      <sheetName val="8_PILE__(돌출)1"/>
      <sheetName val="Chiet_tinh_dz35"/>
      <sheetName val="TABLE_DB"/>
      <sheetName val="쌍용_data_base"/>
      <sheetName val="플랜트_설치1"/>
      <sheetName val="단면_(2)1"/>
      <sheetName val="code_HTT_Thap"/>
      <sheetName val="D&amp;W_def_"/>
      <sheetName val="RAB_AR&amp;STR"/>
      <sheetName val="설명서_1"/>
      <sheetName val="3BL공동구_수량2"/>
      <sheetName val="돌담교_상부수량2"/>
      <sheetName val="8_석축단위(H=1_5M)1"/>
      <sheetName val="준검_내역서1"/>
      <sheetName val="3_공통공사대비1"/>
      <sheetName val="방배동내역_(총괄)1"/>
      <sheetName val="COMPARISON_TABLE1"/>
      <sheetName val="crude_SLAB_RE-bar1"/>
      <sheetName val="CRUDE_RE-bar1"/>
      <sheetName val="1_설계기준1"/>
      <sheetName val="신규_수주분(사용자_정의)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PAD_TR보호대기초1"/>
      <sheetName val="실행내역서_1"/>
      <sheetName val="2_1_受電設備棟"/>
      <sheetName val="2_2_受・防火水槽"/>
      <sheetName val="2_3_排水処理設備棟"/>
      <sheetName val="2_4_倉庫棟"/>
      <sheetName val="2_5_守衛棟"/>
      <sheetName val="dongia_(2)"/>
      <sheetName val="t-h_HA_THE"/>
      <sheetName val="THPDMoi__(2)"/>
      <sheetName val="DON_GIA"/>
      <sheetName val="CHITIET_VL-NC-TT_-1p"/>
      <sheetName val="TONG_HOP_VL-NC_TT"/>
      <sheetName val="TH_XL"/>
      <sheetName val="CHITIET_VL-NC-TT-3p"/>
      <sheetName val="KPVC-BD_"/>
      <sheetName val="CHITIET_VL-NC"/>
      <sheetName val="B3A_-_TOWER_A"/>
      <sheetName val="4-Lane_bridge"/>
      <sheetName val="(3_품질관리_시험_총괄표)1"/>
      <sheetName val="별표_"/>
      <sheetName val="토공(우물통,기타)_"/>
      <sheetName val="Coax_Designer"/>
      <sheetName val="Civil__Sub-Station_1"/>
      <sheetName val="tong_du_toan"/>
      <sheetName val="MAIN_GATE_HOUSE"/>
      <sheetName val="Xunit_(단위환산)1"/>
      <sheetName val="고객사_관리_코드1"/>
      <sheetName val="SCOPE_OF_WORK"/>
      <sheetName val="Dầm_-4_7m"/>
      <sheetName val="PH_5"/>
      <sheetName val="ESTI_"/>
      <sheetName val="Internal Finish"/>
      <sheetName val="4.1DNR기계(공법)"/>
      <sheetName val="A2"/>
      <sheetName val="CC16-내역서"/>
      <sheetName val="물량산출표"/>
      <sheetName val="물가시세"/>
      <sheetName val="교대(A1-A2)"/>
      <sheetName val="기계경비목록"/>
      <sheetName val="단가표"/>
      <sheetName val="시작4"/>
      <sheetName val="개별직종노임단가(2005.1)"/>
      <sheetName val="입력란"/>
      <sheetName val="97노임단가"/>
      <sheetName val="COVER"/>
      <sheetName val="배관배선 단가조사"/>
      <sheetName val="일위대가집계"/>
      <sheetName val="본사인상전"/>
      <sheetName val="단가산출1"/>
      <sheetName val="공종"/>
      <sheetName val="주식"/>
      <sheetName val="망미"/>
      <sheetName val="인사자료총집계"/>
      <sheetName val="을지"/>
      <sheetName val="상촌2교-일반수량집계"/>
      <sheetName val="실행내역 "/>
      <sheetName val="단면(1)"/>
      <sheetName val="현장경상비"/>
      <sheetName val="단가조사"/>
      <sheetName val="A LINE"/>
      <sheetName val="1.설계설명서"/>
      <sheetName val="[일위대가9803.xls][일위대가9803.xls]A_2"/>
      <sheetName val="[일위대가9803.xls][일위대가9803.xls]A_3"/>
      <sheetName val="신대방33(적용)"/>
      <sheetName val="사다리"/>
      <sheetName val="상행-교대(A1-A2)"/>
      <sheetName val="설비내역서"/>
      <sheetName val="전기내역서"/>
      <sheetName val="철거현황"/>
      <sheetName val="관급자재"/>
      <sheetName val="와동수량"/>
      <sheetName val="12호기내역서(건축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공 집계"/>
      <sheetName val="(3)BOX수량산출"/>
      <sheetName val="(1)횡집계"/>
      <sheetName val="  횡배수관수량산출  "/>
      <sheetName val="횡_배_터파_평균_H"/>
      <sheetName val="  날개벽수량산출  "/>
      <sheetName val="날개벽단위수량"/>
      <sheetName val="집수정수량산출"/>
      <sheetName val="  집수정토공단위수량"/>
      <sheetName val="  집수정표준도  "/>
      <sheetName val="  집수정단위수량  "/>
      <sheetName val="(2)종배수관수량산출"/>
      <sheetName val="면벽단위수량"/>
      <sheetName val="  날개벽,차수벽터파기  "/>
      <sheetName val="  BOX구간공제  "/>
      <sheetName val="  BOX (4.0X2.0)"/>
      <sheetName val="4.0X2.0 단위수량"/>
      <sheetName val="  BOX (1.5X1.5)"/>
      <sheetName val="1.5X15 단위수량 "/>
      <sheetName val="  날개벽,차수벽터파기   (2)"/>
      <sheetName val="맹암거 설치조서"/>
      <sheetName val="도수로설치조서"/>
      <sheetName val="  배수관수량산출  "/>
      <sheetName val="  평균 H 산출  "/>
      <sheetName val="날개벽 집계"/>
      <sheetName val="횡배수 공제그림"/>
      <sheetName val="  도 수 로  "/>
      <sheetName val="  종배수관집계  "/>
      <sheetName val="  &quot;종&quot;수량  "/>
      <sheetName val="집수,면벽 집계"/>
      <sheetName val="  면벽수량(2)  "/>
      <sheetName val=" 종 면벽단위수량  "/>
      <sheetName val="  면벽토공"/>
      <sheetName val="면벽단위수량  "/>
      <sheetName val="pe"/>
      <sheetName val="1호 집수정"/>
      <sheetName val="  1호집수정수량  "/>
      <sheetName val="  1호집수정토공단위수량"/>
      <sheetName val="2호집수정"/>
      <sheetName val="2호집수정단위수량"/>
      <sheetName val="2호집수정토공단위수량 "/>
      <sheetName val="  BOX공  "/>
      <sheetName val="  BOX수량  "/>
      <sheetName val="  날개벽공제량  "/>
      <sheetName val=" BOX날개벽"/>
      <sheetName val="난간벽"/>
      <sheetName val="차수벽"/>
      <sheetName val="표지"/>
      <sheetName val=" 배수관 집계 "/>
      <sheetName val="   양회 산출  "/>
      <sheetName val="배수관 조서"/>
      <sheetName val="  배수관 수량산출  "/>
      <sheetName val="   배수관 터파기(H) "/>
      <sheetName val="  배수관 터파기 산출  "/>
      <sheetName val="집수정단위(H=1.0)"/>
      <sheetName val="집수정터파기"/>
      <sheetName val="실행철강하도"/>
      <sheetName val="설계서을"/>
      <sheetName val="자재"/>
      <sheetName val="단가산출"/>
      <sheetName val="개산공사비"/>
      <sheetName val="#REF"/>
      <sheetName val="DATE"/>
      <sheetName val="레미콘"/>
      <sheetName val="아스콘"/>
      <sheetName val="토공집계"/>
      <sheetName val="토공"/>
      <sheetName val="폐기합"/>
      <sheetName val="폐기물"/>
      <sheetName val="변화치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NS-N"/>
      <sheetName val="단가근거"/>
      <sheetName val="누산총괄표"/>
      <sheetName val="품목조정율"/>
      <sheetName val="수량이동조서"/>
      <sheetName val="수량이동조서 (2)"/>
      <sheetName val="Module4"/>
      <sheetName val="조명시설"/>
      <sheetName val="단 box"/>
      <sheetName val="실행철강하도"/>
      <sheetName val="데리네이타현황"/>
      <sheetName val="수량산출"/>
      <sheetName val="양수장내역"/>
      <sheetName val="양수장"/>
      <sheetName val="98NS-N2"/>
      <sheetName val="Sheet1 (2)"/>
      <sheetName val="전기단가조사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98NS-N"/>
      <sheetName val="조명시설"/>
      <sheetName val="하조서"/>
      <sheetName val="BID"/>
      <sheetName val="지구단위계획"/>
      <sheetName val="단 box"/>
      <sheetName val="배관단가조사서"/>
      <sheetName val="집계표"/>
      <sheetName val="내역서"/>
      <sheetName val="ABUT수량-A1"/>
      <sheetName val="평균높이산출근거"/>
      <sheetName val="횡배수관위치조서"/>
      <sheetName val="#REF"/>
      <sheetName val="한강운반비"/>
      <sheetName val="DATA"/>
      <sheetName val="일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전기단가조사서"/>
      <sheetName val="일위대가(1)"/>
      <sheetName val="중기사용료"/>
      <sheetName val="98NS-N"/>
      <sheetName val="종단계산"/>
      <sheetName val="가정급수관"/>
      <sheetName val="200"/>
      <sheetName val="단가산출"/>
      <sheetName val="정렬"/>
      <sheetName val="손익분석"/>
      <sheetName val="설계예산서"/>
      <sheetName val="공사비"/>
      <sheetName val="수벽설치(효자)"/>
      <sheetName val="경비공통"/>
      <sheetName val="오억미만"/>
      <sheetName val="개요"/>
      <sheetName val="3BL공동구 수량"/>
      <sheetName val="자재집계표"/>
      <sheetName val="코드표"/>
      <sheetName val="SLAB&quot;1&quot;"/>
      <sheetName val="옥외전력간선설비공사"/>
      <sheetName val="합천내역"/>
      <sheetName val="단가"/>
      <sheetName val="토공총괄표"/>
      <sheetName val="자료입력"/>
      <sheetName val="인건비 "/>
      <sheetName val="하조서"/>
      <sheetName val="배수통관(좌)"/>
      <sheetName val="총괄"/>
      <sheetName val="인건-측정"/>
      <sheetName val="램머"/>
      <sheetName val="품산출서"/>
      <sheetName val="설계명세서"/>
      <sheetName val="내역서"/>
      <sheetName val="대조표(0108)"/>
      <sheetName val="CCTV"/>
      <sheetName val="2000년1차"/>
      <sheetName val="2000전체분"/>
      <sheetName val="가시설(TYPE-A)"/>
      <sheetName val="1-1평균터파기고(1)"/>
      <sheetName val="통신2005"/>
      <sheetName val="NYS"/>
      <sheetName val="콘센트신설"/>
      <sheetName val="자재목록"/>
      <sheetName val="단가비교표_공통1"/>
      <sheetName val="토공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NS-N"/>
      <sheetName val="단가근거"/>
      <sheetName val="누산총괄표"/>
      <sheetName val="품목조정율"/>
      <sheetName val="수량이동조서"/>
      <sheetName val="수량이동조서 (2)"/>
      <sheetName val="Module4"/>
      <sheetName val="조명시설"/>
      <sheetName val="단 box"/>
      <sheetName val="실행철강하도"/>
      <sheetName val="데리네이타현황"/>
      <sheetName val="수량산출"/>
      <sheetName val="양수장내역"/>
      <sheetName val="양수장"/>
      <sheetName val="98NS-N2"/>
      <sheetName val="Sheet1 (2)"/>
      <sheetName val="일위대가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장덕2결과"/>
      <sheetName val="방추골결과"/>
      <sheetName val="사막골결과"/>
      <sheetName val="등정골결과"/>
      <sheetName val="뱀골결과"/>
      <sheetName val="운남결과"/>
      <sheetName val="송두"/>
      <sheetName val="베리안"/>
      <sheetName val="장덕3"/>
      <sheetName val="부대장덕3"/>
      <sheetName val="부대송두"/>
      <sheetName val="부대안송"/>
      <sheetName val="부대베리"/>
      <sheetName val="부대사막"/>
      <sheetName val="부대장덕2"/>
      <sheetName val="부대뱀"/>
      <sheetName val="부대등정"/>
      <sheetName val="부대방추"/>
      <sheetName val="사업개요 (2)"/>
      <sheetName val="등정골"/>
      <sheetName val="방추골"/>
      <sheetName val="사막골"/>
      <sheetName val="장덕2"/>
      <sheetName val="뱀골"/>
      <sheetName val="자재단가"/>
      <sheetName val="양수장"/>
      <sheetName val="일위대가(1)"/>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변경총괄"/>
      <sheetName val="고능변경"/>
      <sheetName val="원당변경"/>
      <sheetName val="마전변경"/>
      <sheetName val="왕림변경"/>
      <sheetName val="강내변경"/>
      <sheetName val="총괄표"/>
      <sheetName val="양수장변경"/>
      <sheetName val="양수장"/>
      <sheetName val="양수장내역"/>
      <sheetName val="수중모터"/>
      <sheetName val="고능모터"/>
      <sheetName val="원당모터"/>
      <sheetName val="마전모터"/>
      <sheetName val="왕림모터"/>
      <sheetName val="강내모터"/>
      <sheetName val="전기공사"/>
      <sheetName val="관로공사"/>
      <sheetName val="터파기물량"/>
      <sheetName val="단가자료"/>
      <sheetName val="덕전리"/>
      <sheetName val="자재"/>
      <sheetName val="단가"/>
      <sheetName val="조명시설"/>
    </sheetNames>
    <sheetDataSet>
      <sheetData sheetId="0"/>
      <sheetData sheetId="1"/>
      <sheetData sheetId="2"/>
      <sheetData sheetId="3"/>
      <sheetData sheetId="4"/>
      <sheetData sheetId="5"/>
      <sheetData sheetId="6"/>
      <sheetData sheetId="7"/>
      <sheetData sheetId="8"/>
      <sheetData sheetId="9">
        <row r="281">
          <cell r="A281" t="str">
            <v>　</v>
          </cell>
        </row>
      </sheetData>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정렬"/>
      <sheetName val="퍼스트"/>
      <sheetName val="영주우회도로"/>
      <sheetName val="하도급"/>
      <sheetName val="토공"/>
      <sheetName val="철콘"/>
      <sheetName val="포장"/>
      <sheetName val="상하수도"/>
      <sheetName val="하도샘플"/>
      <sheetName val="산출내역서집계표"/>
      <sheetName val="주요측점"/>
      <sheetName val="자재단가"/>
      <sheetName val="양수장"/>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산출내역서집계표"/>
      <sheetName val="주요측점"/>
      <sheetName val="자재단가"/>
      <sheetName val="노임단가"/>
      <sheetName val="DATE"/>
      <sheetName val="6PILE  (돌출)"/>
      <sheetName val="수량산출"/>
      <sheetName val="기초자료"/>
      <sheetName val="1.설계조건"/>
      <sheetName val="우각부보강"/>
      <sheetName val="물가시세"/>
      <sheetName val="단위중량"/>
      <sheetName val="가도공"/>
      <sheetName val="총괄표"/>
      <sheetName val="갑지"/>
      <sheetName val="#REF"/>
      <sheetName val="단위수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대치판정"/>
      <sheetName val="집계표"/>
      <sheetName val="원가 (2)"/>
      <sheetName val="설비단가표"/>
      <sheetName val="N賃率-職"/>
      <sheetName val="I一般比"/>
      <sheetName val="기계경비산출기준"/>
      <sheetName val="터파기및재료"/>
      <sheetName val="산출내역서집계표"/>
      <sheetName val="주요측점"/>
      <sheetName val="Sheet1"/>
      <sheetName val="실행철강하도"/>
      <sheetName val="하조서"/>
      <sheetName val="설직재-1"/>
      <sheetName val="코드"/>
      <sheetName val="원본(갑지)"/>
      <sheetName val="단"/>
      <sheetName val="한강운반비"/>
      <sheetName val="입력"/>
      <sheetName val="구의33고"/>
      <sheetName val="J直材4"/>
      <sheetName val="직노"/>
      <sheetName val="ABUT수량-A1"/>
      <sheetName val="인건비"/>
      <sheetName val="금호"/>
      <sheetName val="위치조서"/>
      <sheetName val="#REF"/>
      <sheetName val="직재"/>
      <sheetName val="입찰안"/>
      <sheetName val="거푸집1_4회_(2)"/>
      <sheetName val="거푸집6회_(2)"/>
      <sheetName val="철근조립,성토_절토고르기"/>
      <sheetName val="잡철물제작_설치(보통)_(2001)"/>
      <sheetName val="잡철물제작_설치(보통)_(스텐)"/>
      <sheetName val="잡철물제작_설치_(복잡)"/>
      <sheetName val="잡철물제작_(간단)"/>
      <sheetName val="잡철물제작_(보통1)"/>
      <sheetName val="바탕_도장(목재면)"/>
      <sheetName val="실사_(2)"/>
      <sheetName val="실사_(3)"/>
      <sheetName val="폴리카보네이트3MM__(2)"/>
      <sheetName val="아크릴판5MM__(3)"/>
      <sheetName val="폴리카보네이트9_5MM"/>
      <sheetName val="버스노선도_(900-600)"/>
      <sheetName val="버스픽토_(2)"/>
      <sheetName val="유리공사8M_(2)"/>
      <sheetName val="유리공사8M_(3)"/>
      <sheetName val="유리공사8M_(애칭)"/>
      <sheetName val="잡철물설치(보통)_(2)"/>
      <sheetName val="의자제작_(6)"/>
      <sheetName val="의자제작_(2)"/>
      <sheetName val="의자제작_(3)"/>
      <sheetName val="의자제작_(4)"/>
      <sheetName val="의자제작_(5)"/>
      <sheetName val="의자제작_(7)"/>
      <sheetName val="의자제작_(8)"/>
      <sheetName val="지도제작설치_(양면)_(2)"/>
      <sheetName val="지도제작설치_(단면)"/>
      <sheetName val="지도제작설치_(양면)"/>
      <sheetName val="지도제작설치_(양면)_(3)"/>
      <sheetName val="원가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
      <sheetName val="공통(20-91)"/>
      <sheetName val="기계경비산출기준"/>
      <sheetName val="터파기및재료"/>
      <sheetName val="산출내역서집계표"/>
    </sheetNames>
    <sheetDataSet>
      <sheetData sheetId="0"/>
      <sheetData sheetId="1" refreshError="1"/>
      <sheetData sheetId="2" refreshError="1"/>
      <sheetData sheetId="3" refreshError="1"/>
      <sheetData sheetId="4"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공통(20-91)"/>
      <sheetName val="기계경비산출기준"/>
      <sheetName val="터파기및재료"/>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REF"/>
      <sheetName val="실행철강하도"/>
      <sheetName val="2공구산출내역"/>
      <sheetName val="당사실시1"/>
      <sheetName val="공통(20-91)"/>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1,2공구원가계산서"/>
      <sheetName val="1공구산출내역서"/>
      <sheetName val="지급자재"/>
      <sheetName val="원가계산서"/>
      <sheetName val="관급"/>
      <sheetName val="기계경비산출기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날개벽수량표"/>
      <sheetName val="내역서2안"/>
      <sheetName val="기계경비산출기준"/>
      <sheetName val="실행철강하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기계경비(시간당)"/>
      <sheetName val="1공구내역서(1)"/>
      <sheetName val="램머"/>
      <sheetName val="청천내"/>
      <sheetName val="실행철강하도"/>
      <sheetName val="관급"/>
      <sheetName val="공통(20-9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집계표"/>
      <sheetName val="인건-측정"/>
      <sheetName val="내역서"/>
      <sheetName val="#REF"/>
      <sheetName val="관급"/>
      <sheetName val="날개벽수량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v>1</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refreshError="1"/>
      <sheetData sheetId="33"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지급자재"/>
      <sheetName val="자재일위(경)"/>
      <sheetName val="날개벽수량표"/>
      <sheetName val="배수관연장조서"/>
      <sheetName val="양수장"/>
      <sheetName val="덕전리"/>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실행철강하도"/>
      <sheetName val="2공구산출내역"/>
      <sheetName val="일위"/>
      <sheetName val="sheet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전체"/>
      <sheetName val="2공구산출내역"/>
      <sheetName val="일위"/>
      <sheetName val="청천내"/>
      <sheetName val="#REF"/>
      <sheetName val="산출내역서집계표"/>
      <sheetName val="약품공급2"/>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준검 내역서"/>
      <sheetName val="성창원"/>
      <sheetName val="소비자가"/>
      <sheetName val="구조물집계"/>
      <sheetName val="토공집계"/>
      <sheetName val="퍼스트"/>
      <sheetName val="단가 및 재료비"/>
      <sheetName val="대포2교접속"/>
      <sheetName val="천방교접속"/>
      <sheetName val="접지수량"/>
      <sheetName val="내역서"/>
      <sheetName val="적점"/>
      <sheetName val="직공비"/>
      <sheetName val="수량산출"/>
      <sheetName val="노임단가"/>
      <sheetName val="산출근거"/>
      <sheetName val="교각계산"/>
      <sheetName val="문학간접"/>
      <sheetName val="단가"/>
      <sheetName val="입찰"/>
      <sheetName val="현경"/>
      <sheetName val="4차원가계산서"/>
      <sheetName val="품셈TABLE"/>
      <sheetName val="SHEET PILE단가"/>
      <sheetName val="2000청천-덕평발주"/>
      <sheetName val="위치조서"/>
      <sheetName val="원가서"/>
      <sheetName val="공량산출서"/>
      <sheetName val="교각1"/>
      <sheetName val="매입"/>
      <sheetName val="ABUT수량-A1"/>
      <sheetName val="LD"/>
      <sheetName val="갑지"/>
      <sheetName val="전기2005"/>
      <sheetName val="통신2005"/>
      <sheetName val="재료비"/>
      <sheetName val="일위집계표"/>
      <sheetName val="접속도로1"/>
      <sheetName val="1.설계조건"/>
      <sheetName val="C1ㅇ"/>
      <sheetName val="설비2차"/>
      <sheetName val="실행내역서 "/>
      <sheetName val="일위대가"/>
      <sheetName val="콘_재료분리(1)"/>
      <sheetName val="기성내역"/>
      <sheetName val="정렬"/>
      <sheetName val="Macro1"/>
      <sheetName val="실행철강하도"/>
      <sheetName val="앉음벽 (2)"/>
      <sheetName val="제출내역 (2)"/>
      <sheetName val="DB"/>
      <sheetName val="접속도수량집계표"/>
      <sheetName val="철근집계"/>
      <sheetName val="예산서"/>
      <sheetName val="DATE"/>
      <sheetName val="요율"/>
      <sheetName val="금액내역서"/>
      <sheetName val="실행(1)"/>
      <sheetName val="RE9604"/>
      <sheetName val="자재일람"/>
      <sheetName val="내역"/>
      <sheetName val="자판실행"/>
      <sheetName val="방수"/>
      <sheetName val="관급자재"/>
      <sheetName val="JUCKEYK"/>
      <sheetName val="경"/>
      <sheetName val="Resource2"/>
      <sheetName val="전선(총)"/>
      <sheetName val="수로단위수량"/>
      <sheetName val="초기화면"/>
      <sheetName val="폐기물"/>
      <sheetName val="을"/>
      <sheetName val="대비2"/>
      <sheetName val="터파기및재료"/>
      <sheetName val="동방설계서"/>
      <sheetName val="재료값"/>
      <sheetName val="0001new"/>
      <sheetName val="인수공규격"/>
      <sheetName val="tggwan(mac)"/>
      <sheetName val="입출재고현황 (2)"/>
      <sheetName val="BID"/>
      <sheetName val="guard(mac)"/>
      <sheetName val="관급"/>
      <sheetName val="교통대책내역"/>
      <sheetName val="제경비"/>
      <sheetName val="내화구조체FTA"/>
      <sheetName val="빗물받이(910-510-410)"/>
      <sheetName val="2002하반기노임기준"/>
      <sheetName val="설계실행투찰"/>
      <sheetName val="전기일위목록"/>
      <sheetName val="7.경제성결과"/>
      <sheetName val="일반부표"/>
      <sheetName val="여과지동"/>
      <sheetName val="기초자료"/>
      <sheetName val="1,2공구원가계산서"/>
      <sheetName val="1공구산출내역서"/>
      <sheetName val="계림(함평)"/>
      <sheetName val="계림(장성)"/>
      <sheetName val="상수도토공집계표"/>
      <sheetName val="노임"/>
      <sheetName val="적현로"/>
      <sheetName val="옹벽"/>
      <sheetName val="DATA"/>
      <sheetName val="A 견적"/>
      <sheetName val="당진1,2호기전선관설치및접지4차공사내역서-을지"/>
      <sheetName val="도급"/>
      <sheetName val="4.전기"/>
      <sheetName val="평가데이터"/>
      <sheetName val="준공정산"/>
      <sheetName val="수량 산출서(당초)"/>
      <sheetName val="부하계산서"/>
      <sheetName val="TOWER 10TON"/>
      <sheetName val="설계"/>
      <sheetName val="2000년하반기"/>
      <sheetName val="Sheet5"/>
      <sheetName val="당초수량"/>
      <sheetName val="산출내역서"/>
      <sheetName val="자재"/>
      <sheetName val="b_balju"/>
      <sheetName val="설계개요"/>
      <sheetName val="5.동별횡주관경"/>
      <sheetName val="신호등일위대가"/>
      <sheetName val="데리네이타현황"/>
      <sheetName val="자재단가비교표"/>
      <sheetName val="봉양~조차장간고하개명(신설)"/>
      <sheetName val="슬래브수량"/>
      <sheetName val="물가시세"/>
      <sheetName val="정부노임단가"/>
      <sheetName val="수량산출근거"/>
      <sheetName val="건축내역서"/>
      <sheetName val="부대내역"/>
      <sheetName val="일위집계(기존)"/>
      <sheetName val="작업일보"/>
      <sheetName val="우수"/>
      <sheetName val="125PIECE"/>
      <sheetName val="토사(PE)"/>
      <sheetName val="토목"/>
      <sheetName val="3.하중산정4.지지력"/>
      <sheetName val="판"/>
      <sheetName val="현장관리비참조"/>
      <sheetName val="환율change"/>
      <sheetName val="기기리스트"/>
      <sheetName val="일일총괄"/>
      <sheetName val="전동기"/>
      <sheetName val="원가계산서"/>
      <sheetName val="공사개요"/>
      <sheetName val="COVER"/>
      <sheetName val="Sheet6"/>
      <sheetName val="서울대규장각(가시설흙막이)"/>
      <sheetName val="일위목록"/>
      <sheetName val="Macro(전선)"/>
      <sheetName val="Sheet2"/>
      <sheetName val="노임단가 (2)"/>
      <sheetName val="esc"/>
      <sheetName val="자재입고"/>
      <sheetName val="제수"/>
      <sheetName val="공기"/>
      <sheetName val="직재"/>
      <sheetName val="조명시설"/>
      <sheetName val="일용노임단가"/>
      <sheetName val="전체_1설계"/>
      <sheetName val="과천MAIN"/>
      <sheetName val="내역(입찰)"/>
      <sheetName val="진주방향"/>
      <sheetName val="3월집계"/>
      <sheetName val="원가총괄"/>
      <sheetName val="내역기준"/>
      <sheetName val="연결임시"/>
      <sheetName val="갑지1"/>
      <sheetName val="중강당 내역"/>
      <sheetName val="총괄표"/>
      <sheetName val="갑지(추정)"/>
      <sheetName val="원도급"/>
      <sheetName val="하도급"/>
      <sheetName val="계산표지"/>
      <sheetName val="LF자재단가"/>
      <sheetName val="가도공"/>
      <sheetName val="물가자료"/>
      <sheetName val="I一般比"/>
      <sheetName val="플랜트 설치"/>
      <sheetName val="간접비계산"/>
      <sheetName val="1.취수장"/>
      <sheetName val="공사비총괄표"/>
      <sheetName val="날개벽수량표"/>
      <sheetName val="건축"/>
      <sheetName val="lee"/>
      <sheetName val="집계표소트"/>
      <sheetName val="경비_원본"/>
      <sheetName val="실행내역"/>
      <sheetName val="옥내소화전계산서"/>
      <sheetName val="단위수량산출"/>
      <sheetName val="일위산출"/>
      <sheetName val="공통부대관리"/>
      <sheetName val="유치원내역"/>
      <sheetName val="자재테이블"/>
      <sheetName val="일위대가목록"/>
      <sheetName val="Sheet1 (2)"/>
      <sheetName val="8.석축단위(H=1.5M)"/>
      <sheetName val="BSD (2)"/>
      <sheetName val="연습장소"/>
      <sheetName val="국내조달(통합-1)"/>
      <sheetName val="하수급견적대비"/>
      <sheetName val="단가표 (2)"/>
      <sheetName val="빌딩 안내"/>
      <sheetName val="건축공사"/>
      <sheetName val="Y-WORK"/>
      <sheetName val="현장경비"/>
      <sheetName val="A공구"/>
      <sheetName val="정산서"/>
      <sheetName val="정리부09"/>
      <sheetName val="총괄내역서"/>
      <sheetName val="접슬S=90"/>
      <sheetName val="접슬S≠90"/>
      <sheetName val="07피뢰침설비공사"/>
      <sheetName val="급,배기팬"/>
      <sheetName val="입찰품의서"/>
      <sheetName val="기초자료입력"/>
      <sheetName val="토공사"/>
      <sheetName val="내역표지"/>
      <sheetName val="편입토지조서"/>
      <sheetName val="전체제잡비"/>
      <sheetName val="관리비비계상"/>
      <sheetName val="세원견적서"/>
      <sheetName val="인건-측정"/>
      <sheetName val="수입"/>
      <sheetName val="전기계산"/>
      <sheetName val="DESIGN_CRETERIA"/>
      <sheetName val="Excel"/>
      <sheetName val="수량산출내역1115"/>
      <sheetName val="산정표"/>
      <sheetName val="착공내역"/>
      <sheetName val="조건"/>
      <sheetName val="가설공사비"/>
      <sheetName val="실행"/>
      <sheetName val="충주"/>
      <sheetName val="토공사B동추가"/>
      <sheetName val="간접"/>
      <sheetName val="수량산출서"/>
      <sheetName val="옹벽수량집계표"/>
      <sheetName val="본사인상전"/>
      <sheetName val="Front"/>
      <sheetName val="wall"/>
      <sheetName val="공사비집계표"/>
      <sheetName val="원가계산"/>
      <sheetName val="기준"/>
      <sheetName val="터널조도"/>
      <sheetName val="차액보증"/>
      <sheetName val="집수정(600-700)"/>
      <sheetName val="자재단가"/>
      <sheetName val="원가계산서구조조정"/>
      <sheetName val="#2_일위대가목록"/>
      <sheetName val="정보"/>
      <sheetName val="청주(철골발주의뢰서)"/>
      <sheetName val="분전반일위대가"/>
      <sheetName val="노무비 근거"/>
      <sheetName val="단가산출"/>
      <sheetName val="rate"/>
      <sheetName val="Total"/>
      <sheetName val="가공비"/>
      <sheetName val="내역(가지)"/>
      <sheetName val="2"/>
      <sheetName val="집계"/>
      <sheetName val="Customer Databas"/>
      <sheetName val="영흥TL(UP,DOWN) "/>
      <sheetName val="공사비산출내역"/>
      <sheetName val="실행비교"/>
      <sheetName val="정류기"/>
      <sheetName val="직노"/>
      <sheetName val="T형( 파일기초) 공현1교"/>
      <sheetName val="노임단가표"/>
      <sheetName val="단가_및_재료비"/>
      <sheetName val="노임,재료비"/>
      <sheetName val="Macro(차단기)"/>
      <sheetName val="임대동호배치"/>
      <sheetName val="A01"/>
      <sheetName val="A11"/>
      <sheetName val="A16"/>
      <sheetName val="A02"/>
      <sheetName val="A03"/>
      <sheetName val="A04"/>
      <sheetName val="A05"/>
      <sheetName val="A06"/>
      <sheetName val="A07"/>
      <sheetName val="A08a"/>
      <sheetName val="A08b"/>
      <sheetName val="REDUCER"/>
      <sheetName val="WE'T"/>
      <sheetName val="공통가설"/>
      <sheetName val="F4-F7"/>
      <sheetName val="부하(성남)"/>
      <sheetName val="현설자료UT"/>
      <sheetName val="을(1차)"/>
      <sheetName val="완도-군외"/>
      <sheetName val="테이블"/>
      <sheetName val=" 소방공사 산출근거"/>
      <sheetName val="3BL공동구 수량"/>
      <sheetName val="민감도분석"/>
      <sheetName val="자동제어"/>
      <sheetName val="총괄설계내역서"/>
      <sheetName val="코드"/>
      <sheetName val="정내"/>
      <sheetName val="입고장부 (4)"/>
      <sheetName val="목록표"/>
      <sheetName val="화재 탐지 설비"/>
      <sheetName val="남양시작동자105노65기1.3화1.2"/>
      <sheetName val="토공총괄표"/>
      <sheetName val="S0"/>
      <sheetName val="설비공사"/>
      <sheetName val="FM"/>
      <sheetName val="관리,공감"/>
      <sheetName val="2공종별예산조서"/>
      <sheetName val="조명율표"/>
      <sheetName val="AHU집계"/>
      <sheetName val="공조기휀"/>
      <sheetName val="공조기"/>
      <sheetName val="주방"/>
      <sheetName val="상세내역,전력산출서"/>
      <sheetName val="간선계산"/>
      <sheetName val="지급자재"/>
      <sheetName val="재개발"/>
      <sheetName val="주경기-오배수"/>
      <sheetName val="전입"/>
      <sheetName val="재집"/>
      <sheetName val="총"/>
      <sheetName val="FAB별"/>
      <sheetName val="조경일람"/>
      <sheetName val="신관(1)"/>
      <sheetName val="spc 배관견적"/>
      <sheetName val="오산갈곳"/>
      <sheetName val="일위단가"/>
      <sheetName val=""/>
      <sheetName val="코드일람표2001년10월"/>
      <sheetName val="간이영수증"/>
      <sheetName val="전기설계변경"/>
      <sheetName val="DANGA"/>
      <sheetName val="DATA 입력란"/>
      <sheetName val="1. 설계조건 2.단면가정 3. 하중계산"/>
      <sheetName val="자료입력"/>
      <sheetName val="설계명세서"/>
      <sheetName val="예산명세서"/>
      <sheetName val="가설"/>
      <sheetName val="설계조건"/>
      <sheetName val="N賃率-職"/>
      <sheetName val="10월관리비"/>
      <sheetName val="견적"/>
      <sheetName val="6PILE  (돌출)"/>
      <sheetName val="전도자금"/>
      <sheetName val="표준건축비"/>
      <sheetName val="미드수량"/>
      <sheetName val="토목품셈"/>
      <sheetName val="개발운영비청구"/>
      <sheetName val="70%"/>
      <sheetName val="개요"/>
      <sheetName val="2.대외공문"/>
      <sheetName val="개략"/>
      <sheetName val="PROJECT BRIEF"/>
      <sheetName val="공정증감대ㅈ표"/>
      <sheetName val="단위단가"/>
      <sheetName val="기초단가"/>
      <sheetName val="수압집계"/>
      <sheetName val="설비"/>
      <sheetName val="SCH"/>
      <sheetName val="CTEMCOST"/>
      <sheetName val="98지급계획"/>
      <sheetName val="품셈"/>
      <sheetName val="골조시행"/>
      <sheetName val="IBASE"/>
      <sheetName val="도담구내 개소별 명세"/>
      <sheetName val="을부담운반비"/>
      <sheetName val="5.전사투자계획종함안"/>
      <sheetName val="200"/>
      <sheetName val="관리동"/>
      <sheetName val="자재목록"/>
      <sheetName val="노임목록"/>
      <sheetName val="데이타"/>
      <sheetName val="구조물철거타공정이월"/>
      <sheetName val="대공종"/>
      <sheetName val="철근계"/>
      <sheetName val="설계예산서"/>
      <sheetName val="단가일람"/>
      <sheetName val="8설7발"/>
      <sheetName val="위생-sa"/>
      <sheetName val="POOM_MOTO"/>
      <sheetName val="POOM_MOTO2"/>
      <sheetName val="A4"/>
      <sheetName val="00000"/>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갑지"/>
      <sheetName val="설계서"/>
      <sheetName val="갑지-총괄"/>
      <sheetName val="을지-총괄"/>
      <sheetName val="을지"/>
      <sheetName val="기초"/>
      <sheetName val="바디"/>
      <sheetName val="수량산출서"/>
      <sheetName val="을지 (2)"/>
      <sheetName val="기초 (2)"/>
      <sheetName val="바디 (2)"/>
      <sheetName val="수량산출서 (2)"/>
      <sheetName val="#REF"/>
      <sheetName val="횡배수관"/>
      <sheetName val="2공구산출내역"/>
      <sheetName val="파일의이용"/>
      <sheetName val="가도공"/>
      <sheetName val="암거구체2련"/>
      <sheetName val="콘_재료분리(1)"/>
    </sheetNames>
    <sheetDataSet>
      <sheetData sheetId="0"/>
      <sheetData sheetId="1"/>
      <sheetData sheetId="2"/>
      <sheetData sheetId="3"/>
      <sheetData sheetId="4"/>
      <sheetData sheetId="5"/>
      <sheetData sheetId="6"/>
      <sheetData sheetId="7"/>
      <sheetData sheetId="8"/>
      <sheetData sheetId="9"/>
      <sheetData sheetId="10"/>
      <sheetData sheetId="11">
        <row r="7">
          <cell r="E7" t="str">
            <v>(0.5*0.5*0.65)*2</v>
          </cell>
        </row>
      </sheetData>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개요"/>
      <sheetName val="계산"/>
      <sheetName val="총괄"/>
      <sheetName val="내역"/>
      <sheetName val="일위"/>
      <sheetName val="일반시방서"/>
      <sheetName val="기술시방서"/>
      <sheetName val="2공구산출내역"/>
      <sheetName val="실행철강하도"/>
      <sheetName val="DATE"/>
      <sheetName val="1,2공구원가계산서"/>
      <sheetName val="1공구산출내역서"/>
      <sheetName val="코드표"/>
      <sheetName val="98NS-N"/>
      <sheetName val="관급"/>
      <sheetName val="#REF"/>
      <sheetName val="2000년1차"/>
      <sheetName val="조산양수장"/>
      <sheetName val="일위대가"/>
      <sheetName val="기본설계기준"/>
      <sheetName val="맨홀수량산출"/>
      <sheetName val="노무비 근거"/>
      <sheetName val="날개벽수량표"/>
      <sheetName val="우수공,맨홀,집수정"/>
      <sheetName val="DANGA"/>
      <sheetName val="자재단가"/>
      <sheetName val="인입관수량총괄"/>
      <sheetName val="청천내"/>
      <sheetName val="내역서"/>
      <sheetName val="tggwan(mac)"/>
      <sheetName val="98수문일위"/>
      <sheetName val="단위중량"/>
      <sheetName val="자재목록"/>
      <sheetName val="기본단가표"/>
      <sheetName val="중기목록"/>
      <sheetName val="터파기및재료"/>
      <sheetName val="전기단가조사서"/>
      <sheetName val="재료값"/>
      <sheetName val="산출근거"/>
      <sheetName val="노임단가"/>
      <sheetName val="흥양2교토공집계표"/>
      <sheetName val="차수보수량산출"/>
      <sheetName val="헐기"/>
      <sheetName val="단위수량"/>
      <sheetName val="표준차도부연장집계-ASP"/>
      <sheetName val="철집"/>
      <sheetName val="STEEL BOX 단면설계(SEC.8)"/>
      <sheetName val="공사비증감"/>
      <sheetName val="철근량"/>
      <sheetName val="지장물조서"/>
      <sheetName val="사통"/>
      <sheetName val="산수배수"/>
      <sheetName val="원가계산서"/>
      <sheetName val="3련 BOX"/>
      <sheetName val="수량산출"/>
      <sheetName val="Sheet1 (2)"/>
      <sheetName val="ABUT수량-A1"/>
      <sheetName val="총괄내역서"/>
      <sheetName val="투찰내역"/>
      <sheetName val="을 1"/>
      <sheetName val="을 2"/>
      <sheetName val="일반수량"/>
      <sheetName val="가스"/>
    </sheetNames>
    <sheetDataSet>
      <sheetData sheetId="0" refreshError="1"/>
      <sheetData sheetId="1"/>
      <sheetData sheetId="2"/>
      <sheetData sheetId="3"/>
      <sheetData sheetId="4"/>
      <sheetData sheetId="5" refreshError="1">
        <row r="73">
          <cell r="V73" t="str">
            <v>방진복</v>
          </cell>
          <cell r="W73" t="str">
            <v>소방용방수복</v>
          </cell>
          <cell r="X73" t="str">
            <v>SCA1205N</v>
          </cell>
          <cell r="Y73" t="str">
            <v>SET</v>
          </cell>
          <cell r="Z73">
            <v>520000</v>
          </cell>
          <cell r="AA73" t="str">
            <v>물자P1254</v>
          </cell>
        </row>
        <row r="74">
          <cell r="V74" t="str">
            <v>용접봉(3.2MM)</v>
          </cell>
          <cell r="W74" t="str">
            <v>SS400</v>
          </cell>
          <cell r="X74" t="str">
            <v>산소-철봉</v>
          </cell>
          <cell r="Y74" t="str">
            <v>KG</v>
          </cell>
          <cell r="Z74">
            <v>1130</v>
          </cell>
          <cell r="AA74" t="str">
            <v>물자P1066</v>
          </cell>
        </row>
        <row r="75">
          <cell r="V75" t="str">
            <v>용접봉(4MM)</v>
          </cell>
          <cell r="W75" t="str">
            <v>KSE4311,SM400</v>
          </cell>
          <cell r="X75" t="str">
            <v>전기-연강용</v>
          </cell>
          <cell r="Y75" t="str">
            <v>KG</v>
          </cell>
          <cell r="Z75">
            <v>1520</v>
          </cell>
          <cell r="AA75" t="str">
            <v>물자P1063</v>
          </cell>
        </row>
        <row r="76">
          <cell r="V76" t="str">
            <v>용접봉(3.2MM)</v>
          </cell>
          <cell r="W76" t="str">
            <v>STS304,고장력강용</v>
          </cell>
          <cell r="X76" t="str">
            <v>AWSE308-16</v>
          </cell>
          <cell r="Y76" t="str">
            <v>KG</v>
          </cell>
          <cell r="Z76">
            <v>5790</v>
          </cell>
          <cell r="AA76" t="str">
            <v>물자P1064</v>
          </cell>
        </row>
        <row r="77">
          <cell r="V77" t="str">
            <v>용접봉(4MM)</v>
          </cell>
          <cell r="W77" t="str">
            <v>"</v>
          </cell>
          <cell r="X77" t="str">
            <v>AWSE309-16</v>
          </cell>
          <cell r="Y77" t="str">
            <v>KG</v>
          </cell>
          <cell r="Z77">
            <v>8230</v>
          </cell>
          <cell r="AA77" t="str">
            <v>물자P1063</v>
          </cell>
        </row>
        <row r="78">
          <cell r="V78" t="str">
            <v>용접봉</v>
          </cell>
          <cell r="W78" t="str">
            <v>KSE4301연강용</v>
          </cell>
          <cell r="X78" t="str">
            <v>3.2MM</v>
          </cell>
          <cell r="Y78" t="str">
            <v>KG</v>
          </cell>
          <cell r="Z78">
            <v>1220</v>
          </cell>
          <cell r="AA78" t="str">
            <v>"</v>
          </cell>
        </row>
        <row r="79">
          <cell r="V79" t="str">
            <v>용접봉(3.2MM)</v>
          </cell>
          <cell r="W79" t="str">
            <v>AWSB-CUP(인청동)</v>
          </cell>
          <cell r="X79" t="str">
            <v>은납봉</v>
          </cell>
          <cell r="Y79" t="str">
            <v>KG</v>
          </cell>
          <cell r="Z79" t="str">
            <v>11.140</v>
          </cell>
          <cell r="AA79" t="str">
            <v>물자P1066</v>
          </cell>
        </row>
        <row r="80">
          <cell r="V80" t="str">
            <v>산소</v>
          </cell>
          <cell r="W80" t="str">
            <v>6000=6M³</v>
          </cell>
          <cell r="X80" t="str">
            <v>99%이상</v>
          </cell>
          <cell r="Y80" t="str">
            <v>M³</v>
          </cell>
          <cell r="Z80">
            <v>1333</v>
          </cell>
          <cell r="AA80" t="str">
            <v>물자P1143</v>
          </cell>
        </row>
        <row r="81">
          <cell r="V81" t="str">
            <v>산소</v>
          </cell>
          <cell r="W81" t="str">
            <v>6000L용</v>
          </cell>
          <cell r="X81" t="str">
            <v>99%이상</v>
          </cell>
          <cell r="Y81" t="str">
            <v>병</v>
          </cell>
          <cell r="Z81">
            <v>8000</v>
          </cell>
          <cell r="AA81" t="str">
            <v>"</v>
          </cell>
        </row>
        <row r="82">
          <cell r="V82" t="str">
            <v>아세틸렌</v>
          </cell>
          <cell r="W82" t="str">
            <v>1Kg=853L</v>
          </cell>
          <cell r="X82" t="str">
            <v>AC98%용접용</v>
          </cell>
          <cell r="Y82" t="str">
            <v>M³</v>
          </cell>
          <cell r="Z82">
            <v>7033</v>
          </cell>
          <cell r="AA82" t="str">
            <v>"</v>
          </cell>
        </row>
        <row r="83">
          <cell r="V83" t="str">
            <v>아세틸렌</v>
          </cell>
          <cell r="W83" t="str">
            <v>4500L용</v>
          </cell>
          <cell r="X83" t="str">
            <v>AC98%용접</v>
          </cell>
          <cell r="Y83" t="str">
            <v>통</v>
          </cell>
          <cell r="Z83">
            <v>31652</v>
          </cell>
          <cell r="AA83" t="str">
            <v>"</v>
          </cell>
        </row>
        <row r="84">
          <cell r="V84" t="str">
            <v>아세칠렌</v>
          </cell>
          <cell r="Y84" t="str">
            <v>KG</v>
          </cell>
          <cell r="Z84">
            <v>6000</v>
          </cell>
          <cell r="AA84" t="str">
            <v>"</v>
          </cell>
        </row>
        <row r="85">
          <cell r="V85" t="str">
            <v>휘발유</v>
          </cell>
          <cell r="W85" t="str">
            <v>무연</v>
          </cell>
          <cell r="Y85" t="str">
            <v>L</v>
          </cell>
          <cell r="Z85">
            <v>1179</v>
          </cell>
          <cell r="AA85" t="str">
            <v>거래P876</v>
          </cell>
        </row>
        <row r="86">
          <cell r="V86" t="str">
            <v>경유</v>
          </cell>
          <cell r="W86" t="str">
            <v>저유황</v>
          </cell>
          <cell r="X86" t="str">
            <v>0.1%</v>
          </cell>
          <cell r="Y86" t="str">
            <v>L</v>
          </cell>
          <cell r="Z86">
            <v>465</v>
          </cell>
          <cell r="AA86" t="str">
            <v>"</v>
          </cell>
        </row>
        <row r="87">
          <cell r="V87" t="str">
            <v>엔진유</v>
          </cell>
          <cell r="W87" t="str">
            <v>Zic Supervis HVI32-68</v>
          </cell>
          <cell r="X87" t="str">
            <v>건설장비용</v>
          </cell>
          <cell r="Y87" t="str">
            <v>L</v>
          </cell>
          <cell r="Z87">
            <v>1650</v>
          </cell>
          <cell r="AA87" t="str">
            <v>거래P878</v>
          </cell>
        </row>
        <row r="88">
          <cell r="V88" t="str">
            <v>건조유</v>
          </cell>
          <cell r="W88" t="str">
            <v>저유황0.5%</v>
          </cell>
          <cell r="X88" t="str">
            <v>경유</v>
          </cell>
          <cell r="Y88" t="str">
            <v>L</v>
          </cell>
          <cell r="Z88">
            <v>465</v>
          </cell>
          <cell r="AA88" t="str">
            <v>거래P876</v>
          </cell>
        </row>
        <row r="89">
          <cell r="V89" t="str">
            <v>세척유</v>
          </cell>
          <cell r="W89" t="str">
            <v>Therm 20-30</v>
          </cell>
          <cell r="X89" t="str">
            <v>열매체유</v>
          </cell>
          <cell r="Y89" t="str">
            <v>L</v>
          </cell>
          <cell r="Z89">
            <v>1150</v>
          </cell>
          <cell r="AA89" t="str">
            <v>거래P878</v>
          </cell>
        </row>
        <row r="90">
          <cell r="V90" t="str">
            <v>그리스</v>
          </cell>
          <cell r="W90" t="str">
            <v>Multifak EP0,1,2,3</v>
          </cell>
          <cell r="X90" t="str">
            <v>산업용</v>
          </cell>
          <cell r="Y90" t="str">
            <v>Kg</v>
          </cell>
          <cell r="Z90">
            <v>2666</v>
          </cell>
          <cell r="AA90" t="str">
            <v>거래P877</v>
          </cell>
        </row>
        <row r="91">
          <cell r="V91" t="str">
            <v>기계오일</v>
          </cell>
          <cell r="W91" t="str">
            <v>건설장비옹</v>
          </cell>
          <cell r="X91" t="str">
            <v>Rando Oil 32-68</v>
          </cell>
          <cell r="Y91" t="str">
            <v>L</v>
          </cell>
          <cell r="Z91">
            <v>1550</v>
          </cell>
          <cell r="AA91" t="str">
            <v>거래P878</v>
          </cell>
        </row>
        <row r="92">
          <cell r="V92" t="str">
            <v>아스팔트</v>
          </cell>
          <cell r="W92" t="str">
            <v>MC-1.3</v>
          </cell>
          <cell r="Y92" t="str">
            <v>L</v>
          </cell>
          <cell r="Z92">
            <v>290</v>
          </cell>
          <cell r="AA92" t="str">
            <v>거래P97</v>
          </cell>
        </row>
        <row r="93">
          <cell r="V93" t="str">
            <v>신너</v>
          </cell>
          <cell r="W93" t="str">
            <v>KSM 5319-2</v>
          </cell>
          <cell r="Y93" t="str">
            <v>L</v>
          </cell>
          <cell r="Z93">
            <v>1283</v>
          </cell>
          <cell r="AA93" t="str">
            <v>물자P399</v>
          </cell>
        </row>
        <row r="94">
          <cell r="V94" t="str">
            <v>신나</v>
          </cell>
          <cell r="W94" t="str">
            <v>EPOXY용</v>
          </cell>
          <cell r="X94" t="str">
            <v>024</v>
          </cell>
          <cell r="Y94" t="str">
            <v>L</v>
          </cell>
          <cell r="Z94">
            <v>2985</v>
          </cell>
          <cell r="AA94" t="str">
            <v>물자P386</v>
          </cell>
        </row>
        <row r="95">
          <cell r="V95" t="str">
            <v>신나</v>
          </cell>
          <cell r="W95" t="str">
            <v>ANTI FOULING</v>
          </cell>
          <cell r="X95" t="str">
            <v>SB-TN-133</v>
          </cell>
          <cell r="Y95" t="str">
            <v>L</v>
          </cell>
          <cell r="Z95">
            <v>1283</v>
          </cell>
          <cell r="AA95" t="str">
            <v>물자P399</v>
          </cell>
        </row>
        <row r="96">
          <cell r="V96" t="str">
            <v>희석재</v>
          </cell>
          <cell r="Y96" t="str">
            <v>통</v>
          </cell>
          <cell r="Z96">
            <v>8800</v>
          </cell>
          <cell r="AA96" t="str">
            <v>'98단가</v>
          </cell>
        </row>
        <row r="97">
          <cell r="V97" t="str">
            <v>녹막이페인트</v>
          </cell>
          <cell r="W97" t="str">
            <v>KSM 5311-2</v>
          </cell>
          <cell r="X97" t="str">
            <v>광명단</v>
          </cell>
          <cell r="Y97" t="str">
            <v>L</v>
          </cell>
          <cell r="Z97">
            <v>4178</v>
          </cell>
          <cell r="AA97" t="str">
            <v>거래P79</v>
          </cell>
        </row>
        <row r="98">
          <cell r="V98" t="str">
            <v>조합페인트</v>
          </cell>
          <cell r="W98" t="str">
            <v>KSM 5312 1급 백색</v>
          </cell>
          <cell r="Y98" t="str">
            <v>L</v>
          </cell>
          <cell r="Z98">
            <v>3900</v>
          </cell>
          <cell r="AA98" t="str">
            <v>"</v>
          </cell>
        </row>
        <row r="99">
          <cell r="V99" t="str">
            <v>TAL EPOXY</v>
          </cell>
          <cell r="X99" t="str">
            <v>HS0303</v>
          </cell>
          <cell r="Y99" t="str">
            <v>L</v>
          </cell>
          <cell r="Z99">
            <v>4063</v>
          </cell>
          <cell r="AA99" t="str">
            <v>물자P390</v>
          </cell>
        </row>
        <row r="100">
          <cell r="V100" t="str">
            <v>PURE EPOXY</v>
          </cell>
          <cell r="X100" t="str">
            <v>BP-S-20080</v>
          </cell>
          <cell r="Y100" t="str">
            <v>L</v>
          </cell>
          <cell r="Z100">
            <v>3500</v>
          </cell>
          <cell r="AA100" t="str">
            <v>물자P393</v>
          </cell>
        </row>
        <row r="101">
          <cell r="V101" t="str">
            <v>방오도료</v>
          </cell>
          <cell r="W101" t="str">
            <v>AF738 비닐수지계</v>
          </cell>
          <cell r="X101" t="str">
            <v>코비닐 A/F</v>
          </cell>
          <cell r="Y101" t="str">
            <v>L</v>
          </cell>
          <cell r="Z101">
            <v>14850</v>
          </cell>
          <cell r="AA101" t="str">
            <v>물자P406</v>
          </cell>
        </row>
        <row r="102">
          <cell r="V102" t="str">
            <v>ZINC RICH PRIMER</v>
          </cell>
          <cell r="X102" t="str">
            <v>KSM 5325 1종</v>
          </cell>
          <cell r="Y102" t="str">
            <v>L</v>
          </cell>
          <cell r="Z102">
            <v>10222</v>
          </cell>
          <cell r="AA102" t="str">
            <v>물가정P276</v>
          </cell>
        </row>
        <row r="103">
          <cell r="V103" t="str">
            <v>ATO COATING METAL</v>
          </cell>
          <cell r="Y103" t="str">
            <v>G</v>
          </cell>
          <cell r="Z103">
            <v>153</v>
          </cell>
          <cell r="AA103" t="str">
            <v>'98단가</v>
          </cell>
        </row>
        <row r="104">
          <cell r="V104" t="str">
            <v>넝마</v>
          </cell>
          <cell r="Y104" t="str">
            <v>KG</v>
          </cell>
          <cell r="Z104">
            <v>1200</v>
          </cell>
          <cell r="AA104" t="str">
            <v>물자.부15</v>
          </cell>
        </row>
        <row r="105">
          <cell r="V105" t="str">
            <v>연마지</v>
          </cell>
          <cell r="W105" t="str">
            <v>#120</v>
          </cell>
          <cell r="Y105" t="str">
            <v>매</v>
          </cell>
          <cell r="Z105">
            <v>190</v>
          </cell>
          <cell r="AA105" t="str">
            <v>거래755</v>
          </cell>
        </row>
        <row r="106">
          <cell r="V106" t="str">
            <v>퍼티</v>
          </cell>
          <cell r="W106" t="str">
            <v>철재면용</v>
          </cell>
          <cell r="Y106" t="str">
            <v>KG</v>
          </cell>
          <cell r="Z106">
            <v>696</v>
          </cell>
          <cell r="AA106" t="str">
            <v>물자389</v>
          </cell>
        </row>
        <row r="107">
          <cell r="V107" t="str">
            <v>WIRE BRUSH</v>
          </cell>
          <cell r="W107" t="str">
            <v>상품</v>
          </cell>
          <cell r="Y107" t="str">
            <v>EA</v>
          </cell>
          <cell r="Z107">
            <v>690</v>
          </cell>
          <cell r="AA107" t="str">
            <v>물자P1058</v>
          </cell>
        </row>
        <row r="108">
          <cell r="V108" t="str">
            <v>프라이머</v>
          </cell>
          <cell r="W108" t="str">
            <v xml:space="preserve">DC 3470 </v>
          </cell>
          <cell r="X108" t="str">
            <v>4333-02</v>
          </cell>
          <cell r="Y108" t="str">
            <v>KG</v>
          </cell>
          <cell r="Z108">
            <v>2850</v>
          </cell>
          <cell r="AA108" t="str">
            <v>적산378</v>
          </cell>
        </row>
        <row r="109">
          <cell r="V109" t="str">
            <v>테이프</v>
          </cell>
          <cell r="W109" t="str">
            <v>강관외부도장</v>
          </cell>
          <cell r="Y109" t="str">
            <v xml:space="preserve"> M²</v>
          </cell>
          <cell r="Z109">
            <v>4856</v>
          </cell>
          <cell r="AA109" t="str">
            <v>"</v>
          </cell>
        </row>
        <row r="110">
          <cell r="V110" t="str">
            <v>실링제</v>
          </cell>
          <cell r="W110" t="str">
            <v>"</v>
          </cell>
          <cell r="Y110" t="str">
            <v>KG</v>
          </cell>
          <cell r="Z110">
            <v>5082</v>
          </cell>
          <cell r="AA110" t="str">
            <v>"</v>
          </cell>
        </row>
        <row r="111">
          <cell r="V111" t="str">
            <v>플럭스</v>
          </cell>
          <cell r="W111" t="str">
            <v>고온용</v>
          </cell>
          <cell r="Y111" t="str">
            <v>G</v>
          </cell>
          <cell r="Z111">
            <v>13</v>
          </cell>
        </row>
        <row r="112">
          <cell r="V112" t="str">
            <v>아르곤</v>
          </cell>
          <cell r="W112" t="str">
            <v>AR 99.9%</v>
          </cell>
          <cell r="Y112" t="str">
            <v>L</v>
          </cell>
          <cell r="Z112">
            <v>2250</v>
          </cell>
          <cell r="AA112" t="str">
            <v>물자P1143</v>
          </cell>
        </row>
        <row r="113">
          <cell r="V113" t="str">
            <v>모래</v>
          </cell>
          <cell r="X113" t="str">
            <v>서울지역</v>
          </cell>
          <cell r="Y113" t="str">
            <v>M³</v>
          </cell>
          <cell r="Z113">
            <v>8000</v>
          </cell>
          <cell r="AA113" t="str">
            <v>물자P109</v>
          </cell>
        </row>
        <row r="114">
          <cell r="V114" t="str">
            <v>동력부러쉬</v>
          </cell>
          <cell r="W114" t="str">
            <v>벨트샌더(EBS-30)</v>
          </cell>
          <cell r="Y114" t="str">
            <v>대</v>
          </cell>
          <cell r="Z114">
            <v>150000</v>
          </cell>
          <cell r="AA114" t="str">
            <v>물자P1084</v>
          </cell>
        </row>
        <row r="115">
          <cell r="V115" t="str">
            <v>노즐</v>
          </cell>
          <cell r="W115" t="str">
            <v>산업용</v>
          </cell>
          <cell r="X115" t="str">
            <v>KEM3/8SUS</v>
          </cell>
          <cell r="Y115" t="str">
            <v>EA</v>
          </cell>
          <cell r="Z115">
            <v>38400</v>
          </cell>
          <cell r="AA115" t="str">
            <v>물자1107</v>
          </cell>
        </row>
        <row r="116">
          <cell r="V116" t="str">
            <v>함석</v>
          </cell>
          <cell r="W116" t="str">
            <v>#31*3*6</v>
          </cell>
          <cell r="X116" t="str">
            <v>KSD3506,0.25t</v>
          </cell>
          <cell r="Y116" t="str">
            <v xml:space="preserve">매 </v>
          </cell>
          <cell r="Z116">
            <v>2282</v>
          </cell>
          <cell r="AA116" t="str">
            <v>거래13</v>
          </cell>
        </row>
        <row r="117">
          <cell r="V117" t="str">
            <v>전력요금</v>
          </cell>
          <cell r="X117" t="str">
            <v>일반용평균</v>
          </cell>
          <cell r="Y117" t="str">
            <v>KWH</v>
          </cell>
          <cell r="Z117">
            <v>70.52</v>
          </cell>
          <cell r="AA117" t="str">
            <v>물가.부172</v>
          </cell>
        </row>
        <row r="118">
          <cell r="V118" t="str">
            <v>그라인다 돌</v>
          </cell>
          <cell r="W118" t="str">
            <v>305MM</v>
          </cell>
          <cell r="X118" t="str">
            <v>KS-L6501</v>
          </cell>
          <cell r="Y118" t="str">
            <v>EA</v>
          </cell>
          <cell r="Z118">
            <v>29000</v>
          </cell>
          <cell r="AA118" t="str">
            <v>거래P755</v>
          </cell>
        </row>
        <row r="119">
          <cell r="V119" t="str">
            <v>코우크스</v>
          </cell>
          <cell r="W119" t="str">
            <v>7300Kal/Kg</v>
          </cell>
          <cell r="X119" t="str">
            <v>중국산</v>
          </cell>
          <cell r="Y119" t="str">
            <v>KG</v>
          </cell>
          <cell r="Z119">
            <v>250</v>
          </cell>
          <cell r="AA119" t="str">
            <v>물정보1025</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집계표"/>
      <sheetName val="내역"/>
      <sheetName val="부대공II"/>
      <sheetName val="가설사무실"/>
      <sheetName val="조직도"/>
      <sheetName val="카메라"/>
      <sheetName val="토목원가계산서"/>
      <sheetName val="토목원가"/>
      <sheetName val="집계장"/>
      <sheetName val="설계내역"/>
      <sheetName val="제외공종"/>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단가비교표"/>
      <sheetName val="Chart1"/>
      <sheetName val="내역서"/>
      <sheetName val="단위내역목록"/>
      <sheetName val="단위내역서"/>
      <sheetName val="총괄표"/>
      <sheetName val="원가(1)"/>
      <sheetName val="원가(2)"/>
      <sheetName val="공량산출서"/>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Module1"/>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표지1"/>
      <sheetName val="P礔CKAGE"/>
      <sheetName val="원가계산서"/>
      <sheetName val="설계내역서"/>
      <sheetName val="제어반공량"/>
      <sheetName val="가격조사"/>
      <sheetName val="제어반견적"/>
      <sheetName val="주요물량"/>
      <sheetName val="적쒩2002"/>
      <sheetName val="단위내엍목록"/>
      <sheetName val="WORK"/>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DS-LOAD"/>
      <sheetName val="대비"/>
      <sheetName val="일반공사"/>
      <sheetName val="2F 회의실견적(5_14 일대)"/>
      <sheetName val="CONCRETE"/>
      <sheetName val="남양시작동자105노65기1.3화1.2"/>
      <sheetName val="정부노임단가"/>
      <sheetName val="터널조도"/>
      <sheetName val="ITEM"/>
      <sheetName val="데이타"/>
      <sheetName val="지급자재"/>
      <sheetName val="D-3503"/>
      <sheetName val="공통비"/>
      <sheetName val="운반비(전선륐)"/>
      <sheetName val="차액보증"/>
      <sheetName val="전기일위대가"/>
      <sheetName val="Y-WORK"/>
      <sheetName val="코드"/>
      <sheetName val="경비"/>
      <sheetName val="날개벽"/>
      <sheetName val="A-4"/>
      <sheetName val="건축내역"/>
      <sheetName val="출근부"/>
      <sheetName val="수량산출"/>
      <sheetName val="BLOCK(1)"/>
      <sheetName val="판"/>
      <sheetName val="타공종이기"/>
      <sheetName val="자재단가"/>
      <sheetName val="ilch"/>
      <sheetName val="ABUT수량-A1"/>
      <sheetName val="CODE"/>
      <sheetName val="Sheet1 (2)"/>
      <sheetName val="31.고_x0000_RTU"/>
      <sheetName val="전차선로 물량표"/>
      <sheetName val="설계예산내역서"/>
      <sheetName val="노원열병합  건축공사기성내역서"/>
      <sheetName val="공통가설"/>
      <sheetName val="소비자가"/>
      <sheetName val="내역분기"/>
      <sheetName val="98지급계획"/>
      <sheetName val="11.자재단가"/>
      <sheetName val="#REF"/>
      <sheetName val="c_balju"/>
      <sheetName val="환률"/>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중기사용료"/>
      <sheetName val="SG"/>
      <sheetName val="부대내역"/>
      <sheetName val="공사비집계"/>
      <sheetName val="교각계산"/>
      <sheetName val="투찰"/>
      <sheetName val="6호기"/>
      <sheetName val="TEL"/>
      <sheetName val="결과조달"/>
      <sheetName val="CTEMCOST"/>
      <sheetName val="금액내역서"/>
      <sheetName val="토공"/>
      <sheetName val="001"/>
      <sheetName val="한강운반비"/>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집1"/>
      <sheetName val="8.PILE  (돌출)"/>
      <sheetName val="현금"/>
      <sheetName val="인건비"/>
      <sheetName val="연결임시"/>
      <sheetName val="단위중량"/>
      <sheetName val="L형옹벽(key)"/>
      <sheetName val="토공(완충)"/>
      <sheetName val="관람석제출"/>
      <sheetName val="BQ"/>
      <sheetName val="조경"/>
      <sheetName val="구조물철거타공정이월"/>
      <sheetName val="BID"/>
      <sheetName val="건축"/>
      <sheetName val="기초공"/>
      <sheetName val="기둥(원형)"/>
      <sheetName val="March"/>
      <sheetName val="기계내역"/>
      <sheetName val="공통부대비"/>
      <sheetName val="공사개요"/>
      <sheetName val="화재 탐지 설비"/>
      <sheetName val="내역서(총)"/>
      <sheetName val="횡배위치"/>
      <sheetName val="TOTAL"/>
      <sheetName val="최초침전지집계표"/>
      <sheetName val="설계조건"/>
      <sheetName val="안정계산"/>
      <sheetName val="단면검토"/>
      <sheetName val="단가조사서"/>
      <sheetName val="노무비"/>
      <sheetName val="K1자재(3차등)"/>
      <sheetName val="수목단가"/>
      <sheetName val="시설수량표"/>
      <sheetName val="식재수량표"/>
      <sheetName val="일위목록"/>
      <sheetName val="3BL공동구 수량"/>
      <sheetName val="견적시담(송포2공구)"/>
      <sheetName val="DATE"/>
      <sheetName val="정렬"/>
      <sheetName val="danga"/>
      <sheetName val="B"/>
      <sheetName val="총계"/>
      <sheetName val="내역서 "/>
      <sheetName val="준검 내역서"/>
      <sheetName val="산거각호표"/>
      <sheetName val="BJJIN"/>
      <sheetName val="단가"/>
      <sheetName val="시설물일위"/>
      <sheetName val="백호우계수"/>
      <sheetName val="간선계산"/>
      <sheetName val="몰탈재료산출"/>
      <sheetName val="fitting"/>
      <sheetName val="토공계산서(부체도로)"/>
      <sheetName val="중기일위대가"/>
      <sheetName val="겉장"/>
      <sheetName val="기성검사원"/>
      <sheetName val="원가"/>
      <sheetName val="토목"/>
      <sheetName val="Site Expenses"/>
      <sheetName val="토목주소"/>
      <sheetName val="프랜트면허"/>
      <sheetName val="FACTOR"/>
      <sheetName val="Sheet4"/>
      <sheetName val="손익분석"/>
      <sheetName val="총집계표"/>
      <sheetName val="DATA(BAC)"/>
      <sheetName val="조도계산서 (도서)"/>
      <sheetName val="일위대가목차"/>
      <sheetName val="신공"/>
      <sheetName val="맨홀수량집계"/>
      <sheetName val="7.1유효폭"/>
      <sheetName val="실행내역"/>
      <sheetName val="가공비"/>
      <sheetName val="수량집계"/>
      <sheetName val="총괄집계표"/>
      <sheetName val="골조시행"/>
      <sheetName val="자재집계"/>
      <sheetName val="교각1"/>
      <sheetName val="NEWDRAW"/>
      <sheetName val="설변물량"/>
      <sheetName val="말뚝물량"/>
      <sheetName val="32.銅기기초"/>
      <sheetName val="계화배수"/>
      <sheetName val="전체"/>
      <sheetName val="보합"/>
      <sheetName val="현장지지물물량"/>
      <sheetName val="JUCK"/>
      <sheetName val="토공총괄집계"/>
      <sheetName val="소업1교"/>
      <sheetName val="점수계산1-2"/>
      <sheetName val="노임"/>
      <sheetName val="hvac(제어동)"/>
      <sheetName val="을"/>
      <sheetName val="난방열교"/>
      <sheetName val="급탕열교"/>
      <sheetName val="31.고"/>
      <sheetName val="단면 (2)"/>
      <sheetName val="STORAGE"/>
      <sheetName val="2000년1차"/>
      <sheetName val="2000전체분"/>
      <sheetName val="단중표"/>
      <sheetName val="#230,#235"/>
      <sheetName val="Customer Databas"/>
      <sheetName val="단면가정"/>
      <sheetName val="(2)"/>
      <sheetName val="여흥"/>
      <sheetName val="기계실"/>
      <sheetName val="Explanation for Page 17"/>
      <sheetName val="UNIT"/>
      <sheetName val="TYPE-B 평균H"/>
      <sheetName val="경비2내역"/>
      <sheetName val="회사99"/>
      <sheetName val="eq_data"/>
      <sheetName val="설계예산서"/>
      <sheetName val="Dae_Jiju"/>
      <sheetName val="Sikje_ingun"/>
      <sheetName val="TREE_D"/>
      <sheetName val="입찰"/>
      <sheetName val="현경"/>
      <sheetName val="수량산출서"/>
      <sheetName val="2.대외공문"/>
      <sheetName val="부대대비"/>
      <sheetName val="냉연집계"/>
      <sheetName val="TABLE"/>
      <sheetName val="계산근거"/>
      <sheetName val="unit 4"/>
      <sheetName val="예산서"/>
      <sheetName val="입력DATA"/>
      <sheetName val="예산변경사항"/>
      <sheetName val="일위대가표"/>
      <sheetName val="견적서"/>
      <sheetName val="2.예산냴역검토서"/>
      <sheetName val="토목내역"/>
      <sheetName val="총투자비산정"/>
      <sheetName val="ROE(FI)"/>
      <sheetName val="Sens&amp;Anal"/>
      <sheetName val="EUPDAT2"/>
      <sheetName val="터파기및재료"/>
      <sheetName val="dtxl"/>
      <sheetName val="한전고리-을"/>
      <sheetName val="FRP배관단가(만수)"/>
      <sheetName val="만수배관단가"/>
      <sheetName val="년"/>
      <sheetName val="35_x000e_장주신설"/>
      <sheetName val="금액집계"/>
      <sheetName val="산업개발안내서"/>
      <sheetName val="귀래 설계 공내역서"/>
      <sheetName val="대비표"/>
      <sheetName val="내역1"/>
      <sheetName val="일위대가목록"/>
      <sheetName val="단가대비표"/>
      <sheetName val="Sheet5"/>
      <sheetName val="바닥판"/>
      <sheetName val="06-BATCH "/>
      <sheetName val="dg"/>
      <sheetName val="기계경비"/>
      <sheetName val="9GNG운반"/>
      <sheetName val="사용성검토"/>
      <sheetName val="woo(mac)"/>
      <sheetName val="내역총괄표"/>
      <sheetName val="공종별 집계"/>
      <sheetName val="현장"/>
      <sheetName val="Sheet2"/>
      <sheetName val="U-TYPE(1)"/>
      <sheetName val="원형맨홀수량"/>
      <sheetName val="단면(RW1)"/>
      <sheetName val="Macro1"/>
      <sheetName val="장비집계"/>
      <sheetName val="제경비"/>
      <sheetName val="실행예산"/>
      <sheetName val="계획"/>
      <sheetName val="계획세부"/>
      <sheetName val="사용내역서"/>
      <sheetName val="항목별내역서"/>
      <sheetName val="안전담당자"/>
      <sheetName val="유도원"/>
      <sheetName val="안전사진"/>
      <sheetName val="장문교(대전)"/>
      <sheetName val="건축(충일분)"/>
      <sheetName val="전신환매도율"/>
      <sheetName val="검색"/>
      <sheetName val="연수동"/>
      <sheetName val="건축원가계산서"/>
      <sheetName val="품목"/>
      <sheetName val="조건표"/>
      <sheetName val="TYPE1"/>
      <sheetName val="일위대가 (목록)"/>
      <sheetName val="1.수인터널"/>
      <sheetName val="변화치수"/>
      <sheetName val="45,46"/>
      <sheetName val="아파트건축"/>
      <sheetName val="실시설계"/>
      <sheetName val="1을"/>
      <sheetName val="하수급견적대비"/>
      <sheetName val="C &amp; G RHS"/>
      <sheetName val="총괄내역서"/>
      <sheetName val="SE-611"/>
      <sheetName val="을지"/>
      <sheetName val="P.M 별"/>
      <sheetName val="플랜트 설치"/>
      <sheetName val="실행철강하도"/>
      <sheetName val="실행내역서"/>
      <sheetName val="major"/>
      <sheetName val="관거공사비"/>
      <sheetName val="토 적 표"/>
      <sheetName val="품질 및 특성 보정계수"/>
      <sheetName val="전체총괄표"/>
      <sheetName val="요소별"/>
      <sheetName val="전기요금"/>
      <sheetName val="도급대비"/>
      <sheetName val="조건"/>
      <sheetName val="한전위탁공사비2"/>
      <sheetName val="자료"/>
      <sheetName val="DS-최종"/>
      <sheetName val="단위수량"/>
      <sheetName val="산근"/>
      <sheetName val="공틀공사"/>
      <sheetName val="dt0301"/>
      <sheetName val="dtt0301"/>
      <sheetName val="IMP(MAIN)"/>
      <sheetName val="IMP (REACTOR)"/>
      <sheetName val="관리비"/>
      <sheetName val="96수출"/>
      <sheetName val="J直材4"/>
      <sheetName val="8.자재단가"/>
      <sheetName val="코드표"/>
      <sheetName val="Proposal"/>
      <sheetName val="설산1.나"/>
      <sheetName val="본사S"/>
      <sheetName val="장비당단가 (1)"/>
      <sheetName val="부대공집계표"/>
      <sheetName val="보차도경계석"/>
      <sheetName val="설계명세서(선로)"/>
      <sheetName val="자재단가표"/>
      <sheetName val="BOQ-Summary_Form A2"/>
      <sheetName val="철거수량"/>
      <sheetName val="CIVIL"/>
      <sheetName val="초"/>
      <sheetName val="직노"/>
      <sheetName val="입찰안"/>
      <sheetName val="오산갈곳"/>
      <sheetName val="명세서"/>
      <sheetName val="현장관리비집계표"/>
      <sheetName val="5. COST SCHEDULE PER EXPENSE"/>
      <sheetName val="개요"/>
      <sheetName val="단면치수"/>
      <sheetName val="DIAPHRAGM"/>
      <sheetName val="118.세금과공과"/>
      <sheetName val="안정검토"/>
      <sheetName val="EQUIPMENT -2"/>
      <sheetName val="공종분류"/>
      <sheetName val="별표"/>
      <sheetName val="Despacho (c.civil)"/>
      <sheetName val="입적표"/>
      <sheetName val="Indirect Cost"/>
      <sheetName val="Qheet3"/>
      <sheetName val="Ⅴ-2.공종별내역"/>
      <sheetName val="단위세대"/>
      <sheetName val="설계산출표지"/>
      <sheetName val="공사원가계산서"/>
      <sheetName val="설계산출기초"/>
      <sheetName val="도급예산내역서총괄표"/>
      <sheetName val="을부담운반비"/>
      <sheetName val="운반비산출"/>
      <sheetName val="Main"/>
      <sheetName val="구왤집계표"/>
      <sheetName val="sum1 (2)"/>
      <sheetName val="물량산출근거"/>
      <sheetName val="구리토평1전기"/>
      <sheetName val="비대칭계수"/>
      <sheetName val="견적조건"/>
      <sheetName val="예산M12A"/>
      <sheetName val="봉방동근생"/>
      <sheetName val="Model"/>
      <sheetName val="Ⅱ1-0타"/>
      <sheetName val="국공유지및사유지"/>
      <sheetName val="전기일위목록"/>
      <sheetName val="요율"/>
      <sheetName val="CALCULATION"/>
      <sheetName val="DESIGN_CRETERIA"/>
      <sheetName val="Base_Data"/>
      <sheetName val="GIS재"/>
      <sheetName val="MTR재(한기)"/>
      <sheetName val="GIS.Ry재"/>
      <sheetName val="전동기 SPEC"/>
      <sheetName val="공사설명서"/>
      <sheetName val="5공철탑검토표"/>
      <sheetName val="4공철탑검토"/>
      <sheetName val="CS2"/>
      <sheetName val=" 견적서"/>
      <sheetName val="LOPCALC"/>
      <sheetName val="일위단가"/>
      <sheetName val="단가조정"/>
      <sheetName val="일위"/>
      <sheetName val="단가산출2"/>
      <sheetName val="진주방향"/>
      <sheetName val="건물현황"/>
      <sheetName val="재무가정"/>
      <sheetName val="설계내역(2001)"/>
      <sheetName val="총누계"/>
      <sheetName val="당초수량"/>
      <sheetName val="부재력정리"/>
      <sheetName val="배수공토공"/>
      <sheetName val="골재집계"/>
      <sheetName val="표지 (2)"/>
      <sheetName val="대비2"/>
      <sheetName val="동원인원산출"/>
      <sheetName val="COST"/>
      <sheetName val="토사(PE)"/>
      <sheetName val="배수관공"/>
      <sheetName val="단가비교표_공통1"/>
      <sheetName val="일용노임단가"/>
      <sheetName val="예산내역서"/>
      <sheetName val="우각부보강"/>
      <sheetName val="보도경계블럭"/>
      <sheetName val="전기"/>
      <sheetName val="설계서"/>
      <sheetName val="내역표지"/>
      <sheetName val="재료집계"/>
      <sheetName val="물량표"/>
      <sheetName val="가설건물"/>
      <sheetName val="IP좌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sheetData sheetId="183"/>
      <sheetData sheetId="184"/>
      <sheetData sheetId="185"/>
      <sheetData sheetId="186"/>
      <sheetData sheetId="187"/>
      <sheetData sheetId="188"/>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refreshError="1"/>
      <sheetData sheetId="646" refreshError="1"/>
      <sheetData sheetId="647" refreshError="1"/>
      <sheetData sheetId="648" refreshError="1"/>
      <sheetData sheetId="649"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1"/>
      <sheetName val="일위목록"/>
      <sheetName val="일위"/>
      <sheetName val="단면 (2)"/>
      <sheetName val="골재산출"/>
      <sheetName val="포장수량집계"/>
      <sheetName val="노무비"/>
      <sheetName val="표지1"/>
      <sheetName val="일위대가"/>
      <sheetName val="대창(장성)"/>
      <sheetName val="내역서 (2)"/>
      <sheetName val="일반수량총괄집계"/>
      <sheetName val="도로횡단-D300"/>
      <sheetName val="단가산출"/>
      <sheetName val="공사개요"/>
      <sheetName val="상촌2교-일반수량집계"/>
      <sheetName val="IGI-SU"/>
      <sheetName val="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표"/>
      <sheetName val="원가계산"/>
      <sheetName val="1차내역"/>
      <sheetName val="지급자재"/>
      <sheetName val="일위대가"/>
      <sheetName val="수량집계표"/>
      <sheetName val="부대공사집계"/>
      <sheetName val="중기"/>
      <sheetName val="단가 "/>
      <sheetName val="1번교차로"/>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내역"/>
      <sheetName val="일위목록"/>
      <sheetName val="표지1"/>
      <sheetName val="노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제경비"/>
      <sheetName val="목차"/>
      <sheetName val="관급자재"/>
      <sheetName val="일위대가"/>
      <sheetName val="일위목록"/>
      <sheetName val="간지"/>
      <sheetName val="간접"/>
      <sheetName val="#REF"/>
      <sheetName val="원가계산"/>
      <sheetName val="원가계산 (2)"/>
      <sheetName val="간선토공재집"/>
      <sheetName val="지선토공재집"/>
      <sheetName val="식재"/>
      <sheetName val="시설물"/>
      <sheetName val="식재출력용"/>
      <sheetName val="유지관리"/>
      <sheetName val="단가"/>
      <sheetName val="단가조사"/>
      <sheetName val="계수시트"/>
      <sheetName val="원가계산서"/>
      <sheetName val="서문"/>
      <sheetName val="갑지"/>
      <sheetName val="부대원내역(설비)"/>
      <sheetName val="실행내역"/>
      <sheetName val="노임"/>
      <sheetName val="공통가설공사"/>
      <sheetName val="형틀공사"/>
      <sheetName val="빗물받이(910-510-410)"/>
      <sheetName val="주공 갑지"/>
      <sheetName val="일반부표"/>
      <sheetName val="내역(토목)"/>
      <sheetName val="내역서"/>
      <sheetName val="4차원가계산서"/>
      <sheetName val="수량산출서"/>
      <sheetName val="데이타"/>
      <sheetName val="식재인부"/>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데리네이타현황"/>
      <sheetName val="Total"/>
      <sheetName val="요율"/>
      <sheetName val="갈현동"/>
      <sheetName val="설계예시"/>
      <sheetName val="북제주원가"/>
      <sheetName val="Sheet1 (2)"/>
      <sheetName val="200"/>
      <sheetName val="투찰"/>
      <sheetName val="내역갑지"/>
      <sheetName val="세부내역"/>
      <sheetName val="건축내역"/>
      <sheetName val="인건비"/>
      <sheetName val="견적공통"/>
      <sheetName val="문학간접"/>
      <sheetName val="물가시세"/>
      <sheetName val="노임단가"/>
      <sheetName val="Sheet1"/>
      <sheetName val="토공사"/>
      <sheetName val="전익자재"/>
      <sheetName val="2000년1차"/>
      <sheetName val="단가조정"/>
      <sheetName val="소방"/>
      <sheetName val="설계"/>
      <sheetName val="제경비율"/>
      <sheetName val="내역"/>
      <sheetName val="DC-O-4-S(설명서)"/>
      <sheetName val="날개수량1.5"/>
      <sheetName val="총괄내역서"/>
      <sheetName val="백호우계수"/>
      <sheetName val="단가산출서 (2)"/>
      <sheetName val="단가산출서"/>
      <sheetName val="Sheet6"/>
      <sheetName val="1호맨홀가감수량"/>
      <sheetName val="가시설(TYPE-A)"/>
      <sheetName val="1-1평균터파기고(1)"/>
      <sheetName val="1호맨홀수량산출"/>
      <sheetName val="단가 및 재료비"/>
      <sheetName val="중기사용료산출근거"/>
      <sheetName val="직급인원"/>
      <sheetName val="총인원"/>
      <sheetName val="b_balju"/>
      <sheetName val="A-4"/>
      <sheetName val="일위대가(계측기설치)"/>
      <sheetName val="모래기초"/>
      <sheetName val="준공조서"/>
      <sheetName val="공사준공계"/>
      <sheetName val="준공검사보고서"/>
      <sheetName val="분전함신설"/>
      <sheetName val="접지1종"/>
      <sheetName val="코드"/>
      <sheetName val="입찰"/>
      <sheetName val="현경"/>
      <sheetName val="전체"/>
      <sheetName val="가도공"/>
      <sheetName val="도급당초내역"/>
      <sheetName val="일 위 대 가 표 "/>
      <sheetName val="4.2유효폭의 계산"/>
      <sheetName val="표지1"/>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총괄표"/>
      <sheetName val="관리동변전실공사(1)"/>
      <sheetName val="제1변전실공사(2)"/>
      <sheetName val="정리터널 조명 및 간선공사(3)"/>
      <sheetName val="점촌터널 전등 및 간선공사(4)"/>
      <sheetName val="정리터널 TRAY 공사(5)"/>
      <sheetName val="점촌터널 TRAY 공사(6)"/>
      <sheetName val="정리터널 JET FAN 공사(7)"/>
      <sheetName val="입출구 가로등 공사(8)"/>
      <sheetName val="전광판 설치공사(9)"/>
      <sheetName val="정리터널 CCTV 공사(10)"/>
      <sheetName val="정리터널 방송 및 비상전화 공사(11)"/>
      <sheetName val="점촌 비상전화 및 표시등공사(12)"/>
      <sheetName val="지하재방송 설비공사(13)"/>
      <sheetName val="화재감시설비 공사(14)"/>
      <sheetName val="자동제어 공사(15)"/>
      <sheetName val="관리동 전등 및 전열 공사(16)"/>
      <sheetName val="관리동 동력 및 간선공사(17)"/>
      <sheetName val="관리동 옥외공사(18)"/>
      <sheetName val="관리동 약전공사(19)"/>
      <sheetName val="관리동 화재경보 공사(20)"/>
      <sheetName val="제1변전실 전기공사(21)"/>
      <sheetName val="교량점검등공사(22)"/>
      <sheetName val="IC 가로등 공사(23)"/>
      <sheetName val="통로박스조명공사(24)"/>
      <sheetName val="단가비교표_공통1"/>
      <sheetName val="제경비"/>
      <sheetName val="관급자재"/>
      <sheetName val="일위대가"/>
      <sheetName val="일위목록"/>
      <sheetName val="일위대가표"/>
      <sheetName val="데리네이타현황"/>
      <sheetName val="내역서 "/>
      <sheetName val="조명율표"/>
      <sheetName val="공사비총괄표"/>
      <sheetName val="지급자재"/>
      <sheetName val="내역서(기성청구)"/>
      <sheetName val="4.2내역서"/>
      <sheetName val="노임단가"/>
    </sheetNames>
    <sheetDataSet>
      <sheetData sheetId="0" refreshError="1"/>
      <sheetData sheetId="1">
        <row r="30">
          <cell r="E30">
            <v>4978107608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로표지"/>
      <sheetName val="수목식재 및 이식공사"/>
      <sheetName val="시설물,구조물공사"/>
      <sheetName val="포장공사"/>
      <sheetName val="유지관리장비"/>
      <sheetName val="노임단가-'02-0705"/>
      <sheetName val="단가"/>
      <sheetName val="내역"/>
      <sheetName val="내역합계"/>
      <sheetName val="이전비"/>
      <sheetName val="이전비수량산출"/>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집계표"/>
      <sheetName val="제경비"/>
      <sheetName val="노무비단가"/>
      <sheetName val="공사원가계산서"/>
      <sheetName val="총괄내역서"/>
      <sheetName val="1.식재공사"/>
      <sheetName val="2.시설물공사"/>
      <sheetName val="수목일위대가"/>
      <sheetName val="대일위대가"/>
      <sheetName val="수량산출근거"/>
      <sheetName val="준공신고서"/>
      <sheetName val="준공검사원"/>
      <sheetName val="공사원가"/>
      <sheetName val="준공내역서"/>
      <sheetName val="사급자재대"/>
      <sheetName val="사진표지-잔디"/>
      <sheetName val="사진대지"/>
      <sheetName val="공사내역서(총괄)"/>
      <sheetName val="인건-측정"/>
      <sheetName val="간접비계산"/>
      <sheetName val="BID"/>
      <sheetName val="기자재수량"/>
      <sheetName val="장비가동"/>
      <sheetName val="중기사용료"/>
      <sheetName val="2공구산출내역"/>
      <sheetName val="4차원가계산서"/>
      <sheetName val="기계내역"/>
      <sheetName val="전체"/>
      <sheetName val="유림총괄"/>
      <sheetName val="이토변실(A3-LINE)"/>
      <sheetName val="집계"/>
      <sheetName val="상하차비용(기계상차)"/>
      <sheetName val="수간보호"/>
      <sheetName val="운반비"/>
      <sheetName val="111"/>
      <sheetName val="터파기및재료"/>
      <sheetName val="단가DATA"/>
      <sheetName val="시추주상도"/>
      <sheetName val="Sheet6"/>
      <sheetName val="관계주식"/>
      <sheetName val="연결관산출조서"/>
      <sheetName val="을지"/>
      <sheetName val="수주현황2월"/>
      <sheetName val="근로자자료입력"/>
      <sheetName val="참고자료"/>
      <sheetName val="노임단가 (2)"/>
      <sheetName val="기초일위"/>
      <sheetName val="대목"/>
      <sheetName val="중기사용료산출근거"/>
      <sheetName val="단가산출2"/>
      <sheetName val="단가 및 재료비"/>
      <sheetName val="일위대가"/>
      <sheetName val="단가적용"/>
      <sheetName val="Total"/>
      <sheetName val="수목단가"/>
      <sheetName val="시설수량표"/>
      <sheetName val="식재수량표"/>
      <sheetName val="일위목록"/>
      <sheetName val="산출내역서"/>
      <sheetName val="참고사항"/>
      <sheetName val="평가데이터"/>
      <sheetName val="조건"/>
      <sheetName val="01AC"/>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단산목록"/>
      <sheetName val="배수관토공"/>
      <sheetName val="가시설흙막이"/>
      <sheetName val="앉음벽 (2)"/>
      <sheetName val="DB"/>
      <sheetName val="분석"/>
      <sheetName val="소방사항"/>
      <sheetName val="품셈"/>
      <sheetName val="A-4"/>
      <sheetName val="Macro1"/>
      <sheetName val="산출내역서집계표"/>
      <sheetName val="Sheet1"/>
      <sheetName val="Sheet15"/>
      <sheetName val="단가표"/>
      <sheetName val="충주"/>
      <sheetName val="코드"/>
      <sheetName val="Ekog10"/>
      <sheetName val="FB25JN"/>
      <sheetName val="목록"/>
      <sheetName val="부하계산서"/>
      <sheetName val="도급견적가"/>
      <sheetName val="ES산출"/>
      <sheetName val="송천신미산원가"/>
      <sheetName val="관급자재"/>
      <sheetName val="배수장토목공사비"/>
      <sheetName val="건축일위()"/>
      <sheetName val="시설일위"/>
      <sheetName val="선금급신청서"/>
      <sheetName val="CT"/>
      <sheetName val="일위대가목차"/>
      <sheetName val="공비대비"/>
      <sheetName val="#REF"/>
      <sheetName val="식재인부"/>
      <sheetName val="Sheet1 (2)"/>
      <sheetName val="CABLE SIZE-1"/>
      <sheetName val="시설물일위"/>
      <sheetName val="투찰가"/>
      <sheetName val="백호우계수"/>
      <sheetName val="별표 (1)"/>
      <sheetName val="소방"/>
      <sheetName val="96보완계획7.12"/>
      <sheetName val="공사내역(2003년)"/>
      <sheetName val="VXXXXXXX"/>
      <sheetName val="소비자가"/>
      <sheetName val="경비내역(을)-1"/>
      <sheetName val="정부노임단가"/>
      <sheetName val="공사비증감"/>
      <sheetName val="K"/>
      <sheetName val="수량 산출서(당초)"/>
      <sheetName val="준검 내역서"/>
      <sheetName val="NN (2)"/>
      <sheetName val="중기"/>
      <sheetName val="품셈TABLE"/>
      <sheetName val="노무비"/>
      <sheetName val="월별경비집행"/>
      <sheetName val="조명일위"/>
      <sheetName val="일위_파일"/>
      <sheetName val="단가목록"/>
      <sheetName val="1"/>
      <sheetName val="200"/>
      <sheetName val="카메라"/>
      <sheetName val="예총"/>
      <sheetName val="공구원가계산"/>
      <sheetName val="일반부표"/>
      <sheetName val="E.P.T수량산출서"/>
      <sheetName val="조직"/>
      <sheetName val="금액내역서"/>
      <sheetName val="적용기준"/>
      <sheetName val="견적대비(1차) (2)"/>
      <sheetName val="새공통(96임금인상기준)"/>
      <sheetName val="0215"/>
      <sheetName val="설비"/>
      <sheetName val="CON'C"/>
      <sheetName val="2000년1차"/>
      <sheetName val="현장관리비"/>
      <sheetName val="구조물공"/>
      <sheetName val="부대공"/>
      <sheetName val="배수공"/>
      <sheetName val="토공"/>
      <sheetName val="포장공"/>
      <sheetName val="건축내역(김해율하1차)1"/>
      <sheetName val="건축"/>
      <sheetName val="부대내역"/>
      <sheetName val="산출근거"/>
      <sheetName val="식재일위대가"/>
      <sheetName val="기초일위대가"/>
      <sheetName val="단가대비표"/>
      <sheetName val="단가(1)"/>
      <sheetName val="FAB별"/>
      <sheetName val="토목내역"/>
      <sheetName val="DB구축"/>
      <sheetName val="공사단가"/>
      <sheetName val="4.2유효폭의 계산"/>
      <sheetName val="PAINT"/>
      <sheetName val="경산"/>
      <sheetName val="소일위대가코드표"/>
      <sheetName val="2002하반기노임기준"/>
      <sheetName val="CIVIL4"/>
      <sheetName val="이형관"/>
      <sheetName val="건축내역"/>
      <sheetName val="입찰안"/>
      <sheetName val="여과지동"/>
      <sheetName val="견적정보"/>
      <sheetName val="기초자료"/>
      <sheetName val="소야공정계획표"/>
      <sheetName val="노임"/>
      <sheetName val="교대(A1)"/>
      <sheetName val="횡배수관토공수량"/>
      <sheetName val="Dae_Jiju"/>
      <sheetName val="Sikje_ingun"/>
      <sheetName val="TREE_D"/>
      <sheetName val="설계변경원가계산총괄표"/>
      <sheetName val="분전함신설"/>
      <sheetName val="접지1종"/>
      <sheetName val="설계예산서"/>
      <sheetName val="배수관토공산출"/>
      <sheetName val="강관 및 부속"/>
      <sheetName val="데이타"/>
      <sheetName val="건축공사"/>
      <sheetName val="약품공급2"/>
      <sheetName val="맨홀접합조서"/>
      <sheetName val="대운반(철재)"/>
      <sheetName val="조명시설"/>
      <sheetName val="b_balju"/>
      <sheetName val="설계명세서"/>
      <sheetName val="청천내"/>
      <sheetName val="내역표지"/>
      <sheetName val="Sheet2"/>
      <sheetName val="예가표"/>
      <sheetName val="실행"/>
      <sheetName val="갑지1"/>
      <sheetName val="GAEYO"/>
      <sheetName val="연습"/>
      <sheetName val="광주운남을"/>
      <sheetName val="원가계산서"/>
      <sheetName val="P3"/>
      <sheetName val="설계"/>
      <sheetName val="DATA입력"/>
      <sheetName val="유효폭의 계산"/>
      <sheetName val="수량산출서"/>
      <sheetName val="부경대총괄내역서"/>
      <sheetName val="토공사"/>
      <sheetName val="태봉초등"/>
      <sheetName val="밸브설치"/>
      <sheetName val="정렬"/>
      <sheetName val="내역(실행가)"/>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교통표지"/>
      <sheetName val="4)유동표"/>
      <sheetName val="토공유동표"/>
      <sheetName val="예정공정표"/>
      <sheetName val="도근좌표"/>
      <sheetName val="BSD (2)"/>
      <sheetName val="입찰"/>
      <sheetName val="현경"/>
      <sheetName val="정보"/>
      <sheetName val="WORK"/>
      <sheetName val="식재가격"/>
      <sheetName val="식재총괄"/>
      <sheetName val="단가산출"/>
      <sheetName val="식재"/>
      <sheetName val="시설물"/>
      <sheetName val="식재출력용"/>
      <sheetName val="유지관리"/>
      <sheetName val="공정코드"/>
      <sheetName val="설계내역"/>
      <sheetName val="산출근거#2-3"/>
      <sheetName val="S0"/>
      <sheetName val="앉음벽_(2)"/>
      <sheetName val="수량_산출서(당초)"/>
      <sheetName val="준검_내역서"/>
      <sheetName val="을-ATYPE"/>
      <sheetName val="일위"/>
      <sheetName val="내역(중앙)"/>
      <sheetName val="내역(창신)"/>
      <sheetName val="중기조종사 단위단가"/>
      <sheetName val="DATE"/>
      <sheetName val="POL6차-PIPING"/>
      <sheetName val="말뚝지지력산정"/>
      <sheetName val="자료"/>
      <sheetName val="검측갑지"/>
      <sheetName val="일위대가(1)"/>
      <sheetName val="골조시행"/>
      <sheetName val="36신설수량"/>
      <sheetName val="공통비총괄표"/>
      <sheetName val="단위단가"/>
      <sheetName val="변경내역서간지"/>
      <sheetName val="4.전기"/>
      <sheetName val="공사내역"/>
      <sheetName val="총(신설)"/>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
      <sheetName val="집계 (2)"/>
      <sheetName val="옥내변전소"/>
      <sheetName val="동력全물량"/>
      <sheetName val="Sheet1"/>
      <sheetName val="Sheet2"/>
      <sheetName val="Sheet3"/>
      <sheetName val="장비집계"/>
      <sheetName val="관급"/>
      <sheetName val="집계표"/>
      <sheetName val="제경비"/>
      <sheetName val="관급자재"/>
      <sheetName val="Stud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수량산출"/>
      <sheetName val="#REF"/>
      <sheetName val="원가계산서구조조정"/>
      <sheetName val="재료비"/>
      <sheetName val="제경비"/>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변예산내역서 (총체)"/>
      <sheetName val="설변예정공정표 (총체)"/>
      <sheetName val="설변설계설명서 (총체)"/>
      <sheetName val="설계변경사유서 (총체)"/>
      <sheetName val="설변표지목차 (총체)"/>
      <sheetName val="원가계산 (2)"/>
      <sheetName val="단가산출표지"/>
      <sheetName val="단가산출서"/>
      <sheetName val="설변예산조서"/>
      <sheetName val="설변일위 (총체)"/>
      <sheetName val="설계설변일위 (총체)"/>
      <sheetName val="수량산출"/>
      <sheetName val="집계표"/>
      <sheetName val="제경비"/>
      <sheetName val="관급자재"/>
      <sheetName val="설변예산내역서_(총체)"/>
      <sheetName val="설변예정공정표_(총체)"/>
      <sheetName val="설변설계설명서_(총체)"/>
      <sheetName val="설계변경사유서_(총체)"/>
      <sheetName val="설변표지목차_(총체)"/>
      <sheetName val="원가계산_(2)"/>
      <sheetName val="설변일위_(총체)"/>
      <sheetName val="설계설변일위_(총체)"/>
      <sheetName val="일위"/>
      <sheetName val="우수공,맨홀,집수정"/>
      <sheetName val="일위대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본"/>
      <sheetName val="가공"/>
      <sheetName val="1차선정(07)"/>
      <sheetName val="착수불비(07)"/>
      <sheetName val="코드(공사)"/>
      <sheetName val="06미선정"/>
      <sheetName val="06선정"/>
      <sheetName val="실적코드(공사)"/>
      <sheetName val="코드(시군)"/>
      <sheetName val="05미선정"/>
      <sheetName val="05선정"/>
      <sheetName val="1종표준코드"/>
      <sheetName val="재료비"/>
      <sheetName val="재료값"/>
      <sheetName val="현장조사"/>
      <sheetName val="집계표"/>
    </sheetNames>
    <sheetDataSet>
      <sheetData sheetId="0">
        <row r="6">
          <cell r="C6" t="str">
            <v>매화</v>
          </cell>
        </row>
      </sheetData>
      <sheetData sheetId="1"/>
      <sheetData sheetId="2"/>
      <sheetData sheetId="3"/>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설명서"/>
      <sheetName val="설계서 (을지)"/>
      <sheetName val="변경수량표"/>
      <sheetName val="총원가계산서"/>
      <sheetName val="실시설계용역총괄내역"/>
      <sheetName val="지하수기초조사총괄표"/>
      <sheetName val="지하수기초조사비명세서(총괄)"/>
      <sheetName val="지하수기초조사비명세서"/>
      <sheetName val="지하수기초조사비명세서(외촌)"/>
      <sheetName val="산출근거 (일반)"/>
      <sheetName val="신규150mm보통암찬공일위대가표"/>
      <sheetName val="물탐및영향"/>
      <sheetName val="부대공사"/>
      <sheetName val="운반비"/>
      <sheetName val="이용시설"/>
      <sheetName val="터파기물량"/>
      <sheetName val="전기노무산출"/>
      <sheetName val="양수장수량산출"/>
      <sheetName val="작업일수"/>
      <sheetName val="원재료"/>
      <sheetName val="지하수단가"/>
      <sheetName val="이용단가"/>
      <sheetName val="일률"/>
      <sheetName val="기계손료"/>
      <sheetName val="주상도(m)"/>
      <sheetName val="입력표"/>
      <sheetName val="수량표"/>
      <sheetName val="준공수량표"/>
      <sheetName val="설계내역서"/>
      <sheetName val="포장수량집계"/>
      <sheetName val="골재산출"/>
      <sheetName val="단면 (2)"/>
      <sheetName val="I一般比"/>
      <sheetName val="인건-측정"/>
      <sheetName val="#REF"/>
      <sheetName val="원가계산서구조조정"/>
      <sheetName val="원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4&quot;모니터"/>
      <sheetName val="설계요율"/>
      <sheetName val="내역서"/>
      <sheetName val="인건-측정"/>
      <sheetName val="#REF"/>
      <sheetName val="원가계산서구조조정"/>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UT수량-A1"/>
      <sheetName val="N賃率-職"/>
      <sheetName val="2000년1차"/>
      <sheetName val="인건-측정"/>
      <sheetName val="단가일람"/>
      <sheetName val="조경일람"/>
      <sheetName val="견적대비 견적서"/>
      <sheetName val="NEYOK"/>
      <sheetName val="토 적 표"/>
      <sheetName val="I一般比"/>
      <sheetName val="20관리비율"/>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년1월"/>
      <sheetName val="자동비보수"/>
      <sheetName val="단가일람"/>
      <sheetName val="조경일람"/>
      <sheetName val="N賃率-職"/>
      <sheetName val="2000년1차"/>
      <sheetName val="인건-측정"/>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원가계산"/>
      <sheetName val="내역집계표"/>
      <sheetName val="내역서"/>
      <sheetName val="수량집계표"/>
      <sheetName val="수량산출서"/>
      <sheetName val="일위대가"/>
      <sheetName val="단가비교표"/>
      <sheetName val="노임"/>
      <sheetName val="INPUT"/>
      <sheetName val="ABUT수량-A1"/>
      <sheetName val="교각1"/>
      <sheetName val="조명율표"/>
      <sheetName val="N賃率-職"/>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설계내역서"/>
      <sheetName val="N賃率-職"/>
      <sheetName val="인건비"/>
      <sheetName val="조명율표"/>
      <sheetName val="8.PILE  (돌출)"/>
      <sheetName val="시설물기초"/>
      <sheetName val="토출관산출근거"/>
      <sheetName val="b_balju_cho"/>
      <sheetName val="입적표"/>
      <sheetName val="D-경비1"/>
      <sheetName val="총괄내역서"/>
      <sheetName val="터파기및재료"/>
      <sheetName val="기둥(원형)"/>
      <sheetName val="기초공"/>
      <sheetName val="통합"/>
      <sheetName val="가로등내역서"/>
      <sheetName val="차액보증"/>
      <sheetName val="2공구산출내역"/>
      <sheetName val="깨기"/>
      <sheetName val="구조물"/>
      <sheetName val="집계"/>
      <sheetName val="gvl"/>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ABUT수량-A1"/>
      <sheetName val="4)유동표"/>
      <sheetName val="설계조건"/>
      <sheetName val="가시설(TYPE-A)"/>
      <sheetName val="1-1평균터파기고(1)"/>
      <sheetName val="가압장(토목)"/>
      <sheetName val="A-4"/>
      <sheetName val="노임변동률"/>
      <sheetName val="산근"/>
      <sheetName val="조명시설"/>
      <sheetName val="점수계산1-2"/>
      <sheetName val="하수급견적대비"/>
      <sheetName val="본선 토공 분배표"/>
      <sheetName val="전체"/>
      <sheetName val="관급자재"/>
      <sheetName val="산출내역서집계표"/>
      <sheetName val="직공비"/>
      <sheetName val="정렬"/>
      <sheetName val="식재수량표"/>
      <sheetName val="시설수량표"/>
      <sheetName val="노임단가"/>
      <sheetName val="수목단가"/>
      <sheetName val="자재단가"/>
      <sheetName val="원가계산"/>
      <sheetName val="적현로"/>
      <sheetName val="제경비"/>
      <sheetName val="부하(성남)"/>
      <sheetName val="부하계산서"/>
      <sheetName val="토공사"/>
      <sheetName val="설계"/>
      <sheetName val="BID"/>
      <sheetName val="1.토공"/>
      <sheetName val="설계내역"/>
      <sheetName val="주형"/>
      <sheetName val="2공구하도급내역서"/>
      <sheetName val="변경내역서"/>
      <sheetName val="계약내역서"/>
      <sheetName val="초기화면"/>
      <sheetName val="토량1-1"/>
      <sheetName val="을"/>
      <sheetName val="실행철강하도"/>
      <sheetName val="일반공사"/>
      <sheetName val="MOTOR"/>
      <sheetName val="CODE"/>
      <sheetName val="총공사내역서"/>
      <sheetName val="세부내역"/>
      <sheetName val="도급"/>
      <sheetName val="WORK"/>
      <sheetName val="노임"/>
      <sheetName val="전화번호DATA (2001)"/>
      <sheetName val="투찰"/>
      <sheetName val="식재인부"/>
      <sheetName val="데이타"/>
      <sheetName val="1공구산출내역서"/>
      <sheetName val="1,2공구원가계산서"/>
      <sheetName val="공사비집계"/>
      <sheetName val="준검 내역서"/>
      <sheetName val="지급자재"/>
      <sheetName val="6공구(당초)"/>
      <sheetName val="부대내역"/>
      <sheetName val="제출내역 (2)"/>
      <sheetName val="3차설계"/>
      <sheetName val="배수공 주요자재 집계표"/>
      <sheetName val="106C0300"/>
      <sheetName val="수량집계"/>
      <sheetName val="Macro1"/>
      <sheetName val="Macro2"/>
      <sheetName val="세골재  T2 변경 현황"/>
      <sheetName val="설 계"/>
      <sheetName val="결과조달"/>
      <sheetName val="수목표준대가"/>
      <sheetName val="일위대가(가설)"/>
      <sheetName val="공사개요"/>
      <sheetName val="단가비교표"/>
      <sheetName val="70%"/>
      <sheetName val="2000년1차"/>
      <sheetName val="청천내"/>
      <sheetName val="2000전체분"/>
      <sheetName val="현경"/>
      <sheetName val="입찰"/>
      <sheetName val="간선계산"/>
      <sheetName val="노무비"/>
      <sheetName val="소야공정계획표"/>
      <sheetName val="관리,공감"/>
      <sheetName val="요율"/>
      <sheetName val="자재대"/>
      <sheetName val="노무"/>
      <sheetName val="장비"/>
      <sheetName val="산근1"/>
      <sheetName val="자압"/>
      <sheetName val="대비"/>
      <sheetName val="공사비예산서(토목분)"/>
      <sheetName val="200"/>
      <sheetName val="원가계산서"/>
      <sheetName val="토공"/>
      <sheetName val="배수공"/>
      <sheetName val="구조물공"/>
      <sheetName val="포장공"/>
      <sheetName val="부대공"/>
      <sheetName val="부안일위"/>
      <sheetName val="단가"/>
      <sheetName val="충주"/>
      <sheetName val="건축내역"/>
      <sheetName val="경상비"/>
      <sheetName val="전기"/>
      <sheetName val="투찰추정"/>
      <sheetName val="일위대가"/>
      <sheetName val="입출재고현황 (2)"/>
      <sheetName val="JUCKEYK"/>
      <sheetName val="단위단가"/>
      <sheetName val="일위대가(1)"/>
      <sheetName val="밸브설치"/>
      <sheetName val="구조물철거타공정이월"/>
      <sheetName val="도급내역"/>
      <sheetName val="도급금액"/>
      <sheetName val="재노경"/>
      <sheetName val="도급내역5+800"/>
      <sheetName val="연결임시"/>
      <sheetName val="금액내역서"/>
      <sheetName val="실행대비"/>
      <sheetName val="Sheet1 (2)"/>
      <sheetName val="일위대가표"/>
      <sheetName val="갑지"/>
      <sheetName val="1공구 건정토건 토공"/>
      <sheetName val="전체도급"/>
      <sheetName val="경상직원"/>
      <sheetName val="정공공사"/>
      <sheetName val="냉연집계"/>
      <sheetName val="부대대비"/>
      <sheetName val="조건"/>
      <sheetName val="1공구 건정토건 철콘"/>
      <sheetName val="일위대가(계측기설치)"/>
      <sheetName val="기초자료"/>
      <sheetName val="여과지동"/>
      <sheetName val="9509"/>
      <sheetName val="조명일위"/>
      <sheetName val="물가자료"/>
      <sheetName val="붙임3(당초)"/>
      <sheetName val="붙임1"/>
      <sheetName val="설계기준"/>
      <sheetName val="하중계산"/>
      <sheetName val="안정성검토"/>
      <sheetName val="단면가정"/>
      <sheetName val="공내역"/>
      <sheetName val="DIAPHRAGM"/>
      <sheetName val="현장관리비 산출내역"/>
      <sheetName val="조건표"/>
      <sheetName val="JUCK"/>
      <sheetName val="공량산출서"/>
      <sheetName val="총내역서"/>
      <sheetName val="붙임5"/>
      <sheetName val="붙임8(6회신규)"/>
      <sheetName val="붙임2"/>
      <sheetName val="6PILE  (돌출)"/>
      <sheetName val="전체분 내역서(전북도) 최종"/>
      <sheetName val="5+154+5+232(내역서)"/>
      <sheetName val="제잡비"/>
      <sheetName val="산출근거"/>
      <sheetName val="평가데이터"/>
      <sheetName val="원도급내역"/>
      <sheetName val="퍼스트"/>
      <sheetName val="교사기준면적(초등)"/>
      <sheetName val="도급준공현황"/>
      <sheetName val="전체8회"/>
      <sheetName val="붙임6"/>
      <sheetName val="붙임8"/>
      <sheetName val="집계표(토목)"/>
      <sheetName val="정부노임단가"/>
      <sheetName val="자압1"/>
      <sheetName val="내역률노무비"/>
      <sheetName val="수량산출"/>
      <sheetName val="단위수량"/>
      <sheetName val="INPUT"/>
      <sheetName val="맨홀토공산출"/>
      <sheetName val="1-2공구"/>
      <sheetName val="3BL공동구 수량"/>
      <sheetName val="공구"/>
      <sheetName val="말뚝지지력산정"/>
      <sheetName val="코드표"/>
      <sheetName val="단가조사"/>
      <sheetName val="단가표"/>
      <sheetName val="재료비"/>
      <sheetName val="공통단가"/>
      <sheetName val="운반비"/>
      <sheetName val="2000,9월 일위"/>
      <sheetName val="조경일람"/>
      <sheetName val="단가일람"/>
      <sheetName val="붙임10 (신규)"/>
      <sheetName val="주요자재집계표"/>
      <sheetName val="저"/>
      <sheetName val="SG"/>
      <sheetName val="강교(Sub)"/>
      <sheetName val="DATE"/>
      <sheetName val="1-1"/>
      <sheetName val="역T형옹벽(3.0)"/>
      <sheetName val="전기일위대가"/>
      <sheetName val="기계경비(시간당)"/>
      <sheetName val="램머"/>
      <sheetName val="Baby일위대가"/>
      <sheetName val="단가산출"/>
      <sheetName val="전선 및 전선관"/>
      <sheetName val="구천"/>
      <sheetName val="VXXXXX"/>
      <sheetName val="입상내역"/>
      <sheetName val="원가계산 (2)"/>
      <sheetName val="붙임4(당초)"/>
      <sheetName val="98NS-N"/>
      <sheetName val="가공비"/>
      <sheetName val="붙임3"/>
      <sheetName val="전체내역서"/>
      <sheetName val="기시행(3차ES)"/>
      <sheetName val="토 적 표"/>
      <sheetName val="타설(철근,진동기)"/>
      <sheetName val="변경기성내역 (2)"/>
      <sheetName val="여성복지회관(통신)"/>
      <sheetName val="설계예산서(토목,전기)"/>
      <sheetName val="1단계"/>
      <sheetName val="기기리스트"/>
      <sheetName val="약품설비"/>
      <sheetName val="약품공급2"/>
      <sheetName val="전 체"/>
      <sheetName val="설계예산"/>
      <sheetName val="상하차비용(기계상차)"/>
      <sheetName val="수간보호"/>
      <sheetName val="물가시세"/>
      <sheetName val="내역(동백-갈곡)"/>
      <sheetName val="건축내역서"/>
      <sheetName val="설비내역서"/>
      <sheetName val="전기내역서"/>
      <sheetName val="내역서 (2)"/>
      <sheetName val="토목공사"/>
      <sheetName val="전체철근집계"/>
      <sheetName val="U-TYPE(1)"/>
      <sheetName val="TYPE-A"/>
      <sheetName val="총집계표"/>
      <sheetName val="전체내역서(전체-3차공사)"/>
      <sheetName val="경영상태"/>
      <sheetName val="품셈TABLE"/>
      <sheetName val="횡배수관토공수량"/>
      <sheetName val="수량산출서"/>
      <sheetName val="결재갑지"/>
      <sheetName val="일위대가(건축)"/>
      <sheetName val="자료입력"/>
      <sheetName val="총물량"/>
      <sheetName val="원가계산서(남측)"/>
      <sheetName val="토목내역"/>
      <sheetName val="설계명세서"/>
      <sheetName val="예산명세서"/>
      <sheetName val="작업내용 내역서"/>
      <sheetName val="붙임7"/>
      <sheetName val="데리네이타현황"/>
      <sheetName val="붙임7(당초)"/>
      <sheetName val="통로box전기"/>
      <sheetName val="전기집계"/>
      <sheetName val="Ȥ_x0000_䠀嘐_x0000_"/>
      <sheetName val=""/>
      <sheetName val="_x0008_"/>
      <sheetName val="최적단면"/>
      <sheetName val="횡배날개"/>
      <sheetName val="시행결의내역"/>
      <sheetName val="자재집계표"/>
      <sheetName val="재료집계표"/>
      <sheetName val="L형측구(토사부)"/>
      <sheetName val="L형측구(옹벽부)"/>
      <sheetName val="경계석"/>
      <sheetName val="콘크리트포장"/>
      <sheetName val="소일네일e"/>
      <sheetName val="토공총괄표"/>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refreshError="1"/>
      <sheetData sheetId="337" refreshError="1"/>
      <sheetData sheetId="338"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력표"/>
      <sheetName val="공사비총괄표"/>
      <sheetName val="일위대가표"/>
      <sheetName val="지구총괄 공사비"/>
      <sheetName val="작업일수"/>
      <sheetName val="일률"/>
      <sheetName val="농업기반단가"/>
      <sheetName val="기계손료"/>
      <sheetName val="폐공처리모식도"/>
      <sheetName val="시추예상주상도"/>
      <sheetName val="내역"/>
      <sheetName val="내역서"/>
      <sheetName val="직접인건비"/>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N賃率-職"/>
      <sheetName val="라멘토공"/>
      <sheetName val="2000년1차"/>
      <sheetName val="집계표"/>
    </sheetNames>
    <sheetDataSet>
      <sheetData sheetId="0" refreshError="1"/>
      <sheetData sheetId="1" refreshError="1"/>
      <sheetData sheetId="2" refreshError="1"/>
      <sheetData sheetId="3" refreshError="1"/>
      <sheetData sheetId="4"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변압기용량"/>
      <sheetName val="전압조건"/>
      <sheetName val="전압(성남)"/>
      <sheetName val="부하조건"/>
      <sheetName val="부하(성남)"/>
      <sheetName val="1.설계조건"/>
      <sheetName val="총괄표"/>
      <sheetName val="단가비교표_공통1"/>
      <sheetName val="데리네이타현황"/>
      <sheetName val="내역"/>
      <sheetName val="LOPCALC"/>
      <sheetName val="공통(20-91)"/>
      <sheetName val="부하_성남_"/>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부하LOAD"/>
      <sheetName val="부하계산서"/>
      <sheetName val="조도계산서 (도서)"/>
      <sheetName val="MOTOR"/>
      <sheetName val="인허가수행 Schedule"/>
      <sheetName val="바닥판"/>
      <sheetName val="노임단가"/>
      <sheetName val="입력변수"/>
      <sheetName val="목차"/>
      <sheetName val="소비자가"/>
      <sheetName val="외천교"/>
      <sheetName val="가설건물"/>
      <sheetName val="BID"/>
      <sheetName val="7.1유효폭"/>
      <sheetName val="SUNGNAM1"/>
      <sheetName val="요율"/>
      <sheetName val="Sheet2"/>
      <sheetName val="관리사무소"/>
      <sheetName val="적용단위길이"/>
      <sheetName val="1"/>
      <sheetName val="BSD (2)"/>
      <sheetName val="단가정보"/>
      <sheetName val="INPUT DATA"/>
      <sheetName val="CSTSUM"/>
      <sheetName val="TRE TABLE"/>
      <sheetName val="DATA"/>
      <sheetName val="BQ"/>
      <sheetName val="산출2-기기동력"/>
      <sheetName val="전기실및집수정"/>
      <sheetName val="결선list"/>
      <sheetName val="#REF"/>
      <sheetName val="1공구(을)"/>
      <sheetName val="품목납기"/>
      <sheetName val="Macro1"/>
      <sheetName val="Macro2"/>
      <sheetName val="정렬"/>
      <sheetName val="토목변경"/>
      <sheetName val="WORK"/>
      <sheetName val="예산내역서"/>
      <sheetName val="설계예산서"/>
      <sheetName val="Sheet17"/>
      <sheetName val="금긋기 및 절단"/>
      <sheetName val="전차선로 물량표"/>
      <sheetName val="조명율표"/>
      <sheetName val="데이타"/>
      <sheetName val="자재테이블"/>
      <sheetName val="list"/>
      <sheetName val="원가계산서"/>
      <sheetName val="자재단가"/>
      <sheetName val="기타유틸리티설비"/>
      <sheetName val="L-type"/>
      <sheetName val="L_RPTA05_목록"/>
      <sheetName val="정부노임단가"/>
      <sheetName val="J直材4"/>
      <sheetName val="여흥"/>
      <sheetName val="ITEM"/>
      <sheetName val="토사(PE)"/>
      <sheetName val="원가"/>
      <sheetName val="한강운반비"/>
      <sheetName val="자재"/>
      <sheetName val="전력구구조물산근"/>
      <sheetName val="설계조건"/>
      <sheetName val="MACRO(MCC)"/>
      <sheetName val="cost"/>
      <sheetName val="입찰안"/>
      <sheetName val="ⴭⴭⴭⴭ"/>
      <sheetName val="c_balju"/>
      <sheetName val="U-TYPE(1)"/>
      <sheetName val="중기사용료"/>
      <sheetName val="토공및부대2차"/>
      <sheetName val="001"/>
      <sheetName val="날개벽수량표"/>
      <sheetName val="다이꾸"/>
      <sheetName val="중기일위대가"/>
      <sheetName val="산출내역서집계표"/>
      <sheetName val="횡배수관단위수량"/>
      <sheetName val="인건비"/>
      <sheetName val="Sheet3"/>
      <sheetName val="품의서"/>
      <sheetName val="3련 BOX"/>
      <sheetName val="수질정화시설"/>
      <sheetName val="주간기성"/>
      <sheetName val="적용토목"/>
      <sheetName val="wall"/>
      <sheetName val="ABUT수량-A1"/>
      <sheetName val="3BL공동구 수량"/>
      <sheetName val="발신정보"/>
      <sheetName val="일위대가내역"/>
      <sheetName val="공정표"/>
      <sheetName val="공사원가계산서"/>
      <sheetName val="표지 (2)"/>
      <sheetName val="노무비"/>
      <sheetName val="환율"/>
      <sheetName val="안정검토"/>
      <sheetName val="예정공정표"/>
      <sheetName val="총계"/>
      <sheetName val="노임"/>
      <sheetName val="단중표"/>
      <sheetName val="Code"/>
      <sheetName val="Import"/>
      <sheetName val="일위대가"/>
      <sheetName val="인건-측정"/>
      <sheetName val="단가대비표 (3)"/>
      <sheetName val="품셈기준"/>
      <sheetName val="첨부"/>
      <sheetName val="96작생능"/>
      <sheetName val="제잡비계산"/>
      <sheetName val="식재총괄"/>
      <sheetName val="시설물총괄"/>
      <sheetName val="건축총괄"/>
      <sheetName val="식재"/>
      <sheetName val="현황산출서"/>
      <sheetName val="프랜트면허"/>
      <sheetName val="철근단면적"/>
      <sheetName val="총괄"/>
      <sheetName val="교각계산"/>
      <sheetName val="소요자재"/>
      <sheetName val="MEXICO-C"/>
      <sheetName val="주형"/>
      <sheetName val="수량산출서"/>
      <sheetName val="환율-LIBOR"/>
      <sheetName val="오산갈곳"/>
      <sheetName val="맨홀토공수량"/>
      <sheetName val="부안변전"/>
      <sheetName val="조명율데이타"/>
      <sheetName val="guard(mac)"/>
      <sheetName val="위치조서"/>
      <sheetName val="Y-WORK"/>
      <sheetName val="철거산출근거"/>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FOOTING단면력"/>
      <sheetName val="타공종이기"/>
      <sheetName val="부대내역"/>
      <sheetName val="GTG TR PIT"/>
      <sheetName val="조도계산서 _도서_"/>
      <sheetName val="CalcuSheet"/>
      <sheetName val="공사비집계"/>
      <sheetName val="CRF"/>
      <sheetName val="현장지지물물량"/>
      <sheetName val="공사비예산서(토목분)"/>
      <sheetName val="전기일위대가"/>
      <sheetName val="금액내역서"/>
      <sheetName val="Proposal"/>
      <sheetName val="포장공"/>
      <sheetName val="입력DATA"/>
      <sheetName val="단"/>
      <sheetName val="발전기계산서"/>
      <sheetName val="추가및 공제(방파제)"/>
      <sheetName val="49단가"/>
      <sheetName val="부대대비"/>
      <sheetName val="냉연집계"/>
      <sheetName val="Param"/>
      <sheetName val="차액보증"/>
      <sheetName val="내역표지"/>
      <sheetName val="견적시담(송포2공구)"/>
      <sheetName val="FEXS"/>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횡배위치"/>
      <sheetName val="ilch"/>
      <sheetName val="방배동내역(리라)"/>
      <sheetName val="일반공사"/>
      <sheetName val="HRSG SMALL07220"/>
      <sheetName val="토적계산"/>
      <sheetName val="양식"/>
      <sheetName val="일위대가목록"/>
      <sheetName val="EQUIP LIST"/>
      <sheetName val="목록"/>
      <sheetName val="mesc"/>
      <sheetName val="cable-data"/>
      <sheetName val="TABLE"/>
      <sheetName val="INPUT_DATA"/>
      <sheetName val="TRE_TABLE"/>
      <sheetName val="금긋기_및_절단"/>
      <sheetName val="3련_BOX"/>
      <sheetName val="1_설계조건"/>
      <sheetName val="표지_(2)"/>
      <sheetName val="3BL공동구_수량"/>
      <sheetName val="실행품의서"/>
      <sheetName val="보차도경계석"/>
      <sheetName val="경비"/>
      <sheetName val="직공비"/>
      <sheetName val="Sheet1 (2)"/>
      <sheetName val="hvac(제어동)"/>
      <sheetName val="기성집계"/>
      <sheetName val="분뇨"/>
      <sheetName val="Total"/>
      <sheetName val="일위대가(계측기설치)"/>
      <sheetName val="배관BM(일반)"/>
      <sheetName val="효율&amp;역율"/>
      <sheetName val="BEND LOSS"/>
      <sheetName val="처리단락"/>
      <sheetName val="LD"/>
      <sheetName val="약전닥트"/>
      <sheetName val="건축부하"/>
      <sheetName val="일지-H"/>
      <sheetName val="FA설치명세"/>
      <sheetName val="김포IO"/>
      <sheetName val="기자재비"/>
      <sheetName val="COVER"/>
      <sheetName val="1.우편집중내역서"/>
      <sheetName val="W-현원가"/>
      <sheetName val="참조"/>
      <sheetName val="토목주소"/>
      <sheetName val="주식"/>
      <sheetName val="토공"/>
      <sheetName val="기초대가"/>
      <sheetName val="D-3503"/>
      <sheetName val="L형옹벽측구"/>
      <sheetName val="CNC810M"/>
      <sheetName val="지진시"/>
      <sheetName val="배수관공"/>
      <sheetName val="내역서1"/>
      <sheetName val="자단"/>
      <sheetName val="SILICATE"/>
      <sheetName val="GTG_TR_PIT"/>
      <sheetName val="조도계산서__도서_"/>
      <sheetName val="123"/>
      <sheetName val="Oper Amount"/>
      <sheetName val="방음벽기초(H=4m)"/>
      <sheetName val="변화치수"/>
      <sheetName val="터파기및재료"/>
      <sheetName val="견적대비표"/>
      <sheetName val="Sheet1"/>
      <sheetName val="SRC-B3U2"/>
      <sheetName val="CC16-내역서"/>
      <sheetName val="일위대가표"/>
      <sheetName val="말뚝지지력산정"/>
      <sheetName val="A포공위"/>
      <sheetName val="b_balju_cho"/>
      <sheetName val="단가조사표"/>
      <sheetName val="조경일람"/>
      <sheetName val="RE9604"/>
      <sheetName val="일위대가(원본)"/>
      <sheetName val="옹벽기초자료"/>
      <sheetName val="자재일람"/>
      <sheetName val="1차변경내역"/>
      <sheetName val="횡배수관집현황(2공구)"/>
      <sheetName val="단가조사"/>
      <sheetName val="당초"/>
      <sheetName val="공통비"/>
      <sheetName val="N賃率-職"/>
      <sheetName val="경산"/>
      <sheetName val="접속도로1"/>
      <sheetName val="횡날개수집"/>
      <sheetName val="단면가정"/>
      <sheetName val="부재력정리"/>
      <sheetName val="CALCULATION"/>
      <sheetName val="원형1호맨홀토공수량"/>
      <sheetName val="단위중량"/>
      <sheetName val="토공사"/>
      <sheetName val="안정검토(온1)"/>
      <sheetName val="대로근거"/>
      <sheetName val="조명시설"/>
      <sheetName val="CAL"/>
      <sheetName val="가시설(TYPE-A)"/>
      <sheetName val="1호맨홀가감수량"/>
      <sheetName val="1-1평균터파기고(1)"/>
      <sheetName val="1호맨홀수량산출"/>
      <sheetName val="교각1"/>
      <sheetName val="도"/>
      <sheetName val="금액"/>
      <sheetName val="일위대가표(DEEP)"/>
      <sheetName val="plan&amp;section of foundation"/>
      <sheetName val="LINE_LIST"/>
      <sheetName val="M3산출"/>
      <sheetName val="O-단가조사서"/>
      <sheetName val="SUMMARY"/>
      <sheetName val="세금자료"/>
      <sheetName val="간선"/>
      <sheetName val="두앙"/>
      <sheetName val="2"/>
      <sheetName val="토공정보"/>
      <sheetName val="건축기성"/>
      <sheetName val="토목검측서"/>
      <sheetName val="TYPE1"/>
      <sheetName val="철근량"/>
      <sheetName val="Sheet13"/>
      <sheetName val="Sheet14"/>
      <sheetName val="발전기"/>
      <sheetName val="??(??)"/>
      <sheetName val="단가입력창"/>
      <sheetName val="공종단가표 "/>
      <sheetName val="부대tu"/>
      <sheetName val="적용기준"/>
      <sheetName val="종배수관(신)"/>
      <sheetName val="giathanh1"/>
      <sheetName val="K"/>
      <sheetName val="MW-BM"/>
      <sheetName val="ÀÎÇã°¡¼öÇà_Schedule"/>
      <sheetName val="7_1À¯È¿Æø"/>
      <sheetName val="¿ø°¡µµ°ø_(3)"/>
      <sheetName val="¿ø°¡µµ°ø_(2)"/>
      <sheetName val="ÀÏÀ§´ë°¡_"/>
      <sheetName val="³ë¹«ºñÁ¶Á¤_(%)"/>
      <sheetName val="³»¿ª¼­_(2)"/>
      <sheetName val="101¹æ¼Û±âÃÊ_"/>
      <sheetName val="102ÀÚÅ½±âÃÊ_"/>
      <sheetName val="³»¿ª¼­_(»ó°¡)"/>
      <sheetName val="ºÐÀü¹ÝÀÏÀ§´ë°¡_(»ó°¡)"/>
      <sheetName val="ÀÏÀ§´ë°¡__(»ó°¡)"/>
      <sheetName val="ÀÎ°ø»êÃâ¼­_(»ó°¡)"/>
      <sheetName val="¼ö·®»êÃâ_(»ó°¡)"/>
      <sheetName val="´Ü°¡Á¶»ç¼­_(»ó°¡)"/>
      <sheetName val="Á¶µµ°è»ê¼­_(µµ¼­)"/>
      <sheetName val="PIPE"/>
      <sheetName val="명단"/>
      <sheetName val="내역서 "/>
      <sheetName val="개소별수량산출"/>
      <sheetName val="FB25JN"/>
      <sheetName val="설명서"/>
      <sheetName val="자재대"/>
      <sheetName val="표지1"/>
      <sheetName val="역T형교대(말뚝기초)"/>
      <sheetName val="감가상각"/>
      <sheetName val="조건표"/>
      <sheetName val="설계명세서"/>
      <sheetName val="____"/>
      <sheetName val="물가시세"/>
      <sheetName val="총괄집계표"/>
      <sheetName val="DATE"/>
      <sheetName val="토공A"/>
      <sheetName val="수목표준대가"/>
      <sheetName val="9GNG운반"/>
      <sheetName val="4-3 보온 기본물량집계"/>
      <sheetName val="INPUT"/>
      <sheetName val="Currency Rate"/>
      <sheetName val="일위대가목차"/>
      <sheetName val="Macro(전선)"/>
      <sheetName val="일위대가총괄표"/>
      <sheetName val="단가산출총괄표"/>
      <sheetName val="J형측구단위수량"/>
      <sheetName val="집계표(육상)"/>
      <sheetName val="재료비"/>
      <sheetName val="Process"/>
      <sheetName val="4.4 해변조명 3 산출"/>
      <sheetName val="3.2 갓바위1 산출서"/>
      <sheetName val="3.4 갓바위2 산출서"/>
      <sheetName val="단가비교표"/>
      <sheetName val="1.2 시민의탑 투광조명-집계"/>
      <sheetName val="일위대가집계표"/>
      <sheetName val="자재단가비교표"/>
      <sheetName val="보건노"/>
      <sheetName val="02 SLAB"/>
      <sheetName val="05 BOX"/>
      <sheetName val="보안등"/>
      <sheetName val="일위대가(가설)"/>
      <sheetName val="BOJUNGG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적용수량"/>
      <sheetName val="주요자재"/>
      <sheetName val="골재산출"/>
      <sheetName val="이월수량"/>
      <sheetName val="일반총괄"/>
      <sheetName val="철근총괄"/>
      <sheetName val="토공집계"/>
      <sheetName val="총괄표"/>
      <sheetName val="단가비교표_공통1"/>
      <sheetName val="데리네이타현황"/>
      <sheetName val="가공2원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노무비"/>
      <sheetName val="골재산출"/>
      <sheetName val="총괄표"/>
      <sheetName val="단가비교표_공통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直材4"/>
      <sheetName val="인건비"/>
      <sheetName val="직노"/>
      <sheetName val="데리네이타현황"/>
      <sheetName val="골재산출"/>
      <sheetName val="총괄표"/>
      <sheetName val="경산"/>
      <sheetName val="N賃率-職"/>
      <sheetName val="내역서"/>
      <sheetName val="단가산출"/>
      <sheetName val="I一般比"/>
      <sheetName val="설직재-1"/>
      <sheetName val="원본(갑지)"/>
      <sheetName val="철거산출근거"/>
      <sheetName val="일위"/>
      <sheetName val="배수설비"/>
      <sheetName val="공정집계_국별"/>
      <sheetName val="사당"/>
      <sheetName val="명세서"/>
      <sheetName val="전체"/>
      <sheetName val="단"/>
      <sheetName val="연부97-1"/>
      <sheetName val="전신환매도율"/>
      <sheetName val="현지검측내역"/>
      <sheetName val="직재"/>
      <sheetName val="ABUT수량-A1"/>
      <sheetName val="제직재"/>
      <sheetName val="⑻동원인원산출서⑧"/>
      <sheetName val="물가"/>
      <sheetName val="1.수인터널"/>
      <sheetName val="3.1내역서(VDS)"/>
      <sheetName val="원가 (2)"/>
      <sheetName val="수량집계"/>
      <sheetName val="총괄집계표"/>
      <sheetName val="신호등일위대가"/>
      <sheetName val="1,2공구원가계산서"/>
      <sheetName val="2공구산출내역"/>
      <sheetName val="1공구산출내역서"/>
      <sheetName val="노무비 근거"/>
      <sheetName val="토적표"/>
      <sheetName val="20관리비율"/>
      <sheetName val="Sheet14"/>
      <sheetName val="Sheet13"/>
      <sheetName val="노임"/>
      <sheetName val="선급금신청서"/>
      <sheetName val="C-직노1"/>
      <sheetName val="입력"/>
      <sheetName val="금호"/>
      <sheetName val="DATE"/>
      <sheetName val="96갑지"/>
      <sheetName val="입찰안"/>
      <sheetName val="건축내역"/>
      <sheetName val="일위대가(가설)"/>
      <sheetName val="C-노임단가"/>
      <sheetName val="노임단가"/>
      <sheetName val="Sheet5"/>
      <sheetName val="일위대가"/>
      <sheetName val="원가계산서"/>
      <sheetName val="노임조서"/>
      <sheetName val="날개벽"/>
      <sheetName val="수량산출"/>
      <sheetName val="danga"/>
      <sheetName val="ilch"/>
      <sheetName val="정부노임단가"/>
      <sheetName val="집계표"/>
      <sheetName val="내역서2안"/>
      <sheetName val="COPING"/>
      <sheetName val="DATA"/>
      <sheetName val="한강운반비"/>
      <sheetName val="인구"/>
      <sheetName val="환경평가"/>
      <sheetName val="낙찰표"/>
      <sheetName val="RFP견적물량(60%)"/>
      <sheetName val="구의33고"/>
      <sheetName val="총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직노"/>
      <sheetName val="데리네이타현황"/>
      <sheetName val="골재산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청천내"/>
      <sheetName val="터파기및재료"/>
      <sheetName val="NYS"/>
      <sheetName val="노임단가"/>
      <sheetName val="내역"/>
      <sheetName val="중기조종사 단위단가"/>
      <sheetName val="별표집계"/>
      <sheetName val="일위대가"/>
      <sheetName val="조달청적격심사"/>
      <sheetName val="평가데이터"/>
      <sheetName val="보험료산출"/>
      <sheetName val="J"/>
      <sheetName val="산출내역(4월)"/>
      <sheetName val="산출내역(5월) (2)"/>
      <sheetName val="주공 갑지"/>
      <sheetName val="교사기준면적(초등)"/>
      <sheetName val="구룡간선입력"/>
      <sheetName val="DATE"/>
      <sheetName val="부대tu"/>
      <sheetName val="노임이"/>
      <sheetName val="1.취수장"/>
      <sheetName val="교육종류"/>
      <sheetName val="구조물공"/>
      <sheetName val="부대공"/>
      <sheetName val="배수공"/>
      <sheetName val="토공"/>
      <sheetName val="포장공"/>
      <sheetName val="경산"/>
      <sheetName val="내역서"/>
      <sheetName val="별표 "/>
      <sheetName val="2000청천-덕평발주포장1"/>
      <sheetName val="소방일위 "/>
      <sheetName val="노무비단가"/>
      <sheetName val="건축-물가변동"/>
      <sheetName val="단가조정"/>
      <sheetName val="실행기고및 투입현황(총괄)"/>
      <sheetName val="구간별관경"/>
      <sheetName val="도시가스현황"/>
      <sheetName val="중기사용료"/>
      <sheetName val="공사비총괄표"/>
      <sheetName val="원가"/>
      <sheetName val="연결임시"/>
      <sheetName val="횡배수관토공수량"/>
      <sheetName val="을"/>
      <sheetName val="APT"/>
      <sheetName val="입찰안"/>
      <sheetName val="계양가시설"/>
      <sheetName val="노임"/>
      <sheetName val="설계내역일위"/>
      <sheetName val="안양건축"/>
      <sheetName val="노무비 경비"/>
      <sheetName val="산정표"/>
      <sheetName val="산재 안전"/>
      <sheetName val="기자재구매의뢰서"/>
      <sheetName val="FRP PIPING 일위대가"/>
      <sheetName val="단위단가"/>
      <sheetName val="원가계산서"/>
      <sheetName val="투찰금액"/>
      <sheetName val="정렬"/>
      <sheetName val="건축내역서"/>
      <sheetName val="설비내역서"/>
      <sheetName val="전기내역서"/>
      <sheetName val="총투입계"/>
      <sheetName val="토공(우물통,기타) "/>
      <sheetName val="금융"/>
      <sheetName val="은행"/>
      <sheetName val="리스"/>
      <sheetName val="보험"/>
      <sheetName val="99노임기준"/>
      <sheetName val="일위목록"/>
      <sheetName val="실행내역"/>
      <sheetName val="단중표"/>
      <sheetName val="경비"/>
      <sheetName val="원가계산"/>
      <sheetName val="기계경비(시간당)"/>
      <sheetName val="램머"/>
      <sheetName val="3절_CheckList_구분"/>
      <sheetName val="실행내역서 "/>
      <sheetName val="기계"/>
      <sheetName val="정화조"/>
      <sheetName val="조경"/>
      <sheetName val="토목"/>
      <sheetName val="토목공사"/>
      <sheetName val="세율표"/>
      <sheetName val="토사(PE)"/>
      <sheetName val="기준액"/>
      <sheetName val="슬래브"/>
      <sheetName val="Y-WORK"/>
      <sheetName val="내역서01"/>
      <sheetName val="노임,재료비"/>
      <sheetName val="견적조건"/>
      <sheetName val="문학간접"/>
      <sheetName val="총괄-1"/>
      <sheetName val="단가 (2)"/>
      <sheetName val="서울대규장각(가시설흙막이)"/>
      <sheetName val="단가표"/>
      <sheetName val="9902"/>
      <sheetName val="(실사조정)총괄"/>
      <sheetName val="DATA"/>
      <sheetName val="효성CB 1P기초"/>
      <sheetName val="인건비 "/>
      <sheetName val="01"/>
      <sheetName val="계수시트"/>
      <sheetName val="효명0010"/>
      <sheetName val="SOURCE"/>
      <sheetName val="중기손료"/>
      <sheetName val="기초단가"/>
      <sheetName val="데이타"/>
      <sheetName val="총괄표"/>
      <sheetName val="결재판"/>
      <sheetName val="공사대장"/>
      <sheetName val="현장관리비"/>
      <sheetName val="아파트"/>
      <sheetName val="물집"/>
      <sheetName val="설계명세서"/>
      <sheetName val="교각별철근수량집계표"/>
      <sheetName val="초기화면"/>
      <sheetName val="관급자재"/>
      <sheetName val="직공→간접비포함"/>
      <sheetName val="공문"/>
      <sheetName val="기성검사원"/>
      <sheetName val="개산급사유서"/>
      <sheetName val="갑지"/>
      <sheetName val="제경비"/>
      <sheetName val="제경비산출"/>
      <sheetName val="Sheet2"/>
      <sheetName val="E.S산근"/>
      <sheetName val="E.S적용"/>
      <sheetName val="기성검사조서"/>
      <sheetName val="요청사진"/>
      <sheetName val="검사사진"/>
      <sheetName val="청구서갑지"/>
      <sheetName val="청구서"/>
      <sheetName val="산출근거"/>
      <sheetName val="토공사"/>
      <sheetName val="총공사내역서"/>
      <sheetName val="국산화"/>
      <sheetName val="TOTAL_BOQ"/>
      <sheetName val="구간산출"/>
      <sheetName val="협진중기"/>
      <sheetName val="근로자자료입력"/>
      <sheetName val="1-11조직표"/>
      <sheetName val="용소리교"/>
      <sheetName val="I.일위대가목차"/>
      <sheetName val="공통가설_8"/>
      <sheetName val="기타시설"/>
      <sheetName val="판매시설"/>
      <sheetName val="아파트_9"/>
      <sheetName val="주민복지관"/>
      <sheetName val="지하주차장"/>
      <sheetName val="직접공사비집계표_7"/>
      <sheetName val="실행내역서"/>
      <sheetName val="공토공단위당"/>
      <sheetName val="국내조달(통합-1)"/>
      <sheetName val="갱문및옹벽집계"/>
      <sheetName val="재료"/>
      <sheetName val="건축개요"/>
      <sheetName val="설계조건"/>
      <sheetName val="연부97-1"/>
      <sheetName val="갑지1"/>
      <sheetName val="조명시설"/>
      <sheetName val="전장품(관리용)"/>
      <sheetName val="C1"/>
      <sheetName val="예산명세서"/>
      <sheetName val="자료입력"/>
      <sheetName val="지급자재"/>
      <sheetName val="총괄내역서"/>
      <sheetName val="밸브설치"/>
      <sheetName val="설직재-1"/>
      <sheetName val="#REF"/>
      <sheetName val="갑지(요약)"/>
      <sheetName val="자재"/>
      <sheetName val="품셈"/>
      <sheetName val="기본단가표"/>
      <sheetName val="부대내역"/>
      <sheetName val="단가일람"/>
      <sheetName val="설계예산서"/>
      <sheetName val="문10"/>
      <sheetName val="시설물"/>
      <sheetName val="식재출력용"/>
      <sheetName val="유지관리"/>
      <sheetName val="가정조건"/>
      <sheetName val="공통"/>
      <sheetName val="골프장예산"/>
      <sheetName val="00노임기준"/>
      <sheetName val="Tool"/>
      <sheetName val="그림"/>
      <sheetName val="기성내역1"/>
      <sheetName val="기계경비"/>
      <sheetName val="하중계산"/>
      <sheetName val="단면가정"/>
      <sheetName val="시중노임단가"/>
      <sheetName val="코드표"/>
      <sheetName val="자재코드"/>
      <sheetName val="지수980731이후"/>
      <sheetName val="2원료가나다."/>
      <sheetName val="공통가설(현장검토안)"/>
      <sheetName val="설계내역서"/>
      <sheetName val="내역서(교량)전체"/>
      <sheetName val="공사개요"/>
      <sheetName val="설계(안)"/>
      <sheetName val="실행간접비용"/>
      <sheetName val="단가"/>
      <sheetName val="구분테이블"/>
      <sheetName val="95년12월말"/>
      <sheetName val="암거"/>
      <sheetName val="도급"/>
      <sheetName val="기본일위"/>
      <sheetName val="옹벽기초자료"/>
      <sheetName val="현황산출서"/>
      <sheetName val="9811"/>
      <sheetName val="토목내역서 (도급단가) (2)"/>
      <sheetName val="수량"/>
      <sheetName val="현장경비"/>
      <sheetName val="요율"/>
      <sheetName val="wall"/>
      <sheetName val="당초"/>
      <sheetName val="부대토목"/>
      <sheetName val="NN"/>
      <sheetName val="총괄"/>
      <sheetName val="성단물량"/>
      <sheetName val="Total"/>
      <sheetName val="asd"/>
      <sheetName val="일반자재"/>
      <sheetName val="03전반노무비"/>
      <sheetName val="구천"/>
      <sheetName val="21301동"/>
      <sheetName val="내역서(조경)"/>
      <sheetName val="목창호"/>
      <sheetName val="견적대비표"/>
      <sheetName val="교량공"/>
      <sheetName val="건축"/>
      <sheetName val="단가대비표"/>
      <sheetName val="CTEMCOST"/>
      <sheetName val="유림골조"/>
      <sheetName val="파이프류"/>
      <sheetName val="거푸집물량"/>
      <sheetName val="G.R300경비"/>
      <sheetName val="2003상반기노임기준"/>
      <sheetName val="플랜트 설치"/>
      <sheetName val="외주을지"/>
      <sheetName val="전기(기계전기실)"/>
      <sheetName val="전기(열차제어)"/>
      <sheetName val="전기(전기성능)"/>
      <sheetName val="전기(차량)"/>
      <sheetName val="전기(차량부품)"/>
      <sheetName val="설계내역2"/>
      <sheetName val="A 견적"/>
      <sheetName val="적용노임"/>
      <sheetName val="명세서"/>
      <sheetName val="사급자재"/>
      <sheetName val="1.설계설명서"/>
      <sheetName val="품 #1.1"/>
      <sheetName val="총괄집"/>
      <sheetName val="산출내역서집계표"/>
      <sheetName val="POL6차-PIPING"/>
      <sheetName val="Customer Databas"/>
      <sheetName val="9567매출"/>
      <sheetName val="교량하부공"/>
      <sheetName val="포장공사"/>
      <sheetName val="중기가격"/>
      <sheetName val="일위대가표"/>
      <sheetName val="252K444"/>
      <sheetName val="일위대가-3"/>
      <sheetName val="3BL공동구 수량"/>
      <sheetName val="산출"/>
      <sheetName val="시설물일위"/>
      <sheetName val="수량산출(계측)"/>
      <sheetName val="6-2. 기계경비산출"/>
      <sheetName val="노무비 근거"/>
      <sheetName val="5-2.일위대가"/>
      <sheetName val="계좌번호"/>
      <sheetName val="03상노임"/>
      <sheetName val="MEXICO-C"/>
      <sheetName val="부속동"/>
      <sheetName val="개요"/>
      <sheetName val="물량"/>
      <sheetName val="영동(D)"/>
      <sheetName val="무시"/>
      <sheetName val="9509"/>
      <sheetName val="적산"/>
      <sheetName val="파일의이용"/>
      <sheetName val="단가비교표"/>
      <sheetName val="노무비"/>
      <sheetName val="단가조사서"/>
      <sheetName val="세부추진"/>
      <sheetName val="장비경비"/>
      <sheetName val="관현간선입력"/>
      <sheetName val="2. 공원조도"/>
      <sheetName val="기계경비단가"/>
      <sheetName val="복구경비"/>
      <sheetName val="우배수"/>
      <sheetName val="을지"/>
      <sheetName val="산근"/>
      <sheetName val="평가내역"/>
      <sheetName val="공량산출서"/>
      <sheetName val="조건표"/>
      <sheetName val="각형맨홀"/>
      <sheetName val="H PILE수량"/>
      <sheetName val="97노임단가"/>
      <sheetName val="입력란"/>
      <sheetName val="거래처등록"/>
      <sheetName val="참고자료"/>
      <sheetName val="은행코드"/>
      <sheetName val="수량산출서"/>
      <sheetName val="도급내역"/>
      <sheetName val="도급내역5+800"/>
      <sheetName val="도급금액"/>
      <sheetName val="재노경"/>
      <sheetName val="견적을지"/>
      <sheetName val="참조"/>
      <sheetName val="기계장치 (2)"/>
      <sheetName val="FAB별"/>
      <sheetName val="ELECTRIC"/>
      <sheetName val="패널"/>
      <sheetName val="재료집계표"/>
      <sheetName val="수량집계표"/>
      <sheetName val="견적의뢰"/>
      <sheetName val="터널조도"/>
      <sheetName val="Piping Design Data"/>
      <sheetName val="공정코드"/>
      <sheetName val="원가계산서(남측)"/>
      <sheetName val="국민연금표"/>
      <sheetName val="1차 내역서"/>
      <sheetName val="b_balju"/>
      <sheetName val="VII-2현장경비"/>
      <sheetName val="Ⅴ-2.공종별내역"/>
      <sheetName val="실행예산"/>
      <sheetName val="AHU-1"/>
      <sheetName val="급탕설비"/>
      <sheetName val="화장실배기팬"/>
      <sheetName val="빌딩 안내"/>
      <sheetName val="3.3"/>
      <sheetName val="3결로"/>
      <sheetName val="Tool(참고)"/>
      <sheetName val="VXXXXXX"/>
      <sheetName val="2호맨홀공제수량"/>
      <sheetName val="2@ BOX"/>
      <sheetName val="맨홀수량산출(A-LINE)"/>
      <sheetName val="공동수급체별"/>
      <sheetName val="설비적용원가계산"/>
      <sheetName val="모래기초"/>
      <sheetName val="철거공사1"/>
      <sheetName val="중기사용료산출근거"/>
      <sheetName val="단가 및 재료비"/>
      <sheetName val="차액보증"/>
      <sheetName val="관로토공"/>
      <sheetName val="왕십리방향"/>
      <sheetName val="교대시점"/>
      <sheetName val="기경집계"/>
      <sheetName val="구역화물"/>
      <sheetName val="골조시행"/>
      <sheetName val="측구공"/>
      <sheetName val="기존단가 (2)"/>
      <sheetName val="2000 "/>
      <sheetName val="ABUT수량-A1"/>
      <sheetName val="수목단가"/>
      <sheetName val="시설수량표"/>
      <sheetName val="식재수량표"/>
      <sheetName val="자재단가"/>
      <sheetName val="계산서(곡선부)"/>
      <sheetName val="포장재료집계표"/>
      <sheetName val="첨부2.예정공정표"/>
      <sheetName val="2공구산출내역"/>
      <sheetName val="소방"/>
      <sheetName val="화해(함평)"/>
      <sheetName val="화해(장성)"/>
      <sheetName val="Sheet3"/>
      <sheetName val="단가산출"/>
      <sheetName val="설계내역총괄"/>
      <sheetName val="직접인건비"/>
      <sheetName val="도수로현황"/>
      <sheetName val="수용율"/>
      <sheetName val="기초자료입력"/>
      <sheetName val="산출금액내역"/>
      <sheetName val="직재"/>
      <sheetName val="재집"/>
      <sheetName val="산#2-1 (2)"/>
      <sheetName val="WEIGHT LIST"/>
      <sheetName val="07급여표"/>
      <sheetName val="토목내역서"/>
      <sheetName val="A1-DATA"/>
      <sheetName val="단면"/>
      <sheetName val="횡배수관단위수량"/>
      <sheetName val="부대집계"/>
      <sheetName val="기초일위"/>
      <sheetName val="시설일위"/>
      <sheetName val="조명일위"/>
      <sheetName val="공사기본내용입력"/>
      <sheetName val="공통가설"/>
      <sheetName val="기초작업"/>
      <sheetName val="설치공사비"/>
      <sheetName val="공종"/>
      <sheetName val="인건-측정"/>
      <sheetName val="직공비"/>
      <sheetName val="NOMUBI"/>
      <sheetName val="sw1"/>
      <sheetName val="폐기물"/>
      <sheetName val="TRE TABLE"/>
      <sheetName val="장비집계"/>
      <sheetName val="간접"/>
      <sheetName val="손익분석"/>
      <sheetName val="단가및재료비"/>
      <sheetName val="중기단가"/>
      <sheetName val="전화공사 공량 및 집계표"/>
      <sheetName val="납부서"/>
      <sheetName val="중기"/>
      <sheetName val="집수정토공"/>
      <sheetName val="세부내역"/>
      <sheetName val="공사비산출서"/>
      <sheetName val="상반기손익차2총괄"/>
      <sheetName val="가정사항"/>
      <sheetName val="흥양2교토공집계표"/>
      <sheetName val="공사비예산서(토목분)"/>
      <sheetName val="물량산출 집계표"/>
      <sheetName val="내역결재"/>
      <sheetName val="조명율표"/>
      <sheetName val="설비공사내역서"/>
      <sheetName val="미장"/>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refreshError="1"/>
      <sheetData sheetId="148"/>
      <sheetData sheetId="149" refreshError="1"/>
      <sheetData sheetId="150" refreshError="1"/>
      <sheetData sheetId="151" refreshError="1"/>
      <sheetData sheetId="152"/>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6실예"/>
      <sheetName val="#REF"/>
      <sheetName val="파일의이용"/>
      <sheetName val="토공사"/>
      <sheetName val="200"/>
      <sheetName val="직노"/>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S"/>
      <sheetName val="N間勞計"/>
      <sheetName val="N間比率"/>
      <sheetName val="N間時率"/>
      <sheetName val="N工數1"/>
      <sheetName val="N工數2"/>
      <sheetName val="N勞計"/>
      <sheetName val="N勞務分"/>
      <sheetName val="N勞務實"/>
      <sheetName val="N勞作"/>
      <sheetName val="N賃率-職"/>
      <sheetName val="K經配賦"/>
      <sheetName val="K經調整"/>
      <sheetName val="K消耗分"/>
      <sheetName val="A製總"/>
      <sheetName val="I一般比"/>
      <sheetName val="규준틀"/>
      <sheetName val="토공사"/>
      <sheetName val="200"/>
      <sheetName val="직노"/>
      <sheetName val="수량산출"/>
      <sheetName val="포장면적산출"/>
      <sheetName val="Sheet1"/>
      <sheetName val="일위"/>
      <sheetName val="공정코드"/>
      <sheetName val="증감대비"/>
      <sheetName val="을"/>
      <sheetName val="단"/>
      <sheetName val="DATA 입력란"/>
      <sheetName val="노무비"/>
      <sheetName val="하조서"/>
      <sheetName val="노임"/>
      <sheetName val="기계경비총괄표"/>
      <sheetName val="일위대가_현장"/>
      <sheetName val="자재단가표"/>
      <sheetName val="N賃率_職"/>
      <sheetName val="J直材4"/>
      <sheetName val="조건표"/>
      <sheetName val="전신환매도율"/>
      <sheetName val="노임단가"/>
      <sheetName val="직재"/>
      <sheetName val="횡배수관집현황(2공구)"/>
      <sheetName val="노임단가표"/>
      <sheetName val="총괄 CCTV수량"/>
      <sheetName val="변압기 및 발전기 용량"/>
      <sheetName val="입찰안"/>
      <sheetName val="패널"/>
      <sheetName val="경산"/>
      <sheetName val="#REF"/>
      <sheetName val="수목표준대가"/>
      <sheetName val="DATA"/>
      <sheetName val="데이타"/>
      <sheetName val="산출기준자료"/>
      <sheetName val="발전계획"/>
      <sheetName val="제직재"/>
      <sheetName val="기존단가 (2)"/>
      <sheetName val="기계경비"/>
      <sheetName val="코드표"/>
      <sheetName val="SLAB&quot;1&quot;"/>
      <sheetName val="단가"/>
      <sheetName val="단위일위"/>
      <sheetName val="20관리비율"/>
      <sheetName val="을지"/>
      <sheetName val="내역"/>
      <sheetName val="6. 직접경비"/>
      <sheetName val="인건비"/>
      <sheetName val="하부철근수량"/>
      <sheetName val="노무비 "/>
      <sheetName val="손익분석"/>
      <sheetName val="건축내역"/>
      <sheetName val="공조기"/>
      <sheetName val="단가 "/>
      <sheetName val="일위대가"/>
      <sheetName val="수목데이타 "/>
      <sheetName val="토사(PE)"/>
      <sheetName val="부대공Ⅱ"/>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REF"/>
      <sheetName val="포장수량집계"/>
      <sheetName val="I一般比"/>
      <sheetName val="토공사"/>
      <sheetName val="200"/>
      <sheetName val="가공2원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제경비"/>
      <sheetName val="입찰안"/>
      <sheetName val="조명율표"/>
      <sheetName val="포장수량집계"/>
      <sheetName val="I一般比"/>
      <sheetName val="토공사"/>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BID"/>
      <sheetName val=" HIT-&gt;HMC 견적(3900)"/>
      <sheetName val="산출내역서"/>
      <sheetName val="한전일위"/>
      <sheetName val="갑지"/>
      <sheetName val="SG"/>
      <sheetName val="투찰내역"/>
      <sheetName val="현장관리비"/>
      <sheetName val="일위목록"/>
      <sheetName val="일위대가목록"/>
      <sheetName val="요율"/>
      <sheetName val="합계"/>
      <sheetName val="일위CODE"/>
      <sheetName val="후다내역"/>
      <sheetName val="실행철강하도"/>
      <sheetName val="일위대가"/>
      <sheetName val="단가"/>
      <sheetName val="간접비계산"/>
      <sheetName val="일  위  대  가  목  록"/>
      <sheetName val="일위산출"/>
      <sheetName val="Macro1"/>
      <sheetName val="산수배수"/>
      <sheetName val="1공구원가계산서"/>
      <sheetName val="1공구산출내역서"/>
      <sheetName val="1유리"/>
      <sheetName val="중기비"/>
      <sheetName val="노무비"/>
      <sheetName val="품셈"/>
      <sheetName val="자재단가"/>
      <sheetName val="당초명세(평)"/>
      <sheetName val="원가계산서"/>
      <sheetName val="관급자재"/>
      <sheetName val="#2_일위대가목록"/>
      <sheetName val="금액결정"/>
      <sheetName val="INSTR"/>
      <sheetName val="인부신상자료"/>
      <sheetName val="단가산출"/>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전체"/>
      <sheetName val="유동표"/>
      <sheetName val="건설성적"/>
      <sheetName val="설계가"/>
      <sheetName val="원형1호맨홀토공수량"/>
      <sheetName val="교각토공 _2_"/>
      <sheetName val="2공구산출내역"/>
      <sheetName val="운반비요율"/>
      <sheetName val="1,2공구원가계산서"/>
      <sheetName val="3.공통공사대비"/>
      <sheetName val="6. 안전관리비"/>
      <sheetName val="간접(90)"/>
      <sheetName val="증감내역서"/>
      <sheetName val="조건표"/>
      <sheetName val="#REF"/>
      <sheetName val="차액보증"/>
      <sheetName val="HRSG SMALL07220"/>
      <sheetName val="기본설계기준"/>
      <sheetName val="일위"/>
      <sheetName val="2000년1차"/>
      <sheetName val="2000전체분"/>
      <sheetName val="일위대가목차"/>
      <sheetName val="직노"/>
      <sheetName val="JUCKEYK"/>
      <sheetName val="S0"/>
      <sheetName val="도급"/>
      <sheetName val="PI"/>
      <sheetName val="품셈총괄표"/>
      <sheetName val="작업일보"/>
      <sheetName val="48일위"/>
      <sheetName val="노임단가"/>
      <sheetName val="별표집계"/>
      <sheetName val="CTEMCOST"/>
      <sheetName val="3개월-백데이타"/>
      <sheetName val="LG배관재단가"/>
      <sheetName val="다다수전류단가"/>
      <sheetName val="LG유통상품단가표"/>
      <sheetName val="노무비 "/>
      <sheetName val="수량3"/>
      <sheetName val="견적의뢰서"/>
      <sheetName val="b_balju"/>
      <sheetName val="내역(한신APT)"/>
      <sheetName val="노임"/>
      <sheetName val="Macro2"/>
      <sheetName val="표지1"/>
      <sheetName val="준검 내역서"/>
      <sheetName val="코드표"/>
      <sheetName val="97년 추정"/>
      <sheetName val="6PILE  (돌출)"/>
      <sheetName val="산출근거"/>
      <sheetName val="단가적용"/>
      <sheetName val="저"/>
      <sheetName val="참조"/>
      <sheetName val="10공구일위"/>
      <sheetName val="일위대가D"/>
      <sheetName val="조명시설"/>
      <sheetName val="지급자재"/>
      <sheetName val="일위대가목록표"/>
      <sheetName val="하도내역 (철콘)"/>
      <sheetName val="특기사항"/>
      <sheetName val="임율 Data"/>
      <sheetName val="FORM-0"/>
      <sheetName val="일위총괄"/>
      <sheetName val="덕전리"/>
      <sheetName val="1단계"/>
      <sheetName val="A1"/>
      <sheetName val="일위단가"/>
      <sheetName val="1.설계기준"/>
      <sheetName val="BSD (2)"/>
      <sheetName val="노임조서"/>
      <sheetName val="입출재고현황 (2)"/>
      <sheetName val="노무비 근거"/>
      <sheetName val="공정집계_국별"/>
      <sheetName val="SLAB근거-1"/>
      <sheetName val="내역전기"/>
      <sheetName val="추가예산"/>
      <sheetName val="IT-BAT"/>
      <sheetName val="수문일위1"/>
      <sheetName val="DHEQSUPT"/>
      <sheetName val="일위산출근거"/>
      <sheetName val="수정2"/>
      <sheetName val="TEST1"/>
      <sheetName val="단위단가"/>
      <sheetName val="예산총괄"/>
      <sheetName val="2터널시점"/>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중기"/>
      <sheetName val="U형개거"/>
      <sheetName val="인원"/>
      <sheetName val="약품공급2"/>
      <sheetName val="조건표 (2)"/>
      <sheetName val="수량산출서"/>
      <sheetName val="신공항A-9(원가수정)"/>
      <sheetName val="집계"/>
      <sheetName val="개거총"/>
      <sheetName val="ORIGIN"/>
      <sheetName val="호안사석"/>
      <sheetName val="배수자집"/>
      <sheetName val="공통가설"/>
      <sheetName val="설계예산서"/>
      <sheetName val="토공유동표(전체.당초)"/>
      <sheetName val="목차 "/>
      <sheetName val="배수내역"/>
      <sheetName val="기초1"/>
      <sheetName val="c_balju"/>
      <sheetName val="을"/>
      <sheetName val="물가시세"/>
      <sheetName val="첨부1"/>
      <sheetName val="단가표"/>
      <sheetName val="단위량당중기"/>
      <sheetName val="입력데이타"/>
      <sheetName val="P_RPTB04_산근"/>
      <sheetName val="단면 (2)"/>
      <sheetName val="하도금액분계"/>
      <sheetName val="견적"/>
      <sheetName val="이월"/>
      <sheetName val="철거산출근거"/>
      <sheetName val="설계"/>
      <sheetName val="업체별기성내역"/>
      <sheetName val="포장(수량)-관로부"/>
      <sheetName val="2000용수잠관-수량집계"/>
      <sheetName val="ABUT수량-A1"/>
      <sheetName val="맨홀수량산출"/>
      <sheetName val="b_balju (2)"/>
      <sheetName val="b_gunmul"/>
      <sheetName val="표준건축비"/>
      <sheetName val="실행내역서 "/>
      <sheetName val="WORK"/>
      <sheetName val="Total"/>
      <sheetName val="실행대비"/>
      <sheetName val="잡비"/>
      <sheetName val="음성방향"/>
      <sheetName val="유치원내역"/>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전기"/>
      <sheetName val="유입량"/>
      <sheetName val="효율표"/>
      <sheetName val="토목품셈"/>
      <sheetName val="수량분개내역"/>
      <sheetName val="간선계산"/>
      <sheetName val="DANGA"/>
      <sheetName val="(원)기흥상갈"/>
      <sheetName val="기본단가표"/>
      <sheetName val="실행내역"/>
      <sheetName val="임율산출표"/>
      <sheetName val="7. 현장관리비 "/>
      <sheetName val="장비단가"/>
      <sheetName val="설계명세서"/>
      <sheetName val="내역서 제출"/>
      <sheetName val="자료입력"/>
      <sheetName val="직접비"/>
      <sheetName val="건장설비"/>
      <sheetName val="교통대책내역"/>
      <sheetName val="공사내역서(을)실행"/>
      <sheetName val="BND"/>
      <sheetName val="인사자료총집계"/>
      <sheetName val="단면가정"/>
      <sheetName val="공량산출서"/>
      <sheetName val="일일"/>
      <sheetName val="#2정산"/>
      <sheetName val="사업관리"/>
      <sheetName val="운반"/>
      <sheetName val="8.PILE  (돌출)"/>
      <sheetName val="중기일위대가"/>
      <sheetName val="재료비"/>
      <sheetName val="일위대가표48"/>
      <sheetName val="제경비산출서"/>
      <sheetName val="배수공"/>
      <sheetName val="8.현장관리비"/>
      <sheetName val="7.안전관리비"/>
      <sheetName val="기성갑지"/>
      <sheetName val="인명부"/>
      <sheetName val="수량산출"/>
      <sheetName val="기계내역"/>
      <sheetName val="1.설계조건"/>
      <sheetName val="유림골조"/>
      <sheetName val="공통부대비"/>
      <sheetName val="물가자료"/>
      <sheetName val="적현로"/>
      <sheetName val="DATE"/>
      <sheetName val="공사비증감"/>
      <sheetName val="일위(PN)"/>
      <sheetName val="환기시설"/>
      <sheetName val="조명"/>
      <sheetName val="점보전력사용"/>
      <sheetName val="단면"/>
      <sheetName val="배수처리"/>
      <sheetName val="입력자료(노무비)"/>
      <sheetName val="DATA"/>
      <sheetName val="기본단가"/>
      <sheetName val="1. 설계조건 2.단면가정 3. 하중계산"/>
      <sheetName val="DATA 입력란"/>
      <sheetName val="구조     ."/>
      <sheetName val="INPUT"/>
      <sheetName val="토공(1)"/>
      <sheetName val="차수공(1)"/>
      <sheetName val="경상비"/>
      <sheetName val="전문하도급"/>
      <sheetName val="교량전기"/>
      <sheetName val="평가데이터"/>
      <sheetName val="MOTOR"/>
      <sheetName val="현장관리비 산출내역"/>
      <sheetName val="내역표지"/>
      <sheetName val="가스"/>
      <sheetName val="양수장(기계)"/>
      <sheetName val="tggwan(mac)"/>
      <sheetName val="금액내역서"/>
      <sheetName val="대로근거"/>
      <sheetName val="중로근거"/>
      <sheetName val="4.일위대가집계"/>
      <sheetName val="결재난"/>
      <sheetName val="만년달력"/>
      <sheetName val="SHL"/>
      <sheetName val="금리계산"/>
      <sheetName val="설계내역"/>
      <sheetName val="마산방향철근집계"/>
      <sheetName val="진주방향"/>
      <sheetName val="단위중량"/>
      <sheetName val="인사자료"/>
      <sheetName val="내역(2000년)"/>
      <sheetName val="FB25JN"/>
      <sheetName val="중기조종사 단위단가"/>
      <sheetName val="(당평)자재"/>
      <sheetName val="총괄내역서"/>
      <sheetName val="간 지1"/>
      <sheetName val="예가표"/>
      <sheetName val="파이프류"/>
      <sheetName val="프랜트면허"/>
      <sheetName val="토목주소"/>
      <sheetName val="날개벽수량표"/>
      <sheetName val="시화점실행"/>
      <sheetName val="터널대가"/>
      <sheetName val="경영상태"/>
      <sheetName val="lab"/>
      <sheetName val="공사비예산서(토목분)"/>
      <sheetName val="일위(시설)"/>
      <sheetName val="격점별물량"/>
      <sheetName val="경비2내역"/>
      <sheetName val="청천내"/>
      <sheetName val="건설실행"/>
      <sheetName val="우석문틀"/>
      <sheetName val="Temporary Mooring"/>
      <sheetName val="공문"/>
      <sheetName val="우수"/>
      <sheetName val="7.PILE  (돌출)"/>
      <sheetName val="A LINE"/>
      <sheetName val="품셈TABLE"/>
      <sheetName val="2.대외공문"/>
      <sheetName val="코드"/>
      <sheetName val="초기화면"/>
      <sheetName val="차수"/>
      <sheetName val="월별손익"/>
      <sheetName val="금융비용"/>
      <sheetName val="Customer Databas"/>
      <sheetName val="일위대가(1)"/>
      <sheetName val="산출내역서집계표"/>
      <sheetName val="일위집계(기존)"/>
      <sheetName val="RE9604"/>
      <sheetName val="콘크리트타설집계표"/>
      <sheetName val="2"/>
      <sheetName val="BQ"/>
      <sheetName val="원도급"/>
      <sheetName val="하도급"/>
      <sheetName val="입력정보"/>
      <sheetName val="설 계"/>
      <sheetName val="화재 탐지 설비"/>
      <sheetName val="5. 현장관리비(new) "/>
      <sheetName val="일위목록데이타"/>
      <sheetName val="돈암사업"/>
      <sheetName val="2.2_오피스텔(12~32F)"/>
      <sheetName val="설내역서 "/>
      <sheetName val="1"/>
      <sheetName val="현장별"/>
      <sheetName val="세부내역서"/>
      <sheetName val="공사원가계산서"/>
      <sheetName val="식재가격"/>
      <sheetName val="식재총괄"/>
      <sheetName val="경산"/>
      <sheetName val="5_ 현장관리비_new_ "/>
      <sheetName val="총 원가계산"/>
      <sheetName val="하중계산"/>
      <sheetName val="철근량"/>
      <sheetName val="N賃率-職"/>
      <sheetName val="인건비"/>
      <sheetName val="방배동내역(리라)"/>
      <sheetName val="현장경비"/>
      <sheetName val="건축공사집계표"/>
      <sheetName val="방배동내역 (총괄)"/>
      <sheetName val="부대공사총괄"/>
      <sheetName val="인원계획"/>
      <sheetName val="U-TYPE(1)"/>
      <sheetName val="일반공사"/>
      <sheetName val="자재일람"/>
      <sheetName val="부하계산서"/>
      <sheetName val="단가산출(T)"/>
      <sheetName val="날개벽(시점좌측)"/>
      <sheetName val="재료집계표"/>
      <sheetName val="일위대가목록(ems)"/>
      <sheetName val="기자재비"/>
      <sheetName val="인계"/>
      <sheetName val="특수선일위대가"/>
      <sheetName val="소방"/>
      <sheetName val="J直材4"/>
      <sheetName val="간접비"/>
      <sheetName val="기본일위"/>
      <sheetName val="일H35Y4"/>
      <sheetName val="일용직6월"/>
      <sheetName val="이형관중량"/>
      <sheetName val="일위대가(목록)"/>
      <sheetName val="산근(목록)"/>
      <sheetName val=" 갑지"/>
      <sheetName val="양덕동"/>
      <sheetName val="기성내역"/>
      <sheetName val="인천제철"/>
      <sheetName val="일용직"/>
      <sheetName val="경비"/>
      <sheetName val="총괄"/>
      <sheetName val="Code"/>
      <sheetName val="골조"/>
      <sheetName val="일위대가집계"/>
      <sheetName val="단가대비표"/>
      <sheetName val="여과지동"/>
      <sheetName val="기초자료"/>
      <sheetName val="교각계산"/>
      <sheetName val="700seg"/>
      <sheetName val="내역서2안"/>
      <sheetName val="CONCRETE"/>
      <sheetName val="원가계산서(변경)"/>
      <sheetName val="단중표"/>
      <sheetName val="현장일반사항"/>
      <sheetName val="1.취수장"/>
      <sheetName val="하도내역_(철콘)"/>
      <sheetName val="입출재고현황_(2)"/>
      <sheetName val="노무비_근거"/>
      <sheetName val="임율_Data"/>
      <sheetName val="조건표_(2)"/>
      <sheetName val="목차_"/>
      <sheetName val="1_설계기준"/>
      <sheetName val="7__현장관리비_"/>
      <sheetName val="집 계 표"/>
      <sheetName val="계측기"/>
      <sheetName val="입력"/>
      <sheetName val="갑지(추정)"/>
      <sheetName val="시중노임단가"/>
      <sheetName val="정렬"/>
      <sheetName val="COVER"/>
      <sheetName val="플랜트 설치"/>
      <sheetName val="전도금월정금액"/>
      <sheetName val="주요항목별"/>
      <sheetName val="법면"/>
      <sheetName val="부대공"/>
      <sheetName val="구조물공"/>
      <sheetName val="포장공"/>
      <sheetName val="배수공1"/>
      <sheetName val="일위대가(가설)"/>
      <sheetName val="측량요율"/>
      <sheetName val="자재대"/>
      <sheetName val="점검총괄"/>
      <sheetName val="퍼스트"/>
      <sheetName val="변경내역"/>
      <sheetName val="일위대가 집계표"/>
      <sheetName val="개산공사비"/>
      <sheetName val="COVER-P"/>
      <sheetName val="자동제어"/>
      <sheetName val="단계별내역 (2)"/>
      <sheetName val="데이타"/>
      <sheetName val="식재인부"/>
      <sheetName val="252K444"/>
      <sheetName val="2.2 띠장의 설계"/>
      <sheetName val="화전내"/>
      <sheetName val="대치판정"/>
      <sheetName val="70%"/>
      <sheetName val="일위총괄표"/>
      <sheetName val="추가일위대가"/>
      <sheetName val="기계"/>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BSD_(2)"/>
      <sheetName val="토공유동표(전체_당초)"/>
      <sheetName val="단면_(2)"/>
      <sheetName val="b_balju_(2)"/>
      <sheetName val="8_PILE__(돌출)"/>
      <sheetName val="8_현장관리비"/>
      <sheetName val="7_안전관리비"/>
      <sheetName val="중기조종사_단위단가"/>
      <sheetName val="선정요령"/>
      <sheetName val="Sheet5"/>
      <sheetName val="관개"/>
      <sheetName val="9.1지하2층하부보"/>
      <sheetName val="일대"/>
      <sheetName val="증감대비"/>
      <sheetName val="설비"/>
      <sheetName val="GEN"/>
      <sheetName val="자재단가비교표"/>
      <sheetName val="4.2.1 마루높이 검토"/>
      <sheetName val="터파기및재료"/>
      <sheetName val="동천하상준설"/>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4"/>
      <sheetName val="Sheet6"/>
      <sheetName val="Sheet16"/>
      <sheetName val="보도내역 (3)"/>
      <sheetName val="Module1"/>
      <sheetName val="Qheet6"/>
      <sheetName val="총괄-1"/>
      <sheetName val="단가산출서"/>
      <sheetName val="공사개요"/>
      <sheetName val="주차구획선수량"/>
      <sheetName val="개요"/>
      <sheetName val="부대tu"/>
      <sheetName val="목차"/>
      <sheetName val="Sheet1 (2)"/>
      <sheetName val="기술부 VENDOR LIST"/>
      <sheetName val="6호기"/>
      <sheetName val="실행내역_원본"/>
      <sheetName val="수리결과"/>
      <sheetName val="남양내역"/>
      <sheetName val="제출내역 (2)"/>
      <sheetName val="입력데이타(비인쇄용)"/>
      <sheetName val="BOX 본체"/>
      <sheetName val="골조시행"/>
      <sheetName val="총체"/>
      <sheetName val="4.일위대가"/>
      <sheetName val="제수변수량"/>
      <sheetName val="단가삐출"/>
      <sheetName val="공통(20-91)"/>
      <sheetName val="원본(갑지)"/>
      <sheetName val="일위대가목록(기계)"/>
      <sheetName val="기계경비일람"/>
      <sheetName val="횡배위치"/>
      <sheetName val="기초단가"/>
      <sheetName val="B"/>
      <sheetName val="가설건물"/>
      <sheetName val="잔수량(작성)"/>
      <sheetName val="실행(ALT1)"/>
      <sheetName val="환율change"/>
      <sheetName val="GRDBS"/>
      <sheetName val="견적대비표"/>
      <sheetName val="Y-WORK"/>
      <sheetName val="4 LINE"/>
      <sheetName val="7 th"/>
      <sheetName val="C10집계2"/>
      <sheetName val="6_ 안전관리비"/>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분전반"/>
      <sheetName val="건축내역"/>
      <sheetName val="기안"/>
      <sheetName val="특별"/>
      <sheetName val="ELECTRIC"/>
      <sheetName val="감액총괄표"/>
      <sheetName val="옥외배관기본공량"/>
      <sheetName val="대비2"/>
      <sheetName val="옥외외등집계표"/>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자  재"/>
      <sheetName val="건축외주"/>
      <sheetName val="노원열병합  건축공사기성내역서"/>
      <sheetName val="케이블규격"/>
      <sheetName val="COVERSHEET"/>
      <sheetName val="할증 "/>
      <sheetName val="개인별 순위표"/>
      <sheetName val="CM 1"/>
      <sheetName val="전기실-1"/>
      <sheetName val="ROOF(ALKALI)"/>
      <sheetName val="9GNG운반"/>
      <sheetName val="48평단가"/>
      <sheetName val="57단가"/>
      <sheetName val="54평단가"/>
      <sheetName val="66평단가"/>
      <sheetName val="61단가"/>
      <sheetName val="89평단가"/>
      <sheetName val="84평단가"/>
      <sheetName val="현장관리비데이타"/>
      <sheetName val="Baby일위대가"/>
      <sheetName val="메서,변+증"/>
      <sheetName val="명일작업계획 (3)"/>
      <sheetName val="STEEL BOX 단면설계(SEC.8)"/>
      <sheetName val="깨기"/>
      <sheetName val="흄관수량"/>
      <sheetName val="건축공사"/>
      <sheetName val="중기사용료"/>
      <sheetName val="4동급수"/>
      <sheetName val="6.이토처리시간"/>
      <sheetName val="찍기"/>
      <sheetName val="확약서"/>
      <sheetName val="관로분포도"/>
      <sheetName val="FACTOR"/>
      <sheetName val="보도경계블럭"/>
      <sheetName val="말뚝지지력산정"/>
      <sheetName val="일집"/>
      <sheetName val="예산변경원인분석"/>
      <sheetName val="Print"/>
      <sheetName val="MATRLDATA"/>
      <sheetName val="마산월령동골조물량변경"/>
      <sheetName val="환산"/>
      <sheetName val="호표"/>
      <sheetName val="WING3"/>
      <sheetName val="MODELING"/>
      <sheetName val="시설,관리하위"/>
      <sheetName val="대운반(철재)"/>
      <sheetName val="원가계산"/>
      <sheetName val="공종보합"/>
      <sheetName val="출력원가"/>
      <sheetName val="공종원가"/>
      <sheetName val="총괄원가"/>
      <sheetName val="아파트"/>
      <sheetName val="상가,복지관"/>
      <sheetName val="주차장"/>
      <sheetName val="경비실"/>
      <sheetName val="샘플표지"/>
      <sheetName val="s"/>
      <sheetName val="내역(설계)"/>
      <sheetName val="일위대가집계표"/>
      <sheetName val="산출서집계HS"/>
      <sheetName val="단위목록"/>
      <sheetName val="자재운반단가일람표"/>
      <sheetName val="기계경비목록1"/>
      <sheetName val="PROCURE"/>
      <sheetName val="시운전연료비"/>
      <sheetName val="지원사무소원가배부내역"/>
      <sheetName val="3련 BOX"/>
      <sheetName val="년차"/>
      <sheetName val="장비가동"/>
      <sheetName val="배수관공"/>
      <sheetName val="cctv예산대비"/>
      <sheetName val="라이닝폼예산대비내역"/>
      <sheetName val="일위1"/>
      <sheetName val="2차전체변경예정_(2)1"/>
      <sheetName val="소방사항"/>
      <sheetName val="기계경비"/>
      <sheetName val="1-1"/>
      <sheetName val="부하(성남)"/>
      <sheetName val="GI-LIST"/>
      <sheetName val="중기사용료 (2)"/>
      <sheetName val="전 체"/>
      <sheetName val="수량산출목록표"/>
      <sheetName val="맨홀되메우기"/>
      <sheetName val="위치조서"/>
      <sheetName val="VE절감"/>
      <sheetName val="청주(철골발주의뢰서)"/>
      <sheetName val="적용토목"/>
      <sheetName val="당진1,2호기전선관설치및접지4차공사내역서-을지"/>
      <sheetName val="소화실적"/>
      <sheetName val="단위별용량계산"/>
      <sheetName val="단"/>
      <sheetName val="을지"/>
      <sheetName val="0.0ControlSheet"/>
      <sheetName val="0.1keyAssumption"/>
      <sheetName val="인건-측정"/>
      <sheetName val="배수통관(좌)"/>
      <sheetName val="공문(신)"/>
      <sheetName val="4.내진설계"/>
      <sheetName val="4)유동표"/>
      <sheetName val="상-교대(A1-A2)"/>
      <sheetName val="투찰(하수)"/>
      <sheetName val="맨홀수량"/>
      <sheetName val="관일"/>
      <sheetName val="A-7-1LINE(수량)"/>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공제구간조서"/>
      <sheetName val="횡배수관토공수량"/>
      <sheetName val="현장관리"/>
      <sheetName val="강교(Sub)"/>
      <sheetName val="몰탈재료산출"/>
      <sheetName val="연결임시"/>
      <sheetName val="BJJIN"/>
      <sheetName val="광산내역"/>
      <sheetName val="배관단가조사서"/>
      <sheetName val="전체_1설계"/>
      <sheetName val="2000년하반기"/>
      <sheetName val="하수급견적대비"/>
      <sheetName val="type-F"/>
      <sheetName val="TYPE-A"/>
      <sheetName val="수로단위수량"/>
      <sheetName val="공사비총괄표"/>
      <sheetName val="충주"/>
      <sheetName val="단가조사"/>
      <sheetName val="APT"/>
      <sheetName val="접속도로1"/>
      <sheetName val="손익현황"/>
      <sheetName val="현황CODE"/>
      <sheetName val="전기일위대가"/>
      <sheetName val="교대(A1)"/>
      <sheetName val="기성신청"/>
      <sheetName val="전신환매도율"/>
      <sheetName val="구천"/>
      <sheetName val="견적서"/>
      <sheetName val="4.경비 5.영업외수지"/>
      <sheetName val="TS"/>
      <sheetName val="지급어음"/>
      <sheetName val="최종보고1"/>
      <sheetName val="9-1차이내역"/>
      <sheetName val=" 견적서"/>
      <sheetName val="3월"/>
      <sheetName val="CJE"/>
      <sheetName val="200"/>
      <sheetName val="신대방33(적용)"/>
      <sheetName val="구의33고"/>
      <sheetName val="설계내역서"/>
      <sheetName val="VXXXXXXX"/>
      <sheetName val="공사"/>
      <sheetName val="교각1"/>
      <sheetName val="nys"/>
      <sheetName val="일위대가(계측기설치)"/>
      <sheetName val="집계표(수배전제조구매)"/>
      <sheetName val="F4-F7"/>
      <sheetName val="장비당단가 (1)"/>
      <sheetName val="Sheet2 (2)"/>
      <sheetName val="업무"/>
      <sheetName val="노임이"/>
      <sheetName val="96보완계획7.12"/>
      <sheetName val="세금자료"/>
      <sheetName val="설계예산"/>
      <sheetName val="뚝토공"/>
      <sheetName val="현대물량"/>
      <sheetName val="wall"/>
      <sheetName val="설직재-1"/>
      <sheetName val="수자재단위당"/>
      <sheetName val="전차선로 물량표"/>
      <sheetName val="부대입찰 내역서"/>
      <sheetName val="도급b_balju"/>
      <sheetName val="원가서"/>
      <sheetName val="STAND20"/>
      <sheetName val="최초침전지집계표"/>
      <sheetName val="화설내"/>
      <sheetName val="3BL공동구 수량"/>
      <sheetName val="자재집계표"/>
      <sheetName val="TB-내역서"/>
      <sheetName val="전신"/>
      <sheetName val="수량조서"/>
      <sheetName val="가격조사서"/>
      <sheetName val="자재목록"/>
      <sheetName val="중기목록"/>
      <sheetName val="단가목록"/>
      <sheetName val="노임목록"/>
      <sheetName val="EQUIP-H"/>
      <sheetName val="공종별산출내역서"/>
      <sheetName val="경영혁신본부"/>
      <sheetName val="제잡비.xls"/>
      <sheetName val="예산M6-B"/>
      <sheetName val="AB자재단가"/>
      <sheetName val="상세산출"/>
      <sheetName val="적용대가"/>
      <sheetName val="인건비 "/>
      <sheetName val=" 총괄표"/>
      <sheetName val="설계조건"/>
      <sheetName val="부재력정리"/>
      <sheetName val="포장단면별단위수량"/>
      <sheetName val="2.고용보험료산출근거"/>
      <sheetName val="Type(123)"/>
      <sheetName val="마산방향"/>
      <sheetName val="토목내역"/>
      <sheetName val="Front"/>
      <sheetName val="1_수인터널"/>
      <sheetName val="2_대외공문"/>
      <sheetName val="설_계"/>
      <sheetName val="AS포장복구_"/>
      <sheetName val="명단"/>
      <sheetName val="표  지"/>
      <sheetName val="조명일위"/>
      <sheetName val="원하대비"/>
      <sheetName val="신천3호용수로"/>
      <sheetName val="통계연보"/>
      <sheetName val="방음벽기초"/>
      <sheetName val="도수로집계"/>
      <sheetName val="백암비스타내역"/>
      <sheetName val="2.1외주"/>
      <sheetName val="2.3노무"/>
      <sheetName val="2.4자재"/>
      <sheetName val="2.2장비"/>
      <sheetName val="2.5경비"/>
      <sheetName val="2.6수목대"/>
      <sheetName val="품셈기준"/>
      <sheetName val="MP MOB"/>
      <sheetName val="자동세륜기"/>
      <sheetName val="사업개요"/>
      <sheetName val="현장관리비_입력"/>
      <sheetName val="우수공,맨홀,집수정"/>
      <sheetName val="unit 4"/>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기흥하도용"/>
      <sheetName val="대포2교접속"/>
      <sheetName val="천방교접속"/>
      <sheetName val="실행예산서"/>
      <sheetName val="BQ(실행)"/>
      <sheetName val="일반전기(2단지-을지)"/>
      <sheetName val="토목공사"/>
      <sheetName val="일위대가(4층원격)"/>
      <sheetName val="BM"/>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기둥(원형)"/>
      <sheetName val="단면치수"/>
      <sheetName val="요약서"/>
      <sheetName val="소비자가"/>
      <sheetName val="주소"/>
      <sheetName val="C䈀꼬ԯ"/>
      <sheetName val="현장별계약현황('98.10.31)"/>
      <sheetName val="평3"/>
      <sheetName val="현황산출서"/>
      <sheetName val="Eq. Mobilization"/>
      <sheetName val="토공(우물통,기타) "/>
      <sheetName val="연습"/>
      <sheetName val="포장공자재집계표"/>
      <sheetName val="내역(최종본4_5)"/>
      <sheetName val="0_0ControlSheet"/>
      <sheetName val="0_1keyAssumption"/>
      <sheetName val="건축집계"/>
      <sheetName val="전라자금"/>
      <sheetName val="b_yesan"/>
      <sheetName val="횡배수관"/>
      <sheetName val="원가계산 (2)"/>
      <sheetName val="건축내역(진해석동)"/>
      <sheetName val="주경기-오배수"/>
      <sheetName val="팔당터널(1공구)"/>
      <sheetName val="전기단가조사서"/>
      <sheetName val="설계서"/>
      <sheetName val="총공사비"/>
      <sheetName val="보고"/>
      <sheetName val="건축-물가변동"/>
      <sheetName val="_REF"/>
      <sheetName val="정보"/>
      <sheetName val="종단계산"/>
      <sheetName val="입적6-10"/>
      <sheetName val="실행간접비용"/>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공통가설공사"/>
      <sheetName val="구분자"/>
      <sheetName val="1차설계변경내역"/>
      <sheetName val="간접"/>
      <sheetName val="작성기준"/>
      <sheetName val="본부장"/>
      <sheetName val="설계변경내역서"/>
      <sheetName val="전체내역 (2)"/>
      <sheetName val="TABLE DB"/>
      <sheetName val="쌍용 data base"/>
      <sheetName val="Hyundai.Unit.cost.xls"/>
      <sheetName val="일일총괄"/>
      <sheetName val="연돌일위집계"/>
      <sheetName val="0226"/>
      <sheetName val="울산"/>
      <sheetName val="Anti"/>
      <sheetName val="Xunit (단위환산)"/>
      <sheetName val="연결원본-절대지우지말것"/>
      <sheetName val="검색방"/>
      <sheetName val="목록"/>
      <sheetName val="계정"/>
      <sheetName val="앵커(3안)"/>
      <sheetName val="벽체면적당일위대가"/>
      <sheetName val="공사비집계"/>
      <sheetName val="설계명세"/>
      <sheetName val="조건"/>
      <sheetName val="일위집계"/>
      <sheetName val="성토도수로현황"/>
      <sheetName val="유림총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설치자재"/>
      <sheetName val="토목단가산출"/>
      <sheetName val="일일현황"/>
      <sheetName val="Ⅱ1-0타"/>
      <sheetName val="맨홀수량산출(A-LINE)"/>
      <sheetName val="인입관수량총괄"/>
      <sheetName val="울진항공등화 내역서"/>
      <sheetName val="일 위 대 가 표"/>
      <sheetName val="선급금신청서"/>
      <sheetName val="물량집계표(1c)"/>
      <sheetName val="A1(구조물)"/>
      <sheetName val="A1(토공)"/>
      <sheetName val="철근집계표"/>
      <sheetName val="목록표"/>
      <sheetName val="일위목차"/>
      <sheetName val="공통단가"/>
      <sheetName val="감가상각"/>
      <sheetName val="eq_dat_x0000_"/>
      <sheetName val="내역서 "/>
      <sheetName val="22인공"/>
      <sheetName val="임차비용"/>
      <sheetName val="아파트건축"/>
      <sheetName val="적용단가"/>
      <sheetName val="대공종"/>
      <sheetName val="OPTION"/>
      <sheetName val="GRD郅≙"/>
      <sheetName val="고창방향"/>
      <sheetName val="설계예시"/>
      <sheetName val="1차3회-개소별명세서-빨간색-인쇄용(21873)"/>
      <sheetName val="가로등기초"/>
      <sheetName val="양배수장"/>
      <sheetName val="채권(하반기)"/>
      <sheetName val="연차일수"/>
      <sheetName val="2004연차사용현황"/>
      <sheetName val="TEMP2"/>
      <sheetName val="BS"/>
      <sheetName val="PL"/>
      <sheetName val="환율"/>
      <sheetName val="PAINT"/>
      <sheetName val="영흥TL(UP,DOWN) "/>
      <sheetName val="용선 C.L"/>
      <sheetName val="위치"/>
      <sheetName val="샌딩 에폭시 도장"/>
      <sheetName val="콘크리트포장"/>
      <sheetName val="암거난간벽집계(2)"/>
      <sheetName val="95년12월말"/>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일위대가단가표"/>
      <sheetName val="운동장 (2)"/>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실행간접비"/>
      <sheetName val="단가 및 재료비"/>
      <sheetName val="단가산출1"/>
      <sheetName val="테이블"/>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CԀ_x0000_缀"/>
      <sheetName val="맨홀토공"/>
      <sheetName val="전기일목(조사가)"/>
      <sheetName val="공사내역"/>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수목데이타"/>
      <sheetName val="갑"/>
      <sheetName val="실행(1)"/>
      <sheetName val="중기사용료산출근거"/>
      <sheetName val="D1.2 COF모듈자재 입출재고 (B급)"/>
      <sheetName val="산출근거(S4)"/>
      <sheetName val="회사정보"/>
      <sheetName val="본실행경비"/>
      <sheetName val="견적내역"/>
      <sheetName val="Sikje_inĴ¾_x0000_"/>
      <sheetName val="J"/>
      <sheetName val="설계카드"/>
      <sheetName val="공사설명서"/>
      <sheetName val="공사계획서"/>
      <sheetName val="예산조서"/>
      <sheetName val="99 조정금액"/>
      <sheetName val="주요재료비(원본)"/>
      <sheetName val="5.2.6~7공사요율"/>
      <sheetName val="보험료산출"/>
      <sheetName val="2련간지"/>
      <sheetName val="FAB별"/>
      <sheetName val="토목-물가"/>
      <sheetName val="목창호"/>
      <sheetName val="실행내역서(DCU)"/>
      <sheetName val="일위대가(통신)"/>
      <sheetName val="제경비율"/>
      <sheetName val="업체별기성"/>
      <sheetName val="고암DATA"/>
      <sheetName val="인력터파기품"/>
      <sheetName val="일위(열차무선)"/>
      <sheetName val="시약"/>
      <sheetName val="판정1교토공"/>
      <sheetName val="특별땅고르기"/>
      <sheetName val="내역(최종본浳き_x0000__x0000_"/>
      <sheetName val="내역(최종본浳⿢_x0000__x0000_"/>
      <sheetName val="내역(최종본浳ぁ_x0000__x0000_"/>
      <sheetName val="동업계매출속보"/>
      <sheetName val="5월건강보험(일용직)"/>
      <sheetName val="04.12월건강보험(일용직)"/>
      <sheetName val="직접공사비"/>
      <sheetName val="제잡비"/>
      <sheetName val="대가표(품셈)"/>
      <sheetName val="SAMPLE!"/>
      <sheetName val="inputdata"/>
      <sheetName val="GRD⍠も"/>
      <sheetName val="유통간부"/>
      <sheetName val="장기"/>
      <sheetName val="(A)내역서"/>
      <sheetName val="FANDBS"/>
      <sheetName val="GRDATA"/>
      <sheetName val="SHAFTDBSE"/>
      <sheetName val="전도금정산서(27)"/>
      <sheetName val="06 일위대가목록"/>
      <sheetName val="산3_4"/>
      <sheetName val="주공기준"/>
      <sheetName val="변경증감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공통(20-91)"/>
      <sheetName val="시중노임단가"/>
      <sheetName val="정렬"/>
      <sheetName val="포장수량집계"/>
      <sheetName val="I一般比"/>
      <sheetName val="기계경비산출기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시중노임단가"/>
      <sheetName val="정렬"/>
      <sheetName val="포장수량집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표"/>
      <sheetName val="공사비"/>
      <sheetName val="재료집계"/>
      <sheetName val="단가일람"/>
      <sheetName val="토적집계"/>
      <sheetName val="종단유용"/>
      <sheetName val="토적계산"/>
      <sheetName val="표지1"/>
      <sheetName val="수지예산서"/>
      <sheetName val="표지"/>
      <sheetName val="자재소요량"/>
      <sheetName val="일위대가"/>
      <sheetName val="중기Q산출"/>
      <sheetName val="중기일람"/>
      <sheetName val="건설기계가격표"/>
      <sheetName val="양회철근조작비 "/>
      <sheetName val="노임단가"/>
      <sheetName val="자재단가"/>
      <sheetName val="표지(편입용지)"/>
      <sheetName val="용지매수비(1)"/>
      <sheetName val="용지매수비(2)"/>
      <sheetName val="편입용지조서"/>
      <sheetName val="정렬"/>
      <sheetName val="1.설계설명서"/>
      <sheetName val="견적대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REF"/>
      <sheetName val="관급"/>
      <sheetName val="시중노임단가"/>
      <sheetName val="공사비"/>
      <sheetName val="구분표"/>
      <sheetName val="제원입력"/>
      <sheetName val="원가입력"/>
      <sheetName val="우수받이"/>
      <sheetName val="조명시설"/>
      <sheetName val="수량산출"/>
      <sheetName val="기둥"/>
      <sheetName val="저판(버림100)"/>
      <sheetName val="6PILE  (돌출)"/>
      <sheetName val="교각1"/>
      <sheetName val="산출근거"/>
      <sheetName val="예가표"/>
      <sheetName val="금액내역서"/>
      <sheetName val="일위대가(가설)"/>
      <sheetName val="Sheet6"/>
      <sheetName val="일위대가(계측기설치)"/>
      <sheetName val="기둥(원형)"/>
      <sheetName val="COPING"/>
      <sheetName val="화재 탐지 설비"/>
      <sheetName val="노임단가"/>
      <sheetName val="가시설단위수량"/>
      <sheetName val="1.설계기준"/>
      <sheetName val="단위수량"/>
      <sheetName val="단면 (2)"/>
      <sheetName val="집계표(육상)"/>
      <sheetName val="지급자재"/>
      <sheetName val="날개벽"/>
      <sheetName val="GSOS"/>
      <sheetName val="본체"/>
      <sheetName val="낙석방지울타리 철거조서"/>
      <sheetName val="고창방향"/>
      <sheetName val="3.바닥판설계"/>
      <sheetName val="Sheet1"/>
      <sheetName val="INPUT"/>
      <sheetName val="말뚝지지력산정"/>
      <sheetName val="터파기및재료"/>
      <sheetName val="토사(PE)"/>
      <sheetName val="L형옹벽단위수량(35)"/>
      <sheetName val="원가계산서"/>
      <sheetName val="REACTION(USE평시)"/>
      <sheetName val="REACTION(USD지진시)"/>
      <sheetName val="DATE"/>
      <sheetName val="쌍송교"/>
      <sheetName val="수로단위수량"/>
      <sheetName val="SORCE1"/>
      <sheetName val="배수공명세"/>
      <sheetName val="SLAB&quot;1&quo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경비산출내역집계표"/>
      <sheetName val="1차원가계산"/>
      <sheetName val="1차내역"/>
      <sheetName val="1차총괄기성"/>
      <sheetName val="내역서"/>
      <sheetName val="일위대가"/>
      <sheetName val="수량집계표"/>
      <sheetName val="중기"/>
      <sheetName val="단가 "/>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Sheet1"/>
      <sheetName val="일위목록"/>
      <sheetName val="일위"/>
      <sheetName val="표지1"/>
      <sheetName val="#REF"/>
      <sheetName val="관급"/>
      <sheetName val="시중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국→모점(2안)"/>
      <sheetName val="모점→한국은행(2안)"/>
      <sheetName val="총괄국→모점(초안)"/>
      <sheetName val="모점→한국은행"/>
      <sheetName val="간선계산"/>
      <sheetName val="INPUT"/>
      <sheetName val="일위대가"/>
      <sheetName val="총괄"/>
      <sheetName val="일위"/>
      <sheetName val="#REF"/>
      <sheetName val="관급"/>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유효폭의 계산"/>
      <sheetName val="내역"/>
      <sheetName val="#REF"/>
      <sheetName val="일위대가"/>
      <sheetName val="일위"/>
      <sheetName val="표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골재산출"/>
      <sheetName val="포장수량집계"/>
      <sheetName val="단가일람"/>
      <sheetName val="조경일람"/>
      <sheetName val="#REF"/>
      <sheetName val="일위대가"/>
      <sheetName val="투찰내역"/>
      <sheetName val="2000년1차"/>
      <sheetName val="2000전체분"/>
      <sheetName val="교통대책내역"/>
      <sheetName val="집계표"/>
      <sheetName val="내역서"/>
      <sheetName val="99총공사내역서"/>
      <sheetName val="간접1"/>
      <sheetName val="부대공사비"/>
      <sheetName val="퍼스트"/>
      <sheetName val="차액보증"/>
      <sheetName val="BID"/>
      <sheetName val="조명일위"/>
      <sheetName val="SLAB데이터"/>
      <sheetName val="sheet1"/>
      <sheetName val="1,2공구원가계산서"/>
      <sheetName val="2공구산출내역"/>
      <sheetName val="1공구산출내역서"/>
      <sheetName val="실행철강하도"/>
      <sheetName val="지질조사"/>
      <sheetName val="CALCULATION"/>
      <sheetName val="Total 단위경유량집계"/>
      <sheetName val="정부노임단가"/>
      <sheetName val="설계조건"/>
      <sheetName val="원가계산서"/>
      <sheetName val="DANGA"/>
      <sheetName val="노임"/>
      <sheetName val="접지수량"/>
      <sheetName val="약품공급2"/>
      <sheetName val="N賃率-職"/>
      <sheetName val="내역(원안-대안)"/>
      <sheetName val="마산월령동골조물량변경"/>
      <sheetName val="C1ㅇ"/>
      <sheetName val="실행내역"/>
      <sheetName val="MOTOR"/>
      <sheetName val="전체제잡비"/>
      <sheetName val="산근"/>
      <sheetName val="DB"/>
      <sheetName val="RE9604"/>
      <sheetName val="준검 내역서"/>
      <sheetName val="구조물공"/>
      <sheetName val="부대공"/>
      <sheetName val="배수공"/>
      <sheetName val="토공"/>
      <sheetName val="포장공"/>
      <sheetName val="토공유동표(전체.당초)"/>
      <sheetName val="단가"/>
      <sheetName val="기계경비(시간당)"/>
      <sheetName val="품셈TABLE"/>
      <sheetName val="금액내역서"/>
      <sheetName val="조명시설"/>
      <sheetName val="제경비"/>
      <sheetName val="총공사내역서"/>
      <sheetName val="도급"/>
      <sheetName val="일위"/>
      <sheetName val="토공A"/>
      <sheetName val="3련 BOX"/>
      <sheetName val="당진1,2호기전선관설치및접지4차공사내역서-을지"/>
      <sheetName val="기계내역서"/>
      <sheetName val="1001"/>
      <sheetName val="공사개요"/>
      <sheetName val="매입세율"/>
      <sheetName val="적점"/>
      <sheetName val="내역서(전기)"/>
      <sheetName val="기본단가표"/>
      <sheetName val="재료집계표"/>
      <sheetName val="기계경비일람"/>
      <sheetName val="교각1"/>
      <sheetName val="NYS"/>
      <sheetName val="항목(1)"/>
      <sheetName val="총괄표"/>
      <sheetName val="일위목록"/>
      <sheetName val="요율"/>
      <sheetName val="자재일람"/>
      <sheetName val="건축내역"/>
      <sheetName val="하남내역"/>
      <sheetName val="1.수인터널"/>
      <sheetName val="SIL98"/>
      <sheetName val="대포2교접속"/>
      <sheetName val="천방교접속"/>
      <sheetName val="노임단가"/>
      <sheetName val="단위단가"/>
      <sheetName val="수량산출서"/>
      <sheetName val="5회토적"/>
      <sheetName val="세부내역"/>
      <sheetName val="공사비예산서(토목분)"/>
      <sheetName val="내역(중앙)"/>
      <sheetName val="관리비비계상"/>
      <sheetName val="예가내역서"/>
      <sheetName val="산출근거"/>
      <sheetName val="경비2내역"/>
      <sheetName val="일반공사"/>
      <sheetName val="잡철물"/>
      <sheetName val="관급"/>
      <sheetName val="인원계획"/>
      <sheetName val="설비2차"/>
      <sheetName val="제1호단위수량"/>
      <sheetName val="자료"/>
      <sheetName val="제안서"/>
      <sheetName val="행정표준(1)"/>
      <sheetName val="행정표준(2)"/>
      <sheetName val="표  지"/>
      <sheetName val="타공종이기"/>
      <sheetName val="현장설명"/>
      <sheetName val="노원열병합  건축공사기성내역서"/>
      <sheetName val="현장지지물물량"/>
      <sheetName val="BH-1 (2)"/>
      <sheetName val="문학간접"/>
      <sheetName val="1.설계조건"/>
      <sheetName val="조도계산서 (도서)"/>
      <sheetName val="예산서"/>
      <sheetName val="이형관"/>
      <sheetName val="운반"/>
      <sheetName val="총괄내역서"/>
      <sheetName val="hvac(제어동)"/>
      <sheetName val="DATA"/>
      <sheetName val="산출내역서"/>
      <sheetName val="데이타"/>
      <sheetName val="터파기및재료"/>
      <sheetName val="초기화면"/>
      <sheetName val="폐기물"/>
      <sheetName val="참조-(1)"/>
      <sheetName val="원가계산서구조조정"/>
      <sheetName val="오저간내역서"/>
      <sheetName val="ABUT수량-A1"/>
      <sheetName val="I.설계조건"/>
      <sheetName val="대전21토목내역서"/>
      <sheetName val="말뚝지지력산정"/>
      <sheetName val="간접비계산"/>
      <sheetName val="작성방법"/>
      <sheetName val="4.전기"/>
      <sheetName val="분전반"/>
      <sheetName val="인부노임"/>
      <sheetName val="전체"/>
      <sheetName val="ITEM"/>
      <sheetName val="INPUT"/>
      <sheetName val="001"/>
      <sheetName val="직노"/>
      <sheetName val="공문"/>
      <sheetName val="결재갑지"/>
      <sheetName val="앉음벽 (2)"/>
      <sheetName val="6호기"/>
      <sheetName val="직공비"/>
      <sheetName val="일위대가표"/>
      <sheetName val="98지급계획"/>
      <sheetName val="적용단가"/>
      <sheetName val="분뇨"/>
      <sheetName val="우수관매설및 우수받이"/>
      <sheetName val="간이영수증"/>
      <sheetName val="사업전망"/>
      <sheetName val="현장업무"/>
      <sheetName val="PIPING"/>
      <sheetName val="MSS 2"/>
      <sheetName val="전주2本1"/>
      <sheetName val="적용표"/>
      <sheetName val="소포내역 (2)"/>
      <sheetName val="증감내역서"/>
      <sheetName val="Sheet3"/>
      <sheetName val="전기"/>
      <sheetName val="을-ATYPE"/>
      <sheetName val="자재단가비교표"/>
      <sheetName val="단가대비표"/>
      <sheetName val="기초일위"/>
      <sheetName val="시설일위"/>
      <sheetName val="간접(90)"/>
      <sheetName val="참조"/>
      <sheetName val="금융비용"/>
      <sheetName val="접지1종"/>
      <sheetName val="조경"/>
      <sheetName val="설계내역서"/>
      <sheetName val="부대내역"/>
      <sheetName val="보증수수료산출"/>
      <sheetName val="신호등일위대가"/>
      <sheetName val="을"/>
      <sheetName val="8설7발"/>
      <sheetName val="여과지동"/>
      <sheetName val="기초자료"/>
      <sheetName val="일반부표"/>
      <sheetName val="견적조건"/>
      <sheetName val="실행(1)"/>
      <sheetName val="전기내역서(총계)"/>
      <sheetName val="운반비"/>
      <sheetName val="2000양배"/>
      <sheetName val="도급-집계"/>
      <sheetName val="여수토토적"/>
      <sheetName val="구조물수량집계표"/>
      <sheetName val="ancillary"/>
      <sheetName val="소야공정계획표"/>
      <sheetName val="코드표"/>
      <sheetName val="프로젝트"/>
      <sheetName val="2.1  노무비 평균단가산출"/>
      <sheetName val="경비"/>
      <sheetName val="명세서"/>
      <sheetName val="A-4"/>
      <sheetName val="대비"/>
      <sheetName val="제출내역 (2)"/>
      <sheetName val="I一般比"/>
      <sheetName val="plan&amp;section of foundation"/>
      <sheetName val="pile bearing capa &amp; arrenge"/>
      <sheetName val="working load at the btm ft."/>
      <sheetName val="stability check"/>
      <sheetName val="design criteria"/>
      <sheetName val="예산변경원인분석"/>
      <sheetName val="내역_ver1.0"/>
      <sheetName val="단가산출"/>
      <sheetName val="품셈"/>
      <sheetName val="설계서(7)"/>
      <sheetName val="예산서(6)"/>
      <sheetName val="역T형옹벽단위수량"/>
      <sheetName val="산출내역서집계표"/>
      <sheetName val="보고서 기기리스트"/>
      <sheetName val="측구터파기공수량집계"/>
      <sheetName val="배수공 시멘트 및 골재량 산출"/>
      <sheetName val="현장관리비"/>
      <sheetName val="상-교대(A1-A2)"/>
      <sheetName val="일위대가(1)"/>
      <sheetName val="마산방향"/>
      <sheetName val="진주방향"/>
      <sheetName val="토목내역"/>
      <sheetName val="사급자재"/>
      <sheetName val="기계공사"/>
      <sheetName val="7. 현장관리비 "/>
      <sheetName val="6. 안전관리비"/>
      <sheetName val="봉양~조차장간고하개명(신설)"/>
      <sheetName val="구조물견적서"/>
      <sheetName val="Resource2"/>
      <sheetName val="날개벽수량표"/>
      <sheetName val="할증"/>
      <sheetName val="내역(창신)"/>
      <sheetName val="입력데이타"/>
      <sheetName val="Macro1"/>
      <sheetName val="_HIT__HMC 견적_3900_"/>
      <sheetName val="금호"/>
      <sheetName val="원가"/>
      <sheetName val="설계예산서"/>
      <sheetName val="ilch"/>
      <sheetName val="EBSDATA"/>
      <sheetName val="Macro(차단기)"/>
      <sheetName val="동방설계서"/>
      <sheetName val="재료비"/>
      <sheetName val="토목주소"/>
      <sheetName val="JUCKEYK"/>
      <sheetName val="기초수량집"/>
      <sheetName val="type-F"/>
      <sheetName val="일위대가(가설)"/>
      <sheetName val="횡배위치"/>
      <sheetName val="용소리교"/>
      <sheetName val="토목"/>
      <sheetName val="중기비"/>
      <sheetName val="배수내역"/>
      <sheetName val="배수내역 (2)"/>
      <sheetName val="현금흐름"/>
      <sheetName val="11.우각부 보강"/>
      <sheetName val="결과조달"/>
      <sheetName val="인사자료총집계"/>
      <sheetName val="설계"/>
      <sheetName val="신림자금"/>
      <sheetName val="11.산출(전열)"/>
      <sheetName val="6.산출(동력)"/>
      <sheetName val="7.산출(TRAY)"/>
      <sheetName val="부재예실1월"/>
      <sheetName val="갑지"/>
      <sheetName val="내   역"/>
      <sheetName val="일위집계(기존)"/>
      <sheetName val="조건표"/>
      <sheetName val="교량"/>
      <sheetName val="COVER"/>
      <sheetName val="자재단가"/>
      <sheetName val="내역원본"/>
      <sheetName val="INPUT-DATA"/>
      <sheetName val=" HIT-&gt;HMC 견적(3900)"/>
      <sheetName val="lee"/>
      <sheetName val="집계표소트"/>
      <sheetName val="투찰추정"/>
      <sheetName val="검토"/>
      <sheetName val="원계약고시공및준비구분"/>
      <sheetName val="99월별경비계획"/>
      <sheetName val="자재단가표"/>
      <sheetName val="1.취수장"/>
      <sheetName val="spc 배관견적"/>
      <sheetName val="1"/>
      <sheetName val="연결임시"/>
      <sheetName val="EUPDAT2"/>
      <sheetName val="5호광장_(만점)"/>
      <sheetName val="인천국제_(만점)_(2)"/>
      <sheetName val="Total_단위경유량집계"/>
      <sheetName val="준검_내역서"/>
      <sheetName val="토공유동표(전체_당초)"/>
      <sheetName val="1_수인터널"/>
      <sheetName val="제품원재"/>
      <sheetName val="단가조사-2"/>
      <sheetName val="Total"/>
      <sheetName val="건설성적"/>
      <sheetName val="13LPMCC"/>
      <sheetName val="시멘트"/>
      <sheetName val="WORK"/>
      <sheetName val="별첨1-임식"/>
      <sheetName val="기본자료"/>
      <sheetName val="부속동"/>
      <sheetName val="APT"/>
      <sheetName val="구간별관경"/>
      <sheetName val="단가조건(02년)"/>
      <sheetName val="bearing"/>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입력"/>
      <sheetName val="일위대가목록"/>
      <sheetName val="예산총괄"/>
      <sheetName val="공사원가계산서"/>
      <sheetName val="추가예산"/>
      <sheetName val="총괄-1"/>
      <sheetName val="소비자가"/>
      <sheetName val="TYPE-A"/>
      <sheetName val="원가+내역"/>
      <sheetName val="A 견적"/>
      <sheetName val="전기일위목록"/>
      <sheetName val="편입토지조서"/>
      <sheetName val="신천3호용수로"/>
      <sheetName val="70%"/>
      <sheetName val="SHEET PILE단가"/>
      <sheetName val="기성내역"/>
      <sheetName val="전기일위대가"/>
      <sheetName val="전 기"/>
      <sheetName val="CORE#2"/>
      <sheetName val="내역(가지)"/>
      <sheetName val="광산내역"/>
      <sheetName val="플랜트 설치"/>
      <sheetName val="관급자재"/>
      <sheetName val="01AC"/>
      <sheetName val="정화조내역"/>
      <sheetName val="물량표S"/>
      <sheetName val="중기일위대가"/>
      <sheetName val="단가집"/>
      <sheetName val="99-0002"/>
      <sheetName val="전기실-1"/>
      <sheetName val="200"/>
      <sheetName val="b_balju"/>
      <sheetName val="소방사항"/>
      <sheetName val="수정2"/>
      <sheetName val="갑지(추정)"/>
      <sheetName val="배수통관(좌)"/>
      <sheetName val="건축공사"/>
      <sheetName val="6PILE  (돌출)"/>
      <sheetName val="공사비총괄"/>
      <sheetName val="화재 탐지 설비"/>
      <sheetName val="시설물일위"/>
      <sheetName val="기초코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일위대가목차"/>
      <sheetName val="8.현장관리비"/>
      <sheetName val="7.안전관리비"/>
      <sheetName val="BH_1 _2_"/>
      <sheetName val="입찰"/>
      <sheetName val="현경"/>
      <sheetName val="데리네이타현황"/>
      <sheetName val="중기"/>
      <sheetName val="일용노임단가"/>
      <sheetName val="바닥판"/>
      <sheetName val="입력DATA"/>
      <sheetName val="지불내역(자재외)"/>
      <sheetName val="전라자금"/>
      <sheetName val="기기리스트"/>
      <sheetName val="단가조사표"/>
      <sheetName val="Y-WORK"/>
      <sheetName val="SLAB"/>
      <sheetName val="계수시트"/>
      <sheetName val="PAY"/>
      <sheetName val="3.1공사현황 공정표"/>
      <sheetName val="현장관리비참조"/>
      <sheetName val="투입내역"/>
      <sheetName val="주관사업"/>
      <sheetName val="d118"/>
      <sheetName val="C97상"/>
      <sheetName val="장비단가표"/>
      <sheetName val="asd"/>
      <sheetName val="Customer Databas"/>
      <sheetName val="공통가설"/>
      <sheetName val="내역서1"/>
      <sheetName val="공정증감대ㅈ표"/>
      <sheetName val="SG"/>
      <sheetName val="시설물기초"/>
      <sheetName val="예가표"/>
      <sheetName val="1유리"/>
      <sheetName val="퇴직금(울산천상)"/>
      <sheetName val="공통단가"/>
      <sheetName val="설 계"/>
      <sheetName val="정렬"/>
      <sheetName val="목차 "/>
      <sheetName val="안정계산"/>
      <sheetName val="단면검토"/>
      <sheetName val="2000년하반기"/>
      <sheetName val="수지예산"/>
      <sheetName val="unit 4"/>
      <sheetName val="백암비스타내역"/>
      <sheetName val="#2_일위대가목록"/>
      <sheetName val="내역표지"/>
      <sheetName val="견적서"/>
      <sheetName val="직재"/>
      <sheetName val="WING3"/>
      <sheetName val="전동기"/>
      <sheetName val="일위대가(집계)"/>
      <sheetName val="FM"/>
      <sheetName val="파일구성"/>
      <sheetName val="유입량"/>
      <sheetName val="전체_1설계"/>
      <sheetName val="노임 단가"/>
      <sheetName val="수량산출서집계(1-4차)"/>
      <sheetName val="물량표"/>
      <sheetName val="현금예금"/>
      <sheetName val="기본일위"/>
      <sheetName val="귀래 설계 공내역서"/>
      <sheetName val="정산내역"/>
      <sheetName val="Cash Flow-1"/>
      <sheetName val="단가(적용)"/>
      <sheetName val="MILL"/>
      <sheetName val="EQT-ESTN"/>
      <sheetName val="설계서(본관)"/>
      <sheetName val="모델명"/>
      <sheetName val="원가총괄"/>
      <sheetName val="수량산출"/>
      <sheetName val="접속도로1"/>
      <sheetName val="인건비"/>
      <sheetName val="Sheet5"/>
      <sheetName val="노임이"/>
      <sheetName val="실행(ALT1)"/>
      <sheetName val="개인별 순위표"/>
      <sheetName val="INDEX"/>
      <sheetName val="프랜트면허"/>
      <sheetName val="냉천부속동"/>
      <sheetName val="네고율"/>
      <sheetName val="재집"/>
      <sheetName val="총"/>
      <sheetName val="오산갈곳"/>
      <sheetName val="환율change"/>
      <sheetName val="당초"/>
      <sheetName val="단가표"/>
      <sheetName val="시화점실행"/>
      <sheetName val="기별(종합)"/>
      <sheetName val="101동"/>
      <sheetName val="1.설계기준"/>
      <sheetName val="6공구(당초)"/>
      <sheetName val="조경수목"/>
      <sheetName val="퇴직공제부금"/>
      <sheetName val="평균노임"/>
      <sheetName val="PAINT"/>
      <sheetName val="전입"/>
      <sheetName val="장비"/>
      <sheetName val="노무"/>
      <sheetName val="세골재  T2 변경 현황"/>
      <sheetName val="정리계획CF평가"/>
      <sheetName val="공기압축기실"/>
      <sheetName val="원도급"/>
      <sheetName val="하도급"/>
      <sheetName val="증감분석"/>
      <sheetName val="한전일위"/>
      <sheetName val="SUMMARY(S)"/>
      <sheetName val="설치"/>
      <sheetName val="저장소"/>
      <sheetName val="내역집계"/>
      <sheetName val="재료"/>
      <sheetName val="직접경비호표"/>
      <sheetName val="중기사용료산출근거"/>
      <sheetName val="단가산출1"/>
      <sheetName val="유림골조"/>
      <sheetName val="별표 "/>
      <sheetName val="1월"/>
      <sheetName val="POL6차-PIPING"/>
      <sheetName val="재개발"/>
      <sheetName val="1안"/>
      <sheetName val="BQ"/>
      <sheetName val="집계및폼"/>
      <sheetName val="04_10_11"/>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ELEC"/>
      <sheetName val="손익분석"/>
      <sheetName val="분전반일위대가"/>
      <sheetName val="공사비총괄표"/>
      <sheetName val="일위대가표48"/>
      <sheetName val="합계"/>
      <sheetName val="실행"/>
      <sheetName val="부서코드표"/>
      <sheetName val="내역서 "/>
      <sheetName val="제노임"/>
      <sheetName val="덕전리"/>
      <sheetName val="CC16-내역서"/>
      <sheetName val="재료값"/>
      <sheetName val="2000노임기준"/>
      <sheetName val="TOT"/>
      <sheetName val="분석"/>
      <sheetName val="시운전연료비"/>
      <sheetName val="골조시행"/>
      <sheetName val="시운전연료"/>
      <sheetName val="입찰보고"/>
      <sheetName val="1,2,3,4,5단위수량"/>
      <sheetName val="미드수량"/>
      <sheetName val="단면가정"/>
      <sheetName val="(1)본선수량집계"/>
      <sheetName val="개산공사비"/>
      <sheetName val="연습"/>
      <sheetName val="장비단가"/>
      <sheetName val="단가산출서"/>
      <sheetName val="중사"/>
      <sheetName val="자료입력"/>
      <sheetName val="적용단위길이"/>
      <sheetName val="전기혼잡제경비(45)"/>
      <sheetName val="공사비집계"/>
      <sheetName val="재료비단가"/>
      <sheetName val="가설건물"/>
      <sheetName val="MSS_2"/>
      <sheetName val="직접비"/>
      <sheetName val="도담구내 개소별 명세"/>
      <sheetName val="코드"/>
      <sheetName val="암거"/>
      <sheetName val="Sheet2"/>
      <sheetName val="계산표지"/>
      <sheetName val="노임변동률"/>
      <sheetName val="전기공사"/>
      <sheetName val="청천내"/>
      <sheetName val="손익차9월2"/>
      <sheetName val="원가서"/>
      <sheetName val="득점현황"/>
      <sheetName val="협력업체"/>
      <sheetName val="코드1"/>
      <sheetName val="코드2"/>
      <sheetName val="품목납기"/>
      <sheetName val="실행(표지,갑,을)"/>
      <sheetName val="하중계산"/>
      <sheetName val="형상"/>
      <sheetName val="1.CB"/>
      <sheetName val="변수"/>
      <sheetName val="재적표"/>
      <sheetName val="공량산출서"/>
      <sheetName val="원형1호맨홀토공수량"/>
      <sheetName val="장비비 명세서1"/>
      <sheetName val="업체자료"/>
      <sheetName val="자금청구"/>
      <sheetName val="철거산출근거"/>
      <sheetName val="CODE"/>
      <sheetName val="DHEQSUPT"/>
      <sheetName val="소화실적"/>
      <sheetName val="대공종"/>
      <sheetName val="집 계 표"/>
      <sheetName val="9GNG운반"/>
      <sheetName val="목차"/>
      <sheetName val="간접비(1)"/>
      <sheetName val="7.공정표"/>
      <sheetName val="단면 (2)"/>
      <sheetName val="지구단위계획"/>
      <sheetName val="김해토지조서"/>
      <sheetName val="자동제어"/>
      <sheetName val="실지수기호표"/>
      <sheetName val="시중노임단가"/>
      <sheetName val="청주(철골발주의뢰서)"/>
      <sheetName val="VE절감"/>
      <sheetName val="분전함신설"/>
      <sheetName val="결재란"/>
      <sheetName val="차수"/>
      <sheetName val="10공구일위"/>
      <sheetName val="Macro(전선)"/>
      <sheetName val="관공일위대가"/>
      <sheetName val="관자재"/>
      <sheetName val="단가 및 재료비"/>
      <sheetName val="관접합및자재집계표"/>
      <sheetName val="3.공통공사대비"/>
      <sheetName val="sub"/>
      <sheetName val="98수문일위"/>
      <sheetName val="남양내역"/>
      <sheetName val="MAIN_TABLE"/>
      <sheetName val="단가적용"/>
      <sheetName val="수량집계"/>
      <sheetName val="기본단가"/>
      <sheetName val="현장별"/>
      <sheetName val="1단계"/>
      <sheetName val="공사비산출내역"/>
      <sheetName val="건축"/>
      <sheetName val="입찰견적보고서"/>
      <sheetName val="대림경상68억"/>
      <sheetName val="단가조사서"/>
      <sheetName val="준공정산"/>
      <sheetName val="상수도토공집계표"/>
      <sheetName val="자재co"/>
      <sheetName val="INSTR"/>
      <sheetName val="#3_일위대가목록"/>
      <sheetName val="교각계산"/>
      <sheetName val="TCDB"/>
      <sheetName val="집계장(대목_실행)"/>
      <sheetName val="RETAIL (ABOVE)"/>
      <sheetName val="토공계산서(부체도로)"/>
      <sheetName val="몰탈"/>
      <sheetName val="식재인부"/>
      <sheetName val="일위총괄"/>
      <sheetName val="단중표"/>
      <sheetName val="7"/>
      <sheetName val="投标材料清单 "/>
      <sheetName val="AS복구"/>
      <sheetName val="중기터파기"/>
      <sheetName val="변수값"/>
      <sheetName val="중기상차"/>
      <sheetName val="대치판정"/>
      <sheetName val="검색방"/>
      <sheetName val="내역서비교"/>
      <sheetName val="부대공(BOQ)"/>
      <sheetName val="비주거용"/>
      <sheetName val="48평단가"/>
      <sheetName val="57단가"/>
      <sheetName val="54평단가"/>
      <sheetName val="66평단가"/>
      <sheetName val="61단가"/>
      <sheetName val="89평단가"/>
      <sheetName val="84평단가"/>
      <sheetName val="현장관리비데이타"/>
      <sheetName val="신고조서"/>
      <sheetName val="EJ"/>
      <sheetName val="중기사용료"/>
      <sheetName val="BJJIN"/>
      <sheetName val="인천제철"/>
      <sheetName val="노임단가 (2)"/>
      <sheetName val="평3"/>
      <sheetName val="옥내소화전계산서"/>
      <sheetName val="관리,공감"/>
      <sheetName val="Sheet6"/>
      <sheetName val="인력터파기"/>
      <sheetName val="투찰가"/>
      <sheetName val="기계실냉난방"/>
      <sheetName val="횡배수관토공수량"/>
      <sheetName val="코드일람표2001년10월"/>
      <sheetName val="세부추진"/>
      <sheetName val="상용보강"/>
      <sheetName val="인원"/>
      <sheetName val="SHEET"/>
      <sheetName val="5. 현장관리비(new) "/>
      <sheetName val="원본"/>
      <sheetName val="건축내역서"/>
      <sheetName val="사유서제출현황-2"/>
      <sheetName val="제품목록"/>
      <sheetName val="토사(PE)"/>
      <sheetName val="Sheet4"/>
      <sheetName val="단가(반정1교-원주)"/>
      <sheetName val="제잡비"/>
      <sheetName val="개요"/>
      <sheetName val="일정"/>
      <sheetName val="일위단가"/>
      <sheetName val="금리계산"/>
      <sheetName val="표준건축비"/>
      <sheetName val="본사인상전"/>
      <sheetName val="재료비노무비"/>
      <sheetName val="자동세륜기"/>
      <sheetName val="96수출"/>
      <sheetName val="내역서을지"/>
      <sheetName val="주beam"/>
      <sheetName val="일위_파일"/>
      <sheetName val="이토변실(A3-LINE)"/>
      <sheetName val="실행대비"/>
      <sheetName val="용수간선"/>
      <sheetName val="제경비산출서"/>
      <sheetName val="단   산"/>
      <sheetName val="실    단"/>
      <sheetName val="전산망"/>
      <sheetName val="현관"/>
      <sheetName val="심사물량"/>
      <sheetName val="인부신상자료"/>
      <sheetName val="월별수입"/>
      <sheetName val="일위(시설)"/>
      <sheetName val="노무비 근거"/>
      <sheetName val="부총"/>
      <sheetName val="양식_자재단가조사표"/>
      <sheetName val="점수계산1-2"/>
      <sheetName val="1공구(입찰내역)"/>
      <sheetName val="구의33고"/>
      <sheetName val="유림총괄"/>
      <sheetName val="N賃率_職"/>
      <sheetName val="제수변 수량집계표(보통)"/>
      <sheetName val="2.대외공문"/>
      <sheetName val="건축2"/>
      <sheetName val="-배수구조총재료"/>
      <sheetName val=" 갑지"/>
      <sheetName val="학생내역"/>
      <sheetName val="기본"/>
      <sheetName val="통신물량"/>
      <sheetName val="CODE1"/>
      <sheetName val="울산자금"/>
      <sheetName val="수문일1"/>
      <sheetName val="전선 및 전선관"/>
      <sheetName val="공조기"/>
      <sheetName val="내역서1999.8최종"/>
      <sheetName val="도실건시"/>
      <sheetName val="확정분요약"/>
      <sheetName val="확정분세부"/>
      <sheetName val="안정검토"/>
      <sheetName val="제품정보"/>
      <sheetName val="상품수불(합산)"/>
      <sheetName val="공정코드"/>
      <sheetName val="수배전(갑)"/>
      <sheetName val="위치"/>
      <sheetName val="A1"/>
      <sheetName val="Eq. Mobilization"/>
      <sheetName val="실적공사비"/>
      <sheetName val="동물이동통로"/>
      <sheetName val="가시설단위수량"/>
      <sheetName val="입력정보"/>
      <sheetName val="전압강하자료"/>
      <sheetName val="간접"/>
      <sheetName val="적용환율"/>
      <sheetName val="범례표"/>
      <sheetName val="SHL"/>
      <sheetName val="단가조사"/>
      <sheetName val="2련간지"/>
      <sheetName val="Baby일위대가"/>
      <sheetName val="맨홀토공"/>
      <sheetName val="맨홀수량산출"/>
      <sheetName val="일위대가1"/>
      <sheetName val="기안"/>
      <sheetName val="guard(mac)"/>
      <sheetName val="Macro3"/>
      <sheetName val=""/>
      <sheetName val="공사수행방안"/>
      <sheetName val="수량산출서 (2)"/>
      <sheetName val="정산을지"/>
      <sheetName val="CM 1"/>
      <sheetName val="5.동별횡주관경"/>
      <sheetName val="가설식당"/>
      <sheetName val="이월"/>
      <sheetName val="동해title"/>
      <sheetName val="HVAC"/>
      <sheetName val="장비 (2)"/>
      <sheetName val="COST"/>
      <sheetName val="esc"/>
      <sheetName val="조작대(1연)"/>
      <sheetName val="맨홀수량"/>
      <sheetName val="수량산출서집계"/>
      <sheetName val="3BL공동구 수량"/>
      <sheetName val="I_설계조_x0000_"/>
      <sheetName val="수량명세서"/>
      <sheetName val="효율표"/>
      <sheetName val="일위대가 "/>
      <sheetName val="1ST"/>
      <sheetName val="4 LINE"/>
      <sheetName val="7 th"/>
      <sheetName val="CTEMCOST"/>
      <sheetName val="ELECTRIC"/>
      <sheetName val="SCHEDULE"/>
      <sheetName val="철근량"/>
      <sheetName val="5호광장_(만점)1"/>
      <sheetName val="인천국제_(만점)_(2)1"/>
      <sheetName val="Total_단위경유량집계1"/>
      <sheetName val="준검_내역서1"/>
      <sheetName val="토공유동표(전체_당초)1"/>
      <sheetName val="1_수인터널1"/>
      <sheetName val="표__지1"/>
      <sheetName val="1_설계조건1"/>
      <sheetName val="조도계산서_(도서)1"/>
      <sheetName val="I_설계조건1"/>
      <sheetName val="BH-1_(2)1"/>
      <sheetName val="4_전기1"/>
      <sheetName val="11_우각부_보강1"/>
      <sheetName val="제출내역_(2)1"/>
      <sheetName val="우수관매설및_우수받이1"/>
      <sheetName val="11_산출(전열)1"/>
      <sheetName val="6_산출(동력)1"/>
      <sheetName val="7_산출(TRAY)1"/>
      <sheetName val="노원열병합__건축공사기성내역서1"/>
      <sheetName val="3련_BOX1"/>
      <sheetName val="앉음벽_(2)1"/>
      <sheetName val="2_1__노무비_평균단가산출"/>
      <sheetName val="내역_ver1_01"/>
      <sheetName val="보고서_기기리스트"/>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대운반(철재)"/>
      <sheetName val="현장경비"/>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B"/>
      <sheetName val="옥외외등집계표"/>
      <sheetName val="산출"/>
      <sheetName val="소방"/>
      <sheetName val="예산코드"/>
      <sheetName val="원가입력"/>
      <sheetName val="기준"/>
      <sheetName val="공통(20-91)"/>
      <sheetName val="Sheet1 (2)"/>
      <sheetName val="암거 제원표"/>
      <sheetName val="기계실"/>
      <sheetName val="도급FORM"/>
      <sheetName val="산식3"/>
      <sheetName val="콘크리트타설집계표"/>
      <sheetName val="도수로현황"/>
      <sheetName val="본사공가현황"/>
      <sheetName val="LF자재단가"/>
      <sheetName val="단위수량"/>
      <sheetName val="위치조서"/>
      <sheetName val="목록"/>
      <sheetName val="장비집계"/>
      <sheetName val="투찰"/>
      <sheetName val="콘_재료분리(1)"/>
      <sheetName val="6. 수량산출서"/>
      <sheetName val="상반기손익차2총괄"/>
      <sheetName val="일위CODE"/>
      <sheetName val="49일위"/>
      <sheetName val="22일위"/>
      <sheetName val="일위대가집계"/>
      <sheetName val="비교1"/>
      <sheetName val="95MAKER"/>
      <sheetName val="계정"/>
      <sheetName val="구성비"/>
      <sheetName val="보고서_기기리스트1"/>
      <sheetName val="토공 토적표"/>
      <sheetName val="공기압舓⿫_x0005_"/>
      <sheetName val="공기압妐&quot;姜"/>
      <sheetName val="자재단가리스트"/>
      <sheetName val="집계표(육상)"/>
      <sheetName val="5사남"/>
      <sheetName val="설계명세서"/>
      <sheetName val="자재"/>
      <sheetName val="산근1"/>
      <sheetName val="APT내역"/>
      <sheetName val="부대시설"/>
      <sheetName val="Sheet17"/>
      <sheetName val="입력데이타(비인쇄용)"/>
      <sheetName val="기성(1차) "/>
      <sheetName val="NOMUBI"/>
      <sheetName val="sw1"/>
      <sheetName val="참조 (2)"/>
      <sheetName val="wall"/>
      <sheetName val="일위대_x0000__x0000_Ԁ_x0000_䀀"/>
      <sheetName val="일위대㐀븁_x0000__x0000_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골조"/>
      <sheetName val="일위산출근거"/>
      <sheetName val="에어샵공사"/>
      <sheetName val="Sheet16"/>
      <sheetName val="견내"/>
      <sheetName val="목록표"/>
      <sheetName val="토공 total"/>
      <sheetName val="수우미양가(Vlookup)"/>
      <sheetName val="변경내역"/>
      <sheetName val="20관리비율"/>
      <sheetName val="실행내역서(DCU)"/>
      <sheetName val="CON'C"/>
      <sheetName val="간접비"/>
      <sheetName val="전철"/>
      <sheetName val="설계서"/>
      <sheetName val="지급자재"/>
      <sheetName val="부하LOAD"/>
      <sheetName val="노무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현장조사"/>
      <sheetName val="자갈,시멘트,모래산출"/>
      <sheetName val="NNV"/>
      <sheetName val="견적의뢰서"/>
      <sheetName val="관경별내역서"/>
      <sheetName val="감가상각비대체내역"/>
      <sheetName val="변경명신물량 (2)"/>
      <sheetName val="1회"/>
      <sheetName val="토공(1)"/>
      <sheetName val="준공조서갑지"/>
      <sheetName val="일위대가(계측기설치)"/>
      <sheetName val="재정비내역"/>
      <sheetName val="지적고시내역"/>
      <sheetName val="환경평가"/>
      <sheetName val="인건-측정"/>
      <sheetName val="갑지.을지"/>
      <sheetName val="기타"/>
      <sheetName val="포장(수량)-관로부"/>
      <sheetName val="하수급견적대비"/>
      <sheetName val="설계예산서(2_소천우회토목)"/>
      <sheetName val="조립1부실적"/>
      <sheetName val="견적시담(송포2공구)"/>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경비_원본"/>
      <sheetName val="주bea_xdcf0_"/>
      <sheetName val="난간벽단위"/>
      <sheetName val="토목내역서"/>
      <sheetName val="新철폐복2"/>
      <sheetName val="新철폐복3"/>
      <sheetName val="新철폐복"/>
      <sheetName val="STEEL BOX 단면설계(SEC.8)"/>
      <sheetName val="전사 (2)"/>
      <sheetName val="BA (2)"/>
      <sheetName val="CP (2)"/>
      <sheetName val="시산표"/>
      <sheetName val="울산자동제어"/>
      <sheetName val="조도계산서_(도서_x0000_"/>
      <sheetName val="기성갑지"/>
      <sheetName val="전기단가조사서"/>
      <sheetName val="조직"/>
      <sheetName val="미납품 현황"/>
      <sheetName val="(당평)자재"/>
      <sheetName val="마스터원본"/>
      <sheetName val="MSS"/>
      <sheetName val="정화조"/>
      <sheetName val="정산서"/>
      <sheetName val="예산조서(전송)"/>
      <sheetName val="간접경상비"/>
      <sheetName val="apt수량"/>
      <sheetName val="현금"/>
      <sheetName val="첨부1"/>
      <sheetName val="식음료"/>
      <sheetName val="시추조사비"/>
      <sheetName val="물류최종8월7"/>
      <sheetName val="유효폭의 계산"/>
      <sheetName val="다곡2교"/>
      <sheetName val="K1자재(3차등)"/>
      <sheetName val="단위중량"/>
      <sheetName val="S0"/>
      <sheetName val="04변경-상하"/>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접속도수량집계표"/>
      <sheetName val="아파트 "/>
      <sheetName val="현황산출서"/>
      <sheetName val="일위대가목록표"/>
      <sheetName val="교대(A1)"/>
      <sheetName val="집계"/>
      <sheetName val="을부담운반비"/>
      <sheetName val="조경수량"/>
      <sheetName val="기준액"/>
      <sheetName val="내역서(100%)"/>
      <sheetName val="설계내역(2001)"/>
      <sheetName val="H-pile(298x299)"/>
      <sheetName val="H-pile(250x250)"/>
      <sheetName val="제조노임"/>
      <sheetName val="F4-F7"/>
      <sheetName val="인입관수량총괄"/>
      <sheetName val="LIST"/>
      <sheetName val="J"/>
      <sheetName val="가시설(TYPE-A)"/>
      <sheetName val="1-1평균터파기고(1)"/>
      <sheetName val="REDUCER"/>
      <sheetName val="WE'T"/>
      <sheetName val="영업소실적"/>
      <sheetName val="각종양식"/>
      <sheetName val="&lt;--"/>
      <sheetName val="과업지시서"/>
      <sheetName val="시운전"/>
      <sheetName val="인구"/>
      <sheetName val="표지 (2)"/>
      <sheetName val="건명"/>
      <sheetName val="수자재단위당"/>
      <sheetName val="송전기본"/>
      <sheetName val="15100"/>
      <sheetName val="부대대비"/>
      <sheetName val="냉연집계"/>
      <sheetName val="2"/>
      <sheetName val="종단계산"/>
      <sheetName val="제수변수량"/>
      <sheetName val="날개수집"/>
      <sheetName val="판정1교토공"/>
      <sheetName val="용산1(해보)"/>
      <sheetName val="간지"/>
      <sheetName val="설-원가"/>
      <sheetName val="세목별"/>
      <sheetName val="한일양산"/>
      <sheetName val="2-2.매출분석"/>
      <sheetName val="임차비용"/>
      <sheetName val="데이터유효성검사자료"/>
      <sheetName val="보할"/>
      <sheetName val="11"/>
      <sheetName val="자재집계"/>
      <sheetName val="수계"/>
      <sheetName val="토지가격산출기초"/>
      <sheetName val="공시지가"/>
      <sheetName val="인원계획-미화"/>
      <sheetName val="안산기계장치"/>
      <sheetName val="토목도급"/>
      <sheetName val="점유현황"/>
      <sheetName val="건축원가계산서"/>
      <sheetName val="덤프트럭계수"/>
      <sheetName val="I_설계조多"/>
      <sheetName val="선정요령"/>
      <sheetName val="95년12월말"/>
      <sheetName val="화설내"/>
      <sheetName val="내역1"/>
      <sheetName val="FAB별"/>
      <sheetName val="2분기"/>
      <sheetName val="예산실적전체당월"/>
      <sheetName val="건축집계"/>
      <sheetName val="우석문틀"/>
      <sheetName val="담보"/>
      <sheetName val="수정계획3"/>
      <sheetName val="일위1"/>
      <sheetName val="도담구내 개소별 명柖"/>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WEON"/>
      <sheetName val="단가조사-1"/>
      <sheetName val="갑지_설계 내역서"/>
      <sheetName val="사업부구분코드"/>
      <sheetName val="급,배기팬"/>
      <sheetName val="수량계산"/>
      <sheetName val="일위산출"/>
      <sheetName val="집계장"/>
      <sheetName val="자격 땡겨오기"/>
      <sheetName val="설명서 "/>
      <sheetName val="FACTOR"/>
      <sheetName val="Scenario"/>
      <sheetName val="인적사항(누적)"/>
      <sheetName val="일위대㐀븁"/>
      <sheetName val="일위대"/>
      <sheetName val="주bea?"/>
      <sheetName val="배수관연장조서"/>
      <sheetName val="수완하도"/>
      <sheetName val="김포내역"/>
      <sheetName val="10"/>
      <sheetName val="12"/>
      <sheetName val="13"/>
      <sheetName val="14"/>
      <sheetName val="15"/>
      <sheetName val="16"/>
      <sheetName val="3"/>
      <sheetName val="4"/>
      <sheetName val="5"/>
      <sheetName val="6"/>
      <sheetName val="8"/>
      <sheetName val="9"/>
      <sheetName val="제1영업소"/>
      <sheetName val="제2영업소"/>
      <sheetName val="제3영업소"/>
      <sheetName val="기존단가 (2)"/>
      <sheetName val="대_x0000__x0000_"/>
      <sheetName val="GDP"/>
      <sheetName val="DTCT"/>
      <sheetName val="매출그래프"/>
      <sheetName val="6동"/>
      <sheetName val="코_x0000_"/>
      <sheetName val="자재테이블"/>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기본설계기준"/>
      <sheetName val="품셈 "/>
      <sheetName val="음성cable"/>
      <sheetName val="M-EMS GP-570(BIT)"/>
      <sheetName val="매입"/>
      <sheetName val="수량산출서 갑지"/>
      <sheetName val="현장실사자료"/>
      <sheetName val="전도품의"/>
      <sheetName val="원료"/>
      <sheetName val="일일입력"/>
      <sheetName val="품목등록"/>
      <sheetName val="실_인건비(5월부터)"/>
      <sheetName val="현장별정리"/>
      <sheetName val="단양 00 아파트-세부내역"/>
      <sheetName val="결재_x0000_"/>
      <sheetName val="05년 상"/>
      <sheetName val="영흥TL(UP,DOWN) "/>
      <sheetName val="학익동신동아5차CD365"/>
      <sheetName val="2.단면가정 (양곡1교)"/>
      <sheetName val="기타#9"/>
      <sheetName val="만년달력"/>
      <sheetName val="직접뀀鞖/_x0000_"/>
      <sheetName val="1,2,3,4_x0000__x0000_界Þ多⽬"/>
      <sheetName val="단가비교표_공통1"/>
      <sheetName val="8.PILE  (돌출)"/>
      <sheetName val="시운전绸7"/>
      <sheetName val="4.2.1 마루높이 검토"/>
      <sheetName val=" 견적서"/>
      <sheetName val="관급현황"/>
      <sheetName val="기술조건"/>
      <sheetName val="1.내역(청.하역장전등)"/>
      <sheetName val="기계"/>
      <sheetName val="건축공사집계"/>
      <sheetName val="설변단가적용현황"/>
      <sheetName val="변경내역서"/>
      <sheetName val="일반수량총괄집계"/>
      <sheetName val="유지정비"/>
      <sheetName val="용역인건비"/>
      <sheetName val="JUCK"/>
      <sheetName val="2000.05"/>
      <sheetName val="ITB COST"/>
      <sheetName val="개요2"/>
      <sheetName val="TABLE DB"/>
      <sheetName val="쌍용 data base"/>
      <sheetName val="램머"/>
      <sheetName val="1,2,3,4_x0005__x0000__x0000__x0000__x0000_"/>
      <sheetName val="6_산출닑⾱_x0005__x0000_"/>
      <sheetName val="7_산출(⠀榅弁䘿_x0000_"/>
      <sheetName val="보활"/>
      <sheetName val="집행(2-1)"/>
      <sheetName val="장문교(대전)"/>
      <sheetName val="3련_B䀀㽚"/>
      <sheetName val="6__안전관慨⻥"/>
      <sheetName val="4. VOs summary"/>
      <sheetName val="125x125"/>
      <sheetName val="예총"/>
      <sheetName val="SEX"/>
      <sheetName val="Quantity"/>
      <sheetName val="TOSHIBA-Structure"/>
      <sheetName val="장비코드표 050601"/>
      <sheetName val="2007년 생산1부장비"/>
      <sheetName val="2008년 생산부전장비코드"/>
      <sheetName val="DDB부 장비 관리현황"/>
      <sheetName val="Xunit (단위환산)"/>
      <sheetName val="토공(완충)"/>
      <sheetName val="하조서"/>
      <sheetName val="2002상반기노임기준"/>
      <sheetName val="재료할증"/>
      <sheetName val="design_crit_x0000__x0000__x0005__x0000_"/>
      <sheetName val="내역서 제출"/>
      <sheetName val="정리계槜〚_x0000__x0000_䇀"/>
      <sheetName val="투찰(하수)"/>
      <sheetName val="LD"/>
      <sheetName val=" FURNACE현설"/>
      <sheetName val="97 사업추정(WEKI)"/>
      <sheetName val="산출근거#2-3"/>
      <sheetName val="설계명세"/>
      <sheetName val="업체별기성내역"/>
      <sheetName val="문10"/>
      <sheetName val="내역_verᔈ_x0000__x0000_"/>
      <sheetName val="계산_x0000__x0000_"/>
      <sheetName val="8.설치품셈"/>
      <sheetName val="미장"/>
      <sheetName val="철골"/>
      <sheetName val="단가시흥"/>
      <sheetName val="일위집계"/>
      <sheetName val="Chiet tinh dz35"/>
      <sheetName val="RATE"/>
      <sheetName val="뚝토공"/>
      <sheetName val="공량·_x0000__x0000_"/>
      <sheetName val="공량×"/>
      <sheetName val="돈암사업"/>
      <sheetName val="DATA LISTS"/>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수량산출목록표"/>
      <sheetName val="[입찰안.xls]직접뀀鞖/_x0000_"/>
      <sheetName val="[입찰안.xls][입찰안.xls]직접뀀鞖/_x0000_"/>
      <sheetName val="사진첩"/>
      <sheetName val="마감산출"/>
      <sheetName val="Front"/>
      <sheetName val="제수문집계"/>
      <sheetName val="신대방33(적용)"/>
      <sheetName val="수토공단위당"/>
      <sheetName val="부안변전"/>
      <sheetName val="구조물터파기수량집계"/>
      <sheetName val="Data&amp;Result"/>
      <sheetName val="단가산출(T)"/>
      <sheetName val="10공-_x0000_Ԁ"/>
      <sheetName val="오동"/>
      <sheetName val="대조"/>
      <sheetName val="나한"/>
      <sheetName val="조도계산서Å_x0000_Ԁ_x0000__x0000_"/>
      <sheetName val="조도계산서Å_x0000_Ԁ_x0000_耀"/>
      <sheetName val="내역(인테리어 실내)(도급)"/>
      <sheetName val="내역(인테리어 실외)(도급)"/>
      <sheetName val="품셈총괄표"/>
      <sheetName val="보고"/>
      <sheetName val="계정1"/>
      <sheetName val="설원"/>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시약"/>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참조표"/>
      <sheetName val="요율표"/>
      <sheetName val="공사비증감"/>
      <sheetName val="VXXXXXXX"/>
      <sheetName val="9GNG운¼"/>
      <sheetName val="ASP"/>
      <sheetName val="원_x0000__x0000_"/>
      <sheetName val="토공_total"/>
      <sheetName val="공기압舓⿫"/>
      <sheetName val="기성(1차)_"/>
      <sheetName val="자재기성 신청서.xlsx"/>
      <sheetName val="plan&amp;section_of__x0000__x0000__x0005__x0000_冰﹢Ƚ_x0000__x0000__x0000_"/>
      <sheetName val="Bảng mã VT"/>
      <sheetName val="전기2005"/>
      <sheetName val="통신2005"/>
      <sheetName val="중기조종사 단위단가"/>
      <sheetName val="pile_bearing_capa_&amp;_¬웰ﾕ쀀_x0005_"/>
      <sheetName val="pile_bearing_capa_&amp;_¬웰ﾕ_x0000_ﳪ_x0005_"/>
      <sheetName val="소포내역_x0000__x0000__x0005__x0000_"/>
      <sheetName val="0.목록1"/>
      <sheetName val="공기압¬_x0000_Ԁ"/>
      <sheetName val="3련_Bꨀ덽"/>
      <sheetName val="working_load_at０ʵŚÃ堠ᴕ_x0000__x0000__x0000__x0000__x0000__x0000_"/>
      <sheetName val="7월11일"/>
      <sheetName val="조직관리비"/>
      <sheetName val="수선비"/>
      <sheetName val="원가명세"/>
      <sheetName val="사발차명세표"/>
      <sheetName val="손익"/>
      <sheetName val="분개장·원장"/>
      <sheetName val="일위대가(집계_x0000_"/>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납부서"/>
      <sheetName val="식재"/>
      <sheetName val="시설물"/>
      <sheetName val="식재출력용"/>
      <sheetName val="유지관리"/>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원)기흥상갈"/>
      <sheetName val="b_balju_cho"/>
      <sheetName val="원가&amp;하도급원가"/>
      <sheetName val="적산"/>
      <sheetName val="자격증"/>
      <sheetName val="자단"/>
      <sheetName val="일위(토,포,부)"/>
      <sheetName val="제잡비1"/>
      <sheetName val="세부내역서"/>
      <sheetName val="공사비예산서"/>
      <sheetName val="가로등내역서"/>
      <sheetName val="정리계槜で_x0000__x0000_ｐ"/>
      <sheetName val="정리계槜で_x0000__x0000_㟠"/>
      <sheetName val="현우실적"/>
      <sheetName val="cal1"/>
      <sheetName val="bqmpaloc"/>
      <sheetName val="CONCRETE"/>
      <sheetName val="[입찰안.xls][입찰안.xls][입찰안.xls]___2"/>
      <sheetName val="단_x0005__x0000_"/>
      <sheetName val="공사비예"/>
      <sheetName val="발주A"/>
      <sheetName val="장비가동"/>
      <sheetName val="DGCT (01)"/>
      <sheetName val="NOTE"/>
      <sheetName val="LEGEND"/>
      <sheetName val="SCOPE OF WORK"/>
      <sheetName val="IBASE"/>
      <sheetName val="BG"/>
      <sheetName val="Chi tiet"/>
      <sheetName val="FitOutConfCentre"/>
      <sheetName val="nhôm 1,2mm"/>
      <sheetName val="nhôm 1,4mm"/>
      <sheetName val="01. DATA"/>
      <sheetName val="wbs2차"/>
      <sheetName val="물가시세"/>
      <sheetName val="수량"/>
      <sheetName val="토공집계표"/>
      <sheetName val="수량산출서집계(_x0000__x0000__x0005__x0000_"/>
      <sheetName val="수량산출서집계(_x0000__x0000__x0005__x0000_瞀"/>
      <sheetName val="[입찰안.xls][입찰안.xls][입찰안.xls]B_46"/>
      <sheetName val="[입찰안.xls][입찰안.xls][입찰안.xls]B_45"/>
      <sheetName val="[입찰안.xls][입찰안.xls][입찰안.xls]B_44"/>
      <sheetName val="예산M12A"/>
      <sheetName val="[입찰안.xls][입찰안.xls][입찰안.xls]B_33"/>
      <sheetName val="[입찰안.xls][입찰안.xls][입찰안.xls]B_31"/>
      <sheetName val="[입찰안.xls][입찰안.xls][입찰안.xls]B_30"/>
      <sheetName val="[입찰안.xls][입찰안.xls][입찰안.xls]B_29"/>
      <sheetName val="[입찰안.xls][입찰안.xls][입찰안.xls]B_28"/>
      <sheetName val="[입찰안.xls][입찰안.xls][입찰안.xls]B_35"/>
      <sheetName val="[입찰안.xls][입찰안.xls][입찰안.xls]B_32"/>
      <sheetName val="[입찰안.xls][입찰안.xls][입찰안.xls]B_40"/>
      <sheetName val="[입찰안.xls][입찰안.xls][입찰안.xls]B_34"/>
      <sheetName val="[입찰안.xls][입찰안.xls][입찰안.xls]B_41"/>
      <sheetName val="[입찰안.xls][입찰안.xls][입찰안.xls]B_36"/>
      <sheetName val="[입찰안.xls][입찰안.xls][입찰안.xls]B_37"/>
      <sheetName val="[입찰안.xls][입찰안.xls][입찰안.xls]B_42"/>
      <sheetName val="발주내역"/>
      <sheetName val="[입찰안.xls][입찰안.xls][입찰안.xls]B_38"/>
      <sheetName val="[입찰안.xls][입찰안.xls][입찰안.xls]B_39"/>
      <sheetName val="[입찰안.xls][입찰안.xls][입찰안.xls]B_43"/>
      <sheetName val="H-PILE수량집계"/>
      <sheetName val="1,2,3,4"/>
      <sheetName val="NM2"/>
      <sheetName val="NW1"/>
      <sheetName val="NW2"/>
      <sheetName val="PW3"/>
      <sheetName val="PW4"/>
      <sheetName val="SC1"/>
      <sheetName val="DNW"/>
      <sheetName val="N+"/>
      <sheetName val="NE"/>
      <sheetName val="P+"/>
      <sheetName val="PM"/>
      <sheetName val="PE"/>
      <sheetName val="So sanh"/>
      <sheetName val="주bea_"/>
      <sheetName val="만봉용지매수비(총괄)"/>
      <sheetName val="DHEQ㧈讄䰀漐"/>
      <sheetName val="부안일위"/>
      <sheetName val="CB"/>
      <sheetName val="일위총괄표"/>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PROJ. DATA"/>
      <sheetName val=" Beams Sched "/>
      <sheetName val="차량(구)"/>
      <sheetName val="교량전기"/>
      <sheetName val="대차대조표"/>
      <sheetName val="손익계산서"/>
      <sheetName val="이익잉여금"/>
      <sheetName val="상세손익"/>
      <sheetName val="손익차9월頀"/>
      <sheetName val="[입찰안.xls][입찰안.xls][입찰안.xls]___3"/>
      <sheetName val="거래처CODE"/>
      <sheetName val="배수로집계"/>
      <sheetName val="CableSchedule"/>
      <sheetName val="빗물받이(910-510-410)"/>
      <sheetName val="정리계槜〚"/>
      <sheetName val="1,2,3,4_x0005_"/>
      <sheetName val="10공-"/>
      <sheetName val="design_crit"/>
      <sheetName val="기계경비산출기준"/>
      <sheetName val="TOWER 12TON"/>
      <sheetName val="시운전壒》"/>
      <sheetName val="실행내역서 "/>
      <sheetName val="현장"/>
      <sheetName val="[입찰안.xls][입찰안.xls][입찰안.xls]B_47"/>
      <sheetName val="[입찰안.xls][입찰안.xls][입찰안.xls]B_48"/>
      <sheetName val="[입찰안.xls][입찰안.xls][입찰안.xls]B_49"/>
      <sheetName val="[입찰안.xls][입찰안.xls][입찰안.xls]B_50"/>
      <sheetName val="pile_bearing_ca怀꿟세_x0000_䘀뤙_x0000__x0000_Ԁ_x0000_"/>
      <sheetName val="자재대"/>
      <sheetName val="조도계산서Å"/>
      <sheetName val="plan&amp;section_of_"/>
      <sheetName val="소포내역"/>
      <sheetName val="pile_bearing_capa_&amp;_¬웰ﾕ"/>
      <sheetName val="중강당 내역"/>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할증 "/>
      <sheetName val="사  업  비  수  지  예  산  서"/>
      <sheetName val="견적비교표 (2)"/>
      <sheetName val="작성방법(지우지마세요)"/>
      <sheetName val="결재방(지우지 마세요)"/>
      <sheetName val="[입찰안.xls][입찰안.xls][입찰안.xls]___4"/>
      <sheetName val="Gian"/>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본사업"/>
      <sheetName val="총투자비"/>
      <sheetName val="참고자료"/>
      <sheetName val="단면ⲴǾ"/>
      <sheetName val="6-1.보오링(1)"/>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Tiepdia"/>
      <sheetName val="DG"/>
      <sheetName val="eq_data"/>
      <sheetName val="간접비 총괄표"/>
      <sheetName val="노무비계"/>
      <sheetName val="수량산출서집´_x0000_Ԁ_x0000_耀֜䌛"/>
      <sheetName val="입상내역"/>
      <sheetName val="전기혼잡제경⻉ⴋԯ_x0000_缀"/>
      <sheetName val="재학생"/>
      <sheetName val="PL98"/>
      <sheetName val="bs"/>
      <sheetName val="BSM9601"/>
      <sheetName val="노원열병합___x0000__x0000__x0005__x0000_츀ɮ_x0000__x0000_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refreshError="1"/>
      <sheetData sheetId="839"/>
      <sheetData sheetId="840"/>
      <sheetData sheetId="841"/>
      <sheetData sheetId="842" refreshError="1"/>
      <sheetData sheetId="843"/>
      <sheetData sheetId="844" refreshError="1"/>
      <sheetData sheetId="845"/>
      <sheetData sheetId="846"/>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sheetData sheetId="1270" refreshError="1"/>
      <sheetData sheetId="127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sheetData sheetId="1339" refreshError="1"/>
      <sheetData sheetId="1340" refreshError="1"/>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sheetData sheetId="1577"/>
      <sheetData sheetId="1578"/>
      <sheetData sheetId="1579"/>
      <sheetData sheetId="1580" refreshError="1"/>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refreshError="1"/>
      <sheetData sheetId="1783" refreshError="1"/>
      <sheetData sheetId="1784" refreshError="1"/>
      <sheetData sheetId="1785" refreshError="1"/>
      <sheetData sheetId="1786" refreshError="1"/>
      <sheetData sheetId="1787" refreshError="1"/>
      <sheetData sheetId="1788"/>
      <sheetData sheetId="1789"/>
      <sheetData sheetId="1790"/>
      <sheetData sheetId="1791"/>
      <sheetData sheetId="1792"/>
      <sheetData sheetId="1793"/>
      <sheetData sheetId="1794" refreshError="1"/>
      <sheetData sheetId="1795" refreshError="1"/>
      <sheetData sheetId="1796" refreshError="1"/>
      <sheetData sheetId="1797" refreshError="1"/>
      <sheetData sheetId="1798" refreshError="1"/>
      <sheetData sheetId="1799" refreshError="1"/>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refreshError="1"/>
      <sheetData sheetId="1959" refreshError="1"/>
      <sheetData sheetId="1960" refreshError="1"/>
      <sheetData sheetId="1961" refreshError="1"/>
      <sheetData sheetId="1962" refreshError="1"/>
      <sheetData sheetId="1963" refreshError="1"/>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sheetData sheetId="1991"/>
      <sheetData sheetId="1992" refreshError="1"/>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refreshError="1"/>
      <sheetData sheetId="2007"/>
      <sheetData sheetId="2008"/>
      <sheetData sheetId="2009"/>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sheetData sheetId="2032"/>
      <sheetData sheetId="2033"/>
      <sheetData sheetId="2034"/>
      <sheetData sheetId="2035"/>
      <sheetData sheetId="2036"/>
      <sheetData sheetId="2037"/>
      <sheetData sheetId="2038"/>
      <sheetData sheetId="2039"/>
      <sheetData sheetId="2040"/>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sheetData sheetId="2060" refreshError="1"/>
      <sheetData sheetId="2061" refreshError="1"/>
      <sheetData sheetId="2062" refreshError="1"/>
      <sheetData sheetId="2063" refreshError="1"/>
      <sheetData sheetId="2064" refreshError="1"/>
      <sheetData sheetId="2065"/>
      <sheetData sheetId="2066"/>
      <sheetData sheetId="2067"/>
      <sheetData sheetId="2068"/>
      <sheetData sheetId="2069" refreshError="1"/>
      <sheetData sheetId="2070" refreshError="1"/>
      <sheetData sheetId="2071" refreshError="1"/>
      <sheetData sheetId="2072" refreshError="1"/>
      <sheetData sheetId="2073"/>
      <sheetData sheetId="2074" refreshError="1"/>
      <sheetData sheetId="2075" refreshError="1"/>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refreshError="1"/>
      <sheetData sheetId="2261" refreshError="1"/>
      <sheetData sheetId="2262"/>
      <sheetData sheetId="2263"/>
      <sheetData sheetId="2264"/>
      <sheetData sheetId="2265" refreshError="1"/>
      <sheetData sheetId="2266" refreshError="1"/>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refreshError="1"/>
      <sheetData sheetId="2683" refreshError="1"/>
      <sheetData sheetId="2684" refreshError="1"/>
      <sheetData sheetId="2685" refreshError="1"/>
      <sheetData sheetId="2686" refreshError="1"/>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refreshError="1"/>
      <sheetData sheetId="2763"/>
      <sheetData sheetId="2764"/>
      <sheetData sheetId="2765" refreshError="1"/>
      <sheetData sheetId="2766"/>
      <sheetData sheetId="2767"/>
      <sheetData sheetId="2768"/>
      <sheetData sheetId="2769"/>
      <sheetData sheetId="2770"/>
      <sheetData sheetId="2771" refreshError="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J直材4"/>
      <sheetName val="인건비"/>
      <sheetName val="입찰안"/>
      <sheetName val="일위대가"/>
      <sheetName val="N賃率-職"/>
      <sheetName val="설직재_1"/>
      <sheetName val="집계"/>
      <sheetName val="직노"/>
      <sheetName val="#REF"/>
      <sheetName val="기본일위"/>
      <sheetName val="내역서2안"/>
      <sheetName val="패널"/>
      <sheetName val="실행내역"/>
      <sheetName val="1.우편집중내역서"/>
      <sheetName val="직재"/>
      <sheetName val="I一般比"/>
      <sheetName val="토 적 표"/>
      <sheetName val="지급자재"/>
      <sheetName val="서울시신호-2"/>
      <sheetName val="__"/>
      <sheetName val="교각1"/>
      <sheetName val="일위"/>
      <sheetName val="danga"/>
      <sheetName val="ilch"/>
      <sheetName val="ABUT수량-A1"/>
      <sheetName val="업무"/>
      <sheetName val="단"/>
      <sheetName val="내역"/>
      <sheetName val="단위수량"/>
      <sheetName val=" HIT-&gt;HMC 견적(3900)"/>
      <sheetName val="재집"/>
      <sheetName val="내역서"/>
      <sheetName val="연령현황"/>
      <sheetName val="4.설계예산내역서"/>
      <sheetName val="6.관급자재조서"/>
      <sheetName val="골조시행"/>
      <sheetName val="적용단가"/>
      <sheetName val="신우"/>
      <sheetName val="1-1"/>
      <sheetName val="20관리비율"/>
      <sheetName val="수량산출"/>
      <sheetName val="40총괄"/>
      <sheetName val="40집계"/>
      <sheetName val="노임단가표"/>
      <sheetName val="총괄 CCTV수량"/>
      <sheetName val="을"/>
      <sheetName val="공사내역"/>
      <sheetName val="guard(mac)"/>
      <sheetName val="B2BERP"/>
      <sheetName val="노무비"/>
      <sheetName val="내역및총괄"/>
      <sheetName val="COPING"/>
      <sheetName val="제-노임"/>
      <sheetName val="LH3 동양시스템"/>
      <sheetName val="sw1"/>
      <sheetName val="용소리교"/>
      <sheetName val="견적대비 견적서"/>
      <sheetName val="공사원가계산서"/>
      <sheetName val="경영상태"/>
      <sheetName val="K55수출"/>
      <sheetName val="8.PILE  (돌출)"/>
      <sheetName val="금액내역서"/>
      <sheetName val="Y-WORK"/>
      <sheetName val="ITEM"/>
      <sheetName val="부하(성남)"/>
      <sheetName val="갑지"/>
      <sheetName val="대가호표"/>
      <sheetName val="건축내역"/>
      <sheetName val="경산"/>
      <sheetName val="산출기준자료"/>
      <sheetName val="공조기"/>
      <sheetName val="단가 "/>
      <sheetName val="수목데이타 "/>
      <sheetName val="부서현황"/>
      <sheetName val="광혁기성"/>
      <sheetName val="NEYOK"/>
      <sheetName val="단가산출2"/>
      <sheetName val="원가 (2)"/>
      <sheetName val="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 val="J直材4"/>
      <sheetName val="인건비"/>
      <sheetName val="입찰안"/>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L형측구-1"/>
      <sheetName val="L형측구-2"/>
      <sheetName val="L형측구-3"/>
      <sheetName val="L옹벽형측구"/>
      <sheetName val="U형측구"/>
      <sheetName val="J형측구"/>
      <sheetName val="맹암거"/>
      <sheetName val="용수개거"/>
      <sheetName val="L-U형측구"/>
      <sheetName val="U형측구뚜껑"/>
      <sheetName val="종배수관 면벽"/>
      <sheetName val="종배수관수량집계"/>
      <sheetName val="횡배수관단위수량"/>
      <sheetName val="횡배토면적"/>
      <sheetName val="횡배토집계"/>
      <sheetName val="횡배수관수량집계"/>
      <sheetName val="Sheet2"/>
      <sheetName val="Sheet3"/>
      <sheetName val="Sheet15"/>
      <sheetName val="DATA"/>
      <sheetName val="Module1"/>
      <sheetName val="Module2"/>
      <sheetName val="Module3"/>
      <sheetName val="Module4"/>
      <sheetName val="Module5"/>
      <sheetName val="Module6"/>
      <sheetName val="Module7"/>
      <sheetName val="Module8"/>
      <sheetName val="Module9"/>
      <sheetName val="입찰안"/>
      <sheetName val="BAESU"/>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K2" t="str">
            <v>D</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문총괄표"/>
      <sheetName val="소방감리비"/>
      <sheetName val="운반비산출"/>
      <sheetName val="운반중량"/>
      <sheetName val="운반비집계표"/>
      <sheetName val="3M접속자재"/>
      <sheetName val="관급자재조서"/>
      <sheetName val="Sheet2"/>
      <sheetName val="수량산출서(총괄)"/>
      <sheetName val="원가계산"/>
      <sheetName val="단가표"/>
      <sheetName val="LIST"/>
      <sheetName val="수량조서"/>
      <sheetName val="일위기초"/>
      <sheetName val="일위기초1"/>
      <sheetName val="일위기초2"/>
      <sheetName val="일위기초3"/>
      <sheetName val="일위기초4"/>
      <sheetName val="무선장치5"/>
      <sheetName val="화탐기초5"/>
      <sheetName val="접지산출"/>
      <sheetName val="기계경비산출기준"/>
      <sheetName val="하조서"/>
      <sheetName val="한강운반비"/>
      <sheetName val="J直材4"/>
      <sheetName val="인건비"/>
      <sheetName val="터파기및재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실행철강하도"/>
      <sheetName val="ABUT수량-A1"/>
      <sheetName val="한강운반비"/>
      <sheetName val="J直材4"/>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변경총괄"/>
      <sheetName val="고능변경"/>
      <sheetName val="원당변경"/>
      <sheetName val="마전변경"/>
      <sheetName val="왕림변경"/>
      <sheetName val="강내변경"/>
      <sheetName val="총괄표"/>
      <sheetName val="양수장변경"/>
      <sheetName val="양수장"/>
      <sheetName val="양수장내역"/>
      <sheetName val="수중모터"/>
      <sheetName val="고능모터"/>
      <sheetName val="원당모터"/>
      <sheetName val="마전모터"/>
      <sheetName val="왕림모터"/>
      <sheetName val="강내모터"/>
      <sheetName val="전기공사"/>
      <sheetName val="관로공사"/>
      <sheetName val="터파기물량"/>
      <sheetName val="단가자료"/>
      <sheetName val="집계표"/>
      <sheetName val="인건-측정"/>
      <sheetName val="실행철강하도"/>
      <sheetName val="전기단가조사서"/>
      <sheetName val="하조서"/>
      <sheetName val="한강운반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BID"/>
      <sheetName val="총괄표"/>
      <sheetName val="기둥(원형)"/>
      <sheetName val="98NS-N"/>
      <sheetName val="조명시설"/>
      <sheetName val="하조서"/>
      <sheetName val="관일"/>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ow r="1">
          <cell r="A1">
            <v>1</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오수area"/>
      <sheetName val="우수(분류)area"/>
      <sheetName val="우수(합류)area"/>
      <sheetName val="Sheet17"/>
      <sheetName val="기계경비"/>
      <sheetName val="중기사용료"/>
      <sheetName val="대치판정"/>
      <sheetName val="실행철강하도"/>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실행철강하도"/>
      <sheetName val="집계표"/>
      <sheetName val="입찰안"/>
      <sheetName val="일위"/>
    </sheetNames>
    <sheetDataSet>
      <sheetData sheetId="0" refreshError="1"/>
      <sheetData sheetId="1" refreshError="1"/>
      <sheetData sheetId="2" refreshError="1"/>
      <sheetData sheetId="3"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토공"/>
      <sheetName val="자재"/>
      <sheetName val="수량"/>
      <sheetName val="수량1"/>
      <sheetName val="산근"/>
      <sheetName val="일위"/>
      <sheetName val="실행철강하도"/>
      <sheetName val="옹벽수량집계"/>
      <sheetName val="조명시설"/>
      <sheetName val="기계경비"/>
      <sheetName val="대치판정"/>
      <sheetName val="하조서"/>
      <sheetName val="96보완계획7.12"/>
      <sheetName val="신우"/>
      <sheetName val="DATE"/>
      <sheetName val="중기사용료"/>
      <sheetName val="산"/>
    </sheetNames>
    <sheetDataSet>
      <sheetData sheetId="0"/>
      <sheetData sheetId="1"/>
      <sheetData sheetId="2"/>
      <sheetData sheetId="3"/>
      <sheetData sheetId="4"/>
      <sheetData sheetId="5"/>
      <sheetData sheetId="6">
        <row r="2">
          <cell r="A2" t="str">
            <v>no</v>
          </cell>
          <cell r="B2" t="str">
            <v>공종</v>
          </cell>
          <cell r="C2" t="str">
            <v>규격</v>
          </cell>
          <cell r="D2" t="str">
            <v>원수</v>
          </cell>
          <cell r="E2" t="str">
            <v>단위</v>
          </cell>
          <cell r="F2" t="str">
            <v>총          액</v>
          </cell>
          <cell r="H2" t="str">
            <v xml:space="preserve"> 노    무     비</v>
          </cell>
          <cell r="J2" t="str">
            <v xml:space="preserve">  재    료    비</v>
          </cell>
          <cell r="L2" t="str">
            <v xml:space="preserve">  경           비</v>
          </cell>
        </row>
        <row r="3">
          <cell r="F3" t="str">
            <v>단   가</v>
          </cell>
          <cell r="G3" t="str">
            <v>금    액</v>
          </cell>
          <cell r="H3" t="str">
            <v>단   가</v>
          </cell>
          <cell r="I3" t="str">
            <v>금    액</v>
          </cell>
          <cell r="J3" t="str">
            <v>단   가</v>
          </cell>
          <cell r="K3" t="str">
            <v>금    액</v>
          </cell>
          <cell r="L3" t="str">
            <v>단   가</v>
          </cell>
          <cell r="M3" t="str">
            <v>금    액</v>
          </cell>
        </row>
        <row r="4">
          <cell r="B4" t="str">
            <v>일위대가표</v>
          </cell>
        </row>
        <row r="5">
          <cell r="A5">
            <v>1</v>
          </cell>
          <cell r="B5" t="str">
            <v>순성토(적재,운반,고르기)</v>
          </cell>
          <cell r="D5">
            <v>1</v>
          </cell>
          <cell r="E5" t="str">
            <v>m3</v>
          </cell>
          <cell r="F5">
            <v>1384.7604559962751</v>
          </cell>
          <cell r="G5" t="str">
            <v/>
          </cell>
          <cell r="H5">
            <v>572.58047033768014</v>
          </cell>
          <cell r="I5" t="str">
            <v/>
          </cell>
          <cell r="J5">
            <v>328.89416050838588</v>
          </cell>
          <cell r="K5" t="str">
            <v/>
          </cell>
          <cell r="L5">
            <v>483.28582515020906</v>
          </cell>
          <cell r="M5" t="str">
            <v/>
          </cell>
        </row>
        <row r="6">
          <cell r="A6">
            <v>2</v>
          </cell>
          <cell r="B6" t="str">
            <v>돌자갈치우기</v>
          </cell>
          <cell r="D6">
            <v>1</v>
          </cell>
          <cell r="E6" t="str">
            <v>m2</v>
          </cell>
          <cell r="F6">
            <v>228.98739919354838</v>
          </cell>
          <cell r="G6" t="str">
            <v/>
          </cell>
          <cell r="H6">
            <v>228.98739919354838</v>
          </cell>
          <cell r="I6" t="str">
            <v/>
          </cell>
          <cell r="J6" t="str">
            <v/>
          </cell>
          <cell r="K6" t="str">
            <v/>
          </cell>
          <cell r="L6" t="str">
            <v/>
          </cell>
          <cell r="M6" t="str">
            <v/>
          </cell>
        </row>
        <row r="7">
          <cell r="A7">
            <v>3</v>
          </cell>
          <cell r="B7" t="str">
            <v>씨뿌리기</v>
          </cell>
          <cell r="D7">
            <v>1</v>
          </cell>
          <cell r="E7" t="str">
            <v>150m2</v>
          </cell>
          <cell r="F7">
            <v>328156.36366425181</v>
          </cell>
          <cell r="G7" t="str">
            <v/>
          </cell>
          <cell r="H7">
            <v>323352.17052758514</v>
          </cell>
          <cell r="I7" t="str">
            <v/>
          </cell>
          <cell r="J7">
            <v>3969.78</v>
          </cell>
          <cell r="K7" t="str">
            <v/>
          </cell>
          <cell r="L7">
            <v>834.41313666666679</v>
          </cell>
          <cell r="M7" t="str">
            <v/>
          </cell>
        </row>
        <row r="8">
          <cell r="A8">
            <v>4</v>
          </cell>
          <cell r="B8" t="str">
            <v>식재</v>
          </cell>
          <cell r="D8">
            <v>1</v>
          </cell>
          <cell r="E8" t="str">
            <v>ha</v>
          </cell>
          <cell r="F8">
            <v>1638455.2136166664</v>
          </cell>
          <cell r="G8" t="str">
            <v/>
          </cell>
          <cell r="H8">
            <v>965648.58</v>
          </cell>
          <cell r="I8" t="str">
            <v/>
          </cell>
          <cell r="J8">
            <v>587149.69999999995</v>
          </cell>
          <cell r="K8" t="str">
            <v/>
          </cell>
          <cell r="L8">
            <v>85656.933616666676</v>
          </cell>
        </row>
        <row r="9">
          <cell r="A9">
            <v>5</v>
          </cell>
          <cell r="B9" t="str">
            <v>터파기(인력+기계)</v>
          </cell>
          <cell r="D9">
            <v>1</v>
          </cell>
          <cell r="E9" t="str">
            <v>m3</v>
          </cell>
          <cell r="F9">
            <v>3133.859429075334</v>
          </cell>
          <cell r="G9" t="str">
            <v/>
          </cell>
          <cell r="H9">
            <v>2937.9594240362817</v>
          </cell>
          <cell r="I9" t="str">
            <v/>
          </cell>
          <cell r="J9">
            <v>41.373948097757619</v>
          </cell>
          <cell r="K9" t="str">
            <v/>
          </cell>
          <cell r="L9">
            <v>154.52605694129502</v>
          </cell>
          <cell r="M9" t="str">
            <v/>
          </cell>
        </row>
        <row r="10">
          <cell r="A10">
            <v>6</v>
          </cell>
          <cell r="B10" t="str">
            <v>되메우기(인력+기계)</v>
          </cell>
          <cell r="D10">
            <v>1</v>
          </cell>
          <cell r="E10" t="str">
            <v>m3</v>
          </cell>
          <cell r="F10">
            <v>1057.8785006527864</v>
          </cell>
          <cell r="G10" t="str">
            <v/>
          </cell>
          <cell r="H10">
            <v>885.53245516388381</v>
          </cell>
          <cell r="I10" t="str">
            <v/>
          </cell>
          <cell r="J10">
            <v>36.399367827939258</v>
          </cell>
          <cell r="K10" t="str">
            <v/>
          </cell>
          <cell r="L10">
            <v>135.94667766096339</v>
          </cell>
          <cell r="M10" t="str">
            <v/>
          </cell>
        </row>
        <row r="11">
          <cell r="A11">
            <v>7</v>
          </cell>
          <cell r="B11" t="str">
            <v>떼붙임(줄떼)</v>
          </cell>
          <cell r="D11">
            <v>1</v>
          </cell>
          <cell r="E11" t="str">
            <v>m2</v>
          </cell>
          <cell r="F11">
            <v>4000.3268066666669</v>
          </cell>
          <cell r="H11">
            <v>3274.3268066666669</v>
          </cell>
          <cell r="I11" t="str">
            <v/>
          </cell>
          <cell r="J11">
            <v>726.00000000000011</v>
          </cell>
          <cell r="K11" t="str">
            <v/>
          </cell>
          <cell r="L11" t="str">
            <v/>
          </cell>
          <cell r="M11" t="str">
            <v/>
          </cell>
        </row>
        <row r="12">
          <cell r="A12">
            <v>8</v>
          </cell>
          <cell r="B12" t="str">
            <v>떼붙임(평떼)</v>
          </cell>
          <cell r="D12">
            <v>1</v>
          </cell>
          <cell r="E12" t="str">
            <v>m2</v>
          </cell>
          <cell r="F12">
            <v>7132.2649200000005</v>
          </cell>
          <cell r="H12">
            <v>4470.2649200000005</v>
          </cell>
          <cell r="I12" t="str">
            <v/>
          </cell>
          <cell r="J12">
            <v>2662</v>
          </cell>
          <cell r="K12" t="str">
            <v/>
          </cell>
          <cell r="L12" t="str">
            <v/>
          </cell>
          <cell r="M12" t="str">
            <v/>
          </cell>
        </row>
        <row r="13">
          <cell r="A13">
            <v>9</v>
          </cell>
          <cell r="B13" t="str">
            <v>조약돌</v>
          </cell>
          <cell r="D13">
            <v>1</v>
          </cell>
          <cell r="E13" t="str">
            <v>m3</v>
          </cell>
          <cell r="F13">
            <v>26774.640123456789</v>
          </cell>
          <cell r="H13">
            <v>24098.038888888888</v>
          </cell>
          <cell r="I13" t="str">
            <v/>
          </cell>
          <cell r="J13">
            <v>1251.0049382716049</v>
          </cell>
          <cell r="K13" t="str">
            <v/>
          </cell>
          <cell r="L13">
            <v>1425.5962962962963</v>
          </cell>
          <cell r="M13" t="str">
            <v/>
          </cell>
        </row>
        <row r="14">
          <cell r="A14">
            <v>10</v>
          </cell>
          <cell r="B14" t="str">
            <v>선택층운반</v>
          </cell>
          <cell r="D14">
            <v>1</v>
          </cell>
          <cell r="E14" t="str">
            <v>m3</v>
          </cell>
          <cell r="F14">
            <v>9759.372011068961</v>
          </cell>
          <cell r="H14">
            <v>1552.8803140359557</v>
          </cell>
          <cell r="I14" t="str">
            <v/>
          </cell>
          <cell r="J14">
            <v>6605.1909979291513</v>
          </cell>
          <cell r="K14" t="str">
            <v/>
          </cell>
          <cell r="L14">
            <v>1601.300699103854</v>
          </cell>
          <cell r="M14" t="str">
            <v/>
          </cell>
        </row>
        <row r="15">
          <cell r="A15">
            <v>11</v>
          </cell>
          <cell r="B15" t="str">
            <v>선택층포설다짐</v>
          </cell>
          <cell r="D15">
            <v>1</v>
          </cell>
          <cell r="E15" t="str">
            <v>개소</v>
          </cell>
          <cell r="F15">
            <v>2294.8958471448568</v>
          </cell>
          <cell r="H15">
            <v>1588.5631927123568</v>
          </cell>
          <cell r="I15" t="str">
            <v/>
          </cell>
          <cell r="J15">
            <v>265.25141701671657</v>
          </cell>
          <cell r="K15" t="str">
            <v/>
          </cell>
          <cell r="L15">
            <v>441.08123741578379</v>
          </cell>
          <cell r="M15" t="str">
            <v/>
          </cell>
        </row>
        <row r="16">
          <cell r="A16">
            <v>12</v>
          </cell>
          <cell r="B16" t="str">
            <v>보조기층운반</v>
          </cell>
          <cell r="D16">
            <v>1</v>
          </cell>
          <cell r="E16" t="str">
            <v>m3</v>
          </cell>
          <cell r="F16">
            <v>12275.382518029823</v>
          </cell>
          <cell r="H16">
            <v>1701.3814960690527</v>
          </cell>
          <cell r="I16" t="str">
            <v/>
          </cell>
          <cell r="J16">
            <v>8819.5687231721258</v>
          </cell>
          <cell r="K16" t="str">
            <v/>
          </cell>
          <cell r="L16">
            <v>1754.4322987886451</v>
          </cell>
          <cell r="M16" t="str">
            <v/>
          </cell>
        </row>
        <row r="17">
          <cell r="A17">
            <v>13</v>
          </cell>
          <cell r="B17" t="str">
            <v>보조기층포설다짐</v>
          </cell>
          <cell r="D17">
            <v>1</v>
          </cell>
          <cell r="E17" t="str">
            <v>m3</v>
          </cell>
          <cell r="F17">
            <v>2114.5266248268026</v>
          </cell>
          <cell r="H17">
            <v>1521.9041039098329</v>
          </cell>
          <cell r="J17">
            <v>212.38711743436403</v>
          </cell>
          <cell r="K17" t="str">
            <v/>
          </cell>
          <cell r="L17">
            <v>380.23540348260553</v>
          </cell>
          <cell r="M17" t="str">
            <v/>
          </cell>
        </row>
        <row r="18">
          <cell r="A18">
            <v>14</v>
          </cell>
          <cell r="B18" t="str">
            <v>하판거푸집(1회)</v>
          </cell>
          <cell r="D18">
            <v>1</v>
          </cell>
          <cell r="E18" t="str">
            <v>식</v>
          </cell>
          <cell r="F18">
            <v>39561.096200000007</v>
          </cell>
          <cell r="H18">
            <v>27810.290000000005</v>
          </cell>
          <cell r="J18">
            <v>11750.806200000003</v>
          </cell>
        </row>
        <row r="19">
          <cell r="A19">
            <v>15</v>
          </cell>
          <cell r="B19" t="str">
            <v>하판거푸집(2회)</v>
          </cell>
          <cell r="D19">
            <v>1</v>
          </cell>
          <cell r="E19" t="str">
            <v>식</v>
          </cell>
          <cell r="F19">
            <v>23384.133534000004</v>
          </cell>
          <cell r="H19">
            <v>16686.174000000003</v>
          </cell>
          <cell r="J19">
            <v>6697.9595340000005</v>
          </cell>
        </row>
        <row r="20">
          <cell r="A20">
            <v>16</v>
          </cell>
          <cell r="B20" t="str">
            <v>하판거푸집(3회)</v>
          </cell>
          <cell r="D20">
            <v>1</v>
          </cell>
          <cell r="E20" t="str">
            <v>식</v>
          </cell>
          <cell r="F20">
            <v>18515.768248200002</v>
          </cell>
          <cell r="H20">
            <v>13098.646590000002</v>
          </cell>
          <cell r="J20">
            <v>5417.1216582000015</v>
          </cell>
        </row>
        <row r="21">
          <cell r="A21">
            <v>17</v>
          </cell>
          <cell r="B21" t="str">
            <v>하판거푸집(4회)</v>
          </cell>
          <cell r="D21">
            <v>1</v>
          </cell>
          <cell r="E21" t="str">
            <v>식</v>
          </cell>
          <cell r="F21">
            <v>15836.189286200002</v>
          </cell>
          <cell r="H21">
            <v>11124.116000000002</v>
          </cell>
          <cell r="J21">
            <v>4712.0732862000013</v>
          </cell>
        </row>
        <row r="22">
          <cell r="A22">
            <v>18</v>
          </cell>
          <cell r="B22" t="str">
            <v>하판거푸집(5회)</v>
          </cell>
          <cell r="D22">
            <v>1</v>
          </cell>
          <cell r="E22" t="str">
            <v>식</v>
          </cell>
          <cell r="F22">
            <v>13870.668280200003</v>
          </cell>
          <cell r="H22">
            <v>9511.1191800000015</v>
          </cell>
          <cell r="J22">
            <v>4359.5491002000008</v>
          </cell>
        </row>
        <row r="23">
          <cell r="A23">
            <v>19</v>
          </cell>
          <cell r="B23" t="str">
            <v>하판거푸집(6회)</v>
          </cell>
          <cell r="D23">
            <v>1</v>
          </cell>
          <cell r="E23" t="str">
            <v>식</v>
          </cell>
          <cell r="F23">
            <v>12976.822551400002</v>
          </cell>
          <cell r="H23">
            <v>8899.2928000000011</v>
          </cell>
          <cell r="J23">
            <v>4077.5297514000008</v>
          </cell>
        </row>
        <row r="24">
          <cell r="A24">
            <v>20</v>
          </cell>
          <cell r="B24" t="str">
            <v>비계(목재 1회)</v>
          </cell>
          <cell r="D24">
            <v>1</v>
          </cell>
          <cell r="E24" t="str">
            <v>식</v>
          </cell>
          <cell r="F24">
            <v>24653.035899999999</v>
          </cell>
          <cell r="H24">
            <v>22703</v>
          </cell>
          <cell r="J24">
            <v>1950.0359000000001</v>
          </cell>
          <cell r="L24">
            <v>0</v>
          </cell>
        </row>
        <row r="25">
          <cell r="A25">
            <v>21</v>
          </cell>
          <cell r="B25" t="str">
            <v>비계(목재 2회)</v>
          </cell>
          <cell r="D25">
            <v>1</v>
          </cell>
          <cell r="E25" t="str">
            <v>식</v>
          </cell>
          <cell r="F25">
            <v>24009.524053000001</v>
          </cell>
          <cell r="H25">
            <v>22703</v>
          </cell>
          <cell r="J25">
            <v>1306.5240530000001</v>
          </cell>
        </row>
        <row r="26">
          <cell r="A26">
            <v>22</v>
          </cell>
          <cell r="B26" t="str">
            <v>비계(목재 3회)</v>
          </cell>
          <cell r="D26">
            <v>1</v>
          </cell>
          <cell r="E26" t="str">
            <v>식</v>
          </cell>
          <cell r="F26">
            <v>23804.770283500002</v>
          </cell>
          <cell r="H26">
            <v>22703</v>
          </cell>
          <cell r="J26">
            <v>1101.7702835</v>
          </cell>
        </row>
        <row r="27">
          <cell r="A27">
            <v>23</v>
          </cell>
          <cell r="B27" t="str">
            <v>비계(목재 4회)</v>
          </cell>
          <cell r="D27">
            <v>1</v>
          </cell>
          <cell r="E27" t="str">
            <v>식</v>
          </cell>
          <cell r="F27">
            <v>23709.218524399999</v>
          </cell>
          <cell r="H27">
            <v>22703</v>
          </cell>
          <cell r="J27">
            <v>1006.2185244000001</v>
          </cell>
        </row>
        <row r="28">
          <cell r="A28">
            <v>24</v>
          </cell>
          <cell r="B28" t="str">
            <v>비계(목재 5회)</v>
          </cell>
          <cell r="D28">
            <v>1</v>
          </cell>
          <cell r="E28" t="str">
            <v>식</v>
          </cell>
          <cell r="F28">
            <v>23656.567555099999</v>
          </cell>
          <cell r="H28">
            <v>22703</v>
          </cell>
          <cell r="J28">
            <v>953.56755510000005</v>
          </cell>
        </row>
        <row r="29">
          <cell r="A29">
            <v>25</v>
          </cell>
          <cell r="B29" t="str">
            <v>비계(목재 6회)</v>
          </cell>
          <cell r="D29">
            <v>1</v>
          </cell>
          <cell r="E29" t="str">
            <v>식</v>
          </cell>
          <cell r="F29">
            <v>23625.366980700001</v>
          </cell>
          <cell r="H29">
            <v>22703</v>
          </cell>
          <cell r="J29">
            <v>922.3669807</v>
          </cell>
        </row>
        <row r="30">
          <cell r="A30">
            <v>26</v>
          </cell>
          <cell r="B30" t="str">
            <v>비계(강관 3월)</v>
          </cell>
          <cell r="D30">
            <v>1</v>
          </cell>
          <cell r="E30" t="str">
            <v>식</v>
          </cell>
          <cell r="F30">
            <v>8923.0969999999998</v>
          </cell>
          <cell r="H30">
            <v>7856.8</v>
          </cell>
          <cell r="I30" t="str">
            <v/>
          </cell>
          <cell r="J30">
            <v>673.45699999999999</v>
          </cell>
          <cell r="K30" t="str">
            <v/>
          </cell>
          <cell r="L30">
            <v>392.84000000000003</v>
          </cell>
          <cell r="M30" t="str">
            <v/>
          </cell>
        </row>
        <row r="31">
          <cell r="A31">
            <v>27</v>
          </cell>
          <cell r="B31" t="str">
            <v>비계(강관 6월)</v>
          </cell>
          <cell r="D31">
            <v>1</v>
          </cell>
          <cell r="E31" t="str">
            <v>식</v>
          </cell>
          <cell r="F31">
            <v>9350.7350000000006</v>
          </cell>
          <cell r="H31">
            <v>7856.8</v>
          </cell>
          <cell r="I31" t="str">
            <v/>
          </cell>
          <cell r="J31">
            <v>1101.095</v>
          </cell>
          <cell r="K31" t="str">
            <v/>
          </cell>
          <cell r="L31">
            <v>392.84000000000003</v>
          </cell>
          <cell r="M31" t="str">
            <v/>
          </cell>
        </row>
        <row r="32">
          <cell r="A32">
            <v>28</v>
          </cell>
          <cell r="B32" t="str">
            <v>비계(강관 12월)</v>
          </cell>
          <cell r="D32">
            <v>1</v>
          </cell>
          <cell r="E32" t="str">
            <v>식</v>
          </cell>
          <cell r="F32">
            <v>10313.120500000001</v>
          </cell>
          <cell r="H32">
            <v>7856.8</v>
          </cell>
          <cell r="I32" t="str">
            <v/>
          </cell>
          <cell r="J32">
            <v>2063.4805000000001</v>
          </cell>
          <cell r="K32" t="str">
            <v/>
          </cell>
          <cell r="L32">
            <v>392.84000000000003</v>
          </cell>
          <cell r="M32" t="str">
            <v/>
          </cell>
        </row>
        <row r="33">
          <cell r="A33">
            <v>29</v>
          </cell>
          <cell r="B33" t="str">
            <v>비계(강관 24월)</v>
          </cell>
          <cell r="D33">
            <v>1</v>
          </cell>
          <cell r="E33" t="str">
            <v>식</v>
          </cell>
          <cell r="F33">
            <v>12237.4915</v>
          </cell>
          <cell r="H33">
            <v>7856.8</v>
          </cell>
          <cell r="I33" t="str">
            <v/>
          </cell>
          <cell r="J33">
            <v>3987.8515000000002</v>
          </cell>
          <cell r="K33" t="str">
            <v/>
          </cell>
          <cell r="L33">
            <v>392.84000000000003</v>
          </cell>
          <cell r="M33" t="str">
            <v/>
          </cell>
        </row>
        <row r="34">
          <cell r="A34">
            <v>30</v>
          </cell>
          <cell r="B34" t="str">
            <v>비계(강관 36월)</v>
          </cell>
          <cell r="D34">
            <v>1</v>
          </cell>
          <cell r="E34" t="str">
            <v>식</v>
          </cell>
          <cell r="F34">
            <v>13970.462500000001</v>
          </cell>
          <cell r="H34">
            <v>7856.8</v>
          </cell>
          <cell r="I34" t="str">
            <v/>
          </cell>
          <cell r="J34">
            <v>5720.8225000000011</v>
          </cell>
          <cell r="K34" t="str">
            <v/>
          </cell>
          <cell r="L34">
            <v>392.84000000000003</v>
          </cell>
          <cell r="M34" t="str">
            <v/>
          </cell>
        </row>
        <row r="35">
          <cell r="A35">
            <v>31</v>
          </cell>
          <cell r="B35" t="str">
            <v>사토(적사+운반+정지,다짐)</v>
          </cell>
          <cell r="D35">
            <v>1</v>
          </cell>
          <cell r="E35" t="str">
            <v>m3</v>
          </cell>
          <cell r="F35">
            <v>1544.2344945753239</v>
          </cell>
          <cell r="H35">
            <v>588.02636146457382</v>
          </cell>
          <cell r="I35" t="str">
            <v/>
          </cell>
          <cell r="J35">
            <v>418.93575797318385</v>
          </cell>
          <cell r="K35" t="str">
            <v/>
          </cell>
          <cell r="L35">
            <v>537.2723751375662</v>
          </cell>
          <cell r="M35" t="str">
            <v/>
          </cell>
        </row>
        <row r="36">
          <cell r="A36">
            <v>32</v>
          </cell>
          <cell r="B36" t="str">
            <v>초류종자살포</v>
          </cell>
          <cell r="D36">
            <v>100</v>
          </cell>
          <cell r="E36" t="str">
            <v>m2</v>
          </cell>
          <cell r="F36">
            <v>0</v>
          </cell>
        </row>
        <row r="37">
          <cell r="A37">
            <v>33</v>
          </cell>
          <cell r="B37" t="str">
            <v>터파기(기계)</v>
          </cell>
          <cell r="D37">
            <v>1</v>
          </cell>
          <cell r="E37" t="str">
            <v>m3</v>
          </cell>
          <cell r="F37">
            <v>514.10462333081387</v>
          </cell>
          <cell r="H37">
            <v>267.25481859410434</v>
          </cell>
          <cell r="I37" t="str">
            <v/>
          </cell>
          <cell r="J37">
            <v>52.134511211892168</v>
          </cell>
          <cell r="K37" t="str">
            <v/>
          </cell>
          <cell r="L37">
            <v>194.71529352481735</v>
          </cell>
          <cell r="M37" t="str">
            <v/>
          </cell>
        </row>
        <row r="38">
          <cell r="A38">
            <v>34</v>
          </cell>
          <cell r="B38" t="str">
            <v>되메우기(기계)</v>
          </cell>
          <cell r="D38">
            <v>1</v>
          </cell>
          <cell r="E38" t="str">
            <v>m3</v>
          </cell>
          <cell r="F38">
            <v>448.67312581598298</v>
          </cell>
          <cell r="H38">
            <v>233.24056895485467</v>
          </cell>
          <cell r="I38" t="str">
            <v/>
          </cell>
          <cell r="J38">
            <v>45.499209784924069</v>
          </cell>
          <cell r="K38" t="str">
            <v/>
          </cell>
          <cell r="L38">
            <v>169.93334707620423</v>
          </cell>
          <cell r="M38" t="str">
            <v/>
          </cell>
        </row>
        <row r="39">
          <cell r="A39">
            <v>35</v>
          </cell>
          <cell r="B39" t="str">
            <v>철근가공조립(간단)</v>
          </cell>
          <cell r="D39">
            <v>1</v>
          </cell>
          <cell r="E39" t="str">
            <v>ton</v>
          </cell>
          <cell r="F39">
            <v>265004.30000000005</v>
          </cell>
          <cell r="H39">
            <v>261754.30000000002</v>
          </cell>
          <cell r="I39" t="str">
            <v/>
          </cell>
          <cell r="J39">
            <v>3250</v>
          </cell>
          <cell r="K39" t="str">
            <v/>
          </cell>
          <cell r="L39" t="str">
            <v/>
          </cell>
          <cell r="M39" t="str">
            <v/>
          </cell>
        </row>
        <row r="40">
          <cell r="A40">
            <v>36</v>
          </cell>
          <cell r="B40" t="str">
            <v>철근가공조립(보통)</v>
          </cell>
          <cell r="D40">
            <v>1</v>
          </cell>
          <cell r="E40" t="str">
            <v>ton</v>
          </cell>
          <cell r="F40">
            <v>365024.4</v>
          </cell>
          <cell r="H40">
            <v>360799.4</v>
          </cell>
          <cell r="I40" t="str">
            <v/>
          </cell>
          <cell r="J40">
            <v>4225</v>
          </cell>
          <cell r="K40" t="str">
            <v/>
          </cell>
          <cell r="L40" t="str">
            <v/>
          </cell>
          <cell r="M40" t="str">
            <v/>
          </cell>
        </row>
        <row r="41">
          <cell r="A41">
            <v>37</v>
          </cell>
          <cell r="B41" t="str">
            <v>철근가공조립(복잡)</v>
          </cell>
          <cell r="D41">
            <v>1</v>
          </cell>
          <cell r="E41" t="str">
            <v>ton</v>
          </cell>
          <cell r="F41">
            <v>457946.6</v>
          </cell>
          <cell r="H41">
            <v>452746.6</v>
          </cell>
          <cell r="I41" t="str">
            <v/>
          </cell>
          <cell r="J41">
            <v>5200</v>
          </cell>
          <cell r="K41" t="str">
            <v/>
          </cell>
          <cell r="L41" t="str">
            <v/>
          </cell>
          <cell r="M41" t="str">
            <v/>
          </cell>
        </row>
        <row r="42">
          <cell r="A42">
            <v>38</v>
          </cell>
          <cell r="B42" t="str">
            <v>레미콘타설(인력,무근)</v>
          </cell>
          <cell r="D42">
            <v>1</v>
          </cell>
          <cell r="E42" t="str">
            <v>m3</v>
          </cell>
          <cell r="F42">
            <v>19124.34</v>
          </cell>
          <cell r="H42">
            <v>19124.34</v>
          </cell>
          <cell r="I42" t="str">
            <v/>
          </cell>
          <cell r="J42" t="str">
            <v/>
          </cell>
          <cell r="K42" t="str">
            <v/>
          </cell>
          <cell r="L42" t="str">
            <v/>
          </cell>
          <cell r="M42" t="str">
            <v/>
          </cell>
        </row>
        <row r="43">
          <cell r="A43">
            <v>39</v>
          </cell>
          <cell r="B43" t="str">
            <v>레미콘타설(인력,철근)</v>
          </cell>
          <cell r="D43">
            <v>1</v>
          </cell>
          <cell r="E43" t="str">
            <v>m3</v>
          </cell>
          <cell r="F43">
            <v>21307.470370370371</v>
          </cell>
          <cell r="H43">
            <v>21115.1</v>
          </cell>
          <cell r="I43" t="str">
            <v/>
          </cell>
          <cell r="J43">
            <v>145.92592592592592</v>
          </cell>
          <cell r="K43" t="str">
            <v/>
          </cell>
          <cell r="L43">
            <v>46.444444444444443</v>
          </cell>
          <cell r="M43" t="str">
            <v/>
          </cell>
        </row>
        <row r="44">
          <cell r="A44">
            <v>40</v>
          </cell>
          <cell r="B44" t="str">
            <v>레미콘타설(소형구조물)</v>
          </cell>
          <cell r="D44">
            <v>1</v>
          </cell>
          <cell r="E44" t="str">
            <v>m3</v>
          </cell>
          <cell r="F44">
            <v>30349.950370370374</v>
          </cell>
          <cell r="H44">
            <v>30179.58</v>
          </cell>
          <cell r="I44" t="str">
            <v/>
          </cell>
          <cell r="J44">
            <v>145.92592592592592</v>
          </cell>
          <cell r="K44" t="str">
            <v/>
          </cell>
          <cell r="L44">
            <v>24.444444444444443</v>
          </cell>
          <cell r="M44" t="str">
            <v/>
          </cell>
        </row>
        <row r="45">
          <cell r="A45">
            <v>41</v>
          </cell>
          <cell r="B45" t="str">
            <v>몰탈(1:2)</v>
          </cell>
          <cell r="D45">
            <v>1</v>
          </cell>
          <cell r="E45" t="str">
            <v>m3</v>
          </cell>
          <cell r="F45">
            <v>45761.3</v>
          </cell>
          <cell r="H45">
            <v>37921.300000000003</v>
          </cell>
          <cell r="I45" t="str">
            <v/>
          </cell>
          <cell r="J45">
            <v>7840</v>
          </cell>
          <cell r="K45" t="str">
            <v/>
          </cell>
          <cell r="L45" t="str">
            <v/>
          </cell>
          <cell r="M45" t="str">
            <v/>
          </cell>
        </row>
        <row r="46">
          <cell r="A46">
            <v>42</v>
          </cell>
          <cell r="B46" t="str">
            <v>몰탈(1:3)</v>
          </cell>
          <cell r="D46">
            <v>1</v>
          </cell>
          <cell r="E46" t="str">
            <v>m3</v>
          </cell>
          <cell r="F46">
            <v>40884.800000000003</v>
          </cell>
          <cell r="H46">
            <v>38285.5</v>
          </cell>
          <cell r="I46" t="str">
            <v/>
          </cell>
          <cell r="J46">
            <v>2599.3000000000002</v>
          </cell>
          <cell r="K46" t="str">
            <v/>
          </cell>
          <cell r="L46" t="str">
            <v/>
          </cell>
          <cell r="M46" t="str">
            <v/>
          </cell>
        </row>
        <row r="47">
          <cell r="A47">
            <v>43</v>
          </cell>
          <cell r="B47" t="str">
            <v>흄관부설(d=300)</v>
          </cell>
          <cell r="D47">
            <v>1</v>
          </cell>
          <cell r="E47" t="str">
            <v>m</v>
          </cell>
          <cell r="F47">
            <v>26982.234750728403</v>
          </cell>
          <cell r="H47">
            <v>25716.478646800002</v>
          </cell>
          <cell r="I47" t="str">
            <v/>
          </cell>
          <cell r="J47">
            <v>1265.7561039284001</v>
          </cell>
          <cell r="K47" t="str">
            <v/>
          </cell>
          <cell r="L47" t="str">
            <v/>
          </cell>
          <cell r="M47" t="str">
            <v/>
          </cell>
        </row>
        <row r="48">
          <cell r="A48">
            <v>44</v>
          </cell>
          <cell r="B48" t="str">
            <v>흄관부설(d=600)</v>
          </cell>
          <cell r="D48">
            <v>1</v>
          </cell>
          <cell r="E48" t="str">
            <v>m</v>
          </cell>
          <cell r="F48">
            <v>73425.346641680007</v>
          </cell>
          <cell r="H48">
            <v>53432.999580000003</v>
          </cell>
          <cell r="I48" t="str">
            <v/>
          </cell>
          <cell r="J48">
            <v>6353.8357016800001</v>
          </cell>
          <cell r="K48" t="str">
            <v/>
          </cell>
          <cell r="L48">
            <v>13638.511360000002</v>
          </cell>
          <cell r="M48" t="str">
            <v/>
          </cell>
        </row>
        <row r="49">
          <cell r="A49">
            <v>45</v>
          </cell>
          <cell r="B49" t="str">
            <v>집수정</v>
          </cell>
          <cell r="D49">
            <v>1</v>
          </cell>
          <cell r="E49" t="str">
            <v>개소</v>
          </cell>
          <cell r="F49">
            <v>319971.45607212745</v>
          </cell>
          <cell r="H49">
            <v>245778.30540000001</v>
          </cell>
          <cell r="I49" t="str">
            <v/>
          </cell>
          <cell r="J49">
            <v>74142.061783238547</v>
          </cell>
          <cell r="K49" t="str">
            <v/>
          </cell>
          <cell r="L49">
            <v>51.088888888888889</v>
          </cell>
          <cell r="M49" t="str">
            <v/>
          </cell>
        </row>
        <row r="50">
          <cell r="A50">
            <v>46</v>
          </cell>
          <cell r="B50" t="str">
            <v>플륨관부설(300*300)</v>
          </cell>
          <cell r="D50">
            <v>1</v>
          </cell>
          <cell r="E50" t="str">
            <v>식</v>
          </cell>
          <cell r="F50">
            <v>6304.1260000000002</v>
          </cell>
          <cell r="H50">
            <v>5626.8779999999997</v>
          </cell>
          <cell r="I50" t="str">
            <v/>
          </cell>
          <cell r="J50">
            <v>111.488</v>
          </cell>
          <cell r="K50" t="str">
            <v/>
          </cell>
          <cell r="L50">
            <v>565.76</v>
          </cell>
          <cell r="M50" t="str">
            <v/>
          </cell>
        </row>
        <row r="51">
          <cell r="A51">
            <v>47</v>
          </cell>
          <cell r="B51" t="str">
            <v>옹벽설치(H=2.5)</v>
          </cell>
          <cell r="D51">
            <v>1</v>
          </cell>
          <cell r="E51" t="str">
            <v>m</v>
          </cell>
          <cell r="F51">
            <v>250213.46901009729</v>
          </cell>
          <cell r="H51">
            <v>210085.15126190224</v>
          </cell>
          <cell r="I51" t="str">
            <v/>
          </cell>
          <cell r="J51">
            <v>38249.277007454308</v>
          </cell>
          <cell r="K51" t="str">
            <v/>
          </cell>
          <cell r="L51">
            <v>1879.0407407407406</v>
          </cell>
          <cell r="M51" t="str">
            <v/>
          </cell>
        </row>
        <row r="52">
          <cell r="A52">
            <v>48</v>
          </cell>
          <cell r="B52" t="str">
            <v>콘크리트포장</v>
          </cell>
          <cell r="D52">
            <v>1</v>
          </cell>
          <cell r="E52" t="str">
            <v>m2</v>
          </cell>
          <cell r="F52">
            <v>11391.45176874541</v>
          </cell>
          <cell r="H52">
            <v>8777.1977785956733</v>
          </cell>
          <cell r="I52" t="str">
            <v/>
          </cell>
          <cell r="J52">
            <v>1879.5528485918878</v>
          </cell>
          <cell r="K52" t="str">
            <v/>
          </cell>
          <cell r="L52">
            <v>734.70114155784972</v>
          </cell>
          <cell r="M52" t="str">
            <v/>
          </cell>
        </row>
        <row r="53">
          <cell r="A53">
            <v>49</v>
          </cell>
          <cell r="B53" t="str">
            <v>양생</v>
          </cell>
          <cell r="D53">
            <v>1</v>
          </cell>
          <cell r="E53" t="str">
            <v>m2</v>
          </cell>
          <cell r="F53">
            <v>234.78800000000001</v>
          </cell>
          <cell r="H53">
            <v>139.78800000000001</v>
          </cell>
          <cell r="I53" t="str">
            <v/>
          </cell>
          <cell r="J53">
            <v>95</v>
          </cell>
          <cell r="K53" t="str">
            <v/>
          </cell>
          <cell r="L53" t="str">
            <v/>
          </cell>
          <cell r="M53" t="str">
            <v/>
          </cell>
        </row>
        <row r="54">
          <cell r="A54">
            <v>50</v>
          </cell>
          <cell r="B54" t="str">
            <v>모래깔기(3(m)</v>
          </cell>
          <cell r="D54">
            <v>1</v>
          </cell>
          <cell r="E54" t="str">
            <v>m2</v>
          </cell>
          <cell r="F54">
            <v>764.20499999999993</v>
          </cell>
          <cell r="H54">
            <v>524.20499999999993</v>
          </cell>
          <cell r="I54" t="str">
            <v/>
          </cell>
          <cell r="J54">
            <v>240</v>
          </cell>
          <cell r="K54" t="str">
            <v/>
          </cell>
          <cell r="L54" t="str">
            <v/>
          </cell>
          <cell r="M54" t="str">
            <v/>
          </cell>
        </row>
        <row r="55">
          <cell r="A55">
            <v>51</v>
          </cell>
          <cell r="B55" t="str">
            <v>wire mesh깔기</v>
          </cell>
          <cell r="D55">
            <v>1</v>
          </cell>
          <cell r="E55" t="str">
            <v>m2</v>
          </cell>
          <cell r="F55">
            <v>2274.248</v>
          </cell>
          <cell r="H55">
            <v>851.74800000000005</v>
          </cell>
          <cell r="I55" t="str">
            <v/>
          </cell>
          <cell r="J55">
            <v>1422.5</v>
          </cell>
          <cell r="K55" t="str">
            <v/>
          </cell>
          <cell r="L55" t="str">
            <v/>
          </cell>
          <cell r="M55" t="str">
            <v/>
          </cell>
        </row>
        <row r="56">
          <cell r="A56">
            <v>52</v>
          </cell>
          <cell r="B56" t="str">
            <v>콘크리트포설</v>
          </cell>
          <cell r="D56">
            <v>1</v>
          </cell>
          <cell r="E56" t="str">
            <v>m2</v>
          </cell>
          <cell r="F56">
            <v>6480.5069999999996</v>
          </cell>
          <cell r="H56">
            <v>6480.5069999999996</v>
          </cell>
          <cell r="I56" t="str">
            <v/>
          </cell>
          <cell r="J56" t="str">
            <v/>
          </cell>
          <cell r="K56" t="str">
            <v/>
          </cell>
          <cell r="L56" t="str">
            <v/>
          </cell>
          <cell r="M56" t="str">
            <v/>
          </cell>
        </row>
        <row r="57">
          <cell r="A57">
            <v>53</v>
          </cell>
          <cell r="B57" t="str">
            <v>배수pipe설치</v>
          </cell>
          <cell r="D57">
            <v>1</v>
          </cell>
          <cell r="E57" t="str">
            <v>m</v>
          </cell>
          <cell r="F57">
            <v>1515.15</v>
          </cell>
          <cell r="H57">
            <v>72.150000000000006</v>
          </cell>
          <cell r="I57" t="str">
            <v/>
          </cell>
          <cell r="J57">
            <v>1443</v>
          </cell>
          <cell r="K57" t="str">
            <v/>
          </cell>
          <cell r="L57" t="str">
            <v/>
          </cell>
          <cell r="M57" t="str">
            <v/>
          </cell>
        </row>
        <row r="58">
          <cell r="A58">
            <v>54</v>
          </cell>
          <cell r="B58" t="str">
            <v>흄관운반</v>
          </cell>
          <cell r="D58">
            <v>1</v>
          </cell>
          <cell r="E58" t="str">
            <v>본</v>
          </cell>
          <cell r="F58">
            <v>6135.5930247933875</v>
          </cell>
          <cell r="H58">
            <v>670.43600000000004</v>
          </cell>
          <cell r="I58" t="str">
            <v/>
          </cell>
          <cell r="J58" t="str">
            <v/>
          </cell>
          <cell r="K58" t="str">
            <v/>
          </cell>
          <cell r="L58">
            <v>5465.1570247933878</v>
          </cell>
          <cell r="M58" t="str">
            <v/>
          </cell>
        </row>
        <row r="59">
          <cell r="A59">
            <v>55</v>
          </cell>
          <cell r="B59" t="str">
            <v>플륨관운반</v>
          </cell>
          <cell r="D59">
            <v>1</v>
          </cell>
          <cell r="E59" t="str">
            <v>본</v>
          </cell>
          <cell r="F59">
            <v>2861.3190347107434</v>
          </cell>
          <cell r="H59">
            <v>296.89920000000001</v>
          </cell>
          <cell r="I59" t="str">
            <v/>
          </cell>
          <cell r="J59" t="str">
            <v/>
          </cell>
          <cell r="K59" t="str">
            <v/>
          </cell>
          <cell r="L59">
            <v>2564.4198347107435</v>
          </cell>
          <cell r="M59" t="str">
            <v/>
          </cell>
        </row>
        <row r="60">
          <cell r="A60">
            <v>56</v>
          </cell>
          <cell r="B60" t="str">
            <v>철근운반</v>
          </cell>
          <cell r="D60">
            <v>1</v>
          </cell>
          <cell r="E60" t="str">
            <v>ton</v>
          </cell>
          <cell r="F60">
            <v>2861.3190347107434</v>
          </cell>
          <cell r="H60">
            <v>296.89920000000001</v>
          </cell>
          <cell r="I60" t="str">
            <v/>
          </cell>
          <cell r="J60" t="str">
            <v/>
          </cell>
          <cell r="K60" t="str">
            <v/>
          </cell>
          <cell r="L60">
            <v>2564.4198347107435</v>
          </cell>
        </row>
        <row r="61">
          <cell r="A61">
            <v>57</v>
          </cell>
          <cell r="B61" t="str">
            <v>중기운반</v>
          </cell>
          <cell r="D61">
            <v>1</v>
          </cell>
          <cell r="E61" t="str">
            <v>식</v>
          </cell>
          <cell r="F61">
            <v>482632.49017878831</v>
          </cell>
          <cell r="H61">
            <v>164757.71666666667</v>
          </cell>
          <cell r="J61">
            <v>165320.0653639735</v>
          </cell>
          <cell r="L61">
            <v>152554.70814814817</v>
          </cell>
        </row>
        <row r="62">
          <cell r="A62">
            <v>58</v>
          </cell>
          <cell r="B62" t="str">
            <v>석축쌓기</v>
          </cell>
          <cell r="D62">
            <v>1</v>
          </cell>
          <cell r="E62" t="str">
            <v>m2</v>
          </cell>
          <cell r="F62">
            <v>94934.69158296258</v>
          </cell>
          <cell r="H62">
            <v>86702.626528835914</v>
          </cell>
          <cell r="I62" t="str">
            <v/>
          </cell>
          <cell r="J62">
            <v>4612.9409916451132</v>
          </cell>
          <cell r="K62" t="str">
            <v/>
          </cell>
          <cell r="L62">
            <v>3619.1240624815546</v>
          </cell>
          <cell r="M62" t="str">
            <v/>
          </cell>
        </row>
        <row r="63">
          <cell r="A63">
            <v>59</v>
          </cell>
          <cell r="B63" t="str">
            <v>석축기초</v>
          </cell>
          <cell r="D63">
            <v>1</v>
          </cell>
          <cell r="E63" t="str">
            <v>m</v>
          </cell>
          <cell r="F63">
            <v>12031.69701084</v>
          </cell>
          <cell r="H63">
            <v>12031.69701084</v>
          </cell>
          <cell r="I63" t="str">
            <v/>
          </cell>
          <cell r="J63" t="str">
            <v/>
          </cell>
          <cell r="K63" t="str">
            <v/>
          </cell>
          <cell r="L63" t="str">
            <v/>
          </cell>
          <cell r="M63" t="str">
            <v/>
          </cell>
        </row>
        <row r="64">
          <cell r="A64">
            <v>61</v>
          </cell>
          <cell r="B64" t="str">
            <v>천단모르터(1:3)</v>
          </cell>
          <cell r="D64">
            <v>1</v>
          </cell>
          <cell r="E64" t="str">
            <v>m</v>
          </cell>
          <cell r="F64">
            <v>4298.9340000000002</v>
          </cell>
          <cell r="H64">
            <v>4220.9549999999999</v>
          </cell>
          <cell r="I64" t="str">
            <v/>
          </cell>
          <cell r="J64">
            <v>77.978999999999999</v>
          </cell>
          <cell r="K64" t="str">
            <v/>
          </cell>
          <cell r="L64" t="str">
            <v/>
          </cell>
          <cell r="M64" t="str">
            <v/>
          </cell>
        </row>
        <row r="65">
          <cell r="A65">
            <v>62</v>
          </cell>
          <cell r="B65" t="str">
            <v>토사깎기(m3 당)</v>
          </cell>
          <cell r="D65">
            <v>1</v>
          </cell>
          <cell r="E65" t="str">
            <v>m3</v>
          </cell>
          <cell r="F65">
            <v>485.93934117343429</v>
          </cell>
          <cell r="H65">
            <v>271.42502856348813</v>
          </cell>
          <cell r="I65" t="str">
            <v/>
          </cell>
          <cell r="J65">
            <v>148.69503244057421</v>
          </cell>
          <cell r="K65" t="str">
            <v/>
          </cell>
          <cell r="L65">
            <v>65.819280169371922</v>
          </cell>
          <cell r="M65" t="str">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표지외"/>
      <sheetName val="2관정내역"/>
      <sheetName val="3사업량"/>
      <sheetName val="4공사비명세서"/>
      <sheetName val="5내역서"/>
      <sheetName val="6소요일수"/>
      <sheetName val="단가입력(관정정비)"/>
      <sheetName val="6-5관정정비_일위대가"/>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6엔지니어링공제"/>
      <sheetName val="표지"/>
      <sheetName val="1.사업개요"/>
      <sheetName val="2-1. 공종별 내역(영향조사)"/>
      <sheetName val="2-2. 공종별 내역(사후관리)"/>
      <sheetName val="2-3.위치및사업량(원상복구)"/>
      <sheetName val="2-4.위치및사업량(수질검사)"/>
      <sheetName val="3.조사공정계획표"/>
      <sheetName val="3-1. 소요일수산출 (1공구)"/>
      <sheetName val="3-2. 소요일수산출 (2공구)"/>
      <sheetName val="5.직접비산출내역"/>
      <sheetName val="3. 소요일수"/>
      <sheetName val="4. 외주용역비 총괄"/>
      <sheetName val="5.조사비명세서"/>
      <sheetName val="일위대가표(영향조사)"/>
      <sheetName val="일위대가표(사후관리)"/>
      <sheetName val="일위대가표(수질검사)"/>
      <sheetName val="일위대가표(원상복구)"/>
      <sheetName val="단가(영향조사)"/>
      <sheetName val="단가(사후관리)"/>
      <sheetName val="적용품셈참고자료"/>
      <sheetName val="변경내용(2013)"/>
    </sheetNames>
    <sheetDataSet>
      <sheetData sheetId="0" refreshError="1"/>
      <sheetData sheetId="1"/>
      <sheetData sheetId="2"/>
      <sheetData sheetId="3"/>
      <sheetData sheetId="4">
        <row r="6">
          <cell r="D6" t="str">
            <v>금산</v>
          </cell>
        </row>
      </sheetData>
      <sheetData sheetId="5">
        <row r="5">
          <cell r="J5">
            <v>12</v>
          </cell>
          <cell r="K5">
            <v>966</v>
          </cell>
          <cell r="L5">
            <v>12</v>
          </cell>
          <cell r="P5">
            <v>966</v>
          </cell>
        </row>
      </sheetData>
      <sheetData sheetId="6"/>
      <sheetData sheetId="7">
        <row r="5">
          <cell r="C5">
            <v>43</v>
          </cell>
        </row>
      </sheetData>
      <sheetData sheetId="8"/>
      <sheetData sheetId="9"/>
      <sheetData sheetId="10"/>
      <sheetData sheetId="11"/>
      <sheetData sheetId="12"/>
      <sheetData sheetId="13">
        <row r="16">
          <cell r="C16" t="str">
            <v>영향조사</v>
          </cell>
        </row>
      </sheetData>
      <sheetData sheetId="14"/>
      <sheetData sheetId="15">
        <row r="6">
          <cell r="A6" t="str">
            <v>기존자료 수집</v>
          </cell>
        </row>
        <row r="7">
          <cell r="A7" t="str">
            <v>현지답사</v>
          </cell>
        </row>
        <row r="8">
          <cell r="A8" t="str">
            <v>대수성시험</v>
          </cell>
        </row>
        <row r="9">
          <cell r="A9" t="str">
            <v>적정취수량 및 영향범위 산정</v>
          </cell>
        </row>
        <row r="10">
          <cell r="A10" t="str">
            <v>수질검사비</v>
          </cell>
        </row>
        <row r="11">
          <cell r="A11" t="str">
            <v>보고서작성</v>
          </cell>
        </row>
      </sheetData>
      <sheetData sheetId="16">
        <row r="6">
          <cell r="M6" t="str">
            <v xml:space="preserve"> 기계기구설치</v>
          </cell>
        </row>
        <row r="7">
          <cell r="M7" t="str">
            <v xml:space="preserve"> 수중펌프설치인양</v>
          </cell>
        </row>
        <row r="8">
          <cell r="M8" t="str">
            <v xml:space="preserve"> 에어써징(고압압축 불기공법)</v>
          </cell>
        </row>
        <row r="9">
          <cell r="M9" t="str">
            <v xml:space="preserve"> 검사 및 정비</v>
          </cell>
        </row>
        <row r="10">
          <cell r="M10" t="str">
            <v xml:space="preserve"> 수위측정관설치</v>
          </cell>
        </row>
        <row r="11">
          <cell r="M11" t="str">
            <v xml:space="preserve"> 운반비</v>
          </cell>
        </row>
        <row r="12">
          <cell r="M12" t="str">
            <v xml:space="preserve"> 지하수이용시설 안내문 설치</v>
          </cell>
        </row>
        <row r="13">
          <cell r="M13" t="str">
            <v xml:space="preserve"> 수중TV검층</v>
          </cell>
        </row>
        <row r="14">
          <cell r="M14" t="str">
            <v xml:space="preserve"> 수중모터펌프(3HP) 교체</v>
          </cell>
        </row>
        <row r="15">
          <cell r="M15" t="str">
            <v xml:space="preserve"> 수중모터펌프(5HP) 교체</v>
          </cell>
        </row>
        <row r="16">
          <cell r="M16" t="str">
            <v xml:space="preserve"> 수중모터펌프(7.5HP) 교체</v>
          </cell>
        </row>
        <row r="17">
          <cell r="M17" t="str">
            <v xml:space="preserve"> 유량계 교체(32mm) 교체</v>
          </cell>
        </row>
        <row r="18">
          <cell r="M18" t="str">
            <v xml:space="preserve"> 유량계 교체(40mm) 교체</v>
          </cell>
        </row>
        <row r="19">
          <cell r="M19" t="str">
            <v xml:space="preserve"> 유량계 교체(50mm) 교체</v>
          </cell>
        </row>
        <row r="20">
          <cell r="M20" t="str">
            <v xml:space="preserve"> 유량계 교체(50mm) 교체-플랜지타입</v>
          </cell>
        </row>
      </sheetData>
      <sheetData sheetId="17">
        <row r="6">
          <cell r="A6" t="str">
            <v>수질검사</v>
          </cell>
          <cell r="D6" t="str">
            <v>회</v>
          </cell>
          <cell r="F6">
            <v>0</v>
          </cell>
          <cell r="H6">
            <v>0</v>
          </cell>
          <cell r="J6">
            <v>0</v>
          </cell>
          <cell r="L6">
            <v>109400</v>
          </cell>
        </row>
      </sheetData>
      <sheetData sheetId="18">
        <row r="6">
          <cell r="A6" t="str">
            <v>지하수시설물 폐공처리(양수장옥)</v>
          </cell>
        </row>
        <row r="11">
          <cell r="G11">
            <v>765999</v>
          </cell>
          <cell r="I11">
            <v>2012858</v>
          </cell>
          <cell r="K11">
            <v>198553</v>
          </cell>
          <cell r="M11">
            <v>71930</v>
          </cell>
        </row>
      </sheetData>
      <sheetData sheetId="19"/>
      <sheetData sheetId="20"/>
      <sheetData sheetId="21"/>
      <sheetData sheetId="22"/>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2.bin"/><Relationship Id="rId4" Type="http://schemas.openxmlformats.org/officeDocument/2006/relationships/comments" Target="../comments1.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sheetPr>
  <dimension ref="A1:R35"/>
  <sheetViews>
    <sheetView showZeros="0" view="pageBreakPreview" zoomScale="80" zoomScaleNormal="75" zoomScaleSheetLayoutView="80" workbookViewId="0">
      <selection activeCell="G14" sqref="G14"/>
    </sheetView>
  </sheetViews>
  <sheetFormatPr defaultColWidth="9.625" defaultRowHeight="20.100000000000001" customHeight="1"/>
  <cols>
    <col min="1" max="1" width="17" style="320" customWidth="1"/>
    <col min="2" max="2" width="1.75" style="320" customWidth="1"/>
    <col min="3" max="3" width="15.375" style="320" customWidth="1"/>
    <col min="4" max="6" width="14.625" style="320" customWidth="1"/>
    <col min="7" max="7" width="14.5" style="320" customWidth="1"/>
    <col min="8" max="8" width="19.875" style="320" customWidth="1"/>
    <col min="9" max="9" width="15.125" style="320" bestFit="1" customWidth="1"/>
    <col min="10" max="10" width="14.25" style="320" customWidth="1"/>
    <col min="11" max="11" width="12.375" style="444" customWidth="1"/>
    <col min="12" max="12" width="14.875" style="320" hidden="1" customWidth="1"/>
    <col min="13" max="14" width="9.625" style="327"/>
    <col min="15" max="15" width="12.25" style="327" customWidth="1"/>
    <col min="16" max="16" width="9.625" style="327"/>
    <col min="17" max="16384" width="9.625" style="320"/>
  </cols>
  <sheetData>
    <row r="1" spans="1:18" s="318" customFormat="1" ht="20.100000000000001" customHeight="1">
      <c r="K1" s="649"/>
      <c r="M1" s="319"/>
      <c r="N1" s="319"/>
      <c r="O1" s="319"/>
      <c r="P1" s="319"/>
    </row>
    <row r="2" spans="1:18" s="318" customFormat="1" ht="20.25">
      <c r="A2" s="320"/>
      <c r="B2" s="320"/>
      <c r="C2" s="320"/>
      <c r="D2" s="320"/>
      <c r="E2" s="320"/>
      <c r="F2" s="320"/>
      <c r="K2" s="649"/>
      <c r="M2" s="319"/>
      <c r="N2" s="319"/>
      <c r="O2" s="319"/>
      <c r="P2" s="319"/>
    </row>
    <row r="3" spans="1:18" s="318" customFormat="1" ht="31.5">
      <c r="A3" s="320"/>
      <c r="B3" s="321"/>
      <c r="C3" s="322"/>
      <c r="G3" s="323"/>
      <c r="H3" s="323"/>
      <c r="I3" s="323"/>
      <c r="J3" s="323"/>
      <c r="K3" s="649"/>
      <c r="M3" s="319"/>
      <c r="N3" s="319"/>
      <c r="O3" s="319"/>
      <c r="P3" s="319"/>
      <c r="Q3" s="319"/>
      <c r="R3" s="319"/>
    </row>
    <row r="4" spans="1:18" s="318" customFormat="1" ht="39">
      <c r="A4" s="1807" t="s">
        <v>1735</v>
      </c>
      <c r="B4" s="1808"/>
      <c r="C4" s="1808"/>
      <c r="D4" s="1808"/>
      <c r="E4" s="1808"/>
      <c r="F4" s="1808"/>
      <c r="G4" s="1808"/>
      <c r="H4" s="1808"/>
      <c r="I4" s="1808"/>
      <c r="J4" s="1808"/>
      <c r="K4" s="649"/>
      <c r="M4" s="319"/>
      <c r="N4" s="319"/>
      <c r="O4" s="319"/>
      <c r="P4" s="319"/>
      <c r="Q4" s="319"/>
      <c r="R4" s="319"/>
    </row>
    <row r="5" spans="1:18" s="318" customFormat="1" ht="38.25">
      <c r="A5" s="324"/>
      <c r="B5" s="324"/>
      <c r="C5" s="324"/>
      <c r="D5" s="324"/>
      <c r="E5" s="324"/>
      <c r="F5" s="324"/>
      <c r="G5" s="324"/>
      <c r="H5" s="324"/>
      <c r="I5" s="324"/>
      <c r="J5" s="324"/>
      <c r="K5" s="649"/>
      <c r="M5" s="319"/>
      <c r="N5" s="319"/>
      <c r="O5" s="319"/>
      <c r="P5" s="319"/>
      <c r="Q5" s="319"/>
      <c r="R5" s="319"/>
    </row>
    <row r="6" spans="1:18" s="318" customFormat="1" ht="20.100000000000001" customHeight="1">
      <c r="A6" s="320"/>
      <c r="G6" s="320"/>
      <c r="H6" s="320"/>
      <c r="K6" s="649"/>
      <c r="M6" s="319"/>
      <c r="N6" s="319"/>
      <c r="O6" s="319"/>
      <c r="P6" s="319"/>
      <c r="Q6" s="319"/>
      <c r="R6" s="319"/>
    </row>
    <row r="7" spans="1:18" s="318" customFormat="1" ht="20.100000000000001" customHeight="1">
      <c r="K7" s="649"/>
      <c r="M7" s="319"/>
      <c r="N7" s="319"/>
      <c r="O7" s="319"/>
      <c r="P7" s="319"/>
    </row>
    <row r="8" spans="1:18" s="318" customFormat="1" ht="20.100000000000001" customHeight="1">
      <c r="K8" s="649"/>
      <c r="M8" s="319"/>
      <c r="N8" s="319"/>
      <c r="O8" s="319"/>
      <c r="P8" s="319"/>
    </row>
    <row r="9" spans="1:18" s="318" customFormat="1" ht="20.100000000000001" customHeight="1">
      <c r="K9" s="649"/>
      <c r="M9" s="319"/>
      <c r="N9" s="319"/>
      <c r="O9" s="319"/>
      <c r="P9" s="319"/>
    </row>
    <row r="10" spans="1:18" s="318" customFormat="1" ht="19.5" customHeight="1">
      <c r="A10" s="1809" t="s">
        <v>1731</v>
      </c>
      <c r="B10" s="1809"/>
      <c r="C10" s="1809"/>
      <c r="D10" s="1809"/>
      <c r="E10" s="1809"/>
      <c r="F10" s="1809"/>
      <c r="G10" s="1809"/>
      <c r="H10" s="1809"/>
      <c r="I10" s="1809"/>
      <c r="J10" s="1809"/>
      <c r="K10" s="649"/>
      <c r="M10" s="319"/>
      <c r="N10" s="319"/>
      <c r="O10" s="319"/>
      <c r="P10" s="319"/>
    </row>
    <row r="11" spans="1:18" s="318" customFormat="1" ht="19.5" customHeight="1">
      <c r="A11" s="1809"/>
      <c r="B11" s="1809"/>
      <c r="C11" s="1809"/>
      <c r="D11" s="1809"/>
      <c r="E11" s="1809"/>
      <c r="F11" s="1809"/>
      <c r="G11" s="1809"/>
      <c r="H11" s="1809"/>
      <c r="I11" s="1809"/>
      <c r="J11" s="1809"/>
      <c r="K11" s="649"/>
      <c r="M11" s="319"/>
      <c r="N11" s="319"/>
      <c r="O11" s="319"/>
      <c r="P11" s="319"/>
    </row>
    <row r="12" spans="1:18" s="318" customFormat="1" ht="15.75" customHeight="1">
      <c r="K12" s="649"/>
      <c r="M12" s="319"/>
      <c r="N12" s="319"/>
      <c r="O12" s="319"/>
      <c r="P12" s="319"/>
    </row>
    <row r="13" spans="1:18" s="318" customFormat="1" ht="15.75" customHeight="1">
      <c r="K13" s="649"/>
      <c r="M13" s="319"/>
      <c r="N13" s="319"/>
      <c r="O13" s="319"/>
      <c r="P13" s="319"/>
    </row>
    <row r="14" spans="1:18" s="318" customFormat="1" ht="15.75" customHeight="1">
      <c r="I14" s="318" t="s">
        <v>9</v>
      </c>
      <c r="K14" s="649"/>
      <c r="M14" s="319"/>
      <c r="N14" s="319"/>
      <c r="O14" s="319"/>
      <c r="P14" s="319"/>
    </row>
    <row r="15" spans="1:18" s="318" customFormat="1" ht="15.75" customHeight="1">
      <c r="I15" s="318" t="s">
        <v>9</v>
      </c>
      <c r="K15" s="649"/>
      <c r="M15" s="319"/>
      <c r="N15" s="319"/>
      <c r="O15" s="319"/>
      <c r="P15" s="319"/>
    </row>
    <row r="16" spans="1:18" s="318" customFormat="1" ht="15.75" customHeight="1">
      <c r="K16" s="649"/>
      <c r="M16" s="319"/>
      <c r="N16" s="319"/>
      <c r="O16" s="319"/>
      <c r="P16" s="319"/>
    </row>
    <row r="17" spans="1:16" s="318" customFormat="1" ht="15.75" customHeight="1">
      <c r="K17" s="649"/>
      <c r="M17" s="319"/>
      <c r="N17" s="319"/>
      <c r="O17" s="319"/>
      <c r="P17" s="319"/>
    </row>
    <row r="18" spans="1:16" s="318" customFormat="1" ht="15.75" customHeight="1">
      <c r="K18" s="649"/>
      <c r="M18" s="319"/>
      <c r="N18" s="319"/>
      <c r="O18" s="319"/>
      <c r="P18" s="319"/>
    </row>
    <row r="19" spans="1:16" s="318" customFormat="1" ht="15.75" customHeight="1">
      <c r="A19" s="320"/>
      <c r="B19" s="320"/>
      <c r="C19" s="320"/>
      <c r="D19" s="320"/>
      <c r="E19" s="320"/>
      <c r="F19" s="320"/>
      <c r="G19" s="320"/>
      <c r="H19" s="320"/>
      <c r="I19" s="320"/>
      <c r="J19" s="320"/>
      <c r="K19" s="649"/>
      <c r="M19" s="319"/>
      <c r="N19" s="319"/>
      <c r="O19" s="319"/>
      <c r="P19" s="319"/>
    </row>
    <row r="20" spans="1:16" s="318" customFormat="1" ht="41.25" customHeight="1">
      <c r="A20" s="1807" t="s">
        <v>1033</v>
      </c>
      <c r="B20" s="1807"/>
      <c r="C20" s="1807"/>
      <c r="D20" s="1807"/>
      <c r="E20" s="1807"/>
      <c r="F20" s="1807"/>
      <c r="G20" s="1807"/>
      <c r="H20" s="1807"/>
      <c r="I20" s="1807"/>
      <c r="J20" s="1807"/>
      <c r="K20" s="649"/>
      <c r="M20" s="319"/>
      <c r="N20" s="319"/>
      <c r="O20" s="319"/>
      <c r="P20" s="319"/>
    </row>
    <row r="21" spans="1:16" ht="9" customHeight="1"/>
    <row r="22" spans="1:16" s="318" customFormat="1" ht="9" customHeight="1">
      <c r="K22" s="649"/>
      <c r="M22" s="319"/>
      <c r="N22" s="319"/>
      <c r="O22" s="319"/>
      <c r="P22" s="319"/>
    </row>
    <row r="23" spans="1:16" s="318" customFormat="1" ht="9" customHeight="1">
      <c r="K23" s="649"/>
      <c r="M23" s="319"/>
      <c r="N23" s="319"/>
      <c r="O23" s="319"/>
      <c r="P23" s="319"/>
    </row>
    <row r="24" spans="1:16" ht="30" customHeight="1">
      <c r="A24" s="326" t="s">
        <v>11</v>
      </c>
    </row>
    <row r="25" spans="1:16" ht="10.5" customHeight="1"/>
    <row r="26" spans="1:16" s="318" customFormat="1" ht="30" customHeight="1">
      <c r="A26" s="325" t="s">
        <v>12</v>
      </c>
      <c r="C26" s="318" t="s">
        <v>1732</v>
      </c>
      <c r="D26" s="328"/>
      <c r="E26" s="328"/>
      <c r="F26" s="328"/>
      <c r="K26" s="649"/>
      <c r="M26" s="319"/>
      <c r="N26" s="319"/>
      <c r="O26" s="319"/>
      <c r="P26" s="319"/>
    </row>
    <row r="27" spans="1:16" s="318" customFormat="1" ht="30" customHeight="1">
      <c r="A27" s="325" t="s">
        <v>15</v>
      </c>
      <c r="C27" s="318" t="s">
        <v>1736</v>
      </c>
      <c r="K27" s="649"/>
      <c r="M27" s="319"/>
      <c r="N27" s="319"/>
      <c r="O27" s="319"/>
      <c r="P27" s="319"/>
    </row>
    <row r="28" spans="1:16" s="318" customFormat="1" ht="30" customHeight="1">
      <c r="A28" s="325" t="s">
        <v>14</v>
      </c>
      <c r="C28" s="318" t="s">
        <v>1733</v>
      </c>
      <c r="K28" s="649"/>
      <c r="M28" s="319"/>
      <c r="N28" s="319"/>
      <c r="O28" s="319"/>
      <c r="P28" s="319"/>
    </row>
    <row r="29" spans="1:16" s="318" customFormat="1" ht="30" customHeight="1">
      <c r="A29" s="325" t="s">
        <v>74</v>
      </c>
      <c r="C29" s="329" t="s">
        <v>1734</v>
      </c>
      <c r="D29" s="329"/>
      <c r="E29" s="329"/>
      <c r="F29" s="329"/>
      <c r="K29" s="649"/>
      <c r="M29" s="319"/>
      <c r="N29" s="319"/>
      <c r="O29" s="319"/>
      <c r="P29" s="319"/>
    </row>
    <row r="30" spans="1:16" s="318" customFormat="1" ht="30" customHeight="1">
      <c r="A30" s="325" t="s">
        <v>71</v>
      </c>
      <c r="C30" s="325" t="s">
        <v>1762</v>
      </c>
      <c r="D30" s="330"/>
      <c r="E30" s="330"/>
      <c r="F30" s="330"/>
      <c r="I30" s="331"/>
      <c r="J30" s="329"/>
      <c r="K30" s="649"/>
      <c r="M30" s="319"/>
      <c r="N30" s="319"/>
      <c r="O30" s="319"/>
      <c r="P30" s="319"/>
    </row>
    <row r="31" spans="1:16" ht="30" customHeight="1">
      <c r="A31" s="332" t="s">
        <v>1737</v>
      </c>
      <c r="B31" s="333"/>
      <c r="C31" s="336">
        <f>'4. 공사비총괄표'!G34</f>
        <v>10571000</v>
      </c>
      <c r="D31" s="412" t="s">
        <v>592</v>
      </c>
      <c r="E31" s="412"/>
      <c r="F31" s="412"/>
      <c r="G31" s="334"/>
      <c r="H31" s="334"/>
      <c r="I31" s="335"/>
      <c r="J31" s="335"/>
      <c r="K31" s="443"/>
      <c r="L31" s="443"/>
    </row>
    <row r="32" spans="1:16" ht="16.5" customHeight="1">
      <c r="A32" s="318"/>
      <c r="B32" s="318"/>
      <c r="C32" s="318"/>
      <c r="D32" s="318"/>
      <c r="E32" s="318"/>
      <c r="F32" s="318"/>
      <c r="G32" s="318"/>
      <c r="H32" s="318"/>
      <c r="I32" s="318"/>
      <c r="J32" s="318"/>
    </row>
    <row r="33" spans="1:10" ht="27" hidden="1" customHeight="1">
      <c r="A33" s="318"/>
      <c r="B33" s="318"/>
      <c r="C33" s="1681">
        <v>301290000</v>
      </c>
      <c r="D33" s="318"/>
      <c r="E33" s="318"/>
      <c r="F33" s="318"/>
      <c r="G33" s="318"/>
      <c r="H33" s="318"/>
      <c r="I33" s="318"/>
      <c r="J33" s="318"/>
    </row>
    <row r="34" spans="1:10" ht="27" hidden="1" customHeight="1">
      <c r="A34" s="318"/>
      <c r="B34" s="318"/>
      <c r="C34" s="318"/>
      <c r="D34" s="318"/>
      <c r="E34" s="318"/>
      <c r="F34" s="318"/>
      <c r="G34" s="318"/>
      <c r="H34" s="318"/>
      <c r="I34" s="318"/>
      <c r="J34" s="318"/>
    </row>
    <row r="35" spans="1:10" ht="27" customHeight="1"/>
  </sheetData>
  <mergeCells count="3">
    <mergeCell ref="A4:J4"/>
    <mergeCell ref="A10:J11"/>
    <mergeCell ref="A20:J20"/>
  </mergeCells>
  <phoneticPr fontId="12" type="noConversion"/>
  <printOptions gridLinesSet="0"/>
  <pageMargins left="0.86" right="0.81" top="1.24" bottom="0.98425196850393704" header="0" footer="1.299212598425197"/>
  <pageSetup paperSize="9" scale="74" orientation="landscape" verticalDpi="300" r:id="rId1"/>
  <headerFooter alignWithMargins="0"/>
  <rowBreaks count="1" manualBreakCount="1">
    <brk id="23"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F8"/>
  <sheetViews>
    <sheetView view="pageBreakPreview" zoomScale="110" zoomScaleNormal="100" zoomScaleSheetLayoutView="110" workbookViewId="0">
      <selection activeCell="B1" sqref="B1"/>
    </sheetView>
  </sheetViews>
  <sheetFormatPr defaultRowHeight="20.100000000000001" customHeight="1"/>
  <cols>
    <col min="1" max="1" width="1.25" style="340" customWidth="1"/>
    <col min="2" max="2" width="20" style="340" customWidth="1"/>
    <col min="3" max="3" width="29.125" style="341" customWidth="1"/>
    <col min="4" max="4" width="10.5" style="342" customWidth="1"/>
    <col min="5" max="5" width="10.375" style="342" customWidth="1"/>
    <col min="6" max="6" width="53.75" style="340" hidden="1" customWidth="1"/>
    <col min="7" max="7" width="5.5" style="340" customWidth="1"/>
    <col min="8" max="8" width="6.25" style="340" customWidth="1"/>
    <col min="9" max="256" width="9" style="340"/>
    <col min="257" max="257" width="4.375" style="340" customWidth="1"/>
    <col min="258" max="258" width="20" style="340" customWidth="1"/>
    <col min="259" max="259" width="29.5" style="340" customWidth="1"/>
    <col min="260" max="260" width="10.5" style="340" customWidth="1"/>
    <col min="261" max="261" width="12.5" style="340" customWidth="1"/>
    <col min="262" max="262" width="42.25" style="340" customWidth="1"/>
    <col min="263" max="263" width="5.5" style="340" customWidth="1"/>
    <col min="264" max="264" width="6.25" style="340" customWidth="1"/>
    <col min="265" max="512" width="9" style="340"/>
    <col min="513" max="513" width="4.375" style="340" customWidth="1"/>
    <col min="514" max="514" width="20" style="340" customWidth="1"/>
    <col min="515" max="515" width="29.5" style="340" customWidth="1"/>
    <col min="516" max="516" width="10.5" style="340" customWidth="1"/>
    <col min="517" max="517" width="12.5" style="340" customWidth="1"/>
    <col min="518" max="518" width="42.25" style="340" customWidth="1"/>
    <col min="519" max="519" width="5.5" style="340" customWidth="1"/>
    <col min="520" max="520" width="6.25" style="340" customWidth="1"/>
    <col min="521" max="768" width="9" style="340"/>
    <col min="769" max="769" width="4.375" style="340" customWidth="1"/>
    <col min="770" max="770" width="20" style="340" customWidth="1"/>
    <col min="771" max="771" width="29.5" style="340" customWidth="1"/>
    <col min="772" max="772" width="10.5" style="340" customWidth="1"/>
    <col min="773" max="773" width="12.5" style="340" customWidth="1"/>
    <col min="774" max="774" width="42.25" style="340" customWidth="1"/>
    <col min="775" max="775" width="5.5" style="340" customWidth="1"/>
    <col min="776" max="776" width="6.25" style="340" customWidth="1"/>
    <col min="777" max="1024" width="9" style="340"/>
    <col min="1025" max="1025" width="4.375" style="340" customWidth="1"/>
    <col min="1026" max="1026" width="20" style="340" customWidth="1"/>
    <col min="1027" max="1027" width="29.5" style="340" customWidth="1"/>
    <col min="1028" max="1028" width="10.5" style="340" customWidth="1"/>
    <col min="1029" max="1029" width="12.5" style="340" customWidth="1"/>
    <col min="1030" max="1030" width="42.25" style="340" customWidth="1"/>
    <col min="1031" max="1031" width="5.5" style="340" customWidth="1"/>
    <col min="1032" max="1032" width="6.25" style="340" customWidth="1"/>
    <col min="1033" max="1280" width="9" style="340"/>
    <col min="1281" max="1281" width="4.375" style="340" customWidth="1"/>
    <col min="1282" max="1282" width="20" style="340" customWidth="1"/>
    <col min="1283" max="1283" width="29.5" style="340" customWidth="1"/>
    <col min="1284" max="1284" width="10.5" style="340" customWidth="1"/>
    <col min="1285" max="1285" width="12.5" style="340" customWidth="1"/>
    <col min="1286" max="1286" width="42.25" style="340" customWidth="1"/>
    <col min="1287" max="1287" width="5.5" style="340" customWidth="1"/>
    <col min="1288" max="1288" width="6.25" style="340" customWidth="1"/>
    <col min="1289" max="1536" width="9" style="340"/>
    <col min="1537" max="1537" width="4.375" style="340" customWidth="1"/>
    <col min="1538" max="1538" width="20" style="340" customWidth="1"/>
    <col min="1539" max="1539" width="29.5" style="340" customWidth="1"/>
    <col min="1540" max="1540" width="10.5" style="340" customWidth="1"/>
    <col min="1541" max="1541" width="12.5" style="340" customWidth="1"/>
    <col min="1542" max="1542" width="42.25" style="340" customWidth="1"/>
    <col min="1543" max="1543" width="5.5" style="340" customWidth="1"/>
    <col min="1544" max="1544" width="6.25" style="340" customWidth="1"/>
    <col min="1545" max="1792" width="9" style="340"/>
    <col min="1793" max="1793" width="4.375" style="340" customWidth="1"/>
    <col min="1794" max="1794" width="20" style="340" customWidth="1"/>
    <col min="1795" max="1795" width="29.5" style="340" customWidth="1"/>
    <col min="1796" max="1796" width="10.5" style="340" customWidth="1"/>
    <col min="1797" max="1797" width="12.5" style="340" customWidth="1"/>
    <col min="1798" max="1798" width="42.25" style="340" customWidth="1"/>
    <col min="1799" max="1799" width="5.5" style="340" customWidth="1"/>
    <col min="1800" max="1800" width="6.25" style="340" customWidth="1"/>
    <col min="1801" max="2048" width="9" style="340"/>
    <col min="2049" max="2049" width="4.375" style="340" customWidth="1"/>
    <col min="2050" max="2050" width="20" style="340" customWidth="1"/>
    <col min="2051" max="2051" width="29.5" style="340" customWidth="1"/>
    <col min="2052" max="2052" width="10.5" style="340" customWidth="1"/>
    <col min="2053" max="2053" width="12.5" style="340" customWidth="1"/>
    <col min="2054" max="2054" width="42.25" style="340" customWidth="1"/>
    <col min="2055" max="2055" width="5.5" style="340" customWidth="1"/>
    <col min="2056" max="2056" width="6.25" style="340" customWidth="1"/>
    <col min="2057" max="2304" width="9" style="340"/>
    <col min="2305" max="2305" width="4.375" style="340" customWidth="1"/>
    <col min="2306" max="2306" width="20" style="340" customWidth="1"/>
    <col min="2307" max="2307" width="29.5" style="340" customWidth="1"/>
    <col min="2308" max="2308" width="10.5" style="340" customWidth="1"/>
    <col min="2309" max="2309" width="12.5" style="340" customWidth="1"/>
    <col min="2310" max="2310" width="42.25" style="340" customWidth="1"/>
    <col min="2311" max="2311" width="5.5" style="340" customWidth="1"/>
    <col min="2312" max="2312" width="6.25" style="340" customWidth="1"/>
    <col min="2313" max="2560" width="9" style="340"/>
    <col min="2561" max="2561" width="4.375" style="340" customWidth="1"/>
    <col min="2562" max="2562" width="20" style="340" customWidth="1"/>
    <col min="2563" max="2563" width="29.5" style="340" customWidth="1"/>
    <col min="2564" max="2564" width="10.5" style="340" customWidth="1"/>
    <col min="2565" max="2565" width="12.5" style="340" customWidth="1"/>
    <col min="2566" max="2566" width="42.25" style="340" customWidth="1"/>
    <col min="2567" max="2567" width="5.5" style="340" customWidth="1"/>
    <col min="2568" max="2568" width="6.25" style="340" customWidth="1"/>
    <col min="2569" max="2816" width="9" style="340"/>
    <col min="2817" max="2817" width="4.375" style="340" customWidth="1"/>
    <col min="2818" max="2818" width="20" style="340" customWidth="1"/>
    <col min="2819" max="2819" width="29.5" style="340" customWidth="1"/>
    <col min="2820" max="2820" width="10.5" style="340" customWidth="1"/>
    <col min="2821" max="2821" width="12.5" style="340" customWidth="1"/>
    <col min="2822" max="2822" width="42.25" style="340" customWidth="1"/>
    <col min="2823" max="2823" width="5.5" style="340" customWidth="1"/>
    <col min="2824" max="2824" width="6.25" style="340" customWidth="1"/>
    <col min="2825" max="3072" width="9" style="340"/>
    <col min="3073" max="3073" width="4.375" style="340" customWidth="1"/>
    <col min="3074" max="3074" width="20" style="340" customWidth="1"/>
    <col min="3075" max="3075" width="29.5" style="340" customWidth="1"/>
    <col min="3076" max="3076" width="10.5" style="340" customWidth="1"/>
    <col min="3077" max="3077" width="12.5" style="340" customWidth="1"/>
    <col min="3078" max="3078" width="42.25" style="340" customWidth="1"/>
    <col min="3079" max="3079" width="5.5" style="340" customWidth="1"/>
    <col min="3080" max="3080" width="6.25" style="340" customWidth="1"/>
    <col min="3081" max="3328" width="9" style="340"/>
    <col min="3329" max="3329" width="4.375" style="340" customWidth="1"/>
    <col min="3330" max="3330" width="20" style="340" customWidth="1"/>
    <col min="3331" max="3331" width="29.5" style="340" customWidth="1"/>
    <col min="3332" max="3332" width="10.5" style="340" customWidth="1"/>
    <col min="3333" max="3333" width="12.5" style="340" customWidth="1"/>
    <col min="3334" max="3334" width="42.25" style="340" customWidth="1"/>
    <col min="3335" max="3335" width="5.5" style="340" customWidth="1"/>
    <col min="3336" max="3336" width="6.25" style="340" customWidth="1"/>
    <col min="3337" max="3584" width="9" style="340"/>
    <col min="3585" max="3585" width="4.375" style="340" customWidth="1"/>
    <col min="3586" max="3586" width="20" style="340" customWidth="1"/>
    <col min="3587" max="3587" width="29.5" style="340" customWidth="1"/>
    <col min="3588" max="3588" width="10.5" style="340" customWidth="1"/>
    <col min="3589" max="3589" width="12.5" style="340" customWidth="1"/>
    <col min="3590" max="3590" width="42.25" style="340" customWidth="1"/>
    <col min="3591" max="3591" width="5.5" style="340" customWidth="1"/>
    <col min="3592" max="3592" width="6.25" style="340" customWidth="1"/>
    <col min="3593" max="3840" width="9" style="340"/>
    <col min="3841" max="3841" width="4.375" style="340" customWidth="1"/>
    <col min="3842" max="3842" width="20" style="340" customWidth="1"/>
    <col min="3843" max="3843" width="29.5" style="340" customWidth="1"/>
    <col min="3844" max="3844" width="10.5" style="340" customWidth="1"/>
    <col min="3845" max="3845" width="12.5" style="340" customWidth="1"/>
    <col min="3846" max="3846" width="42.25" style="340" customWidth="1"/>
    <col min="3847" max="3847" width="5.5" style="340" customWidth="1"/>
    <col min="3848" max="3848" width="6.25" style="340" customWidth="1"/>
    <col min="3849" max="4096" width="9" style="340"/>
    <col min="4097" max="4097" width="4.375" style="340" customWidth="1"/>
    <col min="4098" max="4098" width="20" style="340" customWidth="1"/>
    <col min="4099" max="4099" width="29.5" style="340" customWidth="1"/>
    <col min="4100" max="4100" width="10.5" style="340" customWidth="1"/>
    <col min="4101" max="4101" width="12.5" style="340" customWidth="1"/>
    <col min="4102" max="4102" width="42.25" style="340" customWidth="1"/>
    <col min="4103" max="4103" width="5.5" style="340" customWidth="1"/>
    <col min="4104" max="4104" width="6.25" style="340" customWidth="1"/>
    <col min="4105" max="4352" width="9" style="340"/>
    <col min="4353" max="4353" width="4.375" style="340" customWidth="1"/>
    <col min="4354" max="4354" width="20" style="340" customWidth="1"/>
    <col min="4355" max="4355" width="29.5" style="340" customWidth="1"/>
    <col min="4356" max="4356" width="10.5" style="340" customWidth="1"/>
    <col min="4357" max="4357" width="12.5" style="340" customWidth="1"/>
    <col min="4358" max="4358" width="42.25" style="340" customWidth="1"/>
    <col min="4359" max="4359" width="5.5" style="340" customWidth="1"/>
    <col min="4360" max="4360" width="6.25" style="340" customWidth="1"/>
    <col min="4361" max="4608" width="9" style="340"/>
    <col min="4609" max="4609" width="4.375" style="340" customWidth="1"/>
    <col min="4610" max="4610" width="20" style="340" customWidth="1"/>
    <col min="4611" max="4611" width="29.5" style="340" customWidth="1"/>
    <col min="4612" max="4612" width="10.5" style="340" customWidth="1"/>
    <col min="4613" max="4613" width="12.5" style="340" customWidth="1"/>
    <col min="4614" max="4614" width="42.25" style="340" customWidth="1"/>
    <col min="4615" max="4615" width="5.5" style="340" customWidth="1"/>
    <col min="4616" max="4616" width="6.25" style="340" customWidth="1"/>
    <col min="4617" max="4864" width="9" style="340"/>
    <col min="4865" max="4865" width="4.375" style="340" customWidth="1"/>
    <col min="4866" max="4866" width="20" style="340" customWidth="1"/>
    <col min="4867" max="4867" width="29.5" style="340" customWidth="1"/>
    <col min="4868" max="4868" width="10.5" style="340" customWidth="1"/>
    <col min="4869" max="4869" width="12.5" style="340" customWidth="1"/>
    <col min="4870" max="4870" width="42.25" style="340" customWidth="1"/>
    <col min="4871" max="4871" width="5.5" style="340" customWidth="1"/>
    <col min="4872" max="4872" width="6.25" style="340" customWidth="1"/>
    <col min="4873" max="5120" width="9" style="340"/>
    <col min="5121" max="5121" width="4.375" style="340" customWidth="1"/>
    <col min="5122" max="5122" width="20" style="340" customWidth="1"/>
    <col min="5123" max="5123" width="29.5" style="340" customWidth="1"/>
    <col min="5124" max="5124" width="10.5" style="340" customWidth="1"/>
    <col min="5125" max="5125" width="12.5" style="340" customWidth="1"/>
    <col min="5126" max="5126" width="42.25" style="340" customWidth="1"/>
    <col min="5127" max="5127" width="5.5" style="340" customWidth="1"/>
    <col min="5128" max="5128" width="6.25" style="340" customWidth="1"/>
    <col min="5129" max="5376" width="9" style="340"/>
    <col min="5377" max="5377" width="4.375" style="340" customWidth="1"/>
    <col min="5378" max="5378" width="20" style="340" customWidth="1"/>
    <col min="5379" max="5379" width="29.5" style="340" customWidth="1"/>
    <col min="5380" max="5380" width="10.5" style="340" customWidth="1"/>
    <col min="5381" max="5381" width="12.5" style="340" customWidth="1"/>
    <col min="5382" max="5382" width="42.25" style="340" customWidth="1"/>
    <col min="5383" max="5383" width="5.5" style="340" customWidth="1"/>
    <col min="5384" max="5384" width="6.25" style="340" customWidth="1"/>
    <col min="5385" max="5632" width="9" style="340"/>
    <col min="5633" max="5633" width="4.375" style="340" customWidth="1"/>
    <col min="5634" max="5634" width="20" style="340" customWidth="1"/>
    <col min="5635" max="5635" width="29.5" style="340" customWidth="1"/>
    <col min="5636" max="5636" width="10.5" style="340" customWidth="1"/>
    <col min="5637" max="5637" width="12.5" style="340" customWidth="1"/>
    <col min="5638" max="5638" width="42.25" style="340" customWidth="1"/>
    <col min="5639" max="5639" width="5.5" style="340" customWidth="1"/>
    <col min="5640" max="5640" width="6.25" style="340" customWidth="1"/>
    <col min="5641" max="5888" width="9" style="340"/>
    <col min="5889" max="5889" width="4.375" style="340" customWidth="1"/>
    <col min="5890" max="5890" width="20" style="340" customWidth="1"/>
    <col min="5891" max="5891" width="29.5" style="340" customWidth="1"/>
    <col min="5892" max="5892" width="10.5" style="340" customWidth="1"/>
    <col min="5893" max="5893" width="12.5" style="340" customWidth="1"/>
    <col min="5894" max="5894" width="42.25" style="340" customWidth="1"/>
    <col min="5895" max="5895" width="5.5" style="340" customWidth="1"/>
    <col min="5896" max="5896" width="6.25" style="340" customWidth="1"/>
    <col min="5897" max="6144" width="9" style="340"/>
    <col min="6145" max="6145" width="4.375" style="340" customWidth="1"/>
    <col min="6146" max="6146" width="20" style="340" customWidth="1"/>
    <col min="6147" max="6147" width="29.5" style="340" customWidth="1"/>
    <col min="6148" max="6148" width="10.5" style="340" customWidth="1"/>
    <col min="6149" max="6149" width="12.5" style="340" customWidth="1"/>
    <col min="6150" max="6150" width="42.25" style="340" customWidth="1"/>
    <col min="6151" max="6151" width="5.5" style="340" customWidth="1"/>
    <col min="6152" max="6152" width="6.25" style="340" customWidth="1"/>
    <col min="6153" max="6400" width="9" style="340"/>
    <col min="6401" max="6401" width="4.375" style="340" customWidth="1"/>
    <col min="6402" max="6402" width="20" style="340" customWidth="1"/>
    <col min="6403" max="6403" width="29.5" style="340" customWidth="1"/>
    <col min="6404" max="6404" width="10.5" style="340" customWidth="1"/>
    <col min="6405" max="6405" width="12.5" style="340" customWidth="1"/>
    <col min="6406" max="6406" width="42.25" style="340" customWidth="1"/>
    <col min="6407" max="6407" width="5.5" style="340" customWidth="1"/>
    <col min="6408" max="6408" width="6.25" style="340" customWidth="1"/>
    <col min="6409" max="6656" width="9" style="340"/>
    <col min="6657" max="6657" width="4.375" style="340" customWidth="1"/>
    <col min="6658" max="6658" width="20" style="340" customWidth="1"/>
    <col min="6659" max="6659" width="29.5" style="340" customWidth="1"/>
    <col min="6660" max="6660" width="10.5" style="340" customWidth="1"/>
    <col min="6661" max="6661" width="12.5" style="340" customWidth="1"/>
    <col min="6662" max="6662" width="42.25" style="340" customWidth="1"/>
    <col min="6663" max="6663" width="5.5" style="340" customWidth="1"/>
    <col min="6664" max="6664" width="6.25" style="340" customWidth="1"/>
    <col min="6665" max="6912" width="9" style="340"/>
    <col min="6913" max="6913" width="4.375" style="340" customWidth="1"/>
    <col min="6914" max="6914" width="20" style="340" customWidth="1"/>
    <col min="6915" max="6915" width="29.5" style="340" customWidth="1"/>
    <col min="6916" max="6916" width="10.5" style="340" customWidth="1"/>
    <col min="6917" max="6917" width="12.5" style="340" customWidth="1"/>
    <col min="6918" max="6918" width="42.25" style="340" customWidth="1"/>
    <col min="6919" max="6919" width="5.5" style="340" customWidth="1"/>
    <col min="6920" max="6920" width="6.25" style="340" customWidth="1"/>
    <col min="6921" max="7168" width="9" style="340"/>
    <col min="7169" max="7169" width="4.375" style="340" customWidth="1"/>
    <col min="7170" max="7170" width="20" style="340" customWidth="1"/>
    <col min="7171" max="7171" width="29.5" style="340" customWidth="1"/>
    <col min="7172" max="7172" width="10.5" style="340" customWidth="1"/>
    <col min="7173" max="7173" width="12.5" style="340" customWidth="1"/>
    <col min="7174" max="7174" width="42.25" style="340" customWidth="1"/>
    <col min="7175" max="7175" width="5.5" style="340" customWidth="1"/>
    <col min="7176" max="7176" width="6.25" style="340" customWidth="1"/>
    <col min="7177" max="7424" width="9" style="340"/>
    <col min="7425" max="7425" width="4.375" style="340" customWidth="1"/>
    <col min="7426" max="7426" width="20" style="340" customWidth="1"/>
    <col min="7427" max="7427" width="29.5" style="340" customWidth="1"/>
    <col min="7428" max="7428" width="10.5" style="340" customWidth="1"/>
    <col min="7429" max="7429" width="12.5" style="340" customWidth="1"/>
    <col min="7430" max="7430" width="42.25" style="340" customWidth="1"/>
    <col min="7431" max="7431" width="5.5" style="340" customWidth="1"/>
    <col min="7432" max="7432" width="6.25" style="340" customWidth="1"/>
    <col min="7433" max="7680" width="9" style="340"/>
    <col min="7681" max="7681" width="4.375" style="340" customWidth="1"/>
    <col min="7682" max="7682" width="20" style="340" customWidth="1"/>
    <col min="7683" max="7683" width="29.5" style="340" customWidth="1"/>
    <col min="7684" max="7684" width="10.5" style="340" customWidth="1"/>
    <col min="7685" max="7685" width="12.5" style="340" customWidth="1"/>
    <col min="7686" max="7686" width="42.25" style="340" customWidth="1"/>
    <col min="7687" max="7687" width="5.5" style="340" customWidth="1"/>
    <col min="7688" max="7688" width="6.25" style="340" customWidth="1"/>
    <col min="7689" max="7936" width="9" style="340"/>
    <col min="7937" max="7937" width="4.375" style="340" customWidth="1"/>
    <col min="7938" max="7938" width="20" style="340" customWidth="1"/>
    <col min="7939" max="7939" width="29.5" style="340" customWidth="1"/>
    <col min="7940" max="7940" width="10.5" style="340" customWidth="1"/>
    <col min="7941" max="7941" width="12.5" style="340" customWidth="1"/>
    <col min="7942" max="7942" width="42.25" style="340" customWidth="1"/>
    <col min="7943" max="7943" width="5.5" style="340" customWidth="1"/>
    <col min="7944" max="7944" width="6.25" style="340" customWidth="1"/>
    <col min="7945" max="8192" width="9" style="340"/>
    <col min="8193" max="8193" width="4.375" style="340" customWidth="1"/>
    <col min="8194" max="8194" width="20" style="340" customWidth="1"/>
    <col min="8195" max="8195" width="29.5" style="340" customWidth="1"/>
    <col min="8196" max="8196" width="10.5" style="340" customWidth="1"/>
    <col min="8197" max="8197" width="12.5" style="340" customWidth="1"/>
    <col min="8198" max="8198" width="42.25" style="340" customWidth="1"/>
    <col min="8199" max="8199" width="5.5" style="340" customWidth="1"/>
    <col min="8200" max="8200" width="6.25" style="340" customWidth="1"/>
    <col min="8201" max="8448" width="9" style="340"/>
    <col min="8449" max="8449" width="4.375" style="340" customWidth="1"/>
    <col min="8450" max="8450" width="20" style="340" customWidth="1"/>
    <col min="8451" max="8451" width="29.5" style="340" customWidth="1"/>
    <col min="8452" max="8452" width="10.5" style="340" customWidth="1"/>
    <col min="8453" max="8453" width="12.5" style="340" customWidth="1"/>
    <col min="8454" max="8454" width="42.25" style="340" customWidth="1"/>
    <col min="8455" max="8455" width="5.5" style="340" customWidth="1"/>
    <col min="8456" max="8456" width="6.25" style="340" customWidth="1"/>
    <col min="8457" max="8704" width="9" style="340"/>
    <col min="8705" max="8705" width="4.375" style="340" customWidth="1"/>
    <col min="8706" max="8706" width="20" style="340" customWidth="1"/>
    <col min="8707" max="8707" width="29.5" style="340" customWidth="1"/>
    <col min="8708" max="8708" width="10.5" style="340" customWidth="1"/>
    <col min="8709" max="8709" width="12.5" style="340" customWidth="1"/>
    <col min="8710" max="8710" width="42.25" style="340" customWidth="1"/>
    <col min="8711" max="8711" width="5.5" style="340" customWidth="1"/>
    <col min="8712" max="8712" width="6.25" style="340" customWidth="1"/>
    <col min="8713" max="8960" width="9" style="340"/>
    <col min="8961" max="8961" width="4.375" style="340" customWidth="1"/>
    <col min="8962" max="8962" width="20" style="340" customWidth="1"/>
    <col min="8963" max="8963" width="29.5" style="340" customWidth="1"/>
    <col min="8964" max="8964" width="10.5" style="340" customWidth="1"/>
    <col min="8965" max="8965" width="12.5" style="340" customWidth="1"/>
    <col min="8966" max="8966" width="42.25" style="340" customWidth="1"/>
    <col min="8967" max="8967" width="5.5" style="340" customWidth="1"/>
    <col min="8968" max="8968" width="6.25" style="340" customWidth="1"/>
    <col min="8969" max="9216" width="9" style="340"/>
    <col min="9217" max="9217" width="4.375" style="340" customWidth="1"/>
    <col min="9218" max="9218" width="20" style="340" customWidth="1"/>
    <col min="9219" max="9219" width="29.5" style="340" customWidth="1"/>
    <col min="9220" max="9220" width="10.5" style="340" customWidth="1"/>
    <col min="9221" max="9221" width="12.5" style="340" customWidth="1"/>
    <col min="9222" max="9222" width="42.25" style="340" customWidth="1"/>
    <col min="9223" max="9223" width="5.5" style="340" customWidth="1"/>
    <col min="9224" max="9224" width="6.25" style="340" customWidth="1"/>
    <col min="9225" max="9472" width="9" style="340"/>
    <col min="9473" max="9473" width="4.375" style="340" customWidth="1"/>
    <col min="9474" max="9474" width="20" style="340" customWidth="1"/>
    <col min="9475" max="9475" width="29.5" style="340" customWidth="1"/>
    <col min="9476" max="9476" width="10.5" style="340" customWidth="1"/>
    <col min="9477" max="9477" width="12.5" style="340" customWidth="1"/>
    <col min="9478" max="9478" width="42.25" style="340" customWidth="1"/>
    <col min="9479" max="9479" width="5.5" style="340" customWidth="1"/>
    <col min="9480" max="9480" width="6.25" style="340" customWidth="1"/>
    <col min="9481" max="9728" width="9" style="340"/>
    <col min="9729" max="9729" width="4.375" style="340" customWidth="1"/>
    <col min="9730" max="9730" width="20" style="340" customWidth="1"/>
    <col min="9731" max="9731" width="29.5" style="340" customWidth="1"/>
    <col min="9732" max="9732" width="10.5" style="340" customWidth="1"/>
    <col min="9733" max="9733" width="12.5" style="340" customWidth="1"/>
    <col min="9734" max="9734" width="42.25" style="340" customWidth="1"/>
    <col min="9735" max="9735" width="5.5" style="340" customWidth="1"/>
    <col min="9736" max="9736" width="6.25" style="340" customWidth="1"/>
    <col min="9737" max="9984" width="9" style="340"/>
    <col min="9985" max="9985" width="4.375" style="340" customWidth="1"/>
    <col min="9986" max="9986" width="20" style="340" customWidth="1"/>
    <col min="9987" max="9987" width="29.5" style="340" customWidth="1"/>
    <col min="9988" max="9988" width="10.5" style="340" customWidth="1"/>
    <col min="9989" max="9989" width="12.5" style="340" customWidth="1"/>
    <col min="9990" max="9990" width="42.25" style="340" customWidth="1"/>
    <col min="9991" max="9991" width="5.5" style="340" customWidth="1"/>
    <col min="9992" max="9992" width="6.25" style="340" customWidth="1"/>
    <col min="9993" max="10240" width="9" style="340"/>
    <col min="10241" max="10241" width="4.375" style="340" customWidth="1"/>
    <col min="10242" max="10242" width="20" style="340" customWidth="1"/>
    <col min="10243" max="10243" width="29.5" style="340" customWidth="1"/>
    <col min="10244" max="10244" width="10.5" style="340" customWidth="1"/>
    <col min="10245" max="10245" width="12.5" style="340" customWidth="1"/>
    <col min="10246" max="10246" width="42.25" style="340" customWidth="1"/>
    <col min="10247" max="10247" width="5.5" style="340" customWidth="1"/>
    <col min="10248" max="10248" width="6.25" style="340" customWidth="1"/>
    <col min="10249" max="10496" width="9" style="340"/>
    <col min="10497" max="10497" width="4.375" style="340" customWidth="1"/>
    <col min="10498" max="10498" width="20" style="340" customWidth="1"/>
    <col min="10499" max="10499" width="29.5" style="340" customWidth="1"/>
    <col min="10500" max="10500" width="10.5" style="340" customWidth="1"/>
    <col min="10501" max="10501" width="12.5" style="340" customWidth="1"/>
    <col min="10502" max="10502" width="42.25" style="340" customWidth="1"/>
    <col min="10503" max="10503" width="5.5" style="340" customWidth="1"/>
    <col min="10504" max="10504" width="6.25" style="340" customWidth="1"/>
    <col min="10505" max="10752" width="9" style="340"/>
    <col min="10753" max="10753" width="4.375" style="340" customWidth="1"/>
    <col min="10754" max="10754" width="20" style="340" customWidth="1"/>
    <col min="10755" max="10755" width="29.5" style="340" customWidth="1"/>
    <col min="10756" max="10756" width="10.5" style="340" customWidth="1"/>
    <col min="10757" max="10757" width="12.5" style="340" customWidth="1"/>
    <col min="10758" max="10758" width="42.25" style="340" customWidth="1"/>
    <col min="10759" max="10759" width="5.5" style="340" customWidth="1"/>
    <col min="10760" max="10760" width="6.25" style="340" customWidth="1"/>
    <col min="10761" max="11008" width="9" style="340"/>
    <col min="11009" max="11009" width="4.375" style="340" customWidth="1"/>
    <col min="11010" max="11010" width="20" style="340" customWidth="1"/>
    <col min="11011" max="11011" width="29.5" style="340" customWidth="1"/>
    <col min="11012" max="11012" width="10.5" style="340" customWidth="1"/>
    <col min="11013" max="11013" width="12.5" style="340" customWidth="1"/>
    <col min="11014" max="11014" width="42.25" style="340" customWidth="1"/>
    <col min="11015" max="11015" width="5.5" style="340" customWidth="1"/>
    <col min="11016" max="11016" width="6.25" style="340" customWidth="1"/>
    <col min="11017" max="11264" width="9" style="340"/>
    <col min="11265" max="11265" width="4.375" style="340" customWidth="1"/>
    <col min="11266" max="11266" width="20" style="340" customWidth="1"/>
    <col min="11267" max="11267" width="29.5" style="340" customWidth="1"/>
    <col min="11268" max="11268" width="10.5" style="340" customWidth="1"/>
    <col min="11269" max="11269" width="12.5" style="340" customWidth="1"/>
    <col min="11270" max="11270" width="42.25" style="340" customWidth="1"/>
    <col min="11271" max="11271" width="5.5" style="340" customWidth="1"/>
    <col min="11272" max="11272" width="6.25" style="340" customWidth="1"/>
    <col min="11273" max="11520" width="9" style="340"/>
    <col min="11521" max="11521" width="4.375" style="340" customWidth="1"/>
    <col min="11522" max="11522" width="20" style="340" customWidth="1"/>
    <col min="11523" max="11523" width="29.5" style="340" customWidth="1"/>
    <col min="11524" max="11524" width="10.5" style="340" customWidth="1"/>
    <col min="11525" max="11525" width="12.5" style="340" customWidth="1"/>
    <col min="11526" max="11526" width="42.25" style="340" customWidth="1"/>
    <col min="11527" max="11527" width="5.5" style="340" customWidth="1"/>
    <col min="11528" max="11528" width="6.25" style="340" customWidth="1"/>
    <col min="11529" max="11776" width="9" style="340"/>
    <col min="11777" max="11777" width="4.375" style="340" customWidth="1"/>
    <col min="11778" max="11778" width="20" style="340" customWidth="1"/>
    <col min="11779" max="11779" width="29.5" style="340" customWidth="1"/>
    <col min="11780" max="11780" width="10.5" style="340" customWidth="1"/>
    <col min="11781" max="11781" width="12.5" style="340" customWidth="1"/>
    <col min="11782" max="11782" width="42.25" style="340" customWidth="1"/>
    <col min="11783" max="11783" width="5.5" style="340" customWidth="1"/>
    <col min="11784" max="11784" width="6.25" style="340" customWidth="1"/>
    <col min="11785" max="12032" width="9" style="340"/>
    <col min="12033" max="12033" width="4.375" style="340" customWidth="1"/>
    <col min="12034" max="12034" width="20" style="340" customWidth="1"/>
    <col min="12035" max="12035" width="29.5" style="340" customWidth="1"/>
    <col min="12036" max="12036" width="10.5" style="340" customWidth="1"/>
    <col min="12037" max="12037" width="12.5" style="340" customWidth="1"/>
    <col min="12038" max="12038" width="42.25" style="340" customWidth="1"/>
    <col min="12039" max="12039" width="5.5" style="340" customWidth="1"/>
    <col min="12040" max="12040" width="6.25" style="340" customWidth="1"/>
    <col min="12041" max="12288" width="9" style="340"/>
    <col min="12289" max="12289" width="4.375" style="340" customWidth="1"/>
    <col min="12290" max="12290" width="20" style="340" customWidth="1"/>
    <col min="12291" max="12291" width="29.5" style="340" customWidth="1"/>
    <col min="12292" max="12292" width="10.5" style="340" customWidth="1"/>
    <col min="12293" max="12293" width="12.5" style="340" customWidth="1"/>
    <col min="12294" max="12294" width="42.25" style="340" customWidth="1"/>
    <col min="12295" max="12295" width="5.5" style="340" customWidth="1"/>
    <col min="12296" max="12296" width="6.25" style="340" customWidth="1"/>
    <col min="12297" max="12544" width="9" style="340"/>
    <col min="12545" max="12545" width="4.375" style="340" customWidth="1"/>
    <col min="12546" max="12546" width="20" style="340" customWidth="1"/>
    <col min="12547" max="12547" width="29.5" style="340" customWidth="1"/>
    <col min="12548" max="12548" width="10.5" style="340" customWidth="1"/>
    <col min="12549" max="12549" width="12.5" style="340" customWidth="1"/>
    <col min="12550" max="12550" width="42.25" style="340" customWidth="1"/>
    <col min="12551" max="12551" width="5.5" style="340" customWidth="1"/>
    <col min="12552" max="12552" width="6.25" style="340" customWidth="1"/>
    <col min="12553" max="12800" width="9" style="340"/>
    <col min="12801" max="12801" width="4.375" style="340" customWidth="1"/>
    <col min="12802" max="12802" width="20" style="340" customWidth="1"/>
    <col min="12803" max="12803" width="29.5" style="340" customWidth="1"/>
    <col min="12804" max="12804" width="10.5" style="340" customWidth="1"/>
    <col min="12805" max="12805" width="12.5" style="340" customWidth="1"/>
    <col min="12806" max="12806" width="42.25" style="340" customWidth="1"/>
    <col min="12807" max="12807" width="5.5" style="340" customWidth="1"/>
    <col min="12808" max="12808" width="6.25" style="340" customWidth="1"/>
    <col min="12809" max="13056" width="9" style="340"/>
    <col min="13057" max="13057" width="4.375" style="340" customWidth="1"/>
    <col min="13058" max="13058" width="20" style="340" customWidth="1"/>
    <col min="13059" max="13059" width="29.5" style="340" customWidth="1"/>
    <col min="13060" max="13060" width="10.5" style="340" customWidth="1"/>
    <col min="13061" max="13061" width="12.5" style="340" customWidth="1"/>
    <col min="13062" max="13062" width="42.25" style="340" customWidth="1"/>
    <col min="13063" max="13063" width="5.5" style="340" customWidth="1"/>
    <col min="13064" max="13064" width="6.25" style="340" customWidth="1"/>
    <col min="13065" max="13312" width="9" style="340"/>
    <col min="13313" max="13313" width="4.375" style="340" customWidth="1"/>
    <col min="13314" max="13314" width="20" style="340" customWidth="1"/>
    <col min="13315" max="13315" width="29.5" style="340" customWidth="1"/>
    <col min="13316" max="13316" width="10.5" style="340" customWidth="1"/>
    <col min="13317" max="13317" width="12.5" style="340" customWidth="1"/>
    <col min="13318" max="13318" width="42.25" style="340" customWidth="1"/>
    <col min="13319" max="13319" width="5.5" style="340" customWidth="1"/>
    <col min="13320" max="13320" width="6.25" style="340" customWidth="1"/>
    <col min="13321" max="13568" width="9" style="340"/>
    <col min="13569" max="13569" width="4.375" style="340" customWidth="1"/>
    <col min="13570" max="13570" width="20" style="340" customWidth="1"/>
    <col min="13571" max="13571" width="29.5" style="340" customWidth="1"/>
    <col min="13572" max="13572" width="10.5" style="340" customWidth="1"/>
    <col min="13573" max="13573" width="12.5" style="340" customWidth="1"/>
    <col min="13574" max="13574" width="42.25" style="340" customWidth="1"/>
    <col min="13575" max="13575" width="5.5" style="340" customWidth="1"/>
    <col min="13576" max="13576" width="6.25" style="340" customWidth="1"/>
    <col min="13577" max="13824" width="9" style="340"/>
    <col min="13825" max="13825" width="4.375" style="340" customWidth="1"/>
    <col min="13826" max="13826" width="20" style="340" customWidth="1"/>
    <col min="13827" max="13827" width="29.5" style="340" customWidth="1"/>
    <col min="13828" max="13828" width="10.5" style="340" customWidth="1"/>
    <col min="13829" max="13829" width="12.5" style="340" customWidth="1"/>
    <col min="13830" max="13830" width="42.25" style="340" customWidth="1"/>
    <col min="13831" max="13831" width="5.5" style="340" customWidth="1"/>
    <col min="13832" max="13832" width="6.25" style="340" customWidth="1"/>
    <col min="13833" max="14080" width="9" style="340"/>
    <col min="14081" max="14081" width="4.375" style="340" customWidth="1"/>
    <col min="14082" max="14082" width="20" style="340" customWidth="1"/>
    <col min="14083" max="14083" width="29.5" style="340" customWidth="1"/>
    <col min="14084" max="14084" width="10.5" style="340" customWidth="1"/>
    <col min="14085" max="14085" width="12.5" style="340" customWidth="1"/>
    <col min="14086" max="14086" width="42.25" style="340" customWidth="1"/>
    <col min="14087" max="14087" width="5.5" style="340" customWidth="1"/>
    <col min="14088" max="14088" width="6.25" style="340" customWidth="1"/>
    <col min="14089" max="14336" width="9" style="340"/>
    <col min="14337" max="14337" width="4.375" style="340" customWidth="1"/>
    <col min="14338" max="14338" width="20" style="340" customWidth="1"/>
    <col min="14339" max="14339" width="29.5" style="340" customWidth="1"/>
    <col min="14340" max="14340" width="10.5" style="340" customWidth="1"/>
    <col min="14341" max="14341" width="12.5" style="340" customWidth="1"/>
    <col min="14342" max="14342" width="42.25" style="340" customWidth="1"/>
    <col min="14343" max="14343" width="5.5" style="340" customWidth="1"/>
    <col min="14344" max="14344" width="6.25" style="340" customWidth="1"/>
    <col min="14345" max="14592" width="9" style="340"/>
    <col min="14593" max="14593" width="4.375" style="340" customWidth="1"/>
    <col min="14594" max="14594" width="20" style="340" customWidth="1"/>
    <col min="14595" max="14595" width="29.5" style="340" customWidth="1"/>
    <col min="14596" max="14596" width="10.5" style="340" customWidth="1"/>
    <col min="14597" max="14597" width="12.5" style="340" customWidth="1"/>
    <col min="14598" max="14598" width="42.25" style="340" customWidth="1"/>
    <col min="14599" max="14599" width="5.5" style="340" customWidth="1"/>
    <col min="14600" max="14600" width="6.25" style="340" customWidth="1"/>
    <col min="14601" max="14848" width="9" style="340"/>
    <col min="14849" max="14849" width="4.375" style="340" customWidth="1"/>
    <col min="14850" max="14850" width="20" style="340" customWidth="1"/>
    <col min="14851" max="14851" width="29.5" style="340" customWidth="1"/>
    <col min="14852" max="14852" width="10.5" style="340" customWidth="1"/>
    <col min="14853" max="14853" width="12.5" style="340" customWidth="1"/>
    <col min="14854" max="14854" width="42.25" style="340" customWidth="1"/>
    <col min="14855" max="14855" width="5.5" style="340" customWidth="1"/>
    <col min="14856" max="14856" width="6.25" style="340" customWidth="1"/>
    <col min="14857" max="15104" width="9" style="340"/>
    <col min="15105" max="15105" width="4.375" style="340" customWidth="1"/>
    <col min="15106" max="15106" width="20" style="340" customWidth="1"/>
    <col min="15107" max="15107" width="29.5" style="340" customWidth="1"/>
    <col min="15108" max="15108" width="10.5" style="340" customWidth="1"/>
    <col min="15109" max="15109" width="12.5" style="340" customWidth="1"/>
    <col min="15110" max="15110" width="42.25" style="340" customWidth="1"/>
    <col min="15111" max="15111" width="5.5" style="340" customWidth="1"/>
    <col min="15112" max="15112" width="6.25" style="340" customWidth="1"/>
    <col min="15113" max="15360" width="9" style="340"/>
    <col min="15361" max="15361" width="4.375" style="340" customWidth="1"/>
    <col min="15362" max="15362" width="20" style="340" customWidth="1"/>
    <col min="15363" max="15363" width="29.5" style="340" customWidth="1"/>
    <col min="15364" max="15364" width="10.5" style="340" customWidth="1"/>
    <col min="15365" max="15365" width="12.5" style="340" customWidth="1"/>
    <col min="15366" max="15366" width="42.25" style="340" customWidth="1"/>
    <col min="15367" max="15367" width="5.5" style="340" customWidth="1"/>
    <col min="15368" max="15368" width="6.25" style="340" customWidth="1"/>
    <col min="15369" max="15616" width="9" style="340"/>
    <col min="15617" max="15617" width="4.375" style="340" customWidth="1"/>
    <col min="15618" max="15618" width="20" style="340" customWidth="1"/>
    <col min="15619" max="15619" width="29.5" style="340" customWidth="1"/>
    <col min="15620" max="15620" width="10.5" style="340" customWidth="1"/>
    <col min="15621" max="15621" width="12.5" style="340" customWidth="1"/>
    <col min="15622" max="15622" width="42.25" style="340" customWidth="1"/>
    <col min="15623" max="15623" width="5.5" style="340" customWidth="1"/>
    <col min="15624" max="15624" width="6.25" style="340" customWidth="1"/>
    <col min="15625" max="15872" width="9" style="340"/>
    <col min="15873" max="15873" width="4.375" style="340" customWidth="1"/>
    <col min="15874" max="15874" width="20" style="340" customWidth="1"/>
    <col min="15875" max="15875" width="29.5" style="340" customWidth="1"/>
    <col min="15876" max="15876" width="10.5" style="340" customWidth="1"/>
    <col min="15877" max="15877" width="12.5" style="340" customWidth="1"/>
    <col min="15878" max="15878" width="42.25" style="340" customWidth="1"/>
    <col min="15879" max="15879" width="5.5" style="340" customWidth="1"/>
    <col min="15880" max="15880" width="6.25" style="340" customWidth="1"/>
    <col min="15881" max="16128" width="9" style="340"/>
    <col min="16129" max="16129" width="4.375" style="340" customWidth="1"/>
    <col min="16130" max="16130" width="20" style="340" customWidth="1"/>
    <col min="16131" max="16131" width="29.5" style="340" customWidth="1"/>
    <col min="16132" max="16132" width="10.5" style="340" customWidth="1"/>
    <col min="16133" max="16133" width="12.5" style="340" customWidth="1"/>
    <col min="16134" max="16134" width="42.25" style="340" customWidth="1"/>
    <col min="16135" max="16135" width="5.5" style="340" customWidth="1"/>
    <col min="16136" max="16136" width="6.25" style="340" customWidth="1"/>
    <col min="16137" max="16384" width="9" style="340"/>
  </cols>
  <sheetData>
    <row r="1" spans="2:6" ht="36" customHeight="1" thickBot="1">
      <c r="B1" s="337" t="s">
        <v>580</v>
      </c>
      <c r="C1" s="338"/>
      <c r="D1" s="339"/>
      <c r="E1" s="339"/>
    </row>
    <row r="2" spans="2:6" ht="23.25" customHeight="1" thickBot="1">
      <c r="B2" s="1249" t="s">
        <v>75</v>
      </c>
      <c r="C2" s="1250" t="s">
        <v>76</v>
      </c>
      <c r="D2" s="1250" t="s">
        <v>77</v>
      </c>
      <c r="E2" s="1250" t="s">
        <v>78</v>
      </c>
      <c r="F2" s="1251" t="s">
        <v>79</v>
      </c>
    </row>
    <row r="3" spans="2:6" ht="23.25" customHeight="1">
      <c r="B3" s="1810" t="s">
        <v>267</v>
      </c>
      <c r="C3" s="1811"/>
      <c r="D3" s="1253"/>
      <c r="E3" s="1253"/>
      <c r="F3" s="1254"/>
    </row>
    <row r="4" spans="2:6" ht="30" customHeight="1">
      <c r="B4" s="413" t="s">
        <v>1275</v>
      </c>
      <c r="C4" s="446" t="s">
        <v>567</v>
      </c>
      <c r="D4" s="447">
        <f>'2-1.사업수량표'!B6</f>
        <v>43</v>
      </c>
      <c r="E4" s="1258"/>
      <c r="F4" s="414" t="s">
        <v>568</v>
      </c>
    </row>
    <row r="5" spans="2:6" ht="30" customHeight="1">
      <c r="B5" s="1256" t="s">
        <v>1727</v>
      </c>
      <c r="C5" s="1252" t="s">
        <v>1541</v>
      </c>
      <c r="D5" s="447">
        <f>'2-1.사업수량표'!D6</f>
        <v>37</v>
      </c>
      <c r="E5" s="1812" t="s">
        <v>127</v>
      </c>
      <c r="F5" s="1255" t="s">
        <v>1083</v>
      </c>
    </row>
    <row r="6" spans="2:6" ht="54">
      <c r="B6" s="1383" t="s">
        <v>1728</v>
      </c>
      <c r="C6" s="1252" t="s">
        <v>1726</v>
      </c>
      <c r="D6" s="447">
        <f>'2-1.사업수량표'!E6</f>
        <v>13</v>
      </c>
      <c r="E6" s="1812"/>
      <c r="F6" s="1255" t="s">
        <v>1280</v>
      </c>
    </row>
    <row r="7" spans="2:6" ht="30" customHeight="1" thickBot="1">
      <c r="B7" s="1386" t="s">
        <v>1729</v>
      </c>
      <c r="C7" s="1384" t="s">
        <v>1082</v>
      </c>
      <c r="D7" s="1385">
        <f>'2-1.사업수량표'!F6</f>
        <v>2</v>
      </c>
      <c r="E7" s="1813"/>
      <c r="F7" s="1257"/>
    </row>
    <row r="8" spans="2:6" ht="20.100000000000001" customHeight="1">
      <c r="B8" s="1387"/>
    </row>
  </sheetData>
  <mergeCells count="2">
    <mergeCell ref="B3:C3"/>
    <mergeCell ref="E5:E7"/>
  </mergeCells>
  <phoneticPr fontId="9" type="noConversion"/>
  <pageMargins left="0.74803149606299213" right="0.74803149606299213" top="0.86614173228346458" bottom="0.39370078740157483" header="0" footer="0"/>
  <pageSetup paperSize="9" scale="95" orientation="landscape"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1"/>
  <sheetViews>
    <sheetView view="pageBreakPreview" zoomScaleNormal="100" zoomScaleSheetLayoutView="100" workbookViewId="0">
      <selection sqref="A1:E1"/>
    </sheetView>
  </sheetViews>
  <sheetFormatPr defaultRowHeight="14.25"/>
  <cols>
    <col min="1" max="1" width="18.125" customWidth="1"/>
    <col min="2" max="2" width="12.625" customWidth="1"/>
    <col min="3" max="3" width="11.375" customWidth="1"/>
    <col min="4" max="6" width="12.625" customWidth="1"/>
  </cols>
  <sheetData>
    <row r="1" spans="1:7" ht="42.75" customHeight="1">
      <c r="A1" s="1814" t="s">
        <v>1494</v>
      </c>
      <c r="B1" s="1815"/>
      <c r="C1" s="1815"/>
      <c r="D1" s="1815"/>
      <c r="E1" s="1815"/>
      <c r="F1" s="1259"/>
    </row>
    <row r="2" spans="1:7" ht="25.5" customHeight="1" thickBot="1">
      <c r="A2" s="941"/>
      <c r="B2" s="1381"/>
      <c r="C2" s="1381"/>
      <c r="D2" s="1381"/>
      <c r="E2" s="1382"/>
      <c r="F2" s="1382"/>
    </row>
    <row r="3" spans="1:7" ht="21.75" customHeight="1">
      <c r="A3" s="1816" t="s">
        <v>72</v>
      </c>
      <c r="B3" s="1821"/>
      <c r="C3" s="1821"/>
      <c r="D3" s="1821"/>
      <c r="E3" s="1821"/>
      <c r="F3" s="1821"/>
    </row>
    <row r="4" spans="1:7" ht="21.75" customHeight="1">
      <c r="A4" s="1817"/>
      <c r="B4" s="1260"/>
      <c r="C4" s="1819" t="s">
        <v>91</v>
      </c>
      <c r="D4" s="1820"/>
      <c r="E4" s="1820"/>
      <c r="F4" s="1820"/>
    </row>
    <row r="5" spans="1:7" ht="17.25" thickBot="1">
      <c r="A5" s="1818"/>
      <c r="B5" s="426" t="s">
        <v>90</v>
      </c>
      <c r="C5" s="59" t="s">
        <v>92</v>
      </c>
      <c r="D5" s="58" t="s">
        <v>89</v>
      </c>
      <c r="E5" s="58" t="s">
        <v>93</v>
      </c>
      <c r="F5" s="426" t="s">
        <v>614</v>
      </c>
    </row>
    <row r="6" spans="1:7" ht="36" customHeight="1" thickTop="1" thickBot="1">
      <c r="A6" s="61" t="s">
        <v>0</v>
      </c>
      <c r="B6" s="76">
        <f>SUM(B7:B11)</f>
        <v>43</v>
      </c>
      <c r="C6" s="62">
        <f>SUM(C7:C11)</f>
        <v>52</v>
      </c>
      <c r="D6" s="76">
        <f>SUM(D7:D11)</f>
        <v>37</v>
      </c>
      <c r="E6" s="76">
        <f t="shared" ref="E6" si="0">SUM(E7:E11)</f>
        <v>13</v>
      </c>
      <c r="F6" s="76">
        <f>SUM(F7:F11)</f>
        <v>2</v>
      </c>
      <c r="G6" s="448"/>
    </row>
    <row r="7" spans="1:7" ht="36" customHeight="1">
      <c r="A7" s="60" t="s">
        <v>601</v>
      </c>
      <c r="B7" s="427">
        <v>0</v>
      </c>
      <c r="C7" s="77">
        <f>SUM(D7:F7)</f>
        <v>23</v>
      </c>
      <c r="D7" s="427">
        <f>'2-3.지구별내역(지하수영향조사)'!C5</f>
        <v>17</v>
      </c>
      <c r="E7" s="427">
        <f>'2-4.지구별내역(지하수사후관리)'!C6</f>
        <v>4</v>
      </c>
      <c r="F7" s="1239">
        <f>'2. 관정내역'!C4</f>
        <v>2</v>
      </c>
    </row>
    <row r="8" spans="1:7" ht="36" customHeight="1">
      <c r="A8" s="428" t="s">
        <v>600</v>
      </c>
      <c r="B8" s="942">
        <f>'2-2.지구별내역(정기수질검사)'!C50</f>
        <v>1</v>
      </c>
      <c r="C8" s="77">
        <f>SUM(D8:F8)</f>
        <v>0</v>
      </c>
      <c r="D8" s="942">
        <v>0</v>
      </c>
      <c r="E8" s="427">
        <v>0</v>
      </c>
      <c r="F8" s="1239">
        <v>0</v>
      </c>
    </row>
    <row r="9" spans="1:7" ht="36" customHeight="1">
      <c r="A9" s="428" t="s">
        <v>599</v>
      </c>
      <c r="B9" s="942">
        <f>'2-2.지구별내역(정기수질검사)'!C44</f>
        <v>2</v>
      </c>
      <c r="C9" s="77">
        <f>SUM(D9:F9)</f>
        <v>2</v>
      </c>
      <c r="D9" s="942">
        <f>'2-3.지구별내역(지하수영향조사)'!C43</f>
        <v>1</v>
      </c>
      <c r="E9" s="427">
        <f>'2-4.지구별내역(지하수사후관리)'!C11</f>
        <v>1</v>
      </c>
      <c r="F9" s="1239">
        <v>0</v>
      </c>
    </row>
    <row r="10" spans="1:7" ht="36" customHeight="1">
      <c r="A10" s="428" t="s">
        <v>1493</v>
      </c>
      <c r="B10" s="942">
        <f>'2-2.지구별내역(정기수질검사)'!C47</f>
        <v>2</v>
      </c>
      <c r="C10" s="77">
        <f>SUM(D10:F10)</f>
        <v>0</v>
      </c>
      <c r="D10" s="942">
        <v>0</v>
      </c>
      <c r="E10" s="427">
        <v>0</v>
      </c>
      <c r="F10" s="1239">
        <v>0</v>
      </c>
    </row>
    <row r="11" spans="1:7" ht="36" customHeight="1" thickBot="1">
      <c r="A11" s="429" t="s">
        <v>1495</v>
      </c>
      <c r="B11" s="430">
        <f>'2-2.지구별내역(정기수질검사)'!C5</f>
        <v>38</v>
      </c>
      <c r="C11" s="943">
        <f>SUM(D11:F11)</f>
        <v>27</v>
      </c>
      <c r="D11" s="430">
        <f>'2-3.지구별내역(지하수영향조사)'!C23</f>
        <v>19</v>
      </c>
      <c r="E11" s="944">
        <f>'2-4.지구별내역(지하수사후관리)'!C13</f>
        <v>8</v>
      </c>
      <c r="F11" s="1240">
        <v>0</v>
      </c>
    </row>
  </sheetData>
  <mergeCells count="4">
    <mergeCell ref="A1:E1"/>
    <mergeCell ref="A3:A5"/>
    <mergeCell ref="C4:F4"/>
    <mergeCell ref="B3:F3"/>
  </mergeCells>
  <phoneticPr fontId="9" type="noConversion"/>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6"/>
  <sheetViews>
    <sheetView view="pageBreakPreview" zoomScaleNormal="100" zoomScaleSheetLayoutView="100" workbookViewId="0">
      <selection activeCell="D31" sqref="D31"/>
    </sheetView>
  </sheetViews>
  <sheetFormatPr defaultRowHeight="14.25"/>
  <cols>
    <col min="2" max="2" width="9" style="347"/>
    <col min="3" max="3" width="10.875" bestFit="1" customWidth="1"/>
    <col min="4" max="7" width="7.375" customWidth="1"/>
    <col min="9" max="9" width="15" bestFit="1" customWidth="1"/>
    <col min="10" max="10" width="9" customWidth="1"/>
    <col min="11" max="12" width="15.375" bestFit="1" customWidth="1"/>
    <col min="13" max="13" width="22.75" bestFit="1" customWidth="1"/>
  </cols>
  <sheetData>
    <row r="1" spans="1:13" ht="27" thickBot="1">
      <c r="A1" s="51" t="s">
        <v>239</v>
      </c>
      <c r="B1" s="346"/>
      <c r="C1" s="63"/>
      <c r="D1" s="63"/>
      <c r="E1" s="63"/>
      <c r="F1" s="63"/>
      <c r="G1" s="63"/>
      <c r="H1" s="63"/>
      <c r="I1" s="63"/>
      <c r="J1" s="63"/>
      <c r="K1" s="63"/>
      <c r="L1" s="63"/>
      <c r="M1" s="63"/>
    </row>
    <row r="2" spans="1:13" ht="16.5">
      <c r="A2" s="1822" t="s">
        <v>225</v>
      </c>
      <c r="B2" s="1824" t="s">
        <v>586</v>
      </c>
      <c r="C2" s="1832" t="s">
        <v>227</v>
      </c>
      <c r="D2" s="1824" t="s">
        <v>585</v>
      </c>
      <c r="E2" s="1832" t="s">
        <v>228</v>
      </c>
      <c r="F2" s="1832"/>
      <c r="G2" s="1832"/>
      <c r="H2" s="1832"/>
      <c r="I2" s="1833" t="s">
        <v>582</v>
      </c>
      <c r="J2" s="1835" t="s">
        <v>587</v>
      </c>
      <c r="K2" s="1833" t="s">
        <v>229</v>
      </c>
      <c r="L2" s="1833" t="s">
        <v>230</v>
      </c>
      <c r="M2" s="1830" t="s">
        <v>231</v>
      </c>
    </row>
    <row r="3" spans="1:13" ht="17.25" thickBot="1">
      <c r="A3" s="1823"/>
      <c r="B3" s="1825"/>
      <c r="C3" s="1825"/>
      <c r="D3" s="1825"/>
      <c r="E3" s="64" t="s">
        <v>232</v>
      </c>
      <c r="F3" s="64" t="s">
        <v>233</v>
      </c>
      <c r="G3" s="64" t="s">
        <v>234</v>
      </c>
      <c r="H3" s="64" t="s">
        <v>235</v>
      </c>
      <c r="I3" s="1834"/>
      <c r="J3" s="1834"/>
      <c r="K3" s="1834"/>
      <c r="L3" s="1834"/>
      <c r="M3" s="1831"/>
    </row>
    <row r="4" spans="1:13" ht="17.25" thickBot="1">
      <c r="A4" s="65" t="s">
        <v>237</v>
      </c>
      <c r="B4" s="66"/>
      <c r="C4" s="66">
        <f>COUNTA(C5:C25)</f>
        <v>21</v>
      </c>
      <c r="D4" s="66" t="s">
        <v>631</v>
      </c>
      <c r="E4" s="66"/>
      <c r="F4" s="66"/>
      <c r="G4" s="66"/>
      <c r="H4" s="66"/>
      <c r="I4" s="66"/>
      <c r="J4" s="66"/>
      <c r="K4" s="66"/>
      <c r="L4" s="66"/>
      <c r="M4" s="67"/>
    </row>
    <row r="5" spans="1:13" ht="20.25" customHeight="1">
      <c r="A5" s="1828" t="s">
        <v>236</v>
      </c>
      <c r="B5" s="1826" t="s">
        <v>593</v>
      </c>
      <c r="C5" s="415" t="s">
        <v>797</v>
      </c>
      <c r="D5" s="343" t="s">
        <v>581</v>
      </c>
      <c r="E5" s="415" t="s">
        <v>594</v>
      </c>
      <c r="F5" s="415" t="s">
        <v>596</v>
      </c>
      <c r="G5" s="415" t="s">
        <v>814</v>
      </c>
      <c r="H5" s="415" t="s">
        <v>815</v>
      </c>
      <c r="I5" s="415" t="s">
        <v>836</v>
      </c>
      <c r="J5" s="416">
        <v>700</v>
      </c>
      <c r="K5" s="651">
        <v>43318</v>
      </c>
      <c r="L5" s="652">
        <v>45112</v>
      </c>
      <c r="M5" s="68" t="s">
        <v>584</v>
      </c>
    </row>
    <row r="6" spans="1:13" ht="20.25" customHeight="1">
      <c r="A6" s="1829"/>
      <c r="B6" s="1827"/>
      <c r="C6" s="417" t="s">
        <v>798</v>
      </c>
      <c r="D6" s="344" t="s">
        <v>581</v>
      </c>
      <c r="E6" s="417" t="s">
        <v>594</v>
      </c>
      <c r="F6" s="417" t="s">
        <v>595</v>
      </c>
      <c r="G6" s="417" t="s">
        <v>598</v>
      </c>
      <c r="H6" s="417" t="s">
        <v>816</v>
      </c>
      <c r="I6" s="417" t="s">
        <v>837</v>
      </c>
      <c r="J6" s="418">
        <v>400</v>
      </c>
      <c r="K6" s="651">
        <v>43318</v>
      </c>
      <c r="L6" s="652">
        <v>45112</v>
      </c>
      <c r="M6" s="70" t="s">
        <v>583</v>
      </c>
    </row>
    <row r="7" spans="1:13" ht="20.25" customHeight="1">
      <c r="A7" s="1829"/>
      <c r="B7" s="1827"/>
      <c r="C7" s="417" t="s">
        <v>603</v>
      </c>
      <c r="D7" s="344" t="s">
        <v>581</v>
      </c>
      <c r="E7" s="417" t="s">
        <v>594</v>
      </c>
      <c r="F7" s="417" t="s">
        <v>595</v>
      </c>
      <c r="G7" s="417" t="s">
        <v>597</v>
      </c>
      <c r="H7" s="417" t="s">
        <v>608</v>
      </c>
      <c r="I7" s="417" t="s">
        <v>838</v>
      </c>
      <c r="J7" s="418">
        <v>1100</v>
      </c>
      <c r="K7" s="651">
        <v>43318</v>
      </c>
      <c r="L7" s="652">
        <v>45112</v>
      </c>
      <c r="M7" s="70" t="s">
        <v>583</v>
      </c>
    </row>
    <row r="8" spans="1:13" ht="20.25" customHeight="1">
      <c r="A8" s="1829"/>
      <c r="B8" s="1827"/>
      <c r="C8" s="417" t="s">
        <v>604</v>
      </c>
      <c r="D8" s="344" t="s">
        <v>581</v>
      </c>
      <c r="E8" s="417" t="s">
        <v>594</v>
      </c>
      <c r="F8" s="417" t="s">
        <v>595</v>
      </c>
      <c r="G8" s="417" t="s">
        <v>607</v>
      </c>
      <c r="H8" s="417" t="s">
        <v>609</v>
      </c>
      <c r="I8" s="417" t="s">
        <v>839</v>
      </c>
      <c r="J8" s="418">
        <v>600</v>
      </c>
      <c r="K8" s="651">
        <v>43318</v>
      </c>
      <c r="L8" s="652">
        <v>45112</v>
      </c>
      <c r="M8" s="70" t="s">
        <v>583</v>
      </c>
    </row>
    <row r="9" spans="1:13" ht="20.25" customHeight="1">
      <c r="A9" s="1829"/>
      <c r="B9" s="1827"/>
      <c r="C9" s="417" t="s">
        <v>605</v>
      </c>
      <c r="D9" s="344" t="s">
        <v>581</v>
      </c>
      <c r="E9" s="417" t="s">
        <v>594</v>
      </c>
      <c r="F9" s="417" t="s">
        <v>595</v>
      </c>
      <c r="G9" s="417" t="s">
        <v>607</v>
      </c>
      <c r="H9" s="417" t="s">
        <v>610</v>
      </c>
      <c r="I9" s="417" t="s">
        <v>840</v>
      </c>
      <c r="J9" s="418">
        <v>700</v>
      </c>
      <c r="K9" s="651">
        <v>43318</v>
      </c>
      <c r="L9" s="652">
        <v>45112</v>
      </c>
      <c r="M9" s="70" t="s">
        <v>583</v>
      </c>
    </row>
    <row r="10" spans="1:13" ht="20.25" customHeight="1">
      <c r="A10" s="1829"/>
      <c r="B10" s="1827"/>
      <c r="C10" s="417" t="s">
        <v>799</v>
      </c>
      <c r="D10" s="344" t="s">
        <v>581</v>
      </c>
      <c r="E10" s="417" t="s">
        <v>594</v>
      </c>
      <c r="F10" s="417" t="s">
        <v>595</v>
      </c>
      <c r="G10" s="417" t="s">
        <v>817</v>
      </c>
      <c r="H10" s="417" t="s">
        <v>818</v>
      </c>
      <c r="I10" s="417" t="s">
        <v>841</v>
      </c>
      <c r="J10" s="418">
        <v>650</v>
      </c>
      <c r="K10" s="651">
        <v>43318</v>
      </c>
      <c r="L10" s="652">
        <v>45112</v>
      </c>
      <c r="M10" s="70" t="s">
        <v>583</v>
      </c>
    </row>
    <row r="11" spans="1:13" ht="20.25" customHeight="1">
      <c r="A11" s="1829"/>
      <c r="B11" s="1827"/>
      <c r="C11" s="417" t="s">
        <v>800</v>
      </c>
      <c r="D11" s="344" t="s">
        <v>581</v>
      </c>
      <c r="E11" s="417" t="s">
        <v>594</v>
      </c>
      <c r="F11" s="417" t="s">
        <v>595</v>
      </c>
      <c r="G11" s="417" t="s">
        <v>607</v>
      </c>
      <c r="H11" s="417" t="s">
        <v>819</v>
      </c>
      <c r="I11" s="417" t="s">
        <v>842</v>
      </c>
      <c r="J11" s="418">
        <v>500</v>
      </c>
      <c r="K11" s="651">
        <v>43318</v>
      </c>
      <c r="L11" s="652">
        <v>45112</v>
      </c>
      <c r="M11" s="70" t="s">
        <v>583</v>
      </c>
    </row>
    <row r="12" spans="1:13" ht="20.25" customHeight="1">
      <c r="A12" s="1829"/>
      <c r="B12" s="1827"/>
      <c r="C12" s="417" t="s">
        <v>801</v>
      </c>
      <c r="D12" s="344" t="s">
        <v>581</v>
      </c>
      <c r="E12" s="417" t="s">
        <v>594</v>
      </c>
      <c r="F12" s="417" t="s">
        <v>595</v>
      </c>
      <c r="G12" s="417" t="s">
        <v>820</v>
      </c>
      <c r="H12" s="417" t="s">
        <v>821</v>
      </c>
      <c r="I12" s="417" t="s">
        <v>843</v>
      </c>
      <c r="J12" s="418">
        <v>740</v>
      </c>
      <c r="K12" s="651">
        <v>43318</v>
      </c>
      <c r="L12" s="652">
        <v>45112</v>
      </c>
      <c r="M12" s="70" t="s">
        <v>583</v>
      </c>
    </row>
    <row r="13" spans="1:13" ht="20.25" customHeight="1">
      <c r="A13" s="1829"/>
      <c r="B13" s="1827"/>
      <c r="C13" s="417" t="s">
        <v>606</v>
      </c>
      <c r="D13" s="344" t="s">
        <v>581</v>
      </c>
      <c r="E13" s="417" t="s">
        <v>594</v>
      </c>
      <c r="F13" s="417" t="s">
        <v>595</v>
      </c>
      <c r="G13" s="417" t="s">
        <v>611</v>
      </c>
      <c r="H13" s="417" t="s">
        <v>612</v>
      </c>
      <c r="I13" s="417" t="s">
        <v>844</v>
      </c>
      <c r="J13" s="418">
        <v>650</v>
      </c>
      <c r="K13" s="651">
        <v>43318</v>
      </c>
      <c r="L13" s="652">
        <v>45112</v>
      </c>
      <c r="M13" s="70" t="s">
        <v>583</v>
      </c>
    </row>
    <row r="14" spans="1:13" ht="20.25" customHeight="1">
      <c r="A14" s="1829"/>
      <c r="B14" s="1827"/>
      <c r="C14" s="417" t="s">
        <v>802</v>
      </c>
      <c r="D14" s="344" t="s">
        <v>581</v>
      </c>
      <c r="E14" s="417" t="s">
        <v>594</v>
      </c>
      <c r="F14" s="417" t="s">
        <v>595</v>
      </c>
      <c r="G14" s="417" t="s">
        <v>822</v>
      </c>
      <c r="H14" s="417" t="s">
        <v>823</v>
      </c>
      <c r="I14" s="417" t="s">
        <v>845</v>
      </c>
      <c r="J14" s="418">
        <v>650</v>
      </c>
      <c r="K14" s="651">
        <v>43318</v>
      </c>
      <c r="L14" s="652">
        <v>45112</v>
      </c>
      <c r="M14" s="70" t="s">
        <v>583</v>
      </c>
    </row>
    <row r="15" spans="1:13" ht="20.25" customHeight="1">
      <c r="A15" s="1829"/>
      <c r="B15" s="1827"/>
      <c r="C15" s="417" t="s">
        <v>803</v>
      </c>
      <c r="D15" s="344" t="s">
        <v>581</v>
      </c>
      <c r="E15" s="417" t="s">
        <v>594</v>
      </c>
      <c r="F15" s="417" t="s">
        <v>595</v>
      </c>
      <c r="G15" s="417" t="s">
        <v>822</v>
      </c>
      <c r="H15" s="417" t="s">
        <v>824</v>
      </c>
      <c r="I15" s="417" t="s">
        <v>846</v>
      </c>
      <c r="J15" s="418">
        <v>850</v>
      </c>
      <c r="K15" s="651">
        <v>43318</v>
      </c>
      <c r="L15" s="652">
        <v>45112</v>
      </c>
      <c r="M15" s="70" t="s">
        <v>583</v>
      </c>
    </row>
    <row r="16" spans="1:13" ht="20.25" customHeight="1">
      <c r="A16" s="1829"/>
      <c r="B16" s="1827"/>
      <c r="C16" s="417" t="s">
        <v>804</v>
      </c>
      <c r="D16" s="344" t="s">
        <v>581</v>
      </c>
      <c r="E16" s="417" t="s">
        <v>594</v>
      </c>
      <c r="F16" s="417" t="s">
        <v>595</v>
      </c>
      <c r="G16" s="417" t="s">
        <v>825</v>
      </c>
      <c r="H16" s="417" t="s">
        <v>826</v>
      </c>
      <c r="I16" s="417" t="s">
        <v>847</v>
      </c>
      <c r="J16" s="418">
        <v>370</v>
      </c>
      <c r="K16" s="651">
        <v>43318</v>
      </c>
      <c r="L16" s="652">
        <v>45112</v>
      </c>
      <c r="M16" s="70" t="s">
        <v>583</v>
      </c>
    </row>
    <row r="17" spans="1:13" ht="20.25" customHeight="1">
      <c r="A17" s="1829"/>
      <c r="B17" s="1827"/>
      <c r="C17" s="417" t="s">
        <v>805</v>
      </c>
      <c r="D17" s="344" t="s">
        <v>581</v>
      </c>
      <c r="E17" s="417" t="s">
        <v>594</v>
      </c>
      <c r="F17" s="417" t="s">
        <v>595</v>
      </c>
      <c r="G17" s="417" t="s">
        <v>825</v>
      </c>
      <c r="H17" s="417" t="s">
        <v>827</v>
      </c>
      <c r="I17" s="417" t="s">
        <v>848</v>
      </c>
      <c r="J17" s="418">
        <v>800</v>
      </c>
      <c r="K17" s="651">
        <v>43318</v>
      </c>
      <c r="L17" s="652">
        <v>45112</v>
      </c>
      <c r="M17" s="70" t="s">
        <v>583</v>
      </c>
    </row>
    <row r="18" spans="1:13" ht="20.25" customHeight="1">
      <c r="A18" s="1829"/>
      <c r="B18" s="1827"/>
      <c r="C18" s="417" t="s">
        <v>806</v>
      </c>
      <c r="D18" s="344" t="s">
        <v>581</v>
      </c>
      <c r="E18" s="417" t="s">
        <v>594</v>
      </c>
      <c r="F18" s="417" t="s">
        <v>595</v>
      </c>
      <c r="G18" s="417" t="s">
        <v>825</v>
      </c>
      <c r="H18" s="417" t="s">
        <v>828</v>
      </c>
      <c r="I18" s="417" t="s">
        <v>849</v>
      </c>
      <c r="J18" s="418">
        <v>800</v>
      </c>
      <c r="K18" s="651">
        <v>43318</v>
      </c>
      <c r="L18" s="652">
        <v>45112</v>
      </c>
      <c r="M18" s="70" t="s">
        <v>583</v>
      </c>
    </row>
    <row r="19" spans="1:13" ht="20.25" customHeight="1">
      <c r="A19" s="1829"/>
      <c r="B19" s="1827"/>
      <c r="C19" s="417" t="s">
        <v>807</v>
      </c>
      <c r="D19" s="344" t="s">
        <v>581</v>
      </c>
      <c r="E19" s="417" t="s">
        <v>594</v>
      </c>
      <c r="F19" s="417" t="s">
        <v>595</v>
      </c>
      <c r="G19" s="417" t="s">
        <v>822</v>
      </c>
      <c r="H19" s="417" t="s">
        <v>829</v>
      </c>
      <c r="I19" s="417" t="s">
        <v>850</v>
      </c>
      <c r="J19" s="418">
        <v>600</v>
      </c>
      <c r="K19" s="651">
        <v>43318</v>
      </c>
      <c r="L19" s="652">
        <v>45112</v>
      </c>
      <c r="M19" s="70" t="s">
        <v>583</v>
      </c>
    </row>
    <row r="20" spans="1:13" ht="20.25" customHeight="1">
      <c r="A20" s="1829"/>
      <c r="B20" s="1827"/>
      <c r="C20" s="417" t="s">
        <v>808</v>
      </c>
      <c r="D20" s="344" t="s">
        <v>581</v>
      </c>
      <c r="E20" s="417" t="s">
        <v>594</v>
      </c>
      <c r="F20" s="417" t="s">
        <v>595</v>
      </c>
      <c r="G20" s="417" t="s">
        <v>822</v>
      </c>
      <c r="H20" s="417" t="s">
        <v>830</v>
      </c>
      <c r="I20" s="417" t="s">
        <v>851</v>
      </c>
      <c r="J20" s="418">
        <v>673</v>
      </c>
      <c r="K20" s="651">
        <v>43318</v>
      </c>
      <c r="L20" s="652">
        <v>45112</v>
      </c>
      <c r="M20" s="70" t="s">
        <v>583</v>
      </c>
    </row>
    <row r="21" spans="1:13" ht="20.25" customHeight="1">
      <c r="A21" s="1829"/>
      <c r="B21" s="1827"/>
      <c r="C21" s="417" t="s">
        <v>809</v>
      </c>
      <c r="D21" s="344" t="s">
        <v>581</v>
      </c>
      <c r="E21" s="417" t="s">
        <v>594</v>
      </c>
      <c r="F21" s="417" t="s">
        <v>595</v>
      </c>
      <c r="G21" s="424" t="s">
        <v>607</v>
      </c>
      <c r="H21" s="417" t="s">
        <v>831</v>
      </c>
      <c r="I21" s="417" t="s">
        <v>852</v>
      </c>
      <c r="J21" s="418">
        <v>250</v>
      </c>
      <c r="K21" s="651">
        <v>43318</v>
      </c>
      <c r="L21" s="652">
        <v>45112</v>
      </c>
      <c r="M21" s="70" t="s">
        <v>583</v>
      </c>
    </row>
    <row r="22" spans="1:13" ht="20.25" customHeight="1">
      <c r="A22" s="1829"/>
      <c r="B22" s="1827"/>
      <c r="C22" s="417" t="s">
        <v>810</v>
      </c>
      <c r="D22" s="344" t="s">
        <v>581</v>
      </c>
      <c r="E22" s="417" t="s">
        <v>594</v>
      </c>
      <c r="F22" s="417" t="s">
        <v>595</v>
      </c>
      <c r="G22" s="417" t="s">
        <v>817</v>
      </c>
      <c r="H22" s="417" t="s">
        <v>832</v>
      </c>
      <c r="I22" s="417" t="s">
        <v>853</v>
      </c>
      <c r="J22" s="418">
        <v>400</v>
      </c>
      <c r="K22" s="651">
        <v>43318</v>
      </c>
      <c r="L22" s="652">
        <v>45112</v>
      </c>
      <c r="M22" s="345" t="s">
        <v>583</v>
      </c>
    </row>
    <row r="23" spans="1:13" ht="20.25" customHeight="1">
      <c r="A23" s="1829"/>
      <c r="B23" s="1827"/>
      <c r="C23" s="417" t="s">
        <v>811</v>
      </c>
      <c r="D23" s="344" t="s">
        <v>581</v>
      </c>
      <c r="E23" s="417" t="s">
        <v>594</v>
      </c>
      <c r="F23" s="417" t="s">
        <v>595</v>
      </c>
      <c r="G23" s="417" t="s">
        <v>607</v>
      </c>
      <c r="H23" s="417" t="s">
        <v>833</v>
      </c>
      <c r="I23" s="417" t="s">
        <v>854</v>
      </c>
      <c r="J23" s="418">
        <v>350</v>
      </c>
      <c r="K23" s="651">
        <v>43318</v>
      </c>
      <c r="L23" s="652">
        <v>45112</v>
      </c>
      <c r="M23" s="345" t="s">
        <v>583</v>
      </c>
    </row>
    <row r="24" spans="1:13" ht="20.25" customHeight="1">
      <c r="A24" s="1829"/>
      <c r="B24" s="1827"/>
      <c r="C24" s="417" t="s">
        <v>812</v>
      </c>
      <c r="D24" s="344" t="s">
        <v>581</v>
      </c>
      <c r="E24" s="417" t="s">
        <v>594</v>
      </c>
      <c r="F24" s="417" t="s">
        <v>595</v>
      </c>
      <c r="G24" s="417" t="s">
        <v>825</v>
      </c>
      <c r="H24" s="417" t="s">
        <v>834</v>
      </c>
      <c r="I24" s="69" t="s">
        <v>855</v>
      </c>
      <c r="J24" s="418">
        <v>400</v>
      </c>
      <c r="K24" s="651">
        <v>43318</v>
      </c>
      <c r="L24" s="652">
        <v>45112</v>
      </c>
      <c r="M24" s="345" t="s">
        <v>583</v>
      </c>
    </row>
    <row r="25" spans="1:13" ht="20.25" customHeight="1" thickBot="1">
      <c r="A25" s="1829"/>
      <c r="B25" s="1827"/>
      <c r="C25" s="419" t="s">
        <v>813</v>
      </c>
      <c r="D25" s="420" t="s">
        <v>581</v>
      </c>
      <c r="E25" s="419" t="s">
        <v>594</v>
      </c>
      <c r="F25" s="419" t="s">
        <v>595</v>
      </c>
      <c r="G25" s="419" t="s">
        <v>611</v>
      </c>
      <c r="H25" s="419" t="s">
        <v>835</v>
      </c>
      <c r="I25" s="421" t="s">
        <v>856</v>
      </c>
      <c r="J25" s="422">
        <v>600</v>
      </c>
      <c r="K25" s="651">
        <v>43318</v>
      </c>
      <c r="L25" s="652">
        <v>45112</v>
      </c>
      <c r="M25" s="345" t="s">
        <v>583</v>
      </c>
    </row>
    <row r="26" spans="1:13" ht="15" thickTop="1"/>
  </sheetData>
  <sortState xmlns:xlrd2="http://schemas.microsoft.com/office/spreadsheetml/2017/richdata2" ref="C8:N19">
    <sortCondition ref="M8:M19"/>
  </sortState>
  <mergeCells count="12">
    <mergeCell ref="A2:A3"/>
    <mergeCell ref="B2:B3"/>
    <mergeCell ref="B5:B25"/>
    <mergeCell ref="A5:A25"/>
    <mergeCell ref="M2:M3"/>
    <mergeCell ref="C2:C3"/>
    <mergeCell ref="D2:D3"/>
    <mergeCell ref="E2:H2"/>
    <mergeCell ref="I2:I3"/>
    <mergeCell ref="J2:J3"/>
    <mergeCell ref="K2:K3"/>
    <mergeCell ref="L2:L3"/>
  </mergeCells>
  <phoneticPr fontId="9" type="noConversion"/>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99"/>
  <sheetViews>
    <sheetView view="pageBreakPreview" zoomScaleNormal="100" zoomScaleSheetLayoutView="100" workbookViewId="0"/>
  </sheetViews>
  <sheetFormatPr defaultRowHeight="14.25"/>
  <cols>
    <col min="1" max="1" width="12.75" customWidth="1"/>
    <col min="2" max="2" width="13" bestFit="1" customWidth="1"/>
    <col min="3" max="3" width="11.125" bestFit="1" customWidth="1"/>
    <col min="8" max="8" width="9.875" bestFit="1" customWidth="1"/>
    <col min="9" max="9" width="26" bestFit="1" customWidth="1"/>
    <col min="10" max="10" width="11.25" bestFit="1" customWidth="1"/>
    <col min="11" max="11" width="14" bestFit="1" customWidth="1"/>
  </cols>
  <sheetData>
    <row r="1" spans="1:11" ht="27" thickBot="1">
      <c r="A1" s="51" t="s">
        <v>1279</v>
      </c>
      <c r="B1" s="71"/>
      <c r="C1" s="71"/>
      <c r="D1" s="71"/>
      <c r="E1" s="71"/>
      <c r="F1" s="71"/>
      <c r="G1" s="71"/>
      <c r="H1" s="71"/>
      <c r="I1" s="71"/>
      <c r="J1" s="914"/>
      <c r="K1" s="938"/>
    </row>
    <row r="2" spans="1:11" ht="16.5">
      <c r="A2" s="1844" t="s">
        <v>225</v>
      </c>
      <c r="B2" s="1846" t="s">
        <v>226</v>
      </c>
      <c r="C2" s="1846" t="s">
        <v>227</v>
      </c>
      <c r="D2" s="1846" t="s">
        <v>238</v>
      </c>
      <c r="E2" s="1846" t="s">
        <v>228</v>
      </c>
      <c r="F2" s="1846"/>
      <c r="G2" s="1846"/>
      <c r="H2" s="1846"/>
      <c r="I2" s="1843" t="s">
        <v>588</v>
      </c>
      <c r="J2" s="1839" t="s">
        <v>613</v>
      </c>
      <c r="K2" s="1841" t="s">
        <v>590</v>
      </c>
    </row>
    <row r="3" spans="1:11" ht="17.25" thickBot="1">
      <c r="A3" s="1845"/>
      <c r="B3" s="1847"/>
      <c r="C3" s="1848"/>
      <c r="D3" s="1848"/>
      <c r="E3" s="348" t="s">
        <v>232</v>
      </c>
      <c r="F3" s="348" t="s">
        <v>233</v>
      </c>
      <c r="G3" s="348" t="s">
        <v>234</v>
      </c>
      <c r="H3" s="348" t="s">
        <v>235</v>
      </c>
      <c r="I3" s="1840"/>
      <c r="J3" s="1840"/>
      <c r="K3" s="1842"/>
    </row>
    <row r="4" spans="1:11" ht="16.5" customHeight="1" thickBot="1">
      <c r="A4" s="1836" t="s">
        <v>1057</v>
      </c>
      <c r="B4" s="1849"/>
      <c r="C4" s="912">
        <f>C5+C44+C47+C50</f>
        <v>43</v>
      </c>
      <c r="D4" s="349" t="s">
        <v>630</v>
      </c>
      <c r="E4" s="349"/>
      <c r="F4" s="349"/>
      <c r="G4" s="349"/>
      <c r="H4" s="349"/>
      <c r="I4" s="349"/>
      <c r="J4" s="349"/>
      <c r="K4" s="350"/>
    </row>
    <row r="5" spans="1:11" ht="17.25" customHeight="1">
      <c r="A5" s="1836"/>
      <c r="B5" s="1284" t="s">
        <v>1055</v>
      </c>
      <c r="C5" s="912">
        <f>COUNTA(C6:C43)</f>
        <v>38</v>
      </c>
      <c r="D5" s="1274" t="s">
        <v>1056</v>
      </c>
      <c r="E5" s="1275"/>
      <c r="F5" s="1274"/>
      <c r="G5" s="1274"/>
      <c r="H5" s="1276"/>
      <c r="I5" s="1274"/>
      <c r="J5" s="1277"/>
      <c r="K5" s="1278"/>
    </row>
    <row r="6" spans="1:11" ht="17.25" customHeight="1">
      <c r="A6" s="1837"/>
      <c r="B6" s="1850" t="s">
        <v>1491</v>
      </c>
      <c r="C6" s="1281" t="s">
        <v>802</v>
      </c>
      <c r="D6" s="653" t="s">
        <v>1043</v>
      </c>
      <c r="E6" s="653" t="s">
        <v>594</v>
      </c>
      <c r="F6" s="1282" t="s">
        <v>595</v>
      </c>
      <c r="G6" s="1282" t="s">
        <v>822</v>
      </c>
      <c r="H6" s="1295">
        <v>2485</v>
      </c>
      <c r="I6" s="1282" t="s">
        <v>845</v>
      </c>
      <c r="J6" s="1298">
        <v>650</v>
      </c>
      <c r="K6" s="1285">
        <v>45085</v>
      </c>
    </row>
    <row r="7" spans="1:11" ht="17.25" customHeight="1">
      <c r="A7" s="1837"/>
      <c r="B7" s="1851"/>
      <c r="C7" s="1283" t="s">
        <v>808</v>
      </c>
      <c r="D7" s="417" t="s">
        <v>1043</v>
      </c>
      <c r="E7" s="417" t="s">
        <v>594</v>
      </c>
      <c r="F7" s="1279" t="s">
        <v>595</v>
      </c>
      <c r="G7" s="1279" t="s">
        <v>822</v>
      </c>
      <c r="H7" s="1294">
        <v>2493</v>
      </c>
      <c r="I7" s="1279" t="s">
        <v>851</v>
      </c>
      <c r="J7" s="1299">
        <v>700</v>
      </c>
      <c r="K7" s="1286">
        <v>45085</v>
      </c>
    </row>
    <row r="8" spans="1:11" ht="17.25" customHeight="1">
      <c r="A8" s="1837"/>
      <c r="B8" s="1851"/>
      <c r="C8" s="1283" t="s">
        <v>807</v>
      </c>
      <c r="D8" s="417" t="s">
        <v>1043</v>
      </c>
      <c r="E8" s="417" t="s">
        <v>594</v>
      </c>
      <c r="F8" s="1279" t="s">
        <v>595</v>
      </c>
      <c r="G8" s="1279" t="s">
        <v>822</v>
      </c>
      <c r="H8" s="1294">
        <v>2506</v>
      </c>
      <c r="I8" s="1279" t="s">
        <v>850</v>
      </c>
      <c r="J8" s="1299">
        <v>600</v>
      </c>
      <c r="K8" s="1286">
        <v>45085</v>
      </c>
    </row>
    <row r="9" spans="1:11" ht="17.25" customHeight="1">
      <c r="A9" s="1837"/>
      <c r="B9" s="1851"/>
      <c r="C9" s="1283" t="s">
        <v>803</v>
      </c>
      <c r="D9" s="417" t="s">
        <v>1043</v>
      </c>
      <c r="E9" s="417" t="s">
        <v>594</v>
      </c>
      <c r="F9" s="1279" t="s">
        <v>595</v>
      </c>
      <c r="G9" s="1279" t="s">
        <v>822</v>
      </c>
      <c r="H9" s="1294">
        <v>2997</v>
      </c>
      <c r="I9" s="1279" t="s">
        <v>846</v>
      </c>
      <c r="J9" s="1299">
        <v>850</v>
      </c>
      <c r="K9" s="1286">
        <v>45085</v>
      </c>
    </row>
    <row r="10" spans="1:11" ht="17.25" customHeight="1">
      <c r="A10" s="1837"/>
      <c r="B10" s="1851"/>
      <c r="C10" s="1283" t="s">
        <v>809</v>
      </c>
      <c r="D10" s="417" t="s">
        <v>1043</v>
      </c>
      <c r="E10" s="417" t="s">
        <v>594</v>
      </c>
      <c r="F10" s="1279" t="s">
        <v>595</v>
      </c>
      <c r="G10" s="1279" t="s">
        <v>607</v>
      </c>
      <c r="H10" s="1294">
        <v>518</v>
      </c>
      <c r="I10" s="1279" t="s">
        <v>852</v>
      </c>
      <c r="J10" s="1299">
        <v>400</v>
      </c>
      <c r="K10" s="1286">
        <v>45085</v>
      </c>
    </row>
    <row r="11" spans="1:11" ht="17.25" customHeight="1">
      <c r="A11" s="1837"/>
      <c r="B11" s="1851"/>
      <c r="C11" s="1283" t="s">
        <v>800</v>
      </c>
      <c r="D11" s="417" t="s">
        <v>1043</v>
      </c>
      <c r="E11" s="417" t="s">
        <v>594</v>
      </c>
      <c r="F11" s="1279" t="s">
        <v>595</v>
      </c>
      <c r="G11" s="1279" t="s">
        <v>607</v>
      </c>
      <c r="H11" s="1294" t="s">
        <v>1374</v>
      </c>
      <c r="I11" s="1279" t="s">
        <v>842</v>
      </c>
      <c r="J11" s="1299">
        <v>500</v>
      </c>
      <c r="K11" s="1286">
        <v>45085</v>
      </c>
    </row>
    <row r="12" spans="1:11" ht="17.25" customHeight="1">
      <c r="A12" s="1837"/>
      <c r="B12" s="1851"/>
      <c r="C12" s="1283" t="s">
        <v>604</v>
      </c>
      <c r="D12" s="417" t="s">
        <v>1043</v>
      </c>
      <c r="E12" s="417" t="s">
        <v>594</v>
      </c>
      <c r="F12" s="1279" t="s">
        <v>595</v>
      </c>
      <c r="G12" s="1279" t="s">
        <v>607</v>
      </c>
      <c r="H12" s="1294" t="s">
        <v>1375</v>
      </c>
      <c r="I12" s="1279" t="s">
        <v>839</v>
      </c>
      <c r="J12" s="1299">
        <v>600</v>
      </c>
      <c r="K12" s="1286">
        <v>45085</v>
      </c>
    </row>
    <row r="13" spans="1:11" ht="17.25" customHeight="1">
      <c r="A13" s="1837"/>
      <c r="B13" s="1851"/>
      <c r="C13" s="1283" t="s">
        <v>605</v>
      </c>
      <c r="D13" s="417" t="s">
        <v>1043</v>
      </c>
      <c r="E13" s="417" t="s">
        <v>594</v>
      </c>
      <c r="F13" s="1279" t="s">
        <v>595</v>
      </c>
      <c r="G13" s="1279" t="s">
        <v>607</v>
      </c>
      <c r="H13" s="1294">
        <v>1655</v>
      </c>
      <c r="I13" s="1279" t="s">
        <v>840</v>
      </c>
      <c r="J13" s="1299">
        <v>700</v>
      </c>
      <c r="K13" s="1286">
        <v>45085</v>
      </c>
    </row>
    <row r="14" spans="1:11" ht="17.25" customHeight="1">
      <c r="A14" s="1837"/>
      <c r="B14" s="1851"/>
      <c r="C14" s="1283" t="s">
        <v>799</v>
      </c>
      <c r="D14" s="417" t="s">
        <v>1043</v>
      </c>
      <c r="E14" s="417" t="s">
        <v>594</v>
      </c>
      <c r="F14" s="1279" t="s">
        <v>595</v>
      </c>
      <c r="G14" s="1279" t="s">
        <v>817</v>
      </c>
      <c r="H14" s="1294" t="s">
        <v>1377</v>
      </c>
      <c r="I14" s="1279" t="s">
        <v>841</v>
      </c>
      <c r="J14" s="1299">
        <v>650</v>
      </c>
      <c r="K14" s="1286">
        <v>45085</v>
      </c>
    </row>
    <row r="15" spans="1:11" ht="17.25" customHeight="1">
      <c r="A15" s="1837"/>
      <c r="B15" s="1851"/>
      <c r="C15" s="1283" t="s">
        <v>801</v>
      </c>
      <c r="D15" s="417" t="s">
        <v>1043</v>
      </c>
      <c r="E15" s="417" t="s">
        <v>594</v>
      </c>
      <c r="F15" s="1279" t="s">
        <v>595</v>
      </c>
      <c r="G15" s="1279" t="s">
        <v>820</v>
      </c>
      <c r="H15" s="1294">
        <v>1246</v>
      </c>
      <c r="I15" s="1279" t="s">
        <v>843</v>
      </c>
      <c r="J15" s="1299">
        <v>740</v>
      </c>
      <c r="K15" s="1286">
        <v>45085</v>
      </c>
    </row>
    <row r="16" spans="1:11" ht="17.25" customHeight="1">
      <c r="A16" s="1837"/>
      <c r="B16" s="1851"/>
      <c r="C16" s="1283" t="s">
        <v>603</v>
      </c>
      <c r="D16" s="417" t="s">
        <v>1043</v>
      </c>
      <c r="E16" s="417" t="s">
        <v>594</v>
      </c>
      <c r="F16" s="1279" t="s">
        <v>595</v>
      </c>
      <c r="G16" s="1279" t="s">
        <v>597</v>
      </c>
      <c r="H16" s="1294">
        <v>3460</v>
      </c>
      <c r="I16" s="1279" t="s">
        <v>838</v>
      </c>
      <c r="J16" s="1299">
        <v>1100</v>
      </c>
      <c r="K16" s="1286">
        <v>45085</v>
      </c>
    </row>
    <row r="17" spans="1:11" ht="17.25" customHeight="1">
      <c r="A17" s="1837"/>
      <c r="B17" s="1851"/>
      <c r="C17" s="1283" t="s">
        <v>813</v>
      </c>
      <c r="D17" s="417" t="s">
        <v>1043</v>
      </c>
      <c r="E17" s="417" t="s">
        <v>594</v>
      </c>
      <c r="F17" s="1279" t="s">
        <v>595</v>
      </c>
      <c r="G17" s="1279" t="s">
        <v>611</v>
      </c>
      <c r="H17" s="1294">
        <v>159</v>
      </c>
      <c r="I17" s="1279" t="s">
        <v>856</v>
      </c>
      <c r="J17" s="1299">
        <v>600</v>
      </c>
      <c r="K17" s="1286">
        <v>45085</v>
      </c>
    </row>
    <row r="18" spans="1:11" ht="17.25" customHeight="1">
      <c r="A18" s="1837"/>
      <c r="B18" s="1851"/>
      <c r="C18" s="1283" t="s">
        <v>606</v>
      </c>
      <c r="D18" s="417" t="s">
        <v>1043</v>
      </c>
      <c r="E18" s="417" t="s">
        <v>594</v>
      </c>
      <c r="F18" s="1279" t="s">
        <v>595</v>
      </c>
      <c r="G18" s="1279" t="s">
        <v>611</v>
      </c>
      <c r="H18" s="1294">
        <v>1778</v>
      </c>
      <c r="I18" s="1279" t="s">
        <v>844</v>
      </c>
      <c r="J18" s="1299">
        <v>650</v>
      </c>
      <c r="K18" s="1286">
        <v>45085</v>
      </c>
    </row>
    <row r="19" spans="1:11" ht="17.25" customHeight="1">
      <c r="A19" s="1837"/>
      <c r="B19" s="1851"/>
      <c r="C19" s="1283" t="s">
        <v>798</v>
      </c>
      <c r="D19" s="417" t="s">
        <v>1043</v>
      </c>
      <c r="E19" s="417" t="s">
        <v>594</v>
      </c>
      <c r="F19" s="1279" t="s">
        <v>595</v>
      </c>
      <c r="G19" s="1279" t="s">
        <v>598</v>
      </c>
      <c r="H19" s="1294">
        <v>1521</v>
      </c>
      <c r="I19" s="1279" t="s">
        <v>837</v>
      </c>
      <c r="J19" s="1299">
        <v>400</v>
      </c>
      <c r="K19" s="1286">
        <v>45085</v>
      </c>
    </row>
    <row r="20" spans="1:11" ht="17.25" customHeight="1">
      <c r="A20" s="1837"/>
      <c r="B20" s="1851"/>
      <c r="C20" s="1283" t="s">
        <v>805</v>
      </c>
      <c r="D20" s="417" t="s">
        <v>1043</v>
      </c>
      <c r="E20" s="417" t="s">
        <v>594</v>
      </c>
      <c r="F20" s="1279" t="s">
        <v>595</v>
      </c>
      <c r="G20" s="1279" t="s">
        <v>825</v>
      </c>
      <c r="H20" s="1294">
        <v>1134</v>
      </c>
      <c r="I20" s="1279" t="s">
        <v>848</v>
      </c>
      <c r="J20" s="1299">
        <v>800</v>
      </c>
      <c r="K20" s="1286">
        <v>45085</v>
      </c>
    </row>
    <row r="21" spans="1:11" ht="17.25" customHeight="1">
      <c r="A21" s="1837"/>
      <c r="B21" s="1851"/>
      <c r="C21" s="1283" t="s">
        <v>806</v>
      </c>
      <c r="D21" s="417" t="s">
        <v>1043</v>
      </c>
      <c r="E21" s="417" t="s">
        <v>594</v>
      </c>
      <c r="F21" s="1279" t="s">
        <v>595</v>
      </c>
      <c r="G21" s="1279" t="s">
        <v>825</v>
      </c>
      <c r="H21" s="1294">
        <v>1135</v>
      </c>
      <c r="I21" s="1279" t="s">
        <v>849</v>
      </c>
      <c r="J21" s="1299">
        <v>800</v>
      </c>
      <c r="K21" s="1286">
        <v>45085</v>
      </c>
    </row>
    <row r="22" spans="1:11" ht="17.25" customHeight="1">
      <c r="A22" s="1837"/>
      <c r="B22" s="1851"/>
      <c r="C22" s="1283" t="s">
        <v>804</v>
      </c>
      <c r="D22" s="417" t="s">
        <v>1043</v>
      </c>
      <c r="E22" s="417" t="s">
        <v>594</v>
      </c>
      <c r="F22" s="1279" t="s">
        <v>595</v>
      </c>
      <c r="G22" s="1279" t="s">
        <v>825</v>
      </c>
      <c r="H22" s="1294">
        <v>1622</v>
      </c>
      <c r="I22" s="1279" t="s">
        <v>847</v>
      </c>
      <c r="J22" s="1299">
        <v>370</v>
      </c>
      <c r="K22" s="1286">
        <v>45085</v>
      </c>
    </row>
    <row r="23" spans="1:11" ht="17.25" customHeight="1">
      <c r="A23" s="1837"/>
      <c r="B23" s="1851"/>
      <c r="C23" s="1283" t="s">
        <v>812</v>
      </c>
      <c r="D23" s="417" t="s">
        <v>1043</v>
      </c>
      <c r="E23" s="417" t="s">
        <v>594</v>
      </c>
      <c r="F23" s="1279" t="s">
        <v>595</v>
      </c>
      <c r="G23" s="1279" t="s">
        <v>825</v>
      </c>
      <c r="H23" s="1294">
        <v>1626</v>
      </c>
      <c r="I23" s="1279" t="s">
        <v>855</v>
      </c>
      <c r="J23" s="1299">
        <v>600</v>
      </c>
      <c r="K23" s="1286">
        <v>45085</v>
      </c>
    </row>
    <row r="24" spans="1:11" ht="17.25" customHeight="1">
      <c r="A24" s="1837"/>
      <c r="B24" s="1851"/>
      <c r="C24" s="1283" t="s">
        <v>797</v>
      </c>
      <c r="D24" s="417" t="s">
        <v>1043</v>
      </c>
      <c r="E24" s="417" t="s">
        <v>594</v>
      </c>
      <c r="F24" s="1279" t="s">
        <v>596</v>
      </c>
      <c r="G24" s="1279" t="s">
        <v>814</v>
      </c>
      <c r="H24" s="1294" t="s">
        <v>1449</v>
      </c>
      <c r="I24" s="1279" t="s">
        <v>836</v>
      </c>
      <c r="J24" s="1299">
        <v>700</v>
      </c>
      <c r="K24" s="1286">
        <v>45085</v>
      </c>
    </row>
    <row r="25" spans="1:11" ht="17.25" customHeight="1">
      <c r="A25" s="1837"/>
      <c r="B25" s="1851"/>
      <c r="C25" s="1283" t="s">
        <v>811</v>
      </c>
      <c r="D25" s="417" t="s">
        <v>1043</v>
      </c>
      <c r="E25" s="417" t="s">
        <v>594</v>
      </c>
      <c r="F25" s="1279" t="s">
        <v>595</v>
      </c>
      <c r="G25" s="1279" t="s">
        <v>607</v>
      </c>
      <c r="H25" s="1294">
        <v>6</v>
      </c>
      <c r="I25" s="1279" t="s">
        <v>854</v>
      </c>
      <c r="J25" s="1299">
        <v>600</v>
      </c>
      <c r="K25" s="1286">
        <v>45090</v>
      </c>
    </row>
    <row r="26" spans="1:11" ht="17.25" customHeight="1">
      <c r="A26" s="1837"/>
      <c r="B26" s="1851"/>
      <c r="C26" s="1283" t="s">
        <v>810</v>
      </c>
      <c r="D26" s="417" t="s">
        <v>1043</v>
      </c>
      <c r="E26" s="417" t="s">
        <v>594</v>
      </c>
      <c r="F26" s="1279" t="s">
        <v>595</v>
      </c>
      <c r="G26" s="1279" t="s">
        <v>817</v>
      </c>
      <c r="H26" s="1294" t="s">
        <v>1378</v>
      </c>
      <c r="I26" s="1279" t="s">
        <v>853</v>
      </c>
      <c r="J26" s="1299">
        <v>400</v>
      </c>
      <c r="K26" s="1286">
        <v>45090</v>
      </c>
    </row>
    <row r="27" spans="1:11" ht="17.25" customHeight="1">
      <c r="A27" s="1837"/>
      <c r="B27" s="1851"/>
      <c r="C27" s="1283" t="s">
        <v>1437</v>
      </c>
      <c r="D27" s="417" t="s">
        <v>1043</v>
      </c>
      <c r="E27" s="417" t="s">
        <v>594</v>
      </c>
      <c r="F27" s="1279" t="s">
        <v>595</v>
      </c>
      <c r="G27" s="1279" t="s">
        <v>822</v>
      </c>
      <c r="H27" s="1294">
        <v>2931</v>
      </c>
      <c r="I27" s="1279" t="s">
        <v>1442</v>
      </c>
      <c r="J27" s="1299">
        <v>145</v>
      </c>
      <c r="K27" s="1286">
        <v>45139</v>
      </c>
    </row>
    <row r="28" spans="1:11" ht="17.25" customHeight="1">
      <c r="A28" s="1837"/>
      <c r="B28" s="1851"/>
      <c r="C28" s="1283" t="s">
        <v>1311</v>
      </c>
      <c r="D28" s="417" t="s">
        <v>1043</v>
      </c>
      <c r="E28" s="417" t="s">
        <v>594</v>
      </c>
      <c r="F28" s="1279" t="s">
        <v>595</v>
      </c>
      <c r="G28" s="1279" t="s">
        <v>822</v>
      </c>
      <c r="H28" s="1294">
        <v>2998</v>
      </c>
      <c r="I28" s="1279" t="s">
        <v>1324</v>
      </c>
      <c r="J28" s="1299">
        <v>145</v>
      </c>
      <c r="K28" s="1286">
        <v>45139</v>
      </c>
    </row>
    <row r="29" spans="1:11" ht="17.25" customHeight="1">
      <c r="A29" s="1837"/>
      <c r="B29" s="1851"/>
      <c r="C29" s="1283" t="s">
        <v>1353</v>
      </c>
      <c r="D29" s="417" t="s">
        <v>1043</v>
      </c>
      <c r="E29" s="417" t="s">
        <v>594</v>
      </c>
      <c r="F29" s="1279" t="s">
        <v>595</v>
      </c>
      <c r="G29" s="1279" t="s">
        <v>820</v>
      </c>
      <c r="H29" s="1294">
        <v>1239</v>
      </c>
      <c r="I29" s="1279" t="s">
        <v>1390</v>
      </c>
      <c r="J29" s="1299">
        <v>150</v>
      </c>
      <c r="K29" s="1286">
        <v>45139</v>
      </c>
    </row>
    <row r="30" spans="1:11" ht="17.25" customHeight="1">
      <c r="A30" s="1837"/>
      <c r="B30" s="1851"/>
      <c r="C30" s="1283" t="s">
        <v>1355</v>
      </c>
      <c r="D30" s="417" t="s">
        <v>1043</v>
      </c>
      <c r="E30" s="417" t="s">
        <v>594</v>
      </c>
      <c r="F30" s="1279" t="s">
        <v>595</v>
      </c>
      <c r="G30" s="1279" t="s">
        <v>611</v>
      </c>
      <c r="H30" s="1294">
        <v>1879</v>
      </c>
      <c r="I30" s="1279" t="s">
        <v>1392</v>
      </c>
      <c r="J30" s="1299">
        <v>150</v>
      </c>
      <c r="K30" s="1286">
        <v>45139</v>
      </c>
    </row>
    <row r="31" spans="1:11" ht="17.25" customHeight="1">
      <c r="A31" s="1837"/>
      <c r="B31" s="1851"/>
      <c r="C31" s="1283" t="s">
        <v>1364</v>
      </c>
      <c r="D31" s="417" t="s">
        <v>1043</v>
      </c>
      <c r="E31" s="417" t="s">
        <v>594</v>
      </c>
      <c r="F31" s="1279" t="s">
        <v>596</v>
      </c>
      <c r="G31" s="1279" t="s">
        <v>1079</v>
      </c>
      <c r="H31" s="1294" t="s">
        <v>1379</v>
      </c>
      <c r="I31" s="1279" t="s">
        <v>1401</v>
      </c>
      <c r="J31" s="1299">
        <v>144</v>
      </c>
      <c r="K31" s="1286">
        <v>45139</v>
      </c>
    </row>
    <row r="32" spans="1:11" ht="17.25" customHeight="1">
      <c r="A32" s="1837"/>
      <c r="B32" s="1851"/>
      <c r="C32" s="69" t="s">
        <v>1365</v>
      </c>
      <c r="D32" s="417" t="s">
        <v>1044</v>
      </c>
      <c r="E32" s="1280" t="s">
        <v>594</v>
      </c>
      <c r="F32" s="1280" t="s">
        <v>596</v>
      </c>
      <c r="G32" s="1280" t="s">
        <v>1079</v>
      </c>
      <c r="H32" s="1296" t="s">
        <v>1380</v>
      </c>
      <c r="I32" s="1280" t="s">
        <v>1402</v>
      </c>
      <c r="J32" s="1296">
        <v>144</v>
      </c>
      <c r="K32" s="1286">
        <v>45139</v>
      </c>
    </row>
    <row r="33" spans="1:11" ht="17.25" customHeight="1">
      <c r="A33" s="1837"/>
      <c r="B33" s="1851"/>
      <c r="C33" s="417" t="s">
        <v>1367</v>
      </c>
      <c r="D33" s="417" t="s">
        <v>1044</v>
      </c>
      <c r="E33" s="1280" t="s">
        <v>594</v>
      </c>
      <c r="F33" s="1280" t="s">
        <v>596</v>
      </c>
      <c r="G33" s="1280" t="s">
        <v>1335</v>
      </c>
      <c r="H33" s="1296">
        <v>677</v>
      </c>
      <c r="I33" s="1280" t="s">
        <v>1404</v>
      </c>
      <c r="J33" s="1296">
        <v>150</v>
      </c>
      <c r="K33" s="1286">
        <v>45139</v>
      </c>
    </row>
    <row r="34" spans="1:11" ht="17.25" customHeight="1">
      <c r="A34" s="1837"/>
      <c r="B34" s="1851"/>
      <c r="C34" s="417" t="s">
        <v>1368</v>
      </c>
      <c r="D34" s="417" t="s">
        <v>1044</v>
      </c>
      <c r="E34" s="1280" t="s">
        <v>594</v>
      </c>
      <c r="F34" s="1280" t="s">
        <v>596</v>
      </c>
      <c r="G34" s="1280" t="s">
        <v>1335</v>
      </c>
      <c r="H34" s="1296" t="s">
        <v>1381</v>
      </c>
      <c r="I34" s="1280" t="s">
        <v>1405</v>
      </c>
      <c r="J34" s="1296">
        <v>144</v>
      </c>
      <c r="K34" s="1286">
        <v>45139</v>
      </c>
    </row>
    <row r="35" spans="1:11" ht="17.25" customHeight="1">
      <c r="A35" s="1837"/>
      <c r="B35" s="1851"/>
      <c r="C35" s="69" t="s">
        <v>1438</v>
      </c>
      <c r="D35" s="417" t="s">
        <v>1044</v>
      </c>
      <c r="E35" s="1280" t="s">
        <v>594</v>
      </c>
      <c r="F35" s="1280" t="s">
        <v>596</v>
      </c>
      <c r="G35" s="1280" t="s">
        <v>1441</v>
      </c>
      <c r="H35" s="1296" t="s">
        <v>1450</v>
      </c>
      <c r="I35" s="1280" t="s">
        <v>1443</v>
      </c>
      <c r="J35" s="1296">
        <v>145</v>
      </c>
      <c r="K35" s="1286">
        <v>45139</v>
      </c>
    </row>
    <row r="36" spans="1:11" ht="17.25" customHeight="1">
      <c r="A36" s="1837"/>
      <c r="B36" s="1851"/>
      <c r="C36" s="417" t="s">
        <v>1327</v>
      </c>
      <c r="D36" s="417" t="s">
        <v>1044</v>
      </c>
      <c r="E36" s="1280" t="s">
        <v>594</v>
      </c>
      <c r="F36" s="1280" t="s">
        <v>1078</v>
      </c>
      <c r="G36" s="1280" t="s">
        <v>1333</v>
      </c>
      <c r="H36" s="1296">
        <v>1713</v>
      </c>
      <c r="I36" s="1280" t="s">
        <v>1338</v>
      </c>
      <c r="J36" s="1296">
        <v>145</v>
      </c>
      <c r="K36" s="1286">
        <v>45140</v>
      </c>
    </row>
    <row r="37" spans="1:11" ht="17.25" customHeight="1">
      <c r="A37" s="1837"/>
      <c r="B37" s="1851"/>
      <c r="C37" s="417" t="s">
        <v>1328</v>
      </c>
      <c r="D37" s="417" t="s">
        <v>1044</v>
      </c>
      <c r="E37" s="1280" t="s">
        <v>594</v>
      </c>
      <c r="F37" s="1280" t="s">
        <v>595</v>
      </c>
      <c r="G37" s="1280" t="s">
        <v>607</v>
      </c>
      <c r="H37" s="1296" t="s">
        <v>1336</v>
      </c>
      <c r="I37" s="1280" t="s">
        <v>1339</v>
      </c>
      <c r="J37" s="1296">
        <v>145</v>
      </c>
      <c r="K37" s="1286">
        <v>45140</v>
      </c>
    </row>
    <row r="38" spans="1:11" ht="17.25" customHeight="1">
      <c r="A38" s="1837"/>
      <c r="B38" s="1851"/>
      <c r="C38" s="417" t="s">
        <v>1329</v>
      </c>
      <c r="D38" s="417" t="s">
        <v>1044</v>
      </c>
      <c r="E38" s="1280" t="s">
        <v>594</v>
      </c>
      <c r="F38" s="1280" t="s">
        <v>595</v>
      </c>
      <c r="G38" s="1280" t="s">
        <v>607</v>
      </c>
      <c r="H38" s="1296">
        <v>1949</v>
      </c>
      <c r="I38" s="1280" t="s">
        <v>1340</v>
      </c>
      <c r="J38" s="1296">
        <v>145</v>
      </c>
      <c r="K38" s="1286">
        <v>45140</v>
      </c>
    </row>
    <row r="39" spans="1:11" ht="17.25" customHeight="1">
      <c r="A39" s="1837"/>
      <c r="B39" s="1851"/>
      <c r="C39" s="417" t="s">
        <v>1330</v>
      </c>
      <c r="D39" s="417" t="s">
        <v>1044</v>
      </c>
      <c r="E39" s="1280" t="s">
        <v>594</v>
      </c>
      <c r="F39" s="1280" t="s">
        <v>595</v>
      </c>
      <c r="G39" s="1280" t="s">
        <v>1334</v>
      </c>
      <c r="H39" s="1296" t="s">
        <v>1337</v>
      </c>
      <c r="I39" s="1280" t="s">
        <v>1341</v>
      </c>
      <c r="J39" s="1296">
        <v>145</v>
      </c>
      <c r="K39" s="1286">
        <v>45140</v>
      </c>
    </row>
    <row r="40" spans="1:11" ht="17.25" customHeight="1">
      <c r="A40" s="1837"/>
      <c r="B40" s="1851"/>
      <c r="C40" s="417" t="s">
        <v>1439</v>
      </c>
      <c r="D40" s="417" t="s">
        <v>1044</v>
      </c>
      <c r="E40" s="1280" t="s">
        <v>594</v>
      </c>
      <c r="F40" s="1280" t="s">
        <v>595</v>
      </c>
      <c r="G40" s="1280" t="s">
        <v>825</v>
      </c>
      <c r="H40" s="1296">
        <v>1633</v>
      </c>
      <c r="I40" s="1280" t="s">
        <v>1444</v>
      </c>
      <c r="J40" s="1296">
        <v>145</v>
      </c>
      <c r="K40" s="1286">
        <v>45140</v>
      </c>
    </row>
    <row r="41" spans="1:11" ht="17.25" customHeight="1">
      <c r="A41" s="1837"/>
      <c r="B41" s="1851"/>
      <c r="C41" s="417" t="s">
        <v>1331</v>
      </c>
      <c r="D41" s="417" t="s">
        <v>1043</v>
      </c>
      <c r="E41" s="1280" t="s">
        <v>594</v>
      </c>
      <c r="F41" s="1280" t="s">
        <v>595</v>
      </c>
      <c r="G41" s="1280" t="s">
        <v>825</v>
      </c>
      <c r="H41" s="1296">
        <v>1870</v>
      </c>
      <c r="I41" s="1280" t="s">
        <v>1342</v>
      </c>
      <c r="J41" s="1296">
        <v>145</v>
      </c>
      <c r="K41" s="1286">
        <v>45140</v>
      </c>
    </row>
    <row r="42" spans="1:11" ht="17.25" customHeight="1">
      <c r="A42" s="1837"/>
      <c r="B42" s="1851"/>
      <c r="C42" s="417" t="s">
        <v>1440</v>
      </c>
      <c r="D42" s="417" t="s">
        <v>1043</v>
      </c>
      <c r="E42" s="1280" t="s">
        <v>594</v>
      </c>
      <c r="F42" s="1280" t="s">
        <v>595</v>
      </c>
      <c r="G42" s="1280" t="s">
        <v>825</v>
      </c>
      <c r="H42" s="1296">
        <v>1942</v>
      </c>
      <c r="I42" s="1280" t="s">
        <v>1445</v>
      </c>
      <c r="J42" s="1296">
        <v>145</v>
      </c>
      <c r="K42" s="1286">
        <v>45140</v>
      </c>
    </row>
    <row r="43" spans="1:11" ht="17.25" customHeight="1" thickBot="1">
      <c r="A43" s="1837"/>
      <c r="B43" s="1852"/>
      <c r="C43" s="423" t="s">
        <v>1332</v>
      </c>
      <c r="D43" s="423" t="s">
        <v>1043</v>
      </c>
      <c r="E43" s="1287" t="s">
        <v>594</v>
      </c>
      <c r="F43" s="1287" t="s">
        <v>596</v>
      </c>
      <c r="G43" s="1287" t="s">
        <v>1335</v>
      </c>
      <c r="H43" s="1297">
        <v>710</v>
      </c>
      <c r="I43" s="1287" t="s">
        <v>1343</v>
      </c>
      <c r="J43" s="1297">
        <v>145</v>
      </c>
      <c r="K43" s="1288">
        <v>45140</v>
      </c>
    </row>
    <row r="44" spans="1:11" ht="17.25" customHeight="1">
      <c r="A44" s="1837"/>
      <c r="B44" s="1284" t="s">
        <v>1055</v>
      </c>
      <c r="C44" s="922">
        <f>COUNTA(C45:C46)</f>
        <v>2</v>
      </c>
      <c r="D44" s="919" t="s">
        <v>1056</v>
      </c>
      <c r="E44" s="919"/>
      <c r="F44" s="919"/>
      <c r="G44" s="919"/>
      <c r="H44" s="919"/>
      <c r="I44" s="919"/>
      <c r="J44" s="923"/>
      <c r="K44" s="920"/>
    </row>
    <row r="45" spans="1:11" ht="17.25" customHeight="1">
      <c r="A45" s="1837"/>
      <c r="B45" s="1853" t="s">
        <v>1446</v>
      </c>
      <c r="C45" s="1292" t="s">
        <v>1325</v>
      </c>
      <c r="D45" s="653" t="s">
        <v>1043</v>
      </c>
      <c r="E45" s="653" t="s">
        <v>1312</v>
      </c>
      <c r="F45" s="653" t="s">
        <v>1314</v>
      </c>
      <c r="G45" s="653" t="s">
        <v>1317</v>
      </c>
      <c r="H45" s="653">
        <v>1657</v>
      </c>
      <c r="I45" s="653" t="s">
        <v>1326</v>
      </c>
      <c r="J45" s="1300">
        <v>142</v>
      </c>
      <c r="K45" s="1293">
        <v>45155</v>
      </c>
    </row>
    <row r="46" spans="1:11" ht="17.25" customHeight="1" thickBot="1">
      <c r="A46" s="1837"/>
      <c r="B46" s="1854"/>
      <c r="C46" s="1272" t="s">
        <v>1308</v>
      </c>
      <c r="D46" s="1289" t="s">
        <v>1448</v>
      </c>
      <c r="E46" s="1289" t="s">
        <v>1312</v>
      </c>
      <c r="F46" s="1289" t="s">
        <v>1315</v>
      </c>
      <c r="G46" s="1289"/>
      <c r="H46" s="1289">
        <v>647</v>
      </c>
      <c r="I46" s="1289" t="s">
        <v>1321</v>
      </c>
      <c r="J46" s="1301">
        <v>140</v>
      </c>
      <c r="K46" s="1290">
        <v>45187</v>
      </c>
    </row>
    <row r="47" spans="1:11" ht="17.25" customHeight="1">
      <c r="A47" s="1837"/>
      <c r="B47" s="1284" t="s">
        <v>73</v>
      </c>
      <c r="C47" s="922">
        <f>COUNTA(C48:C49)</f>
        <v>2</v>
      </c>
      <c r="D47" s="919" t="s">
        <v>116</v>
      </c>
      <c r="E47" s="919"/>
      <c r="F47" s="919"/>
      <c r="G47" s="919"/>
      <c r="H47" s="919"/>
      <c r="I47" s="919"/>
      <c r="J47" s="923"/>
      <c r="K47" s="920"/>
    </row>
    <row r="48" spans="1:11" ht="17.25" customHeight="1">
      <c r="A48" s="1837"/>
      <c r="B48" s="1853" t="s">
        <v>1492</v>
      </c>
      <c r="C48" s="1292" t="s">
        <v>1309</v>
      </c>
      <c r="D48" s="653" t="s">
        <v>1448</v>
      </c>
      <c r="E48" s="653" t="s">
        <v>1313</v>
      </c>
      <c r="F48" s="653" t="s">
        <v>1316</v>
      </c>
      <c r="G48" s="653" t="s">
        <v>1318</v>
      </c>
      <c r="H48" s="653" t="s">
        <v>1319</v>
      </c>
      <c r="I48" s="653" t="s">
        <v>1322</v>
      </c>
      <c r="J48" s="1300">
        <v>150</v>
      </c>
      <c r="K48" s="1293">
        <v>45155</v>
      </c>
    </row>
    <row r="49" spans="1:11" ht="17.25" customHeight="1" thickBot="1">
      <c r="A49" s="1837"/>
      <c r="B49" s="1854"/>
      <c r="C49" s="1272" t="s">
        <v>1310</v>
      </c>
      <c r="D49" s="1289" t="s">
        <v>1448</v>
      </c>
      <c r="E49" s="1289" t="s">
        <v>1313</v>
      </c>
      <c r="F49" s="1289" t="s">
        <v>1316</v>
      </c>
      <c r="G49" s="1289" t="s">
        <v>1318</v>
      </c>
      <c r="H49" s="1289" t="s">
        <v>1414</v>
      </c>
      <c r="I49" s="1289" t="s">
        <v>1323</v>
      </c>
      <c r="J49" s="1301">
        <v>150</v>
      </c>
      <c r="K49" s="1290">
        <v>45155</v>
      </c>
    </row>
    <row r="50" spans="1:11" ht="17.25" customHeight="1">
      <c r="A50" s="1837"/>
      <c r="B50" s="1284" t="s">
        <v>73</v>
      </c>
      <c r="C50" s="922">
        <f>COUNTA(C51)</f>
        <v>1</v>
      </c>
      <c r="D50" s="919" t="s">
        <v>116</v>
      </c>
      <c r="E50" s="919"/>
      <c r="F50" s="919"/>
      <c r="G50" s="919"/>
      <c r="H50" s="919"/>
      <c r="I50" s="919"/>
      <c r="J50" s="923"/>
      <c r="K50" s="920"/>
    </row>
    <row r="51" spans="1:11" ht="17.25" customHeight="1" thickBot="1">
      <c r="A51" s="1838"/>
      <c r="B51" s="1291" t="s">
        <v>1447</v>
      </c>
      <c r="C51" s="1272" t="s">
        <v>1302</v>
      </c>
      <c r="D51" s="1273" t="s">
        <v>1044</v>
      </c>
      <c r="E51" s="1273" t="s">
        <v>1303</v>
      </c>
      <c r="F51" s="1273" t="s">
        <v>1304</v>
      </c>
      <c r="G51" s="1273" t="s">
        <v>1305</v>
      </c>
      <c r="H51" s="1273">
        <v>1242</v>
      </c>
      <c r="I51" s="1272" t="s">
        <v>1307</v>
      </c>
      <c r="J51" s="1302">
        <v>145</v>
      </c>
      <c r="K51" s="1303">
        <v>45163</v>
      </c>
    </row>
    <row r="52" spans="1:11" ht="15" customHeight="1"/>
    <row r="53" spans="1:11" ht="15" customHeight="1"/>
    <row r="54" spans="1:11" ht="15" customHeight="1"/>
    <row r="55" spans="1:11" ht="15" customHeight="1"/>
    <row r="56" spans="1:11" ht="15" customHeight="1"/>
    <row r="57" spans="1:11" ht="15" customHeight="1"/>
    <row r="58" spans="1:11" ht="15" customHeight="1"/>
    <row r="59" spans="1:11" ht="15" customHeight="1"/>
    <row r="60" spans="1:11" ht="15" customHeight="1"/>
    <row r="61" spans="1:11" ht="15" customHeight="1"/>
    <row r="62" spans="1:11" ht="15" customHeight="1"/>
    <row r="63" spans="1:11" ht="15" customHeight="1"/>
    <row r="64" spans="1:11"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c r="A94" s="351" t="s">
        <v>589</v>
      </c>
    </row>
    <row r="95" spans="1:1" ht="15" customHeight="1"/>
    <row r="96" spans="1:1" ht="15" customHeight="1"/>
    <row r="97" ht="15" customHeight="1"/>
    <row r="98" ht="15" customHeight="1"/>
    <row r="99" ht="15" customHeight="1"/>
  </sheetData>
  <mergeCells count="13">
    <mergeCell ref="A5:A51"/>
    <mergeCell ref="J2:J3"/>
    <mergeCell ref="K2:K3"/>
    <mergeCell ref="I2:I3"/>
    <mergeCell ref="A2:A3"/>
    <mergeCell ref="B2:B3"/>
    <mergeCell ref="C2:C3"/>
    <mergeCell ref="D2:D3"/>
    <mergeCell ref="E2:H2"/>
    <mergeCell ref="A4:B4"/>
    <mergeCell ref="B6:B43"/>
    <mergeCell ref="B45:B46"/>
    <mergeCell ref="B48:B49"/>
  </mergeCells>
  <phoneticPr fontId="9" type="noConversion"/>
  <pageMargins left="0.70866141732283472" right="0.70866141732283472" top="0.74803149606299213" bottom="0.74803149606299213" header="0.31496062992125984" footer="0.31496062992125984"/>
  <pageSetup paperSize="9" scale="5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152B1-5510-4A3E-93D5-3B1AF117F444}">
  <dimension ref="A1:N44"/>
  <sheetViews>
    <sheetView view="pageBreakPreview" zoomScaleNormal="100" zoomScaleSheetLayoutView="100" workbookViewId="0">
      <pane ySplit="3" topLeftCell="A4" activePane="bottomLeft" state="frozen"/>
      <selection pane="bottomLeft"/>
    </sheetView>
  </sheetViews>
  <sheetFormatPr defaultRowHeight="14.25"/>
  <cols>
    <col min="1" max="1" width="15.125" customWidth="1"/>
    <col min="9" max="9" width="16.75" bestFit="1" customWidth="1"/>
    <col min="14" max="14" width="10.75" customWidth="1"/>
  </cols>
  <sheetData>
    <row r="1" spans="1:14" ht="27" thickBot="1">
      <c r="A1" s="1232" t="s">
        <v>1452</v>
      </c>
      <c r="B1" s="1233"/>
      <c r="C1" s="1233"/>
      <c r="D1" s="1233"/>
      <c r="E1" s="1233"/>
      <c r="F1" s="1233"/>
      <c r="G1" s="1233"/>
      <c r="H1" s="1233"/>
      <c r="I1" s="1233"/>
      <c r="J1" s="1234"/>
      <c r="K1" s="1235"/>
      <c r="L1" s="1235"/>
      <c r="M1" s="1235"/>
      <c r="N1" s="1235"/>
    </row>
    <row r="2" spans="1:14" ht="16.5">
      <c r="A2" s="1844" t="s">
        <v>225</v>
      </c>
      <c r="B2" s="1846" t="s">
        <v>226</v>
      </c>
      <c r="C2" s="1846" t="s">
        <v>227</v>
      </c>
      <c r="D2" s="1846" t="s">
        <v>238</v>
      </c>
      <c r="E2" s="1846" t="s">
        <v>228</v>
      </c>
      <c r="F2" s="1846"/>
      <c r="G2" s="1846"/>
      <c r="H2" s="1846"/>
      <c r="I2" s="1843" t="s">
        <v>1306</v>
      </c>
      <c r="J2" s="1841" t="s">
        <v>613</v>
      </c>
      <c r="K2" s="1855" t="s">
        <v>1415</v>
      </c>
      <c r="L2" s="1857" t="s">
        <v>1418</v>
      </c>
      <c r="M2" s="1855" t="s">
        <v>1416</v>
      </c>
      <c r="N2" s="1855" t="s">
        <v>1417</v>
      </c>
    </row>
    <row r="3" spans="1:14" ht="17.25" thickBot="1">
      <c r="A3" s="1866"/>
      <c r="B3" s="1867"/>
      <c r="C3" s="1867"/>
      <c r="D3" s="1867"/>
      <c r="E3" s="1231" t="s">
        <v>232</v>
      </c>
      <c r="F3" s="1231" t="s">
        <v>233</v>
      </c>
      <c r="G3" s="1231" t="s">
        <v>234</v>
      </c>
      <c r="H3" s="1231" t="s">
        <v>235</v>
      </c>
      <c r="I3" s="1868"/>
      <c r="J3" s="1856"/>
      <c r="K3" s="1856"/>
      <c r="L3" s="1858"/>
      <c r="M3" s="1856"/>
      <c r="N3" s="1856"/>
    </row>
    <row r="4" spans="1:14" ht="18" thickBot="1">
      <c r="A4" s="1869" t="s">
        <v>1490</v>
      </c>
      <c r="B4" s="1870"/>
      <c r="C4" s="1238">
        <f>C5+C23+C43</f>
        <v>37</v>
      </c>
      <c r="D4" s="1238" t="s">
        <v>116</v>
      </c>
      <c r="E4" s="1238"/>
      <c r="F4" s="1238"/>
      <c r="G4" s="1238"/>
      <c r="H4" s="1238"/>
      <c r="I4" s="1238"/>
      <c r="J4" s="1238"/>
      <c r="K4" s="1236"/>
      <c r="L4" s="1236"/>
      <c r="M4" s="1236"/>
      <c r="N4" s="1237"/>
    </row>
    <row r="5" spans="1:14" ht="20.100000000000001" customHeight="1">
      <c r="A5" s="1863" t="s">
        <v>1490</v>
      </c>
      <c r="B5" s="917" t="s">
        <v>73</v>
      </c>
      <c r="C5" s="918">
        <f>COUNTA(C6:C22)</f>
        <v>17</v>
      </c>
      <c r="D5" s="918" t="s">
        <v>116</v>
      </c>
      <c r="E5" s="918"/>
      <c r="F5" s="918"/>
      <c r="G5" s="918"/>
      <c r="H5" s="918"/>
      <c r="I5" s="918"/>
      <c r="J5" s="918"/>
      <c r="K5" s="1304"/>
      <c r="L5" s="1304"/>
      <c r="M5" s="1304"/>
      <c r="N5" s="1307"/>
    </row>
    <row r="6" spans="1:14" ht="20.100000000000001" customHeight="1">
      <c r="A6" s="1864"/>
      <c r="B6" s="1859" t="s">
        <v>1453</v>
      </c>
      <c r="C6" s="1306" t="s">
        <v>1455</v>
      </c>
      <c r="D6" s="1306" t="s">
        <v>581</v>
      </c>
      <c r="E6" s="1306" t="s">
        <v>1410</v>
      </c>
      <c r="F6" s="1306" t="s">
        <v>1469</v>
      </c>
      <c r="G6" s="1306" t="s">
        <v>1470</v>
      </c>
      <c r="H6" s="1306">
        <v>1188</v>
      </c>
      <c r="I6" s="1306">
        <v>1201100006</v>
      </c>
      <c r="J6" s="1306">
        <v>350</v>
      </c>
      <c r="K6" s="1306">
        <v>70</v>
      </c>
      <c r="L6" s="1306">
        <v>65</v>
      </c>
      <c r="M6" s="1306">
        <v>250</v>
      </c>
      <c r="N6" s="1308">
        <v>80</v>
      </c>
    </row>
    <row r="7" spans="1:14" ht="20.100000000000001" customHeight="1">
      <c r="A7" s="1864"/>
      <c r="B7" s="1859"/>
      <c r="C7" s="1280" t="s">
        <v>1456</v>
      </c>
      <c r="D7" s="1280" t="s">
        <v>581</v>
      </c>
      <c r="E7" s="1280" t="s">
        <v>1410</v>
      </c>
      <c r="F7" s="1280"/>
      <c r="G7" s="1280" t="s">
        <v>1457</v>
      </c>
      <c r="H7" s="1280" t="s">
        <v>1471</v>
      </c>
      <c r="I7" s="1280" t="s">
        <v>1487</v>
      </c>
      <c r="J7" s="1280">
        <v>380</v>
      </c>
      <c r="K7" s="1280">
        <v>220</v>
      </c>
      <c r="L7" s="1280">
        <v>54</v>
      </c>
      <c r="M7" s="1280">
        <v>250</v>
      </c>
      <c r="N7" s="1309">
        <v>50</v>
      </c>
    </row>
    <row r="8" spans="1:14" ht="20.100000000000001" customHeight="1">
      <c r="A8" s="1864"/>
      <c r="B8" s="1859"/>
      <c r="C8" s="1280" t="s">
        <v>1457</v>
      </c>
      <c r="D8" s="1280" t="s">
        <v>581</v>
      </c>
      <c r="E8" s="1280" t="s">
        <v>1410</v>
      </c>
      <c r="F8" s="1280"/>
      <c r="G8" s="1280" t="s">
        <v>1457</v>
      </c>
      <c r="H8" s="1280" t="s">
        <v>1472</v>
      </c>
      <c r="I8" s="1280">
        <v>1201100008</v>
      </c>
      <c r="J8" s="1280">
        <v>350</v>
      </c>
      <c r="K8" s="1280">
        <v>70</v>
      </c>
      <c r="L8" s="1280">
        <v>50</v>
      </c>
      <c r="M8" s="1280">
        <v>200</v>
      </c>
      <c r="N8" s="1309">
        <v>80</v>
      </c>
    </row>
    <row r="9" spans="1:14" ht="20.100000000000001" customHeight="1">
      <c r="A9" s="1864"/>
      <c r="B9" s="1859"/>
      <c r="C9" s="1280" t="s">
        <v>1458</v>
      </c>
      <c r="D9" s="1280" t="s">
        <v>581</v>
      </c>
      <c r="E9" s="1280" t="s">
        <v>1410</v>
      </c>
      <c r="F9" s="1280" t="s">
        <v>1411</v>
      </c>
      <c r="G9" s="1280" t="s">
        <v>1473</v>
      </c>
      <c r="H9" s="1280">
        <v>926</v>
      </c>
      <c r="I9" s="1280">
        <v>1201100011</v>
      </c>
      <c r="J9" s="1280">
        <v>450</v>
      </c>
      <c r="K9" s="1280">
        <v>74</v>
      </c>
      <c r="L9" s="1280">
        <v>40</v>
      </c>
      <c r="M9" s="1280">
        <v>200</v>
      </c>
      <c r="N9" s="1309">
        <v>80</v>
      </c>
    </row>
    <row r="10" spans="1:14" ht="20.100000000000001" customHeight="1">
      <c r="A10" s="1864"/>
      <c r="B10" s="1859"/>
      <c r="C10" s="1280" t="s">
        <v>1459</v>
      </c>
      <c r="D10" s="1280" t="s">
        <v>581</v>
      </c>
      <c r="E10" s="1280" t="s">
        <v>1410</v>
      </c>
      <c r="F10" s="1280" t="s">
        <v>1411</v>
      </c>
      <c r="G10" s="1280" t="s">
        <v>1473</v>
      </c>
      <c r="H10" s="1280">
        <v>1081</v>
      </c>
      <c r="I10" s="1280">
        <v>1201100010</v>
      </c>
      <c r="J10" s="1280">
        <v>300</v>
      </c>
      <c r="K10" s="1280">
        <v>70</v>
      </c>
      <c r="L10" s="1280">
        <v>60</v>
      </c>
      <c r="M10" s="1280">
        <v>200</v>
      </c>
      <c r="N10" s="1309">
        <v>80</v>
      </c>
    </row>
    <row r="11" spans="1:14" ht="20.100000000000001" customHeight="1">
      <c r="A11" s="1864"/>
      <c r="B11" s="1859"/>
      <c r="C11" s="1280" t="s">
        <v>1406</v>
      </c>
      <c r="D11" s="1280" t="s">
        <v>581</v>
      </c>
      <c r="E11" s="1280" t="s">
        <v>1410</v>
      </c>
      <c r="F11" s="1280" t="s">
        <v>1411</v>
      </c>
      <c r="G11" s="1280" t="s">
        <v>1412</v>
      </c>
      <c r="H11" s="1280" t="s">
        <v>1474</v>
      </c>
      <c r="I11" s="1280">
        <v>1201100009</v>
      </c>
      <c r="J11" s="1280">
        <v>180</v>
      </c>
      <c r="K11" s="1280">
        <v>90</v>
      </c>
      <c r="L11" s="1280">
        <v>70</v>
      </c>
      <c r="M11" s="1280">
        <v>200</v>
      </c>
      <c r="N11" s="1309">
        <v>60</v>
      </c>
    </row>
    <row r="12" spans="1:14" ht="20.100000000000001" customHeight="1">
      <c r="A12" s="1864"/>
      <c r="B12" s="1859"/>
      <c r="C12" s="1280" t="s">
        <v>1460</v>
      </c>
      <c r="D12" s="1280" t="s">
        <v>581</v>
      </c>
      <c r="E12" s="1280" t="s">
        <v>1410</v>
      </c>
      <c r="F12" s="1280" t="s">
        <v>1411</v>
      </c>
      <c r="G12" s="1280" t="s">
        <v>1475</v>
      </c>
      <c r="H12" s="1280">
        <v>897</v>
      </c>
      <c r="I12" s="1280">
        <v>1201100013</v>
      </c>
      <c r="J12" s="1280">
        <v>430</v>
      </c>
      <c r="K12" s="1280">
        <v>65</v>
      </c>
      <c r="L12" s="1280">
        <v>54</v>
      </c>
      <c r="M12" s="1280">
        <v>200</v>
      </c>
      <c r="N12" s="1309">
        <v>80</v>
      </c>
    </row>
    <row r="13" spans="1:14" ht="20.100000000000001" customHeight="1">
      <c r="A13" s="1864"/>
      <c r="B13" s="1859"/>
      <c r="C13" s="1280" t="s">
        <v>1407</v>
      </c>
      <c r="D13" s="1280" t="s">
        <v>581</v>
      </c>
      <c r="E13" s="1280" t="s">
        <v>1410</v>
      </c>
      <c r="F13" s="1280" t="s">
        <v>1411</v>
      </c>
      <c r="G13" s="1280" t="s">
        <v>1413</v>
      </c>
      <c r="H13" s="1280">
        <v>595</v>
      </c>
      <c r="I13" s="1280">
        <v>1201100015</v>
      </c>
      <c r="J13" s="1280">
        <v>500</v>
      </c>
      <c r="K13" s="1280">
        <v>70</v>
      </c>
      <c r="L13" s="1280">
        <v>50</v>
      </c>
      <c r="M13" s="1280">
        <v>200</v>
      </c>
      <c r="N13" s="1309">
        <v>60</v>
      </c>
    </row>
    <row r="14" spans="1:14" ht="20.100000000000001" customHeight="1">
      <c r="A14" s="1864"/>
      <c r="B14" s="1860"/>
      <c r="C14" s="1280" t="s">
        <v>1408</v>
      </c>
      <c r="D14" s="1280" t="s">
        <v>581</v>
      </c>
      <c r="E14" s="1280" t="s">
        <v>1410</v>
      </c>
      <c r="F14" s="1280" t="s">
        <v>1411</v>
      </c>
      <c r="G14" s="1280" t="s">
        <v>1413</v>
      </c>
      <c r="H14" s="1280">
        <v>695</v>
      </c>
      <c r="I14" s="1280">
        <v>1201100014</v>
      </c>
      <c r="J14" s="1280">
        <v>480</v>
      </c>
      <c r="K14" s="1280">
        <v>67</v>
      </c>
      <c r="L14" s="1280">
        <v>42</v>
      </c>
      <c r="M14" s="1280">
        <v>200</v>
      </c>
      <c r="N14" s="1309">
        <v>80</v>
      </c>
    </row>
    <row r="15" spans="1:14" ht="20.100000000000001" customHeight="1">
      <c r="A15" s="1864"/>
      <c r="B15" s="1860"/>
      <c r="C15" s="1280" t="s">
        <v>1461</v>
      </c>
      <c r="D15" s="1280" t="s">
        <v>581</v>
      </c>
      <c r="E15" s="1280" t="s">
        <v>1410</v>
      </c>
      <c r="F15" s="1280" t="s">
        <v>1411</v>
      </c>
      <c r="G15" s="1280" t="s">
        <v>1476</v>
      </c>
      <c r="H15" s="1280">
        <v>957</v>
      </c>
      <c r="I15" s="1280">
        <v>1201100017</v>
      </c>
      <c r="J15" s="1280">
        <v>380</v>
      </c>
      <c r="K15" s="1280">
        <v>70</v>
      </c>
      <c r="L15" s="1280">
        <v>54</v>
      </c>
      <c r="M15" s="1280">
        <v>200</v>
      </c>
      <c r="N15" s="1309">
        <v>80</v>
      </c>
    </row>
    <row r="16" spans="1:14" ht="20.100000000000001" customHeight="1">
      <c r="A16" s="1864"/>
      <c r="B16" s="1860"/>
      <c r="C16" s="1280" t="s">
        <v>1462</v>
      </c>
      <c r="D16" s="1280" t="s">
        <v>581</v>
      </c>
      <c r="E16" s="1280" t="s">
        <v>1410</v>
      </c>
      <c r="F16" s="1280" t="s">
        <v>1411</v>
      </c>
      <c r="G16" s="1280" t="s">
        <v>1476</v>
      </c>
      <c r="H16" s="1280">
        <v>957</v>
      </c>
      <c r="I16" s="1280">
        <v>1201100016</v>
      </c>
      <c r="J16" s="1280">
        <v>400</v>
      </c>
      <c r="K16" s="1280">
        <v>73</v>
      </c>
      <c r="L16" s="1280">
        <v>50</v>
      </c>
      <c r="M16" s="1280">
        <v>200</v>
      </c>
      <c r="N16" s="1309">
        <v>80</v>
      </c>
    </row>
    <row r="17" spans="1:14" ht="20.100000000000001" customHeight="1">
      <c r="A17" s="1864"/>
      <c r="B17" s="1860"/>
      <c r="C17" s="1280" t="s">
        <v>1463</v>
      </c>
      <c r="D17" s="1280" t="s">
        <v>581</v>
      </c>
      <c r="E17" s="1280" t="s">
        <v>1477</v>
      </c>
      <c r="F17" s="1280" t="s">
        <v>1478</v>
      </c>
      <c r="G17" s="1280" t="s">
        <v>1479</v>
      </c>
      <c r="H17" s="1280" t="s">
        <v>1480</v>
      </c>
      <c r="I17" s="1280">
        <v>1200100006</v>
      </c>
      <c r="J17" s="1280">
        <v>200</v>
      </c>
      <c r="K17" s="1280">
        <v>80</v>
      </c>
      <c r="L17" s="1280">
        <v>65</v>
      </c>
      <c r="M17" s="1280">
        <v>250</v>
      </c>
      <c r="N17" s="1309">
        <v>50</v>
      </c>
    </row>
    <row r="18" spans="1:14" ht="20.100000000000001" customHeight="1">
      <c r="A18" s="1864"/>
      <c r="B18" s="1860"/>
      <c r="C18" s="1280" t="s">
        <v>1464</v>
      </c>
      <c r="D18" s="1280" t="s">
        <v>581</v>
      </c>
      <c r="E18" s="1280" t="s">
        <v>1477</v>
      </c>
      <c r="F18" s="1280" t="s">
        <v>1478</v>
      </c>
      <c r="G18" s="1280" t="s">
        <v>1481</v>
      </c>
      <c r="H18" s="1280">
        <v>1893</v>
      </c>
      <c r="I18" s="1280" t="s">
        <v>1488</v>
      </c>
      <c r="J18" s="1280">
        <v>1052</v>
      </c>
      <c r="K18" s="1280">
        <v>70</v>
      </c>
      <c r="L18" s="1280">
        <v>54</v>
      </c>
      <c r="M18" s="1280">
        <v>200</v>
      </c>
      <c r="N18" s="1309">
        <v>80</v>
      </c>
    </row>
    <row r="19" spans="1:14" ht="20.100000000000001" customHeight="1">
      <c r="A19" s="1864"/>
      <c r="B19" s="1860"/>
      <c r="C19" s="1280" t="s">
        <v>1465</v>
      </c>
      <c r="D19" s="1280" t="s">
        <v>581</v>
      </c>
      <c r="E19" s="1280" t="s">
        <v>1477</v>
      </c>
      <c r="F19" s="1280" t="s">
        <v>1478</v>
      </c>
      <c r="G19" s="1280" t="s">
        <v>1481</v>
      </c>
      <c r="H19" s="1280">
        <v>1955</v>
      </c>
      <c r="I19" s="1280">
        <v>1200100005</v>
      </c>
      <c r="J19" s="1280">
        <v>250</v>
      </c>
      <c r="K19" s="1280">
        <v>80</v>
      </c>
      <c r="L19" s="1280">
        <v>60</v>
      </c>
      <c r="M19" s="1280">
        <v>200</v>
      </c>
      <c r="N19" s="1309">
        <v>50</v>
      </c>
    </row>
    <row r="20" spans="1:14" ht="20.100000000000001" customHeight="1">
      <c r="A20" s="1864"/>
      <c r="B20" s="1860"/>
      <c r="C20" s="1280" t="s">
        <v>1466</v>
      </c>
      <c r="D20" s="1280" t="s">
        <v>581</v>
      </c>
      <c r="E20" s="1280" t="s">
        <v>1477</v>
      </c>
      <c r="F20" s="1280" t="s">
        <v>1478</v>
      </c>
      <c r="G20" s="1280" t="s">
        <v>1481</v>
      </c>
      <c r="H20" s="1280">
        <v>2183</v>
      </c>
      <c r="I20" s="1280">
        <v>1201100009</v>
      </c>
      <c r="J20" s="1280">
        <v>150</v>
      </c>
      <c r="K20" s="1280">
        <v>70</v>
      </c>
      <c r="L20" s="1280">
        <v>40</v>
      </c>
      <c r="M20" s="1280">
        <v>200</v>
      </c>
      <c r="N20" s="1309">
        <v>65</v>
      </c>
    </row>
    <row r="21" spans="1:14" ht="20.100000000000001" customHeight="1">
      <c r="A21" s="1864"/>
      <c r="B21" s="1860"/>
      <c r="C21" s="1280" t="s">
        <v>1467</v>
      </c>
      <c r="D21" s="1280" t="s">
        <v>581</v>
      </c>
      <c r="E21" s="1280" t="s">
        <v>1477</v>
      </c>
      <c r="F21" s="1280" t="s">
        <v>1478</v>
      </c>
      <c r="G21" s="1280" t="s">
        <v>1482</v>
      </c>
      <c r="H21" s="1280">
        <v>802</v>
      </c>
      <c r="I21" s="1280">
        <v>1201100011</v>
      </c>
      <c r="J21" s="1280">
        <v>400</v>
      </c>
      <c r="K21" s="1280">
        <v>70</v>
      </c>
      <c r="L21" s="1280">
        <v>54</v>
      </c>
      <c r="M21" s="1280">
        <v>200</v>
      </c>
      <c r="N21" s="1309">
        <v>80</v>
      </c>
    </row>
    <row r="22" spans="1:14" ht="20.100000000000001" customHeight="1" thickBot="1">
      <c r="A22" s="1864"/>
      <c r="B22" s="1862"/>
      <c r="C22" s="1287" t="s">
        <v>1468</v>
      </c>
      <c r="D22" s="1287" t="s">
        <v>581</v>
      </c>
      <c r="E22" s="1287" t="s">
        <v>1477</v>
      </c>
      <c r="F22" s="1287" t="s">
        <v>1483</v>
      </c>
      <c r="G22" s="1287" t="s">
        <v>1484</v>
      </c>
      <c r="H22" s="1287" t="s">
        <v>1485</v>
      </c>
      <c r="I22" s="1287">
        <v>1201100008</v>
      </c>
      <c r="J22" s="1287">
        <v>150</v>
      </c>
      <c r="K22" s="1287">
        <v>70</v>
      </c>
      <c r="L22" s="1287">
        <v>60</v>
      </c>
      <c r="M22" s="1287">
        <v>200</v>
      </c>
      <c r="N22" s="1310">
        <v>65</v>
      </c>
    </row>
    <row r="23" spans="1:14" ht="20.100000000000001" customHeight="1">
      <c r="A23" s="1864"/>
      <c r="B23" s="1312" t="s">
        <v>73</v>
      </c>
      <c r="C23" s="918">
        <f>COUNTA(C24:C42)</f>
        <v>19</v>
      </c>
      <c r="D23" s="921" t="s">
        <v>116</v>
      </c>
      <c r="E23" s="919"/>
      <c r="F23" s="921"/>
      <c r="G23" s="921"/>
      <c r="H23" s="921"/>
      <c r="I23" s="921"/>
      <c r="J23" s="1305"/>
      <c r="K23" s="1304"/>
      <c r="L23" s="1304"/>
      <c r="M23" s="1304"/>
      <c r="N23" s="1307"/>
    </row>
    <row r="24" spans="1:14" ht="20.100000000000001" customHeight="1">
      <c r="A24" s="1864"/>
      <c r="B24" s="1859" t="s">
        <v>1496</v>
      </c>
      <c r="C24" s="1306" t="s">
        <v>1352</v>
      </c>
      <c r="D24" s="1306" t="s">
        <v>581</v>
      </c>
      <c r="E24" s="1306" t="s">
        <v>594</v>
      </c>
      <c r="F24" s="1306" t="s">
        <v>595</v>
      </c>
      <c r="G24" s="1306" t="s">
        <v>607</v>
      </c>
      <c r="H24" s="1306">
        <v>1684</v>
      </c>
      <c r="I24" s="1306" t="s">
        <v>1389</v>
      </c>
      <c r="J24" s="1306">
        <v>1500</v>
      </c>
      <c r="K24" s="1306">
        <v>81</v>
      </c>
      <c r="L24" s="1306">
        <v>30</v>
      </c>
      <c r="M24" s="1306">
        <v>250</v>
      </c>
      <c r="N24" s="1308">
        <v>100</v>
      </c>
    </row>
    <row r="25" spans="1:14" ht="20.100000000000001" customHeight="1">
      <c r="A25" s="1864"/>
      <c r="B25" s="1860"/>
      <c r="C25" s="1280" t="s">
        <v>1350</v>
      </c>
      <c r="D25" s="1280" t="s">
        <v>581</v>
      </c>
      <c r="E25" s="1280" t="s">
        <v>594</v>
      </c>
      <c r="F25" s="1280" t="s">
        <v>595</v>
      </c>
      <c r="G25" s="1280" t="s">
        <v>607</v>
      </c>
      <c r="H25" s="1280">
        <v>1642</v>
      </c>
      <c r="I25" s="1280" t="s">
        <v>1387</v>
      </c>
      <c r="J25" s="1280">
        <v>800</v>
      </c>
      <c r="K25" s="1280">
        <v>73</v>
      </c>
      <c r="L25" s="1280">
        <v>30</v>
      </c>
      <c r="M25" s="1280">
        <v>250</v>
      </c>
      <c r="N25" s="1309">
        <v>80</v>
      </c>
    </row>
    <row r="26" spans="1:14" ht="20.100000000000001" customHeight="1">
      <c r="A26" s="1864"/>
      <c r="B26" s="1860"/>
      <c r="C26" s="1280" t="s">
        <v>1349</v>
      </c>
      <c r="D26" s="1280" t="s">
        <v>581</v>
      </c>
      <c r="E26" s="1280" t="s">
        <v>594</v>
      </c>
      <c r="F26" s="1280" t="s">
        <v>595</v>
      </c>
      <c r="G26" s="1280" t="s">
        <v>607</v>
      </c>
      <c r="H26" s="1280" t="s">
        <v>1499</v>
      </c>
      <c r="I26" s="1280" t="s">
        <v>1386</v>
      </c>
      <c r="J26" s="1280">
        <v>1200</v>
      </c>
      <c r="K26" s="1280">
        <v>68</v>
      </c>
      <c r="L26" s="1280">
        <v>42</v>
      </c>
      <c r="M26" s="1280">
        <v>250</v>
      </c>
      <c r="N26" s="1309">
        <v>80</v>
      </c>
    </row>
    <row r="27" spans="1:14" ht="20.100000000000001" customHeight="1">
      <c r="A27" s="1864"/>
      <c r="B27" s="1860"/>
      <c r="C27" s="1280" t="s">
        <v>1348</v>
      </c>
      <c r="D27" s="1280" t="s">
        <v>581</v>
      </c>
      <c r="E27" s="1280" t="s">
        <v>594</v>
      </c>
      <c r="F27" s="1280" t="s">
        <v>595</v>
      </c>
      <c r="G27" s="1280" t="s">
        <v>607</v>
      </c>
      <c r="H27" s="1280" t="s">
        <v>1498</v>
      </c>
      <c r="I27" s="1280" t="s">
        <v>1385</v>
      </c>
      <c r="J27" s="1280">
        <v>1500</v>
      </c>
      <c r="K27" s="1280">
        <v>66.319999999999993</v>
      </c>
      <c r="L27" s="1280">
        <v>45</v>
      </c>
      <c r="M27" s="1280">
        <v>250</v>
      </c>
      <c r="N27" s="1309">
        <v>100</v>
      </c>
    </row>
    <row r="28" spans="1:14" ht="20.100000000000001" customHeight="1">
      <c r="A28" s="1864"/>
      <c r="B28" s="1860"/>
      <c r="C28" s="1280" t="s">
        <v>1351</v>
      </c>
      <c r="D28" s="1280" t="s">
        <v>581</v>
      </c>
      <c r="E28" s="1280" t="s">
        <v>594</v>
      </c>
      <c r="F28" s="1280" t="s">
        <v>595</v>
      </c>
      <c r="G28" s="1280" t="s">
        <v>607</v>
      </c>
      <c r="H28" s="1280">
        <v>1670</v>
      </c>
      <c r="I28" s="1280" t="s">
        <v>1388</v>
      </c>
      <c r="J28" s="1280">
        <v>600</v>
      </c>
      <c r="K28" s="1280">
        <v>88</v>
      </c>
      <c r="L28" s="1280">
        <v>42</v>
      </c>
      <c r="M28" s="1280">
        <v>250</v>
      </c>
      <c r="N28" s="1309">
        <v>80</v>
      </c>
    </row>
    <row r="29" spans="1:14" ht="20.100000000000001" customHeight="1">
      <c r="A29" s="1864"/>
      <c r="B29" s="1860"/>
      <c r="C29" s="1280" t="s">
        <v>1361</v>
      </c>
      <c r="D29" s="1280" t="s">
        <v>581</v>
      </c>
      <c r="E29" s="1280" t="s">
        <v>594</v>
      </c>
      <c r="F29" s="1280" t="s">
        <v>595</v>
      </c>
      <c r="G29" s="1280" t="s">
        <v>598</v>
      </c>
      <c r="H29" s="1280">
        <v>1529</v>
      </c>
      <c r="I29" s="1280" t="s">
        <v>1398</v>
      </c>
      <c r="J29" s="1280">
        <v>1500</v>
      </c>
      <c r="K29" s="1280">
        <v>70</v>
      </c>
      <c r="L29" s="1280">
        <v>36</v>
      </c>
      <c r="M29" s="1280">
        <v>250</v>
      </c>
      <c r="N29" s="1309">
        <v>100</v>
      </c>
    </row>
    <row r="30" spans="1:14" ht="20.100000000000001" customHeight="1">
      <c r="A30" s="1864"/>
      <c r="B30" s="1860"/>
      <c r="C30" s="1280" t="s">
        <v>1347</v>
      </c>
      <c r="D30" s="1280" t="s">
        <v>581</v>
      </c>
      <c r="E30" s="1280" t="s">
        <v>594</v>
      </c>
      <c r="F30" s="1280" t="s">
        <v>595</v>
      </c>
      <c r="G30" s="1280" t="s">
        <v>607</v>
      </c>
      <c r="H30" s="1280">
        <v>778</v>
      </c>
      <c r="I30" s="1280" t="s">
        <v>1384</v>
      </c>
      <c r="J30" s="1280">
        <v>1500</v>
      </c>
      <c r="K30" s="1280">
        <v>79</v>
      </c>
      <c r="L30" s="1280">
        <v>24.5</v>
      </c>
      <c r="M30" s="1280">
        <v>250</v>
      </c>
      <c r="N30" s="1309">
        <v>100</v>
      </c>
    </row>
    <row r="31" spans="1:14" ht="20.100000000000001" customHeight="1">
      <c r="A31" s="1864"/>
      <c r="B31" s="1860"/>
      <c r="C31" s="1280" t="s">
        <v>1362</v>
      </c>
      <c r="D31" s="1280" t="s">
        <v>581</v>
      </c>
      <c r="E31" s="1280" t="s">
        <v>594</v>
      </c>
      <c r="F31" s="1280" t="s">
        <v>595</v>
      </c>
      <c r="G31" s="1280" t="s">
        <v>1373</v>
      </c>
      <c r="H31" s="1280" t="s">
        <v>1500</v>
      </c>
      <c r="I31" s="1280" t="s">
        <v>1399</v>
      </c>
      <c r="J31" s="1280">
        <v>1500</v>
      </c>
      <c r="K31" s="1280">
        <v>72.900000000000006</v>
      </c>
      <c r="L31" s="1280">
        <v>72</v>
      </c>
      <c r="M31" s="1280">
        <v>250</v>
      </c>
      <c r="N31" s="1309">
        <v>80</v>
      </c>
    </row>
    <row r="32" spans="1:14" ht="20.100000000000001" customHeight="1">
      <c r="A32" s="1864"/>
      <c r="B32" s="1860"/>
      <c r="C32" s="1280" t="s">
        <v>1346</v>
      </c>
      <c r="D32" s="1280" t="s">
        <v>581</v>
      </c>
      <c r="E32" s="1280" t="s">
        <v>594</v>
      </c>
      <c r="F32" s="1280" t="s">
        <v>595</v>
      </c>
      <c r="G32" s="1280" t="s">
        <v>822</v>
      </c>
      <c r="H32" s="1280">
        <v>1691</v>
      </c>
      <c r="I32" s="1280" t="s">
        <v>1383</v>
      </c>
      <c r="J32" s="1280">
        <v>800</v>
      </c>
      <c r="K32" s="1280">
        <v>73</v>
      </c>
      <c r="L32" s="1280">
        <v>63</v>
      </c>
      <c r="M32" s="1280">
        <v>250</v>
      </c>
      <c r="N32" s="1309">
        <v>80</v>
      </c>
    </row>
    <row r="33" spans="1:14" ht="20.100000000000001" customHeight="1">
      <c r="A33" s="1864"/>
      <c r="B33" s="1860"/>
      <c r="C33" s="1280" t="s">
        <v>1345</v>
      </c>
      <c r="D33" s="1280" t="s">
        <v>581</v>
      </c>
      <c r="E33" s="1280" t="s">
        <v>594</v>
      </c>
      <c r="F33" s="1280" t="s">
        <v>595</v>
      </c>
      <c r="G33" s="1280" t="s">
        <v>822</v>
      </c>
      <c r="H33" s="1280" t="s">
        <v>1497</v>
      </c>
      <c r="I33" s="1280" t="s">
        <v>1382</v>
      </c>
      <c r="J33" s="1280">
        <v>900</v>
      </c>
      <c r="K33" s="1280">
        <v>71</v>
      </c>
      <c r="L33" s="1280">
        <v>66</v>
      </c>
      <c r="M33" s="1280">
        <v>250</v>
      </c>
      <c r="N33" s="1309">
        <v>80</v>
      </c>
    </row>
    <row r="34" spans="1:14" ht="20.100000000000001" customHeight="1">
      <c r="A34" s="1864"/>
      <c r="B34" s="1860"/>
      <c r="C34" s="1280" t="s">
        <v>1366</v>
      </c>
      <c r="D34" s="1280" t="s">
        <v>581</v>
      </c>
      <c r="E34" s="1280" t="s">
        <v>594</v>
      </c>
      <c r="F34" s="1280" t="s">
        <v>596</v>
      </c>
      <c r="G34" s="1280" t="s">
        <v>1335</v>
      </c>
      <c r="H34" s="1280" t="s">
        <v>1501</v>
      </c>
      <c r="I34" s="1280" t="s">
        <v>1403</v>
      </c>
      <c r="J34" s="1280">
        <v>690</v>
      </c>
      <c r="K34" s="1280">
        <v>69.709999999999994</v>
      </c>
      <c r="L34" s="1280">
        <v>54</v>
      </c>
      <c r="M34" s="1280">
        <v>250</v>
      </c>
      <c r="N34" s="1309">
        <v>65</v>
      </c>
    </row>
    <row r="35" spans="1:14" ht="20.100000000000001" customHeight="1">
      <c r="A35" s="1864"/>
      <c r="B35" s="1860"/>
      <c r="C35" s="1280" t="s">
        <v>1363</v>
      </c>
      <c r="D35" s="1280" t="s">
        <v>581</v>
      </c>
      <c r="E35" s="1280" t="s">
        <v>594</v>
      </c>
      <c r="F35" s="1280" t="s">
        <v>596</v>
      </c>
      <c r="G35" s="1280" t="s">
        <v>814</v>
      </c>
      <c r="H35" s="1280" t="s">
        <v>1451</v>
      </c>
      <c r="I35" s="1280" t="s">
        <v>1400</v>
      </c>
      <c r="J35" s="1280">
        <v>790</v>
      </c>
      <c r="K35" s="1280">
        <v>65</v>
      </c>
      <c r="L35" s="1280">
        <v>60</v>
      </c>
      <c r="M35" s="1280">
        <v>250</v>
      </c>
      <c r="N35" s="1309">
        <v>80</v>
      </c>
    </row>
    <row r="36" spans="1:14" ht="20.100000000000001" customHeight="1">
      <c r="A36" s="1864"/>
      <c r="B36" s="1860"/>
      <c r="C36" s="1280" t="s">
        <v>1357</v>
      </c>
      <c r="D36" s="1280" t="s">
        <v>581</v>
      </c>
      <c r="E36" s="1280" t="s">
        <v>594</v>
      </c>
      <c r="F36" s="1280" t="s">
        <v>595</v>
      </c>
      <c r="G36" s="1280" t="s">
        <v>598</v>
      </c>
      <c r="H36" s="1280">
        <v>937</v>
      </c>
      <c r="I36" s="1280" t="s">
        <v>1394</v>
      </c>
      <c r="J36" s="1280">
        <v>1200</v>
      </c>
      <c r="K36" s="1280">
        <v>43</v>
      </c>
      <c r="L36" s="1280">
        <v>36</v>
      </c>
      <c r="M36" s="1280">
        <v>200</v>
      </c>
      <c r="N36" s="1309">
        <v>80</v>
      </c>
    </row>
    <row r="37" spans="1:14" ht="20.100000000000001" customHeight="1">
      <c r="A37" s="1864"/>
      <c r="B37" s="1860"/>
      <c r="C37" s="1280" t="s">
        <v>1356</v>
      </c>
      <c r="D37" s="1280" t="s">
        <v>581</v>
      </c>
      <c r="E37" s="1280" t="s">
        <v>594</v>
      </c>
      <c r="F37" s="1280" t="s">
        <v>595</v>
      </c>
      <c r="G37" s="1280" t="s">
        <v>598</v>
      </c>
      <c r="H37" s="1280">
        <v>928</v>
      </c>
      <c r="I37" s="1280" t="s">
        <v>1393</v>
      </c>
      <c r="J37" s="1280">
        <v>640</v>
      </c>
      <c r="K37" s="1280">
        <v>45.63</v>
      </c>
      <c r="L37" s="1280">
        <v>36</v>
      </c>
      <c r="M37" s="1280">
        <v>200</v>
      </c>
      <c r="N37" s="1309">
        <v>65</v>
      </c>
    </row>
    <row r="38" spans="1:14" ht="20.100000000000001" customHeight="1">
      <c r="A38" s="1864"/>
      <c r="B38" s="1860"/>
      <c r="C38" s="1280" t="s">
        <v>1354</v>
      </c>
      <c r="D38" s="1280" t="s">
        <v>581</v>
      </c>
      <c r="E38" s="1280" t="s">
        <v>594</v>
      </c>
      <c r="F38" s="1280" t="s">
        <v>595</v>
      </c>
      <c r="G38" s="1280" t="s">
        <v>597</v>
      </c>
      <c r="H38" s="1280">
        <v>1609</v>
      </c>
      <c r="I38" s="1280" t="s">
        <v>1391</v>
      </c>
      <c r="J38" s="1280">
        <v>1200</v>
      </c>
      <c r="K38" s="1280">
        <v>70</v>
      </c>
      <c r="L38" s="1280">
        <v>45</v>
      </c>
      <c r="M38" s="1280">
        <v>200</v>
      </c>
      <c r="N38" s="1309">
        <v>100</v>
      </c>
    </row>
    <row r="39" spans="1:14" ht="20.100000000000001" customHeight="1">
      <c r="A39" s="1864"/>
      <c r="B39" s="1860"/>
      <c r="C39" s="1280" t="s">
        <v>1358</v>
      </c>
      <c r="D39" s="1280" t="s">
        <v>581</v>
      </c>
      <c r="E39" s="1280" t="s">
        <v>594</v>
      </c>
      <c r="F39" s="1280" t="s">
        <v>595</v>
      </c>
      <c r="G39" s="1280" t="s">
        <v>598</v>
      </c>
      <c r="H39" s="1280">
        <v>1525</v>
      </c>
      <c r="I39" s="1280" t="s">
        <v>1395</v>
      </c>
      <c r="J39" s="1280">
        <v>400</v>
      </c>
      <c r="K39" s="1280">
        <v>37</v>
      </c>
      <c r="L39" s="1280">
        <v>30</v>
      </c>
      <c r="M39" s="1280">
        <v>250</v>
      </c>
      <c r="N39" s="1309">
        <v>65</v>
      </c>
    </row>
    <row r="40" spans="1:14" ht="20.100000000000001" customHeight="1">
      <c r="A40" s="1864"/>
      <c r="B40" s="1860"/>
      <c r="C40" s="1280" t="s">
        <v>1360</v>
      </c>
      <c r="D40" s="1280" t="s">
        <v>581</v>
      </c>
      <c r="E40" s="1280" t="s">
        <v>594</v>
      </c>
      <c r="F40" s="1280" t="s">
        <v>595</v>
      </c>
      <c r="G40" s="1280" t="s">
        <v>598</v>
      </c>
      <c r="H40" s="1280">
        <v>1528</v>
      </c>
      <c r="I40" s="1280" t="s">
        <v>1397</v>
      </c>
      <c r="J40" s="1280">
        <v>400</v>
      </c>
      <c r="K40" s="1280">
        <v>37.299999999999997</v>
      </c>
      <c r="L40" s="1280">
        <v>33</v>
      </c>
      <c r="M40" s="1280">
        <v>200</v>
      </c>
      <c r="N40" s="1309">
        <v>65</v>
      </c>
    </row>
    <row r="41" spans="1:14" ht="20.100000000000001" customHeight="1">
      <c r="A41" s="1864"/>
      <c r="B41" s="1860"/>
      <c r="C41" s="1280" t="s">
        <v>1359</v>
      </c>
      <c r="D41" s="1280" t="s">
        <v>581</v>
      </c>
      <c r="E41" s="1280" t="s">
        <v>594</v>
      </c>
      <c r="F41" s="1280" t="s">
        <v>595</v>
      </c>
      <c r="G41" s="1280" t="s">
        <v>598</v>
      </c>
      <c r="H41" s="1280">
        <v>1526</v>
      </c>
      <c r="I41" s="1280" t="s">
        <v>1396</v>
      </c>
      <c r="J41" s="1280">
        <v>650</v>
      </c>
      <c r="K41" s="1280">
        <v>18</v>
      </c>
      <c r="L41" s="1280">
        <v>15</v>
      </c>
      <c r="M41" s="1280">
        <v>250</v>
      </c>
      <c r="N41" s="1309">
        <v>80</v>
      </c>
    </row>
    <row r="42" spans="1:14" ht="20.100000000000001" customHeight="1" thickBot="1">
      <c r="A42" s="1864"/>
      <c r="B42" s="1861"/>
      <c r="C42" s="1287" t="s">
        <v>1344</v>
      </c>
      <c r="D42" s="1287" t="s">
        <v>581</v>
      </c>
      <c r="E42" s="1287" t="s">
        <v>1369</v>
      </c>
      <c r="F42" s="1287" t="s">
        <v>1370</v>
      </c>
      <c r="G42" s="1287" t="s">
        <v>1371</v>
      </c>
      <c r="H42" s="1287">
        <v>982</v>
      </c>
      <c r="I42" s="1287" t="s">
        <v>1372</v>
      </c>
      <c r="J42" s="1287">
        <v>750</v>
      </c>
      <c r="K42" s="1287">
        <v>34</v>
      </c>
      <c r="L42" s="1287">
        <v>15</v>
      </c>
      <c r="M42" s="1287">
        <v>200</v>
      </c>
      <c r="N42" s="1310">
        <v>80</v>
      </c>
    </row>
    <row r="43" spans="1:14" ht="20.100000000000001" customHeight="1">
      <c r="A43" s="1864"/>
      <c r="B43" s="1312" t="s">
        <v>73</v>
      </c>
      <c r="C43" s="922">
        <f>COUNTA(C44)</f>
        <v>1</v>
      </c>
      <c r="D43" s="919" t="s">
        <v>116</v>
      </c>
      <c r="E43" s="919"/>
      <c r="F43" s="919"/>
      <c r="G43" s="919"/>
      <c r="H43" s="919"/>
      <c r="I43" s="919"/>
      <c r="J43" s="923"/>
      <c r="K43" s="1304"/>
      <c r="L43" s="1304"/>
      <c r="M43" s="1304"/>
      <c r="N43" s="1307"/>
    </row>
    <row r="44" spans="1:14" ht="33.75" thickBot="1">
      <c r="A44" s="1865"/>
      <c r="B44" s="1313" t="s">
        <v>1454</v>
      </c>
      <c r="C44" s="940" t="s">
        <v>1409</v>
      </c>
      <c r="D44" s="940" t="s">
        <v>581</v>
      </c>
      <c r="E44" s="940" t="s">
        <v>1312</v>
      </c>
      <c r="F44" s="940" t="s">
        <v>1314</v>
      </c>
      <c r="G44" s="940" t="s">
        <v>1317</v>
      </c>
      <c r="H44" s="940" t="s">
        <v>1486</v>
      </c>
      <c r="I44" s="940" t="s">
        <v>1489</v>
      </c>
      <c r="J44" s="940">
        <v>200</v>
      </c>
      <c r="K44" s="940">
        <v>86</v>
      </c>
      <c r="L44" s="940">
        <v>60</v>
      </c>
      <c r="M44" s="940">
        <v>250</v>
      </c>
      <c r="N44" s="1311">
        <v>50</v>
      </c>
    </row>
  </sheetData>
  <mergeCells count="15">
    <mergeCell ref="C2:C3"/>
    <mergeCell ref="D2:D3"/>
    <mergeCell ref="E2:H2"/>
    <mergeCell ref="I2:I3"/>
    <mergeCell ref="A4:B4"/>
    <mergeCell ref="B24:B42"/>
    <mergeCell ref="B6:B22"/>
    <mergeCell ref="A5:A44"/>
    <mergeCell ref="A2:A3"/>
    <mergeCell ref="B2:B3"/>
    <mergeCell ref="K2:K3"/>
    <mergeCell ref="M2:M3"/>
    <mergeCell ref="N2:N3"/>
    <mergeCell ref="L2:L3"/>
    <mergeCell ref="J2:J3"/>
  </mergeCells>
  <phoneticPr fontId="9" type="noConversion"/>
  <pageMargins left="0.7" right="0.7" top="0.75" bottom="0.75" header="0.3" footer="0.3"/>
  <pageSetup paperSize="9" scale="4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AECCA-75C8-49B9-852C-89823619CB9E}">
  <dimension ref="A1:W21"/>
  <sheetViews>
    <sheetView view="pageBreakPreview" zoomScaleNormal="100" zoomScaleSheetLayoutView="100" workbookViewId="0"/>
  </sheetViews>
  <sheetFormatPr defaultRowHeight="14.25"/>
  <cols>
    <col min="1" max="1" width="15.125" customWidth="1"/>
    <col min="9" max="9" width="16.75" bestFit="1" customWidth="1"/>
    <col min="15" max="15" width="11.25" bestFit="1" customWidth="1"/>
    <col min="21" max="22" width="7.375" bestFit="1" customWidth="1"/>
    <col min="23" max="23" width="11.75" bestFit="1" customWidth="1"/>
  </cols>
  <sheetData>
    <row r="1" spans="1:23" ht="27" thickBot="1">
      <c r="A1" s="1232" t="s">
        <v>1502</v>
      </c>
      <c r="B1" s="1233"/>
      <c r="C1" s="1233"/>
      <c r="D1" s="1233"/>
      <c r="E1" s="1233"/>
      <c r="F1" s="1233"/>
      <c r="G1" s="1233"/>
      <c r="H1" s="1233"/>
      <c r="I1" s="1233"/>
      <c r="J1" s="1234"/>
      <c r="K1" s="1315"/>
      <c r="L1" s="1315"/>
      <c r="M1" s="1315"/>
      <c r="N1" s="1315"/>
      <c r="O1" s="1315"/>
    </row>
    <row r="2" spans="1:23" ht="16.5">
      <c r="A2" s="1887" t="s">
        <v>225</v>
      </c>
      <c r="B2" s="1846" t="s">
        <v>226</v>
      </c>
      <c r="C2" s="1846" t="s">
        <v>227</v>
      </c>
      <c r="D2" s="1846" t="s">
        <v>238</v>
      </c>
      <c r="E2" s="1846" t="s">
        <v>228</v>
      </c>
      <c r="F2" s="1846"/>
      <c r="G2" s="1846"/>
      <c r="H2" s="1884"/>
      <c r="I2" s="1892" t="s">
        <v>1508</v>
      </c>
      <c r="J2" s="1872"/>
      <c r="K2" s="1872"/>
      <c r="L2" s="1872"/>
      <c r="M2" s="1872"/>
      <c r="N2" s="1872"/>
      <c r="O2" s="1873"/>
      <c r="P2" s="1871" t="s">
        <v>1509</v>
      </c>
      <c r="Q2" s="1872"/>
      <c r="R2" s="1872"/>
      <c r="S2" s="1872"/>
      <c r="T2" s="1872"/>
      <c r="U2" s="1872"/>
      <c r="V2" s="1872"/>
      <c r="W2" s="1873"/>
    </row>
    <row r="3" spans="1:23" ht="35.1" customHeight="1">
      <c r="A3" s="1888"/>
      <c r="B3" s="1885"/>
      <c r="C3" s="1885"/>
      <c r="D3" s="1885"/>
      <c r="E3" s="1885"/>
      <c r="F3" s="1885"/>
      <c r="G3" s="1885"/>
      <c r="H3" s="1886"/>
      <c r="I3" s="1890" t="s">
        <v>1306</v>
      </c>
      <c r="J3" s="1321" t="s">
        <v>1519</v>
      </c>
      <c r="K3" s="1321" t="s">
        <v>1505</v>
      </c>
      <c r="L3" s="1321" t="s">
        <v>1522</v>
      </c>
      <c r="M3" s="1321" t="s">
        <v>1524</v>
      </c>
      <c r="N3" s="1321" t="s">
        <v>1506</v>
      </c>
      <c r="O3" s="1327" t="s">
        <v>1507</v>
      </c>
      <c r="P3" s="1323" t="s">
        <v>1510</v>
      </c>
      <c r="Q3" s="1320" t="s">
        <v>1511</v>
      </c>
      <c r="R3" s="1320" t="s">
        <v>1512</v>
      </c>
      <c r="S3" s="1320" t="s">
        <v>1513</v>
      </c>
      <c r="T3" s="1320" t="s">
        <v>1514</v>
      </c>
      <c r="U3" s="1320" t="s">
        <v>1093</v>
      </c>
      <c r="V3" s="1320" t="s">
        <v>1515</v>
      </c>
      <c r="W3" s="1325" t="s">
        <v>1516</v>
      </c>
    </row>
    <row r="4" spans="1:23" ht="17.25" thickBot="1">
      <c r="A4" s="1889"/>
      <c r="B4" s="1847"/>
      <c r="C4" s="1847"/>
      <c r="D4" s="1847"/>
      <c r="E4" s="1247" t="s">
        <v>232</v>
      </c>
      <c r="F4" s="1247" t="s">
        <v>233</v>
      </c>
      <c r="G4" s="1247" t="s">
        <v>234</v>
      </c>
      <c r="H4" s="1317" t="s">
        <v>235</v>
      </c>
      <c r="I4" s="1891"/>
      <c r="J4" s="1247" t="s">
        <v>1520</v>
      </c>
      <c r="K4" s="1247" t="s">
        <v>1521</v>
      </c>
      <c r="L4" s="1247" t="s">
        <v>1523</v>
      </c>
      <c r="M4" s="1322" t="s">
        <v>1525</v>
      </c>
      <c r="N4" s="1322" t="s">
        <v>1521</v>
      </c>
      <c r="O4" s="1324" t="s">
        <v>1521</v>
      </c>
      <c r="P4" s="1358" t="s">
        <v>1517</v>
      </c>
      <c r="Q4" s="1333" t="s">
        <v>1517</v>
      </c>
      <c r="R4" s="1333" t="s">
        <v>1518</v>
      </c>
      <c r="S4" s="1333" t="s">
        <v>1517</v>
      </c>
      <c r="T4" s="1333" t="s">
        <v>1518</v>
      </c>
      <c r="U4" s="1333" t="s">
        <v>1517</v>
      </c>
      <c r="V4" s="1333" t="s">
        <v>1517</v>
      </c>
      <c r="W4" s="1334" t="s">
        <v>1518</v>
      </c>
    </row>
    <row r="5" spans="1:23" ht="17.25" thickBot="1">
      <c r="A5" s="1882" t="s">
        <v>1503</v>
      </c>
      <c r="B5" s="1883"/>
      <c r="C5" s="1335">
        <f>11+7+60+37</f>
        <v>115</v>
      </c>
      <c r="D5" s="1335" t="s">
        <v>116</v>
      </c>
      <c r="E5" s="1335"/>
      <c r="F5" s="1335"/>
      <c r="G5" s="1335"/>
      <c r="H5" s="1354"/>
      <c r="I5" s="1365"/>
      <c r="J5" s="1335"/>
      <c r="K5" s="1336"/>
      <c r="L5" s="1336"/>
      <c r="M5" s="1336"/>
      <c r="N5" s="1336"/>
      <c r="O5" s="1337"/>
      <c r="P5" s="1371">
        <f t="shared" ref="P5:W5" si="0">SUM(P6,P11,P13)</f>
        <v>13</v>
      </c>
      <c r="Q5" s="1371">
        <f t="shared" si="0"/>
        <v>13</v>
      </c>
      <c r="R5" s="1371">
        <f t="shared" si="0"/>
        <v>927</v>
      </c>
      <c r="S5" s="1371">
        <f t="shared" si="0"/>
        <v>12</v>
      </c>
      <c r="T5" s="1371">
        <f t="shared" si="0"/>
        <v>558</v>
      </c>
      <c r="U5" s="1371">
        <f t="shared" si="0"/>
        <v>13</v>
      </c>
      <c r="V5" s="1371">
        <f t="shared" si="0"/>
        <v>12</v>
      </c>
      <c r="W5" s="1371">
        <f t="shared" si="0"/>
        <v>927</v>
      </c>
    </row>
    <row r="6" spans="1:23" ht="20.100000000000001" customHeight="1">
      <c r="A6" s="1874" t="s">
        <v>1530</v>
      </c>
      <c r="B6" s="1284" t="s">
        <v>73</v>
      </c>
      <c r="C6" s="918">
        <f>COUNTA(C7:C10)</f>
        <v>4</v>
      </c>
      <c r="D6" s="919" t="s">
        <v>116</v>
      </c>
      <c r="E6" s="919"/>
      <c r="F6" s="919"/>
      <c r="G6" s="919"/>
      <c r="H6" s="1355"/>
      <c r="I6" s="1366"/>
      <c r="J6" s="1328"/>
      <c r="K6" s="1329"/>
      <c r="L6" s="1329"/>
      <c r="M6" s="1329"/>
      <c r="N6" s="1329"/>
      <c r="O6" s="1330"/>
      <c r="P6" s="1359">
        <f t="shared" ref="P6:W6" si="1">SUM(P7:P10)</f>
        <v>4</v>
      </c>
      <c r="Q6" s="1359">
        <f t="shared" si="1"/>
        <v>4</v>
      </c>
      <c r="R6" s="1359">
        <f t="shared" si="1"/>
        <v>422</v>
      </c>
      <c r="S6" s="1359">
        <f t="shared" si="1"/>
        <v>4</v>
      </c>
      <c r="T6" s="1359">
        <f t="shared" si="1"/>
        <v>210</v>
      </c>
      <c r="U6" s="1359">
        <f t="shared" si="1"/>
        <v>4</v>
      </c>
      <c r="V6" s="1359">
        <f t="shared" si="1"/>
        <v>4</v>
      </c>
      <c r="W6" s="1359">
        <f t="shared" si="1"/>
        <v>422</v>
      </c>
    </row>
    <row r="7" spans="1:23" ht="20.100000000000001" customHeight="1">
      <c r="A7" s="1875"/>
      <c r="B7" s="1877" t="s">
        <v>1504</v>
      </c>
      <c r="C7" s="939" t="s">
        <v>1456</v>
      </c>
      <c r="D7" s="939" t="s">
        <v>581</v>
      </c>
      <c r="E7" s="939" t="s">
        <v>1410</v>
      </c>
      <c r="F7" s="939"/>
      <c r="G7" s="939" t="s">
        <v>1457</v>
      </c>
      <c r="H7" s="1356" t="s">
        <v>1471</v>
      </c>
      <c r="I7" s="1318" t="s">
        <v>1487</v>
      </c>
      <c r="J7" s="939">
        <v>380</v>
      </c>
      <c r="K7" s="939">
        <v>220</v>
      </c>
      <c r="L7" s="939">
        <v>250</v>
      </c>
      <c r="M7" s="939">
        <v>10</v>
      </c>
      <c r="N7" s="939">
        <v>54</v>
      </c>
      <c r="O7" s="1316">
        <v>54</v>
      </c>
      <c r="P7" s="1360">
        <v>1</v>
      </c>
      <c r="Q7" s="1331">
        <v>1</v>
      </c>
      <c r="R7" s="1331">
        <v>220</v>
      </c>
      <c r="S7" s="1331">
        <v>1</v>
      </c>
      <c r="T7" s="1331">
        <v>54</v>
      </c>
      <c r="U7" s="1331">
        <v>1</v>
      </c>
      <c r="V7" s="1331">
        <v>1</v>
      </c>
      <c r="W7" s="1332">
        <v>220</v>
      </c>
    </row>
    <row r="8" spans="1:23" ht="20.100000000000001" customHeight="1">
      <c r="A8" s="1875"/>
      <c r="B8" s="1878"/>
      <c r="C8" s="939" t="s">
        <v>1459</v>
      </c>
      <c r="D8" s="939" t="s">
        <v>581</v>
      </c>
      <c r="E8" s="939" t="s">
        <v>1410</v>
      </c>
      <c r="F8" s="939" t="s">
        <v>1411</v>
      </c>
      <c r="G8" s="939" t="s">
        <v>1473</v>
      </c>
      <c r="H8" s="1356">
        <v>1081</v>
      </c>
      <c r="I8" s="1318">
        <v>1201100010</v>
      </c>
      <c r="J8" s="939">
        <v>300</v>
      </c>
      <c r="K8" s="939">
        <v>70</v>
      </c>
      <c r="L8" s="939">
        <v>200</v>
      </c>
      <c r="M8" s="939">
        <v>15</v>
      </c>
      <c r="N8" s="939">
        <v>60</v>
      </c>
      <c r="O8" s="1316">
        <v>60</v>
      </c>
      <c r="P8" s="1360">
        <v>1</v>
      </c>
      <c r="Q8" s="1331">
        <v>1</v>
      </c>
      <c r="R8" s="1331">
        <v>70</v>
      </c>
      <c r="S8" s="1331">
        <v>1</v>
      </c>
      <c r="T8" s="1331">
        <v>60</v>
      </c>
      <c r="U8" s="1331">
        <v>1</v>
      </c>
      <c r="V8" s="1331">
        <v>1</v>
      </c>
      <c r="W8" s="1332">
        <v>70</v>
      </c>
    </row>
    <row r="9" spans="1:23" ht="20.100000000000001" customHeight="1">
      <c r="A9" s="1875"/>
      <c r="B9" s="1878"/>
      <c r="C9" s="939" t="s">
        <v>1460</v>
      </c>
      <c r="D9" s="939" t="s">
        <v>581</v>
      </c>
      <c r="E9" s="939" t="s">
        <v>1410</v>
      </c>
      <c r="F9" s="939" t="s">
        <v>1411</v>
      </c>
      <c r="G9" s="939" t="s">
        <v>1475</v>
      </c>
      <c r="H9" s="1356">
        <v>897</v>
      </c>
      <c r="I9" s="1318">
        <v>1201100013</v>
      </c>
      <c r="J9" s="939">
        <v>430</v>
      </c>
      <c r="K9" s="939">
        <v>65</v>
      </c>
      <c r="L9" s="939">
        <v>200</v>
      </c>
      <c r="M9" s="939">
        <v>15</v>
      </c>
      <c r="N9" s="939">
        <v>54</v>
      </c>
      <c r="O9" s="1316">
        <v>54</v>
      </c>
      <c r="P9" s="1360">
        <v>1</v>
      </c>
      <c r="Q9" s="1331">
        <v>1</v>
      </c>
      <c r="R9" s="1331">
        <v>65</v>
      </c>
      <c r="S9" s="1331">
        <v>1</v>
      </c>
      <c r="T9" s="1331">
        <v>54</v>
      </c>
      <c r="U9" s="1331">
        <v>1</v>
      </c>
      <c r="V9" s="1331">
        <v>1</v>
      </c>
      <c r="W9" s="1332">
        <v>65</v>
      </c>
    </row>
    <row r="10" spans="1:23" ht="20.100000000000001" customHeight="1" thickBot="1">
      <c r="A10" s="1875"/>
      <c r="B10" s="1879"/>
      <c r="C10" s="940" t="s">
        <v>1408</v>
      </c>
      <c r="D10" s="940" t="s">
        <v>581</v>
      </c>
      <c r="E10" s="940" t="s">
        <v>1410</v>
      </c>
      <c r="F10" s="940" t="s">
        <v>1411</v>
      </c>
      <c r="G10" s="940" t="s">
        <v>1413</v>
      </c>
      <c r="H10" s="1326">
        <v>695</v>
      </c>
      <c r="I10" s="1319">
        <v>1201100014</v>
      </c>
      <c r="J10" s="940">
        <v>480</v>
      </c>
      <c r="K10" s="940">
        <v>67</v>
      </c>
      <c r="L10" s="940">
        <v>200</v>
      </c>
      <c r="M10" s="940">
        <v>10</v>
      </c>
      <c r="N10" s="940">
        <v>42</v>
      </c>
      <c r="O10" s="1311">
        <v>42</v>
      </c>
      <c r="P10" s="1361">
        <v>1</v>
      </c>
      <c r="Q10" s="1338">
        <v>1</v>
      </c>
      <c r="R10" s="1338">
        <v>67</v>
      </c>
      <c r="S10" s="1338">
        <v>1</v>
      </c>
      <c r="T10" s="1338">
        <v>42</v>
      </c>
      <c r="U10" s="1338">
        <v>1</v>
      </c>
      <c r="V10" s="1338">
        <v>1</v>
      </c>
      <c r="W10" s="1339">
        <v>67</v>
      </c>
    </row>
    <row r="11" spans="1:23" ht="20.100000000000001" customHeight="1">
      <c r="A11" s="1875"/>
      <c r="B11" s="1284" t="s">
        <v>73</v>
      </c>
      <c r="C11" s="918">
        <f>COUNTA(C12:C12)</f>
        <v>1</v>
      </c>
      <c r="D11" s="919" t="s">
        <v>116</v>
      </c>
      <c r="E11" s="919"/>
      <c r="F11" s="919"/>
      <c r="G11" s="919"/>
      <c r="H11" s="1355"/>
      <c r="I11" s="1366"/>
      <c r="J11" s="1328"/>
      <c r="K11" s="1329"/>
      <c r="L11" s="1329"/>
      <c r="M11" s="1329"/>
      <c r="N11" s="1329"/>
      <c r="O11" s="1330"/>
      <c r="P11" s="1359">
        <f t="shared" ref="P11:W11" si="2">SUM(P12)</f>
        <v>1</v>
      </c>
      <c r="Q11" s="1359">
        <f t="shared" si="2"/>
        <v>1</v>
      </c>
      <c r="R11" s="1359">
        <f t="shared" si="2"/>
        <v>86</v>
      </c>
      <c r="S11" s="1359">
        <f t="shared" si="2"/>
        <v>1</v>
      </c>
      <c r="T11" s="1359">
        <f t="shared" si="2"/>
        <v>60</v>
      </c>
      <c r="U11" s="1359">
        <f t="shared" si="2"/>
        <v>1</v>
      </c>
      <c r="V11" s="1359">
        <f t="shared" si="2"/>
        <v>1</v>
      </c>
      <c r="W11" s="1359">
        <f t="shared" si="2"/>
        <v>86</v>
      </c>
    </row>
    <row r="12" spans="1:23" ht="20.100000000000001" customHeight="1" thickBot="1">
      <c r="A12" s="1875"/>
      <c r="B12" s="1340" t="s">
        <v>1419</v>
      </c>
      <c r="C12" s="1314" t="s">
        <v>1409</v>
      </c>
      <c r="D12" s="940" t="s">
        <v>581</v>
      </c>
      <c r="E12" s="940" t="s">
        <v>1312</v>
      </c>
      <c r="F12" s="940" t="s">
        <v>1314</v>
      </c>
      <c r="G12" s="940" t="s">
        <v>1317</v>
      </c>
      <c r="H12" s="1326" t="s">
        <v>1486</v>
      </c>
      <c r="I12" s="1319" t="s">
        <v>1320</v>
      </c>
      <c r="J12" s="940">
        <v>200</v>
      </c>
      <c r="K12" s="940">
        <v>125</v>
      </c>
      <c r="L12" s="940">
        <v>250</v>
      </c>
      <c r="M12" s="940">
        <v>5</v>
      </c>
      <c r="N12" s="940">
        <v>60</v>
      </c>
      <c r="O12" s="1311">
        <v>60</v>
      </c>
      <c r="P12" s="1361">
        <v>1</v>
      </c>
      <c r="Q12" s="1338">
        <v>1</v>
      </c>
      <c r="R12" s="1338">
        <v>86</v>
      </c>
      <c r="S12" s="1338">
        <v>1</v>
      </c>
      <c r="T12" s="1338">
        <v>60</v>
      </c>
      <c r="U12" s="1338">
        <v>1</v>
      </c>
      <c r="V12" s="1338">
        <v>1</v>
      </c>
      <c r="W12" s="1339">
        <v>86</v>
      </c>
    </row>
    <row r="13" spans="1:23" ht="20.100000000000001" customHeight="1">
      <c r="A13" s="1875"/>
      <c r="B13" s="1341"/>
      <c r="C13" s="1342">
        <f>COUNTA(C14:C21)</f>
        <v>8</v>
      </c>
      <c r="D13" s="1343" t="s">
        <v>116</v>
      </c>
      <c r="E13" s="1343"/>
      <c r="F13" s="1343"/>
      <c r="G13" s="1343"/>
      <c r="H13" s="1357"/>
      <c r="I13" s="1367"/>
      <c r="J13" s="923"/>
      <c r="K13" s="1344"/>
      <c r="L13" s="1344"/>
      <c r="M13" s="1344"/>
      <c r="N13" s="1344"/>
      <c r="O13" s="1345"/>
      <c r="P13" s="1370">
        <f t="shared" ref="P13:W13" si="3">SUM(P14:P21)</f>
        <v>8</v>
      </c>
      <c r="Q13" s="1370">
        <f t="shared" si="3"/>
        <v>8</v>
      </c>
      <c r="R13" s="1370">
        <f t="shared" si="3"/>
        <v>419</v>
      </c>
      <c r="S13" s="1370">
        <f t="shared" si="3"/>
        <v>7</v>
      </c>
      <c r="T13" s="1370">
        <f t="shared" si="3"/>
        <v>288</v>
      </c>
      <c r="U13" s="1370">
        <f t="shared" si="3"/>
        <v>8</v>
      </c>
      <c r="V13" s="1370">
        <f t="shared" si="3"/>
        <v>7</v>
      </c>
      <c r="W13" s="1370">
        <f t="shared" si="3"/>
        <v>419</v>
      </c>
    </row>
    <row r="14" spans="1:23" ht="20.100000000000001" customHeight="1">
      <c r="A14" s="1875"/>
      <c r="B14" s="1880" t="s">
        <v>1526</v>
      </c>
      <c r="C14" s="939" t="s">
        <v>1349</v>
      </c>
      <c r="D14" s="939" t="s">
        <v>581</v>
      </c>
      <c r="E14" s="939" t="s">
        <v>594</v>
      </c>
      <c r="F14" s="939" t="s">
        <v>595</v>
      </c>
      <c r="G14" s="939" t="s">
        <v>607</v>
      </c>
      <c r="H14" s="1356" t="s">
        <v>1376</v>
      </c>
      <c r="I14" s="1318" t="s">
        <v>1386</v>
      </c>
      <c r="J14" s="939">
        <v>1200</v>
      </c>
      <c r="K14" s="939">
        <v>68</v>
      </c>
      <c r="L14" s="939">
        <v>250</v>
      </c>
      <c r="M14" s="939">
        <v>15</v>
      </c>
      <c r="N14" s="939">
        <v>42</v>
      </c>
      <c r="O14" s="1368">
        <f t="shared" ref="O14:O21" si="4">N14</f>
        <v>42</v>
      </c>
      <c r="P14" s="1362">
        <v>1</v>
      </c>
      <c r="Q14" s="1347">
        <v>1</v>
      </c>
      <c r="R14" s="1347">
        <v>68</v>
      </c>
      <c r="S14" s="1347">
        <v>1</v>
      </c>
      <c r="T14" s="1347">
        <v>42</v>
      </c>
      <c r="U14" s="1347">
        <v>1</v>
      </c>
      <c r="V14" s="1347">
        <v>1</v>
      </c>
      <c r="W14" s="1348">
        <v>68</v>
      </c>
    </row>
    <row r="15" spans="1:23" ht="20.100000000000001" customHeight="1">
      <c r="A15" s="1875"/>
      <c r="B15" s="1880"/>
      <c r="C15" s="939" t="s">
        <v>1350</v>
      </c>
      <c r="D15" s="939" t="s">
        <v>581</v>
      </c>
      <c r="E15" s="939" t="s">
        <v>594</v>
      </c>
      <c r="F15" s="939" t="s">
        <v>595</v>
      </c>
      <c r="G15" s="939" t="s">
        <v>607</v>
      </c>
      <c r="H15" s="1356">
        <v>1642</v>
      </c>
      <c r="I15" s="1318" t="s">
        <v>1387</v>
      </c>
      <c r="J15" s="939">
        <v>800</v>
      </c>
      <c r="K15" s="939">
        <v>73</v>
      </c>
      <c r="L15" s="939">
        <v>250</v>
      </c>
      <c r="M15" s="939">
        <v>15</v>
      </c>
      <c r="N15" s="939">
        <v>30</v>
      </c>
      <c r="O15" s="1368">
        <f t="shared" si="4"/>
        <v>30</v>
      </c>
      <c r="P15" s="1362">
        <v>1</v>
      </c>
      <c r="Q15" s="1347">
        <v>1</v>
      </c>
      <c r="R15" s="1347">
        <v>73</v>
      </c>
      <c r="S15" s="1347">
        <v>1</v>
      </c>
      <c r="T15" s="1347">
        <v>30</v>
      </c>
      <c r="U15" s="1347">
        <v>1</v>
      </c>
      <c r="V15" s="1347">
        <v>1</v>
      </c>
      <c r="W15" s="1348">
        <v>73</v>
      </c>
    </row>
    <row r="16" spans="1:23" ht="20.100000000000001" customHeight="1">
      <c r="A16" s="1875"/>
      <c r="B16" s="1880"/>
      <c r="C16" s="939" t="s">
        <v>1351</v>
      </c>
      <c r="D16" s="939" t="s">
        <v>581</v>
      </c>
      <c r="E16" s="939" t="s">
        <v>594</v>
      </c>
      <c r="F16" s="939" t="s">
        <v>595</v>
      </c>
      <c r="G16" s="939" t="s">
        <v>607</v>
      </c>
      <c r="H16" s="1356">
        <v>1670</v>
      </c>
      <c r="I16" s="1318" t="s">
        <v>1388</v>
      </c>
      <c r="J16" s="939">
        <v>600</v>
      </c>
      <c r="K16" s="939">
        <v>88</v>
      </c>
      <c r="L16" s="939">
        <v>250</v>
      </c>
      <c r="M16" s="939">
        <v>20</v>
      </c>
      <c r="N16" s="939">
        <v>42</v>
      </c>
      <c r="O16" s="1368">
        <f t="shared" si="4"/>
        <v>42</v>
      </c>
      <c r="P16" s="1362">
        <v>1</v>
      </c>
      <c r="Q16" s="1347">
        <v>1</v>
      </c>
      <c r="R16" s="1347">
        <v>88</v>
      </c>
      <c r="S16" s="1347">
        <v>1</v>
      </c>
      <c r="T16" s="1347">
        <v>42</v>
      </c>
      <c r="U16" s="1347">
        <v>1</v>
      </c>
      <c r="V16" s="1347">
        <v>1</v>
      </c>
      <c r="W16" s="1348">
        <v>88</v>
      </c>
    </row>
    <row r="17" spans="1:23" ht="20.100000000000001" customHeight="1">
      <c r="A17" s="1875"/>
      <c r="B17" s="1880"/>
      <c r="C17" s="939" t="s">
        <v>1354</v>
      </c>
      <c r="D17" s="939" t="s">
        <v>581</v>
      </c>
      <c r="E17" s="939" t="s">
        <v>594</v>
      </c>
      <c r="F17" s="939" t="s">
        <v>595</v>
      </c>
      <c r="G17" s="939" t="s">
        <v>597</v>
      </c>
      <c r="H17" s="1356">
        <v>1609</v>
      </c>
      <c r="I17" s="1318" t="s">
        <v>1391</v>
      </c>
      <c r="J17" s="939">
        <v>1200</v>
      </c>
      <c r="K17" s="939">
        <v>70</v>
      </c>
      <c r="L17" s="939">
        <v>200</v>
      </c>
      <c r="M17" s="939">
        <v>30</v>
      </c>
      <c r="N17" s="939">
        <v>45</v>
      </c>
      <c r="O17" s="1368">
        <f t="shared" si="4"/>
        <v>45</v>
      </c>
      <c r="P17" s="1362">
        <v>1</v>
      </c>
      <c r="Q17" s="1347">
        <v>1</v>
      </c>
      <c r="R17" s="1347">
        <v>70</v>
      </c>
      <c r="S17" s="1347">
        <v>1</v>
      </c>
      <c r="T17" s="1347">
        <v>45</v>
      </c>
      <c r="U17" s="1347">
        <v>1</v>
      </c>
      <c r="V17" s="1347">
        <v>1</v>
      </c>
      <c r="W17" s="1348">
        <v>70</v>
      </c>
    </row>
    <row r="18" spans="1:23" ht="20.100000000000001" customHeight="1">
      <c r="A18" s="1875"/>
      <c r="B18" s="1880"/>
      <c r="C18" s="939" t="s">
        <v>1358</v>
      </c>
      <c r="D18" s="939" t="s">
        <v>581</v>
      </c>
      <c r="E18" s="939" t="s">
        <v>594</v>
      </c>
      <c r="F18" s="939" t="s">
        <v>595</v>
      </c>
      <c r="G18" s="939" t="s">
        <v>598</v>
      </c>
      <c r="H18" s="1356">
        <v>1525</v>
      </c>
      <c r="I18" s="1318" t="s">
        <v>1395</v>
      </c>
      <c r="J18" s="939">
        <v>400</v>
      </c>
      <c r="K18" s="939">
        <v>37</v>
      </c>
      <c r="L18" s="939">
        <v>200</v>
      </c>
      <c r="M18" s="939">
        <v>8</v>
      </c>
      <c r="N18" s="939">
        <v>30</v>
      </c>
      <c r="O18" s="1368">
        <f t="shared" si="4"/>
        <v>30</v>
      </c>
      <c r="P18" s="1363">
        <v>1</v>
      </c>
      <c r="Q18" s="1349">
        <v>1</v>
      </c>
      <c r="R18" s="1349">
        <v>37</v>
      </c>
      <c r="S18" s="1349">
        <v>1</v>
      </c>
      <c r="T18" s="1349">
        <v>30</v>
      </c>
      <c r="U18" s="1349">
        <v>1</v>
      </c>
      <c r="V18" s="1349">
        <v>1</v>
      </c>
      <c r="W18" s="1350">
        <v>37</v>
      </c>
    </row>
    <row r="19" spans="1:23" ht="20.100000000000001" customHeight="1">
      <c r="A19" s="1875"/>
      <c r="B19" s="1880"/>
      <c r="C19" s="939" t="s">
        <v>1359</v>
      </c>
      <c r="D19" s="939" t="s">
        <v>581</v>
      </c>
      <c r="E19" s="939" t="s">
        <v>594</v>
      </c>
      <c r="F19" s="939" t="s">
        <v>595</v>
      </c>
      <c r="G19" s="939" t="s">
        <v>598</v>
      </c>
      <c r="H19" s="1356">
        <v>1526</v>
      </c>
      <c r="I19" s="1318" t="s">
        <v>1396</v>
      </c>
      <c r="J19" s="939">
        <v>650</v>
      </c>
      <c r="K19" s="939">
        <v>18</v>
      </c>
      <c r="L19" s="939">
        <v>200</v>
      </c>
      <c r="M19" s="939">
        <v>15</v>
      </c>
      <c r="N19" s="939">
        <v>15</v>
      </c>
      <c r="O19" s="1368">
        <f t="shared" si="4"/>
        <v>15</v>
      </c>
      <c r="P19" s="1363">
        <v>1</v>
      </c>
      <c r="Q19" s="1349">
        <v>1</v>
      </c>
      <c r="R19" s="1349">
        <v>18</v>
      </c>
      <c r="S19" s="1349">
        <v>1</v>
      </c>
      <c r="T19" s="1349">
        <v>15</v>
      </c>
      <c r="U19" s="1349">
        <v>1</v>
      </c>
      <c r="V19" s="1349">
        <v>1</v>
      </c>
      <c r="W19" s="1350">
        <v>18</v>
      </c>
    </row>
    <row r="20" spans="1:23" ht="20.100000000000001" customHeight="1">
      <c r="A20" s="1875"/>
      <c r="B20" s="1880"/>
      <c r="C20" s="939" t="s">
        <v>1363</v>
      </c>
      <c r="D20" s="939" t="s">
        <v>581</v>
      </c>
      <c r="E20" s="939" t="s">
        <v>594</v>
      </c>
      <c r="F20" s="939" t="s">
        <v>596</v>
      </c>
      <c r="G20" s="939" t="s">
        <v>814</v>
      </c>
      <c r="H20" s="1356" t="s">
        <v>1337</v>
      </c>
      <c r="I20" s="1318" t="s">
        <v>1400</v>
      </c>
      <c r="J20" s="939">
        <v>790</v>
      </c>
      <c r="K20" s="1346">
        <v>65</v>
      </c>
      <c r="L20" s="1351">
        <v>200</v>
      </c>
      <c r="M20" s="1351">
        <v>20</v>
      </c>
      <c r="N20" s="1351">
        <v>60</v>
      </c>
      <c r="O20" s="1368">
        <f t="shared" si="4"/>
        <v>60</v>
      </c>
      <c r="P20" s="1363">
        <v>1</v>
      </c>
      <c r="Q20" s="1349">
        <v>1</v>
      </c>
      <c r="R20" s="1349">
        <v>65</v>
      </c>
      <c r="S20" s="1349">
        <v>1</v>
      </c>
      <c r="T20" s="1349">
        <v>60</v>
      </c>
      <c r="U20" s="1349">
        <v>1</v>
      </c>
      <c r="V20" s="1349">
        <v>1</v>
      </c>
      <c r="W20" s="1350">
        <v>65</v>
      </c>
    </row>
    <row r="21" spans="1:23" ht="20.100000000000001" customHeight="1" thickBot="1">
      <c r="A21" s="1876"/>
      <c r="B21" s="1881"/>
      <c r="C21" s="940" t="s">
        <v>1527</v>
      </c>
      <c r="D21" s="940" t="s">
        <v>581</v>
      </c>
      <c r="E21" s="940" t="s">
        <v>594</v>
      </c>
      <c r="F21" s="940" t="s">
        <v>1528</v>
      </c>
      <c r="G21" s="940" t="s">
        <v>1529</v>
      </c>
      <c r="H21" s="1326">
        <v>778</v>
      </c>
      <c r="I21" s="1319" t="s">
        <v>1384</v>
      </c>
      <c r="J21" s="940">
        <v>1500</v>
      </c>
      <c r="K21" s="940">
        <v>74</v>
      </c>
      <c r="L21" s="940">
        <v>200</v>
      </c>
      <c r="M21" s="940">
        <v>20</v>
      </c>
      <c r="N21" s="940">
        <v>24</v>
      </c>
      <c r="O21" s="1369">
        <f t="shared" si="4"/>
        <v>24</v>
      </c>
      <c r="P21" s="1364">
        <v>1</v>
      </c>
      <c r="Q21" s="1352">
        <v>1</v>
      </c>
      <c r="R21" s="1352">
        <v>0</v>
      </c>
      <c r="S21" s="1352">
        <v>0</v>
      </c>
      <c r="T21" s="1352">
        <v>24</v>
      </c>
      <c r="U21" s="1352">
        <v>1</v>
      </c>
      <c r="V21" s="1352">
        <v>0</v>
      </c>
      <c r="W21" s="1353">
        <v>0</v>
      </c>
    </row>
  </sheetData>
  <mergeCells count="12">
    <mergeCell ref="P2:W2"/>
    <mergeCell ref="A6:A21"/>
    <mergeCell ref="B7:B10"/>
    <mergeCell ref="B14:B21"/>
    <mergeCell ref="A5:B5"/>
    <mergeCell ref="E2:H3"/>
    <mergeCell ref="A2:A4"/>
    <mergeCell ref="I3:I4"/>
    <mergeCell ref="B2:B4"/>
    <mergeCell ref="C2:C4"/>
    <mergeCell ref="D2:D4"/>
    <mergeCell ref="I2:O2"/>
  </mergeCells>
  <phoneticPr fontId="9" type="noConversion"/>
  <pageMargins left="0.7" right="0.7" top="0.75" bottom="0.75" header="0.3" footer="0.3"/>
  <pageSetup paperSize="9" scale="3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56"/>
  <sheetViews>
    <sheetView view="pageBreakPreview" topLeftCell="B1" zoomScaleNormal="100" zoomScaleSheetLayoutView="100" workbookViewId="0">
      <selection activeCell="D10" sqref="D10"/>
    </sheetView>
  </sheetViews>
  <sheetFormatPr defaultRowHeight="14.25"/>
  <cols>
    <col min="1" max="1" width="34.75" customWidth="1"/>
    <col min="2" max="2" width="13" bestFit="1" customWidth="1"/>
    <col min="3" max="3" width="7.375" bestFit="1" customWidth="1"/>
    <col min="4" max="4" width="9.25" bestFit="1" customWidth="1"/>
    <col min="5" max="7" width="7.125" bestFit="1" customWidth="1"/>
    <col min="9" max="9" width="15.875" bestFit="1" customWidth="1"/>
    <col min="10" max="10" width="9" bestFit="1" customWidth="1"/>
    <col min="11" max="11" width="7.5" bestFit="1" customWidth="1"/>
    <col min="12" max="12" width="8" bestFit="1" customWidth="1"/>
    <col min="13" max="13" width="8.25" bestFit="1" customWidth="1"/>
    <col min="14" max="14" width="7.125" bestFit="1" customWidth="1"/>
    <col min="15" max="15" width="8" bestFit="1" customWidth="1"/>
    <col min="16" max="16" width="6.375" bestFit="1" customWidth="1"/>
    <col min="17" max="18" width="8" bestFit="1" customWidth="1"/>
    <col min="19" max="19" width="21.5" customWidth="1"/>
  </cols>
  <sheetData>
    <row r="1" spans="1:19" ht="27" thickBot="1">
      <c r="A1" s="51" t="s">
        <v>615</v>
      </c>
      <c r="B1" s="1232" t="s">
        <v>1745</v>
      </c>
      <c r="C1" s="71"/>
      <c r="D1" s="71"/>
      <c r="E1" s="71"/>
      <c r="F1" s="71"/>
      <c r="G1" s="71"/>
      <c r="H1" s="71"/>
      <c r="I1" s="71"/>
      <c r="J1" s="71"/>
    </row>
    <row r="2" spans="1:19" ht="16.5" customHeight="1">
      <c r="A2" s="1844" t="s">
        <v>225</v>
      </c>
      <c r="B2" s="1846" t="s">
        <v>226</v>
      </c>
      <c r="C2" s="1846" t="s">
        <v>227</v>
      </c>
      <c r="D2" s="1846" t="s">
        <v>238</v>
      </c>
      <c r="E2" s="1846" t="s">
        <v>228</v>
      </c>
      <c r="F2" s="1846"/>
      <c r="G2" s="1846"/>
      <c r="H2" s="1846"/>
      <c r="I2" s="1902" t="s">
        <v>588</v>
      </c>
      <c r="J2" s="1898" t="s">
        <v>618</v>
      </c>
      <c r="K2" s="1899"/>
      <c r="L2" s="1899"/>
      <c r="M2" s="1899"/>
      <c r="N2" s="1899"/>
      <c r="O2" s="1900" t="s">
        <v>619</v>
      </c>
      <c r="P2" s="1900"/>
      <c r="Q2" s="1900"/>
      <c r="R2" s="1901"/>
      <c r="S2" s="1896" t="s">
        <v>268</v>
      </c>
    </row>
    <row r="3" spans="1:19" ht="41.25" thickBot="1">
      <c r="A3" s="1845"/>
      <c r="B3" s="1847"/>
      <c r="C3" s="1867"/>
      <c r="D3" s="1867"/>
      <c r="E3" s="348" t="s">
        <v>232</v>
      </c>
      <c r="F3" s="348" t="s">
        <v>233</v>
      </c>
      <c r="G3" s="348" t="s">
        <v>234</v>
      </c>
      <c r="H3" s="348" t="s">
        <v>235</v>
      </c>
      <c r="I3" s="1903"/>
      <c r="J3" s="431" t="s">
        <v>620</v>
      </c>
      <c r="K3" s="432" t="s">
        <v>621</v>
      </c>
      <c r="L3" s="433" t="s">
        <v>622</v>
      </c>
      <c r="M3" s="433" t="s">
        <v>623</v>
      </c>
      <c r="N3" s="432" t="s">
        <v>624</v>
      </c>
      <c r="O3" s="433" t="s">
        <v>625</v>
      </c>
      <c r="P3" s="434" t="s">
        <v>626</v>
      </c>
      <c r="Q3" s="434" t="s">
        <v>627</v>
      </c>
      <c r="R3" s="435" t="s">
        <v>628</v>
      </c>
      <c r="S3" s="1897"/>
    </row>
    <row r="4" spans="1:19" ht="30" customHeight="1">
      <c r="A4" s="1379" t="s">
        <v>616</v>
      </c>
      <c r="B4" s="918" t="s">
        <v>1537</v>
      </c>
      <c r="C4" s="425">
        <f>COUNTA(C5:C6)</f>
        <v>2</v>
      </c>
      <c r="D4" s="349"/>
      <c r="E4" s="349"/>
      <c r="F4" s="349"/>
      <c r="G4" s="349"/>
      <c r="H4" s="349"/>
      <c r="I4" s="349"/>
      <c r="J4" s="349"/>
      <c r="K4" s="349"/>
      <c r="L4" s="349"/>
      <c r="M4" s="349"/>
      <c r="N4" s="349"/>
      <c r="O4" s="1261">
        <f>SUM(O5:O6)</f>
        <v>2</v>
      </c>
      <c r="P4" s="1261">
        <f>SUM(P5:P6)</f>
        <v>2</v>
      </c>
      <c r="Q4" s="1261">
        <f>SUM(Q5:Q6)</f>
        <v>2</v>
      </c>
      <c r="R4" s="1261">
        <f>SUM(R5:R6)</f>
        <v>2</v>
      </c>
      <c r="S4" s="436"/>
    </row>
    <row r="5" spans="1:19" ht="30" customHeight="1">
      <c r="A5" s="1893" t="s">
        <v>617</v>
      </c>
      <c r="B5" s="1894" t="s">
        <v>602</v>
      </c>
      <c r="C5" s="1372" t="s">
        <v>1531</v>
      </c>
      <c r="D5" s="1373" t="s">
        <v>581</v>
      </c>
      <c r="E5" s="1374" t="s">
        <v>1763</v>
      </c>
      <c r="F5" s="1375" t="s">
        <v>1764</v>
      </c>
      <c r="G5" s="1376" t="s">
        <v>1765</v>
      </c>
      <c r="H5" s="1377">
        <v>407</v>
      </c>
      <c r="I5" s="1375" t="s">
        <v>1766</v>
      </c>
      <c r="J5" s="1378">
        <v>200</v>
      </c>
      <c r="K5" s="1378">
        <v>70</v>
      </c>
      <c r="L5" s="1378">
        <v>55</v>
      </c>
      <c r="M5" s="1378">
        <v>5</v>
      </c>
      <c r="N5" s="1378" t="s">
        <v>629</v>
      </c>
      <c r="O5" s="1378">
        <v>1</v>
      </c>
      <c r="P5" s="1378">
        <v>1</v>
      </c>
      <c r="Q5" s="1378">
        <v>1</v>
      </c>
      <c r="R5" s="1378">
        <v>1</v>
      </c>
      <c r="S5" s="1380" t="s">
        <v>1767</v>
      </c>
    </row>
    <row r="6" spans="1:19" ht="30" customHeight="1" thickBot="1">
      <c r="A6" s="1838"/>
      <c r="B6" s="1895"/>
      <c r="C6" s="437" t="s">
        <v>1532</v>
      </c>
      <c r="D6" s="438" t="s">
        <v>581</v>
      </c>
      <c r="E6" s="1374" t="s">
        <v>1533</v>
      </c>
      <c r="F6" s="1375" t="s">
        <v>1534</v>
      </c>
      <c r="G6" s="1376" t="s">
        <v>1535</v>
      </c>
      <c r="H6" s="1377">
        <v>1112</v>
      </c>
      <c r="I6" s="1375" t="s">
        <v>1536</v>
      </c>
      <c r="J6" s="1378">
        <v>200</v>
      </c>
      <c r="K6" s="1378">
        <v>70</v>
      </c>
      <c r="L6" s="1378">
        <v>60</v>
      </c>
      <c r="M6" s="1378">
        <v>15</v>
      </c>
      <c r="N6" s="1378" t="s">
        <v>629</v>
      </c>
      <c r="O6" s="1378">
        <v>1</v>
      </c>
      <c r="P6" s="1378">
        <v>1</v>
      </c>
      <c r="Q6" s="1378">
        <v>1</v>
      </c>
      <c r="R6" s="1378">
        <v>1</v>
      </c>
      <c r="S6" s="1380" t="s">
        <v>1767</v>
      </c>
    </row>
    <row r="7" spans="1:19" ht="15" customHeight="1"/>
    <row r="8" spans="1:19" ht="15" customHeight="1"/>
    <row r="9" spans="1:19" ht="15" customHeight="1"/>
    <row r="10" spans="1:19" ht="15" customHeight="1"/>
    <row r="11" spans="1:19" ht="15" customHeight="1"/>
    <row r="12" spans="1:19" ht="15" customHeight="1"/>
    <row r="13" spans="1:19" ht="15" customHeight="1"/>
    <row r="14" spans="1:19" ht="15" customHeight="1"/>
    <row r="15" spans="1:19" ht="15" customHeight="1"/>
    <row r="16" spans="1:19"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spans="1:1" ht="15" customHeight="1"/>
    <row r="50" spans="1:1" ht="15" customHeight="1"/>
    <row r="51" spans="1:1" ht="15" customHeight="1">
      <c r="A51" s="351"/>
    </row>
    <row r="52" spans="1:1" ht="15" customHeight="1"/>
    <row r="53" spans="1:1" ht="15" customHeight="1"/>
    <row r="54" spans="1:1" ht="15" customHeight="1"/>
    <row r="55" spans="1:1" ht="15" customHeight="1"/>
    <row r="56" spans="1:1" ht="15" customHeight="1"/>
  </sheetData>
  <mergeCells count="11">
    <mergeCell ref="A5:A6"/>
    <mergeCell ref="B5:B6"/>
    <mergeCell ref="S2:S3"/>
    <mergeCell ref="J2:N2"/>
    <mergeCell ref="O2:R2"/>
    <mergeCell ref="A2:A3"/>
    <mergeCell ref="B2:B3"/>
    <mergeCell ref="C2:C3"/>
    <mergeCell ref="D2:D3"/>
    <mergeCell ref="E2:H2"/>
    <mergeCell ref="I2:I3"/>
  </mergeCells>
  <phoneticPr fontId="157" type="noConversion"/>
  <pageMargins left="0.70866141732283472" right="0.70866141732283472" top="0.74803149606299213" bottom="0.74803149606299213" header="0.31496062992125984" footer="0.31496062992125984"/>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P20"/>
  <sheetViews>
    <sheetView view="pageBreakPreview" zoomScale="115" zoomScaleNormal="90" zoomScaleSheetLayoutView="115" workbookViewId="0">
      <selection activeCell="A4" sqref="A4:XFD17"/>
    </sheetView>
  </sheetViews>
  <sheetFormatPr defaultRowHeight="16.5"/>
  <cols>
    <col min="1" max="1" width="36.25" style="352" customWidth="1"/>
    <col min="2" max="2" width="7.375" style="352" bestFit="1" customWidth="1"/>
    <col min="3" max="3" width="9.125" style="352" customWidth="1"/>
    <col min="4" max="15" width="6.375" style="352" customWidth="1"/>
    <col min="16" max="16" width="17.25" style="352" bestFit="1" customWidth="1"/>
    <col min="17" max="256" width="9" style="352"/>
    <col min="257" max="257" width="36.25" style="352" customWidth="1"/>
    <col min="258" max="259" width="9.125" style="352" customWidth="1"/>
    <col min="260" max="271" width="6.375" style="352" customWidth="1"/>
    <col min="272" max="272" width="12.625" style="352" customWidth="1"/>
    <col min="273" max="512" width="9" style="352"/>
    <col min="513" max="513" width="36.25" style="352" customWidth="1"/>
    <col min="514" max="515" width="9.125" style="352" customWidth="1"/>
    <col min="516" max="527" width="6.375" style="352" customWidth="1"/>
    <col min="528" max="528" width="12.625" style="352" customWidth="1"/>
    <col min="529" max="768" width="9" style="352"/>
    <col min="769" max="769" width="36.25" style="352" customWidth="1"/>
    <col min="770" max="771" width="9.125" style="352" customWidth="1"/>
    <col min="772" max="783" width="6.375" style="352" customWidth="1"/>
    <col min="784" max="784" width="12.625" style="352" customWidth="1"/>
    <col min="785" max="1024" width="9" style="352"/>
    <col min="1025" max="1025" width="36.25" style="352" customWidth="1"/>
    <col min="1026" max="1027" width="9.125" style="352" customWidth="1"/>
    <col min="1028" max="1039" width="6.375" style="352" customWidth="1"/>
    <col min="1040" max="1040" width="12.625" style="352" customWidth="1"/>
    <col min="1041" max="1280" width="9" style="352"/>
    <col min="1281" max="1281" width="36.25" style="352" customWidth="1"/>
    <col min="1282" max="1283" width="9.125" style="352" customWidth="1"/>
    <col min="1284" max="1295" width="6.375" style="352" customWidth="1"/>
    <col min="1296" max="1296" width="12.625" style="352" customWidth="1"/>
    <col min="1297" max="1536" width="9" style="352"/>
    <col min="1537" max="1537" width="36.25" style="352" customWidth="1"/>
    <col min="1538" max="1539" width="9.125" style="352" customWidth="1"/>
    <col min="1540" max="1551" width="6.375" style="352" customWidth="1"/>
    <col min="1552" max="1552" width="12.625" style="352" customWidth="1"/>
    <col min="1553" max="1792" width="9" style="352"/>
    <col min="1793" max="1793" width="36.25" style="352" customWidth="1"/>
    <col min="1794" max="1795" width="9.125" style="352" customWidth="1"/>
    <col min="1796" max="1807" width="6.375" style="352" customWidth="1"/>
    <col min="1808" max="1808" width="12.625" style="352" customWidth="1"/>
    <col min="1809" max="2048" width="9" style="352"/>
    <col min="2049" max="2049" width="36.25" style="352" customWidth="1"/>
    <col min="2050" max="2051" width="9.125" style="352" customWidth="1"/>
    <col min="2052" max="2063" width="6.375" style="352" customWidth="1"/>
    <col min="2064" max="2064" width="12.625" style="352" customWidth="1"/>
    <col min="2065" max="2304" width="9" style="352"/>
    <col min="2305" max="2305" width="36.25" style="352" customWidth="1"/>
    <col min="2306" max="2307" width="9.125" style="352" customWidth="1"/>
    <col min="2308" max="2319" width="6.375" style="352" customWidth="1"/>
    <col min="2320" max="2320" width="12.625" style="352" customWidth="1"/>
    <col min="2321" max="2560" width="9" style="352"/>
    <col min="2561" max="2561" width="36.25" style="352" customWidth="1"/>
    <col min="2562" max="2563" width="9.125" style="352" customWidth="1"/>
    <col min="2564" max="2575" width="6.375" style="352" customWidth="1"/>
    <col min="2576" max="2576" width="12.625" style="352" customWidth="1"/>
    <col min="2577" max="2816" width="9" style="352"/>
    <col min="2817" max="2817" width="36.25" style="352" customWidth="1"/>
    <col min="2818" max="2819" width="9.125" style="352" customWidth="1"/>
    <col min="2820" max="2831" width="6.375" style="352" customWidth="1"/>
    <col min="2832" max="2832" width="12.625" style="352" customWidth="1"/>
    <col min="2833" max="3072" width="9" style="352"/>
    <col min="3073" max="3073" width="36.25" style="352" customWidth="1"/>
    <col min="3074" max="3075" width="9.125" style="352" customWidth="1"/>
    <col min="3076" max="3087" width="6.375" style="352" customWidth="1"/>
    <col min="3088" max="3088" width="12.625" style="352" customWidth="1"/>
    <col min="3089" max="3328" width="9" style="352"/>
    <col min="3329" max="3329" width="36.25" style="352" customWidth="1"/>
    <col min="3330" max="3331" width="9.125" style="352" customWidth="1"/>
    <col min="3332" max="3343" width="6.375" style="352" customWidth="1"/>
    <col min="3344" max="3344" width="12.625" style="352" customWidth="1"/>
    <col min="3345" max="3584" width="9" style="352"/>
    <col min="3585" max="3585" width="36.25" style="352" customWidth="1"/>
    <col min="3586" max="3587" width="9.125" style="352" customWidth="1"/>
    <col min="3588" max="3599" width="6.375" style="352" customWidth="1"/>
    <col min="3600" max="3600" width="12.625" style="352" customWidth="1"/>
    <col min="3601" max="3840" width="9" style="352"/>
    <col min="3841" max="3841" width="36.25" style="352" customWidth="1"/>
    <col min="3842" max="3843" width="9.125" style="352" customWidth="1"/>
    <col min="3844" max="3855" width="6.375" style="352" customWidth="1"/>
    <col min="3856" max="3856" width="12.625" style="352" customWidth="1"/>
    <col min="3857" max="4096" width="9" style="352"/>
    <col min="4097" max="4097" width="36.25" style="352" customWidth="1"/>
    <col min="4098" max="4099" width="9.125" style="352" customWidth="1"/>
    <col min="4100" max="4111" width="6.375" style="352" customWidth="1"/>
    <col min="4112" max="4112" width="12.625" style="352" customWidth="1"/>
    <col min="4113" max="4352" width="9" style="352"/>
    <col min="4353" max="4353" width="36.25" style="352" customWidth="1"/>
    <col min="4354" max="4355" width="9.125" style="352" customWidth="1"/>
    <col min="4356" max="4367" width="6.375" style="352" customWidth="1"/>
    <col min="4368" max="4368" width="12.625" style="352" customWidth="1"/>
    <col min="4369" max="4608" width="9" style="352"/>
    <col min="4609" max="4609" width="36.25" style="352" customWidth="1"/>
    <col min="4610" max="4611" width="9.125" style="352" customWidth="1"/>
    <col min="4612" max="4623" width="6.375" style="352" customWidth="1"/>
    <col min="4624" max="4624" width="12.625" style="352" customWidth="1"/>
    <col min="4625" max="4864" width="9" style="352"/>
    <col min="4865" max="4865" width="36.25" style="352" customWidth="1"/>
    <col min="4866" max="4867" width="9.125" style="352" customWidth="1"/>
    <col min="4868" max="4879" width="6.375" style="352" customWidth="1"/>
    <col min="4880" max="4880" width="12.625" style="352" customWidth="1"/>
    <col min="4881" max="5120" width="9" style="352"/>
    <col min="5121" max="5121" width="36.25" style="352" customWidth="1"/>
    <col min="5122" max="5123" width="9.125" style="352" customWidth="1"/>
    <col min="5124" max="5135" width="6.375" style="352" customWidth="1"/>
    <col min="5136" max="5136" width="12.625" style="352" customWidth="1"/>
    <col min="5137" max="5376" width="9" style="352"/>
    <col min="5377" max="5377" width="36.25" style="352" customWidth="1"/>
    <col min="5378" max="5379" width="9.125" style="352" customWidth="1"/>
    <col min="5380" max="5391" width="6.375" style="352" customWidth="1"/>
    <col min="5392" max="5392" width="12.625" style="352" customWidth="1"/>
    <col min="5393" max="5632" width="9" style="352"/>
    <col min="5633" max="5633" width="36.25" style="352" customWidth="1"/>
    <col min="5634" max="5635" width="9.125" style="352" customWidth="1"/>
    <col min="5636" max="5647" width="6.375" style="352" customWidth="1"/>
    <col min="5648" max="5648" width="12.625" style="352" customWidth="1"/>
    <col min="5649" max="5888" width="9" style="352"/>
    <col min="5889" max="5889" width="36.25" style="352" customWidth="1"/>
    <col min="5890" max="5891" width="9.125" style="352" customWidth="1"/>
    <col min="5892" max="5903" width="6.375" style="352" customWidth="1"/>
    <col min="5904" max="5904" width="12.625" style="352" customWidth="1"/>
    <col min="5905" max="6144" width="9" style="352"/>
    <col min="6145" max="6145" width="36.25" style="352" customWidth="1"/>
    <col min="6146" max="6147" width="9.125" style="352" customWidth="1"/>
    <col min="6148" max="6159" width="6.375" style="352" customWidth="1"/>
    <col min="6160" max="6160" width="12.625" style="352" customWidth="1"/>
    <col min="6161" max="6400" width="9" style="352"/>
    <col min="6401" max="6401" width="36.25" style="352" customWidth="1"/>
    <col min="6402" max="6403" width="9.125" style="352" customWidth="1"/>
    <col min="6404" max="6415" width="6.375" style="352" customWidth="1"/>
    <col min="6416" max="6416" width="12.625" style="352" customWidth="1"/>
    <col min="6417" max="6656" width="9" style="352"/>
    <col min="6657" max="6657" width="36.25" style="352" customWidth="1"/>
    <col min="6658" max="6659" width="9.125" style="352" customWidth="1"/>
    <col min="6660" max="6671" width="6.375" style="352" customWidth="1"/>
    <col min="6672" max="6672" width="12.625" style="352" customWidth="1"/>
    <col min="6673" max="6912" width="9" style="352"/>
    <col min="6913" max="6913" width="36.25" style="352" customWidth="1"/>
    <col min="6914" max="6915" width="9.125" style="352" customWidth="1"/>
    <col min="6916" max="6927" width="6.375" style="352" customWidth="1"/>
    <col min="6928" max="6928" width="12.625" style="352" customWidth="1"/>
    <col min="6929" max="7168" width="9" style="352"/>
    <col min="7169" max="7169" width="36.25" style="352" customWidth="1"/>
    <col min="7170" max="7171" width="9.125" style="352" customWidth="1"/>
    <col min="7172" max="7183" width="6.375" style="352" customWidth="1"/>
    <col min="7184" max="7184" width="12.625" style="352" customWidth="1"/>
    <col min="7185" max="7424" width="9" style="352"/>
    <col min="7425" max="7425" width="36.25" style="352" customWidth="1"/>
    <col min="7426" max="7427" width="9.125" style="352" customWidth="1"/>
    <col min="7428" max="7439" width="6.375" style="352" customWidth="1"/>
    <col min="7440" max="7440" width="12.625" style="352" customWidth="1"/>
    <col min="7441" max="7680" width="9" style="352"/>
    <col min="7681" max="7681" width="36.25" style="352" customWidth="1"/>
    <col min="7682" max="7683" width="9.125" style="352" customWidth="1"/>
    <col min="7684" max="7695" width="6.375" style="352" customWidth="1"/>
    <col min="7696" max="7696" width="12.625" style="352" customWidth="1"/>
    <col min="7697" max="7936" width="9" style="352"/>
    <col min="7937" max="7937" width="36.25" style="352" customWidth="1"/>
    <col min="7938" max="7939" width="9.125" style="352" customWidth="1"/>
    <col min="7940" max="7951" width="6.375" style="352" customWidth="1"/>
    <col min="7952" max="7952" width="12.625" style="352" customWidth="1"/>
    <col min="7953" max="8192" width="9" style="352"/>
    <col min="8193" max="8193" width="36.25" style="352" customWidth="1"/>
    <col min="8194" max="8195" width="9.125" style="352" customWidth="1"/>
    <col min="8196" max="8207" width="6.375" style="352" customWidth="1"/>
    <col min="8208" max="8208" width="12.625" style="352" customWidth="1"/>
    <col min="8209" max="8448" width="9" style="352"/>
    <col min="8449" max="8449" width="36.25" style="352" customWidth="1"/>
    <col min="8450" max="8451" width="9.125" style="352" customWidth="1"/>
    <col min="8452" max="8463" width="6.375" style="352" customWidth="1"/>
    <col min="8464" max="8464" width="12.625" style="352" customWidth="1"/>
    <col min="8465" max="8704" width="9" style="352"/>
    <col min="8705" max="8705" width="36.25" style="352" customWidth="1"/>
    <col min="8706" max="8707" width="9.125" style="352" customWidth="1"/>
    <col min="8708" max="8719" width="6.375" style="352" customWidth="1"/>
    <col min="8720" max="8720" width="12.625" style="352" customWidth="1"/>
    <col min="8721" max="8960" width="9" style="352"/>
    <col min="8961" max="8961" width="36.25" style="352" customWidth="1"/>
    <col min="8962" max="8963" width="9.125" style="352" customWidth="1"/>
    <col min="8964" max="8975" width="6.375" style="352" customWidth="1"/>
    <col min="8976" max="8976" width="12.625" style="352" customWidth="1"/>
    <col min="8977" max="9216" width="9" style="352"/>
    <col min="9217" max="9217" width="36.25" style="352" customWidth="1"/>
    <col min="9218" max="9219" width="9.125" style="352" customWidth="1"/>
    <col min="9220" max="9231" width="6.375" style="352" customWidth="1"/>
    <col min="9232" max="9232" width="12.625" style="352" customWidth="1"/>
    <col min="9233" max="9472" width="9" style="352"/>
    <col min="9473" max="9473" width="36.25" style="352" customWidth="1"/>
    <col min="9474" max="9475" width="9.125" style="352" customWidth="1"/>
    <col min="9476" max="9487" width="6.375" style="352" customWidth="1"/>
    <col min="9488" max="9488" width="12.625" style="352" customWidth="1"/>
    <col min="9489" max="9728" width="9" style="352"/>
    <col min="9729" max="9729" width="36.25" style="352" customWidth="1"/>
    <col min="9730" max="9731" width="9.125" style="352" customWidth="1"/>
    <col min="9732" max="9743" width="6.375" style="352" customWidth="1"/>
    <col min="9744" max="9744" width="12.625" style="352" customWidth="1"/>
    <col min="9745" max="9984" width="9" style="352"/>
    <col min="9985" max="9985" width="36.25" style="352" customWidth="1"/>
    <col min="9986" max="9987" width="9.125" style="352" customWidth="1"/>
    <col min="9988" max="9999" width="6.375" style="352" customWidth="1"/>
    <col min="10000" max="10000" width="12.625" style="352" customWidth="1"/>
    <col min="10001" max="10240" width="9" style="352"/>
    <col min="10241" max="10241" width="36.25" style="352" customWidth="1"/>
    <col min="10242" max="10243" width="9.125" style="352" customWidth="1"/>
    <col min="10244" max="10255" width="6.375" style="352" customWidth="1"/>
    <col min="10256" max="10256" width="12.625" style="352" customWidth="1"/>
    <col min="10257" max="10496" width="9" style="352"/>
    <col min="10497" max="10497" width="36.25" style="352" customWidth="1"/>
    <col min="10498" max="10499" width="9.125" style="352" customWidth="1"/>
    <col min="10500" max="10511" width="6.375" style="352" customWidth="1"/>
    <col min="10512" max="10512" width="12.625" style="352" customWidth="1"/>
    <col min="10513" max="10752" width="9" style="352"/>
    <col min="10753" max="10753" width="36.25" style="352" customWidth="1"/>
    <col min="10754" max="10755" width="9.125" style="352" customWidth="1"/>
    <col min="10756" max="10767" width="6.375" style="352" customWidth="1"/>
    <col min="10768" max="10768" width="12.625" style="352" customWidth="1"/>
    <col min="10769" max="11008" width="9" style="352"/>
    <col min="11009" max="11009" width="36.25" style="352" customWidth="1"/>
    <col min="11010" max="11011" width="9.125" style="352" customWidth="1"/>
    <col min="11012" max="11023" width="6.375" style="352" customWidth="1"/>
    <col min="11024" max="11024" width="12.625" style="352" customWidth="1"/>
    <col min="11025" max="11264" width="9" style="352"/>
    <col min="11265" max="11265" width="36.25" style="352" customWidth="1"/>
    <col min="11266" max="11267" width="9.125" style="352" customWidth="1"/>
    <col min="11268" max="11279" width="6.375" style="352" customWidth="1"/>
    <col min="11280" max="11280" width="12.625" style="352" customWidth="1"/>
    <col min="11281" max="11520" width="9" style="352"/>
    <col min="11521" max="11521" width="36.25" style="352" customWidth="1"/>
    <col min="11522" max="11523" width="9.125" style="352" customWidth="1"/>
    <col min="11524" max="11535" width="6.375" style="352" customWidth="1"/>
    <col min="11536" max="11536" width="12.625" style="352" customWidth="1"/>
    <col min="11537" max="11776" width="9" style="352"/>
    <col min="11777" max="11777" width="36.25" style="352" customWidth="1"/>
    <col min="11778" max="11779" width="9.125" style="352" customWidth="1"/>
    <col min="11780" max="11791" width="6.375" style="352" customWidth="1"/>
    <col min="11792" max="11792" width="12.625" style="352" customWidth="1"/>
    <col min="11793" max="12032" width="9" style="352"/>
    <col min="12033" max="12033" width="36.25" style="352" customWidth="1"/>
    <col min="12034" max="12035" width="9.125" style="352" customWidth="1"/>
    <col min="12036" max="12047" width="6.375" style="352" customWidth="1"/>
    <col min="12048" max="12048" width="12.625" style="352" customWidth="1"/>
    <col min="12049" max="12288" width="9" style="352"/>
    <col min="12289" max="12289" width="36.25" style="352" customWidth="1"/>
    <col min="12290" max="12291" width="9.125" style="352" customWidth="1"/>
    <col min="12292" max="12303" width="6.375" style="352" customWidth="1"/>
    <col min="12304" max="12304" width="12.625" style="352" customWidth="1"/>
    <col min="12305" max="12544" width="9" style="352"/>
    <col min="12545" max="12545" width="36.25" style="352" customWidth="1"/>
    <col min="12546" max="12547" width="9.125" style="352" customWidth="1"/>
    <col min="12548" max="12559" width="6.375" style="352" customWidth="1"/>
    <col min="12560" max="12560" width="12.625" style="352" customWidth="1"/>
    <col min="12561" max="12800" width="9" style="352"/>
    <col min="12801" max="12801" width="36.25" style="352" customWidth="1"/>
    <col min="12802" max="12803" width="9.125" style="352" customWidth="1"/>
    <col min="12804" max="12815" width="6.375" style="352" customWidth="1"/>
    <col min="12816" max="12816" width="12.625" style="352" customWidth="1"/>
    <col min="12817" max="13056" width="9" style="352"/>
    <col min="13057" max="13057" width="36.25" style="352" customWidth="1"/>
    <col min="13058" max="13059" width="9.125" style="352" customWidth="1"/>
    <col min="13060" max="13071" width="6.375" style="352" customWidth="1"/>
    <col min="13072" max="13072" width="12.625" style="352" customWidth="1"/>
    <col min="13073" max="13312" width="9" style="352"/>
    <col min="13313" max="13313" width="36.25" style="352" customWidth="1"/>
    <col min="13314" max="13315" width="9.125" style="352" customWidth="1"/>
    <col min="13316" max="13327" width="6.375" style="352" customWidth="1"/>
    <col min="13328" max="13328" width="12.625" style="352" customWidth="1"/>
    <col min="13329" max="13568" width="9" style="352"/>
    <col min="13569" max="13569" width="36.25" style="352" customWidth="1"/>
    <col min="13570" max="13571" width="9.125" style="352" customWidth="1"/>
    <col min="13572" max="13583" width="6.375" style="352" customWidth="1"/>
    <col min="13584" max="13584" width="12.625" style="352" customWidth="1"/>
    <col min="13585" max="13824" width="9" style="352"/>
    <col min="13825" max="13825" width="36.25" style="352" customWidth="1"/>
    <col min="13826" max="13827" width="9.125" style="352" customWidth="1"/>
    <col min="13828" max="13839" width="6.375" style="352" customWidth="1"/>
    <col min="13840" max="13840" width="12.625" style="352" customWidth="1"/>
    <col min="13841" max="14080" width="9" style="352"/>
    <col min="14081" max="14081" width="36.25" style="352" customWidth="1"/>
    <col min="14082" max="14083" width="9.125" style="352" customWidth="1"/>
    <col min="14084" max="14095" width="6.375" style="352" customWidth="1"/>
    <col min="14096" max="14096" width="12.625" style="352" customWidth="1"/>
    <col min="14097" max="14336" width="9" style="352"/>
    <col min="14337" max="14337" width="36.25" style="352" customWidth="1"/>
    <col min="14338" max="14339" width="9.125" style="352" customWidth="1"/>
    <col min="14340" max="14351" width="6.375" style="352" customWidth="1"/>
    <col min="14352" max="14352" width="12.625" style="352" customWidth="1"/>
    <col min="14353" max="14592" width="9" style="352"/>
    <col min="14593" max="14593" width="36.25" style="352" customWidth="1"/>
    <col min="14594" max="14595" width="9.125" style="352" customWidth="1"/>
    <col min="14596" max="14607" width="6.375" style="352" customWidth="1"/>
    <col min="14608" max="14608" width="12.625" style="352" customWidth="1"/>
    <col min="14609" max="14848" width="9" style="352"/>
    <col min="14849" max="14849" width="36.25" style="352" customWidth="1"/>
    <col min="14850" max="14851" width="9.125" style="352" customWidth="1"/>
    <col min="14852" max="14863" width="6.375" style="352" customWidth="1"/>
    <col min="14864" max="14864" width="12.625" style="352" customWidth="1"/>
    <col min="14865" max="15104" width="9" style="352"/>
    <col min="15105" max="15105" width="36.25" style="352" customWidth="1"/>
    <col min="15106" max="15107" width="9.125" style="352" customWidth="1"/>
    <col min="15108" max="15119" width="6.375" style="352" customWidth="1"/>
    <col min="15120" max="15120" width="12.625" style="352" customWidth="1"/>
    <col min="15121" max="15360" width="9" style="352"/>
    <col min="15361" max="15361" width="36.25" style="352" customWidth="1"/>
    <col min="15362" max="15363" width="9.125" style="352" customWidth="1"/>
    <col min="15364" max="15375" width="6.375" style="352" customWidth="1"/>
    <col min="15376" max="15376" width="12.625" style="352" customWidth="1"/>
    <col min="15377" max="15616" width="9" style="352"/>
    <col min="15617" max="15617" width="36.25" style="352" customWidth="1"/>
    <col min="15618" max="15619" width="9.125" style="352" customWidth="1"/>
    <col min="15620" max="15631" width="6.375" style="352" customWidth="1"/>
    <col min="15632" max="15632" width="12.625" style="352" customWidth="1"/>
    <col min="15633" max="15872" width="9" style="352"/>
    <col min="15873" max="15873" width="36.25" style="352" customWidth="1"/>
    <col min="15874" max="15875" width="9.125" style="352" customWidth="1"/>
    <col min="15876" max="15887" width="6.375" style="352" customWidth="1"/>
    <col min="15888" max="15888" width="12.625" style="352" customWidth="1"/>
    <col min="15889" max="16128" width="9" style="352"/>
    <col min="16129" max="16129" width="36.25" style="352" customWidth="1"/>
    <col min="16130" max="16131" width="9.125" style="352" customWidth="1"/>
    <col min="16132" max="16143" width="6.375" style="352" customWidth="1"/>
    <col min="16144" max="16144" width="12.625" style="352" customWidth="1"/>
    <col min="16145" max="16384" width="9" style="352"/>
  </cols>
  <sheetData>
    <row r="1" spans="1:16" ht="45" customHeight="1">
      <c r="A1" s="1904" t="s">
        <v>1278</v>
      </c>
      <c r="B1" s="1904"/>
      <c r="C1" s="1904"/>
      <c r="D1" s="1904"/>
      <c r="E1" s="1904"/>
      <c r="F1" s="1904"/>
      <c r="G1" s="1904"/>
      <c r="H1" s="1904"/>
      <c r="I1" s="1904"/>
      <c r="J1" s="1904"/>
      <c r="K1" s="1904"/>
      <c r="L1" s="1904"/>
      <c r="M1" s="1904"/>
      <c r="N1" s="1904"/>
      <c r="O1" s="1904"/>
      <c r="P1" s="1904"/>
    </row>
    <row r="2" spans="1:16" ht="45" customHeight="1">
      <c r="A2" s="1906" t="s">
        <v>266</v>
      </c>
      <c r="B2" s="1906" t="s">
        <v>94</v>
      </c>
      <c r="C2" s="1906" t="s">
        <v>95</v>
      </c>
      <c r="D2" s="1908" t="s">
        <v>240</v>
      </c>
      <c r="E2" s="1909"/>
      <c r="F2" s="1909"/>
      <c r="G2" s="1909"/>
      <c r="H2" s="1909"/>
      <c r="I2" s="1909"/>
      <c r="J2" s="1909"/>
      <c r="K2" s="1909"/>
      <c r="L2" s="1909"/>
      <c r="M2" s="1909"/>
      <c r="N2" s="1909"/>
      <c r="O2" s="1910"/>
      <c r="P2" s="1906" t="s">
        <v>96</v>
      </c>
    </row>
    <row r="3" spans="1:16" ht="45" customHeight="1">
      <c r="A3" s="1907"/>
      <c r="B3" s="1907"/>
      <c r="C3" s="1907"/>
      <c r="D3" s="353" t="s">
        <v>97</v>
      </c>
      <c r="E3" s="353" t="s">
        <v>98</v>
      </c>
      <c r="F3" s="353" t="s">
        <v>99</v>
      </c>
      <c r="G3" s="353" t="s">
        <v>80</v>
      </c>
      <c r="H3" s="353" t="s">
        <v>81</v>
      </c>
      <c r="I3" s="353" t="s">
        <v>82</v>
      </c>
      <c r="J3" s="353" t="s">
        <v>83</v>
      </c>
      <c r="K3" s="353" t="s">
        <v>84</v>
      </c>
      <c r="L3" s="353" t="s">
        <v>85</v>
      </c>
      <c r="M3" s="353" t="s">
        <v>86</v>
      </c>
      <c r="N3" s="353" t="s">
        <v>87</v>
      </c>
      <c r="O3" s="353" t="s">
        <v>88</v>
      </c>
      <c r="P3" s="1907"/>
    </row>
    <row r="4" spans="1:16" ht="45" customHeight="1">
      <c r="A4" s="354" t="s">
        <v>267</v>
      </c>
      <c r="B4" s="354"/>
      <c r="C4" s="354"/>
      <c r="D4" s="353"/>
      <c r="E4" s="353"/>
      <c r="F4" s="353"/>
      <c r="G4" s="353"/>
      <c r="H4" s="353"/>
      <c r="I4" s="353"/>
      <c r="J4" s="353"/>
      <c r="K4" s="353"/>
      <c r="L4" s="353"/>
      <c r="M4" s="353"/>
      <c r="N4" s="353"/>
      <c r="O4" s="353"/>
      <c r="P4" s="354"/>
    </row>
    <row r="5" spans="1:16" ht="45" customHeight="1">
      <c r="A5" s="125" t="s">
        <v>100</v>
      </c>
      <c r="B5" s="355">
        <f>'2-1.사업수량표'!D6</f>
        <v>37</v>
      </c>
      <c r="C5" s="356" t="s">
        <v>101</v>
      </c>
      <c r="D5" s="357"/>
      <c r="E5" s="357"/>
      <c r="F5" s="357"/>
      <c r="G5" s="357"/>
      <c r="H5" s="357"/>
      <c r="I5" s="357"/>
      <c r="J5" s="357"/>
      <c r="K5" s="357"/>
      <c r="L5" s="357"/>
      <c r="M5" s="357"/>
      <c r="N5" s="357"/>
      <c r="O5" s="357"/>
      <c r="P5" s="358"/>
    </row>
    <row r="6" spans="1:16" ht="39.75" hidden="1" customHeight="1">
      <c r="A6" s="111" t="s">
        <v>102</v>
      </c>
      <c r="B6" s="359">
        <f>B5</f>
        <v>37</v>
      </c>
      <c r="C6" s="360" t="s">
        <v>103</v>
      </c>
      <c r="D6" s="361"/>
      <c r="E6" s="361"/>
      <c r="F6" s="361"/>
      <c r="G6" s="361"/>
      <c r="H6" s="361"/>
      <c r="I6" s="361"/>
      <c r="J6" s="361"/>
      <c r="K6" s="361"/>
      <c r="L6" s="361"/>
      <c r="M6" s="361"/>
      <c r="N6" s="361"/>
      <c r="O6" s="361"/>
      <c r="P6" s="361"/>
    </row>
    <row r="7" spans="1:16" ht="39.75" hidden="1" customHeight="1">
      <c r="A7" s="118" t="s">
        <v>104</v>
      </c>
      <c r="B7" s="362">
        <f>B6</f>
        <v>37</v>
      </c>
      <c r="C7" s="363" t="s">
        <v>105</v>
      </c>
      <c r="D7" s="364"/>
      <c r="E7" s="364"/>
      <c r="F7" s="364"/>
      <c r="G7" s="364"/>
      <c r="H7" s="364"/>
      <c r="I7" s="364"/>
      <c r="J7" s="364"/>
      <c r="K7" s="364"/>
      <c r="L7" s="364"/>
      <c r="M7" s="364"/>
      <c r="N7" s="364"/>
      <c r="O7" s="364"/>
      <c r="P7" s="364"/>
    </row>
    <row r="8" spans="1:16" ht="39.75" hidden="1" customHeight="1">
      <c r="A8" s="118" t="s">
        <v>106</v>
      </c>
      <c r="B8" s="362">
        <f>B7</f>
        <v>37</v>
      </c>
      <c r="C8" s="363" t="s">
        <v>101</v>
      </c>
      <c r="D8" s="364"/>
      <c r="E8" s="364"/>
      <c r="F8" s="364"/>
      <c r="G8" s="364"/>
      <c r="H8" s="364"/>
      <c r="I8" s="364"/>
      <c r="J8" s="364"/>
      <c r="K8" s="364"/>
      <c r="L8" s="364"/>
      <c r="M8" s="364"/>
      <c r="N8" s="364"/>
      <c r="O8" s="364"/>
      <c r="P8" s="364"/>
    </row>
    <row r="9" spans="1:16" ht="39.75" hidden="1" customHeight="1">
      <c r="A9" s="118" t="s">
        <v>107</v>
      </c>
      <c r="B9" s="362">
        <f>B8</f>
        <v>37</v>
      </c>
      <c r="C9" s="363" t="s">
        <v>103</v>
      </c>
      <c r="D9" s="364"/>
      <c r="E9" s="364"/>
      <c r="F9" s="364"/>
      <c r="G9" s="364"/>
      <c r="H9" s="364"/>
      <c r="I9" s="364"/>
      <c r="J9" s="364"/>
      <c r="K9" s="364"/>
      <c r="L9" s="364"/>
      <c r="M9" s="364"/>
      <c r="N9" s="364"/>
      <c r="O9" s="364"/>
      <c r="P9" s="364"/>
    </row>
    <row r="10" spans="1:16" ht="39.75" hidden="1" customHeight="1">
      <c r="A10" s="365" t="s">
        <v>1540</v>
      </c>
      <c r="B10" s="366">
        <f>B9</f>
        <v>37</v>
      </c>
      <c r="C10" s="367" t="s">
        <v>103</v>
      </c>
      <c r="D10" s="368"/>
      <c r="E10" s="368"/>
      <c r="F10" s="368"/>
      <c r="G10" s="368"/>
      <c r="H10" s="368"/>
      <c r="I10" s="368"/>
      <c r="J10" s="368"/>
      <c r="K10" s="368"/>
      <c r="L10" s="368"/>
      <c r="M10" s="368"/>
      <c r="N10" s="368"/>
      <c r="O10" s="368"/>
      <c r="P10" s="368"/>
    </row>
    <row r="11" spans="1:16" ht="45" customHeight="1">
      <c r="A11" s="125" t="s">
        <v>1538</v>
      </c>
      <c r="B11" s="355">
        <f>'2-1.사업수량표'!E6</f>
        <v>13</v>
      </c>
      <c r="C11" s="356" t="s">
        <v>101</v>
      </c>
      <c r="D11" s="357"/>
      <c r="E11" s="357"/>
      <c r="F11" s="357"/>
      <c r="G11" s="357"/>
      <c r="H11" s="357"/>
      <c r="I11" s="357"/>
      <c r="J11" s="357"/>
      <c r="K11" s="357"/>
      <c r="L11" s="357"/>
      <c r="M11" s="357"/>
      <c r="N11" s="357"/>
      <c r="O11" s="357"/>
      <c r="P11" s="369"/>
    </row>
    <row r="12" spans="1:16" ht="39.75" hidden="1" customHeight="1">
      <c r="A12" s="111" t="s">
        <v>108</v>
      </c>
      <c r="B12" s="359">
        <f>B11-1</f>
        <v>12</v>
      </c>
      <c r="C12" s="360" t="s">
        <v>103</v>
      </c>
      <c r="D12" s="361"/>
      <c r="E12" s="361"/>
      <c r="F12" s="361"/>
      <c r="G12" s="361"/>
      <c r="H12" s="361"/>
      <c r="I12" s="361"/>
      <c r="J12" s="361"/>
      <c r="K12" s="361"/>
      <c r="L12" s="361"/>
      <c r="M12" s="361"/>
      <c r="N12" s="361"/>
      <c r="O12" s="361"/>
      <c r="P12" s="361"/>
    </row>
    <row r="13" spans="1:16" ht="39.75" hidden="1" customHeight="1">
      <c r="A13" s="118" t="s">
        <v>109</v>
      </c>
      <c r="B13" s="362">
        <f>B11</f>
        <v>13</v>
      </c>
      <c r="C13" s="363" t="s">
        <v>110</v>
      </c>
      <c r="D13" s="364"/>
      <c r="E13" s="364"/>
      <c r="F13" s="364"/>
      <c r="G13" s="364"/>
      <c r="H13" s="364"/>
      <c r="I13" s="364"/>
      <c r="J13" s="364"/>
      <c r="K13" s="364"/>
      <c r="L13" s="364"/>
      <c r="M13" s="364"/>
      <c r="N13" s="364"/>
      <c r="O13" s="364"/>
      <c r="P13" s="364"/>
    </row>
    <row r="14" spans="1:16" ht="39.75" hidden="1" customHeight="1">
      <c r="A14" s="118" t="s">
        <v>111</v>
      </c>
      <c r="B14" s="362">
        <f>B13</f>
        <v>13</v>
      </c>
      <c r="C14" s="363" t="s">
        <v>112</v>
      </c>
      <c r="D14" s="364"/>
      <c r="E14" s="364"/>
      <c r="F14" s="364"/>
      <c r="G14" s="364"/>
      <c r="H14" s="364"/>
      <c r="I14" s="364"/>
      <c r="J14" s="364"/>
      <c r="K14" s="364"/>
      <c r="L14" s="364"/>
      <c r="M14" s="364"/>
      <c r="N14" s="364"/>
      <c r="O14" s="364"/>
      <c r="P14" s="364"/>
    </row>
    <row r="15" spans="1:16" ht="39.75" hidden="1" customHeight="1">
      <c r="A15" s="118" t="s">
        <v>113</v>
      </c>
      <c r="B15" s="362">
        <f>B14</f>
        <v>13</v>
      </c>
      <c r="C15" s="363" t="s">
        <v>101</v>
      </c>
      <c r="D15" s="364"/>
      <c r="E15" s="364"/>
      <c r="F15" s="364"/>
      <c r="G15" s="364"/>
      <c r="H15" s="364"/>
      <c r="I15" s="364"/>
      <c r="J15" s="364"/>
      <c r="K15" s="364"/>
      <c r="L15" s="364"/>
      <c r="M15" s="364"/>
      <c r="N15" s="364"/>
      <c r="O15" s="364"/>
      <c r="P15" s="364"/>
    </row>
    <row r="16" spans="1:16" ht="39.75" hidden="1" customHeight="1">
      <c r="A16" s="365" t="s">
        <v>114</v>
      </c>
      <c r="B16" s="366">
        <f>B15</f>
        <v>13</v>
      </c>
      <c r="C16" s="367" t="s">
        <v>110</v>
      </c>
      <c r="D16" s="368"/>
      <c r="E16" s="368"/>
      <c r="F16" s="368"/>
      <c r="G16" s="368"/>
      <c r="H16" s="368"/>
      <c r="I16" s="368"/>
      <c r="J16" s="370"/>
      <c r="K16" s="368"/>
      <c r="L16" s="368"/>
      <c r="M16" s="368"/>
      <c r="N16" s="368"/>
      <c r="O16" s="368"/>
      <c r="P16" s="368"/>
    </row>
    <row r="17" spans="1:16" ht="45" customHeight="1">
      <c r="A17" s="125" t="s">
        <v>1542</v>
      </c>
      <c r="B17" s="355">
        <f>'2-1.사업수량표'!B6</f>
        <v>43</v>
      </c>
      <c r="C17" s="356" t="s">
        <v>115</v>
      </c>
      <c r="D17" s="357"/>
      <c r="E17" s="357"/>
      <c r="F17" s="357"/>
      <c r="G17" s="357"/>
      <c r="H17" s="357"/>
      <c r="I17" s="357"/>
      <c r="J17" s="357"/>
      <c r="K17" s="357"/>
      <c r="L17" s="357"/>
      <c r="M17" s="357"/>
      <c r="N17" s="357"/>
      <c r="O17" s="357"/>
      <c r="P17" s="125" t="s">
        <v>1080</v>
      </c>
    </row>
    <row r="18" spans="1:16" ht="45" customHeight="1">
      <c r="A18" s="439" t="s">
        <v>1543</v>
      </c>
      <c r="B18" s="440">
        <f>'2-1.사업수량표'!F6</f>
        <v>2</v>
      </c>
      <c r="C18" s="441" t="s">
        <v>632</v>
      </c>
      <c r="D18" s="442"/>
      <c r="E18" s="442"/>
      <c r="F18" s="442"/>
      <c r="G18" s="442"/>
      <c r="H18" s="442"/>
      <c r="I18" s="442"/>
      <c r="J18" s="442"/>
      <c r="K18" s="442"/>
      <c r="L18" s="442"/>
      <c r="M18" s="442"/>
      <c r="N18" s="442"/>
      <c r="O18" s="442"/>
      <c r="P18" s="439" t="s">
        <v>1539</v>
      </c>
    </row>
    <row r="19" spans="1:16" ht="45" hidden="1" customHeight="1">
      <c r="A19" s="125" t="s">
        <v>1081</v>
      </c>
      <c r="B19" s="355" t="e">
        <f>'2-1.사업수량표'!#REF!</f>
        <v>#REF!</v>
      </c>
      <c r="C19" s="356" t="s">
        <v>116</v>
      </c>
      <c r="D19" s="357"/>
      <c r="E19" s="357"/>
      <c r="F19" s="357"/>
      <c r="G19" s="357"/>
      <c r="H19" s="357"/>
      <c r="I19" s="357"/>
      <c r="J19" s="357"/>
      <c r="K19" s="357"/>
      <c r="L19" s="357"/>
      <c r="M19" s="357"/>
      <c r="N19" s="357"/>
      <c r="O19" s="357"/>
      <c r="P19" s="369"/>
    </row>
    <row r="20" spans="1:16" ht="25.5" customHeight="1">
      <c r="A20" s="1905"/>
      <c r="B20" s="1905"/>
      <c r="C20" s="1905"/>
      <c r="D20" s="1905"/>
      <c r="E20" s="1905"/>
      <c r="F20" s="1905"/>
      <c r="G20" s="1905"/>
      <c r="H20" s="1905"/>
      <c r="I20" s="1905"/>
      <c r="J20" s="1905"/>
      <c r="K20" s="1905"/>
      <c r="L20" s="1905"/>
      <c r="M20" s="1905"/>
      <c r="N20" s="1905"/>
      <c r="O20" s="1905"/>
      <c r="P20" s="1905"/>
    </row>
  </sheetData>
  <mergeCells count="7">
    <mergeCell ref="A1:P1"/>
    <mergeCell ref="A20:P20"/>
    <mergeCell ref="A2:A3"/>
    <mergeCell ref="B2:B3"/>
    <mergeCell ref="C2:C3"/>
    <mergeCell ref="D2:O2"/>
    <mergeCell ref="P2:P3"/>
  </mergeCells>
  <phoneticPr fontId="9" type="noConversion"/>
  <printOptions horizontalCentered="1"/>
  <pageMargins left="0.74803149606299213" right="0.43307086614173229" top="0.98425196850393704" bottom="0.55118110236220474" header="0.51181102362204722" footer="0.35433070866141736"/>
  <pageSetup paperSize="9" scale="57"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AC13"/>
  <sheetViews>
    <sheetView showZeros="0" view="pageBreakPreview" zoomScale="115" zoomScaleNormal="100" zoomScaleSheetLayoutView="115" workbookViewId="0"/>
  </sheetViews>
  <sheetFormatPr defaultRowHeight="17.25"/>
  <cols>
    <col min="1" max="1" width="23.75" style="372" customWidth="1"/>
    <col min="2" max="2" width="5.375" style="372" bestFit="1" customWidth="1"/>
    <col min="3" max="3" width="6" style="372" bestFit="1" customWidth="1"/>
    <col min="4" max="4" width="14.875" style="372" bestFit="1" customWidth="1"/>
    <col min="5" max="5" width="7.5" style="372" customWidth="1"/>
    <col min="6" max="6" width="12.375" style="372" bestFit="1" customWidth="1"/>
    <col min="7" max="7" width="6.625" style="372" bestFit="1" customWidth="1"/>
    <col min="8" max="8" width="10.5" style="372" bestFit="1" customWidth="1"/>
    <col min="9" max="9" width="9.625" style="372" bestFit="1" customWidth="1"/>
    <col min="10" max="10" width="11.625" style="373" bestFit="1" customWidth="1"/>
    <col min="11" max="11" width="10.875" style="372" customWidth="1"/>
    <col min="12" max="12" width="12.75" style="373" bestFit="1" customWidth="1"/>
    <col min="13" max="13" width="15.5" style="373" customWidth="1"/>
    <col min="14" max="14" width="11.25" style="373" customWidth="1"/>
    <col min="15" max="15" width="24.5" style="372" hidden="1" customWidth="1"/>
    <col min="16" max="16" width="14.875" style="372" hidden="1" customWidth="1"/>
    <col min="17" max="17" width="13.25" style="372" customWidth="1"/>
    <col min="18" max="18" width="9.5" style="372" customWidth="1"/>
    <col min="19" max="19" width="10.875" style="372" customWidth="1"/>
    <col min="20" max="16384" width="9" style="372"/>
  </cols>
  <sheetData>
    <row r="1" spans="1:29" ht="34.5" customHeight="1">
      <c r="A1" s="371" t="s">
        <v>1277</v>
      </c>
    </row>
    <row r="2" spans="1:29" ht="14.25" customHeight="1" thickBot="1">
      <c r="B2" s="374"/>
      <c r="C2" s="374"/>
      <c r="D2" s="405"/>
      <c r="F2" s="397"/>
      <c r="J2" s="1911" t="s">
        <v>563</v>
      </c>
      <c r="K2" s="1911"/>
      <c r="L2" s="1911"/>
      <c r="M2" s="1911"/>
    </row>
    <row r="3" spans="1:29">
      <c r="A3" s="1914" t="s">
        <v>117</v>
      </c>
      <c r="B3" s="1916" t="s">
        <v>118</v>
      </c>
      <c r="C3" s="1919" t="s">
        <v>119</v>
      </c>
      <c r="D3" s="1921" t="s">
        <v>120</v>
      </c>
      <c r="E3" s="1913" t="s">
        <v>121</v>
      </c>
      <c r="F3" s="1918"/>
      <c r="G3" s="1912" t="s">
        <v>122</v>
      </c>
      <c r="H3" s="1913"/>
      <c r="I3" s="1912" t="s">
        <v>123</v>
      </c>
      <c r="J3" s="1913"/>
      <c r="K3" s="1912" t="s">
        <v>564</v>
      </c>
      <c r="L3" s="1913"/>
      <c r="M3" s="1923" t="s">
        <v>124</v>
      </c>
      <c r="N3" s="375"/>
    </row>
    <row r="4" spans="1:29" ht="18" thickBot="1">
      <c r="A4" s="1915"/>
      <c r="B4" s="1917"/>
      <c r="C4" s="1920"/>
      <c r="D4" s="1922"/>
      <c r="E4" s="376" t="s">
        <v>125</v>
      </c>
      <c r="F4" s="399" t="s">
        <v>126</v>
      </c>
      <c r="G4" s="399" t="s">
        <v>6</v>
      </c>
      <c r="H4" s="399" t="s">
        <v>7</v>
      </c>
      <c r="I4" s="399" t="s">
        <v>6</v>
      </c>
      <c r="J4" s="399" t="s">
        <v>7</v>
      </c>
      <c r="K4" s="399" t="s">
        <v>6</v>
      </c>
      <c r="L4" s="399" t="s">
        <v>7</v>
      </c>
      <c r="M4" s="1924"/>
      <c r="N4" s="375"/>
    </row>
    <row r="5" spans="1:29" ht="18.75" hidden="1" thickTop="1" thickBot="1">
      <c r="A5" s="406" t="s">
        <v>132</v>
      </c>
      <c r="B5" s="407"/>
      <c r="C5" s="408"/>
      <c r="D5" s="409">
        <f>F5+H5+J5+L5</f>
        <v>272086000</v>
      </c>
      <c r="E5" s="410"/>
      <c r="F5" s="409">
        <f>F6</f>
        <v>0</v>
      </c>
      <c r="G5" s="410"/>
      <c r="H5" s="409">
        <f>H6</f>
        <v>0</v>
      </c>
      <c r="I5" s="410"/>
      <c r="J5" s="409">
        <f>J6</f>
        <v>4705000</v>
      </c>
      <c r="K5" s="410"/>
      <c r="L5" s="409">
        <f>L6</f>
        <v>267381000</v>
      </c>
      <c r="M5" s="411"/>
      <c r="N5" s="375"/>
    </row>
    <row r="6" spans="1:29" s="385" customFormat="1" hidden="1">
      <c r="A6" s="377" t="s">
        <v>569</v>
      </c>
      <c r="B6" s="378"/>
      <c r="C6" s="379"/>
      <c r="D6" s="381">
        <f>F6+H6+J6+L6</f>
        <v>272086000</v>
      </c>
      <c r="E6" s="380"/>
      <c r="F6" s="381">
        <f>F7+F9</f>
        <v>0</v>
      </c>
      <c r="G6" s="380"/>
      <c r="H6" s="381">
        <f>H7+H9</f>
        <v>0</v>
      </c>
      <c r="I6" s="380"/>
      <c r="J6" s="381">
        <f>J7+J9</f>
        <v>4705000</v>
      </c>
      <c r="K6" s="380"/>
      <c r="L6" s="381">
        <f>L7+L9</f>
        <v>267381000</v>
      </c>
      <c r="M6" s="382"/>
      <c r="N6" s="383"/>
      <c r="O6" s="384"/>
    </row>
    <row r="7" spans="1:29" s="385" customFormat="1" hidden="1">
      <c r="A7" s="386" t="s">
        <v>570</v>
      </c>
      <c r="B7" s="400"/>
      <c r="C7" s="401"/>
      <c r="D7" s="403">
        <f>F7+H7+J7+L7</f>
        <v>4705000</v>
      </c>
      <c r="E7" s="402"/>
      <c r="F7" s="403">
        <f>TRUNC(SUM(F8:F8),-3)</f>
        <v>0</v>
      </c>
      <c r="G7" s="402"/>
      <c r="H7" s="403">
        <f>TRUNC(SUM(H8:H8),-3)</f>
        <v>0</v>
      </c>
      <c r="I7" s="402"/>
      <c r="J7" s="403">
        <f>TRUNC(J8,-2)</f>
        <v>4705000</v>
      </c>
      <c r="K7" s="402"/>
      <c r="L7" s="403">
        <f>TRUNC(SUM(L8:L8),-3)</f>
        <v>0</v>
      </c>
      <c r="M7" s="404"/>
      <c r="N7" s="383"/>
      <c r="O7" s="384"/>
    </row>
    <row r="8" spans="1:29" hidden="1">
      <c r="A8" s="1241" t="s">
        <v>591</v>
      </c>
      <c r="B8" s="1242">
        <f>'2-1.사업수량표'!B6</f>
        <v>43</v>
      </c>
      <c r="C8" s="1243" t="s">
        <v>112</v>
      </c>
      <c r="D8" s="1244">
        <f>F8+H8+J8+L8</f>
        <v>4705000</v>
      </c>
      <c r="E8" s="1245">
        <f>직영일위대가!G15</f>
        <v>0</v>
      </c>
      <c r="F8" s="1244">
        <f>INT($B8*E8)</f>
        <v>0</v>
      </c>
      <c r="G8" s="1245">
        <f>직영일위대가!I15</f>
        <v>0</v>
      </c>
      <c r="H8" s="1244">
        <f>TRUNC($B8*G8,-3)</f>
        <v>0</v>
      </c>
      <c r="I8" s="1245">
        <f>직영일위대가!K15</f>
        <v>109400</v>
      </c>
      <c r="J8" s="1244">
        <f>ROUNDUP($B8*I8,-3)</f>
        <v>4705000</v>
      </c>
      <c r="K8" s="1245">
        <v>0</v>
      </c>
      <c r="L8" s="1244">
        <f>B8*K8</f>
        <v>0</v>
      </c>
      <c r="M8" s="1246"/>
      <c r="N8" s="388"/>
      <c r="O8" s="389"/>
      <c r="P8" s="394"/>
      <c r="Q8" s="390"/>
      <c r="R8" s="390"/>
      <c r="S8" s="390"/>
      <c r="W8" s="395"/>
      <c r="AC8" s="395"/>
    </row>
    <row r="9" spans="1:29" s="385" customFormat="1" hidden="1">
      <c r="A9" s="386" t="s">
        <v>571</v>
      </c>
      <c r="B9" s="400"/>
      <c r="C9" s="401"/>
      <c r="D9" s="403">
        <f t="shared" ref="D9:D11" si="0">F9+H9+J9+L9</f>
        <v>267381000</v>
      </c>
      <c r="E9" s="402"/>
      <c r="F9" s="403">
        <f>TRUNC(SUM(F11:F11),-3)</f>
        <v>0</v>
      </c>
      <c r="G9" s="402"/>
      <c r="H9" s="403">
        <f>TRUNC(SUM(H11:H11),-3)</f>
        <v>0</v>
      </c>
      <c r="I9" s="402"/>
      <c r="J9" s="403">
        <f>TRUNC(SUM(J11:J11),-3)</f>
        <v>0</v>
      </c>
      <c r="K9" s="402"/>
      <c r="L9" s="403">
        <f>TRUNC(SUM(L10:L11),-2)</f>
        <v>267381000</v>
      </c>
      <c r="M9" s="404"/>
      <c r="N9" s="383"/>
      <c r="O9" s="445" t="s">
        <v>89</v>
      </c>
      <c r="P9" s="384" t="e">
        <f>#REF!</f>
        <v>#REF!</v>
      </c>
    </row>
    <row r="10" spans="1:29" s="385" customFormat="1" hidden="1">
      <c r="A10" s="1750" t="s">
        <v>1701</v>
      </c>
      <c r="B10" s="1751">
        <v>1</v>
      </c>
      <c r="C10" s="1752" t="s">
        <v>1269</v>
      </c>
      <c r="D10" s="393">
        <f t="shared" si="0"/>
        <v>256810000</v>
      </c>
      <c r="E10" s="1754"/>
      <c r="F10" s="1753"/>
      <c r="G10" s="1754"/>
      <c r="H10" s="1753"/>
      <c r="I10" s="1754"/>
      <c r="J10" s="1753"/>
      <c r="K10" s="1754">
        <f>'5-1. 영향조사 및 사후관리 용역 총괄'!C13</f>
        <v>256810000</v>
      </c>
      <c r="L10" s="393">
        <f>K10*B10</f>
        <v>256810000</v>
      </c>
      <c r="M10" s="1755"/>
      <c r="N10" s="383"/>
      <c r="O10" s="445"/>
      <c r="P10" s="384"/>
    </row>
    <row r="11" spans="1:29" ht="18" thickTop="1">
      <c r="A11" s="398" t="s">
        <v>614</v>
      </c>
      <c r="B11" s="391">
        <v>1</v>
      </c>
      <c r="C11" s="392" t="s">
        <v>1269</v>
      </c>
      <c r="D11" s="393">
        <f t="shared" si="0"/>
        <v>10571000</v>
      </c>
      <c r="E11" s="387"/>
      <c r="F11" s="393">
        <v>0</v>
      </c>
      <c r="G11" s="387"/>
      <c r="H11" s="393">
        <v>0</v>
      </c>
      <c r="I11" s="387">
        <v>0</v>
      </c>
      <c r="J11" s="393">
        <f>B11*I11</f>
        <v>0</v>
      </c>
      <c r="K11" s="387">
        <f>'4. 공사비총괄표'!G34</f>
        <v>10571000</v>
      </c>
      <c r="L11" s="393">
        <f>K11*B11</f>
        <v>10571000</v>
      </c>
      <c r="M11" s="396"/>
      <c r="N11" s="388"/>
      <c r="O11" s="445" t="s">
        <v>614</v>
      </c>
      <c r="P11" s="384" t="e">
        <f>#REF!</f>
        <v>#REF!</v>
      </c>
    </row>
    <row r="12" spans="1:29" hidden="1">
      <c r="A12" s="650">
        <f>'1.사업개요'!C33-'5.직접비산출내역'!D5</f>
        <v>29204000</v>
      </c>
      <c r="Q12" s="650"/>
    </row>
    <row r="13" spans="1:29" hidden="1">
      <c r="A13" s="650"/>
    </row>
  </sheetData>
  <mergeCells count="10">
    <mergeCell ref="J2:M2"/>
    <mergeCell ref="K3:L3"/>
    <mergeCell ref="A3:A4"/>
    <mergeCell ref="B3:B4"/>
    <mergeCell ref="E3:F3"/>
    <mergeCell ref="C3:C4"/>
    <mergeCell ref="D3:D4"/>
    <mergeCell ref="M3:M4"/>
    <mergeCell ref="G3:H3"/>
    <mergeCell ref="I3:J3"/>
  </mergeCells>
  <phoneticPr fontId="9" type="noConversion"/>
  <pageMargins left="0.8" right="0.19685039370078741" top="0.82" bottom="0.43307086614173229" header="0.39370078740157483" footer="0.27559055118110237"/>
  <pageSetup paperSize="9" scale="86"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9"/>
  </sheetPr>
  <dimension ref="A1:L46"/>
  <sheetViews>
    <sheetView view="pageBreakPreview" zoomScale="115" zoomScaleNormal="100" zoomScaleSheetLayoutView="115" workbookViewId="0">
      <selection activeCell="B48" sqref="B48"/>
    </sheetView>
  </sheetViews>
  <sheetFormatPr defaultRowHeight="14.25"/>
  <cols>
    <col min="2" max="2" width="10.75" bestFit="1" customWidth="1"/>
  </cols>
  <sheetData>
    <row r="1" spans="1:12" ht="20.25">
      <c r="A1" s="515" t="s">
        <v>133</v>
      </c>
      <c r="B1" s="891"/>
      <c r="C1" s="891"/>
      <c r="D1" s="891"/>
      <c r="E1" s="1953" t="s">
        <v>1021</v>
      </c>
      <c r="F1" s="1953"/>
      <c r="G1" s="1953"/>
      <c r="H1" s="1953"/>
      <c r="I1" s="891"/>
      <c r="J1" s="891"/>
      <c r="K1" s="891"/>
      <c r="L1" s="891"/>
    </row>
    <row r="2" spans="1:12" ht="17.25">
      <c r="A2" s="891" t="s">
        <v>787</v>
      </c>
      <c r="B2" s="892">
        <f>E19</f>
        <v>278000</v>
      </c>
      <c r="C2" s="893" t="s">
        <v>3</v>
      </c>
      <c r="D2" s="891"/>
      <c r="E2" s="1954" t="s">
        <v>1022</v>
      </c>
      <c r="F2" s="1954"/>
      <c r="G2" s="1954"/>
      <c r="H2" s="1954"/>
      <c r="I2" s="891">
        <v>1</v>
      </c>
      <c r="J2" s="891" t="s">
        <v>1023</v>
      </c>
      <c r="K2" s="891"/>
      <c r="L2" s="891"/>
    </row>
    <row r="3" spans="1:12" ht="17.25">
      <c r="A3" s="1955" t="s">
        <v>117</v>
      </c>
      <c r="B3" s="1957" t="s">
        <v>788</v>
      </c>
      <c r="C3" s="1957" t="s">
        <v>118</v>
      </c>
      <c r="D3" s="1957" t="s">
        <v>5</v>
      </c>
      <c r="E3" s="1959" t="s">
        <v>789</v>
      </c>
      <c r="F3" s="1961" t="s">
        <v>1024</v>
      </c>
      <c r="G3" s="1962"/>
      <c r="H3" s="1961" t="s">
        <v>1025</v>
      </c>
      <c r="I3" s="1963"/>
      <c r="J3" s="1937" t="s">
        <v>1026</v>
      </c>
      <c r="K3" s="1937"/>
      <c r="L3" s="1938" t="s">
        <v>1027</v>
      </c>
    </row>
    <row r="4" spans="1:12" ht="18" thickBot="1">
      <c r="A4" s="1956"/>
      <c r="B4" s="1958"/>
      <c r="C4" s="1958"/>
      <c r="D4" s="1958"/>
      <c r="E4" s="1960"/>
      <c r="F4" s="894" t="s">
        <v>4</v>
      </c>
      <c r="G4" s="894" t="s">
        <v>792</v>
      </c>
      <c r="H4" s="894" t="s">
        <v>4</v>
      </c>
      <c r="I4" s="894" t="s">
        <v>793</v>
      </c>
      <c r="J4" s="894" t="s">
        <v>4</v>
      </c>
      <c r="K4" s="894" t="s">
        <v>793</v>
      </c>
      <c r="L4" s="1939"/>
    </row>
    <row r="5" spans="1:12" ht="18" thickTop="1">
      <c r="A5" s="899" t="s">
        <v>1028</v>
      </c>
      <c r="B5" s="896" t="s">
        <v>1029</v>
      </c>
      <c r="C5" s="900">
        <v>1</v>
      </c>
      <c r="D5" s="896" t="s">
        <v>270</v>
      </c>
      <c r="E5" s="895">
        <f>G5+I5+K5</f>
        <v>278000</v>
      </c>
      <c r="F5" s="901"/>
      <c r="G5" s="901"/>
      <c r="H5" s="901">
        <v>278000</v>
      </c>
      <c r="I5" s="897">
        <f>INT($C5*H5)</f>
        <v>278000</v>
      </c>
      <c r="J5" s="897"/>
      <c r="K5" s="897">
        <v>0</v>
      </c>
      <c r="L5" s="898" t="s">
        <v>1030</v>
      </c>
    </row>
    <row r="6" spans="1:12" ht="17.25">
      <c r="A6" s="902"/>
      <c r="B6" s="896"/>
      <c r="C6" s="900"/>
      <c r="D6" s="896"/>
      <c r="E6" s="895"/>
      <c r="F6" s="901"/>
      <c r="G6" s="901"/>
      <c r="H6" s="897"/>
      <c r="I6" s="901"/>
      <c r="J6" s="897">
        <v>0</v>
      </c>
      <c r="K6" s="897">
        <v>0</v>
      </c>
      <c r="L6" s="903"/>
    </row>
    <row r="7" spans="1:12" ht="17.25">
      <c r="A7" s="899"/>
      <c r="B7" s="904"/>
      <c r="C7" s="904"/>
      <c r="D7" s="904"/>
      <c r="E7" s="897"/>
      <c r="F7" s="901"/>
      <c r="G7" s="901"/>
      <c r="H7" s="901"/>
      <c r="I7" s="901"/>
      <c r="J7" s="901"/>
      <c r="K7" s="901"/>
      <c r="L7" s="903"/>
    </row>
    <row r="8" spans="1:12" ht="17.25">
      <c r="A8" s="899"/>
      <c r="B8" s="904"/>
      <c r="C8" s="904"/>
      <c r="D8" s="904"/>
      <c r="E8" s="897"/>
      <c r="F8" s="901"/>
      <c r="G8" s="901"/>
      <c r="H8" s="901"/>
      <c r="I8" s="901"/>
      <c r="J8" s="901"/>
      <c r="K8" s="901"/>
      <c r="L8" s="903"/>
    </row>
    <row r="9" spans="1:12" ht="17.25">
      <c r="A9" s="899"/>
      <c r="B9" s="904"/>
      <c r="C9" s="904"/>
      <c r="D9" s="904"/>
      <c r="E9" s="897"/>
      <c r="F9" s="901"/>
      <c r="G9" s="901"/>
      <c r="H9" s="901"/>
      <c r="I9" s="901"/>
      <c r="J9" s="901"/>
      <c r="K9" s="901"/>
      <c r="L9" s="903"/>
    </row>
    <row r="10" spans="1:12" ht="17.25">
      <c r="A10" s="902"/>
      <c r="B10" s="904"/>
      <c r="C10" s="900"/>
      <c r="D10" s="896"/>
      <c r="E10" s="897"/>
      <c r="F10" s="901"/>
      <c r="G10" s="901"/>
      <c r="H10" s="897"/>
      <c r="I10" s="901"/>
      <c r="J10" s="897"/>
      <c r="K10" s="897"/>
      <c r="L10" s="903"/>
    </row>
    <row r="11" spans="1:12" ht="17.25">
      <c r="A11" s="902"/>
      <c r="B11" s="904"/>
      <c r="C11" s="900"/>
      <c r="D11" s="896"/>
      <c r="E11" s="897"/>
      <c r="F11" s="901"/>
      <c r="G11" s="901"/>
      <c r="H11" s="897"/>
      <c r="I11" s="901"/>
      <c r="J11" s="897"/>
      <c r="K11" s="897"/>
      <c r="L11" s="903"/>
    </row>
    <row r="12" spans="1:12" ht="17.25">
      <c r="A12" s="902"/>
      <c r="B12" s="904"/>
      <c r="C12" s="900"/>
      <c r="D12" s="896"/>
      <c r="E12" s="897"/>
      <c r="F12" s="901"/>
      <c r="G12" s="901"/>
      <c r="H12" s="897"/>
      <c r="I12" s="901"/>
      <c r="J12" s="897"/>
      <c r="K12" s="897"/>
      <c r="L12" s="903"/>
    </row>
    <row r="13" spans="1:12" ht="17.25">
      <c r="A13" s="902"/>
      <c r="B13" s="904"/>
      <c r="C13" s="900"/>
      <c r="D13" s="896"/>
      <c r="E13" s="897"/>
      <c r="F13" s="901"/>
      <c r="G13" s="901"/>
      <c r="H13" s="897"/>
      <c r="I13" s="901"/>
      <c r="J13" s="897"/>
      <c r="K13" s="897"/>
      <c r="L13" s="903"/>
    </row>
    <row r="14" spans="1:12" ht="17.25">
      <c r="A14" s="902"/>
      <c r="B14" s="904"/>
      <c r="C14" s="900"/>
      <c r="D14" s="896"/>
      <c r="E14" s="897"/>
      <c r="F14" s="901"/>
      <c r="G14" s="901"/>
      <c r="H14" s="897"/>
      <c r="I14" s="901"/>
      <c r="J14" s="897"/>
      <c r="K14" s="897"/>
      <c r="L14" s="903"/>
    </row>
    <row r="15" spans="1:12" ht="17.25">
      <c r="A15" s="902"/>
      <c r="B15" s="904"/>
      <c r="C15" s="904"/>
      <c r="D15" s="904"/>
      <c r="E15" s="897"/>
      <c r="F15" s="901"/>
      <c r="G15" s="897"/>
      <c r="H15" s="901"/>
      <c r="I15" s="897"/>
      <c r="J15" s="901"/>
      <c r="K15" s="897"/>
      <c r="L15" s="903"/>
    </row>
    <row r="16" spans="1:12" ht="17.25">
      <c r="A16" s="899"/>
      <c r="B16" s="904"/>
      <c r="C16" s="904"/>
      <c r="D16" s="904"/>
      <c r="E16" s="897"/>
      <c r="F16" s="901"/>
      <c r="G16" s="901"/>
      <c r="H16" s="901"/>
      <c r="I16" s="901"/>
      <c r="J16" s="901"/>
      <c r="K16" s="897"/>
      <c r="L16" s="903"/>
    </row>
    <row r="17" spans="1:12" ht="17.25">
      <c r="A17" s="902"/>
      <c r="B17" s="904"/>
      <c r="C17" s="904"/>
      <c r="D17" s="905"/>
      <c r="E17" s="897"/>
      <c r="F17" s="901"/>
      <c r="G17" s="901"/>
      <c r="H17" s="901"/>
      <c r="I17" s="901"/>
      <c r="J17" s="901"/>
      <c r="K17" s="901"/>
      <c r="L17" s="903"/>
    </row>
    <row r="18" spans="1:12" ht="17.25">
      <c r="A18" s="899"/>
      <c r="B18" s="904"/>
      <c r="C18" s="904"/>
      <c r="D18" s="904"/>
      <c r="E18" s="897"/>
      <c r="F18" s="901"/>
      <c r="G18" s="901"/>
      <c r="H18" s="901"/>
      <c r="I18" s="901"/>
      <c r="J18" s="901"/>
      <c r="K18" s="901"/>
      <c r="L18" s="903"/>
    </row>
    <row r="19" spans="1:12" ht="17.25">
      <c r="A19" s="906" t="s">
        <v>795</v>
      </c>
      <c r="B19" s="907"/>
      <c r="C19" s="907"/>
      <c r="D19" s="907"/>
      <c r="E19" s="908">
        <f>G19+I19+K19</f>
        <v>278000</v>
      </c>
      <c r="F19" s="909"/>
      <c r="G19" s="910">
        <f>SUM(G5:G18)</f>
        <v>0</v>
      </c>
      <c r="H19" s="909"/>
      <c r="I19" s="910">
        <f>SUM(I5:I18)</f>
        <v>278000</v>
      </c>
      <c r="J19" s="909"/>
      <c r="K19" s="910">
        <f>SUM(K5:K18)</f>
        <v>0</v>
      </c>
      <c r="L19" s="911"/>
    </row>
    <row r="22" spans="1:12" ht="17.25">
      <c r="A22" s="744" t="s">
        <v>137</v>
      </c>
      <c r="B22" s="640"/>
      <c r="C22" s="640"/>
      <c r="D22" s="679"/>
      <c r="E22" s="1940" t="s">
        <v>946</v>
      </c>
      <c r="F22" s="1940"/>
      <c r="G22" s="1940"/>
      <c r="H22" s="1940"/>
      <c r="I22" s="640"/>
      <c r="J22" s="640"/>
      <c r="K22" s="640"/>
      <c r="L22" s="680"/>
    </row>
    <row r="23" spans="1:12" ht="17.25">
      <c r="A23" s="744"/>
      <c r="B23" s="640"/>
      <c r="C23" s="640"/>
      <c r="D23" s="679"/>
      <c r="E23" s="805"/>
      <c r="F23" s="805"/>
      <c r="G23" s="805"/>
      <c r="H23" s="805"/>
      <c r="I23" s="640"/>
      <c r="J23" s="640"/>
      <c r="K23" s="640"/>
      <c r="L23" s="680"/>
    </row>
    <row r="24" spans="1:12" ht="17.25">
      <c r="A24" s="641" t="s">
        <v>787</v>
      </c>
      <c r="B24" s="639">
        <f>E46</f>
        <v>1000</v>
      </c>
      <c r="C24" s="642" t="s">
        <v>3</v>
      </c>
      <c r="D24" s="679"/>
      <c r="E24" s="1941" t="s">
        <v>950</v>
      </c>
      <c r="F24" s="1941"/>
      <c r="G24" s="1941"/>
      <c r="H24" s="1941"/>
      <c r="I24" s="640"/>
      <c r="J24" s="640"/>
      <c r="K24" s="640"/>
      <c r="L24" s="680"/>
    </row>
    <row r="25" spans="1:12" ht="17.25">
      <c r="A25" s="1942" t="s">
        <v>646</v>
      </c>
      <c r="B25" s="1945" t="s">
        <v>788</v>
      </c>
      <c r="C25" s="1945" t="s">
        <v>118</v>
      </c>
      <c r="D25" s="1945" t="s">
        <v>5</v>
      </c>
      <c r="E25" s="1948" t="s">
        <v>789</v>
      </c>
      <c r="F25" s="1951" t="s">
        <v>790</v>
      </c>
      <c r="G25" s="1952"/>
      <c r="H25" s="1927" t="s">
        <v>862</v>
      </c>
      <c r="I25" s="1928"/>
      <c r="J25" s="1928"/>
      <c r="K25" s="1929"/>
      <c r="L25" s="1930" t="s">
        <v>863</v>
      </c>
    </row>
    <row r="26" spans="1:12" ht="17.25">
      <c r="A26" s="1943"/>
      <c r="B26" s="1946"/>
      <c r="C26" s="1946"/>
      <c r="D26" s="1946"/>
      <c r="E26" s="1949"/>
      <c r="F26" s="1933" t="s">
        <v>650</v>
      </c>
      <c r="G26" s="1934"/>
      <c r="H26" s="1933" t="s">
        <v>122</v>
      </c>
      <c r="I26" s="1934"/>
      <c r="J26" s="1935" t="s">
        <v>651</v>
      </c>
      <c r="K26" s="1936"/>
      <c r="L26" s="1931"/>
    </row>
    <row r="27" spans="1:12" ht="17.25">
      <c r="A27" s="1944"/>
      <c r="B27" s="1947"/>
      <c r="C27" s="1947"/>
      <c r="D27" s="1947"/>
      <c r="E27" s="1950"/>
      <c r="F27" s="690" t="s">
        <v>4</v>
      </c>
      <c r="G27" s="690" t="s">
        <v>792</v>
      </c>
      <c r="H27" s="690" t="s">
        <v>4</v>
      </c>
      <c r="I27" s="690" t="s">
        <v>793</v>
      </c>
      <c r="J27" s="690"/>
      <c r="K27" s="690"/>
      <c r="L27" s="1932"/>
    </row>
    <row r="28" spans="1:12" ht="17.25">
      <c r="A28" s="674" t="s">
        <v>956</v>
      </c>
      <c r="B28" s="644"/>
      <c r="C28" s="800">
        <v>1</v>
      </c>
      <c r="D28" s="673" t="s">
        <v>957</v>
      </c>
      <c r="E28" s="708">
        <f>G28+I28+K28</f>
        <v>1000</v>
      </c>
      <c r="F28" s="708"/>
      <c r="G28" s="708"/>
      <c r="H28" s="822">
        <f>단가표!E28</f>
        <v>1000</v>
      </c>
      <c r="I28" s="822">
        <f>INT(C28*H28)</f>
        <v>1000</v>
      </c>
      <c r="J28" s="708"/>
      <c r="K28" s="708"/>
      <c r="L28" s="724"/>
    </row>
    <row r="29" spans="1:12" ht="17.25">
      <c r="A29" s="1925" t="s">
        <v>960</v>
      </c>
      <c r="B29" s="1926"/>
      <c r="C29" s="1926"/>
      <c r="D29" s="1926"/>
      <c r="E29" s="708"/>
      <c r="F29" s="723"/>
      <c r="G29" s="723"/>
      <c r="H29" s="723"/>
      <c r="I29" s="723"/>
      <c r="J29" s="708"/>
      <c r="K29" s="708"/>
      <c r="L29" s="724"/>
    </row>
    <row r="30" spans="1:12" ht="17.25">
      <c r="A30" s="1925" t="s">
        <v>961</v>
      </c>
      <c r="B30" s="1926"/>
      <c r="C30" s="1926"/>
      <c r="D30" s="1926"/>
      <c r="E30" s="708"/>
      <c r="F30" s="708"/>
      <c r="G30" s="708"/>
      <c r="H30" s="822"/>
      <c r="I30" s="822"/>
      <c r="J30" s="708"/>
      <c r="K30" s="708"/>
      <c r="L30" s="724"/>
    </row>
    <row r="31" spans="1:12" ht="17.25">
      <c r="A31" s="646"/>
      <c r="B31" s="644"/>
      <c r="C31" s="644"/>
      <c r="D31" s="673"/>
      <c r="E31" s="708"/>
      <c r="F31" s="723"/>
      <c r="G31" s="723"/>
      <c r="H31" s="723"/>
      <c r="I31" s="723"/>
      <c r="J31" s="723"/>
      <c r="K31" s="723"/>
      <c r="L31" s="724"/>
    </row>
    <row r="32" spans="1:12" ht="17.25">
      <c r="A32" s="674"/>
      <c r="B32" s="673"/>
      <c r="C32" s="644"/>
      <c r="D32" s="673"/>
      <c r="E32" s="708"/>
      <c r="F32" s="723"/>
      <c r="G32" s="723"/>
      <c r="H32" s="708"/>
      <c r="I32" s="723"/>
      <c r="J32" s="708"/>
      <c r="K32" s="708"/>
      <c r="L32" s="724"/>
    </row>
    <row r="33" spans="1:12" ht="17.25">
      <c r="A33" s="646"/>
      <c r="B33" s="673"/>
      <c r="C33" s="644"/>
      <c r="D33" s="673"/>
      <c r="E33" s="708"/>
      <c r="F33" s="723"/>
      <c r="G33" s="723"/>
      <c r="H33" s="723"/>
      <c r="I33" s="723"/>
      <c r="J33" s="708"/>
      <c r="K33" s="708"/>
      <c r="L33" s="724"/>
    </row>
    <row r="34" spans="1:12" ht="17.25">
      <c r="A34" s="674"/>
      <c r="B34" s="673"/>
      <c r="C34" s="644"/>
      <c r="D34" s="673"/>
      <c r="E34" s="708"/>
      <c r="F34" s="723"/>
      <c r="G34" s="723"/>
      <c r="H34" s="708"/>
      <c r="I34" s="723"/>
      <c r="J34" s="708"/>
      <c r="K34" s="708"/>
      <c r="L34" s="724"/>
    </row>
    <row r="35" spans="1:12" ht="17.25">
      <c r="A35" s="646"/>
      <c r="B35" s="644"/>
      <c r="C35" s="644"/>
      <c r="D35" s="673"/>
      <c r="E35" s="708"/>
      <c r="F35" s="723"/>
      <c r="G35" s="723"/>
      <c r="H35" s="723"/>
      <c r="I35" s="723"/>
      <c r="J35" s="723"/>
      <c r="K35" s="723"/>
      <c r="L35" s="724"/>
    </row>
    <row r="36" spans="1:12" ht="17.25">
      <c r="A36" s="674"/>
      <c r="B36" s="644"/>
      <c r="C36" s="644"/>
      <c r="D36" s="673"/>
      <c r="E36" s="708"/>
      <c r="F36" s="708"/>
      <c r="G36" s="708"/>
      <c r="H36" s="723"/>
      <c r="I36" s="723"/>
      <c r="J36" s="723"/>
      <c r="K36" s="723"/>
      <c r="L36" s="724"/>
    </row>
    <row r="37" spans="1:12" ht="17.25">
      <c r="A37" s="646"/>
      <c r="B37" s="644"/>
      <c r="C37" s="644"/>
      <c r="D37" s="673"/>
      <c r="E37" s="708"/>
      <c r="F37" s="723"/>
      <c r="G37" s="723"/>
      <c r="H37" s="723"/>
      <c r="I37" s="723"/>
      <c r="J37" s="723"/>
      <c r="K37" s="723"/>
      <c r="L37" s="724"/>
    </row>
    <row r="38" spans="1:12" ht="17.25">
      <c r="A38" s="646"/>
      <c r="B38" s="644"/>
      <c r="C38" s="644"/>
      <c r="D38" s="673"/>
      <c r="E38" s="708"/>
      <c r="F38" s="723"/>
      <c r="G38" s="723"/>
      <c r="H38" s="723"/>
      <c r="I38" s="723"/>
      <c r="J38" s="723"/>
      <c r="K38" s="723"/>
      <c r="L38" s="724"/>
    </row>
    <row r="39" spans="1:12" ht="17.25">
      <c r="A39" s="646"/>
      <c r="B39" s="644"/>
      <c r="C39" s="644"/>
      <c r="D39" s="673"/>
      <c r="E39" s="708"/>
      <c r="F39" s="723"/>
      <c r="G39" s="723"/>
      <c r="H39" s="723"/>
      <c r="I39" s="723"/>
      <c r="J39" s="723"/>
      <c r="K39" s="723"/>
      <c r="L39" s="724"/>
    </row>
    <row r="40" spans="1:12" ht="17.25">
      <c r="A40" s="674"/>
      <c r="B40" s="673"/>
      <c r="C40" s="644"/>
      <c r="D40" s="673"/>
      <c r="E40" s="708"/>
      <c r="F40" s="804"/>
      <c r="G40" s="708"/>
      <c r="H40" s="723"/>
      <c r="I40" s="723"/>
      <c r="J40" s="708"/>
      <c r="K40" s="708"/>
      <c r="L40" s="724"/>
    </row>
    <row r="41" spans="1:12" ht="17.25">
      <c r="A41" s="646"/>
      <c r="B41" s="644"/>
      <c r="C41" s="644"/>
      <c r="D41" s="673"/>
      <c r="E41" s="708"/>
      <c r="F41" s="723"/>
      <c r="G41" s="723"/>
      <c r="H41" s="723"/>
      <c r="I41" s="723"/>
      <c r="J41" s="723"/>
      <c r="K41" s="723"/>
      <c r="L41" s="724"/>
    </row>
    <row r="42" spans="1:12" ht="17.25">
      <c r="A42" s="646"/>
      <c r="B42" s="644"/>
      <c r="C42" s="644"/>
      <c r="D42" s="673"/>
      <c r="E42" s="708"/>
      <c r="F42" s="723"/>
      <c r="G42" s="723"/>
      <c r="H42" s="723"/>
      <c r="I42" s="723"/>
      <c r="J42" s="723"/>
      <c r="K42" s="723"/>
      <c r="L42" s="724"/>
    </row>
    <row r="43" spans="1:12" ht="17.25">
      <c r="A43" s="674"/>
      <c r="B43" s="644"/>
      <c r="C43" s="644"/>
      <c r="D43" s="673"/>
      <c r="E43" s="708"/>
      <c r="F43" s="723"/>
      <c r="G43" s="708"/>
      <c r="H43" s="723"/>
      <c r="I43" s="708"/>
      <c r="J43" s="723"/>
      <c r="K43" s="708"/>
      <c r="L43" s="724"/>
    </row>
    <row r="44" spans="1:12" ht="17.25">
      <c r="A44" s="646"/>
      <c r="B44" s="644"/>
      <c r="C44" s="644"/>
      <c r="D44" s="673"/>
      <c r="E44" s="708"/>
      <c r="F44" s="723"/>
      <c r="G44" s="723"/>
      <c r="H44" s="723"/>
      <c r="I44" s="723"/>
      <c r="J44" s="723"/>
      <c r="K44" s="708"/>
      <c r="L44" s="724"/>
    </row>
    <row r="45" spans="1:12" ht="17.25">
      <c r="A45" s="674"/>
      <c r="B45" s="644"/>
      <c r="C45" s="645"/>
      <c r="D45" s="673"/>
      <c r="E45" s="708"/>
      <c r="F45" s="723"/>
      <c r="G45" s="723"/>
      <c r="H45" s="804"/>
      <c r="I45" s="723"/>
      <c r="J45" s="723"/>
      <c r="K45" s="723"/>
      <c r="L45" s="724"/>
    </row>
    <row r="46" spans="1:12" ht="17.25">
      <c r="A46" s="647" t="s">
        <v>795</v>
      </c>
      <c r="B46" s="648"/>
      <c r="C46" s="648"/>
      <c r="D46" s="740"/>
      <c r="E46" s="741">
        <f>G46+I46+K46</f>
        <v>1000</v>
      </c>
      <c r="F46" s="742"/>
      <c r="G46" s="741">
        <f>SUM(G28:G45)</f>
        <v>0</v>
      </c>
      <c r="H46" s="742"/>
      <c r="I46" s="741">
        <f>SUM(I28:I45)</f>
        <v>1000</v>
      </c>
      <c r="J46" s="742"/>
      <c r="K46" s="741">
        <f>SUM(K28:K45)</f>
        <v>0</v>
      </c>
      <c r="L46" s="743"/>
    </row>
  </sheetData>
  <mergeCells count="26">
    <mergeCell ref="E1:H1"/>
    <mergeCell ref="E2:H2"/>
    <mergeCell ref="A3:A4"/>
    <mergeCell ref="B3:B4"/>
    <mergeCell ref="C3:C4"/>
    <mergeCell ref="D3:D4"/>
    <mergeCell ref="E3:E4"/>
    <mergeCell ref="F3:G3"/>
    <mergeCell ref="H3:I3"/>
    <mergeCell ref="J3:K3"/>
    <mergeCell ref="L3:L4"/>
    <mergeCell ref="E22:H22"/>
    <mergeCell ref="E24:H24"/>
    <mergeCell ref="A25:A27"/>
    <mergeCell ref="B25:B27"/>
    <mergeCell ref="C25:C27"/>
    <mergeCell ref="D25:D27"/>
    <mergeCell ref="E25:E27"/>
    <mergeCell ref="F25:G25"/>
    <mergeCell ref="A30:D30"/>
    <mergeCell ref="H25:K25"/>
    <mergeCell ref="L25:L27"/>
    <mergeCell ref="F26:G26"/>
    <mergeCell ref="H26:I26"/>
    <mergeCell ref="J26:K26"/>
    <mergeCell ref="A29:D29"/>
  </mergeCells>
  <phoneticPr fontId="9" type="noConversion"/>
  <pageMargins left="0.70866141732283472" right="0.70866141732283472" top="0.74803149606299213" bottom="0.74803149606299213" header="0.31496062992125984" footer="0.31496062992125984"/>
  <pageSetup paperSize="9" scale="74" orientation="landscape" r:id="rId1"/>
  <rowBreaks count="1" manualBreakCount="1">
    <brk id="21" max="11"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46C27-1182-49D0-ACF6-E7189E2A7348}">
  <sheetPr>
    <pageSetUpPr fitToPage="1"/>
  </sheetPr>
  <dimension ref="A1:S1650"/>
  <sheetViews>
    <sheetView showGridLines="0" showZeros="0" view="pageBreakPreview" zoomScaleNormal="85" zoomScaleSheetLayoutView="100" workbookViewId="0">
      <selection sqref="A1:F1"/>
    </sheetView>
  </sheetViews>
  <sheetFormatPr defaultColWidth="8" defaultRowHeight="17.25"/>
  <cols>
    <col min="1" max="1" width="15" style="1713" customWidth="1"/>
    <col min="2" max="2" width="15.625" style="1714" customWidth="1"/>
    <col min="3" max="5" width="15.125" style="1714" bestFit="1" customWidth="1"/>
    <col min="6" max="6" width="43.75" style="1714" bestFit="1" customWidth="1"/>
    <col min="7" max="7" width="2" style="1714" customWidth="1"/>
    <col min="8" max="8" width="6.125" style="1714" customWidth="1"/>
    <col min="9" max="9" width="13.875" style="1714" bestFit="1" customWidth="1"/>
    <col min="10" max="11" width="15" style="1714" bestFit="1" customWidth="1"/>
    <col min="12" max="12" width="16" style="1714" bestFit="1" customWidth="1"/>
    <col min="13" max="13" width="5.875" style="1714" customWidth="1"/>
    <col min="14" max="14" width="13.75" style="1714" bestFit="1" customWidth="1"/>
    <col min="15" max="15" width="12.5" style="1714" bestFit="1" customWidth="1"/>
    <col min="16" max="16" width="15" style="1714" bestFit="1" customWidth="1"/>
    <col min="17" max="17" width="11.25" style="1714" bestFit="1" customWidth="1"/>
    <col min="18" max="18" width="8" style="1714"/>
    <col min="19" max="19" width="10.25" style="1714" bestFit="1" customWidth="1"/>
    <col min="20" max="16384" width="8" style="1714"/>
  </cols>
  <sheetData>
    <row r="1" spans="1:19" s="617" customFormat="1" ht="39.950000000000003" customHeight="1" thickBot="1">
      <c r="A1" s="1966" t="s">
        <v>1730</v>
      </c>
      <c r="B1" s="1967"/>
      <c r="C1" s="1967"/>
      <c r="D1" s="1967"/>
      <c r="E1" s="1967"/>
      <c r="F1" s="1968"/>
    </row>
    <row r="2" spans="1:19" s="1685" customFormat="1" ht="57" customHeight="1">
      <c r="A2" s="1969" t="s">
        <v>262</v>
      </c>
      <c r="B2" s="1970"/>
      <c r="C2" s="1682" t="s">
        <v>1667</v>
      </c>
      <c r="D2" s="1683" t="s">
        <v>1668</v>
      </c>
      <c r="E2" s="1683" t="s">
        <v>1669</v>
      </c>
      <c r="F2" s="1684" t="s">
        <v>1670</v>
      </c>
      <c r="H2" s="1971" t="s">
        <v>1725</v>
      </c>
      <c r="I2" s="1971"/>
      <c r="J2" s="1971"/>
      <c r="K2" s="1686"/>
      <c r="L2" s="1686"/>
      <c r="M2" s="1686"/>
      <c r="N2" s="1686"/>
      <c r="O2" s="1687"/>
    </row>
    <row r="3" spans="1:19" s="617" customFormat="1" ht="33.75" customHeight="1">
      <c r="A3" s="1972" t="s">
        <v>641</v>
      </c>
      <c r="B3" s="1973"/>
      <c r="C3" s="1688">
        <f t="shared" ref="C3:C13" si="0">SUM(D3:E3)</f>
        <v>56638431</v>
      </c>
      <c r="D3" s="1778">
        <f>'5-1-1. 사업비명세서'!G6</f>
        <v>27956715</v>
      </c>
      <c r="E3" s="1688">
        <f>'5-1-1. 사업비명세서'!G7</f>
        <v>28681716</v>
      </c>
      <c r="F3" s="1689" t="s">
        <v>1671</v>
      </c>
      <c r="G3" s="1690"/>
      <c r="H3" s="1691"/>
      <c r="I3" s="1691">
        <v>27956715</v>
      </c>
      <c r="J3" s="1691"/>
      <c r="K3" s="1686"/>
      <c r="L3" s="1686"/>
      <c r="M3" s="1686"/>
      <c r="N3" s="1692"/>
      <c r="O3" s="1692"/>
      <c r="P3" s="1690"/>
      <c r="Q3" s="1690"/>
      <c r="R3" s="1690"/>
      <c r="S3" s="1690"/>
    </row>
    <row r="4" spans="1:19" s="617" customFormat="1" ht="33.75" customHeight="1">
      <c r="A4" s="1972" t="s">
        <v>643</v>
      </c>
      <c r="B4" s="1693" t="s">
        <v>121</v>
      </c>
      <c r="C4" s="1688">
        <f t="shared" si="0"/>
        <v>60242196</v>
      </c>
      <c r="D4" s="1778">
        <f>'5-1-1. 사업비명세서'!I6</f>
        <v>28248305</v>
      </c>
      <c r="E4" s="1688">
        <f>'5-1-1. 사업비명세서'!I7</f>
        <v>31993891</v>
      </c>
      <c r="F4" s="1689" t="s">
        <v>1672</v>
      </c>
      <c r="G4" s="1690"/>
      <c r="H4" s="1691"/>
      <c r="I4" s="1691">
        <v>28248305</v>
      </c>
      <c r="J4" s="1691"/>
      <c r="K4" s="450"/>
      <c r="L4" s="450"/>
      <c r="M4" s="1686"/>
      <c r="N4" s="635"/>
      <c r="O4" s="635"/>
      <c r="P4" s="1690"/>
      <c r="Q4" s="1690"/>
      <c r="R4" s="1690"/>
      <c r="S4" s="1690"/>
    </row>
    <row r="5" spans="1:19" s="617" customFormat="1" ht="33.75" customHeight="1">
      <c r="A5" s="1972"/>
      <c r="B5" s="1693" t="s">
        <v>122</v>
      </c>
      <c r="C5" s="1688">
        <f t="shared" si="0"/>
        <v>12396412</v>
      </c>
      <c r="D5" s="1778">
        <f>'5-1-1. 사업비명세서'!K6</f>
        <v>5515442</v>
      </c>
      <c r="E5" s="1688">
        <f>'5-1-1. 사업비명세서'!K7</f>
        <v>6880970</v>
      </c>
      <c r="F5" s="1689" t="s">
        <v>1673</v>
      </c>
      <c r="G5" s="1690"/>
      <c r="H5" s="1691"/>
      <c r="I5" s="1691">
        <v>5515442</v>
      </c>
      <c r="J5" s="1691"/>
      <c r="K5" s="450"/>
      <c r="L5" s="450"/>
      <c r="M5" s="1686"/>
      <c r="N5" s="635"/>
      <c r="O5" s="635"/>
      <c r="P5" s="1690"/>
      <c r="Q5" s="1690"/>
      <c r="R5" s="1690"/>
      <c r="S5" s="1690"/>
    </row>
    <row r="6" spans="1:19" s="617" customFormat="1" ht="33.75" customHeight="1">
      <c r="A6" s="1972"/>
      <c r="B6" s="1693" t="s">
        <v>1674</v>
      </c>
      <c r="C6" s="1688">
        <f t="shared" si="0"/>
        <v>14063761</v>
      </c>
      <c r="D6" s="1778">
        <f>'5-1-1. 사업비명세서'!M6</f>
        <v>5946002</v>
      </c>
      <c r="E6" s="1688">
        <f>'5-1-1. 사업비명세서'!M7</f>
        <v>8117759</v>
      </c>
      <c r="F6" s="1689" t="s">
        <v>1675</v>
      </c>
      <c r="G6" s="1690"/>
      <c r="H6" s="1691"/>
      <c r="I6" s="1691">
        <v>5946002</v>
      </c>
      <c r="J6" s="1691"/>
      <c r="K6" s="450"/>
      <c r="L6" s="1692"/>
      <c r="M6" s="1692"/>
      <c r="N6" s="1692"/>
      <c r="O6" s="1692"/>
      <c r="P6" s="1690"/>
      <c r="Q6" s="1690"/>
      <c r="R6" s="1690"/>
      <c r="S6" s="1690"/>
    </row>
    <row r="7" spans="1:19" s="617" customFormat="1" ht="33.75" customHeight="1">
      <c r="A7" s="1972"/>
      <c r="B7" s="1693" t="s">
        <v>1270</v>
      </c>
      <c r="C7" s="1688">
        <f t="shared" si="0"/>
        <v>86702369</v>
      </c>
      <c r="D7" s="1779">
        <f>D4+D5+D6</f>
        <v>39709749</v>
      </c>
      <c r="E7" s="1688">
        <f>E4+E5+E6</f>
        <v>46992620</v>
      </c>
      <c r="F7" s="1689" t="s">
        <v>1676</v>
      </c>
      <c r="G7" s="1690"/>
      <c r="H7" s="1691"/>
      <c r="I7" s="1691">
        <v>39709749</v>
      </c>
      <c r="J7" s="1691"/>
      <c r="O7" s="1690"/>
      <c r="P7" s="1690"/>
      <c r="Q7" s="1690"/>
      <c r="R7" s="1690"/>
      <c r="S7" s="1690"/>
    </row>
    <row r="8" spans="1:19" s="617" customFormat="1" ht="33.75" customHeight="1">
      <c r="A8" s="1964" t="s">
        <v>245</v>
      </c>
      <c r="B8" s="1965"/>
      <c r="C8" s="1688">
        <f t="shared" si="0"/>
        <v>62302273</v>
      </c>
      <c r="D8" s="1779">
        <f>INT(D3*$H$8)</f>
        <v>30752386</v>
      </c>
      <c r="E8" s="1688">
        <f>INT(E3*$H$8)</f>
        <v>31549887</v>
      </c>
      <c r="F8" s="1694" t="s">
        <v>1677</v>
      </c>
      <c r="G8" s="1690"/>
      <c r="H8" s="1695">
        <v>1.1000000000000001</v>
      </c>
      <c r="I8" s="1691">
        <v>30752386</v>
      </c>
      <c r="J8" s="1691"/>
      <c r="O8" s="1690"/>
      <c r="P8" s="1690"/>
      <c r="Q8" s="1690"/>
      <c r="R8" s="1690"/>
      <c r="S8" s="1690"/>
    </row>
    <row r="9" spans="1:19" s="617" customFormat="1" ht="33.75" customHeight="1">
      <c r="A9" s="1974" t="s">
        <v>148</v>
      </c>
      <c r="B9" s="1965"/>
      <c r="C9" s="1688">
        <f t="shared" si="0"/>
        <v>23482564</v>
      </c>
      <c r="D9" s="1779">
        <f>INT((D3+D8)*$H$9)-297488</f>
        <v>11444332</v>
      </c>
      <c r="E9" s="1696">
        <f>INT((E3+E8)*$H$9)-8088</f>
        <v>12038232</v>
      </c>
      <c r="F9" s="1694" t="s">
        <v>1678</v>
      </c>
      <c r="G9" s="1690"/>
      <c r="H9" s="1695">
        <v>0.2</v>
      </c>
      <c r="I9" s="1690">
        <v>11444332</v>
      </c>
      <c r="J9" s="1690"/>
      <c r="O9" s="1690"/>
      <c r="P9" s="1690"/>
      <c r="Q9" s="1690"/>
      <c r="R9" s="1690"/>
      <c r="S9" s="1690"/>
    </row>
    <row r="10" spans="1:19" s="617" customFormat="1" ht="33.75" customHeight="1">
      <c r="A10" s="1974" t="s">
        <v>1679</v>
      </c>
      <c r="B10" s="1965"/>
      <c r="C10" s="1688">
        <f t="shared" si="0"/>
        <v>4338000</v>
      </c>
      <c r="D10" s="1779">
        <v>2155000</v>
      </c>
      <c r="E10" s="1688">
        <v>2183000</v>
      </c>
      <c r="F10" s="1694" t="s">
        <v>1680</v>
      </c>
      <c r="G10" s="1690"/>
      <c r="H10" s="1695"/>
      <c r="I10" s="1690">
        <v>2155000</v>
      </c>
      <c r="J10" s="1690"/>
      <c r="K10" s="1690"/>
      <c r="L10" s="1690"/>
      <c r="M10" s="1690"/>
      <c r="N10" s="1690"/>
      <c r="O10" s="1690"/>
      <c r="P10" s="1690"/>
      <c r="Q10" s="1690"/>
      <c r="R10" s="1690"/>
      <c r="S10" s="1690"/>
    </row>
    <row r="11" spans="1:19" s="617" customFormat="1" ht="33.75" customHeight="1">
      <c r="A11" s="1974" t="s">
        <v>10</v>
      </c>
      <c r="B11" s="1965"/>
      <c r="C11" s="1688">
        <f t="shared" si="0"/>
        <v>233463637</v>
      </c>
      <c r="D11" s="1779">
        <f>D3+D7+D8+D9+D10</f>
        <v>112018182</v>
      </c>
      <c r="E11" s="1688">
        <f>E3+E7+E8+E9+E10</f>
        <v>121445455</v>
      </c>
      <c r="F11" s="1689" t="s">
        <v>1681</v>
      </c>
      <c r="G11" s="1697"/>
      <c r="H11" s="1698"/>
      <c r="I11" s="1690">
        <v>112018182</v>
      </c>
      <c r="J11" s="1690"/>
      <c r="K11" s="1690"/>
      <c r="L11" s="1690"/>
      <c r="M11" s="1690"/>
      <c r="N11" s="1690"/>
      <c r="O11" s="1690"/>
      <c r="P11" s="1690"/>
      <c r="Q11" s="1690"/>
      <c r="R11" s="1690"/>
      <c r="S11" s="1690"/>
    </row>
    <row r="12" spans="1:19" s="617" customFormat="1" ht="33.75" customHeight="1" thickBot="1">
      <c r="A12" s="1975" t="s">
        <v>1271</v>
      </c>
      <c r="B12" s="1976"/>
      <c r="C12" s="1699">
        <f t="shared" si="0"/>
        <v>23346363</v>
      </c>
      <c r="D12" s="1780">
        <f>INT(D11*$H$12)</f>
        <v>11201818</v>
      </c>
      <c r="E12" s="1699">
        <f>INT(E11*$H$12)</f>
        <v>12144545</v>
      </c>
      <c r="F12" s="1700" t="s">
        <v>1682</v>
      </c>
      <c r="G12" s="1690"/>
      <c r="H12" s="1695">
        <v>0.1</v>
      </c>
      <c r="I12" s="1690">
        <v>11201818</v>
      </c>
      <c r="J12" s="1690"/>
      <c r="K12" s="1691"/>
      <c r="L12" s="1691"/>
      <c r="M12" s="1691"/>
      <c r="N12" s="1690"/>
      <c r="O12" s="1690"/>
      <c r="P12" s="1690"/>
      <c r="Q12" s="1690"/>
      <c r="R12" s="1690"/>
      <c r="S12" s="1690"/>
    </row>
    <row r="13" spans="1:19" s="617" customFormat="1" ht="33.75" customHeight="1" thickBot="1">
      <c r="A13" s="1977" t="s">
        <v>120</v>
      </c>
      <c r="B13" s="1978"/>
      <c r="C13" s="1701">
        <f t="shared" si="0"/>
        <v>256810000</v>
      </c>
      <c r="D13" s="1781">
        <f>D11+D12</f>
        <v>123220000</v>
      </c>
      <c r="E13" s="1702">
        <f t="shared" ref="E13" si="1">E11+E12</f>
        <v>133590000</v>
      </c>
      <c r="F13" s="1703" t="s">
        <v>1683</v>
      </c>
      <c r="G13" s="1690"/>
      <c r="H13" s="1698"/>
      <c r="I13" s="1690">
        <v>123220000</v>
      </c>
      <c r="J13" s="1690"/>
      <c r="K13" s="1691"/>
      <c r="L13" s="1691"/>
      <c r="M13" s="1691"/>
      <c r="N13" s="1690"/>
      <c r="O13" s="1690"/>
      <c r="P13" s="1690"/>
      <c r="Q13" s="1690"/>
      <c r="R13" s="1690"/>
      <c r="S13" s="1690"/>
    </row>
    <row r="14" spans="1:19" s="617" customFormat="1" ht="9.9499999999999993" hidden="1" customHeight="1">
      <c r="A14" s="1704"/>
      <c r="G14" s="1690"/>
      <c r="H14" s="1690"/>
      <c r="I14" s="1690"/>
      <c r="J14" s="1690"/>
      <c r="K14" s="1691"/>
      <c r="L14" s="1691"/>
      <c r="M14" s="1691"/>
      <c r="N14" s="1690"/>
      <c r="O14" s="1690"/>
      <c r="P14" s="1690"/>
      <c r="Q14" s="1690"/>
      <c r="R14" s="1690"/>
      <c r="S14" s="1690"/>
    </row>
    <row r="15" spans="1:19" s="617" customFormat="1" hidden="1">
      <c r="A15" s="1704"/>
      <c r="C15" s="1705"/>
      <c r="D15" s="1705"/>
      <c r="E15" s="1705"/>
      <c r="G15" s="1690"/>
      <c r="H15" s="1690"/>
      <c r="I15" s="1690"/>
      <c r="J15" s="1690"/>
      <c r="K15" s="1691"/>
      <c r="L15" s="1691"/>
      <c r="M15" s="1691"/>
      <c r="N15" s="1690"/>
      <c r="O15" s="1690"/>
      <c r="P15" s="1690"/>
      <c r="Q15" s="1690"/>
      <c r="R15" s="1690"/>
      <c r="S15" s="1690"/>
    </row>
    <row r="16" spans="1:19" s="617" customFormat="1" ht="27" hidden="1" customHeight="1">
      <c r="A16" s="1706" t="s">
        <v>1684</v>
      </c>
      <c r="B16" s="1707"/>
      <c r="C16" s="1708" t="s">
        <v>1685</v>
      </c>
      <c r="D16" s="1708" t="s">
        <v>1686</v>
      </c>
      <c r="E16" s="1709" t="s">
        <v>1687</v>
      </c>
    </row>
    <row r="17" spans="1:6" s="617" customFormat="1" ht="27" hidden="1" customHeight="1">
      <c r="B17" s="617" t="s">
        <v>1688</v>
      </c>
      <c r="C17" s="1705">
        <v>5720000</v>
      </c>
      <c r="D17" s="1705">
        <v>5610000</v>
      </c>
      <c r="E17" s="1710">
        <f>C17+D17</f>
        <v>11330000</v>
      </c>
    </row>
    <row r="18" spans="1:6" s="617" customFormat="1" ht="27" hidden="1" customHeight="1">
      <c r="A18" s="607"/>
      <c r="B18" s="607"/>
      <c r="C18" s="1711">
        <f>C17*38</f>
        <v>217360000</v>
      </c>
      <c r="D18" s="1711">
        <f>D17*12</f>
        <v>67320000</v>
      </c>
      <c r="E18" s="1711">
        <f>C18+D18</f>
        <v>284680000</v>
      </c>
    </row>
    <row r="19" spans="1:6" s="617" customFormat="1" ht="27" hidden="1" customHeight="1">
      <c r="C19" s="1710"/>
      <c r="D19" s="1710"/>
      <c r="E19" s="1710"/>
    </row>
    <row r="20" spans="1:6" s="617" customFormat="1" ht="27" hidden="1" customHeight="1">
      <c r="A20" s="1706" t="s">
        <v>1684</v>
      </c>
      <c r="B20" s="1709"/>
      <c r="C20" s="1707" t="s">
        <v>1058</v>
      </c>
      <c r="D20" s="1707" t="s">
        <v>1687</v>
      </c>
      <c r="E20" s="1710"/>
    </row>
    <row r="21" spans="1:6" s="617" customFormat="1" ht="27" hidden="1" customHeight="1">
      <c r="A21" s="1704"/>
      <c r="B21" s="617" t="s">
        <v>1688</v>
      </c>
      <c r="C21" s="1710">
        <v>11880000</v>
      </c>
      <c r="D21" s="1710">
        <f>C21</f>
        <v>11880000</v>
      </c>
      <c r="E21" s="1710"/>
      <c r="F21" s="612"/>
    </row>
    <row r="22" spans="1:6" s="617" customFormat="1" ht="27" hidden="1" customHeight="1">
      <c r="A22" s="1704"/>
      <c r="B22" s="607" t="s">
        <v>1689</v>
      </c>
      <c r="C22" s="1711">
        <f>C21*1</f>
        <v>11880000</v>
      </c>
      <c r="D22" s="1711">
        <f>C22</f>
        <v>11880000</v>
      </c>
      <c r="E22" s="1710"/>
      <c r="F22" s="612"/>
    </row>
    <row r="23" spans="1:6" s="617" customFormat="1" ht="27" hidden="1" customHeight="1">
      <c r="A23" s="1704"/>
      <c r="C23" s="1710"/>
      <c r="D23" s="1710"/>
      <c r="E23" s="1710"/>
      <c r="F23" s="612"/>
    </row>
    <row r="24" spans="1:6" s="617" customFormat="1" ht="27" hidden="1" customHeight="1">
      <c r="A24" s="1706" t="s">
        <v>1684</v>
      </c>
      <c r="B24" s="1709"/>
      <c r="C24" s="1707" t="s">
        <v>190</v>
      </c>
      <c r="D24" s="1707" t="s">
        <v>1687</v>
      </c>
      <c r="E24" s="1710"/>
      <c r="F24" s="612"/>
    </row>
    <row r="25" spans="1:6" s="617" customFormat="1" ht="27" hidden="1" customHeight="1">
      <c r="A25" s="1704"/>
      <c r="B25" s="617" t="s">
        <v>1688</v>
      </c>
      <c r="C25" s="1710">
        <v>110000</v>
      </c>
      <c r="D25" s="1710">
        <f>C25</f>
        <v>110000</v>
      </c>
      <c r="E25" s="1710"/>
      <c r="F25" s="612"/>
    </row>
    <row r="26" spans="1:6" s="617" customFormat="1" ht="27" hidden="1" customHeight="1">
      <c r="A26" s="1704"/>
      <c r="B26" s="607" t="s">
        <v>1690</v>
      </c>
      <c r="C26" s="1711">
        <f>C25*43</f>
        <v>4730000</v>
      </c>
      <c r="D26" s="1711">
        <f>C26</f>
        <v>4730000</v>
      </c>
      <c r="E26" s="1710"/>
      <c r="F26" s="612"/>
    </row>
    <row r="27" spans="1:6" s="617" customFormat="1" ht="27" hidden="1" customHeight="1">
      <c r="A27" s="1704"/>
      <c r="D27" s="1711"/>
      <c r="E27" s="1710"/>
    </row>
    <row r="28" spans="1:6" s="617" customFormat="1" ht="27" hidden="1" customHeight="1">
      <c r="A28" s="1704"/>
      <c r="D28" s="1710"/>
      <c r="E28" s="1710"/>
    </row>
    <row r="29" spans="1:6" s="617" customFormat="1" ht="27" hidden="1" customHeight="1">
      <c r="A29" s="1704"/>
      <c r="E29" s="1712"/>
      <c r="F29" s="1710"/>
    </row>
    <row r="30" spans="1:6" s="617" customFormat="1" hidden="1">
      <c r="A30" s="1704"/>
    </row>
    <row r="31" spans="1:6" s="617" customFormat="1" hidden="1">
      <c r="A31" s="1704"/>
    </row>
    <row r="32" spans="1:6" s="617" customFormat="1" hidden="1">
      <c r="A32" s="1704"/>
    </row>
    <row r="33" spans="1:1" s="617" customFormat="1" hidden="1">
      <c r="A33" s="1704"/>
    </row>
    <row r="34" spans="1:1" s="617" customFormat="1">
      <c r="A34" s="1704"/>
    </row>
    <row r="35" spans="1:1" s="617" customFormat="1">
      <c r="A35" s="1704"/>
    </row>
    <row r="36" spans="1:1" s="617" customFormat="1">
      <c r="A36" s="1704"/>
    </row>
    <row r="37" spans="1:1" s="617" customFormat="1">
      <c r="A37" s="1704"/>
    </row>
    <row r="38" spans="1:1" s="617" customFormat="1">
      <c r="A38" s="1704"/>
    </row>
    <row r="39" spans="1:1" s="617" customFormat="1">
      <c r="A39" s="1704"/>
    </row>
    <row r="40" spans="1:1" s="617" customFormat="1">
      <c r="A40" s="1704"/>
    </row>
    <row r="41" spans="1:1" s="617" customFormat="1">
      <c r="A41" s="1704"/>
    </row>
    <row r="42" spans="1:1" s="617" customFormat="1">
      <c r="A42" s="1704"/>
    </row>
    <row r="43" spans="1:1" s="617" customFormat="1">
      <c r="A43" s="1704"/>
    </row>
    <row r="44" spans="1:1" s="617" customFormat="1">
      <c r="A44" s="1704"/>
    </row>
    <row r="45" spans="1:1" s="617" customFormat="1">
      <c r="A45" s="1704"/>
    </row>
    <row r="46" spans="1:1" s="617" customFormat="1">
      <c r="A46" s="1704"/>
    </row>
    <row r="47" spans="1:1" s="617" customFormat="1">
      <c r="A47" s="1704"/>
    </row>
    <row r="48" spans="1:1" s="617" customFormat="1">
      <c r="A48" s="1704"/>
    </row>
    <row r="49" spans="1:1" s="617" customFormat="1">
      <c r="A49" s="1704"/>
    </row>
    <row r="50" spans="1:1" s="617" customFormat="1">
      <c r="A50" s="1704"/>
    </row>
    <row r="51" spans="1:1" s="617" customFormat="1">
      <c r="A51" s="1704"/>
    </row>
    <row r="52" spans="1:1" s="617" customFormat="1">
      <c r="A52" s="1704"/>
    </row>
    <row r="53" spans="1:1" s="617" customFormat="1">
      <c r="A53" s="1704"/>
    </row>
    <row r="54" spans="1:1" s="617" customFormat="1">
      <c r="A54" s="1704"/>
    </row>
    <row r="55" spans="1:1" s="617" customFormat="1">
      <c r="A55" s="1704"/>
    </row>
    <row r="56" spans="1:1" s="617" customFormat="1">
      <c r="A56" s="1704"/>
    </row>
    <row r="57" spans="1:1" s="617" customFormat="1">
      <c r="A57" s="1704"/>
    </row>
    <row r="58" spans="1:1" s="617" customFormat="1">
      <c r="A58" s="1704"/>
    </row>
    <row r="59" spans="1:1" s="617" customFormat="1">
      <c r="A59" s="1704"/>
    </row>
    <row r="60" spans="1:1" s="617" customFormat="1">
      <c r="A60" s="1704"/>
    </row>
    <row r="61" spans="1:1" s="617" customFormat="1">
      <c r="A61" s="1704"/>
    </row>
    <row r="62" spans="1:1" s="617" customFormat="1">
      <c r="A62" s="1704"/>
    </row>
    <row r="63" spans="1:1" s="617" customFormat="1">
      <c r="A63" s="1704"/>
    </row>
    <row r="64" spans="1:1" s="617" customFormat="1">
      <c r="A64" s="1704"/>
    </row>
    <row r="65" spans="1:1" s="617" customFormat="1">
      <c r="A65" s="1704"/>
    </row>
    <row r="66" spans="1:1" s="617" customFormat="1">
      <c r="A66" s="1704"/>
    </row>
    <row r="67" spans="1:1" s="617" customFormat="1">
      <c r="A67" s="1704"/>
    </row>
    <row r="68" spans="1:1" s="617" customFormat="1">
      <c r="A68" s="1704"/>
    </row>
    <row r="69" spans="1:1" s="617" customFormat="1">
      <c r="A69" s="1704"/>
    </row>
    <row r="70" spans="1:1" s="617" customFormat="1">
      <c r="A70" s="1704"/>
    </row>
    <row r="71" spans="1:1" s="617" customFormat="1">
      <c r="A71" s="1704"/>
    </row>
    <row r="72" spans="1:1" s="617" customFormat="1">
      <c r="A72" s="1704"/>
    </row>
    <row r="73" spans="1:1" s="617" customFormat="1">
      <c r="A73" s="1704"/>
    </row>
    <row r="74" spans="1:1" s="617" customFormat="1">
      <c r="A74" s="1704"/>
    </row>
    <row r="75" spans="1:1" s="617" customFormat="1">
      <c r="A75" s="1704"/>
    </row>
    <row r="76" spans="1:1" s="617" customFormat="1">
      <c r="A76" s="1704"/>
    </row>
    <row r="77" spans="1:1" s="617" customFormat="1">
      <c r="A77" s="1704"/>
    </row>
    <row r="78" spans="1:1" s="617" customFormat="1">
      <c r="A78" s="1704"/>
    </row>
    <row r="79" spans="1:1" s="617" customFormat="1">
      <c r="A79" s="1704"/>
    </row>
    <row r="80" spans="1:1" s="617" customFormat="1">
      <c r="A80" s="1704"/>
    </row>
    <row r="81" spans="1:1" s="617" customFormat="1">
      <c r="A81" s="1704"/>
    </row>
    <row r="82" spans="1:1" s="617" customFormat="1">
      <c r="A82" s="1704"/>
    </row>
    <row r="83" spans="1:1" s="617" customFormat="1">
      <c r="A83" s="1704"/>
    </row>
    <row r="84" spans="1:1" s="617" customFormat="1">
      <c r="A84" s="1704"/>
    </row>
    <row r="85" spans="1:1" s="617" customFormat="1">
      <c r="A85" s="1704"/>
    </row>
    <row r="86" spans="1:1" s="617" customFormat="1">
      <c r="A86" s="1704"/>
    </row>
    <row r="87" spans="1:1" s="617" customFormat="1">
      <c r="A87" s="1704"/>
    </row>
    <row r="88" spans="1:1" s="617" customFormat="1">
      <c r="A88" s="1704"/>
    </row>
    <row r="89" spans="1:1" s="617" customFormat="1">
      <c r="A89" s="1704"/>
    </row>
    <row r="90" spans="1:1" s="617" customFormat="1">
      <c r="A90" s="1704"/>
    </row>
    <row r="91" spans="1:1" s="617" customFormat="1">
      <c r="A91" s="1704"/>
    </row>
    <row r="92" spans="1:1" s="617" customFormat="1">
      <c r="A92" s="1704"/>
    </row>
    <row r="93" spans="1:1" s="617" customFormat="1">
      <c r="A93" s="1704"/>
    </row>
    <row r="94" spans="1:1" s="617" customFormat="1">
      <c r="A94" s="1704"/>
    </row>
    <row r="95" spans="1:1" s="617" customFormat="1">
      <c r="A95" s="1704"/>
    </row>
    <row r="96" spans="1:1" s="617" customFormat="1">
      <c r="A96" s="1704"/>
    </row>
    <row r="97" spans="1:1" s="617" customFormat="1">
      <c r="A97" s="1704"/>
    </row>
    <row r="98" spans="1:1" s="617" customFormat="1">
      <c r="A98" s="1704"/>
    </row>
    <row r="99" spans="1:1" s="617" customFormat="1">
      <c r="A99" s="1704"/>
    </row>
    <row r="100" spans="1:1" s="617" customFormat="1">
      <c r="A100" s="1704"/>
    </row>
    <row r="101" spans="1:1" s="617" customFormat="1">
      <c r="A101" s="1704"/>
    </row>
    <row r="102" spans="1:1" s="617" customFormat="1">
      <c r="A102" s="1704"/>
    </row>
    <row r="103" spans="1:1" s="617" customFormat="1">
      <c r="A103" s="1704"/>
    </row>
    <row r="104" spans="1:1" s="617" customFormat="1">
      <c r="A104" s="1704"/>
    </row>
    <row r="105" spans="1:1" s="617" customFormat="1">
      <c r="A105" s="1704"/>
    </row>
    <row r="106" spans="1:1" s="617" customFormat="1">
      <c r="A106" s="1704"/>
    </row>
    <row r="107" spans="1:1" s="617" customFormat="1">
      <c r="A107" s="1704"/>
    </row>
    <row r="108" spans="1:1" s="617" customFormat="1">
      <c r="A108" s="1704"/>
    </row>
    <row r="109" spans="1:1" s="617" customFormat="1">
      <c r="A109" s="1704"/>
    </row>
    <row r="110" spans="1:1" s="617" customFormat="1">
      <c r="A110" s="1704"/>
    </row>
    <row r="111" spans="1:1" s="617" customFormat="1">
      <c r="A111" s="1704"/>
    </row>
    <row r="112" spans="1:1" s="617" customFormat="1">
      <c r="A112" s="1704"/>
    </row>
    <row r="113" spans="1:1" s="617" customFormat="1">
      <c r="A113" s="1704"/>
    </row>
    <row r="114" spans="1:1" s="617" customFormat="1">
      <c r="A114" s="1704"/>
    </row>
    <row r="115" spans="1:1" s="617" customFormat="1">
      <c r="A115" s="1704"/>
    </row>
    <row r="116" spans="1:1" s="617" customFormat="1">
      <c r="A116" s="1704"/>
    </row>
    <row r="117" spans="1:1" s="617" customFormat="1">
      <c r="A117" s="1704"/>
    </row>
    <row r="118" spans="1:1" s="617" customFormat="1">
      <c r="A118" s="1704"/>
    </row>
    <row r="119" spans="1:1" s="617" customFormat="1">
      <c r="A119" s="1704"/>
    </row>
    <row r="120" spans="1:1" s="617" customFormat="1">
      <c r="A120" s="1704"/>
    </row>
    <row r="121" spans="1:1" s="617" customFormat="1">
      <c r="A121" s="1704"/>
    </row>
    <row r="122" spans="1:1" s="617" customFormat="1">
      <c r="A122" s="1704"/>
    </row>
    <row r="123" spans="1:1" s="617" customFormat="1">
      <c r="A123" s="1704"/>
    </row>
    <row r="124" spans="1:1" s="617" customFormat="1">
      <c r="A124" s="1704"/>
    </row>
    <row r="125" spans="1:1" s="617" customFormat="1">
      <c r="A125" s="1704"/>
    </row>
    <row r="126" spans="1:1" s="617" customFormat="1">
      <c r="A126" s="1704"/>
    </row>
    <row r="127" spans="1:1" s="617" customFormat="1">
      <c r="A127" s="1704"/>
    </row>
    <row r="128" spans="1:1" s="617" customFormat="1">
      <c r="A128" s="1704"/>
    </row>
    <row r="129" spans="1:1" s="617" customFormat="1">
      <c r="A129" s="1704"/>
    </row>
    <row r="130" spans="1:1" s="617" customFormat="1">
      <c r="A130" s="1704"/>
    </row>
    <row r="131" spans="1:1" s="617" customFormat="1">
      <c r="A131" s="1704"/>
    </row>
    <row r="132" spans="1:1" s="617" customFormat="1">
      <c r="A132" s="1704"/>
    </row>
    <row r="133" spans="1:1" s="617" customFormat="1">
      <c r="A133" s="1704"/>
    </row>
    <row r="134" spans="1:1" s="617" customFormat="1">
      <c r="A134" s="1704"/>
    </row>
    <row r="135" spans="1:1" s="617" customFormat="1">
      <c r="A135" s="1704"/>
    </row>
    <row r="136" spans="1:1" s="617" customFormat="1">
      <c r="A136" s="1704"/>
    </row>
    <row r="137" spans="1:1" s="617" customFormat="1">
      <c r="A137" s="1704"/>
    </row>
    <row r="138" spans="1:1" s="617" customFormat="1">
      <c r="A138" s="1704"/>
    </row>
    <row r="139" spans="1:1" s="617" customFormat="1">
      <c r="A139" s="1704"/>
    </row>
    <row r="140" spans="1:1" s="617" customFormat="1">
      <c r="A140" s="1704"/>
    </row>
    <row r="141" spans="1:1" s="617" customFormat="1">
      <c r="A141" s="1704"/>
    </row>
    <row r="142" spans="1:1" s="617" customFormat="1">
      <c r="A142" s="1704"/>
    </row>
    <row r="143" spans="1:1" s="617" customFormat="1">
      <c r="A143" s="1704"/>
    </row>
    <row r="144" spans="1:1" s="617" customFormat="1">
      <c r="A144" s="1704"/>
    </row>
    <row r="145" spans="1:1" s="617" customFormat="1">
      <c r="A145" s="1704"/>
    </row>
    <row r="146" spans="1:1" s="617" customFormat="1">
      <c r="A146" s="1704"/>
    </row>
    <row r="147" spans="1:1" s="617" customFormat="1">
      <c r="A147" s="1704"/>
    </row>
    <row r="148" spans="1:1" s="617" customFormat="1">
      <c r="A148" s="1704"/>
    </row>
    <row r="149" spans="1:1" s="617" customFormat="1">
      <c r="A149" s="1704"/>
    </row>
    <row r="150" spans="1:1" s="617" customFormat="1">
      <c r="A150" s="1704"/>
    </row>
    <row r="151" spans="1:1" s="617" customFormat="1">
      <c r="A151" s="1704"/>
    </row>
    <row r="152" spans="1:1" s="617" customFormat="1">
      <c r="A152" s="1704"/>
    </row>
    <row r="153" spans="1:1" s="617" customFormat="1">
      <c r="A153" s="1704"/>
    </row>
    <row r="154" spans="1:1" s="617" customFormat="1">
      <c r="A154" s="1704"/>
    </row>
    <row r="155" spans="1:1" s="617" customFormat="1">
      <c r="A155" s="1704"/>
    </row>
    <row r="156" spans="1:1" s="617" customFormat="1">
      <c r="A156" s="1704"/>
    </row>
    <row r="157" spans="1:1" s="617" customFormat="1">
      <c r="A157" s="1704"/>
    </row>
    <row r="158" spans="1:1" s="617" customFormat="1">
      <c r="A158" s="1704"/>
    </row>
    <row r="159" spans="1:1" s="617" customFormat="1">
      <c r="A159" s="1704"/>
    </row>
    <row r="160" spans="1:1" s="617" customFormat="1">
      <c r="A160" s="1704"/>
    </row>
    <row r="161" spans="1:1" s="617" customFormat="1">
      <c r="A161" s="1704"/>
    </row>
    <row r="162" spans="1:1" s="617" customFormat="1">
      <c r="A162" s="1704"/>
    </row>
    <row r="163" spans="1:1" s="617" customFormat="1">
      <c r="A163" s="1704"/>
    </row>
    <row r="164" spans="1:1" s="617" customFormat="1">
      <c r="A164" s="1704"/>
    </row>
    <row r="165" spans="1:1" s="617" customFormat="1">
      <c r="A165" s="1704"/>
    </row>
    <row r="166" spans="1:1" s="617" customFormat="1">
      <c r="A166" s="1704"/>
    </row>
    <row r="167" spans="1:1" s="617" customFormat="1">
      <c r="A167" s="1704"/>
    </row>
    <row r="168" spans="1:1" s="617" customFormat="1">
      <c r="A168" s="1704"/>
    </row>
    <row r="169" spans="1:1" s="617" customFormat="1">
      <c r="A169" s="1704"/>
    </row>
    <row r="170" spans="1:1" s="617" customFormat="1">
      <c r="A170" s="1704"/>
    </row>
    <row r="171" spans="1:1" s="617" customFormat="1">
      <c r="A171" s="1704"/>
    </row>
    <row r="172" spans="1:1" s="617" customFormat="1">
      <c r="A172" s="1704"/>
    </row>
    <row r="173" spans="1:1" s="617" customFormat="1">
      <c r="A173" s="1704"/>
    </row>
    <row r="174" spans="1:1" s="617" customFormat="1">
      <c r="A174" s="1704"/>
    </row>
    <row r="175" spans="1:1" s="617" customFormat="1">
      <c r="A175" s="1704"/>
    </row>
    <row r="176" spans="1:1" s="617" customFormat="1">
      <c r="A176" s="1704"/>
    </row>
    <row r="177" spans="1:1" s="617" customFormat="1">
      <c r="A177" s="1704"/>
    </row>
    <row r="178" spans="1:1" s="617" customFormat="1">
      <c r="A178" s="1704"/>
    </row>
    <row r="179" spans="1:1" s="617" customFormat="1">
      <c r="A179" s="1704"/>
    </row>
    <row r="180" spans="1:1" s="617" customFormat="1">
      <c r="A180" s="1704"/>
    </row>
    <row r="181" spans="1:1" s="617" customFormat="1">
      <c r="A181" s="1704"/>
    </row>
    <row r="182" spans="1:1" s="617" customFormat="1">
      <c r="A182" s="1704"/>
    </row>
    <row r="183" spans="1:1" s="617" customFormat="1">
      <c r="A183" s="1704"/>
    </row>
    <row r="184" spans="1:1" s="617" customFormat="1">
      <c r="A184" s="1704"/>
    </row>
    <row r="185" spans="1:1" s="617" customFormat="1">
      <c r="A185" s="1704"/>
    </row>
    <row r="186" spans="1:1" s="617" customFormat="1">
      <c r="A186" s="1704"/>
    </row>
    <row r="187" spans="1:1" s="617" customFormat="1">
      <c r="A187" s="1704"/>
    </row>
    <row r="188" spans="1:1" s="617" customFormat="1">
      <c r="A188" s="1704"/>
    </row>
    <row r="189" spans="1:1" s="617" customFormat="1">
      <c r="A189" s="1704"/>
    </row>
    <row r="190" spans="1:1" s="617" customFormat="1">
      <c r="A190" s="1704"/>
    </row>
    <row r="191" spans="1:1" s="617" customFormat="1">
      <c r="A191" s="1704"/>
    </row>
    <row r="192" spans="1:1" s="617" customFormat="1">
      <c r="A192" s="1704"/>
    </row>
    <row r="193" spans="1:1" s="617" customFormat="1">
      <c r="A193" s="1704"/>
    </row>
    <row r="194" spans="1:1" s="617" customFormat="1">
      <c r="A194" s="1704"/>
    </row>
    <row r="195" spans="1:1" s="617" customFormat="1">
      <c r="A195" s="1704"/>
    </row>
    <row r="196" spans="1:1" s="617" customFormat="1">
      <c r="A196" s="1704"/>
    </row>
    <row r="197" spans="1:1" s="617" customFormat="1">
      <c r="A197" s="1704"/>
    </row>
    <row r="198" spans="1:1" s="617" customFormat="1">
      <c r="A198" s="1704"/>
    </row>
    <row r="199" spans="1:1" s="617" customFormat="1">
      <c r="A199" s="1704"/>
    </row>
    <row r="200" spans="1:1" s="617" customFormat="1">
      <c r="A200" s="1704"/>
    </row>
    <row r="201" spans="1:1" s="617" customFormat="1">
      <c r="A201" s="1704"/>
    </row>
    <row r="202" spans="1:1" s="617" customFormat="1">
      <c r="A202" s="1704"/>
    </row>
    <row r="203" spans="1:1" s="617" customFormat="1">
      <c r="A203" s="1704"/>
    </row>
    <row r="204" spans="1:1" s="617" customFormat="1">
      <c r="A204" s="1704"/>
    </row>
    <row r="205" spans="1:1" s="617" customFormat="1">
      <c r="A205" s="1704"/>
    </row>
    <row r="206" spans="1:1" s="617" customFormat="1">
      <c r="A206" s="1704"/>
    </row>
    <row r="207" spans="1:1" s="617" customFormat="1">
      <c r="A207" s="1704"/>
    </row>
    <row r="208" spans="1:1" s="617" customFormat="1">
      <c r="A208" s="1704"/>
    </row>
    <row r="209" spans="1:1" s="617" customFormat="1">
      <c r="A209" s="1704"/>
    </row>
    <row r="210" spans="1:1" s="617" customFormat="1">
      <c r="A210" s="1704"/>
    </row>
    <row r="211" spans="1:1" s="617" customFormat="1">
      <c r="A211" s="1704"/>
    </row>
    <row r="212" spans="1:1" s="617" customFormat="1">
      <c r="A212" s="1704"/>
    </row>
    <row r="213" spans="1:1" s="617" customFormat="1">
      <c r="A213" s="1704"/>
    </row>
    <row r="214" spans="1:1" s="617" customFormat="1">
      <c r="A214" s="1704"/>
    </row>
    <row r="215" spans="1:1" s="617" customFormat="1">
      <c r="A215" s="1704"/>
    </row>
    <row r="216" spans="1:1" s="617" customFormat="1">
      <c r="A216" s="1704"/>
    </row>
    <row r="217" spans="1:1" s="617" customFormat="1">
      <c r="A217" s="1704"/>
    </row>
    <row r="218" spans="1:1" s="617" customFormat="1">
      <c r="A218" s="1704"/>
    </row>
    <row r="219" spans="1:1" s="617" customFormat="1">
      <c r="A219" s="1704"/>
    </row>
    <row r="220" spans="1:1" s="617" customFormat="1">
      <c r="A220" s="1704"/>
    </row>
    <row r="221" spans="1:1" s="617" customFormat="1">
      <c r="A221" s="1704"/>
    </row>
    <row r="222" spans="1:1" s="617" customFormat="1">
      <c r="A222" s="1704"/>
    </row>
    <row r="223" spans="1:1" s="617" customFormat="1">
      <c r="A223" s="1704"/>
    </row>
    <row r="224" spans="1:1" s="617" customFormat="1">
      <c r="A224" s="1704"/>
    </row>
    <row r="225" spans="1:1" s="617" customFormat="1">
      <c r="A225" s="1704"/>
    </row>
    <row r="226" spans="1:1" s="617" customFormat="1">
      <c r="A226" s="1704"/>
    </row>
    <row r="227" spans="1:1" s="617" customFormat="1">
      <c r="A227" s="1704"/>
    </row>
    <row r="228" spans="1:1" s="617" customFormat="1">
      <c r="A228" s="1704"/>
    </row>
    <row r="229" spans="1:1" s="617" customFormat="1">
      <c r="A229" s="1704"/>
    </row>
    <row r="230" spans="1:1" s="617" customFormat="1">
      <c r="A230" s="1704"/>
    </row>
    <row r="231" spans="1:1" s="617" customFormat="1">
      <c r="A231" s="1704"/>
    </row>
    <row r="232" spans="1:1" s="617" customFormat="1">
      <c r="A232" s="1704"/>
    </row>
    <row r="233" spans="1:1" s="617" customFormat="1">
      <c r="A233" s="1704"/>
    </row>
    <row r="234" spans="1:1" s="617" customFormat="1">
      <c r="A234" s="1704"/>
    </row>
    <row r="235" spans="1:1" s="617" customFormat="1">
      <c r="A235" s="1704"/>
    </row>
    <row r="236" spans="1:1" s="617" customFormat="1">
      <c r="A236" s="1704"/>
    </row>
    <row r="237" spans="1:1" s="617" customFormat="1">
      <c r="A237" s="1704"/>
    </row>
    <row r="238" spans="1:1" s="617" customFormat="1">
      <c r="A238" s="1704"/>
    </row>
    <row r="239" spans="1:1" s="617" customFormat="1">
      <c r="A239" s="1704"/>
    </row>
    <row r="240" spans="1:1" s="617" customFormat="1">
      <c r="A240" s="1704"/>
    </row>
    <row r="241" spans="1:1" s="617" customFormat="1">
      <c r="A241" s="1704"/>
    </row>
    <row r="242" spans="1:1" s="617" customFormat="1">
      <c r="A242" s="1704"/>
    </row>
    <row r="243" spans="1:1" s="617" customFormat="1">
      <c r="A243" s="1704"/>
    </row>
    <row r="244" spans="1:1" s="617" customFormat="1">
      <c r="A244" s="1704"/>
    </row>
    <row r="245" spans="1:1" s="617" customFormat="1">
      <c r="A245" s="1704"/>
    </row>
    <row r="246" spans="1:1" s="617" customFormat="1">
      <c r="A246" s="1704"/>
    </row>
    <row r="247" spans="1:1" s="617" customFormat="1">
      <c r="A247" s="1704"/>
    </row>
    <row r="248" spans="1:1" s="617" customFormat="1">
      <c r="A248" s="1704"/>
    </row>
    <row r="249" spans="1:1" s="617" customFormat="1">
      <c r="A249" s="1704"/>
    </row>
    <row r="250" spans="1:1" s="617" customFormat="1">
      <c r="A250" s="1704"/>
    </row>
    <row r="251" spans="1:1" s="617" customFormat="1">
      <c r="A251" s="1704"/>
    </row>
    <row r="252" spans="1:1" s="617" customFormat="1">
      <c r="A252" s="1704"/>
    </row>
    <row r="253" spans="1:1" s="617" customFormat="1">
      <c r="A253" s="1704"/>
    </row>
    <row r="254" spans="1:1" s="617" customFormat="1">
      <c r="A254" s="1704"/>
    </row>
    <row r="255" spans="1:1" s="617" customFormat="1">
      <c r="A255" s="1704"/>
    </row>
    <row r="256" spans="1:1" s="617" customFormat="1">
      <c r="A256" s="1704"/>
    </row>
    <row r="257" spans="1:1" s="617" customFormat="1">
      <c r="A257" s="1704"/>
    </row>
    <row r="258" spans="1:1" s="617" customFormat="1">
      <c r="A258" s="1704"/>
    </row>
    <row r="259" spans="1:1" s="617" customFormat="1">
      <c r="A259" s="1704"/>
    </row>
    <row r="260" spans="1:1" s="617" customFormat="1">
      <c r="A260" s="1704"/>
    </row>
    <row r="261" spans="1:1" s="617" customFormat="1">
      <c r="A261" s="1704"/>
    </row>
    <row r="262" spans="1:1" s="617" customFormat="1">
      <c r="A262" s="1704"/>
    </row>
    <row r="263" spans="1:1" s="617" customFormat="1">
      <c r="A263" s="1704"/>
    </row>
    <row r="264" spans="1:1" s="617" customFormat="1">
      <c r="A264" s="1704"/>
    </row>
    <row r="265" spans="1:1" s="617" customFormat="1">
      <c r="A265" s="1704"/>
    </row>
    <row r="266" spans="1:1" s="617" customFormat="1">
      <c r="A266" s="1704"/>
    </row>
    <row r="267" spans="1:1" s="617" customFormat="1">
      <c r="A267" s="1704"/>
    </row>
    <row r="268" spans="1:1" s="617" customFormat="1">
      <c r="A268" s="1704"/>
    </row>
    <row r="269" spans="1:1" s="617" customFormat="1">
      <c r="A269" s="1704"/>
    </row>
    <row r="270" spans="1:1" s="617" customFormat="1">
      <c r="A270" s="1704"/>
    </row>
    <row r="271" spans="1:1" s="617" customFormat="1">
      <c r="A271" s="1704"/>
    </row>
    <row r="272" spans="1:1" s="617" customFormat="1">
      <c r="A272" s="1704"/>
    </row>
    <row r="273" spans="1:1" s="617" customFormat="1">
      <c r="A273" s="1704"/>
    </row>
    <row r="274" spans="1:1" s="617" customFormat="1">
      <c r="A274" s="1704"/>
    </row>
    <row r="275" spans="1:1" s="617" customFormat="1">
      <c r="A275" s="1704"/>
    </row>
    <row r="276" spans="1:1" s="617" customFormat="1">
      <c r="A276" s="1704"/>
    </row>
    <row r="277" spans="1:1" s="617" customFormat="1">
      <c r="A277" s="1704"/>
    </row>
    <row r="278" spans="1:1" s="617" customFormat="1">
      <c r="A278" s="1704"/>
    </row>
    <row r="279" spans="1:1" s="617" customFormat="1">
      <c r="A279" s="1704"/>
    </row>
    <row r="280" spans="1:1" s="617" customFormat="1">
      <c r="A280" s="1704"/>
    </row>
    <row r="281" spans="1:1" s="617" customFormat="1">
      <c r="A281" s="1704"/>
    </row>
    <row r="282" spans="1:1" s="617" customFormat="1">
      <c r="A282" s="1704"/>
    </row>
    <row r="283" spans="1:1" s="617" customFormat="1">
      <c r="A283" s="1704"/>
    </row>
    <row r="284" spans="1:1" s="617" customFormat="1">
      <c r="A284" s="1704"/>
    </row>
    <row r="285" spans="1:1" s="617" customFormat="1">
      <c r="A285" s="1704"/>
    </row>
    <row r="286" spans="1:1" s="617" customFormat="1">
      <c r="A286" s="1704"/>
    </row>
    <row r="287" spans="1:1" s="617" customFormat="1">
      <c r="A287" s="1704"/>
    </row>
    <row r="288" spans="1:1" s="617" customFormat="1">
      <c r="A288" s="1704"/>
    </row>
    <row r="289" spans="1:1" s="617" customFormat="1">
      <c r="A289" s="1704"/>
    </row>
    <row r="290" spans="1:1" s="617" customFormat="1">
      <c r="A290" s="1704"/>
    </row>
    <row r="291" spans="1:1" s="617" customFormat="1">
      <c r="A291" s="1704"/>
    </row>
    <row r="292" spans="1:1" s="617" customFormat="1">
      <c r="A292" s="1704"/>
    </row>
    <row r="293" spans="1:1" s="617" customFormat="1">
      <c r="A293" s="1704"/>
    </row>
    <row r="294" spans="1:1" s="617" customFormat="1">
      <c r="A294" s="1704"/>
    </row>
    <row r="295" spans="1:1" s="617" customFormat="1">
      <c r="A295" s="1704"/>
    </row>
    <row r="296" spans="1:1" s="617" customFormat="1">
      <c r="A296" s="1704"/>
    </row>
    <row r="297" spans="1:1" s="617" customFormat="1">
      <c r="A297" s="1704"/>
    </row>
    <row r="298" spans="1:1" s="617" customFormat="1">
      <c r="A298" s="1704"/>
    </row>
    <row r="299" spans="1:1" s="617" customFormat="1">
      <c r="A299" s="1704"/>
    </row>
    <row r="300" spans="1:1" s="617" customFormat="1">
      <c r="A300" s="1704"/>
    </row>
    <row r="301" spans="1:1" s="617" customFormat="1">
      <c r="A301" s="1704"/>
    </row>
    <row r="302" spans="1:1" s="617" customFormat="1">
      <c r="A302" s="1704"/>
    </row>
    <row r="303" spans="1:1" s="617" customFormat="1">
      <c r="A303" s="1704"/>
    </row>
    <row r="304" spans="1:1" s="617" customFormat="1">
      <c r="A304" s="1704"/>
    </row>
    <row r="305" spans="1:1" s="617" customFormat="1">
      <c r="A305" s="1704"/>
    </row>
    <row r="306" spans="1:1" s="617" customFormat="1">
      <c r="A306" s="1704"/>
    </row>
    <row r="307" spans="1:1" s="617" customFormat="1">
      <c r="A307" s="1704"/>
    </row>
    <row r="308" spans="1:1" s="617" customFormat="1">
      <c r="A308" s="1704"/>
    </row>
    <row r="309" spans="1:1" s="617" customFormat="1">
      <c r="A309" s="1704"/>
    </row>
    <row r="310" spans="1:1" s="617" customFormat="1">
      <c r="A310" s="1704"/>
    </row>
    <row r="311" spans="1:1" s="617" customFormat="1">
      <c r="A311" s="1704"/>
    </row>
    <row r="312" spans="1:1" s="617" customFormat="1">
      <c r="A312" s="1704"/>
    </row>
    <row r="313" spans="1:1" s="617" customFormat="1">
      <c r="A313" s="1704"/>
    </row>
    <row r="314" spans="1:1" s="617" customFormat="1">
      <c r="A314" s="1704"/>
    </row>
    <row r="315" spans="1:1" s="617" customFormat="1">
      <c r="A315" s="1704"/>
    </row>
    <row r="316" spans="1:1" s="617" customFormat="1">
      <c r="A316" s="1704"/>
    </row>
    <row r="317" spans="1:1" s="617" customFormat="1">
      <c r="A317" s="1704"/>
    </row>
    <row r="318" spans="1:1" s="617" customFormat="1">
      <c r="A318" s="1704"/>
    </row>
    <row r="319" spans="1:1" s="617" customFormat="1">
      <c r="A319" s="1704"/>
    </row>
    <row r="320" spans="1:1" s="617" customFormat="1">
      <c r="A320" s="1704"/>
    </row>
    <row r="321" spans="1:1" s="617" customFormat="1">
      <c r="A321" s="1704"/>
    </row>
    <row r="322" spans="1:1" s="617" customFormat="1">
      <c r="A322" s="1704"/>
    </row>
    <row r="323" spans="1:1" s="617" customFormat="1">
      <c r="A323" s="1704"/>
    </row>
    <row r="324" spans="1:1" s="617" customFormat="1">
      <c r="A324" s="1704"/>
    </row>
    <row r="325" spans="1:1" s="617" customFormat="1">
      <c r="A325" s="1704"/>
    </row>
    <row r="326" spans="1:1" s="617" customFormat="1">
      <c r="A326" s="1704"/>
    </row>
    <row r="327" spans="1:1" s="617" customFormat="1">
      <c r="A327" s="1704"/>
    </row>
    <row r="328" spans="1:1" s="617" customFormat="1">
      <c r="A328" s="1704"/>
    </row>
    <row r="329" spans="1:1" s="617" customFormat="1">
      <c r="A329" s="1704"/>
    </row>
    <row r="330" spans="1:1" s="617" customFormat="1">
      <c r="A330" s="1704"/>
    </row>
    <row r="331" spans="1:1" s="617" customFormat="1">
      <c r="A331" s="1704"/>
    </row>
    <row r="332" spans="1:1" s="617" customFormat="1">
      <c r="A332" s="1704"/>
    </row>
    <row r="333" spans="1:1" s="617" customFormat="1">
      <c r="A333" s="1704"/>
    </row>
    <row r="334" spans="1:1" s="617" customFormat="1">
      <c r="A334" s="1704"/>
    </row>
    <row r="335" spans="1:1" s="617" customFormat="1">
      <c r="A335" s="1704"/>
    </row>
    <row r="336" spans="1:1" s="617" customFormat="1">
      <c r="A336" s="1704"/>
    </row>
    <row r="337" spans="1:1" s="617" customFormat="1">
      <c r="A337" s="1704"/>
    </row>
    <row r="338" spans="1:1" s="617" customFormat="1">
      <c r="A338" s="1704"/>
    </row>
    <row r="339" spans="1:1" s="617" customFormat="1">
      <c r="A339" s="1704"/>
    </row>
    <row r="340" spans="1:1" s="617" customFormat="1">
      <c r="A340" s="1704"/>
    </row>
    <row r="341" spans="1:1" s="617" customFormat="1">
      <c r="A341" s="1704"/>
    </row>
    <row r="342" spans="1:1" s="617" customFormat="1">
      <c r="A342" s="1704"/>
    </row>
    <row r="343" spans="1:1" s="617" customFormat="1">
      <c r="A343" s="1704"/>
    </row>
    <row r="344" spans="1:1" s="617" customFormat="1">
      <c r="A344" s="1704"/>
    </row>
    <row r="345" spans="1:1" s="617" customFormat="1">
      <c r="A345" s="1704"/>
    </row>
    <row r="346" spans="1:1" s="617" customFormat="1">
      <c r="A346" s="1704"/>
    </row>
    <row r="347" spans="1:1" s="617" customFormat="1">
      <c r="A347" s="1704"/>
    </row>
    <row r="348" spans="1:1" s="617" customFormat="1">
      <c r="A348" s="1704"/>
    </row>
    <row r="349" spans="1:1" s="617" customFormat="1">
      <c r="A349" s="1704"/>
    </row>
    <row r="350" spans="1:1" s="617" customFormat="1">
      <c r="A350" s="1704"/>
    </row>
    <row r="351" spans="1:1" s="617" customFormat="1">
      <c r="A351" s="1704"/>
    </row>
    <row r="352" spans="1:1" s="617" customFormat="1">
      <c r="A352" s="1704"/>
    </row>
    <row r="353" spans="1:1" s="617" customFormat="1">
      <c r="A353" s="1704"/>
    </row>
    <row r="354" spans="1:1" s="617" customFormat="1">
      <c r="A354" s="1704"/>
    </row>
    <row r="355" spans="1:1" s="617" customFormat="1">
      <c r="A355" s="1704"/>
    </row>
    <row r="356" spans="1:1" s="617" customFormat="1">
      <c r="A356" s="1704"/>
    </row>
    <row r="357" spans="1:1" s="617" customFormat="1">
      <c r="A357" s="1704"/>
    </row>
    <row r="358" spans="1:1" s="617" customFormat="1">
      <c r="A358" s="1704"/>
    </row>
    <row r="359" spans="1:1" s="617" customFormat="1">
      <c r="A359" s="1704"/>
    </row>
    <row r="360" spans="1:1" s="617" customFormat="1">
      <c r="A360" s="1704"/>
    </row>
    <row r="361" spans="1:1" s="617" customFormat="1">
      <c r="A361" s="1704"/>
    </row>
    <row r="362" spans="1:1" s="617" customFormat="1">
      <c r="A362" s="1704"/>
    </row>
    <row r="363" spans="1:1" s="617" customFormat="1">
      <c r="A363" s="1704"/>
    </row>
    <row r="364" spans="1:1" s="617" customFormat="1">
      <c r="A364" s="1704"/>
    </row>
    <row r="365" spans="1:1" s="617" customFormat="1">
      <c r="A365" s="1704"/>
    </row>
    <row r="366" spans="1:1" s="617" customFormat="1">
      <c r="A366" s="1704"/>
    </row>
    <row r="367" spans="1:1" s="617" customFormat="1">
      <c r="A367" s="1704"/>
    </row>
    <row r="368" spans="1:1" s="617" customFormat="1">
      <c r="A368" s="1704"/>
    </row>
    <row r="369" spans="1:1" s="617" customFormat="1">
      <c r="A369" s="1704"/>
    </row>
    <row r="370" spans="1:1" s="617" customFormat="1">
      <c r="A370" s="1704"/>
    </row>
    <row r="371" spans="1:1" s="617" customFormat="1">
      <c r="A371" s="1704"/>
    </row>
    <row r="372" spans="1:1" s="617" customFormat="1">
      <c r="A372" s="1704"/>
    </row>
    <row r="373" spans="1:1" s="617" customFormat="1">
      <c r="A373" s="1704"/>
    </row>
    <row r="374" spans="1:1" s="617" customFormat="1">
      <c r="A374" s="1704"/>
    </row>
    <row r="375" spans="1:1" s="617" customFormat="1">
      <c r="A375" s="1704"/>
    </row>
    <row r="376" spans="1:1" s="617" customFormat="1">
      <c r="A376" s="1704"/>
    </row>
    <row r="377" spans="1:1" s="617" customFormat="1">
      <c r="A377" s="1704"/>
    </row>
    <row r="378" spans="1:1" s="617" customFormat="1">
      <c r="A378" s="1704"/>
    </row>
    <row r="379" spans="1:1" s="617" customFormat="1">
      <c r="A379" s="1704"/>
    </row>
    <row r="380" spans="1:1" s="617" customFormat="1">
      <c r="A380" s="1704"/>
    </row>
    <row r="381" spans="1:1" s="617" customFormat="1">
      <c r="A381" s="1704"/>
    </row>
    <row r="382" spans="1:1" s="617" customFormat="1">
      <c r="A382" s="1704"/>
    </row>
    <row r="383" spans="1:1" s="617" customFormat="1">
      <c r="A383" s="1704"/>
    </row>
    <row r="384" spans="1:1" s="617" customFormat="1">
      <c r="A384" s="1704"/>
    </row>
    <row r="385" spans="1:1" s="617" customFormat="1">
      <c r="A385" s="1704"/>
    </row>
    <row r="386" spans="1:1" s="617" customFormat="1">
      <c r="A386" s="1704"/>
    </row>
    <row r="387" spans="1:1" s="617" customFormat="1">
      <c r="A387" s="1704"/>
    </row>
    <row r="388" spans="1:1" s="617" customFormat="1">
      <c r="A388" s="1704"/>
    </row>
    <row r="389" spans="1:1" s="617" customFormat="1">
      <c r="A389" s="1704"/>
    </row>
    <row r="390" spans="1:1" s="617" customFormat="1">
      <c r="A390" s="1704"/>
    </row>
    <row r="391" spans="1:1" s="617" customFormat="1">
      <c r="A391" s="1704"/>
    </row>
    <row r="392" spans="1:1" s="617" customFormat="1">
      <c r="A392" s="1704"/>
    </row>
    <row r="393" spans="1:1" s="617" customFormat="1">
      <c r="A393" s="1704"/>
    </row>
    <row r="394" spans="1:1" s="617" customFormat="1">
      <c r="A394" s="1704"/>
    </row>
    <row r="395" spans="1:1" s="617" customFormat="1">
      <c r="A395" s="1704"/>
    </row>
    <row r="396" spans="1:1" s="617" customFormat="1">
      <c r="A396" s="1704"/>
    </row>
    <row r="397" spans="1:1" s="617" customFormat="1">
      <c r="A397" s="1704"/>
    </row>
    <row r="398" spans="1:1" s="617" customFormat="1">
      <c r="A398" s="1704"/>
    </row>
    <row r="399" spans="1:1" s="617" customFormat="1">
      <c r="A399" s="1704"/>
    </row>
    <row r="400" spans="1:1" s="617" customFormat="1">
      <c r="A400" s="1704"/>
    </row>
    <row r="401" spans="1:1" s="617" customFormat="1">
      <c r="A401" s="1704"/>
    </row>
    <row r="402" spans="1:1" s="617" customFormat="1">
      <c r="A402" s="1704"/>
    </row>
    <row r="403" spans="1:1" s="617" customFormat="1">
      <c r="A403" s="1704"/>
    </row>
    <row r="404" spans="1:1" s="617" customFormat="1">
      <c r="A404" s="1704"/>
    </row>
    <row r="405" spans="1:1" s="617" customFormat="1">
      <c r="A405" s="1704"/>
    </row>
    <row r="406" spans="1:1" s="617" customFormat="1">
      <c r="A406" s="1704"/>
    </row>
    <row r="407" spans="1:1" s="617" customFormat="1">
      <c r="A407" s="1704"/>
    </row>
    <row r="408" spans="1:1" s="617" customFormat="1">
      <c r="A408" s="1704"/>
    </row>
    <row r="409" spans="1:1" s="617" customFormat="1">
      <c r="A409" s="1704"/>
    </row>
    <row r="410" spans="1:1" s="617" customFormat="1">
      <c r="A410" s="1704"/>
    </row>
    <row r="411" spans="1:1" s="617" customFormat="1">
      <c r="A411" s="1704"/>
    </row>
    <row r="412" spans="1:1" s="617" customFormat="1">
      <c r="A412" s="1704"/>
    </row>
    <row r="413" spans="1:1" s="617" customFormat="1">
      <c r="A413" s="1704"/>
    </row>
    <row r="414" spans="1:1" s="617" customFormat="1">
      <c r="A414" s="1704"/>
    </row>
    <row r="415" spans="1:1" s="617" customFormat="1">
      <c r="A415" s="1704"/>
    </row>
    <row r="416" spans="1:1" s="617" customFormat="1">
      <c r="A416" s="1704"/>
    </row>
    <row r="417" spans="1:1" s="617" customFormat="1">
      <c r="A417" s="1704"/>
    </row>
    <row r="418" spans="1:1" s="617" customFormat="1">
      <c r="A418" s="1704"/>
    </row>
    <row r="419" spans="1:1" s="617" customFormat="1">
      <c r="A419" s="1704"/>
    </row>
    <row r="420" spans="1:1" s="617" customFormat="1">
      <c r="A420" s="1704"/>
    </row>
    <row r="421" spans="1:1" s="617" customFormat="1">
      <c r="A421" s="1704"/>
    </row>
    <row r="422" spans="1:1" s="617" customFormat="1">
      <c r="A422" s="1704"/>
    </row>
    <row r="423" spans="1:1" s="617" customFormat="1">
      <c r="A423" s="1704"/>
    </row>
    <row r="424" spans="1:1" s="617" customFormat="1">
      <c r="A424" s="1704"/>
    </row>
    <row r="425" spans="1:1" s="617" customFormat="1">
      <c r="A425" s="1704"/>
    </row>
    <row r="426" spans="1:1" s="617" customFormat="1">
      <c r="A426" s="1704"/>
    </row>
    <row r="427" spans="1:1" s="617" customFormat="1">
      <c r="A427" s="1704"/>
    </row>
    <row r="428" spans="1:1" s="617" customFormat="1">
      <c r="A428" s="1704"/>
    </row>
    <row r="429" spans="1:1" s="617" customFormat="1">
      <c r="A429" s="1704"/>
    </row>
    <row r="430" spans="1:1" s="617" customFormat="1">
      <c r="A430" s="1704"/>
    </row>
    <row r="431" spans="1:1" s="617" customFormat="1">
      <c r="A431" s="1704"/>
    </row>
    <row r="432" spans="1:1" s="617" customFormat="1">
      <c r="A432" s="1704"/>
    </row>
    <row r="433" spans="1:1" s="617" customFormat="1">
      <c r="A433" s="1704"/>
    </row>
    <row r="434" spans="1:1" s="617" customFormat="1">
      <c r="A434" s="1704"/>
    </row>
    <row r="435" spans="1:1" s="617" customFormat="1">
      <c r="A435" s="1704"/>
    </row>
    <row r="436" spans="1:1" s="617" customFormat="1">
      <c r="A436" s="1704"/>
    </row>
    <row r="437" spans="1:1" s="617" customFormat="1">
      <c r="A437" s="1704"/>
    </row>
    <row r="438" spans="1:1" s="617" customFormat="1">
      <c r="A438" s="1704"/>
    </row>
    <row r="439" spans="1:1" s="617" customFormat="1">
      <c r="A439" s="1704"/>
    </row>
    <row r="440" spans="1:1" s="617" customFormat="1">
      <c r="A440" s="1704"/>
    </row>
    <row r="441" spans="1:1" s="617" customFormat="1">
      <c r="A441" s="1704"/>
    </row>
    <row r="442" spans="1:1" s="617" customFormat="1">
      <c r="A442" s="1704"/>
    </row>
    <row r="443" spans="1:1" s="617" customFormat="1">
      <c r="A443" s="1704"/>
    </row>
    <row r="444" spans="1:1" s="617" customFormat="1">
      <c r="A444" s="1704"/>
    </row>
    <row r="445" spans="1:1" s="617" customFormat="1">
      <c r="A445" s="1704"/>
    </row>
    <row r="446" spans="1:1" s="617" customFormat="1">
      <c r="A446" s="1704"/>
    </row>
    <row r="447" spans="1:1" s="617" customFormat="1">
      <c r="A447" s="1704"/>
    </row>
    <row r="448" spans="1:1" s="617" customFormat="1">
      <c r="A448" s="1704"/>
    </row>
    <row r="449" spans="1:1" s="617" customFormat="1">
      <c r="A449" s="1704"/>
    </row>
    <row r="450" spans="1:1" s="617" customFormat="1">
      <c r="A450" s="1704"/>
    </row>
    <row r="451" spans="1:1" s="617" customFormat="1">
      <c r="A451" s="1704"/>
    </row>
    <row r="452" spans="1:1" s="617" customFormat="1">
      <c r="A452" s="1704"/>
    </row>
    <row r="453" spans="1:1" s="617" customFormat="1">
      <c r="A453" s="1704"/>
    </row>
    <row r="454" spans="1:1" s="617" customFormat="1">
      <c r="A454" s="1704"/>
    </row>
    <row r="455" spans="1:1" s="617" customFormat="1">
      <c r="A455" s="1704"/>
    </row>
    <row r="456" spans="1:1" s="617" customFormat="1">
      <c r="A456" s="1704"/>
    </row>
    <row r="457" spans="1:1" s="617" customFormat="1">
      <c r="A457" s="1704"/>
    </row>
    <row r="458" spans="1:1" s="617" customFormat="1">
      <c r="A458" s="1704"/>
    </row>
    <row r="459" spans="1:1" s="617" customFormat="1">
      <c r="A459" s="1704"/>
    </row>
    <row r="460" spans="1:1" s="617" customFormat="1">
      <c r="A460" s="1704"/>
    </row>
    <row r="461" spans="1:1" s="617" customFormat="1">
      <c r="A461" s="1704"/>
    </row>
    <row r="462" spans="1:1" s="617" customFormat="1">
      <c r="A462" s="1704"/>
    </row>
    <row r="463" spans="1:1" s="617" customFormat="1">
      <c r="A463" s="1704"/>
    </row>
    <row r="464" spans="1:1" s="617" customFormat="1">
      <c r="A464" s="1704"/>
    </row>
    <row r="465" spans="1:1" s="617" customFormat="1">
      <c r="A465" s="1704"/>
    </row>
    <row r="466" spans="1:1" s="617" customFormat="1">
      <c r="A466" s="1704"/>
    </row>
    <row r="467" spans="1:1" s="617" customFormat="1">
      <c r="A467" s="1704"/>
    </row>
    <row r="468" spans="1:1" s="617" customFormat="1">
      <c r="A468" s="1704"/>
    </row>
    <row r="469" spans="1:1" s="617" customFormat="1">
      <c r="A469" s="1704"/>
    </row>
    <row r="470" spans="1:1" s="617" customFormat="1">
      <c r="A470" s="1704"/>
    </row>
    <row r="471" spans="1:1" s="617" customFormat="1">
      <c r="A471" s="1704"/>
    </row>
    <row r="472" spans="1:1" s="617" customFormat="1">
      <c r="A472" s="1704"/>
    </row>
    <row r="473" spans="1:1" s="617" customFormat="1">
      <c r="A473" s="1704"/>
    </row>
    <row r="474" spans="1:1" s="617" customFormat="1">
      <c r="A474" s="1704"/>
    </row>
    <row r="475" spans="1:1" s="617" customFormat="1">
      <c r="A475" s="1704"/>
    </row>
    <row r="476" spans="1:1" s="617" customFormat="1">
      <c r="A476" s="1704"/>
    </row>
    <row r="477" spans="1:1" s="617" customFormat="1">
      <c r="A477" s="1704"/>
    </row>
    <row r="478" spans="1:1" s="617" customFormat="1">
      <c r="A478" s="1704"/>
    </row>
    <row r="479" spans="1:1" s="617" customFormat="1">
      <c r="A479" s="1704"/>
    </row>
    <row r="480" spans="1:1" s="617" customFormat="1">
      <c r="A480" s="1704"/>
    </row>
    <row r="481" spans="1:1" s="617" customFormat="1">
      <c r="A481" s="1704"/>
    </row>
    <row r="482" spans="1:1" s="617" customFormat="1">
      <c r="A482" s="1704"/>
    </row>
    <row r="483" spans="1:1" s="617" customFormat="1">
      <c r="A483" s="1704"/>
    </row>
    <row r="484" spans="1:1" s="617" customFormat="1">
      <c r="A484" s="1704"/>
    </row>
    <row r="485" spans="1:1" s="617" customFormat="1">
      <c r="A485" s="1704"/>
    </row>
    <row r="486" spans="1:1" s="617" customFormat="1">
      <c r="A486" s="1704"/>
    </row>
    <row r="487" spans="1:1" s="617" customFormat="1">
      <c r="A487" s="1704"/>
    </row>
    <row r="488" spans="1:1" s="617" customFormat="1">
      <c r="A488" s="1704"/>
    </row>
    <row r="489" spans="1:1" s="617" customFormat="1">
      <c r="A489" s="1704"/>
    </row>
    <row r="490" spans="1:1" s="617" customFormat="1">
      <c r="A490" s="1704"/>
    </row>
    <row r="491" spans="1:1" s="617" customFormat="1">
      <c r="A491" s="1704"/>
    </row>
    <row r="492" spans="1:1" s="617" customFormat="1">
      <c r="A492" s="1704"/>
    </row>
    <row r="493" spans="1:1" s="617" customFormat="1">
      <c r="A493" s="1704"/>
    </row>
    <row r="494" spans="1:1" s="617" customFormat="1">
      <c r="A494" s="1704"/>
    </row>
    <row r="495" spans="1:1" s="617" customFormat="1">
      <c r="A495" s="1704"/>
    </row>
    <row r="496" spans="1:1" s="617" customFormat="1">
      <c r="A496" s="1704"/>
    </row>
    <row r="497" spans="1:1" s="617" customFormat="1">
      <c r="A497" s="1704"/>
    </row>
    <row r="498" spans="1:1" s="617" customFormat="1">
      <c r="A498" s="1704"/>
    </row>
    <row r="499" spans="1:1" s="617" customFormat="1">
      <c r="A499" s="1704"/>
    </row>
    <row r="500" spans="1:1" s="617" customFormat="1">
      <c r="A500" s="1704"/>
    </row>
    <row r="501" spans="1:1" s="617" customFormat="1">
      <c r="A501" s="1704"/>
    </row>
    <row r="502" spans="1:1" s="617" customFormat="1">
      <c r="A502" s="1704"/>
    </row>
    <row r="503" spans="1:1" s="617" customFormat="1">
      <c r="A503" s="1704"/>
    </row>
    <row r="504" spans="1:1" s="617" customFormat="1">
      <c r="A504" s="1704"/>
    </row>
    <row r="505" spans="1:1" s="617" customFormat="1">
      <c r="A505" s="1704"/>
    </row>
    <row r="506" spans="1:1" s="617" customFormat="1">
      <c r="A506" s="1704"/>
    </row>
    <row r="507" spans="1:1" s="617" customFormat="1">
      <c r="A507" s="1704"/>
    </row>
    <row r="508" spans="1:1" s="617" customFormat="1">
      <c r="A508" s="1704"/>
    </row>
    <row r="509" spans="1:1" s="617" customFormat="1">
      <c r="A509" s="1704"/>
    </row>
    <row r="510" spans="1:1" s="617" customFormat="1">
      <c r="A510" s="1704"/>
    </row>
    <row r="511" spans="1:1" s="617" customFormat="1">
      <c r="A511" s="1704"/>
    </row>
    <row r="512" spans="1:1" s="617" customFormat="1">
      <c r="A512" s="1704"/>
    </row>
    <row r="513" spans="1:1" s="617" customFormat="1">
      <c r="A513" s="1704"/>
    </row>
    <row r="514" spans="1:1" s="617" customFormat="1">
      <c r="A514" s="1704"/>
    </row>
    <row r="515" spans="1:1" s="617" customFormat="1">
      <c r="A515" s="1704"/>
    </row>
    <row r="516" spans="1:1" s="617" customFormat="1">
      <c r="A516" s="1704"/>
    </row>
    <row r="517" spans="1:1" s="617" customFormat="1">
      <c r="A517" s="1704"/>
    </row>
    <row r="518" spans="1:1" s="617" customFormat="1">
      <c r="A518" s="1704"/>
    </row>
    <row r="519" spans="1:1" s="617" customFormat="1">
      <c r="A519" s="1704"/>
    </row>
    <row r="520" spans="1:1" s="617" customFormat="1">
      <c r="A520" s="1704"/>
    </row>
    <row r="521" spans="1:1" s="617" customFormat="1">
      <c r="A521" s="1704"/>
    </row>
    <row r="522" spans="1:1" s="617" customFormat="1">
      <c r="A522" s="1704"/>
    </row>
    <row r="523" spans="1:1" s="617" customFormat="1">
      <c r="A523" s="1704"/>
    </row>
    <row r="524" spans="1:1" s="617" customFormat="1">
      <c r="A524" s="1704"/>
    </row>
    <row r="525" spans="1:1" s="617" customFormat="1">
      <c r="A525" s="1704"/>
    </row>
    <row r="526" spans="1:1" s="617" customFormat="1">
      <c r="A526" s="1704"/>
    </row>
    <row r="527" spans="1:1" s="617" customFormat="1">
      <c r="A527" s="1704"/>
    </row>
    <row r="528" spans="1:1" s="617" customFormat="1">
      <c r="A528" s="1704"/>
    </row>
    <row r="529" spans="1:1" s="617" customFormat="1">
      <c r="A529" s="1704"/>
    </row>
    <row r="530" spans="1:1" s="617" customFormat="1">
      <c r="A530" s="1704"/>
    </row>
    <row r="531" spans="1:1" s="617" customFormat="1">
      <c r="A531" s="1704"/>
    </row>
    <row r="532" spans="1:1" s="617" customFormat="1">
      <c r="A532" s="1704"/>
    </row>
    <row r="533" spans="1:1" s="617" customFormat="1">
      <c r="A533" s="1704"/>
    </row>
    <row r="534" spans="1:1" s="617" customFormat="1">
      <c r="A534" s="1704"/>
    </row>
    <row r="535" spans="1:1" s="617" customFormat="1">
      <c r="A535" s="1704"/>
    </row>
    <row r="536" spans="1:1" s="617" customFormat="1">
      <c r="A536" s="1704"/>
    </row>
    <row r="537" spans="1:1" s="617" customFormat="1">
      <c r="A537" s="1704"/>
    </row>
    <row r="538" spans="1:1" s="617" customFormat="1">
      <c r="A538" s="1704"/>
    </row>
    <row r="539" spans="1:1" s="617" customFormat="1">
      <c r="A539" s="1704"/>
    </row>
    <row r="540" spans="1:1" s="617" customFormat="1">
      <c r="A540" s="1704"/>
    </row>
    <row r="541" spans="1:1" s="617" customFormat="1">
      <c r="A541" s="1704"/>
    </row>
    <row r="542" spans="1:1" s="617" customFormat="1">
      <c r="A542" s="1704"/>
    </row>
    <row r="543" spans="1:1" s="617" customFormat="1">
      <c r="A543" s="1704"/>
    </row>
    <row r="544" spans="1:1" s="617" customFormat="1">
      <c r="A544" s="1704"/>
    </row>
    <row r="545" spans="1:1" s="617" customFormat="1">
      <c r="A545" s="1704"/>
    </row>
    <row r="546" spans="1:1" s="617" customFormat="1">
      <c r="A546" s="1704"/>
    </row>
    <row r="547" spans="1:1" s="617" customFormat="1">
      <c r="A547" s="1704"/>
    </row>
    <row r="548" spans="1:1" s="617" customFormat="1">
      <c r="A548" s="1704"/>
    </row>
    <row r="549" spans="1:1" s="617" customFormat="1">
      <c r="A549" s="1704"/>
    </row>
    <row r="550" spans="1:1" s="617" customFormat="1">
      <c r="A550" s="1704"/>
    </row>
    <row r="551" spans="1:1" s="617" customFormat="1">
      <c r="A551" s="1704"/>
    </row>
    <row r="552" spans="1:1" s="617" customFormat="1">
      <c r="A552" s="1704"/>
    </row>
    <row r="553" spans="1:1" s="617" customFormat="1">
      <c r="A553" s="1704"/>
    </row>
    <row r="554" spans="1:1" s="617" customFormat="1">
      <c r="A554" s="1704"/>
    </row>
    <row r="555" spans="1:1" s="617" customFormat="1">
      <c r="A555" s="1704"/>
    </row>
    <row r="556" spans="1:1" s="617" customFormat="1">
      <c r="A556" s="1704"/>
    </row>
    <row r="557" spans="1:1" s="617" customFormat="1">
      <c r="A557" s="1704"/>
    </row>
    <row r="558" spans="1:1" s="617" customFormat="1">
      <c r="A558" s="1704"/>
    </row>
    <row r="559" spans="1:1" s="617" customFormat="1">
      <c r="A559" s="1704"/>
    </row>
    <row r="560" spans="1:1" s="617" customFormat="1">
      <c r="A560" s="1704"/>
    </row>
    <row r="561" spans="1:1" s="617" customFormat="1">
      <c r="A561" s="1704"/>
    </row>
    <row r="562" spans="1:1" s="617" customFormat="1">
      <c r="A562" s="1704"/>
    </row>
    <row r="563" spans="1:1" s="617" customFormat="1">
      <c r="A563" s="1704"/>
    </row>
    <row r="564" spans="1:1" s="617" customFormat="1">
      <c r="A564" s="1704"/>
    </row>
    <row r="565" spans="1:1" s="617" customFormat="1">
      <c r="A565" s="1704"/>
    </row>
    <row r="566" spans="1:1" s="617" customFormat="1">
      <c r="A566" s="1704"/>
    </row>
    <row r="567" spans="1:1" s="617" customFormat="1">
      <c r="A567" s="1704"/>
    </row>
    <row r="568" spans="1:1" s="617" customFormat="1">
      <c r="A568" s="1704"/>
    </row>
    <row r="569" spans="1:1" s="617" customFormat="1">
      <c r="A569" s="1704"/>
    </row>
    <row r="570" spans="1:1" s="617" customFormat="1">
      <c r="A570" s="1704"/>
    </row>
    <row r="571" spans="1:1" s="617" customFormat="1">
      <c r="A571" s="1704"/>
    </row>
    <row r="572" spans="1:1" s="617" customFormat="1">
      <c r="A572" s="1704"/>
    </row>
    <row r="573" spans="1:1" s="617" customFormat="1">
      <c r="A573" s="1704"/>
    </row>
    <row r="574" spans="1:1" s="617" customFormat="1">
      <c r="A574" s="1704"/>
    </row>
    <row r="575" spans="1:1" s="617" customFormat="1">
      <c r="A575" s="1704"/>
    </row>
    <row r="576" spans="1:1" s="617" customFormat="1">
      <c r="A576" s="1704"/>
    </row>
    <row r="577" spans="1:1" s="617" customFormat="1">
      <c r="A577" s="1704"/>
    </row>
    <row r="578" spans="1:1" s="617" customFormat="1">
      <c r="A578" s="1704"/>
    </row>
    <row r="579" spans="1:1" s="617" customFormat="1">
      <c r="A579" s="1704"/>
    </row>
    <row r="580" spans="1:1" s="617" customFormat="1">
      <c r="A580" s="1704"/>
    </row>
    <row r="581" spans="1:1" s="617" customFormat="1">
      <c r="A581" s="1704"/>
    </row>
    <row r="582" spans="1:1" s="617" customFormat="1">
      <c r="A582" s="1704"/>
    </row>
    <row r="583" spans="1:1" s="617" customFormat="1">
      <c r="A583" s="1704"/>
    </row>
    <row r="584" spans="1:1" s="617" customFormat="1">
      <c r="A584" s="1704"/>
    </row>
    <row r="585" spans="1:1" s="617" customFormat="1">
      <c r="A585" s="1704"/>
    </row>
    <row r="586" spans="1:1" s="617" customFormat="1">
      <c r="A586" s="1704"/>
    </row>
    <row r="587" spans="1:1" s="617" customFormat="1">
      <c r="A587" s="1704"/>
    </row>
    <row r="588" spans="1:1" s="617" customFormat="1">
      <c r="A588" s="1704"/>
    </row>
    <row r="589" spans="1:1" s="617" customFormat="1">
      <c r="A589" s="1704"/>
    </row>
    <row r="590" spans="1:1" s="617" customFormat="1">
      <c r="A590" s="1704"/>
    </row>
    <row r="591" spans="1:1" s="617" customFormat="1">
      <c r="A591" s="1704"/>
    </row>
    <row r="592" spans="1:1" s="617" customFormat="1">
      <c r="A592" s="1704"/>
    </row>
    <row r="593" spans="1:1" s="617" customFormat="1">
      <c r="A593" s="1704"/>
    </row>
    <row r="594" spans="1:1" s="617" customFormat="1">
      <c r="A594" s="1704"/>
    </row>
    <row r="595" spans="1:1" s="617" customFormat="1">
      <c r="A595" s="1704"/>
    </row>
    <row r="596" spans="1:1" s="617" customFormat="1">
      <c r="A596" s="1704"/>
    </row>
    <row r="597" spans="1:1" s="617" customFormat="1">
      <c r="A597" s="1704"/>
    </row>
    <row r="598" spans="1:1" s="617" customFormat="1">
      <c r="A598" s="1704"/>
    </row>
    <row r="599" spans="1:1" s="617" customFormat="1">
      <c r="A599" s="1704"/>
    </row>
    <row r="600" spans="1:1" s="617" customFormat="1">
      <c r="A600" s="1704"/>
    </row>
    <row r="601" spans="1:1" s="617" customFormat="1">
      <c r="A601" s="1704"/>
    </row>
    <row r="602" spans="1:1" s="617" customFormat="1">
      <c r="A602" s="1704"/>
    </row>
    <row r="603" spans="1:1" s="617" customFormat="1">
      <c r="A603" s="1704"/>
    </row>
    <row r="604" spans="1:1" s="617" customFormat="1">
      <c r="A604" s="1704"/>
    </row>
    <row r="605" spans="1:1" s="617" customFormat="1">
      <c r="A605" s="1704"/>
    </row>
    <row r="606" spans="1:1" s="617" customFormat="1">
      <c r="A606" s="1704"/>
    </row>
    <row r="607" spans="1:1" s="617" customFormat="1">
      <c r="A607" s="1704"/>
    </row>
    <row r="608" spans="1:1" s="617" customFormat="1">
      <c r="A608" s="1704"/>
    </row>
    <row r="609" spans="1:1" s="617" customFormat="1">
      <c r="A609" s="1704"/>
    </row>
    <row r="610" spans="1:1" s="617" customFormat="1">
      <c r="A610" s="1704"/>
    </row>
    <row r="611" spans="1:1" s="617" customFormat="1">
      <c r="A611" s="1704"/>
    </row>
    <row r="612" spans="1:1" s="617" customFormat="1">
      <c r="A612" s="1704"/>
    </row>
    <row r="613" spans="1:1" s="617" customFormat="1">
      <c r="A613" s="1704"/>
    </row>
    <row r="614" spans="1:1" s="617" customFormat="1">
      <c r="A614" s="1704"/>
    </row>
    <row r="615" spans="1:1" s="617" customFormat="1">
      <c r="A615" s="1704"/>
    </row>
    <row r="616" spans="1:1" s="617" customFormat="1">
      <c r="A616" s="1704"/>
    </row>
    <row r="617" spans="1:1" s="617" customFormat="1">
      <c r="A617" s="1704"/>
    </row>
    <row r="618" spans="1:1" s="617" customFormat="1">
      <c r="A618" s="1704"/>
    </row>
    <row r="619" spans="1:1" s="617" customFormat="1">
      <c r="A619" s="1704"/>
    </row>
    <row r="620" spans="1:1" s="617" customFormat="1">
      <c r="A620" s="1704"/>
    </row>
    <row r="621" spans="1:1" s="617" customFormat="1">
      <c r="A621" s="1704"/>
    </row>
    <row r="622" spans="1:1" s="617" customFormat="1">
      <c r="A622" s="1704"/>
    </row>
    <row r="623" spans="1:1" s="617" customFormat="1">
      <c r="A623" s="1704"/>
    </row>
    <row r="624" spans="1:1" s="617" customFormat="1">
      <c r="A624" s="1704"/>
    </row>
    <row r="625" spans="1:1" s="617" customFormat="1">
      <c r="A625" s="1704"/>
    </row>
    <row r="626" spans="1:1" s="617" customFormat="1">
      <c r="A626" s="1704"/>
    </row>
    <row r="627" spans="1:1" s="617" customFormat="1">
      <c r="A627" s="1704"/>
    </row>
    <row r="628" spans="1:1" s="617" customFormat="1">
      <c r="A628" s="1704"/>
    </row>
    <row r="629" spans="1:1" s="617" customFormat="1">
      <c r="A629" s="1704"/>
    </row>
    <row r="630" spans="1:1" s="617" customFormat="1">
      <c r="A630" s="1704"/>
    </row>
    <row r="631" spans="1:1" s="617" customFormat="1">
      <c r="A631" s="1704"/>
    </row>
    <row r="632" spans="1:1" s="617" customFormat="1">
      <c r="A632" s="1704"/>
    </row>
    <row r="633" spans="1:1" s="617" customFormat="1">
      <c r="A633" s="1704"/>
    </row>
    <row r="634" spans="1:1" s="617" customFormat="1">
      <c r="A634" s="1704"/>
    </row>
    <row r="635" spans="1:1" s="617" customFormat="1">
      <c r="A635" s="1704"/>
    </row>
    <row r="636" spans="1:1" s="617" customFormat="1">
      <c r="A636" s="1704"/>
    </row>
    <row r="637" spans="1:1" s="617" customFormat="1">
      <c r="A637" s="1704"/>
    </row>
    <row r="638" spans="1:1" s="617" customFormat="1">
      <c r="A638" s="1704"/>
    </row>
    <row r="639" spans="1:1" s="617" customFormat="1">
      <c r="A639" s="1704"/>
    </row>
    <row r="640" spans="1:1" s="617" customFormat="1">
      <c r="A640" s="1704"/>
    </row>
    <row r="641" spans="1:1" s="617" customFormat="1">
      <c r="A641" s="1704"/>
    </row>
    <row r="642" spans="1:1" s="617" customFormat="1">
      <c r="A642" s="1704"/>
    </row>
    <row r="643" spans="1:1" s="617" customFormat="1">
      <c r="A643" s="1704"/>
    </row>
    <row r="644" spans="1:1" s="617" customFormat="1">
      <c r="A644" s="1704"/>
    </row>
    <row r="645" spans="1:1" s="617" customFormat="1">
      <c r="A645" s="1704"/>
    </row>
    <row r="646" spans="1:1" s="617" customFormat="1">
      <c r="A646" s="1704"/>
    </row>
    <row r="647" spans="1:1" s="617" customFormat="1">
      <c r="A647" s="1704"/>
    </row>
    <row r="648" spans="1:1" s="617" customFormat="1">
      <c r="A648" s="1704"/>
    </row>
    <row r="649" spans="1:1" s="617" customFormat="1">
      <c r="A649" s="1704"/>
    </row>
    <row r="650" spans="1:1" s="617" customFormat="1">
      <c r="A650" s="1704"/>
    </row>
    <row r="651" spans="1:1" s="617" customFormat="1">
      <c r="A651" s="1704"/>
    </row>
    <row r="652" spans="1:1" s="617" customFormat="1">
      <c r="A652" s="1704"/>
    </row>
    <row r="653" spans="1:1" s="617" customFormat="1">
      <c r="A653" s="1704"/>
    </row>
    <row r="654" spans="1:1" s="617" customFormat="1">
      <c r="A654" s="1704"/>
    </row>
    <row r="655" spans="1:1" s="617" customFormat="1">
      <c r="A655" s="1704"/>
    </row>
    <row r="656" spans="1:1" s="617" customFormat="1">
      <c r="A656" s="1704"/>
    </row>
    <row r="657" spans="1:1" s="617" customFormat="1">
      <c r="A657" s="1704"/>
    </row>
    <row r="658" spans="1:1" s="617" customFormat="1">
      <c r="A658" s="1704"/>
    </row>
    <row r="659" spans="1:1" s="617" customFormat="1">
      <c r="A659" s="1704"/>
    </row>
    <row r="660" spans="1:1" s="617" customFormat="1">
      <c r="A660" s="1704"/>
    </row>
    <row r="661" spans="1:1" s="617" customFormat="1">
      <c r="A661" s="1704"/>
    </row>
    <row r="662" spans="1:1" s="617" customFormat="1">
      <c r="A662" s="1704"/>
    </row>
    <row r="663" spans="1:1" s="617" customFormat="1">
      <c r="A663" s="1704"/>
    </row>
    <row r="664" spans="1:1" s="617" customFormat="1">
      <c r="A664" s="1704"/>
    </row>
    <row r="665" spans="1:1" s="617" customFormat="1">
      <c r="A665" s="1704"/>
    </row>
    <row r="666" spans="1:1" s="617" customFormat="1">
      <c r="A666" s="1704"/>
    </row>
    <row r="667" spans="1:1" s="617" customFormat="1">
      <c r="A667" s="1704"/>
    </row>
    <row r="668" spans="1:1" s="617" customFormat="1">
      <c r="A668" s="1704"/>
    </row>
    <row r="669" spans="1:1" s="617" customFormat="1">
      <c r="A669" s="1704"/>
    </row>
    <row r="670" spans="1:1" s="617" customFormat="1">
      <c r="A670" s="1704"/>
    </row>
    <row r="671" spans="1:1" s="617" customFormat="1">
      <c r="A671" s="1704"/>
    </row>
    <row r="672" spans="1:1" s="617" customFormat="1">
      <c r="A672" s="1704"/>
    </row>
    <row r="673" spans="1:1" s="617" customFormat="1">
      <c r="A673" s="1704"/>
    </row>
    <row r="674" spans="1:1" s="617" customFormat="1">
      <c r="A674" s="1704"/>
    </row>
    <row r="675" spans="1:1" s="617" customFormat="1">
      <c r="A675" s="1704"/>
    </row>
    <row r="676" spans="1:1" s="617" customFormat="1">
      <c r="A676" s="1704"/>
    </row>
    <row r="677" spans="1:1" s="617" customFormat="1">
      <c r="A677" s="1704"/>
    </row>
    <row r="678" spans="1:1" s="617" customFormat="1">
      <c r="A678" s="1704"/>
    </row>
    <row r="679" spans="1:1" s="617" customFormat="1">
      <c r="A679" s="1704"/>
    </row>
    <row r="680" spans="1:1" s="617" customFormat="1">
      <c r="A680" s="1704"/>
    </row>
    <row r="681" spans="1:1" s="617" customFormat="1">
      <c r="A681" s="1704"/>
    </row>
    <row r="682" spans="1:1" s="617" customFormat="1">
      <c r="A682" s="1704"/>
    </row>
    <row r="683" spans="1:1" s="617" customFormat="1">
      <c r="A683" s="1704"/>
    </row>
    <row r="684" spans="1:1" s="617" customFormat="1">
      <c r="A684" s="1704"/>
    </row>
    <row r="685" spans="1:1" s="617" customFormat="1">
      <c r="A685" s="1704"/>
    </row>
    <row r="686" spans="1:1" s="617" customFormat="1">
      <c r="A686" s="1704"/>
    </row>
    <row r="687" spans="1:1" s="617" customFormat="1">
      <c r="A687" s="1704"/>
    </row>
    <row r="688" spans="1:1" s="617" customFormat="1">
      <c r="A688" s="1704"/>
    </row>
    <row r="689" spans="1:1" s="617" customFormat="1">
      <c r="A689" s="1704"/>
    </row>
    <row r="690" spans="1:1" s="617" customFormat="1">
      <c r="A690" s="1704"/>
    </row>
    <row r="691" spans="1:1" s="617" customFormat="1">
      <c r="A691" s="1704"/>
    </row>
    <row r="692" spans="1:1" s="617" customFormat="1">
      <c r="A692" s="1704"/>
    </row>
    <row r="693" spans="1:1" s="617" customFormat="1">
      <c r="A693" s="1704"/>
    </row>
    <row r="694" spans="1:1" s="617" customFormat="1">
      <c r="A694" s="1704"/>
    </row>
    <row r="695" spans="1:1" s="617" customFormat="1">
      <c r="A695" s="1704"/>
    </row>
    <row r="696" spans="1:1" s="617" customFormat="1">
      <c r="A696" s="1704"/>
    </row>
    <row r="697" spans="1:1" s="617" customFormat="1">
      <c r="A697" s="1704"/>
    </row>
    <row r="698" spans="1:1" s="617" customFormat="1">
      <c r="A698" s="1704"/>
    </row>
    <row r="699" spans="1:1" s="617" customFormat="1">
      <c r="A699" s="1704"/>
    </row>
    <row r="700" spans="1:1" s="617" customFormat="1">
      <c r="A700" s="1704"/>
    </row>
    <row r="701" spans="1:1" s="617" customFormat="1">
      <c r="A701" s="1704"/>
    </row>
    <row r="702" spans="1:1" s="617" customFormat="1">
      <c r="A702" s="1704"/>
    </row>
    <row r="703" spans="1:1" s="617" customFormat="1">
      <c r="A703" s="1704"/>
    </row>
    <row r="704" spans="1:1" s="617" customFormat="1">
      <c r="A704" s="1704"/>
    </row>
    <row r="705" spans="1:1" s="617" customFormat="1">
      <c r="A705" s="1704"/>
    </row>
    <row r="706" spans="1:1" s="617" customFormat="1">
      <c r="A706" s="1704"/>
    </row>
    <row r="707" spans="1:1" s="617" customFormat="1">
      <c r="A707" s="1704"/>
    </row>
    <row r="708" spans="1:1" s="617" customFormat="1">
      <c r="A708" s="1704"/>
    </row>
    <row r="709" spans="1:1" s="617" customFormat="1">
      <c r="A709" s="1704"/>
    </row>
    <row r="710" spans="1:1" s="617" customFormat="1">
      <c r="A710" s="1704"/>
    </row>
    <row r="711" spans="1:1" s="617" customFormat="1">
      <c r="A711" s="1704"/>
    </row>
    <row r="712" spans="1:1" s="617" customFormat="1">
      <c r="A712" s="1704"/>
    </row>
    <row r="713" spans="1:1" s="617" customFormat="1">
      <c r="A713" s="1704"/>
    </row>
    <row r="714" spans="1:1" s="617" customFormat="1">
      <c r="A714" s="1704"/>
    </row>
    <row r="715" spans="1:1" s="617" customFormat="1">
      <c r="A715" s="1704"/>
    </row>
    <row r="716" spans="1:1" s="617" customFormat="1">
      <c r="A716" s="1704"/>
    </row>
    <row r="717" spans="1:1" s="617" customFormat="1">
      <c r="A717" s="1704"/>
    </row>
    <row r="718" spans="1:1" s="617" customFormat="1">
      <c r="A718" s="1704"/>
    </row>
    <row r="719" spans="1:1" s="617" customFormat="1">
      <c r="A719" s="1704"/>
    </row>
    <row r="720" spans="1:1" s="617" customFormat="1">
      <c r="A720" s="1704"/>
    </row>
    <row r="721" spans="1:1" s="617" customFormat="1">
      <c r="A721" s="1704"/>
    </row>
    <row r="722" spans="1:1" s="617" customFormat="1">
      <c r="A722" s="1704"/>
    </row>
    <row r="723" spans="1:1" s="617" customFormat="1">
      <c r="A723" s="1704"/>
    </row>
    <row r="724" spans="1:1" s="617" customFormat="1">
      <c r="A724" s="1704"/>
    </row>
    <row r="725" spans="1:1" s="617" customFormat="1">
      <c r="A725" s="1704"/>
    </row>
    <row r="726" spans="1:1" s="617" customFormat="1">
      <c r="A726" s="1704"/>
    </row>
    <row r="727" spans="1:1" s="617" customFormat="1">
      <c r="A727" s="1704"/>
    </row>
    <row r="728" spans="1:1" s="617" customFormat="1">
      <c r="A728" s="1704"/>
    </row>
    <row r="729" spans="1:1" s="617" customFormat="1">
      <c r="A729" s="1704"/>
    </row>
    <row r="730" spans="1:1" s="617" customFormat="1">
      <c r="A730" s="1704"/>
    </row>
    <row r="731" spans="1:1" s="617" customFormat="1">
      <c r="A731" s="1704"/>
    </row>
    <row r="732" spans="1:1" s="617" customFormat="1">
      <c r="A732" s="1704"/>
    </row>
    <row r="733" spans="1:1" s="617" customFormat="1">
      <c r="A733" s="1704"/>
    </row>
    <row r="734" spans="1:1" s="617" customFormat="1">
      <c r="A734" s="1704"/>
    </row>
    <row r="735" spans="1:1" s="617" customFormat="1">
      <c r="A735" s="1704"/>
    </row>
    <row r="736" spans="1:1" s="617" customFormat="1">
      <c r="A736" s="1704"/>
    </row>
    <row r="737" spans="1:1" s="617" customFormat="1">
      <c r="A737" s="1704"/>
    </row>
    <row r="738" spans="1:1" s="617" customFormat="1">
      <c r="A738" s="1704"/>
    </row>
    <row r="739" spans="1:1" s="617" customFormat="1">
      <c r="A739" s="1704"/>
    </row>
    <row r="740" spans="1:1" s="617" customFormat="1">
      <c r="A740" s="1704"/>
    </row>
    <row r="741" spans="1:1" s="617" customFormat="1">
      <c r="A741" s="1704"/>
    </row>
    <row r="742" spans="1:1" s="617" customFormat="1">
      <c r="A742" s="1704"/>
    </row>
    <row r="743" spans="1:1" s="617" customFormat="1">
      <c r="A743" s="1704"/>
    </row>
    <row r="744" spans="1:1" s="617" customFormat="1">
      <c r="A744" s="1704"/>
    </row>
    <row r="745" spans="1:1" s="617" customFormat="1">
      <c r="A745" s="1704"/>
    </row>
    <row r="746" spans="1:1" s="617" customFormat="1">
      <c r="A746" s="1704"/>
    </row>
    <row r="747" spans="1:1" s="617" customFormat="1">
      <c r="A747" s="1704"/>
    </row>
    <row r="748" spans="1:1" s="617" customFormat="1">
      <c r="A748" s="1704"/>
    </row>
    <row r="749" spans="1:1" s="617" customFormat="1">
      <c r="A749" s="1704"/>
    </row>
    <row r="750" spans="1:1" s="617" customFormat="1">
      <c r="A750" s="1704"/>
    </row>
    <row r="751" spans="1:1" s="617" customFormat="1">
      <c r="A751" s="1704"/>
    </row>
    <row r="752" spans="1:1" s="617" customFormat="1">
      <c r="A752" s="1704"/>
    </row>
    <row r="753" spans="1:1" s="617" customFormat="1">
      <c r="A753" s="1704"/>
    </row>
    <row r="754" spans="1:1" s="617" customFormat="1">
      <c r="A754" s="1704"/>
    </row>
    <row r="755" spans="1:1" s="617" customFormat="1">
      <c r="A755" s="1704"/>
    </row>
    <row r="756" spans="1:1" s="617" customFormat="1">
      <c r="A756" s="1704"/>
    </row>
    <row r="757" spans="1:1" s="617" customFormat="1">
      <c r="A757" s="1704"/>
    </row>
    <row r="758" spans="1:1" s="617" customFormat="1">
      <c r="A758" s="1704"/>
    </row>
    <row r="759" spans="1:1" s="617" customFormat="1">
      <c r="A759" s="1704"/>
    </row>
    <row r="760" spans="1:1" s="617" customFormat="1">
      <c r="A760" s="1704"/>
    </row>
    <row r="761" spans="1:1" s="617" customFormat="1">
      <c r="A761" s="1704"/>
    </row>
    <row r="762" spans="1:1" s="617" customFormat="1">
      <c r="A762" s="1704"/>
    </row>
    <row r="763" spans="1:1" s="617" customFormat="1">
      <c r="A763" s="1704"/>
    </row>
    <row r="764" spans="1:1" s="617" customFormat="1">
      <c r="A764" s="1704"/>
    </row>
    <row r="765" spans="1:1" s="617" customFormat="1">
      <c r="A765" s="1704"/>
    </row>
    <row r="766" spans="1:1" s="617" customFormat="1">
      <c r="A766" s="1704"/>
    </row>
    <row r="767" spans="1:1" s="617" customFormat="1">
      <c r="A767" s="1704"/>
    </row>
    <row r="768" spans="1:1" s="617" customFormat="1">
      <c r="A768" s="1704"/>
    </row>
    <row r="769" spans="1:1" s="617" customFormat="1">
      <c r="A769" s="1704"/>
    </row>
    <row r="770" spans="1:1" s="617" customFormat="1">
      <c r="A770" s="1704"/>
    </row>
    <row r="771" spans="1:1" s="617" customFormat="1">
      <c r="A771" s="1704"/>
    </row>
    <row r="772" spans="1:1" s="617" customFormat="1">
      <c r="A772" s="1704"/>
    </row>
    <row r="773" spans="1:1" s="617" customFormat="1">
      <c r="A773" s="1704"/>
    </row>
    <row r="774" spans="1:1" s="617" customFormat="1">
      <c r="A774" s="1704"/>
    </row>
    <row r="775" spans="1:1" s="617" customFormat="1">
      <c r="A775" s="1704"/>
    </row>
    <row r="776" spans="1:1" s="617" customFormat="1">
      <c r="A776" s="1704"/>
    </row>
    <row r="777" spans="1:1" s="617" customFormat="1">
      <c r="A777" s="1704"/>
    </row>
    <row r="778" spans="1:1" s="617" customFormat="1">
      <c r="A778" s="1704"/>
    </row>
    <row r="779" spans="1:1" s="617" customFormat="1">
      <c r="A779" s="1704"/>
    </row>
    <row r="780" spans="1:1" s="617" customFormat="1">
      <c r="A780" s="1704"/>
    </row>
    <row r="781" spans="1:1" s="617" customFormat="1">
      <c r="A781" s="1704"/>
    </row>
    <row r="782" spans="1:1" s="617" customFormat="1">
      <c r="A782" s="1704"/>
    </row>
    <row r="783" spans="1:1" s="617" customFormat="1">
      <c r="A783" s="1704"/>
    </row>
    <row r="784" spans="1:1" s="617" customFormat="1">
      <c r="A784" s="1704"/>
    </row>
    <row r="785" spans="1:1" s="617" customFormat="1">
      <c r="A785" s="1704"/>
    </row>
    <row r="786" spans="1:1" s="617" customFormat="1">
      <c r="A786" s="1704"/>
    </row>
    <row r="787" spans="1:1" s="617" customFormat="1">
      <c r="A787" s="1704"/>
    </row>
    <row r="788" spans="1:1" s="617" customFormat="1">
      <c r="A788" s="1704"/>
    </row>
    <row r="789" spans="1:1" s="617" customFormat="1">
      <c r="A789" s="1704"/>
    </row>
    <row r="790" spans="1:1" s="617" customFormat="1">
      <c r="A790" s="1704"/>
    </row>
    <row r="791" spans="1:1" s="617" customFormat="1">
      <c r="A791" s="1704"/>
    </row>
    <row r="792" spans="1:1" s="617" customFormat="1">
      <c r="A792" s="1704"/>
    </row>
    <row r="793" spans="1:1" s="617" customFormat="1">
      <c r="A793" s="1704"/>
    </row>
    <row r="794" spans="1:1" s="617" customFormat="1">
      <c r="A794" s="1704"/>
    </row>
    <row r="795" spans="1:1" s="617" customFormat="1">
      <c r="A795" s="1704"/>
    </row>
    <row r="796" spans="1:1" s="617" customFormat="1">
      <c r="A796" s="1704"/>
    </row>
    <row r="797" spans="1:1" s="617" customFormat="1">
      <c r="A797" s="1704"/>
    </row>
    <row r="798" spans="1:1" s="617" customFormat="1">
      <c r="A798" s="1704"/>
    </row>
    <row r="799" spans="1:1" s="617" customFormat="1">
      <c r="A799" s="1704"/>
    </row>
    <row r="800" spans="1:1" s="617" customFormat="1">
      <c r="A800" s="1704"/>
    </row>
    <row r="801" spans="1:1" s="617" customFormat="1">
      <c r="A801" s="1704"/>
    </row>
    <row r="802" spans="1:1" s="617" customFormat="1">
      <c r="A802" s="1704"/>
    </row>
    <row r="803" spans="1:1" s="617" customFormat="1">
      <c r="A803" s="1704"/>
    </row>
    <row r="804" spans="1:1" s="617" customFormat="1">
      <c r="A804" s="1704"/>
    </row>
    <row r="805" spans="1:1" s="617" customFormat="1">
      <c r="A805" s="1704"/>
    </row>
    <row r="806" spans="1:1" s="617" customFormat="1">
      <c r="A806" s="1704"/>
    </row>
    <row r="807" spans="1:1" s="617" customFormat="1">
      <c r="A807" s="1704"/>
    </row>
    <row r="808" spans="1:1" s="617" customFormat="1">
      <c r="A808" s="1704"/>
    </row>
    <row r="809" spans="1:1" s="617" customFormat="1">
      <c r="A809" s="1704"/>
    </row>
    <row r="810" spans="1:1" s="617" customFormat="1">
      <c r="A810" s="1704"/>
    </row>
    <row r="811" spans="1:1" s="617" customFormat="1">
      <c r="A811" s="1704"/>
    </row>
    <row r="812" spans="1:1" s="617" customFormat="1">
      <c r="A812" s="1704"/>
    </row>
    <row r="813" spans="1:1" s="617" customFormat="1">
      <c r="A813" s="1704"/>
    </row>
    <row r="814" spans="1:1" s="617" customFormat="1">
      <c r="A814" s="1704"/>
    </row>
    <row r="815" spans="1:1" s="617" customFormat="1">
      <c r="A815" s="1704"/>
    </row>
    <row r="816" spans="1:1" s="617" customFormat="1">
      <c r="A816" s="1704"/>
    </row>
    <row r="817" spans="1:1" s="617" customFormat="1">
      <c r="A817" s="1704"/>
    </row>
    <row r="818" spans="1:1" s="617" customFormat="1">
      <c r="A818" s="1704"/>
    </row>
    <row r="819" spans="1:1" s="617" customFormat="1">
      <c r="A819" s="1704"/>
    </row>
    <row r="820" spans="1:1" s="617" customFormat="1">
      <c r="A820" s="1704"/>
    </row>
    <row r="821" spans="1:1" s="617" customFormat="1">
      <c r="A821" s="1704"/>
    </row>
    <row r="822" spans="1:1" s="617" customFormat="1">
      <c r="A822" s="1704"/>
    </row>
    <row r="823" spans="1:1" s="617" customFormat="1">
      <c r="A823" s="1704"/>
    </row>
    <row r="824" spans="1:1" s="617" customFormat="1">
      <c r="A824" s="1704"/>
    </row>
    <row r="825" spans="1:1" s="617" customFormat="1">
      <c r="A825" s="1704"/>
    </row>
    <row r="826" spans="1:1" s="617" customFormat="1">
      <c r="A826" s="1704"/>
    </row>
    <row r="827" spans="1:1" s="617" customFormat="1">
      <c r="A827" s="1704"/>
    </row>
    <row r="828" spans="1:1" s="617" customFormat="1">
      <c r="A828" s="1704"/>
    </row>
    <row r="829" spans="1:1" s="617" customFormat="1">
      <c r="A829" s="1704"/>
    </row>
    <row r="830" spans="1:1" s="617" customFormat="1">
      <c r="A830" s="1704"/>
    </row>
    <row r="831" spans="1:1" s="617" customFormat="1">
      <c r="A831" s="1704"/>
    </row>
    <row r="832" spans="1:1" s="617" customFormat="1">
      <c r="A832" s="1704"/>
    </row>
    <row r="833" spans="1:1" s="617" customFormat="1">
      <c r="A833" s="1704"/>
    </row>
    <row r="834" spans="1:1" s="617" customFormat="1">
      <c r="A834" s="1704"/>
    </row>
    <row r="835" spans="1:1" s="617" customFormat="1">
      <c r="A835" s="1704"/>
    </row>
    <row r="836" spans="1:1" s="617" customFormat="1">
      <c r="A836" s="1704"/>
    </row>
    <row r="837" spans="1:1" s="617" customFormat="1">
      <c r="A837" s="1704"/>
    </row>
    <row r="838" spans="1:1" s="617" customFormat="1">
      <c r="A838" s="1704"/>
    </row>
    <row r="839" spans="1:1" s="617" customFormat="1">
      <c r="A839" s="1704"/>
    </row>
    <row r="840" spans="1:1" s="617" customFormat="1">
      <c r="A840" s="1704"/>
    </row>
    <row r="841" spans="1:1" s="617" customFormat="1">
      <c r="A841" s="1704"/>
    </row>
    <row r="842" spans="1:1" s="617" customFormat="1">
      <c r="A842" s="1704"/>
    </row>
    <row r="843" spans="1:1" s="617" customFormat="1">
      <c r="A843" s="1704"/>
    </row>
    <row r="844" spans="1:1" s="617" customFormat="1">
      <c r="A844" s="1704"/>
    </row>
    <row r="845" spans="1:1" s="617" customFormat="1">
      <c r="A845" s="1704"/>
    </row>
    <row r="846" spans="1:1" s="617" customFormat="1">
      <c r="A846" s="1704"/>
    </row>
    <row r="847" spans="1:1" s="617" customFormat="1">
      <c r="A847" s="1704"/>
    </row>
    <row r="848" spans="1:1" s="617" customFormat="1">
      <c r="A848" s="1704"/>
    </row>
    <row r="849" spans="1:1" s="617" customFormat="1">
      <c r="A849" s="1704"/>
    </row>
    <row r="850" spans="1:1" s="617" customFormat="1">
      <c r="A850" s="1704"/>
    </row>
    <row r="851" spans="1:1" s="617" customFormat="1">
      <c r="A851" s="1704"/>
    </row>
    <row r="852" spans="1:1" s="617" customFormat="1">
      <c r="A852" s="1704"/>
    </row>
    <row r="853" spans="1:1" s="617" customFormat="1">
      <c r="A853" s="1704"/>
    </row>
    <row r="854" spans="1:1" s="617" customFormat="1">
      <c r="A854" s="1704"/>
    </row>
    <row r="855" spans="1:1" s="617" customFormat="1">
      <c r="A855" s="1704"/>
    </row>
    <row r="856" spans="1:1" s="617" customFormat="1">
      <c r="A856" s="1704"/>
    </row>
    <row r="857" spans="1:1" s="617" customFormat="1">
      <c r="A857" s="1704"/>
    </row>
    <row r="858" spans="1:1" s="617" customFormat="1">
      <c r="A858" s="1704"/>
    </row>
    <row r="859" spans="1:1" s="617" customFormat="1">
      <c r="A859" s="1704"/>
    </row>
    <row r="860" spans="1:1" s="617" customFormat="1">
      <c r="A860" s="1704"/>
    </row>
    <row r="861" spans="1:1" s="617" customFormat="1">
      <c r="A861" s="1704"/>
    </row>
    <row r="862" spans="1:1" s="617" customFormat="1">
      <c r="A862" s="1704"/>
    </row>
    <row r="863" spans="1:1" s="617" customFormat="1">
      <c r="A863" s="1704"/>
    </row>
    <row r="864" spans="1:1" s="617" customFormat="1">
      <c r="A864" s="1704"/>
    </row>
    <row r="865" spans="1:1" s="617" customFormat="1">
      <c r="A865" s="1704"/>
    </row>
    <row r="866" spans="1:1" s="617" customFormat="1">
      <c r="A866" s="1704"/>
    </row>
    <row r="867" spans="1:1" s="617" customFormat="1">
      <c r="A867" s="1704"/>
    </row>
    <row r="868" spans="1:1" s="617" customFormat="1">
      <c r="A868" s="1704"/>
    </row>
    <row r="869" spans="1:1" s="617" customFormat="1">
      <c r="A869" s="1704"/>
    </row>
    <row r="870" spans="1:1" s="617" customFormat="1">
      <c r="A870" s="1704"/>
    </row>
    <row r="871" spans="1:1" s="617" customFormat="1">
      <c r="A871" s="1704"/>
    </row>
    <row r="872" spans="1:1" s="617" customFormat="1">
      <c r="A872" s="1704"/>
    </row>
    <row r="873" spans="1:1" s="617" customFormat="1">
      <c r="A873" s="1704"/>
    </row>
    <row r="874" spans="1:1" s="617" customFormat="1">
      <c r="A874" s="1704"/>
    </row>
    <row r="875" spans="1:1" s="617" customFormat="1">
      <c r="A875" s="1704"/>
    </row>
    <row r="876" spans="1:1" s="617" customFormat="1">
      <c r="A876" s="1704"/>
    </row>
    <row r="877" spans="1:1" s="617" customFormat="1">
      <c r="A877" s="1704"/>
    </row>
    <row r="878" spans="1:1" s="617" customFormat="1">
      <c r="A878" s="1704"/>
    </row>
    <row r="879" spans="1:1" s="617" customFormat="1">
      <c r="A879" s="1704"/>
    </row>
    <row r="880" spans="1:1" s="617" customFormat="1">
      <c r="A880" s="1704"/>
    </row>
    <row r="881" spans="1:1" s="617" customFormat="1">
      <c r="A881" s="1704"/>
    </row>
    <row r="882" spans="1:1" s="617" customFormat="1">
      <c r="A882" s="1704"/>
    </row>
    <row r="883" spans="1:1" s="617" customFormat="1">
      <c r="A883" s="1704"/>
    </row>
    <row r="884" spans="1:1" s="617" customFormat="1">
      <c r="A884" s="1704"/>
    </row>
    <row r="885" spans="1:1" s="617" customFormat="1">
      <c r="A885" s="1704"/>
    </row>
    <row r="886" spans="1:1" s="617" customFormat="1">
      <c r="A886" s="1704"/>
    </row>
    <row r="887" spans="1:1" s="617" customFormat="1">
      <c r="A887" s="1704"/>
    </row>
    <row r="888" spans="1:1" s="617" customFormat="1">
      <c r="A888" s="1704"/>
    </row>
    <row r="889" spans="1:1" s="617" customFormat="1">
      <c r="A889" s="1704"/>
    </row>
    <row r="890" spans="1:1" s="617" customFormat="1">
      <c r="A890" s="1704"/>
    </row>
    <row r="891" spans="1:1" s="617" customFormat="1">
      <c r="A891" s="1704"/>
    </row>
    <row r="892" spans="1:1" s="617" customFormat="1">
      <c r="A892" s="1704"/>
    </row>
    <row r="893" spans="1:1" s="617" customFormat="1">
      <c r="A893" s="1704"/>
    </row>
    <row r="894" spans="1:1" s="617" customFormat="1">
      <c r="A894" s="1704"/>
    </row>
    <row r="895" spans="1:1" s="617" customFormat="1">
      <c r="A895" s="1704"/>
    </row>
    <row r="896" spans="1:1" s="617" customFormat="1">
      <c r="A896" s="1704"/>
    </row>
    <row r="897" spans="1:1" s="617" customFormat="1">
      <c r="A897" s="1704"/>
    </row>
    <row r="898" spans="1:1" s="617" customFormat="1">
      <c r="A898" s="1704"/>
    </row>
    <row r="899" spans="1:1" s="617" customFormat="1">
      <c r="A899" s="1704"/>
    </row>
    <row r="900" spans="1:1" s="617" customFormat="1">
      <c r="A900" s="1704"/>
    </row>
    <row r="901" spans="1:1" s="617" customFormat="1">
      <c r="A901" s="1704"/>
    </row>
    <row r="902" spans="1:1" s="617" customFormat="1">
      <c r="A902" s="1704"/>
    </row>
    <row r="903" spans="1:1" s="617" customFormat="1">
      <c r="A903" s="1704"/>
    </row>
    <row r="904" spans="1:1" s="617" customFormat="1">
      <c r="A904" s="1704"/>
    </row>
    <row r="905" spans="1:1" s="617" customFormat="1">
      <c r="A905" s="1704"/>
    </row>
    <row r="906" spans="1:1" s="617" customFormat="1">
      <c r="A906" s="1704"/>
    </row>
    <row r="907" spans="1:1" s="617" customFormat="1">
      <c r="A907" s="1704"/>
    </row>
    <row r="908" spans="1:1" s="617" customFormat="1">
      <c r="A908" s="1704"/>
    </row>
    <row r="909" spans="1:1" s="617" customFormat="1">
      <c r="A909" s="1704"/>
    </row>
    <row r="910" spans="1:1" s="617" customFormat="1">
      <c r="A910" s="1704"/>
    </row>
    <row r="911" spans="1:1" s="617" customFormat="1">
      <c r="A911" s="1704"/>
    </row>
    <row r="912" spans="1:1" s="617" customFormat="1">
      <c r="A912" s="1704"/>
    </row>
    <row r="913" spans="1:1" s="617" customFormat="1">
      <c r="A913" s="1704"/>
    </row>
    <row r="914" spans="1:1" s="617" customFormat="1">
      <c r="A914" s="1704"/>
    </row>
    <row r="915" spans="1:1" s="617" customFormat="1">
      <c r="A915" s="1704"/>
    </row>
    <row r="916" spans="1:1" s="617" customFormat="1">
      <c r="A916" s="1704"/>
    </row>
    <row r="917" spans="1:1" s="617" customFormat="1">
      <c r="A917" s="1704"/>
    </row>
    <row r="918" spans="1:1" s="617" customFormat="1">
      <c r="A918" s="1704"/>
    </row>
    <row r="919" spans="1:1" s="617" customFormat="1">
      <c r="A919" s="1704"/>
    </row>
    <row r="920" spans="1:1" s="617" customFormat="1">
      <c r="A920" s="1704"/>
    </row>
    <row r="921" spans="1:1" s="617" customFormat="1">
      <c r="A921" s="1704"/>
    </row>
    <row r="922" spans="1:1" s="617" customFormat="1">
      <c r="A922" s="1704"/>
    </row>
    <row r="923" spans="1:1" s="617" customFormat="1">
      <c r="A923" s="1704"/>
    </row>
    <row r="924" spans="1:1" s="617" customFormat="1">
      <c r="A924" s="1704"/>
    </row>
    <row r="925" spans="1:1" s="617" customFormat="1">
      <c r="A925" s="1704"/>
    </row>
    <row r="926" spans="1:1" s="617" customFormat="1">
      <c r="A926" s="1704"/>
    </row>
    <row r="927" spans="1:1" s="617" customFormat="1">
      <c r="A927" s="1704"/>
    </row>
    <row r="928" spans="1:1" s="617" customFormat="1">
      <c r="A928" s="1704"/>
    </row>
    <row r="929" spans="1:1" s="617" customFormat="1">
      <c r="A929" s="1704"/>
    </row>
    <row r="930" spans="1:1" s="617" customFormat="1">
      <c r="A930" s="1704"/>
    </row>
    <row r="931" spans="1:1" s="617" customFormat="1">
      <c r="A931" s="1704"/>
    </row>
    <row r="932" spans="1:1" s="617" customFormat="1">
      <c r="A932" s="1704"/>
    </row>
    <row r="933" spans="1:1" s="617" customFormat="1">
      <c r="A933" s="1704"/>
    </row>
    <row r="934" spans="1:1" s="617" customFormat="1">
      <c r="A934" s="1704"/>
    </row>
    <row r="935" spans="1:1" s="617" customFormat="1">
      <c r="A935" s="1704"/>
    </row>
    <row r="936" spans="1:1" s="617" customFormat="1">
      <c r="A936" s="1704"/>
    </row>
    <row r="937" spans="1:1" s="617" customFormat="1">
      <c r="A937" s="1704"/>
    </row>
    <row r="938" spans="1:1" s="617" customFormat="1">
      <c r="A938" s="1704"/>
    </row>
    <row r="939" spans="1:1" s="617" customFormat="1">
      <c r="A939" s="1704"/>
    </row>
    <row r="940" spans="1:1" s="617" customFormat="1">
      <c r="A940" s="1704"/>
    </row>
    <row r="941" spans="1:1" s="617" customFormat="1">
      <c r="A941" s="1704"/>
    </row>
    <row r="942" spans="1:1" s="617" customFormat="1">
      <c r="A942" s="1704"/>
    </row>
    <row r="943" spans="1:1" s="617" customFormat="1">
      <c r="A943" s="1704"/>
    </row>
    <row r="944" spans="1:1" s="617" customFormat="1">
      <c r="A944" s="1704"/>
    </row>
    <row r="945" spans="1:1" s="617" customFormat="1">
      <c r="A945" s="1704"/>
    </row>
    <row r="946" spans="1:1" s="617" customFormat="1">
      <c r="A946" s="1704"/>
    </row>
    <row r="947" spans="1:1" s="617" customFormat="1">
      <c r="A947" s="1704"/>
    </row>
    <row r="948" spans="1:1" s="617" customFormat="1">
      <c r="A948" s="1704"/>
    </row>
    <row r="949" spans="1:1" s="617" customFormat="1">
      <c r="A949" s="1704"/>
    </row>
    <row r="950" spans="1:1" s="617" customFormat="1">
      <c r="A950" s="1704"/>
    </row>
    <row r="951" spans="1:1" s="617" customFormat="1">
      <c r="A951" s="1704"/>
    </row>
    <row r="952" spans="1:1" s="617" customFormat="1">
      <c r="A952" s="1704"/>
    </row>
    <row r="953" spans="1:1" s="617" customFormat="1">
      <c r="A953" s="1704"/>
    </row>
    <row r="954" spans="1:1" s="617" customFormat="1">
      <c r="A954" s="1704"/>
    </row>
    <row r="955" spans="1:1" s="617" customFormat="1">
      <c r="A955" s="1704"/>
    </row>
    <row r="956" spans="1:1" s="617" customFormat="1">
      <c r="A956" s="1704"/>
    </row>
    <row r="957" spans="1:1" s="617" customFormat="1">
      <c r="A957" s="1704"/>
    </row>
    <row r="958" spans="1:1" s="617" customFormat="1">
      <c r="A958" s="1704"/>
    </row>
    <row r="959" spans="1:1" s="617" customFormat="1">
      <c r="A959" s="1704"/>
    </row>
    <row r="960" spans="1:1" s="617" customFormat="1">
      <c r="A960" s="1704"/>
    </row>
    <row r="961" spans="1:1" s="617" customFormat="1">
      <c r="A961" s="1704"/>
    </row>
    <row r="962" spans="1:1" s="617" customFormat="1">
      <c r="A962" s="1704"/>
    </row>
    <row r="963" spans="1:1" s="617" customFormat="1">
      <c r="A963" s="1704"/>
    </row>
    <row r="964" spans="1:1" s="617" customFormat="1">
      <c r="A964" s="1704"/>
    </row>
    <row r="965" spans="1:1" s="617" customFormat="1">
      <c r="A965" s="1704"/>
    </row>
    <row r="966" spans="1:1" s="617" customFormat="1">
      <c r="A966" s="1704"/>
    </row>
    <row r="967" spans="1:1" s="617" customFormat="1">
      <c r="A967" s="1704"/>
    </row>
    <row r="968" spans="1:1" s="617" customFormat="1">
      <c r="A968" s="1704"/>
    </row>
    <row r="969" spans="1:1" s="617" customFormat="1">
      <c r="A969" s="1704"/>
    </row>
    <row r="970" spans="1:1" s="617" customFormat="1">
      <c r="A970" s="1704"/>
    </row>
    <row r="971" spans="1:1" s="617" customFormat="1">
      <c r="A971" s="1704"/>
    </row>
    <row r="972" spans="1:1" s="617" customFormat="1">
      <c r="A972" s="1704"/>
    </row>
    <row r="973" spans="1:1" s="617" customFormat="1">
      <c r="A973" s="1704"/>
    </row>
    <row r="974" spans="1:1" s="617" customFormat="1">
      <c r="A974" s="1704"/>
    </row>
    <row r="975" spans="1:1" s="617" customFormat="1">
      <c r="A975" s="1704"/>
    </row>
    <row r="976" spans="1:1" s="617" customFormat="1">
      <c r="A976" s="1704"/>
    </row>
    <row r="977" spans="1:1" s="617" customFormat="1">
      <c r="A977" s="1704"/>
    </row>
    <row r="978" spans="1:1" s="617" customFormat="1">
      <c r="A978" s="1704"/>
    </row>
    <row r="979" spans="1:1" s="617" customFormat="1">
      <c r="A979" s="1704"/>
    </row>
    <row r="980" spans="1:1" s="617" customFormat="1">
      <c r="A980" s="1704"/>
    </row>
    <row r="981" spans="1:1" s="617" customFormat="1">
      <c r="A981" s="1704"/>
    </row>
    <row r="982" spans="1:1" s="617" customFormat="1">
      <c r="A982" s="1704"/>
    </row>
    <row r="983" spans="1:1" s="617" customFormat="1">
      <c r="A983" s="1704"/>
    </row>
    <row r="984" spans="1:1" s="617" customFormat="1">
      <c r="A984" s="1704"/>
    </row>
    <row r="985" spans="1:1" s="617" customFormat="1">
      <c r="A985" s="1704"/>
    </row>
    <row r="986" spans="1:1" s="617" customFormat="1">
      <c r="A986" s="1704"/>
    </row>
    <row r="987" spans="1:1" s="617" customFormat="1">
      <c r="A987" s="1704"/>
    </row>
    <row r="988" spans="1:1" s="617" customFormat="1">
      <c r="A988" s="1704"/>
    </row>
    <row r="989" spans="1:1" s="617" customFormat="1">
      <c r="A989" s="1704"/>
    </row>
    <row r="990" spans="1:1" s="617" customFormat="1">
      <c r="A990" s="1704"/>
    </row>
    <row r="991" spans="1:1" s="617" customFormat="1">
      <c r="A991" s="1704"/>
    </row>
    <row r="992" spans="1:1" s="617" customFormat="1">
      <c r="A992" s="1704"/>
    </row>
    <row r="993" spans="1:1" s="617" customFormat="1">
      <c r="A993" s="1704"/>
    </row>
    <row r="994" spans="1:1" s="617" customFormat="1">
      <c r="A994" s="1704"/>
    </row>
    <row r="995" spans="1:1" s="617" customFormat="1">
      <c r="A995" s="1704"/>
    </row>
    <row r="996" spans="1:1" s="617" customFormat="1">
      <c r="A996" s="1704"/>
    </row>
    <row r="997" spans="1:1" s="617" customFormat="1">
      <c r="A997" s="1704"/>
    </row>
    <row r="998" spans="1:1" s="617" customFormat="1">
      <c r="A998" s="1704"/>
    </row>
    <row r="999" spans="1:1" s="617" customFormat="1">
      <c r="A999" s="1704"/>
    </row>
    <row r="1000" spans="1:1" s="617" customFormat="1">
      <c r="A1000" s="1704"/>
    </row>
    <row r="1001" spans="1:1" s="617" customFormat="1">
      <c r="A1001" s="1704"/>
    </row>
    <row r="1002" spans="1:1" s="617" customFormat="1">
      <c r="A1002" s="1704"/>
    </row>
    <row r="1003" spans="1:1" s="617" customFormat="1">
      <c r="A1003" s="1704"/>
    </row>
    <row r="1004" spans="1:1" s="617" customFormat="1">
      <c r="A1004" s="1704"/>
    </row>
    <row r="1005" spans="1:1" s="617" customFormat="1">
      <c r="A1005" s="1704"/>
    </row>
    <row r="1006" spans="1:1" s="617" customFormat="1">
      <c r="A1006" s="1704"/>
    </row>
    <row r="1007" spans="1:1" s="617" customFormat="1">
      <c r="A1007" s="1704"/>
    </row>
    <row r="1008" spans="1:1" s="617" customFormat="1">
      <c r="A1008" s="1704"/>
    </row>
    <row r="1009" spans="1:1" s="617" customFormat="1">
      <c r="A1009" s="1704"/>
    </row>
    <row r="1010" spans="1:1" s="617" customFormat="1">
      <c r="A1010" s="1704"/>
    </row>
    <row r="1011" spans="1:1" s="617" customFormat="1">
      <c r="A1011" s="1704"/>
    </row>
    <row r="1012" spans="1:1" s="617" customFormat="1">
      <c r="A1012" s="1704"/>
    </row>
    <row r="1013" spans="1:1" s="617" customFormat="1">
      <c r="A1013" s="1704"/>
    </row>
    <row r="1014" spans="1:1" s="617" customFormat="1">
      <c r="A1014" s="1704"/>
    </row>
    <row r="1015" spans="1:1" s="617" customFormat="1">
      <c r="A1015" s="1704"/>
    </row>
    <row r="1016" spans="1:1" s="617" customFormat="1">
      <c r="A1016" s="1704"/>
    </row>
    <row r="1017" spans="1:1" s="617" customFormat="1">
      <c r="A1017" s="1704"/>
    </row>
    <row r="1018" spans="1:1" s="617" customFormat="1">
      <c r="A1018" s="1704"/>
    </row>
    <row r="1019" spans="1:1" s="617" customFormat="1">
      <c r="A1019" s="1704"/>
    </row>
    <row r="1020" spans="1:1" s="617" customFormat="1">
      <c r="A1020" s="1704"/>
    </row>
    <row r="1021" spans="1:1" s="617" customFormat="1">
      <c r="A1021" s="1704"/>
    </row>
    <row r="1022" spans="1:1" s="617" customFormat="1">
      <c r="A1022" s="1704"/>
    </row>
    <row r="1023" spans="1:1" s="617" customFormat="1">
      <c r="A1023" s="1704"/>
    </row>
    <row r="1024" spans="1:1" s="617" customFormat="1">
      <c r="A1024" s="1704"/>
    </row>
    <row r="1025" spans="1:1" s="617" customFormat="1">
      <c r="A1025" s="1704"/>
    </row>
    <row r="1026" spans="1:1" s="617" customFormat="1">
      <c r="A1026" s="1704"/>
    </row>
    <row r="1027" spans="1:1" s="617" customFormat="1">
      <c r="A1027" s="1704"/>
    </row>
    <row r="1028" spans="1:1" s="617" customFormat="1">
      <c r="A1028" s="1704"/>
    </row>
    <row r="1029" spans="1:1" s="617" customFormat="1">
      <c r="A1029" s="1704"/>
    </row>
    <row r="1030" spans="1:1" s="617" customFormat="1">
      <c r="A1030" s="1704"/>
    </row>
    <row r="1031" spans="1:1" s="617" customFormat="1">
      <c r="A1031" s="1704"/>
    </row>
    <row r="1032" spans="1:1" s="617" customFormat="1">
      <c r="A1032" s="1704"/>
    </row>
    <row r="1033" spans="1:1" s="617" customFormat="1">
      <c r="A1033" s="1704"/>
    </row>
    <row r="1034" spans="1:1" s="617" customFormat="1">
      <c r="A1034" s="1704"/>
    </row>
    <row r="1035" spans="1:1" s="617" customFormat="1">
      <c r="A1035" s="1704"/>
    </row>
    <row r="1036" spans="1:1" s="617" customFormat="1">
      <c r="A1036" s="1704"/>
    </row>
    <row r="1037" spans="1:1" s="617" customFormat="1">
      <c r="A1037" s="1704"/>
    </row>
    <row r="1038" spans="1:1" s="617" customFormat="1">
      <c r="A1038" s="1704"/>
    </row>
    <row r="1039" spans="1:1" s="617" customFormat="1">
      <c r="A1039" s="1704"/>
    </row>
    <row r="1040" spans="1:1" s="617" customFormat="1">
      <c r="A1040" s="1704"/>
    </row>
    <row r="1041" spans="1:1" s="617" customFormat="1">
      <c r="A1041" s="1704"/>
    </row>
    <row r="1042" spans="1:1" s="617" customFormat="1">
      <c r="A1042" s="1704"/>
    </row>
    <row r="1043" spans="1:1" s="617" customFormat="1">
      <c r="A1043" s="1704"/>
    </row>
    <row r="1044" spans="1:1" s="617" customFormat="1">
      <c r="A1044" s="1704"/>
    </row>
    <row r="1045" spans="1:1" s="617" customFormat="1">
      <c r="A1045" s="1704"/>
    </row>
    <row r="1046" spans="1:1" s="617" customFormat="1">
      <c r="A1046" s="1704"/>
    </row>
    <row r="1047" spans="1:1" s="617" customFormat="1">
      <c r="A1047" s="1704"/>
    </row>
    <row r="1048" spans="1:1" s="617" customFormat="1">
      <c r="A1048" s="1704"/>
    </row>
    <row r="1049" spans="1:1" s="617" customFormat="1">
      <c r="A1049" s="1704"/>
    </row>
    <row r="1050" spans="1:1" s="617" customFormat="1">
      <c r="A1050" s="1704"/>
    </row>
    <row r="1051" spans="1:1" s="617" customFormat="1">
      <c r="A1051" s="1704"/>
    </row>
    <row r="1052" spans="1:1" s="617" customFormat="1">
      <c r="A1052" s="1704"/>
    </row>
    <row r="1053" spans="1:1" s="617" customFormat="1">
      <c r="A1053" s="1704"/>
    </row>
    <row r="1054" spans="1:1" s="617" customFormat="1">
      <c r="A1054" s="1704"/>
    </row>
    <row r="1055" spans="1:1" s="617" customFormat="1">
      <c r="A1055" s="1704"/>
    </row>
    <row r="1056" spans="1:1" s="617" customFormat="1">
      <c r="A1056" s="1704"/>
    </row>
    <row r="1057" spans="1:1" s="617" customFormat="1">
      <c r="A1057" s="1704"/>
    </row>
    <row r="1058" spans="1:1" s="617" customFormat="1">
      <c r="A1058" s="1704"/>
    </row>
    <row r="1059" spans="1:1" s="617" customFormat="1">
      <c r="A1059" s="1704"/>
    </row>
    <row r="1060" spans="1:1" s="617" customFormat="1">
      <c r="A1060" s="1704"/>
    </row>
    <row r="1061" spans="1:1" s="617" customFormat="1">
      <c r="A1061" s="1704"/>
    </row>
    <row r="1062" spans="1:1" s="617" customFormat="1">
      <c r="A1062" s="1704"/>
    </row>
    <row r="1063" spans="1:1" s="617" customFormat="1">
      <c r="A1063" s="1704"/>
    </row>
    <row r="1064" spans="1:1" s="617" customFormat="1">
      <c r="A1064" s="1704"/>
    </row>
    <row r="1065" spans="1:1" s="617" customFormat="1">
      <c r="A1065" s="1704"/>
    </row>
    <row r="1066" spans="1:1" s="617" customFormat="1">
      <c r="A1066" s="1704"/>
    </row>
    <row r="1067" spans="1:1" s="617" customFormat="1">
      <c r="A1067" s="1704"/>
    </row>
    <row r="1068" spans="1:1" s="617" customFormat="1">
      <c r="A1068" s="1704"/>
    </row>
    <row r="1069" spans="1:1" s="617" customFormat="1">
      <c r="A1069" s="1704"/>
    </row>
    <row r="1070" spans="1:1" s="617" customFormat="1">
      <c r="A1070" s="1704"/>
    </row>
    <row r="1071" spans="1:1" s="617" customFormat="1">
      <c r="A1071" s="1704"/>
    </row>
    <row r="1072" spans="1:1" s="617" customFormat="1">
      <c r="A1072" s="1704"/>
    </row>
    <row r="1073" spans="1:1" s="617" customFormat="1">
      <c r="A1073" s="1704"/>
    </row>
    <row r="1074" spans="1:1" s="617" customFormat="1">
      <c r="A1074" s="1704"/>
    </row>
    <row r="1075" spans="1:1" s="617" customFormat="1">
      <c r="A1075" s="1704"/>
    </row>
    <row r="1076" spans="1:1" s="617" customFormat="1">
      <c r="A1076" s="1704"/>
    </row>
    <row r="1077" spans="1:1" s="617" customFormat="1">
      <c r="A1077" s="1704"/>
    </row>
    <row r="1078" spans="1:1" s="617" customFormat="1">
      <c r="A1078" s="1704"/>
    </row>
    <row r="1079" spans="1:1" s="617" customFormat="1">
      <c r="A1079" s="1704"/>
    </row>
    <row r="1080" spans="1:1" s="617" customFormat="1">
      <c r="A1080" s="1704"/>
    </row>
    <row r="1081" spans="1:1" s="617" customFormat="1">
      <c r="A1081" s="1704"/>
    </row>
    <row r="1082" spans="1:1" s="617" customFormat="1">
      <c r="A1082" s="1704"/>
    </row>
    <row r="1083" spans="1:1" s="617" customFormat="1">
      <c r="A1083" s="1704"/>
    </row>
    <row r="1084" spans="1:1" s="617" customFormat="1">
      <c r="A1084" s="1704"/>
    </row>
    <row r="1085" spans="1:1" s="617" customFormat="1">
      <c r="A1085" s="1704"/>
    </row>
    <row r="1086" spans="1:1" s="617" customFormat="1">
      <c r="A1086" s="1704"/>
    </row>
    <row r="1087" spans="1:1" s="617" customFormat="1">
      <c r="A1087" s="1704"/>
    </row>
    <row r="1088" spans="1:1" s="617" customFormat="1">
      <c r="A1088" s="1704"/>
    </row>
    <row r="1089" spans="1:1" s="617" customFormat="1">
      <c r="A1089" s="1704"/>
    </row>
    <row r="1090" spans="1:1" s="617" customFormat="1">
      <c r="A1090" s="1704"/>
    </row>
    <row r="1091" spans="1:1" s="617" customFormat="1">
      <c r="A1091" s="1704"/>
    </row>
    <row r="1092" spans="1:1" s="617" customFormat="1">
      <c r="A1092" s="1704"/>
    </row>
    <row r="1093" spans="1:1" s="617" customFormat="1">
      <c r="A1093" s="1704"/>
    </row>
    <row r="1094" spans="1:1" s="617" customFormat="1">
      <c r="A1094" s="1704"/>
    </row>
    <row r="1095" spans="1:1" s="617" customFormat="1">
      <c r="A1095" s="1704"/>
    </row>
    <row r="1096" spans="1:1" s="617" customFormat="1">
      <c r="A1096" s="1704"/>
    </row>
    <row r="1097" spans="1:1" s="617" customFormat="1">
      <c r="A1097" s="1704"/>
    </row>
    <row r="1098" spans="1:1" s="617" customFormat="1">
      <c r="A1098" s="1704"/>
    </row>
    <row r="1099" spans="1:1" s="617" customFormat="1">
      <c r="A1099" s="1704"/>
    </row>
    <row r="1100" spans="1:1" s="617" customFormat="1">
      <c r="A1100" s="1704"/>
    </row>
    <row r="1101" spans="1:1" s="617" customFormat="1">
      <c r="A1101" s="1704"/>
    </row>
    <row r="1102" spans="1:1" s="617" customFormat="1">
      <c r="A1102" s="1704"/>
    </row>
    <row r="1103" spans="1:1" s="617" customFormat="1">
      <c r="A1103" s="1704"/>
    </row>
    <row r="1104" spans="1:1" s="617" customFormat="1">
      <c r="A1104" s="1704"/>
    </row>
    <row r="1105" spans="1:1" s="617" customFormat="1">
      <c r="A1105" s="1704"/>
    </row>
    <row r="1106" spans="1:1" s="617" customFormat="1">
      <c r="A1106" s="1704"/>
    </row>
    <row r="1107" spans="1:1" s="617" customFormat="1">
      <c r="A1107" s="1704"/>
    </row>
    <row r="1108" spans="1:1" s="617" customFormat="1">
      <c r="A1108" s="1704"/>
    </row>
    <row r="1109" spans="1:1" s="617" customFormat="1">
      <c r="A1109" s="1704"/>
    </row>
    <row r="1110" spans="1:1" s="617" customFormat="1">
      <c r="A1110" s="1704"/>
    </row>
    <row r="1111" spans="1:1" s="617" customFormat="1">
      <c r="A1111" s="1704"/>
    </row>
    <row r="1112" spans="1:1" s="617" customFormat="1">
      <c r="A1112" s="1704"/>
    </row>
    <row r="1113" spans="1:1" s="617" customFormat="1">
      <c r="A1113" s="1704"/>
    </row>
    <row r="1114" spans="1:1" s="617" customFormat="1">
      <c r="A1114" s="1704"/>
    </row>
    <row r="1115" spans="1:1" s="617" customFormat="1">
      <c r="A1115" s="1704"/>
    </row>
    <row r="1116" spans="1:1" s="617" customFormat="1">
      <c r="A1116" s="1704"/>
    </row>
    <row r="1117" spans="1:1" s="617" customFormat="1">
      <c r="A1117" s="1704"/>
    </row>
    <row r="1118" spans="1:1" s="617" customFormat="1">
      <c r="A1118" s="1704"/>
    </row>
    <row r="1119" spans="1:1" s="617" customFormat="1">
      <c r="A1119" s="1704"/>
    </row>
    <row r="1120" spans="1:1" s="617" customFormat="1">
      <c r="A1120" s="1704"/>
    </row>
    <row r="1121" spans="1:1" s="617" customFormat="1">
      <c r="A1121" s="1704"/>
    </row>
    <row r="1122" spans="1:1" s="617" customFormat="1">
      <c r="A1122" s="1704"/>
    </row>
    <row r="1123" spans="1:1" s="617" customFormat="1">
      <c r="A1123" s="1704"/>
    </row>
    <row r="1124" spans="1:1" s="617" customFormat="1">
      <c r="A1124" s="1704"/>
    </row>
    <row r="1125" spans="1:1" s="617" customFormat="1">
      <c r="A1125" s="1704"/>
    </row>
    <row r="1126" spans="1:1" s="617" customFormat="1">
      <c r="A1126" s="1704"/>
    </row>
    <row r="1127" spans="1:1" s="617" customFormat="1">
      <c r="A1127" s="1704"/>
    </row>
    <row r="1128" spans="1:1" s="617" customFormat="1">
      <c r="A1128" s="1704"/>
    </row>
    <row r="1129" spans="1:1" s="617" customFormat="1">
      <c r="A1129" s="1704"/>
    </row>
    <row r="1130" spans="1:1" s="617" customFormat="1">
      <c r="A1130" s="1704"/>
    </row>
    <row r="1131" spans="1:1" s="617" customFormat="1">
      <c r="A1131" s="1704"/>
    </row>
    <row r="1132" spans="1:1" s="617" customFormat="1">
      <c r="A1132" s="1704"/>
    </row>
    <row r="1133" spans="1:1" s="617" customFormat="1">
      <c r="A1133" s="1704"/>
    </row>
    <row r="1134" spans="1:1" s="617" customFormat="1">
      <c r="A1134" s="1704"/>
    </row>
    <row r="1135" spans="1:1" s="617" customFormat="1">
      <c r="A1135" s="1704"/>
    </row>
    <row r="1136" spans="1:1" s="617" customFormat="1">
      <c r="A1136" s="1704"/>
    </row>
    <row r="1137" spans="1:1" s="617" customFormat="1">
      <c r="A1137" s="1704"/>
    </row>
    <row r="1138" spans="1:1" s="617" customFormat="1">
      <c r="A1138" s="1704"/>
    </row>
    <row r="1139" spans="1:1" s="617" customFormat="1">
      <c r="A1139" s="1704"/>
    </row>
    <row r="1140" spans="1:1" s="617" customFormat="1">
      <c r="A1140" s="1704"/>
    </row>
    <row r="1141" spans="1:1" s="617" customFormat="1">
      <c r="A1141" s="1704"/>
    </row>
    <row r="1142" spans="1:1" s="617" customFormat="1">
      <c r="A1142" s="1704"/>
    </row>
    <row r="1143" spans="1:1" s="617" customFormat="1">
      <c r="A1143" s="1704"/>
    </row>
    <row r="1144" spans="1:1" s="617" customFormat="1">
      <c r="A1144" s="1704"/>
    </row>
    <row r="1145" spans="1:1" s="617" customFormat="1">
      <c r="A1145" s="1704"/>
    </row>
    <row r="1146" spans="1:1" s="617" customFormat="1">
      <c r="A1146" s="1704"/>
    </row>
    <row r="1147" spans="1:1" s="617" customFormat="1">
      <c r="A1147" s="1704"/>
    </row>
    <row r="1148" spans="1:1" s="617" customFormat="1">
      <c r="A1148" s="1704"/>
    </row>
    <row r="1149" spans="1:1" s="617" customFormat="1">
      <c r="A1149" s="1704"/>
    </row>
    <row r="1150" spans="1:1" s="617" customFormat="1">
      <c r="A1150" s="1704"/>
    </row>
    <row r="1151" spans="1:1" s="617" customFormat="1">
      <c r="A1151" s="1704"/>
    </row>
    <row r="1152" spans="1:1" s="617" customFormat="1">
      <c r="A1152" s="1704"/>
    </row>
    <row r="1153" spans="1:1" s="617" customFormat="1">
      <c r="A1153" s="1704"/>
    </row>
    <row r="1154" spans="1:1" s="617" customFormat="1">
      <c r="A1154" s="1704"/>
    </row>
    <row r="1155" spans="1:1" s="617" customFormat="1">
      <c r="A1155" s="1704"/>
    </row>
    <row r="1156" spans="1:1" s="617" customFormat="1">
      <c r="A1156" s="1704"/>
    </row>
    <row r="1157" spans="1:1" s="617" customFormat="1">
      <c r="A1157" s="1704"/>
    </row>
    <row r="1158" spans="1:1" s="617" customFormat="1">
      <c r="A1158" s="1704"/>
    </row>
    <row r="1159" spans="1:1" s="617" customFormat="1">
      <c r="A1159" s="1704"/>
    </row>
    <row r="1160" spans="1:1" s="617" customFormat="1">
      <c r="A1160" s="1704"/>
    </row>
    <row r="1161" spans="1:1" s="617" customFormat="1">
      <c r="A1161" s="1704"/>
    </row>
    <row r="1162" spans="1:1" s="617" customFormat="1">
      <c r="A1162" s="1704"/>
    </row>
    <row r="1163" spans="1:1" s="617" customFormat="1">
      <c r="A1163" s="1704"/>
    </row>
    <row r="1164" spans="1:1" s="617" customFormat="1">
      <c r="A1164" s="1704"/>
    </row>
    <row r="1165" spans="1:1" s="617" customFormat="1">
      <c r="A1165" s="1704"/>
    </row>
    <row r="1166" spans="1:1" s="617" customFormat="1">
      <c r="A1166" s="1704"/>
    </row>
    <row r="1167" spans="1:1" s="617" customFormat="1">
      <c r="A1167" s="1704"/>
    </row>
    <row r="1168" spans="1:1" s="617" customFormat="1">
      <c r="A1168" s="1704"/>
    </row>
    <row r="1169" spans="1:1" s="617" customFormat="1">
      <c r="A1169" s="1704"/>
    </row>
    <row r="1170" spans="1:1" s="617" customFormat="1">
      <c r="A1170" s="1704"/>
    </row>
    <row r="1171" spans="1:1" s="617" customFormat="1">
      <c r="A1171" s="1704"/>
    </row>
    <row r="1172" spans="1:1" s="617" customFormat="1">
      <c r="A1172" s="1704"/>
    </row>
    <row r="1173" spans="1:1" s="617" customFormat="1">
      <c r="A1173" s="1704"/>
    </row>
    <row r="1174" spans="1:1" s="617" customFormat="1">
      <c r="A1174" s="1704"/>
    </row>
    <row r="1175" spans="1:1" s="617" customFormat="1">
      <c r="A1175" s="1704"/>
    </row>
    <row r="1176" spans="1:1" s="617" customFormat="1">
      <c r="A1176" s="1704"/>
    </row>
    <row r="1177" spans="1:1" s="617" customFormat="1">
      <c r="A1177" s="1704"/>
    </row>
    <row r="1178" spans="1:1" s="617" customFormat="1">
      <c r="A1178" s="1704"/>
    </row>
    <row r="1179" spans="1:1" s="617" customFormat="1">
      <c r="A1179" s="1704"/>
    </row>
    <row r="1180" spans="1:1" s="617" customFormat="1">
      <c r="A1180" s="1704"/>
    </row>
    <row r="1181" spans="1:1" s="617" customFormat="1">
      <c r="A1181" s="1704"/>
    </row>
    <row r="1182" spans="1:1" s="617" customFormat="1">
      <c r="A1182" s="1704"/>
    </row>
    <row r="1183" spans="1:1" s="617" customFormat="1">
      <c r="A1183" s="1704"/>
    </row>
    <row r="1184" spans="1:1" s="617" customFormat="1">
      <c r="A1184" s="1704"/>
    </row>
    <row r="1185" spans="1:1" s="617" customFormat="1">
      <c r="A1185" s="1704"/>
    </row>
    <row r="1186" spans="1:1" s="617" customFormat="1">
      <c r="A1186" s="1704"/>
    </row>
    <row r="1187" spans="1:1" s="617" customFormat="1">
      <c r="A1187" s="1704"/>
    </row>
    <row r="1188" spans="1:1" s="617" customFormat="1">
      <c r="A1188" s="1704"/>
    </row>
    <row r="1189" spans="1:1" s="617" customFormat="1">
      <c r="A1189" s="1704"/>
    </row>
    <row r="1190" spans="1:1" s="617" customFormat="1">
      <c r="A1190" s="1704"/>
    </row>
    <row r="1191" spans="1:1" s="617" customFormat="1">
      <c r="A1191" s="1704"/>
    </row>
    <row r="1192" spans="1:1" s="617" customFormat="1">
      <c r="A1192" s="1704"/>
    </row>
    <row r="1193" spans="1:1" s="617" customFormat="1">
      <c r="A1193" s="1704"/>
    </row>
    <row r="1194" spans="1:1" s="617" customFormat="1">
      <c r="A1194" s="1704"/>
    </row>
    <row r="1195" spans="1:1" s="617" customFormat="1">
      <c r="A1195" s="1704"/>
    </row>
    <row r="1196" spans="1:1" s="617" customFormat="1">
      <c r="A1196" s="1704"/>
    </row>
    <row r="1197" spans="1:1" s="617" customFormat="1">
      <c r="A1197" s="1704"/>
    </row>
    <row r="1198" spans="1:1" s="617" customFormat="1">
      <c r="A1198" s="1704"/>
    </row>
    <row r="1199" spans="1:1" s="617" customFormat="1">
      <c r="A1199" s="1704"/>
    </row>
    <row r="1200" spans="1:1" s="617" customFormat="1">
      <c r="A1200" s="1704"/>
    </row>
    <row r="1201" spans="1:1" s="617" customFormat="1">
      <c r="A1201" s="1704"/>
    </row>
    <row r="1202" spans="1:1" s="617" customFormat="1">
      <c r="A1202" s="1704"/>
    </row>
    <row r="1203" spans="1:1" s="617" customFormat="1">
      <c r="A1203" s="1704"/>
    </row>
    <row r="1204" spans="1:1" s="617" customFormat="1">
      <c r="A1204" s="1704"/>
    </row>
    <row r="1205" spans="1:1" s="617" customFormat="1">
      <c r="A1205" s="1704"/>
    </row>
    <row r="1206" spans="1:1" s="617" customFormat="1">
      <c r="A1206" s="1704"/>
    </row>
    <row r="1207" spans="1:1" s="617" customFormat="1">
      <c r="A1207" s="1704"/>
    </row>
    <row r="1208" spans="1:1" s="617" customFormat="1">
      <c r="A1208" s="1704"/>
    </row>
    <row r="1209" spans="1:1" s="617" customFormat="1">
      <c r="A1209" s="1704"/>
    </row>
    <row r="1210" spans="1:1" s="617" customFormat="1">
      <c r="A1210" s="1704"/>
    </row>
    <row r="1211" spans="1:1" s="617" customFormat="1">
      <c r="A1211" s="1704"/>
    </row>
    <row r="1212" spans="1:1" s="617" customFormat="1">
      <c r="A1212" s="1704"/>
    </row>
    <row r="1213" spans="1:1" s="617" customFormat="1">
      <c r="A1213" s="1704"/>
    </row>
    <row r="1214" spans="1:1" s="617" customFormat="1">
      <c r="A1214" s="1704"/>
    </row>
    <row r="1215" spans="1:1" s="617" customFormat="1">
      <c r="A1215" s="1704"/>
    </row>
    <row r="1216" spans="1:1" s="617" customFormat="1">
      <c r="A1216" s="1704"/>
    </row>
    <row r="1217" spans="1:1" s="617" customFormat="1">
      <c r="A1217" s="1704"/>
    </row>
    <row r="1218" spans="1:1" s="617" customFormat="1">
      <c r="A1218" s="1704"/>
    </row>
    <row r="1219" spans="1:1" s="617" customFormat="1">
      <c r="A1219" s="1704"/>
    </row>
    <row r="1220" spans="1:1" s="617" customFormat="1">
      <c r="A1220" s="1704"/>
    </row>
    <row r="1221" spans="1:1" s="617" customFormat="1">
      <c r="A1221" s="1704"/>
    </row>
    <row r="1222" spans="1:1" s="617" customFormat="1">
      <c r="A1222" s="1704"/>
    </row>
    <row r="1223" spans="1:1" s="617" customFormat="1">
      <c r="A1223" s="1704"/>
    </row>
    <row r="1224" spans="1:1" s="617" customFormat="1">
      <c r="A1224" s="1704"/>
    </row>
    <row r="1225" spans="1:1" s="617" customFormat="1">
      <c r="A1225" s="1704"/>
    </row>
    <row r="1226" spans="1:1" s="617" customFormat="1">
      <c r="A1226" s="1704"/>
    </row>
    <row r="1227" spans="1:1" s="617" customFormat="1">
      <c r="A1227" s="1704"/>
    </row>
    <row r="1228" spans="1:1" s="617" customFormat="1">
      <c r="A1228" s="1704"/>
    </row>
    <row r="1229" spans="1:1" s="617" customFormat="1">
      <c r="A1229" s="1704"/>
    </row>
    <row r="1230" spans="1:1" s="617" customFormat="1">
      <c r="A1230" s="1704"/>
    </row>
    <row r="1231" spans="1:1" s="617" customFormat="1">
      <c r="A1231" s="1704"/>
    </row>
    <row r="1232" spans="1:1" s="617" customFormat="1">
      <c r="A1232" s="1704"/>
    </row>
    <row r="1233" spans="1:1" s="617" customFormat="1">
      <c r="A1233" s="1704"/>
    </row>
    <row r="1234" spans="1:1" s="617" customFormat="1">
      <c r="A1234" s="1704"/>
    </row>
    <row r="1235" spans="1:1" s="617" customFormat="1">
      <c r="A1235" s="1704"/>
    </row>
    <row r="1236" spans="1:1" s="617" customFormat="1">
      <c r="A1236" s="1704"/>
    </row>
    <row r="1237" spans="1:1" s="617" customFormat="1">
      <c r="A1237" s="1704"/>
    </row>
    <row r="1238" spans="1:1" s="617" customFormat="1">
      <c r="A1238" s="1704"/>
    </row>
    <row r="1239" spans="1:1" s="617" customFormat="1">
      <c r="A1239" s="1704"/>
    </row>
    <row r="1240" spans="1:1" s="617" customFormat="1">
      <c r="A1240" s="1704"/>
    </row>
    <row r="1241" spans="1:1" s="617" customFormat="1">
      <c r="A1241" s="1704"/>
    </row>
    <row r="1242" spans="1:1" s="617" customFormat="1">
      <c r="A1242" s="1704"/>
    </row>
    <row r="1243" spans="1:1" s="617" customFormat="1">
      <c r="A1243" s="1704"/>
    </row>
    <row r="1244" spans="1:1" s="617" customFormat="1">
      <c r="A1244" s="1704"/>
    </row>
    <row r="1245" spans="1:1" s="617" customFormat="1">
      <c r="A1245" s="1704"/>
    </row>
    <row r="1246" spans="1:1" s="617" customFormat="1">
      <c r="A1246" s="1704"/>
    </row>
    <row r="1247" spans="1:1" s="617" customFormat="1">
      <c r="A1247" s="1704"/>
    </row>
    <row r="1248" spans="1:1" s="617" customFormat="1">
      <c r="A1248" s="1704"/>
    </row>
    <row r="1249" spans="1:1" s="617" customFormat="1">
      <c r="A1249" s="1704"/>
    </row>
    <row r="1250" spans="1:1" s="617" customFormat="1">
      <c r="A1250" s="1704"/>
    </row>
    <row r="1251" spans="1:1" s="617" customFormat="1">
      <c r="A1251" s="1704"/>
    </row>
    <row r="1252" spans="1:1" s="617" customFormat="1">
      <c r="A1252" s="1704"/>
    </row>
    <row r="1253" spans="1:1" s="617" customFormat="1">
      <c r="A1253" s="1704"/>
    </row>
    <row r="1254" spans="1:1" s="617" customFormat="1">
      <c r="A1254" s="1704"/>
    </row>
    <row r="1255" spans="1:1" s="617" customFormat="1">
      <c r="A1255" s="1704"/>
    </row>
    <row r="1256" spans="1:1" s="617" customFormat="1">
      <c r="A1256" s="1704"/>
    </row>
    <row r="1257" spans="1:1" s="617" customFormat="1">
      <c r="A1257" s="1704"/>
    </row>
    <row r="1258" spans="1:1" s="617" customFormat="1">
      <c r="A1258" s="1704"/>
    </row>
    <row r="1259" spans="1:1" s="617" customFormat="1">
      <c r="A1259" s="1704"/>
    </row>
    <row r="1260" spans="1:1" s="617" customFormat="1">
      <c r="A1260" s="1704"/>
    </row>
    <row r="1261" spans="1:1" s="617" customFormat="1">
      <c r="A1261" s="1704"/>
    </row>
    <row r="1262" spans="1:1" s="617" customFormat="1">
      <c r="A1262" s="1704"/>
    </row>
    <row r="1263" spans="1:1" s="617" customFormat="1">
      <c r="A1263" s="1704"/>
    </row>
    <row r="1264" spans="1:1" s="617" customFormat="1">
      <c r="A1264" s="1704"/>
    </row>
    <row r="1265" spans="1:1" s="617" customFormat="1">
      <c r="A1265" s="1704"/>
    </row>
    <row r="1266" spans="1:1" s="617" customFormat="1">
      <c r="A1266" s="1704"/>
    </row>
    <row r="1267" spans="1:1" s="617" customFormat="1">
      <c r="A1267" s="1704"/>
    </row>
    <row r="1268" spans="1:1" s="617" customFormat="1">
      <c r="A1268" s="1704"/>
    </row>
    <row r="1269" spans="1:1" s="617" customFormat="1">
      <c r="A1269" s="1704"/>
    </row>
    <row r="1270" spans="1:1" s="617" customFormat="1">
      <c r="A1270" s="1704"/>
    </row>
    <row r="1271" spans="1:1" s="617" customFormat="1">
      <c r="A1271" s="1704"/>
    </row>
    <row r="1272" spans="1:1" s="617" customFormat="1">
      <c r="A1272" s="1704"/>
    </row>
    <row r="1273" spans="1:1" s="617" customFormat="1">
      <c r="A1273" s="1704"/>
    </row>
    <row r="1274" spans="1:1" s="617" customFormat="1">
      <c r="A1274" s="1704"/>
    </row>
    <row r="1275" spans="1:1" s="617" customFormat="1">
      <c r="A1275" s="1704"/>
    </row>
    <row r="1276" spans="1:1" s="617" customFormat="1">
      <c r="A1276" s="1704"/>
    </row>
    <row r="1277" spans="1:1" s="617" customFormat="1">
      <c r="A1277" s="1704"/>
    </row>
    <row r="1278" spans="1:1" s="617" customFormat="1">
      <c r="A1278" s="1704"/>
    </row>
    <row r="1279" spans="1:1" s="617" customFormat="1">
      <c r="A1279" s="1704"/>
    </row>
    <row r="1280" spans="1:1" s="617" customFormat="1">
      <c r="A1280" s="1704"/>
    </row>
    <row r="1281" spans="1:1" s="617" customFormat="1">
      <c r="A1281" s="1704"/>
    </row>
    <row r="1282" spans="1:1" s="617" customFormat="1">
      <c r="A1282" s="1704"/>
    </row>
    <row r="1283" spans="1:1" s="617" customFormat="1">
      <c r="A1283" s="1704"/>
    </row>
    <row r="1284" spans="1:1" s="617" customFormat="1">
      <c r="A1284" s="1704"/>
    </row>
    <row r="1285" spans="1:1" s="617" customFormat="1">
      <c r="A1285" s="1704"/>
    </row>
    <row r="1286" spans="1:1" s="617" customFormat="1">
      <c r="A1286" s="1704"/>
    </row>
    <row r="1287" spans="1:1" s="617" customFormat="1">
      <c r="A1287" s="1704"/>
    </row>
    <row r="1288" spans="1:1" s="617" customFormat="1">
      <c r="A1288" s="1704"/>
    </row>
    <row r="1289" spans="1:1" s="617" customFormat="1">
      <c r="A1289" s="1704"/>
    </row>
    <row r="1290" spans="1:1" s="617" customFormat="1">
      <c r="A1290" s="1704"/>
    </row>
    <row r="1291" spans="1:1" s="617" customFormat="1">
      <c r="A1291" s="1704"/>
    </row>
    <row r="1292" spans="1:1" s="617" customFormat="1">
      <c r="A1292" s="1704"/>
    </row>
    <row r="1293" spans="1:1" s="617" customFormat="1">
      <c r="A1293" s="1704"/>
    </row>
    <row r="1294" spans="1:1" s="617" customFormat="1">
      <c r="A1294" s="1704"/>
    </row>
    <row r="1295" spans="1:1" s="617" customFormat="1">
      <c r="A1295" s="1704"/>
    </row>
    <row r="1296" spans="1:1" s="617" customFormat="1">
      <c r="A1296" s="1704"/>
    </row>
    <row r="1297" spans="1:1" s="617" customFormat="1">
      <c r="A1297" s="1704"/>
    </row>
    <row r="1298" spans="1:1" s="617" customFormat="1">
      <c r="A1298" s="1704"/>
    </row>
    <row r="1299" spans="1:1" s="617" customFormat="1">
      <c r="A1299" s="1704"/>
    </row>
    <row r="1300" spans="1:1" s="617" customFormat="1">
      <c r="A1300" s="1704"/>
    </row>
    <row r="1301" spans="1:1" s="617" customFormat="1">
      <c r="A1301" s="1704"/>
    </row>
    <row r="1302" spans="1:1" s="617" customFormat="1">
      <c r="A1302" s="1704"/>
    </row>
    <row r="1303" spans="1:1" s="617" customFormat="1">
      <c r="A1303" s="1704"/>
    </row>
    <row r="1304" spans="1:1" s="617" customFormat="1">
      <c r="A1304" s="1704"/>
    </row>
    <row r="1305" spans="1:1" s="617" customFormat="1">
      <c r="A1305" s="1704"/>
    </row>
    <row r="1306" spans="1:1" s="617" customFormat="1">
      <c r="A1306" s="1704"/>
    </row>
    <row r="1307" spans="1:1" s="617" customFormat="1">
      <c r="A1307" s="1704"/>
    </row>
    <row r="1308" spans="1:1" s="617" customFormat="1">
      <c r="A1308" s="1704"/>
    </row>
    <row r="1309" spans="1:1" s="617" customFormat="1">
      <c r="A1309" s="1704"/>
    </row>
    <row r="1310" spans="1:1" s="617" customFormat="1">
      <c r="A1310" s="1704"/>
    </row>
    <row r="1311" spans="1:1" s="617" customFormat="1">
      <c r="A1311" s="1704"/>
    </row>
    <row r="1312" spans="1:1" s="617" customFormat="1">
      <c r="A1312" s="1704"/>
    </row>
    <row r="1313" spans="1:1" s="617" customFormat="1">
      <c r="A1313" s="1704"/>
    </row>
    <row r="1314" spans="1:1" s="617" customFormat="1">
      <c r="A1314" s="1704"/>
    </row>
    <row r="1315" spans="1:1" s="617" customFormat="1">
      <c r="A1315" s="1704"/>
    </row>
    <row r="1316" spans="1:1" s="617" customFormat="1">
      <c r="A1316" s="1704"/>
    </row>
    <row r="1317" spans="1:1" s="617" customFormat="1">
      <c r="A1317" s="1704"/>
    </row>
    <row r="1318" spans="1:1" s="617" customFormat="1">
      <c r="A1318" s="1704"/>
    </row>
    <row r="1319" spans="1:1" s="617" customFormat="1">
      <c r="A1319" s="1704"/>
    </row>
    <row r="1320" spans="1:1" s="617" customFormat="1">
      <c r="A1320" s="1704"/>
    </row>
    <row r="1321" spans="1:1" s="617" customFormat="1">
      <c r="A1321" s="1704"/>
    </row>
    <row r="1322" spans="1:1" s="617" customFormat="1">
      <c r="A1322" s="1704"/>
    </row>
    <row r="1323" spans="1:1" s="617" customFormat="1">
      <c r="A1323" s="1704"/>
    </row>
    <row r="1324" spans="1:1" s="617" customFormat="1">
      <c r="A1324" s="1704"/>
    </row>
    <row r="1325" spans="1:1" s="617" customFormat="1">
      <c r="A1325" s="1704"/>
    </row>
    <row r="1326" spans="1:1" s="617" customFormat="1">
      <c r="A1326" s="1704"/>
    </row>
    <row r="1327" spans="1:1" s="617" customFormat="1">
      <c r="A1327" s="1704"/>
    </row>
    <row r="1328" spans="1:1" s="617" customFormat="1">
      <c r="A1328" s="1704"/>
    </row>
    <row r="1329" spans="1:1" s="617" customFormat="1">
      <c r="A1329" s="1704"/>
    </row>
    <row r="1330" spans="1:1" s="617" customFormat="1">
      <c r="A1330" s="1704"/>
    </row>
    <row r="1331" spans="1:1" s="617" customFormat="1">
      <c r="A1331" s="1704"/>
    </row>
    <row r="1332" spans="1:1" s="617" customFormat="1">
      <c r="A1332" s="1704"/>
    </row>
    <row r="1333" spans="1:1" s="617" customFormat="1">
      <c r="A1333" s="1704"/>
    </row>
    <row r="1334" spans="1:1" s="617" customFormat="1">
      <c r="A1334" s="1704"/>
    </row>
    <row r="1335" spans="1:1" s="617" customFormat="1">
      <c r="A1335" s="1704"/>
    </row>
    <row r="1336" spans="1:1" s="617" customFormat="1">
      <c r="A1336" s="1704"/>
    </row>
    <row r="1337" spans="1:1" s="617" customFormat="1">
      <c r="A1337" s="1704"/>
    </row>
    <row r="1338" spans="1:1" s="617" customFormat="1">
      <c r="A1338" s="1704"/>
    </row>
    <row r="1339" spans="1:1" s="617" customFormat="1">
      <c r="A1339" s="1704"/>
    </row>
    <row r="1340" spans="1:1" s="617" customFormat="1">
      <c r="A1340" s="1704"/>
    </row>
    <row r="1341" spans="1:1" s="617" customFormat="1">
      <c r="A1341" s="1704"/>
    </row>
    <row r="1342" spans="1:1" s="617" customFormat="1">
      <c r="A1342" s="1704"/>
    </row>
    <row r="1343" spans="1:1" s="617" customFormat="1">
      <c r="A1343" s="1704"/>
    </row>
    <row r="1344" spans="1:1" s="617" customFormat="1">
      <c r="A1344" s="1704"/>
    </row>
    <row r="1345" spans="1:1" s="617" customFormat="1">
      <c r="A1345" s="1704"/>
    </row>
    <row r="1346" spans="1:1" s="617" customFormat="1">
      <c r="A1346" s="1704"/>
    </row>
    <row r="1347" spans="1:1" s="617" customFormat="1">
      <c r="A1347" s="1704"/>
    </row>
    <row r="1348" spans="1:1" s="617" customFormat="1">
      <c r="A1348" s="1704"/>
    </row>
    <row r="1349" spans="1:1" s="617" customFormat="1">
      <c r="A1349" s="1704"/>
    </row>
    <row r="1350" spans="1:1" s="617" customFormat="1">
      <c r="A1350" s="1704"/>
    </row>
    <row r="1351" spans="1:1" s="617" customFormat="1">
      <c r="A1351" s="1704"/>
    </row>
    <row r="1352" spans="1:1" s="617" customFormat="1">
      <c r="A1352" s="1704"/>
    </row>
    <row r="1353" spans="1:1" s="617" customFormat="1">
      <c r="A1353" s="1704"/>
    </row>
    <row r="1354" spans="1:1" s="617" customFormat="1">
      <c r="A1354" s="1704"/>
    </row>
    <row r="1355" spans="1:1" s="617" customFormat="1">
      <c r="A1355" s="1704"/>
    </row>
    <row r="1356" spans="1:1" s="617" customFormat="1">
      <c r="A1356" s="1704"/>
    </row>
    <row r="1357" spans="1:1" s="617" customFormat="1">
      <c r="A1357" s="1704"/>
    </row>
    <row r="1358" spans="1:1" s="617" customFormat="1">
      <c r="A1358" s="1704"/>
    </row>
    <row r="1359" spans="1:1" s="617" customFormat="1">
      <c r="A1359" s="1704"/>
    </row>
    <row r="1360" spans="1:1" s="617" customFormat="1">
      <c r="A1360" s="1704"/>
    </row>
    <row r="1361" spans="1:1" s="617" customFormat="1">
      <c r="A1361" s="1704"/>
    </row>
    <row r="1362" spans="1:1" s="617" customFormat="1">
      <c r="A1362" s="1704"/>
    </row>
    <row r="1363" spans="1:1" s="617" customFormat="1">
      <c r="A1363" s="1704"/>
    </row>
    <row r="1364" spans="1:1" s="617" customFormat="1">
      <c r="A1364" s="1704"/>
    </row>
    <row r="1365" spans="1:1" s="617" customFormat="1">
      <c r="A1365" s="1704"/>
    </row>
    <row r="1366" spans="1:1" s="617" customFormat="1">
      <c r="A1366" s="1704"/>
    </row>
    <row r="1367" spans="1:1" s="617" customFormat="1">
      <c r="A1367" s="1704"/>
    </row>
    <row r="1368" spans="1:1" s="617" customFormat="1">
      <c r="A1368" s="1704"/>
    </row>
    <row r="1369" spans="1:1" s="617" customFormat="1">
      <c r="A1369" s="1704"/>
    </row>
    <row r="1370" spans="1:1" s="617" customFormat="1">
      <c r="A1370" s="1704"/>
    </row>
    <row r="1371" spans="1:1" s="617" customFormat="1">
      <c r="A1371" s="1704"/>
    </row>
    <row r="1372" spans="1:1" s="617" customFormat="1">
      <c r="A1372" s="1704"/>
    </row>
    <row r="1373" spans="1:1" s="617" customFormat="1">
      <c r="A1373" s="1704"/>
    </row>
    <row r="1374" spans="1:1" s="617" customFormat="1">
      <c r="A1374" s="1704"/>
    </row>
    <row r="1375" spans="1:1" s="617" customFormat="1">
      <c r="A1375" s="1704"/>
    </row>
    <row r="1376" spans="1:1" s="617" customFormat="1">
      <c r="A1376" s="1704"/>
    </row>
    <row r="1377" spans="1:1" s="617" customFormat="1">
      <c r="A1377" s="1704"/>
    </row>
    <row r="1378" spans="1:1" s="617" customFormat="1">
      <c r="A1378" s="1704"/>
    </row>
    <row r="1379" spans="1:1" s="617" customFormat="1">
      <c r="A1379" s="1704"/>
    </row>
    <row r="1380" spans="1:1" s="617" customFormat="1">
      <c r="A1380" s="1704"/>
    </row>
    <row r="1381" spans="1:1" s="617" customFormat="1">
      <c r="A1381" s="1704"/>
    </row>
    <row r="1382" spans="1:1" s="617" customFormat="1">
      <c r="A1382" s="1704"/>
    </row>
    <row r="1383" spans="1:1" s="617" customFormat="1">
      <c r="A1383" s="1704"/>
    </row>
    <row r="1384" spans="1:1" s="617" customFormat="1">
      <c r="A1384" s="1704"/>
    </row>
    <row r="1385" spans="1:1" s="617" customFormat="1">
      <c r="A1385" s="1704"/>
    </row>
    <row r="1386" spans="1:1" s="617" customFormat="1">
      <c r="A1386" s="1704"/>
    </row>
    <row r="1387" spans="1:1" s="617" customFormat="1">
      <c r="A1387" s="1704"/>
    </row>
    <row r="1388" spans="1:1" s="617" customFormat="1">
      <c r="A1388" s="1704"/>
    </row>
    <row r="1389" spans="1:1" s="617" customFormat="1">
      <c r="A1389" s="1704"/>
    </row>
    <row r="1390" spans="1:1" s="617" customFormat="1">
      <c r="A1390" s="1704"/>
    </row>
    <row r="1391" spans="1:1" s="617" customFormat="1">
      <c r="A1391" s="1704"/>
    </row>
    <row r="1392" spans="1:1" s="617" customFormat="1">
      <c r="A1392" s="1704"/>
    </row>
    <row r="1393" spans="1:1" s="617" customFormat="1">
      <c r="A1393" s="1704"/>
    </row>
    <row r="1394" spans="1:1" s="617" customFormat="1">
      <c r="A1394" s="1704"/>
    </row>
    <row r="1395" spans="1:1" s="617" customFormat="1">
      <c r="A1395" s="1704"/>
    </row>
    <row r="1396" spans="1:1" s="617" customFormat="1">
      <c r="A1396" s="1704"/>
    </row>
    <row r="1397" spans="1:1" s="617" customFormat="1">
      <c r="A1397" s="1704"/>
    </row>
    <row r="1398" spans="1:1" s="617" customFormat="1">
      <c r="A1398" s="1704"/>
    </row>
    <row r="1399" spans="1:1" s="617" customFormat="1">
      <c r="A1399" s="1704"/>
    </row>
    <row r="1400" spans="1:1" s="617" customFormat="1">
      <c r="A1400" s="1704"/>
    </row>
    <row r="1401" spans="1:1" s="617" customFormat="1">
      <c r="A1401" s="1704"/>
    </row>
    <row r="1402" spans="1:1" s="617" customFormat="1">
      <c r="A1402" s="1704"/>
    </row>
    <row r="1403" spans="1:1" s="617" customFormat="1">
      <c r="A1403" s="1704"/>
    </row>
    <row r="1404" spans="1:1" s="617" customFormat="1">
      <c r="A1404" s="1704"/>
    </row>
    <row r="1405" spans="1:1" s="617" customFormat="1">
      <c r="A1405" s="1704"/>
    </row>
    <row r="1406" spans="1:1" s="617" customFormat="1">
      <c r="A1406" s="1704"/>
    </row>
    <row r="1407" spans="1:1" s="617" customFormat="1">
      <c r="A1407" s="1704"/>
    </row>
    <row r="1408" spans="1:1" s="617" customFormat="1">
      <c r="A1408" s="1704"/>
    </row>
    <row r="1409" spans="1:1" s="617" customFormat="1">
      <c r="A1409" s="1704"/>
    </row>
    <row r="1410" spans="1:1" s="617" customFormat="1">
      <c r="A1410" s="1704"/>
    </row>
    <row r="1411" spans="1:1" s="617" customFormat="1">
      <c r="A1411" s="1704"/>
    </row>
    <row r="1412" spans="1:1" s="617" customFormat="1">
      <c r="A1412" s="1704"/>
    </row>
    <row r="1413" spans="1:1" s="617" customFormat="1">
      <c r="A1413" s="1704"/>
    </row>
    <row r="1414" spans="1:1" s="617" customFormat="1">
      <c r="A1414" s="1704"/>
    </row>
    <row r="1415" spans="1:1" s="617" customFormat="1">
      <c r="A1415" s="1704"/>
    </row>
    <row r="1416" spans="1:1" s="617" customFormat="1">
      <c r="A1416" s="1704"/>
    </row>
    <row r="1417" spans="1:1" s="617" customFormat="1">
      <c r="A1417" s="1704"/>
    </row>
    <row r="1418" spans="1:1" s="617" customFormat="1">
      <c r="A1418" s="1704"/>
    </row>
    <row r="1419" spans="1:1" s="617" customFormat="1">
      <c r="A1419" s="1704"/>
    </row>
    <row r="1420" spans="1:1" s="617" customFormat="1">
      <c r="A1420" s="1704"/>
    </row>
    <row r="1421" spans="1:1" s="617" customFormat="1">
      <c r="A1421" s="1704"/>
    </row>
    <row r="1422" spans="1:1" s="617" customFormat="1">
      <c r="A1422" s="1704"/>
    </row>
    <row r="1423" spans="1:1" s="617" customFormat="1">
      <c r="A1423" s="1704"/>
    </row>
    <row r="1424" spans="1:1" s="617" customFormat="1">
      <c r="A1424" s="1704"/>
    </row>
    <row r="1425" spans="1:1" s="617" customFormat="1">
      <c r="A1425" s="1704"/>
    </row>
    <row r="1426" spans="1:1" s="617" customFormat="1">
      <c r="A1426" s="1704"/>
    </row>
    <row r="1427" spans="1:1" s="617" customFormat="1">
      <c r="A1427" s="1704"/>
    </row>
    <row r="1428" spans="1:1" s="617" customFormat="1">
      <c r="A1428" s="1704"/>
    </row>
    <row r="1429" spans="1:1" s="617" customFormat="1">
      <c r="A1429" s="1704"/>
    </row>
    <row r="1430" spans="1:1" s="617" customFormat="1">
      <c r="A1430" s="1704"/>
    </row>
    <row r="1431" spans="1:1" s="617" customFormat="1">
      <c r="A1431" s="1704"/>
    </row>
    <row r="1432" spans="1:1" s="617" customFormat="1">
      <c r="A1432" s="1704"/>
    </row>
    <row r="1433" spans="1:1" s="617" customFormat="1">
      <c r="A1433" s="1704"/>
    </row>
    <row r="1434" spans="1:1" s="617" customFormat="1">
      <c r="A1434" s="1704"/>
    </row>
    <row r="1435" spans="1:1" s="617" customFormat="1">
      <c r="A1435" s="1704"/>
    </row>
    <row r="1436" spans="1:1" s="617" customFormat="1">
      <c r="A1436" s="1704"/>
    </row>
    <row r="1437" spans="1:1" s="617" customFormat="1">
      <c r="A1437" s="1704"/>
    </row>
    <row r="1438" spans="1:1" s="617" customFormat="1">
      <c r="A1438" s="1704"/>
    </row>
    <row r="1439" spans="1:1" s="617" customFormat="1">
      <c r="A1439" s="1704"/>
    </row>
    <row r="1440" spans="1:1" s="617" customFormat="1">
      <c r="A1440" s="1704"/>
    </row>
    <row r="1441" spans="1:1" s="617" customFormat="1">
      <c r="A1441" s="1704"/>
    </row>
    <row r="1442" spans="1:1" s="617" customFormat="1">
      <c r="A1442" s="1704"/>
    </row>
    <row r="1443" spans="1:1" s="617" customFormat="1">
      <c r="A1443" s="1704"/>
    </row>
    <row r="1444" spans="1:1" s="617" customFormat="1">
      <c r="A1444" s="1704"/>
    </row>
    <row r="1445" spans="1:1" s="617" customFormat="1">
      <c r="A1445" s="1704"/>
    </row>
    <row r="1446" spans="1:1" s="617" customFormat="1">
      <c r="A1446" s="1704"/>
    </row>
    <row r="1447" spans="1:1" s="617" customFormat="1">
      <c r="A1447" s="1704"/>
    </row>
    <row r="1448" spans="1:1" s="617" customFormat="1">
      <c r="A1448" s="1704"/>
    </row>
    <row r="1449" spans="1:1" s="617" customFormat="1">
      <c r="A1449" s="1704"/>
    </row>
    <row r="1450" spans="1:1" s="617" customFormat="1">
      <c r="A1450" s="1704"/>
    </row>
    <row r="1451" spans="1:1" s="617" customFormat="1">
      <c r="A1451" s="1704"/>
    </row>
    <row r="1452" spans="1:1" s="617" customFormat="1">
      <c r="A1452" s="1704"/>
    </row>
    <row r="1453" spans="1:1" s="617" customFormat="1">
      <c r="A1453" s="1704"/>
    </row>
    <row r="1454" spans="1:1" s="617" customFormat="1">
      <c r="A1454" s="1704"/>
    </row>
    <row r="1455" spans="1:1" s="617" customFormat="1">
      <c r="A1455" s="1704"/>
    </row>
    <row r="1456" spans="1:1" s="617" customFormat="1">
      <c r="A1456" s="1704"/>
    </row>
    <row r="1457" spans="1:1" s="617" customFormat="1">
      <c r="A1457" s="1704"/>
    </row>
    <row r="1458" spans="1:1" s="617" customFormat="1">
      <c r="A1458" s="1704"/>
    </row>
    <row r="1459" spans="1:1" s="617" customFormat="1">
      <c r="A1459" s="1704"/>
    </row>
    <row r="1460" spans="1:1" s="617" customFormat="1">
      <c r="A1460" s="1704"/>
    </row>
    <row r="1461" spans="1:1" s="617" customFormat="1">
      <c r="A1461" s="1704"/>
    </row>
    <row r="1462" spans="1:1" s="617" customFormat="1">
      <c r="A1462" s="1704"/>
    </row>
    <row r="1463" spans="1:1" s="617" customFormat="1">
      <c r="A1463" s="1704"/>
    </row>
    <row r="1464" spans="1:1" s="617" customFormat="1">
      <c r="A1464" s="1704"/>
    </row>
    <row r="1465" spans="1:1" s="617" customFormat="1">
      <c r="A1465" s="1704"/>
    </row>
    <row r="1466" spans="1:1" s="617" customFormat="1">
      <c r="A1466" s="1704"/>
    </row>
    <row r="1467" spans="1:1" s="617" customFormat="1">
      <c r="A1467" s="1704"/>
    </row>
    <row r="1468" spans="1:1" s="617" customFormat="1">
      <c r="A1468" s="1704"/>
    </row>
    <row r="1469" spans="1:1" s="617" customFormat="1">
      <c r="A1469" s="1704"/>
    </row>
    <row r="1470" spans="1:1" s="617" customFormat="1">
      <c r="A1470" s="1704"/>
    </row>
    <row r="1471" spans="1:1" s="617" customFormat="1">
      <c r="A1471" s="1704"/>
    </row>
    <row r="1472" spans="1:1" s="617" customFormat="1">
      <c r="A1472" s="1704"/>
    </row>
    <row r="1473" spans="1:1" s="617" customFormat="1">
      <c r="A1473" s="1704"/>
    </row>
    <row r="1474" spans="1:1" s="617" customFormat="1">
      <c r="A1474" s="1704"/>
    </row>
    <row r="1475" spans="1:1" s="617" customFormat="1">
      <c r="A1475" s="1704"/>
    </row>
    <row r="1476" spans="1:1" s="617" customFormat="1">
      <c r="A1476" s="1704"/>
    </row>
    <row r="1477" spans="1:1" s="617" customFormat="1">
      <c r="A1477" s="1704"/>
    </row>
    <row r="1478" spans="1:1" s="617" customFormat="1">
      <c r="A1478" s="1704"/>
    </row>
    <row r="1479" spans="1:1" s="617" customFormat="1">
      <c r="A1479" s="1704"/>
    </row>
    <row r="1480" spans="1:1" s="617" customFormat="1">
      <c r="A1480" s="1704"/>
    </row>
    <row r="1481" spans="1:1" s="617" customFormat="1">
      <c r="A1481" s="1704"/>
    </row>
    <row r="1482" spans="1:1" s="617" customFormat="1">
      <c r="A1482" s="1704"/>
    </row>
    <row r="1483" spans="1:1" s="617" customFormat="1">
      <c r="A1483" s="1704"/>
    </row>
    <row r="1484" spans="1:1" s="617" customFormat="1">
      <c r="A1484" s="1704"/>
    </row>
    <row r="1485" spans="1:1" s="617" customFormat="1">
      <c r="A1485" s="1704"/>
    </row>
    <row r="1486" spans="1:1" s="617" customFormat="1">
      <c r="A1486" s="1704"/>
    </row>
    <row r="1487" spans="1:1" s="617" customFormat="1">
      <c r="A1487" s="1704"/>
    </row>
    <row r="1488" spans="1:1" s="617" customFormat="1">
      <c r="A1488" s="1704"/>
    </row>
    <row r="1489" spans="1:1" s="617" customFormat="1">
      <c r="A1489" s="1704"/>
    </row>
    <row r="1490" spans="1:1" s="617" customFormat="1">
      <c r="A1490" s="1704"/>
    </row>
    <row r="1491" spans="1:1" s="617" customFormat="1">
      <c r="A1491" s="1704"/>
    </row>
    <row r="1492" spans="1:1" s="617" customFormat="1">
      <c r="A1492" s="1704"/>
    </row>
    <row r="1493" spans="1:1" s="617" customFormat="1">
      <c r="A1493" s="1704"/>
    </row>
    <row r="1494" spans="1:1" s="617" customFormat="1">
      <c r="A1494" s="1704"/>
    </row>
    <row r="1495" spans="1:1" s="617" customFormat="1">
      <c r="A1495" s="1704"/>
    </row>
    <row r="1496" spans="1:1" s="617" customFormat="1">
      <c r="A1496" s="1704"/>
    </row>
    <row r="1497" spans="1:1" s="617" customFormat="1">
      <c r="A1497" s="1704"/>
    </row>
    <row r="1498" spans="1:1" s="617" customFormat="1">
      <c r="A1498" s="1704"/>
    </row>
    <row r="1499" spans="1:1" s="617" customFormat="1">
      <c r="A1499" s="1704"/>
    </row>
    <row r="1500" spans="1:1" s="617" customFormat="1">
      <c r="A1500" s="1704"/>
    </row>
    <row r="1501" spans="1:1" s="617" customFormat="1">
      <c r="A1501" s="1704"/>
    </row>
    <row r="1502" spans="1:1" s="617" customFormat="1">
      <c r="A1502" s="1704"/>
    </row>
    <row r="1503" spans="1:1" s="617" customFormat="1">
      <c r="A1503" s="1704"/>
    </row>
    <row r="1504" spans="1:1" s="617" customFormat="1">
      <c r="A1504" s="1704"/>
    </row>
    <row r="1505" spans="1:1" s="617" customFormat="1">
      <c r="A1505" s="1704"/>
    </row>
    <row r="1506" spans="1:1" s="617" customFormat="1">
      <c r="A1506" s="1704"/>
    </row>
    <row r="1507" spans="1:1" s="617" customFormat="1">
      <c r="A1507" s="1704"/>
    </row>
    <row r="1508" spans="1:1" s="617" customFormat="1">
      <c r="A1508" s="1704"/>
    </row>
    <row r="1509" spans="1:1" s="617" customFormat="1">
      <c r="A1509" s="1704"/>
    </row>
    <row r="1510" spans="1:1" s="617" customFormat="1">
      <c r="A1510" s="1704"/>
    </row>
    <row r="1511" spans="1:1" s="617" customFormat="1">
      <c r="A1511" s="1704"/>
    </row>
    <row r="1512" spans="1:1" s="617" customFormat="1">
      <c r="A1512" s="1704"/>
    </row>
    <row r="1513" spans="1:1" s="617" customFormat="1">
      <c r="A1513" s="1704"/>
    </row>
    <row r="1514" spans="1:1" s="617" customFormat="1">
      <c r="A1514" s="1704"/>
    </row>
    <row r="1515" spans="1:1" s="617" customFormat="1">
      <c r="A1515" s="1704"/>
    </row>
    <row r="1516" spans="1:1" s="617" customFormat="1">
      <c r="A1516" s="1704"/>
    </row>
    <row r="1517" spans="1:1" s="617" customFormat="1">
      <c r="A1517" s="1704"/>
    </row>
    <row r="1518" spans="1:1" s="617" customFormat="1">
      <c r="A1518" s="1704"/>
    </row>
    <row r="1519" spans="1:1" s="617" customFormat="1">
      <c r="A1519" s="1704"/>
    </row>
    <row r="1520" spans="1:1" s="617" customFormat="1">
      <c r="A1520" s="1704"/>
    </row>
    <row r="1521" spans="1:1" s="617" customFormat="1">
      <c r="A1521" s="1704"/>
    </row>
    <row r="1522" spans="1:1" s="617" customFormat="1">
      <c r="A1522" s="1704"/>
    </row>
    <row r="1523" spans="1:1" s="617" customFormat="1">
      <c r="A1523" s="1704"/>
    </row>
    <row r="1524" spans="1:1" s="617" customFormat="1">
      <c r="A1524" s="1704"/>
    </row>
    <row r="1525" spans="1:1" s="617" customFormat="1">
      <c r="A1525" s="1704"/>
    </row>
    <row r="1526" spans="1:1" s="617" customFormat="1">
      <c r="A1526" s="1704"/>
    </row>
    <row r="1527" spans="1:1" s="617" customFormat="1">
      <c r="A1527" s="1704"/>
    </row>
    <row r="1528" spans="1:1" s="617" customFormat="1">
      <c r="A1528" s="1704"/>
    </row>
    <row r="1529" spans="1:1" s="617" customFormat="1">
      <c r="A1529" s="1704"/>
    </row>
    <row r="1530" spans="1:1" s="617" customFormat="1">
      <c r="A1530" s="1704"/>
    </row>
    <row r="1531" spans="1:1" s="617" customFormat="1">
      <c r="A1531" s="1704"/>
    </row>
    <row r="1532" spans="1:1" s="617" customFormat="1">
      <c r="A1532" s="1704"/>
    </row>
    <row r="1533" spans="1:1" s="617" customFormat="1">
      <c r="A1533" s="1704"/>
    </row>
    <row r="1534" spans="1:1" s="617" customFormat="1">
      <c r="A1534" s="1704"/>
    </row>
    <row r="1535" spans="1:1" s="617" customFormat="1">
      <c r="A1535" s="1704"/>
    </row>
    <row r="1536" spans="1:1" s="617" customFormat="1">
      <c r="A1536" s="1704"/>
    </row>
    <row r="1537" spans="1:1" s="617" customFormat="1">
      <c r="A1537" s="1704"/>
    </row>
    <row r="1538" spans="1:1" s="617" customFormat="1">
      <c r="A1538" s="1704"/>
    </row>
    <row r="1539" spans="1:1" s="617" customFormat="1">
      <c r="A1539" s="1704"/>
    </row>
    <row r="1540" spans="1:1" s="617" customFormat="1">
      <c r="A1540" s="1704"/>
    </row>
    <row r="1541" spans="1:1" s="617" customFormat="1">
      <c r="A1541" s="1704"/>
    </row>
    <row r="1542" spans="1:1" s="617" customFormat="1">
      <c r="A1542" s="1704"/>
    </row>
    <row r="1543" spans="1:1" s="617" customFormat="1">
      <c r="A1543" s="1704"/>
    </row>
    <row r="1544" spans="1:1" s="617" customFormat="1">
      <c r="A1544" s="1704"/>
    </row>
    <row r="1545" spans="1:1" s="617" customFormat="1">
      <c r="A1545" s="1704"/>
    </row>
    <row r="1546" spans="1:1" s="617" customFormat="1">
      <c r="A1546" s="1704"/>
    </row>
    <row r="1547" spans="1:1" s="617" customFormat="1">
      <c r="A1547" s="1704"/>
    </row>
    <row r="1548" spans="1:1" s="617" customFormat="1">
      <c r="A1548" s="1704"/>
    </row>
    <row r="1549" spans="1:1" s="617" customFormat="1">
      <c r="A1549" s="1704"/>
    </row>
    <row r="1550" spans="1:1" s="617" customFormat="1">
      <c r="A1550" s="1704"/>
    </row>
    <row r="1551" spans="1:1" s="617" customFormat="1">
      <c r="A1551" s="1704"/>
    </row>
    <row r="1552" spans="1:1" s="617" customFormat="1">
      <c r="A1552" s="1704"/>
    </row>
    <row r="1553" spans="1:1" s="617" customFormat="1">
      <c r="A1553" s="1704"/>
    </row>
    <row r="1554" spans="1:1" s="617" customFormat="1">
      <c r="A1554" s="1704"/>
    </row>
    <row r="1555" spans="1:1" s="617" customFormat="1">
      <c r="A1555" s="1704"/>
    </row>
    <row r="1556" spans="1:1" s="617" customFormat="1">
      <c r="A1556" s="1704"/>
    </row>
    <row r="1557" spans="1:1" s="617" customFormat="1">
      <c r="A1557" s="1704"/>
    </row>
    <row r="1558" spans="1:1" s="617" customFormat="1">
      <c r="A1558" s="1704"/>
    </row>
    <row r="1559" spans="1:1" s="617" customFormat="1">
      <c r="A1559" s="1704"/>
    </row>
    <row r="1560" spans="1:1" s="617" customFormat="1">
      <c r="A1560" s="1704"/>
    </row>
    <row r="1561" spans="1:1" s="617" customFormat="1">
      <c r="A1561" s="1704"/>
    </row>
    <row r="1562" spans="1:1" s="617" customFormat="1">
      <c r="A1562" s="1704"/>
    </row>
    <row r="1563" spans="1:1" s="617" customFormat="1">
      <c r="A1563" s="1704"/>
    </row>
    <row r="1564" spans="1:1" s="617" customFormat="1">
      <c r="A1564" s="1704"/>
    </row>
    <row r="1565" spans="1:1" s="617" customFormat="1">
      <c r="A1565" s="1704"/>
    </row>
    <row r="1566" spans="1:1" s="617" customFormat="1">
      <c r="A1566" s="1704"/>
    </row>
    <row r="1567" spans="1:1" s="617" customFormat="1">
      <c r="A1567" s="1704"/>
    </row>
    <row r="1568" spans="1:1" s="617" customFormat="1">
      <c r="A1568" s="1704"/>
    </row>
    <row r="1569" spans="1:1" s="617" customFormat="1">
      <c r="A1569" s="1704"/>
    </row>
    <row r="1570" spans="1:1" s="617" customFormat="1">
      <c r="A1570" s="1704"/>
    </row>
    <row r="1571" spans="1:1" s="617" customFormat="1">
      <c r="A1571" s="1704"/>
    </row>
    <row r="1572" spans="1:1" s="617" customFormat="1">
      <c r="A1572" s="1704"/>
    </row>
    <row r="1573" spans="1:1" s="617" customFormat="1">
      <c r="A1573" s="1704"/>
    </row>
    <row r="1574" spans="1:1" s="617" customFormat="1">
      <c r="A1574" s="1704"/>
    </row>
    <row r="1575" spans="1:1" s="617" customFormat="1">
      <c r="A1575" s="1704"/>
    </row>
    <row r="1576" spans="1:1" s="617" customFormat="1">
      <c r="A1576" s="1704"/>
    </row>
    <row r="1577" spans="1:1" s="617" customFormat="1">
      <c r="A1577" s="1704"/>
    </row>
    <row r="1578" spans="1:1" s="617" customFormat="1">
      <c r="A1578" s="1704"/>
    </row>
    <row r="1579" spans="1:1" s="617" customFormat="1">
      <c r="A1579" s="1704"/>
    </row>
    <row r="1580" spans="1:1" s="617" customFormat="1">
      <c r="A1580" s="1704"/>
    </row>
    <row r="1581" spans="1:1" s="617" customFormat="1">
      <c r="A1581" s="1704"/>
    </row>
    <row r="1582" spans="1:1" s="617" customFormat="1">
      <c r="A1582" s="1704"/>
    </row>
    <row r="1583" spans="1:1" s="617" customFormat="1">
      <c r="A1583" s="1704"/>
    </row>
    <row r="1584" spans="1:1" s="617" customFormat="1">
      <c r="A1584" s="1704"/>
    </row>
    <row r="1585" spans="1:1" s="617" customFormat="1">
      <c r="A1585" s="1704"/>
    </row>
    <row r="1586" spans="1:1" s="617" customFormat="1">
      <c r="A1586" s="1704"/>
    </row>
    <row r="1587" spans="1:1" s="617" customFormat="1">
      <c r="A1587" s="1704"/>
    </row>
    <row r="1588" spans="1:1" s="617" customFormat="1">
      <c r="A1588" s="1704"/>
    </row>
    <row r="1589" spans="1:1" s="617" customFormat="1">
      <c r="A1589" s="1704"/>
    </row>
    <row r="1590" spans="1:1" s="617" customFormat="1">
      <c r="A1590" s="1704"/>
    </row>
    <row r="1591" spans="1:1" s="617" customFormat="1">
      <c r="A1591" s="1704"/>
    </row>
    <row r="1592" spans="1:1" s="617" customFormat="1">
      <c r="A1592" s="1704"/>
    </row>
    <row r="1593" spans="1:1" s="617" customFormat="1">
      <c r="A1593" s="1704"/>
    </row>
    <row r="1594" spans="1:1" s="617" customFormat="1">
      <c r="A1594" s="1704"/>
    </row>
    <row r="1595" spans="1:1" s="617" customFormat="1">
      <c r="A1595" s="1704"/>
    </row>
    <row r="1596" spans="1:1" s="617" customFormat="1">
      <c r="A1596" s="1704"/>
    </row>
    <row r="1597" spans="1:1" s="617" customFormat="1">
      <c r="A1597" s="1704"/>
    </row>
    <row r="1598" spans="1:1" s="617" customFormat="1">
      <c r="A1598" s="1704"/>
    </row>
    <row r="1599" spans="1:1" s="617" customFormat="1">
      <c r="A1599" s="1704"/>
    </row>
    <row r="1600" spans="1:1" s="617" customFormat="1">
      <c r="A1600" s="1704"/>
    </row>
    <row r="1601" spans="1:1" s="617" customFormat="1">
      <c r="A1601" s="1704"/>
    </row>
    <row r="1602" spans="1:1" s="617" customFormat="1">
      <c r="A1602" s="1704"/>
    </row>
    <row r="1603" spans="1:1" s="617" customFormat="1">
      <c r="A1603" s="1704"/>
    </row>
    <row r="1604" spans="1:1" s="617" customFormat="1">
      <c r="A1604" s="1704"/>
    </row>
    <row r="1605" spans="1:1" s="617" customFormat="1">
      <c r="A1605" s="1704"/>
    </row>
    <row r="1606" spans="1:1" s="617" customFormat="1">
      <c r="A1606" s="1704"/>
    </row>
    <row r="1607" spans="1:1" s="617" customFormat="1">
      <c r="A1607" s="1704"/>
    </row>
    <row r="1608" spans="1:1" s="617" customFormat="1">
      <c r="A1608" s="1704"/>
    </row>
    <row r="1609" spans="1:1" s="617" customFormat="1">
      <c r="A1609" s="1704"/>
    </row>
    <row r="1610" spans="1:1" s="617" customFormat="1">
      <c r="A1610" s="1704"/>
    </row>
    <row r="1611" spans="1:1" s="617" customFormat="1">
      <c r="A1611" s="1704"/>
    </row>
    <row r="1612" spans="1:1" s="617" customFormat="1">
      <c r="A1612" s="1704"/>
    </row>
    <row r="1613" spans="1:1" s="617" customFormat="1">
      <c r="A1613" s="1704"/>
    </row>
    <row r="1614" spans="1:1" s="617" customFormat="1">
      <c r="A1614" s="1704"/>
    </row>
    <row r="1615" spans="1:1" s="617" customFormat="1">
      <c r="A1615" s="1704"/>
    </row>
    <row r="1616" spans="1:1" s="617" customFormat="1">
      <c r="A1616" s="1704"/>
    </row>
    <row r="1617" spans="1:1" s="617" customFormat="1">
      <c r="A1617" s="1704"/>
    </row>
    <row r="1618" spans="1:1" s="617" customFormat="1">
      <c r="A1618" s="1704"/>
    </row>
    <row r="1619" spans="1:1" s="617" customFormat="1">
      <c r="A1619" s="1704"/>
    </row>
    <row r="1620" spans="1:1" s="617" customFormat="1">
      <c r="A1620" s="1704"/>
    </row>
    <row r="1621" spans="1:1" s="617" customFormat="1">
      <c r="A1621" s="1704"/>
    </row>
    <row r="1622" spans="1:1" s="617" customFormat="1">
      <c r="A1622" s="1704"/>
    </row>
    <row r="1623" spans="1:1" s="617" customFormat="1">
      <c r="A1623" s="1704"/>
    </row>
    <row r="1624" spans="1:1" s="617" customFormat="1">
      <c r="A1624" s="1704"/>
    </row>
    <row r="1625" spans="1:1" s="617" customFormat="1">
      <c r="A1625" s="1704"/>
    </row>
    <row r="1626" spans="1:1" s="617" customFormat="1">
      <c r="A1626" s="1704"/>
    </row>
    <row r="1627" spans="1:1" s="617" customFormat="1">
      <c r="A1627" s="1704"/>
    </row>
    <row r="1628" spans="1:1" s="617" customFormat="1">
      <c r="A1628" s="1704"/>
    </row>
    <row r="1629" spans="1:1" s="617" customFormat="1">
      <c r="A1629" s="1704"/>
    </row>
    <row r="1630" spans="1:1" s="617" customFormat="1">
      <c r="A1630" s="1704"/>
    </row>
    <row r="1631" spans="1:1" s="617" customFormat="1">
      <c r="A1631" s="1704"/>
    </row>
    <row r="1632" spans="1:1" s="617" customFormat="1">
      <c r="A1632" s="1704"/>
    </row>
    <row r="1633" spans="1:1" s="617" customFormat="1">
      <c r="A1633" s="1704"/>
    </row>
    <row r="1634" spans="1:1" s="617" customFormat="1">
      <c r="A1634" s="1704"/>
    </row>
    <row r="1635" spans="1:1" s="617" customFormat="1">
      <c r="A1635" s="1704"/>
    </row>
    <row r="1636" spans="1:1" s="617" customFormat="1">
      <c r="A1636" s="1704"/>
    </row>
    <row r="1637" spans="1:1" s="617" customFormat="1">
      <c r="A1637" s="1704"/>
    </row>
    <row r="1638" spans="1:1" s="617" customFormat="1">
      <c r="A1638" s="1704"/>
    </row>
    <row r="1639" spans="1:1" s="617" customFormat="1">
      <c r="A1639" s="1704"/>
    </row>
    <row r="1640" spans="1:1" s="617" customFormat="1">
      <c r="A1640" s="1704"/>
    </row>
    <row r="1641" spans="1:1" s="617" customFormat="1">
      <c r="A1641" s="1704"/>
    </row>
    <row r="1642" spans="1:1" s="617" customFormat="1">
      <c r="A1642" s="1704"/>
    </row>
    <row r="1643" spans="1:1" s="617" customFormat="1">
      <c r="A1643" s="1704"/>
    </row>
    <row r="1644" spans="1:1" s="617" customFormat="1">
      <c r="A1644" s="1704"/>
    </row>
    <row r="1645" spans="1:1" s="617" customFormat="1">
      <c r="A1645" s="1704"/>
    </row>
    <row r="1646" spans="1:1" s="617" customFormat="1">
      <c r="A1646" s="1704"/>
    </row>
    <row r="1647" spans="1:1" s="617" customFormat="1">
      <c r="A1647" s="1704"/>
    </row>
    <row r="1648" spans="1:1" s="617" customFormat="1">
      <c r="A1648" s="1704"/>
    </row>
    <row r="1649" spans="1:12" s="617" customFormat="1">
      <c r="A1649" s="1704"/>
    </row>
    <row r="1650" spans="1:12">
      <c r="I1650" s="617"/>
      <c r="J1650" s="617"/>
      <c r="K1650" s="617"/>
      <c r="L1650" s="617"/>
    </row>
  </sheetData>
  <mergeCells count="11">
    <mergeCell ref="A9:B9"/>
    <mergeCell ref="A10:B10"/>
    <mergeCell ref="A11:B11"/>
    <mergeCell ref="A12:B12"/>
    <mergeCell ref="A13:B13"/>
    <mergeCell ref="A8:B8"/>
    <mergeCell ref="A1:F1"/>
    <mergeCell ref="A2:B2"/>
    <mergeCell ref="H2:J2"/>
    <mergeCell ref="A3:B3"/>
    <mergeCell ref="A4:A7"/>
  </mergeCells>
  <phoneticPr fontId="9" type="noConversion"/>
  <pageMargins left="0.7" right="0.7" top="0.75" bottom="0.75" header="0.3" footer="0.3"/>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BB378-DBD1-419C-9F7B-49213714AEBC}">
  <sheetPr>
    <pageSetUpPr fitToPage="1"/>
  </sheetPr>
  <dimension ref="A1:O152"/>
  <sheetViews>
    <sheetView view="pageBreakPreview" zoomScale="115" zoomScaleNormal="100" zoomScaleSheetLayoutView="115" workbookViewId="0"/>
  </sheetViews>
  <sheetFormatPr defaultRowHeight="14.25"/>
  <cols>
    <col min="1" max="1" width="32.375" bestFit="1" customWidth="1"/>
    <col min="4" max="4" width="9" customWidth="1"/>
    <col min="5" max="5" width="11.5" bestFit="1" customWidth="1"/>
    <col min="7" max="7" width="10.5" bestFit="1" customWidth="1"/>
    <col min="9" max="9" width="10.5" bestFit="1" customWidth="1"/>
    <col min="11" max="11" width="10.5" bestFit="1" customWidth="1"/>
    <col min="12" max="12" width="10" customWidth="1"/>
    <col min="13" max="13" width="10.5" bestFit="1" customWidth="1"/>
    <col min="15" max="15" width="9.25" hidden="1" customWidth="1"/>
    <col min="16" max="16" width="0" hidden="1" customWidth="1"/>
  </cols>
  <sheetData>
    <row r="1" spans="1:15" s="461" customFormat="1" ht="18" customHeight="1">
      <c r="A1" s="1715" t="s">
        <v>1717</v>
      </c>
      <c r="B1" s="1715"/>
      <c r="C1" s="1715"/>
      <c r="D1" s="1715"/>
      <c r="E1" s="1715"/>
      <c r="F1" s="1715"/>
      <c r="G1" s="1715"/>
      <c r="H1" s="1715"/>
      <c r="I1" s="1715"/>
      <c r="J1" s="1715"/>
      <c r="K1" s="1715"/>
      <c r="L1" s="1715"/>
      <c r="M1" s="1715"/>
      <c r="N1" s="1715"/>
      <c r="O1" s="1777">
        <f>129391230/146935000</f>
        <v>0.88060183074148435</v>
      </c>
    </row>
    <row r="2" spans="1:15" s="265" customFormat="1" ht="18" customHeight="1">
      <c r="A2" s="1716" t="s">
        <v>787</v>
      </c>
      <c r="B2" s="1717">
        <f>E26</f>
        <v>143340800</v>
      </c>
      <c r="C2" s="1718" t="s">
        <v>3</v>
      </c>
      <c r="D2" s="1719"/>
      <c r="E2" s="1717"/>
      <c r="F2" s="1717"/>
      <c r="G2" s="1717"/>
      <c r="H2" s="1717"/>
      <c r="I2" s="1717"/>
      <c r="J2" s="1717"/>
      <c r="K2" s="1719"/>
      <c r="L2" s="1719"/>
      <c r="M2" s="1979"/>
      <c r="N2" s="1979"/>
    </row>
    <row r="3" spans="1:15" s="474" customFormat="1" ht="18" customHeight="1">
      <c r="A3" s="1980" t="s">
        <v>1085</v>
      </c>
      <c r="B3" s="1983" t="s">
        <v>1691</v>
      </c>
      <c r="C3" s="1986" t="s">
        <v>118</v>
      </c>
      <c r="D3" s="1986" t="s">
        <v>1692</v>
      </c>
      <c r="E3" s="1987" t="s">
        <v>637</v>
      </c>
      <c r="F3" s="1990" t="s">
        <v>790</v>
      </c>
      <c r="G3" s="1990"/>
      <c r="H3" s="1992" t="s">
        <v>643</v>
      </c>
      <c r="I3" s="1993"/>
      <c r="J3" s="1993"/>
      <c r="K3" s="1993"/>
      <c r="L3" s="1993"/>
      <c r="M3" s="1993"/>
      <c r="N3" s="1994"/>
    </row>
    <row r="4" spans="1:15" s="474" customFormat="1" ht="18" customHeight="1">
      <c r="A4" s="1981"/>
      <c r="B4" s="1984"/>
      <c r="C4" s="1984"/>
      <c r="D4" s="1984"/>
      <c r="E4" s="1988"/>
      <c r="F4" s="1991"/>
      <c r="G4" s="1991"/>
      <c r="H4" s="1995" t="s">
        <v>1693</v>
      </c>
      <c r="I4" s="1996"/>
      <c r="J4" s="1991" t="s">
        <v>1064</v>
      </c>
      <c r="K4" s="1991"/>
      <c r="L4" s="1984" t="s">
        <v>1065</v>
      </c>
      <c r="M4" s="1984"/>
      <c r="N4" s="1997" t="s">
        <v>1247</v>
      </c>
    </row>
    <row r="5" spans="1:15" s="474" customFormat="1" ht="18" customHeight="1" thickBot="1">
      <c r="A5" s="1982"/>
      <c r="B5" s="1985"/>
      <c r="C5" s="1985"/>
      <c r="D5" s="1985"/>
      <c r="E5" s="1989"/>
      <c r="F5" s="1721" t="s">
        <v>4</v>
      </c>
      <c r="G5" s="1721" t="s">
        <v>792</v>
      </c>
      <c r="H5" s="1721" t="s">
        <v>4</v>
      </c>
      <c r="I5" s="1721" t="s">
        <v>793</v>
      </c>
      <c r="J5" s="1721" t="s">
        <v>4</v>
      </c>
      <c r="K5" s="1721" t="s">
        <v>793</v>
      </c>
      <c r="L5" s="1721" t="s">
        <v>4</v>
      </c>
      <c r="M5" s="1721" t="s">
        <v>793</v>
      </c>
      <c r="N5" s="1998"/>
    </row>
    <row r="6" spans="1:15" s="474" customFormat="1" ht="18" customHeight="1" thickTop="1">
      <c r="A6" s="1722" t="s">
        <v>1668</v>
      </c>
      <c r="B6" s="588"/>
      <c r="C6" s="498">
        <v>1</v>
      </c>
      <c r="D6" s="498" t="s">
        <v>528</v>
      </c>
      <c r="E6" s="1723">
        <f t="shared" ref="E6:E7" si="0">SUM(G6,I6,K6,M6)</f>
        <v>67666464</v>
      </c>
      <c r="F6" s="1723">
        <f>G56</f>
        <v>27956715</v>
      </c>
      <c r="G6" s="1723">
        <f>TRUNC(C6*F6,0)</f>
        <v>27956715</v>
      </c>
      <c r="H6" s="1723">
        <f>I56</f>
        <v>28248305</v>
      </c>
      <c r="I6" s="1723">
        <f>TRUNC(C6*H6,0)</f>
        <v>28248305</v>
      </c>
      <c r="J6" s="1723">
        <f>K56</f>
        <v>5515442</v>
      </c>
      <c r="K6" s="1723">
        <f>TRUNC(C6*J6,0)</f>
        <v>5515442</v>
      </c>
      <c r="L6" s="1723">
        <f>M56</f>
        <v>5946002</v>
      </c>
      <c r="M6" s="1723">
        <f>TRUNC(C6*L6,0)</f>
        <v>5946002</v>
      </c>
      <c r="N6" s="1724"/>
    </row>
    <row r="7" spans="1:15" s="474" customFormat="1" ht="18" customHeight="1">
      <c r="A7" s="1722" t="s">
        <v>1694</v>
      </c>
      <c r="B7" s="588"/>
      <c r="C7" s="498">
        <v>1</v>
      </c>
      <c r="D7" s="498" t="s">
        <v>528</v>
      </c>
      <c r="E7" s="1723">
        <f t="shared" si="0"/>
        <v>75674336</v>
      </c>
      <c r="F7" s="1723">
        <f>G87</f>
        <v>28681716</v>
      </c>
      <c r="G7" s="1723">
        <f>TRUNC(C7*F7,0)</f>
        <v>28681716</v>
      </c>
      <c r="H7" s="1723">
        <f>I87</f>
        <v>31993891</v>
      </c>
      <c r="I7" s="1723">
        <f>TRUNC(C7*H7,0)</f>
        <v>31993891</v>
      </c>
      <c r="J7" s="1723">
        <f>K87</f>
        <v>6880970</v>
      </c>
      <c r="K7" s="1723">
        <f>TRUNC(C7*J7,0)</f>
        <v>6880970</v>
      </c>
      <c r="L7" s="1723">
        <f>M87</f>
        <v>8117759</v>
      </c>
      <c r="M7" s="1723">
        <f>TRUNC(C7*L7,0)</f>
        <v>8117759</v>
      </c>
      <c r="N7" s="1724"/>
    </row>
    <row r="8" spans="1:15" s="474" customFormat="1" ht="18" customHeight="1">
      <c r="A8" s="1725"/>
      <c r="B8" s="588"/>
      <c r="C8" s="498"/>
      <c r="D8" s="498"/>
      <c r="E8" s="1723"/>
      <c r="F8" s="1723"/>
      <c r="G8" s="1723"/>
      <c r="H8" s="1723"/>
      <c r="I8" s="1723"/>
      <c r="J8" s="1723"/>
      <c r="K8" s="1723"/>
      <c r="L8" s="1723"/>
      <c r="M8" s="1723"/>
      <c r="N8" s="1724"/>
    </row>
    <row r="9" spans="1:15" s="474" customFormat="1" ht="18" customHeight="1">
      <c r="A9" s="1725"/>
      <c r="B9" s="588"/>
      <c r="C9" s="498"/>
      <c r="D9" s="498"/>
      <c r="E9" s="1723"/>
      <c r="F9" s="1723"/>
      <c r="G9" s="1723"/>
      <c r="H9" s="1723"/>
      <c r="I9" s="1723"/>
      <c r="J9" s="1723"/>
      <c r="K9" s="1723"/>
      <c r="L9" s="1723"/>
      <c r="M9" s="1723"/>
      <c r="N9" s="1724"/>
    </row>
    <row r="10" spans="1:15" s="474" customFormat="1" ht="18" customHeight="1">
      <c r="A10" s="1725"/>
      <c r="B10" s="588"/>
      <c r="C10" s="498"/>
      <c r="D10" s="498"/>
      <c r="E10" s="1723"/>
      <c r="F10" s="1723"/>
      <c r="G10" s="1723"/>
      <c r="H10" s="1723"/>
      <c r="I10" s="1723"/>
      <c r="J10" s="1723"/>
      <c r="K10" s="1723"/>
      <c r="L10" s="1723"/>
      <c r="M10" s="1723"/>
      <c r="N10" s="1724"/>
    </row>
    <row r="11" spans="1:15" s="474" customFormat="1" ht="18" customHeight="1">
      <c r="A11" s="1725"/>
      <c r="B11" s="588"/>
      <c r="C11" s="498"/>
      <c r="D11" s="498"/>
      <c r="E11" s="1723"/>
      <c r="F11" s="1723"/>
      <c r="G11" s="1723"/>
      <c r="H11" s="1723"/>
      <c r="I11" s="1723"/>
      <c r="J11" s="1723"/>
      <c r="K11" s="1723"/>
      <c r="L11" s="1723"/>
      <c r="M11" s="1723"/>
      <c r="N11" s="1724"/>
    </row>
    <row r="12" spans="1:15" s="474" customFormat="1" ht="18" customHeight="1">
      <c r="A12" s="1725"/>
      <c r="B12" s="588"/>
      <c r="C12" s="498"/>
      <c r="D12" s="498"/>
      <c r="E12" s="1723"/>
      <c r="F12" s="1723"/>
      <c r="G12" s="1723"/>
      <c r="H12" s="1723"/>
      <c r="I12" s="1723"/>
      <c r="J12" s="1723"/>
      <c r="K12" s="1723"/>
      <c r="L12" s="1723"/>
      <c r="M12" s="1723"/>
      <c r="N12" s="1724"/>
    </row>
    <row r="13" spans="1:15" s="474" customFormat="1" ht="18" customHeight="1">
      <c r="A13" s="1725"/>
      <c r="B13" s="588"/>
      <c r="C13" s="589"/>
      <c r="D13" s="498"/>
      <c r="E13" s="1723"/>
      <c r="F13" s="1723"/>
      <c r="G13" s="1723"/>
      <c r="H13" s="1723"/>
      <c r="I13" s="1723"/>
      <c r="J13" s="1723"/>
      <c r="K13" s="1723"/>
      <c r="L13" s="1723"/>
      <c r="M13" s="1723"/>
      <c r="N13" s="1724"/>
    </row>
    <row r="14" spans="1:15" s="474" customFormat="1" ht="18" customHeight="1">
      <c r="A14" s="1725"/>
      <c r="B14" s="588"/>
      <c r="C14" s="589"/>
      <c r="D14" s="498"/>
      <c r="E14" s="1723"/>
      <c r="F14" s="1723"/>
      <c r="G14" s="1723"/>
      <c r="H14" s="1723"/>
      <c r="I14" s="1723"/>
      <c r="J14" s="1723"/>
      <c r="K14" s="1723"/>
      <c r="L14" s="1723"/>
      <c r="M14" s="1723"/>
      <c r="N14" s="1724"/>
    </row>
    <row r="15" spans="1:15" s="474" customFormat="1" ht="18" customHeight="1">
      <c r="A15" s="1725"/>
      <c r="B15" s="588"/>
      <c r="C15" s="589"/>
      <c r="D15" s="498"/>
      <c r="E15" s="1723"/>
      <c r="F15" s="1723"/>
      <c r="G15" s="1723"/>
      <c r="H15" s="1723"/>
      <c r="I15" s="1723"/>
      <c r="J15" s="1723"/>
      <c r="K15" s="1723"/>
      <c r="L15" s="1723"/>
      <c r="M15" s="1723"/>
      <c r="N15" s="1724"/>
    </row>
    <row r="16" spans="1:15" s="474" customFormat="1" ht="18" customHeight="1">
      <c r="A16" s="1725"/>
      <c r="B16" s="588"/>
      <c r="C16" s="589"/>
      <c r="D16" s="498"/>
      <c r="E16" s="1723"/>
      <c r="F16" s="1723"/>
      <c r="G16" s="1723"/>
      <c r="H16" s="1723"/>
      <c r="I16" s="1723"/>
      <c r="J16" s="1723"/>
      <c r="K16" s="1723"/>
      <c r="L16" s="1723"/>
      <c r="M16" s="1723"/>
      <c r="N16" s="1724"/>
    </row>
    <row r="17" spans="1:14" s="474" customFormat="1" ht="18" customHeight="1">
      <c r="A17" s="1725"/>
      <c r="B17" s="588"/>
      <c r="C17" s="589"/>
      <c r="D17" s="498"/>
      <c r="E17" s="1723"/>
      <c r="F17" s="1723"/>
      <c r="G17" s="1723"/>
      <c r="H17" s="1723"/>
      <c r="I17" s="1723"/>
      <c r="J17" s="1723"/>
      <c r="K17" s="1723"/>
      <c r="L17" s="1723"/>
      <c r="M17" s="1723"/>
      <c r="N17" s="1724"/>
    </row>
    <row r="18" spans="1:14" s="474" customFormat="1" ht="18" customHeight="1">
      <c r="A18" s="1725"/>
      <c r="B18" s="588"/>
      <c r="C18" s="589"/>
      <c r="D18" s="498"/>
      <c r="E18" s="1723"/>
      <c r="F18" s="1723"/>
      <c r="G18" s="1723"/>
      <c r="H18" s="1723"/>
      <c r="I18" s="1723"/>
      <c r="J18" s="1723"/>
      <c r="K18" s="1723"/>
      <c r="L18" s="1723"/>
      <c r="M18" s="1723"/>
      <c r="N18" s="1724"/>
    </row>
    <row r="19" spans="1:14" s="474" customFormat="1" ht="18" customHeight="1">
      <c r="A19" s="1725"/>
      <c r="B19" s="588"/>
      <c r="C19" s="589"/>
      <c r="D19" s="498"/>
      <c r="E19" s="1723"/>
      <c r="F19" s="1723"/>
      <c r="G19" s="1723"/>
      <c r="H19" s="1723"/>
      <c r="I19" s="1723"/>
      <c r="J19" s="1723"/>
      <c r="K19" s="1723"/>
      <c r="L19" s="1723"/>
      <c r="M19" s="1723"/>
      <c r="N19" s="1724"/>
    </row>
    <row r="20" spans="1:14" s="474" customFormat="1" ht="18" customHeight="1">
      <c r="A20" s="1725"/>
      <c r="B20" s="588"/>
      <c r="C20" s="589"/>
      <c r="D20" s="498"/>
      <c r="E20" s="1723"/>
      <c r="F20" s="1723"/>
      <c r="G20" s="1723"/>
      <c r="H20" s="1723"/>
      <c r="I20" s="1723"/>
      <c r="J20" s="1723"/>
      <c r="K20" s="1723"/>
      <c r="L20" s="1723"/>
      <c r="M20" s="1723"/>
      <c r="N20" s="1724"/>
    </row>
    <row r="21" spans="1:14" s="474" customFormat="1" ht="18" customHeight="1">
      <c r="A21" s="1725"/>
      <c r="B21" s="588"/>
      <c r="C21" s="589"/>
      <c r="D21" s="498"/>
      <c r="E21" s="1723"/>
      <c r="F21" s="1723"/>
      <c r="G21" s="1723"/>
      <c r="H21" s="1723"/>
      <c r="I21" s="1723"/>
      <c r="J21" s="1723"/>
      <c r="K21" s="1723"/>
      <c r="L21" s="1723"/>
      <c r="M21" s="1723"/>
      <c r="N21" s="1724"/>
    </row>
    <row r="22" spans="1:14" s="474" customFormat="1" ht="18" customHeight="1">
      <c r="A22" s="1725"/>
      <c r="B22" s="588"/>
      <c r="C22" s="589"/>
      <c r="D22" s="498"/>
      <c r="E22" s="1723"/>
      <c r="F22" s="1723"/>
      <c r="G22" s="1723"/>
      <c r="H22" s="1723"/>
      <c r="I22" s="1723"/>
      <c r="J22" s="1723"/>
      <c r="K22" s="1723"/>
      <c r="L22" s="1723"/>
      <c r="M22" s="1723"/>
      <c r="N22" s="1724"/>
    </row>
    <row r="23" spans="1:14" s="474" customFormat="1" ht="18" customHeight="1">
      <c r="A23" s="1725"/>
      <c r="B23" s="588"/>
      <c r="C23" s="589"/>
      <c r="D23" s="498"/>
      <c r="E23" s="1723"/>
      <c r="F23" s="1723"/>
      <c r="G23" s="1723"/>
      <c r="H23" s="1723"/>
      <c r="I23" s="1723"/>
      <c r="J23" s="1723"/>
      <c r="K23" s="1723"/>
      <c r="L23" s="1723"/>
      <c r="M23" s="1723"/>
      <c r="N23" s="1724"/>
    </row>
    <row r="24" spans="1:14" s="474" customFormat="1" ht="18" customHeight="1">
      <c r="A24" s="1725"/>
      <c r="B24" s="588"/>
      <c r="C24" s="589"/>
      <c r="D24" s="498"/>
      <c r="E24" s="1723"/>
      <c r="F24" s="1723"/>
      <c r="G24" s="1723"/>
      <c r="H24" s="1723"/>
      <c r="I24" s="1723"/>
      <c r="J24" s="1723"/>
      <c r="K24" s="1723"/>
      <c r="L24" s="1723"/>
      <c r="M24" s="1723"/>
      <c r="N24" s="1724"/>
    </row>
    <row r="25" spans="1:14" s="474" customFormat="1" ht="18" customHeight="1">
      <c r="A25" s="1725"/>
      <c r="B25" s="588"/>
      <c r="C25" s="589"/>
      <c r="D25" s="498"/>
      <c r="E25" s="1723"/>
      <c r="F25" s="1723"/>
      <c r="G25" s="1723"/>
      <c r="H25" s="1723"/>
      <c r="I25" s="1723"/>
      <c r="J25" s="1723"/>
      <c r="K25" s="1723"/>
      <c r="L25" s="1723"/>
      <c r="M25" s="1723"/>
      <c r="N25" s="1724"/>
    </row>
    <row r="26" spans="1:14" s="474" customFormat="1" ht="18" customHeight="1">
      <c r="A26" s="279" t="s">
        <v>795</v>
      </c>
      <c r="B26" s="601"/>
      <c r="C26" s="602"/>
      <c r="D26" s="504"/>
      <c r="E26" s="1726">
        <f>SUBTOTAL(9,E6:E25)</f>
        <v>143340800</v>
      </c>
      <c r="F26" s="1726"/>
      <c r="G26" s="1726">
        <f>SUBTOTAL(9,G6:G25)</f>
        <v>56638431</v>
      </c>
      <c r="H26" s="1726"/>
      <c r="I26" s="1726">
        <f>SUBTOTAL(9,I6:I25)</f>
        <v>60242196</v>
      </c>
      <c r="J26" s="1726"/>
      <c r="K26" s="1726">
        <f>SUBTOTAL(9,K6:K25)</f>
        <v>12396412</v>
      </c>
      <c r="L26" s="1726"/>
      <c r="M26" s="1726">
        <f>SUBTOTAL(9,M6:M25)</f>
        <v>14063761</v>
      </c>
      <c r="N26" s="1727"/>
    </row>
    <row r="27" spans="1:14" s="474" customFormat="1" ht="18" customHeight="1">
      <c r="A27" s="1999" t="s">
        <v>1695</v>
      </c>
      <c r="B27" s="1999"/>
      <c r="C27" s="1999"/>
      <c r="D27" s="1999"/>
      <c r="E27" s="1999"/>
      <c r="F27" s="1999"/>
      <c r="G27" s="1999"/>
      <c r="H27" s="1999"/>
      <c r="I27" s="1999"/>
      <c r="J27" s="1999"/>
      <c r="K27" s="1999"/>
      <c r="L27" s="1999"/>
      <c r="M27" s="1999"/>
      <c r="N27" s="1999"/>
    </row>
    <row r="28" spans="1:14" s="265" customFormat="1" ht="18" customHeight="1">
      <c r="A28" s="1716" t="s">
        <v>787</v>
      </c>
      <c r="B28" s="1717">
        <f>E49</f>
        <v>0</v>
      </c>
      <c r="C28" s="1718" t="s">
        <v>3</v>
      </c>
      <c r="D28" s="1719"/>
      <c r="E28" s="1717"/>
      <c r="F28" s="1717"/>
      <c r="G28" s="1717"/>
      <c r="H28" s="1717"/>
      <c r="I28" s="1717"/>
      <c r="J28" s="1717"/>
      <c r="K28" s="1719"/>
      <c r="L28" s="1719"/>
      <c r="M28" s="1717"/>
      <c r="N28" s="1717"/>
    </row>
    <row r="29" spans="1:14" s="474" customFormat="1" ht="18" customHeight="1">
      <c r="A29" s="2000" t="s">
        <v>1085</v>
      </c>
      <c r="B29" s="2003" t="s">
        <v>1691</v>
      </c>
      <c r="C29" s="2006" t="s">
        <v>118</v>
      </c>
      <c r="D29" s="2006" t="s">
        <v>1692</v>
      </c>
      <c r="E29" s="2009" t="s">
        <v>637</v>
      </c>
      <c r="F29" s="2012" t="s">
        <v>790</v>
      </c>
      <c r="G29" s="2013"/>
      <c r="H29" s="1992" t="s">
        <v>643</v>
      </c>
      <c r="I29" s="1993"/>
      <c r="J29" s="1993"/>
      <c r="K29" s="1993"/>
      <c r="L29" s="1993"/>
      <c r="M29" s="1993"/>
      <c r="N29" s="1994"/>
    </row>
    <row r="30" spans="1:14" s="474" customFormat="1" ht="18" customHeight="1">
      <c r="A30" s="2001"/>
      <c r="B30" s="2004"/>
      <c r="C30" s="2007"/>
      <c r="D30" s="2007"/>
      <c r="E30" s="2010"/>
      <c r="F30" s="2014"/>
      <c r="G30" s="2015"/>
      <c r="H30" s="1995" t="s">
        <v>1693</v>
      </c>
      <c r="I30" s="1996"/>
      <c r="J30" s="1995" t="s">
        <v>1064</v>
      </c>
      <c r="K30" s="1996"/>
      <c r="L30" s="2016" t="s">
        <v>1065</v>
      </c>
      <c r="M30" s="2017"/>
      <c r="N30" s="2018" t="s">
        <v>1247</v>
      </c>
    </row>
    <row r="31" spans="1:14" s="474" customFormat="1" ht="18" customHeight="1" thickBot="1">
      <c r="A31" s="2002"/>
      <c r="B31" s="2005"/>
      <c r="C31" s="2008"/>
      <c r="D31" s="2008"/>
      <c r="E31" s="2011"/>
      <c r="F31" s="1721" t="s">
        <v>4</v>
      </c>
      <c r="G31" s="1721" t="s">
        <v>792</v>
      </c>
      <c r="H31" s="1721" t="s">
        <v>4</v>
      </c>
      <c r="I31" s="1721" t="s">
        <v>793</v>
      </c>
      <c r="J31" s="1721" t="s">
        <v>4</v>
      </c>
      <c r="K31" s="1721" t="s">
        <v>793</v>
      </c>
      <c r="L31" s="1721" t="s">
        <v>4</v>
      </c>
      <c r="M31" s="1721" t="s">
        <v>793</v>
      </c>
      <c r="N31" s="2019"/>
    </row>
    <row r="32" spans="1:14" s="474" customFormat="1" ht="18" customHeight="1" thickTop="1">
      <c r="A32" s="1728" t="s">
        <v>1696</v>
      </c>
      <c r="B32" s="1527"/>
      <c r="C32" s="1527"/>
      <c r="D32" s="1527"/>
      <c r="E32" s="1528"/>
      <c r="F32" s="1529"/>
      <c r="G32" s="1529"/>
      <c r="H32" s="1529"/>
      <c r="I32" s="1529"/>
      <c r="J32" s="1529"/>
      <c r="K32" s="1529"/>
      <c r="L32" s="1529"/>
      <c r="M32" s="1529"/>
      <c r="N32" s="1729"/>
    </row>
    <row r="33" spans="1:14" s="474" customFormat="1" ht="18" customHeight="1">
      <c r="A33" s="587" t="str">
        <f>'[381]일위대가표(영향조사)'!A6</f>
        <v>기존자료 수집</v>
      </c>
      <c r="B33" s="588"/>
      <c r="C33" s="1730">
        <f>'2-3.지구별내역(지하수영향조사)'!C5+'2-3.지구별내역(지하수영향조사)'!C43</f>
        <v>18</v>
      </c>
      <c r="D33" s="498" t="s">
        <v>634</v>
      </c>
      <c r="E33" s="1723">
        <f t="shared" ref="E33:E47" si="1">SUM(G33,I33,K33,M33)</f>
        <v>2230434</v>
      </c>
      <c r="F33" s="1742">
        <f>INT('5-1-2. 일위대가표(영향조사) 1공구'!G6*$O$1)</f>
        <v>123913</v>
      </c>
      <c r="G33" s="1723">
        <f t="shared" ref="G33:G47" si="2">TRUNC(C33*F33,0)</f>
        <v>2230434</v>
      </c>
      <c r="H33" s="1742">
        <f>INT('5-1-2. 일위대가표(영향조사) 1공구'!I6*$O$1)</f>
        <v>0</v>
      </c>
      <c r="I33" s="1723">
        <f>TRUNC(C33*H33,0)</f>
        <v>0</v>
      </c>
      <c r="J33" s="1742">
        <f>INT('5-1-2. 일위대가표(영향조사) 1공구'!K6*$O$1)</f>
        <v>0</v>
      </c>
      <c r="K33" s="1723">
        <f t="shared" ref="K33:K38" si="3">TRUNC(C33*J33,0)</f>
        <v>0</v>
      </c>
      <c r="L33" s="1742">
        <f>INT('5-1-2. 일위대가표(영향조사) 1공구'!M6*$O$1)</f>
        <v>0</v>
      </c>
      <c r="M33" s="1723">
        <f t="shared" ref="M33:M38" si="4">TRUNC(C33*L33,0)</f>
        <v>0</v>
      </c>
      <c r="N33" s="1724"/>
    </row>
    <row r="34" spans="1:14" s="474" customFormat="1" ht="18" customHeight="1">
      <c r="A34" s="587" t="str">
        <f>'[381]일위대가표(영향조사)'!A7</f>
        <v>현지답사</v>
      </c>
      <c r="B34" s="588"/>
      <c r="C34" s="1730">
        <f>C33</f>
        <v>18</v>
      </c>
      <c r="D34" s="498" t="s">
        <v>634</v>
      </c>
      <c r="E34" s="1723">
        <f t="shared" si="1"/>
        <v>3471156</v>
      </c>
      <c r="F34" s="1742">
        <f>INT('5-1-2. 일위대가표(영향조사) 1공구'!G7*$O$1)</f>
        <v>192842</v>
      </c>
      <c r="G34" s="1723">
        <f t="shared" si="2"/>
        <v>3471156</v>
      </c>
      <c r="H34" s="1742">
        <f>INT('5-1-2. 일위대가표(영향조사) 1공구'!I7*$O$1)</f>
        <v>0</v>
      </c>
      <c r="I34" s="1723">
        <f t="shared" ref="I34:I38" si="5">TRUNC(C34*H34,0)</f>
        <v>0</v>
      </c>
      <c r="J34" s="1742">
        <f>INT('5-1-2. 일위대가표(영향조사) 1공구'!K7*$O$1)</f>
        <v>0</v>
      </c>
      <c r="K34" s="1723">
        <f t="shared" si="3"/>
        <v>0</v>
      </c>
      <c r="L34" s="1742">
        <f>INT('5-1-2. 일위대가표(영향조사) 1공구'!M7*$O$1)</f>
        <v>0</v>
      </c>
      <c r="M34" s="1723">
        <f t="shared" si="4"/>
        <v>0</v>
      </c>
      <c r="N34" s="1724"/>
    </row>
    <row r="35" spans="1:14" s="474" customFormat="1" ht="18" customHeight="1">
      <c r="A35" s="587" t="str">
        <f>'[381]일위대가표(영향조사)'!A8</f>
        <v>대수성시험</v>
      </c>
      <c r="B35" s="588"/>
      <c r="C35" s="1730">
        <f>C34</f>
        <v>18</v>
      </c>
      <c r="D35" s="498" t="s">
        <v>1723</v>
      </c>
      <c r="E35" s="1723">
        <f t="shared" si="1"/>
        <v>29464596</v>
      </c>
      <c r="F35" s="1742">
        <f>INT('5-1-2. 일위대가표(영향조사) 1공구'!G8*$O$1)</f>
        <v>687759</v>
      </c>
      <c r="G35" s="1723">
        <f t="shared" si="2"/>
        <v>12379662</v>
      </c>
      <c r="H35" s="1742">
        <f>INT('5-1-2. 일위대가표(영향조사) 1공구'!I8*$O$1)</f>
        <v>949163</v>
      </c>
      <c r="I35" s="1723">
        <f t="shared" si="5"/>
        <v>17084934</v>
      </c>
      <c r="J35" s="1742">
        <f>INT('5-1-2. 일위대가표(영향조사) 1공구'!K8*$O$1)</f>
        <v>0</v>
      </c>
      <c r="K35" s="1723">
        <f t="shared" si="3"/>
        <v>0</v>
      </c>
      <c r="L35" s="1742">
        <f>INT('5-1-2. 일위대가표(영향조사) 1공구'!M8*$O$1)</f>
        <v>0</v>
      </c>
      <c r="M35" s="1723">
        <f t="shared" si="4"/>
        <v>0</v>
      </c>
      <c r="N35" s="1724"/>
    </row>
    <row r="36" spans="1:14" s="474" customFormat="1" ht="18" customHeight="1">
      <c r="A36" s="587" t="str">
        <f>'[381]일위대가표(영향조사)'!A9</f>
        <v>적정취수량 및 영향범위 산정</v>
      </c>
      <c r="B36" s="588"/>
      <c r="C36" s="1730">
        <f>C35</f>
        <v>18</v>
      </c>
      <c r="D36" s="498" t="s">
        <v>1723</v>
      </c>
      <c r="E36" s="1723">
        <f t="shared" si="1"/>
        <v>1754208</v>
      </c>
      <c r="F36" s="1742">
        <f>INT('5-1-2. 일위대가표(영향조사) 1공구'!G9*$O$1)</f>
        <v>97456</v>
      </c>
      <c r="G36" s="1723">
        <f t="shared" si="2"/>
        <v>1754208</v>
      </c>
      <c r="H36" s="1742">
        <f>INT('5-1-2. 일위대가표(영향조사) 1공구'!I9*$O$1)</f>
        <v>0</v>
      </c>
      <c r="I36" s="1723">
        <f t="shared" si="5"/>
        <v>0</v>
      </c>
      <c r="J36" s="1742">
        <f>INT('5-1-2. 일위대가표(영향조사) 1공구'!K9*$O$1)</f>
        <v>0</v>
      </c>
      <c r="K36" s="1723">
        <f t="shared" si="3"/>
        <v>0</v>
      </c>
      <c r="L36" s="1742">
        <f>INT('5-1-2. 일위대가표(영향조사) 1공구'!M9*$O$1)</f>
        <v>0</v>
      </c>
      <c r="M36" s="1723">
        <f t="shared" si="4"/>
        <v>0</v>
      </c>
      <c r="N36" s="1724"/>
    </row>
    <row r="37" spans="1:14" s="474" customFormat="1" ht="18" customHeight="1">
      <c r="A37" s="587" t="str">
        <f>'[381]일위대가표(영향조사)'!A10</f>
        <v>수질검사비</v>
      </c>
      <c r="B37" s="588"/>
      <c r="C37" s="1730">
        <f>C36</f>
        <v>18</v>
      </c>
      <c r="D37" s="498" t="s">
        <v>734</v>
      </c>
      <c r="E37" s="1723">
        <f t="shared" si="1"/>
        <v>1734066</v>
      </c>
      <c r="F37" s="1742">
        <f>INT('5-1-2. 일위대가표(영향조사) 1공구'!G10*$O$1)</f>
        <v>0</v>
      </c>
      <c r="G37" s="1723">
        <f t="shared" si="2"/>
        <v>0</v>
      </c>
      <c r="H37" s="1742">
        <f>INT('5-1-2. 일위대가표(영향조사) 1공구'!I10*$O$1)</f>
        <v>0</v>
      </c>
      <c r="I37" s="1723">
        <f t="shared" si="5"/>
        <v>0</v>
      </c>
      <c r="J37" s="1742">
        <f>INT('5-1-2. 일위대가표(영향조사) 1공구'!K10*$O$1)</f>
        <v>0</v>
      </c>
      <c r="K37" s="1723">
        <f t="shared" si="3"/>
        <v>0</v>
      </c>
      <c r="L37" s="1742">
        <f>INT('5-1-2. 일위대가표(영향조사) 1공구'!M10*$O$1)</f>
        <v>96337</v>
      </c>
      <c r="M37" s="1723">
        <f t="shared" si="4"/>
        <v>1734066</v>
      </c>
      <c r="N37" s="1724"/>
    </row>
    <row r="38" spans="1:14" s="474" customFormat="1" ht="18" customHeight="1">
      <c r="A38" s="587" t="str">
        <f>'[381]일위대가표(영향조사)'!A11</f>
        <v>보고서작성</v>
      </c>
      <c r="B38" s="588"/>
      <c r="C38" s="1730">
        <f>C37</f>
        <v>18</v>
      </c>
      <c r="D38" s="498" t="s">
        <v>634</v>
      </c>
      <c r="E38" s="1723">
        <f t="shared" si="1"/>
        <v>5996232</v>
      </c>
      <c r="F38" s="1742">
        <f>INT('5-1-2. 일위대가표(영향조사) 1공구'!G11*$O$1)</f>
        <v>233018</v>
      </c>
      <c r="G38" s="1723">
        <f t="shared" si="2"/>
        <v>4194324</v>
      </c>
      <c r="H38" s="1742">
        <f>INT('5-1-2. 일위대가표(영향조사) 1공구'!I11*$O$1)</f>
        <v>0</v>
      </c>
      <c r="I38" s="1723">
        <f t="shared" si="5"/>
        <v>0</v>
      </c>
      <c r="J38" s="1742">
        <f>INT('5-1-2. 일위대가표(영향조사) 1공구'!K11*$O$1)</f>
        <v>64882</v>
      </c>
      <c r="K38" s="1723">
        <f t="shared" si="3"/>
        <v>1167876</v>
      </c>
      <c r="L38" s="1742">
        <f>INT('5-1-2. 일위대가표(영향조사) 1공구'!M11*$O$1)</f>
        <v>35224</v>
      </c>
      <c r="M38" s="1723">
        <f t="shared" si="4"/>
        <v>634032</v>
      </c>
      <c r="N38" s="1724"/>
    </row>
    <row r="39" spans="1:14" s="474" customFormat="1" ht="18" customHeight="1">
      <c r="A39" s="1731" t="s">
        <v>1697</v>
      </c>
      <c r="B39" s="588"/>
      <c r="C39" s="589"/>
      <c r="D39" s="498"/>
      <c r="E39" s="1723"/>
      <c r="F39" s="1723"/>
      <c r="G39" s="1723"/>
      <c r="H39" s="1723"/>
      <c r="I39" s="1723"/>
      <c r="J39" s="1723"/>
      <c r="K39" s="1723"/>
      <c r="L39" s="1723"/>
      <c r="M39" s="1723"/>
      <c r="N39" s="1724"/>
    </row>
    <row r="40" spans="1:14" s="474" customFormat="1" ht="18" customHeight="1">
      <c r="A40" s="1732" t="str">
        <f>'[381]일위대가표(사후관리)'!M6</f>
        <v xml:space="preserve"> 기계기구설치</v>
      </c>
      <c r="B40" s="588"/>
      <c r="C40" s="1730">
        <f>'2-4.지구별내역(지하수사후관리)'!P6+'2-4.지구별내역(지하수사후관리)'!P11</f>
        <v>5</v>
      </c>
      <c r="D40" s="1400" t="s">
        <v>734</v>
      </c>
      <c r="E40" s="1723">
        <f t="shared" si="1"/>
        <v>2305075</v>
      </c>
      <c r="F40" s="1723">
        <f>INT('5-1-3. 일위대가표(사후관리) 1공구'!S6*$O$1)</f>
        <v>0</v>
      </c>
      <c r="G40" s="1723">
        <f t="shared" si="2"/>
        <v>0</v>
      </c>
      <c r="H40" s="1723">
        <f>INT('5-1-3. 일위대가표(사후관리) 1공구'!U6*$O$1)</f>
        <v>461015</v>
      </c>
      <c r="I40" s="1723">
        <f t="shared" ref="I40:I47" si="6">TRUNC(C40*H40,0)</f>
        <v>2305075</v>
      </c>
      <c r="J40" s="1723">
        <f>INT('5-1-3. 일위대가표(사후관리) 1공구'!W6*$O$1)</f>
        <v>0</v>
      </c>
      <c r="K40" s="1723">
        <f>TRUNC(C40*J40,0)</f>
        <v>0</v>
      </c>
      <c r="L40" s="1723">
        <f>INT('5-1-3. 일위대가표(사후관리) 1공구'!Y6*$O$1)</f>
        <v>0</v>
      </c>
      <c r="M40" s="1723">
        <f>TRUNC(C40*L40,0)</f>
        <v>0</v>
      </c>
      <c r="N40" s="1724"/>
    </row>
    <row r="41" spans="1:14" s="474" customFormat="1" ht="18" customHeight="1">
      <c r="A41" s="1732" t="str">
        <f>'[381]일위대가표(사후관리)'!M7</f>
        <v xml:space="preserve"> 수중펌프설치인양</v>
      </c>
      <c r="B41" s="588"/>
      <c r="C41" s="1730">
        <f>C40</f>
        <v>5</v>
      </c>
      <c r="D41" s="1400" t="s">
        <v>734</v>
      </c>
      <c r="E41" s="1723">
        <f t="shared" si="1"/>
        <v>7217255</v>
      </c>
      <c r="F41" s="1723">
        <f>INT('5-1-3. 일위대가표(사후관리) 1공구'!S7*$O$1)</f>
        <v>215715</v>
      </c>
      <c r="G41" s="1723">
        <f t="shared" si="2"/>
        <v>1078575</v>
      </c>
      <c r="H41" s="1723">
        <f>INT('5-1-3. 일위대가표(사후관리) 1공구'!U7*$O$1)</f>
        <v>1100621</v>
      </c>
      <c r="I41" s="1723">
        <f t="shared" si="6"/>
        <v>5503105</v>
      </c>
      <c r="J41" s="1723">
        <f>INT('5-1-3. 일위대가표(사후관리) 1공구'!W7*$O$1)</f>
        <v>54364</v>
      </c>
      <c r="K41" s="1723">
        <f t="shared" ref="K41:K47" si="7">TRUNC(C41*J41,0)</f>
        <v>271820</v>
      </c>
      <c r="L41" s="1723">
        <f>INT('5-1-3. 일위대가표(사후관리) 1공구'!Y7*$O$1)</f>
        <v>72751</v>
      </c>
      <c r="M41" s="1723">
        <f t="shared" ref="M41:M47" si="8">TRUNC(C41*L41,0)</f>
        <v>363755</v>
      </c>
      <c r="N41" s="1724"/>
    </row>
    <row r="42" spans="1:14" s="474" customFormat="1" ht="18" customHeight="1">
      <c r="A42" s="1732" t="str">
        <f>'[381]일위대가표(사후관리)'!M8</f>
        <v xml:space="preserve"> 에어써징(고압압축 불기공법)</v>
      </c>
      <c r="B42" s="588"/>
      <c r="C42" s="1730">
        <f>'2-4.지구별내역(지하수사후관리)'!R6+'2-4.지구별내역(지하수사후관리)'!R11</f>
        <v>508</v>
      </c>
      <c r="D42" s="1400" t="s">
        <v>1720</v>
      </c>
      <c r="E42" s="1723">
        <f t="shared" si="1"/>
        <v>6812788</v>
      </c>
      <c r="F42" s="1723">
        <f>INT('5-1-3. 일위대가표(사후관리) 1공구'!S8*$O$1)</f>
        <v>2320</v>
      </c>
      <c r="G42" s="1723">
        <f t="shared" si="2"/>
        <v>1178560</v>
      </c>
      <c r="H42" s="1723">
        <f>INT('5-1-3. 일위대가표(사후관리) 1공구'!U8*$O$1)</f>
        <v>3886</v>
      </c>
      <c r="I42" s="1723">
        <f t="shared" si="6"/>
        <v>1974088</v>
      </c>
      <c r="J42" s="1723">
        <f>INT('5-1-3. 일위대가표(사후관리) 1공구'!W8*$O$1)</f>
        <v>6602</v>
      </c>
      <c r="K42" s="1723">
        <f t="shared" si="7"/>
        <v>3353816</v>
      </c>
      <c r="L42" s="1723">
        <f>INT('5-1-3. 일위대가표(사후관리) 1공구'!Y8*$O$1)</f>
        <v>603</v>
      </c>
      <c r="M42" s="1723">
        <f t="shared" si="8"/>
        <v>306324</v>
      </c>
      <c r="N42" s="1724"/>
    </row>
    <row r="43" spans="1:14" s="474" customFormat="1" ht="18" customHeight="1">
      <c r="A43" s="1732" t="str">
        <f>'[381]일위대가표(사후관리)'!M9</f>
        <v xml:space="preserve"> 검사 및 정비</v>
      </c>
      <c r="B43" s="588"/>
      <c r="C43" s="1730">
        <f>C41</f>
        <v>5</v>
      </c>
      <c r="D43" s="1400" t="s">
        <v>734</v>
      </c>
      <c r="E43" s="1723">
        <f t="shared" si="1"/>
        <v>464275</v>
      </c>
      <c r="F43" s="1723">
        <f>INT('5-1-3. 일위대가표(사후관리) 1공구'!S9*$O$1)</f>
        <v>0</v>
      </c>
      <c r="G43" s="1723">
        <f t="shared" si="2"/>
        <v>0</v>
      </c>
      <c r="H43" s="1723">
        <f>INT('5-1-3. 일위대가표(사후관리) 1공구'!U9*$O$1)</f>
        <v>73935</v>
      </c>
      <c r="I43" s="1723">
        <f t="shared" si="6"/>
        <v>369675</v>
      </c>
      <c r="J43" s="1723">
        <f>INT('5-1-3. 일위대가표(사후관리) 1공구'!W9*$O$1)</f>
        <v>0</v>
      </c>
      <c r="K43" s="1723">
        <f t="shared" si="7"/>
        <v>0</v>
      </c>
      <c r="L43" s="1723">
        <f>INT('5-1-3. 일위대가표(사후관리) 1공구'!Y9*$O$1)</f>
        <v>18920</v>
      </c>
      <c r="M43" s="1723">
        <f t="shared" si="8"/>
        <v>94600</v>
      </c>
      <c r="N43" s="1724"/>
    </row>
    <row r="44" spans="1:14" s="474" customFormat="1" ht="18" customHeight="1">
      <c r="A44" s="1732" t="str">
        <f>'[381]일위대가표(사후관리)'!M10</f>
        <v xml:space="preserve"> 수위측정관설치</v>
      </c>
      <c r="B44" s="588"/>
      <c r="C44" s="1730">
        <f>'2-4.지구별내역(지하수사후관리)'!T6+'2-4.지구별내역(지하수사후관리)'!T11</f>
        <v>270</v>
      </c>
      <c r="D44" s="1400" t="s">
        <v>1720</v>
      </c>
      <c r="E44" s="1723">
        <f t="shared" si="1"/>
        <v>237600</v>
      </c>
      <c r="F44" s="1723">
        <f>INT('5-1-3. 일위대가표(사후관리) 1공구'!S10*$O$1)</f>
        <v>0</v>
      </c>
      <c r="G44" s="1723">
        <f t="shared" si="2"/>
        <v>0</v>
      </c>
      <c r="H44" s="1723">
        <f>INT('5-1-3. 일위대가표(사후관리) 1공구'!U10*$O$1)</f>
        <v>0</v>
      </c>
      <c r="I44" s="1723">
        <f t="shared" si="6"/>
        <v>0</v>
      </c>
      <c r="J44" s="1723">
        <f>INT('5-1-3. 일위대가표(사후관리) 1공구'!W10*$O$1)</f>
        <v>880</v>
      </c>
      <c r="K44" s="1723">
        <f t="shared" si="7"/>
        <v>237600</v>
      </c>
      <c r="L44" s="1723">
        <f>INT('5-1-3. 일위대가표(사후관리) 1공구'!Y10*$O$1)</f>
        <v>0</v>
      </c>
      <c r="M44" s="1723">
        <f t="shared" si="8"/>
        <v>0</v>
      </c>
      <c r="N44" s="1724"/>
    </row>
    <row r="45" spans="1:14" s="474" customFormat="1" ht="18" customHeight="1">
      <c r="A45" s="1732" t="str">
        <f>'[381]일위대가표(사후관리)'!M11</f>
        <v xml:space="preserve"> 운반비</v>
      </c>
      <c r="B45" s="588"/>
      <c r="C45" s="1730">
        <f>C43</f>
        <v>5</v>
      </c>
      <c r="D45" s="1400" t="s">
        <v>734</v>
      </c>
      <c r="E45" s="1723">
        <f t="shared" si="1"/>
        <v>2366185</v>
      </c>
      <c r="F45" s="1723">
        <f>INT('5-1-3. 일위대가표(사후관리) 1공구'!S11*$O$1)</f>
        <v>0</v>
      </c>
      <c r="G45" s="1723">
        <f t="shared" si="2"/>
        <v>0</v>
      </c>
      <c r="H45" s="1723">
        <f>INT('5-1-3. 일위대가표(사후관리) 1공구'!U11*$O$1)</f>
        <v>0</v>
      </c>
      <c r="I45" s="1723">
        <f t="shared" si="6"/>
        <v>0</v>
      </c>
      <c r="J45" s="1723">
        <f>INT('5-1-3. 일위대가표(사후관리) 1공구'!W11*$O$1)</f>
        <v>0</v>
      </c>
      <c r="K45" s="1723">
        <f t="shared" si="7"/>
        <v>0</v>
      </c>
      <c r="L45" s="1723">
        <f>INT('5-1-3. 일위대가표(사후관리) 1공구'!Y11*$O$1)</f>
        <v>473237</v>
      </c>
      <c r="M45" s="1723">
        <f t="shared" si="8"/>
        <v>2366185</v>
      </c>
      <c r="N45" s="1724"/>
    </row>
    <row r="46" spans="1:14" s="474" customFormat="1" ht="18" customHeight="1">
      <c r="A46" s="1732" t="str">
        <f>'[381]일위대가표(사후관리)'!M12</f>
        <v xml:space="preserve"> 지하수이용시설 안내문 설치</v>
      </c>
      <c r="B46" s="588"/>
      <c r="C46" s="1730">
        <f>C45</f>
        <v>5</v>
      </c>
      <c r="D46" s="1400" t="s">
        <v>1161</v>
      </c>
      <c r="E46" s="1723">
        <f t="shared" si="1"/>
        <v>484330</v>
      </c>
      <c r="F46" s="1723">
        <f>INT('5-1-3. 일위대가표(사후관리) 1공구'!S12*$O$1)</f>
        <v>0</v>
      </c>
      <c r="G46" s="1723">
        <f t="shared" si="2"/>
        <v>0</v>
      </c>
      <c r="H46" s="1723">
        <f>INT('5-1-3. 일위대가표(사후관리) 1공구'!U12*$O$1)</f>
        <v>0</v>
      </c>
      <c r="I46" s="1723">
        <f t="shared" si="6"/>
        <v>0</v>
      </c>
      <c r="J46" s="1723">
        <f>INT('5-1-3. 일위대가표(사후관리) 1공구'!W12*$O$1)</f>
        <v>96866</v>
      </c>
      <c r="K46" s="1723">
        <f t="shared" si="7"/>
        <v>484330</v>
      </c>
      <c r="L46" s="1723">
        <f>INT('5-1-3. 일위대가표(사후관리) 1공구'!Y12*$O$1)</f>
        <v>0</v>
      </c>
      <c r="M46" s="1723">
        <f t="shared" si="8"/>
        <v>0</v>
      </c>
      <c r="N46" s="1724"/>
    </row>
    <row r="47" spans="1:14" s="474" customFormat="1" ht="18" customHeight="1">
      <c r="A47" s="1732" t="str">
        <f>'[381]일위대가표(사후관리)'!M13</f>
        <v xml:space="preserve"> 수중TV검층</v>
      </c>
      <c r="B47" s="588"/>
      <c r="C47" s="1730">
        <f>C42</f>
        <v>508</v>
      </c>
      <c r="D47" s="1400" t="s">
        <v>1724</v>
      </c>
      <c r="E47" s="1723">
        <f t="shared" si="1"/>
        <v>3128264</v>
      </c>
      <c r="F47" s="1723">
        <f>INT('5-1-3. 일위대가표(사후관리) 1공구'!S13*$O$1)</f>
        <v>3287</v>
      </c>
      <c r="G47" s="1723">
        <f t="shared" si="2"/>
        <v>1669796</v>
      </c>
      <c r="H47" s="1723">
        <f>INT('5-1-3. 일위대가표(사후관리) 1공구'!U13*$O$1)</f>
        <v>1991</v>
      </c>
      <c r="I47" s="1723">
        <f t="shared" si="6"/>
        <v>1011428</v>
      </c>
      <c r="J47" s="1723">
        <f>INT('5-1-3. 일위대가표(사후관리) 1공구'!W13*$O$1)</f>
        <v>0</v>
      </c>
      <c r="K47" s="1723">
        <f t="shared" si="7"/>
        <v>0</v>
      </c>
      <c r="L47" s="1723">
        <f>INT('5-1-3. 일위대가표(사후관리) 1공구'!Y13*$O$1)</f>
        <v>880</v>
      </c>
      <c r="M47" s="1723">
        <f t="shared" si="8"/>
        <v>447040</v>
      </c>
      <c r="N47" s="1724"/>
    </row>
    <row r="48" spans="1:14" s="474" customFormat="1" ht="18" customHeight="1">
      <c r="A48" s="1732" t="str">
        <f>'[381]일위대가표(사후관리)'!M14</f>
        <v xml:space="preserve"> 수중모터펌프(3HP) 교체</v>
      </c>
      <c r="B48" s="588"/>
      <c r="C48" s="497"/>
      <c r="D48" s="1400" t="s">
        <v>70</v>
      </c>
      <c r="E48" s="1723"/>
      <c r="F48" s="1723"/>
      <c r="G48" s="1723"/>
      <c r="H48" s="1723"/>
      <c r="I48" s="1723"/>
      <c r="J48" s="1723"/>
      <c r="K48" s="1723"/>
      <c r="L48" s="1723"/>
      <c r="M48" s="1723"/>
      <c r="N48" s="1724"/>
    </row>
    <row r="49" spans="1:14" s="474" customFormat="1" ht="18" customHeight="1">
      <c r="A49" s="1732" t="str">
        <f>'[381]일위대가표(사후관리)'!M15</f>
        <v xml:space="preserve"> 수중모터펌프(5HP) 교체</v>
      </c>
      <c r="B49" s="588"/>
      <c r="C49" s="497"/>
      <c r="D49" s="1400" t="s">
        <v>70</v>
      </c>
      <c r="E49" s="1723"/>
      <c r="F49" s="1723"/>
      <c r="G49" s="1723"/>
      <c r="H49" s="1723"/>
      <c r="I49" s="1723"/>
      <c r="J49" s="1723"/>
      <c r="K49" s="1723"/>
      <c r="L49" s="1723"/>
      <c r="M49" s="1723"/>
      <c r="N49" s="1724"/>
    </row>
    <row r="50" spans="1:14" s="474" customFormat="1" ht="18" customHeight="1">
      <c r="A50" s="1732" t="str">
        <f>'[381]일위대가표(사후관리)'!M16</f>
        <v xml:space="preserve"> 수중모터펌프(7.5HP) 교체</v>
      </c>
      <c r="B50" s="588"/>
      <c r="C50" s="497"/>
      <c r="D50" s="1400" t="s">
        <v>70</v>
      </c>
      <c r="E50" s="1723"/>
      <c r="F50" s="1723"/>
      <c r="G50" s="1723"/>
      <c r="H50" s="1723"/>
      <c r="I50" s="1723"/>
      <c r="J50" s="1723"/>
      <c r="K50" s="1723"/>
      <c r="L50" s="1723"/>
      <c r="M50" s="1723"/>
      <c r="N50" s="1724"/>
    </row>
    <row r="51" spans="1:14" s="474" customFormat="1" ht="18" customHeight="1">
      <c r="A51" s="1732" t="str">
        <f>'[381]일위대가표(사후관리)'!M17</f>
        <v xml:space="preserve"> 유량계 교체(32mm) 교체</v>
      </c>
      <c r="B51" s="588"/>
      <c r="C51" s="497"/>
      <c r="D51" s="1400" t="s">
        <v>70</v>
      </c>
      <c r="E51" s="1723"/>
      <c r="F51" s="1723"/>
      <c r="G51" s="1723"/>
      <c r="H51" s="1723"/>
      <c r="I51" s="1723"/>
      <c r="J51" s="1723"/>
      <c r="K51" s="1723"/>
      <c r="L51" s="1723"/>
      <c r="M51" s="1723"/>
      <c r="N51" s="1724"/>
    </row>
    <row r="52" spans="1:14" s="474" customFormat="1" ht="18" customHeight="1">
      <c r="A52" s="1732" t="str">
        <f>'[381]일위대가표(사후관리)'!M18</f>
        <v xml:space="preserve"> 유량계 교체(40mm) 교체</v>
      </c>
      <c r="B52" s="588"/>
      <c r="C52" s="497"/>
      <c r="D52" s="1400" t="s">
        <v>70</v>
      </c>
      <c r="E52" s="1723"/>
      <c r="F52" s="1723"/>
      <c r="G52" s="1723"/>
      <c r="H52" s="1723"/>
      <c r="I52" s="1723"/>
      <c r="J52" s="1723"/>
      <c r="K52" s="1723"/>
      <c r="L52" s="1723"/>
      <c r="M52" s="1723"/>
      <c r="N52" s="1724"/>
    </row>
    <row r="53" spans="1:14" s="474" customFormat="1" ht="18" customHeight="1">
      <c r="A53" s="1732" t="str">
        <f>'[381]일위대가표(사후관리)'!M19</f>
        <v xml:space="preserve"> 유량계 교체(50mm) 교체</v>
      </c>
      <c r="B53" s="588"/>
      <c r="C53" s="497"/>
      <c r="D53" s="1400" t="s">
        <v>70</v>
      </c>
      <c r="E53" s="1723"/>
      <c r="F53" s="1723"/>
      <c r="G53" s="1723"/>
      <c r="H53" s="1723"/>
      <c r="I53" s="1723"/>
      <c r="J53" s="1723"/>
      <c r="K53" s="1723"/>
      <c r="L53" s="1723"/>
      <c r="M53" s="1723"/>
      <c r="N53" s="1724"/>
    </row>
    <row r="54" spans="1:14" s="474" customFormat="1" ht="18" customHeight="1">
      <c r="A54" s="1732" t="str">
        <f>'[381]일위대가표(사후관리)'!M20</f>
        <v xml:space="preserve"> 유량계 교체(50mm) 교체-플랜지타입</v>
      </c>
      <c r="B54" s="588"/>
      <c r="C54" s="497"/>
      <c r="D54" s="1400" t="s">
        <v>70</v>
      </c>
      <c r="E54" s="1723"/>
      <c r="F54" s="1723"/>
      <c r="G54" s="1723"/>
      <c r="H54" s="1723"/>
      <c r="I54" s="1723"/>
      <c r="J54" s="1723"/>
      <c r="K54" s="1723"/>
      <c r="L54" s="1723"/>
      <c r="M54" s="1723"/>
      <c r="N54" s="1724"/>
    </row>
    <row r="55" spans="1:14" s="474" customFormat="1" ht="18" customHeight="1">
      <c r="A55" s="1733"/>
      <c r="B55" s="588"/>
      <c r="C55" s="589"/>
      <c r="D55" s="1408"/>
      <c r="E55" s="1723"/>
      <c r="F55" s="1723"/>
      <c r="G55" s="1723"/>
      <c r="H55" s="1723"/>
      <c r="I55" s="1723"/>
      <c r="J55" s="1723"/>
      <c r="K55" s="1723"/>
      <c r="L55" s="1723"/>
      <c r="M55" s="1723"/>
      <c r="N55" s="1724"/>
    </row>
    <row r="56" spans="1:14" s="474" customFormat="1" ht="18" customHeight="1">
      <c r="A56" s="279" t="s">
        <v>795</v>
      </c>
      <c r="B56" s="588"/>
      <c r="C56" s="589"/>
      <c r="D56" s="498"/>
      <c r="E56" s="1723">
        <f>SUBTOTAL(9,E33:E54)</f>
        <v>67666464</v>
      </c>
      <c r="F56" s="1723"/>
      <c r="G56" s="1723">
        <f>SUBTOTAL(9,G33:G54)</f>
        <v>27956715</v>
      </c>
      <c r="H56" s="1723"/>
      <c r="I56" s="1723">
        <f>SUBTOTAL(9,I33:I54)</f>
        <v>28248305</v>
      </c>
      <c r="J56" s="1723"/>
      <c r="K56" s="1723">
        <f>SUBTOTAL(9,K33:K54)</f>
        <v>5515442</v>
      </c>
      <c r="L56" s="1723"/>
      <c r="M56" s="1723">
        <f>SUBTOTAL(9,M33:M54)</f>
        <v>5946002</v>
      </c>
      <c r="N56" s="1724"/>
    </row>
    <row r="57" spans="1:14" s="474" customFormat="1" ht="18" customHeight="1">
      <c r="A57" s="1999" t="s">
        <v>1698</v>
      </c>
      <c r="B57" s="1999"/>
      <c r="C57" s="1999"/>
      <c r="D57" s="1999"/>
      <c r="E57" s="1999"/>
      <c r="F57" s="1999"/>
      <c r="G57" s="1999"/>
      <c r="H57" s="1999"/>
      <c r="I57" s="1999"/>
      <c r="J57" s="1999"/>
      <c r="K57" s="1999"/>
      <c r="L57" s="1999"/>
      <c r="M57" s="1999"/>
      <c r="N57" s="1999"/>
    </row>
    <row r="58" spans="1:14" s="265" customFormat="1" ht="18" customHeight="1">
      <c r="A58" s="1716" t="s">
        <v>787</v>
      </c>
      <c r="B58" s="1717">
        <f>E87</f>
        <v>75674336</v>
      </c>
      <c r="C58" s="1718" t="s">
        <v>3</v>
      </c>
      <c r="D58" s="1719"/>
      <c r="E58" s="1979"/>
      <c r="F58" s="1979"/>
      <c r="G58" s="1979"/>
      <c r="H58" s="1979"/>
      <c r="I58" s="1979"/>
      <c r="J58" s="1979"/>
      <c r="K58" s="1719"/>
      <c r="L58" s="1719"/>
      <c r="M58" s="1979"/>
      <c r="N58" s="1979"/>
    </row>
    <row r="59" spans="1:14" s="265" customFormat="1" ht="18" customHeight="1">
      <c r="A59" s="1980" t="s">
        <v>1085</v>
      </c>
      <c r="B59" s="1983" t="s">
        <v>1691</v>
      </c>
      <c r="C59" s="1986" t="s">
        <v>118</v>
      </c>
      <c r="D59" s="1986" t="s">
        <v>1692</v>
      </c>
      <c r="E59" s="1987" t="s">
        <v>637</v>
      </c>
      <c r="F59" s="1990" t="s">
        <v>790</v>
      </c>
      <c r="G59" s="1990"/>
      <c r="H59" s="1992" t="s">
        <v>643</v>
      </c>
      <c r="I59" s="1993"/>
      <c r="J59" s="1993"/>
      <c r="K59" s="1993"/>
      <c r="L59" s="1993"/>
      <c r="M59" s="1993"/>
      <c r="N59" s="1994"/>
    </row>
    <row r="60" spans="1:14" s="265" customFormat="1" ht="18" customHeight="1">
      <c r="A60" s="1981"/>
      <c r="B60" s="1984"/>
      <c r="C60" s="1984"/>
      <c r="D60" s="1984"/>
      <c r="E60" s="1988"/>
      <c r="F60" s="1991"/>
      <c r="G60" s="1991"/>
      <c r="H60" s="1995" t="s">
        <v>1693</v>
      </c>
      <c r="I60" s="1996"/>
      <c r="J60" s="1991" t="s">
        <v>1064</v>
      </c>
      <c r="K60" s="1991"/>
      <c r="L60" s="1984" t="s">
        <v>1065</v>
      </c>
      <c r="M60" s="1984"/>
      <c r="N60" s="1997" t="s">
        <v>1247</v>
      </c>
    </row>
    <row r="61" spans="1:14" s="265" customFormat="1" ht="18" customHeight="1" thickBot="1">
      <c r="A61" s="1982"/>
      <c r="B61" s="1985"/>
      <c r="C61" s="1985"/>
      <c r="D61" s="1985"/>
      <c r="E61" s="1989"/>
      <c r="F61" s="1721" t="s">
        <v>4</v>
      </c>
      <c r="G61" s="1721" t="s">
        <v>792</v>
      </c>
      <c r="H61" s="1721" t="s">
        <v>4</v>
      </c>
      <c r="I61" s="1721" t="s">
        <v>793</v>
      </c>
      <c r="J61" s="1721" t="s">
        <v>4</v>
      </c>
      <c r="K61" s="1721" t="s">
        <v>793</v>
      </c>
      <c r="L61" s="1721" t="s">
        <v>4</v>
      </c>
      <c r="M61" s="1721" t="s">
        <v>793</v>
      </c>
      <c r="N61" s="1998"/>
    </row>
    <row r="62" spans="1:14" s="265" customFormat="1" ht="18" customHeight="1" thickTop="1">
      <c r="A62" s="1728" t="s">
        <v>1696</v>
      </c>
      <c r="B62" s="1734"/>
      <c r="C62" s="1735"/>
      <c r="D62" s="1400"/>
      <c r="E62" s="1723"/>
      <c r="F62" s="1736"/>
      <c r="G62" s="1736"/>
      <c r="H62" s="1737"/>
      <c r="I62" s="1723"/>
      <c r="J62" s="1737"/>
      <c r="K62" s="1738"/>
      <c r="L62" s="1736"/>
      <c r="M62" s="1736"/>
      <c r="N62" s="1739"/>
    </row>
    <row r="63" spans="1:14" s="265" customFormat="1" ht="18" customHeight="1">
      <c r="A63" s="587" t="str">
        <f>'[381]일위대가표(영향조사)'!A6</f>
        <v>기존자료 수집</v>
      </c>
      <c r="B63" s="1740"/>
      <c r="C63" s="1741">
        <f>'2-3.지구별내역(지하수영향조사)'!C23</f>
        <v>19</v>
      </c>
      <c r="D63" s="498" t="s">
        <v>634</v>
      </c>
      <c r="E63" s="1723">
        <f t="shared" ref="E63:E78" si="9">SUM(G63,I63,K63,M63)</f>
        <v>2269854</v>
      </c>
      <c r="F63" s="1742">
        <f>'5-1-2. 일위대가표(영향조사)'!F6</f>
        <v>119466</v>
      </c>
      <c r="G63" s="1742">
        <f t="shared" ref="G63:G68" si="10">INT($C63*F63)</f>
        <v>2269854</v>
      </c>
      <c r="H63" s="1742">
        <f>'5-1-2. 일위대가표(영향조사)'!H6</f>
        <v>0</v>
      </c>
      <c r="I63" s="1723">
        <f t="shared" ref="I63:I76" si="11">TRUNC(C63*H63,0)</f>
        <v>0</v>
      </c>
      <c r="J63" s="1742">
        <f>'5-1-2. 일위대가표(영향조사)'!J6</f>
        <v>0</v>
      </c>
      <c r="K63" s="1742">
        <f t="shared" ref="K63:K68" si="12">INT($C63*J63)</f>
        <v>0</v>
      </c>
      <c r="L63" s="1742">
        <f>'5-1-2. 일위대가표(영향조사)'!L6</f>
        <v>0</v>
      </c>
      <c r="M63" s="1742">
        <f t="shared" ref="M63:M68" si="13">INT($C63*L63)</f>
        <v>0</v>
      </c>
      <c r="N63" s="1743"/>
    </row>
    <row r="64" spans="1:14" s="265" customFormat="1" ht="18" customHeight="1">
      <c r="A64" s="587" t="str">
        <f>'[381]일위대가표(영향조사)'!A7</f>
        <v>현지답사</v>
      </c>
      <c r="B64" s="1740"/>
      <c r="C64" s="1741">
        <f>C63</f>
        <v>19</v>
      </c>
      <c r="D64" s="498" t="s">
        <v>634</v>
      </c>
      <c r="E64" s="1723">
        <f t="shared" si="9"/>
        <v>3532499</v>
      </c>
      <c r="F64" s="1742">
        <f>'5-1-2. 일위대가표(영향조사)'!F7</f>
        <v>185921</v>
      </c>
      <c r="G64" s="1742">
        <f t="shared" si="10"/>
        <v>3532499</v>
      </c>
      <c r="H64" s="1742">
        <f>'5-1-2. 일위대가표(영향조사)'!H7</f>
        <v>0</v>
      </c>
      <c r="I64" s="1723">
        <f t="shared" si="11"/>
        <v>0</v>
      </c>
      <c r="J64" s="1742">
        <f>'5-1-2. 일위대가표(영향조사)'!J7</f>
        <v>0</v>
      </c>
      <c r="K64" s="1742">
        <f t="shared" si="12"/>
        <v>0</v>
      </c>
      <c r="L64" s="1742">
        <f>'5-1-2. 일위대가표(영향조사)'!L7</f>
        <v>0</v>
      </c>
      <c r="M64" s="1742">
        <f t="shared" si="13"/>
        <v>0</v>
      </c>
      <c r="N64" s="1743"/>
    </row>
    <row r="65" spans="1:14" s="265" customFormat="1" ht="18" customHeight="1">
      <c r="A65" s="587" t="str">
        <f>'[381]일위대가표(영향조사)'!A8</f>
        <v>대수성시험</v>
      </c>
      <c r="B65" s="1740"/>
      <c r="C65" s="1741">
        <f t="shared" ref="C65:C68" si="14">C64</f>
        <v>19</v>
      </c>
      <c r="D65" s="498" t="s">
        <v>1723</v>
      </c>
      <c r="E65" s="1723">
        <f t="shared" si="9"/>
        <v>29985382</v>
      </c>
      <c r="F65" s="1742">
        <f>'5-1-2. 일위대가표(영향조사)'!F8</f>
        <v>663077</v>
      </c>
      <c r="G65" s="1742">
        <f t="shared" si="10"/>
        <v>12598463</v>
      </c>
      <c r="H65" s="1742">
        <f>'5-1-2. 일위대가표(영향조사)'!H8</f>
        <v>915101</v>
      </c>
      <c r="I65" s="1723">
        <f t="shared" si="11"/>
        <v>17386919</v>
      </c>
      <c r="J65" s="1742">
        <f>'5-1-2. 일위대가표(영향조사)'!J8</f>
        <v>0</v>
      </c>
      <c r="K65" s="1742">
        <f t="shared" si="12"/>
        <v>0</v>
      </c>
      <c r="L65" s="1742">
        <f>'5-1-2. 일위대가표(영향조사)'!L8</f>
        <v>0</v>
      </c>
      <c r="M65" s="1742">
        <f t="shared" si="13"/>
        <v>0</v>
      </c>
      <c r="N65" s="1743"/>
    </row>
    <row r="66" spans="1:14" s="265" customFormat="1" ht="18" customHeight="1">
      <c r="A66" s="587" t="str">
        <f>'[381]일위대가표(영향조사)'!A9</f>
        <v>적정취수량 및 영향범위 산정</v>
      </c>
      <c r="B66" s="1740"/>
      <c r="C66" s="1741">
        <f t="shared" si="14"/>
        <v>19</v>
      </c>
      <c r="D66" s="498" t="s">
        <v>1723</v>
      </c>
      <c r="E66" s="1723">
        <f t="shared" si="9"/>
        <v>1785202</v>
      </c>
      <c r="F66" s="1742">
        <f>'5-1-2. 일위대가표(영향조사)'!F9</f>
        <v>93958</v>
      </c>
      <c r="G66" s="1742">
        <f t="shared" si="10"/>
        <v>1785202</v>
      </c>
      <c r="H66" s="1742">
        <f>'5-1-2. 일위대가표(영향조사)'!H9</f>
        <v>0</v>
      </c>
      <c r="I66" s="1723">
        <f t="shared" si="11"/>
        <v>0</v>
      </c>
      <c r="J66" s="1742">
        <f>'5-1-2. 일위대가표(영향조사)'!J9</f>
        <v>0</v>
      </c>
      <c r="K66" s="1742">
        <f t="shared" si="12"/>
        <v>0</v>
      </c>
      <c r="L66" s="1742">
        <f>'5-1-2. 일위대가표(영향조사)'!L9</f>
        <v>0</v>
      </c>
      <c r="M66" s="1742">
        <f t="shared" si="13"/>
        <v>0</v>
      </c>
      <c r="N66" s="1743"/>
    </row>
    <row r="67" spans="1:14" s="265" customFormat="1" ht="18" customHeight="1">
      <c r="A67" s="587" t="str">
        <f>'[381]일위대가표(영향조사)'!A10</f>
        <v>수질검사비</v>
      </c>
      <c r="B67" s="1740"/>
      <c r="C67" s="1741">
        <f t="shared" si="14"/>
        <v>19</v>
      </c>
      <c r="D67" s="498" t="s">
        <v>734</v>
      </c>
      <c r="E67" s="1723">
        <f t="shared" si="9"/>
        <v>2078600</v>
      </c>
      <c r="F67" s="1742">
        <f>'5-1-2. 일위대가표(영향조사)'!F10</f>
        <v>0</v>
      </c>
      <c r="G67" s="1742">
        <f t="shared" si="10"/>
        <v>0</v>
      </c>
      <c r="H67" s="1742">
        <f>'5-1-2. 일위대가표(영향조사)'!H10</f>
        <v>0</v>
      </c>
      <c r="I67" s="1723">
        <f t="shared" si="11"/>
        <v>0</v>
      </c>
      <c r="J67" s="1742">
        <f>'5-1-2. 일위대가표(영향조사)'!J10</f>
        <v>0</v>
      </c>
      <c r="K67" s="1742">
        <f t="shared" si="12"/>
        <v>0</v>
      </c>
      <c r="L67" s="1742">
        <f>'5-1-2. 일위대가표(영향조사)'!L10</f>
        <v>109400</v>
      </c>
      <c r="M67" s="1742">
        <f t="shared" si="13"/>
        <v>2078600</v>
      </c>
      <c r="N67" s="1743"/>
    </row>
    <row r="68" spans="1:14" s="265" customFormat="1" ht="18" customHeight="1">
      <c r="A68" s="587" t="str">
        <f>'[381]일위대가표(영향조사)'!A11</f>
        <v>보고서작성</v>
      </c>
      <c r="B68" s="1740"/>
      <c r="C68" s="1741">
        <f t="shared" si="14"/>
        <v>19</v>
      </c>
      <c r="D68" s="498" t="s">
        <v>634</v>
      </c>
      <c r="E68" s="1723">
        <f t="shared" si="9"/>
        <v>6428384</v>
      </c>
      <c r="F68" s="1742">
        <f>'5-1-2. 일위대가표(영향조사)'!F11</f>
        <v>224656</v>
      </c>
      <c r="G68" s="1742">
        <f t="shared" si="10"/>
        <v>4268464</v>
      </c>
      <c r="H68" s="1742">
        <f>'5-1-2. 일위대가표(영향조사)'!H11</f>
        <v>0</v>
      </c>
      <c r="I68" s="1723">
        <f t="shared" si="11"/>
        <v>0</v>
      </c>
      <c r="J68" s="1742">
        <f>'5-1-2. 일위대가표(영향조사)'!J11</f>
        <v>73680</v>
      </c>
      <c r="K68" s="1742">
        <f t="shared" si="12"/>
        <v>1399920</v>
      </c>
      <c r="L68" s="1742">
        <f>'5-1-2. 일위대가표(영향조사)'!L11</f>
        <v>40000</v>
      </c>
      <c r="M68" s="1742">
        <f t="shared" si="13"/>
        <v>760000</v>
      </c>
      <c r="N68" s="1743"/>
    </row>
    <row r="69" spans="1:14" s="265" customFormat="1" ht="18" customHeight="1">
      <c r="A69" s="1731" t="s">
        <v>1697</v>
      </c>
      <c r="B69" s="1740"/>
      <c r="C69" s="1741"/>
      <c r="D69" s="498"/>
      <c r="E69" s="1723"/>
      <c r="F69" s="1742"/>
      <c r="G69" s="1742"/>
      <c r="H69" s="1737"/>
      <c r="I69" s="1723"/>
      <c r="J69" s="1723"/>
      <c r="K69" s="1742"/>
      <c r="L69" s="1742"/>
      <c r="M69" s="1742"/>
      <c r="N69" s="1743"/>
    </row>
    <row r="70" spans="1:14" s="265" customFormat="1" ht="18" customHeight="1">
      <c r="A70" s="1732" t="str">
        <f>'[381]일위대가표(사후관리)'!M6</f>
        <v xml:space="preserve"> 기계기구설치</v>
      </c>
      <c r="B70" s="1740"/>
      <c r="C70" s="1741">
        <f>'2-4.지구별내역(지하수사후관리)'!P13</f>
        <v>8</v>
      </c>
      <c r="D70" s="1400" t="s">
        <v>734</v>
      </c>
      <c r="E70" s="1723">
        <f t="shared" si="9"/>
        <v>3555768</v>
      </c>
      <c r="F70" s="1742">
        <f>'5-1-3. 일위대가표(사후관리)'!R6</f>
        <v>0</v>
      </c>
      <c r="G70" s="1742">
        <f t="shared" ref="G70:G77" si="15">INT($C70*F70)</f>
        <v>0</v>
      </c>
      <c r="H70" s="1742">
        <f>'5-1-3. 일위대가표(사후관리)'!T6</f>
        <v>444471</v>
      </c>
      <c r="I70" s="1723">
        <f t="shared" si="11"/>
        <v>3555768</v>
      </c>
      <c r="J70" s="1742">
        <f>'5-1-3. 일위대가표(사후관리)'!V6</f>
        <v>0</v>
      </c>
      <c r="K70" s="1742">
        <f t="shared" ref="K70:K77" si="16">INT($C70*J70)</f>
        <v>0</v>
      </c>
      <c r="L70" s="1742">
        <f>'5-1-3. 일위대가표(사후관리)'!X6</f>
        <v>0</v>
      </c>
      <c r="M70" s="1742">
        <f t="shared" ref="M70:M77" si="17">INT($C70*L70)</f>
        <v>0</v>
      </c>
      <c r="N70" s="1743"/>
    </row>
    <row r="71" spans="1:14" s="265" customFormat="1" ht="18" customHeight="1">
      <c r="A71" s="1732" t="str">
        <f>'[381]일위대가표(사후관리)'!M7</f>
        <v xml:space="preserve"> 수중펌프설치인양</v>
      </c>
      <c r="B71" s="1406"/>
      <c r="C71" s="1741">
        <f>C70</f>
        <v>8</v>
      </c>
      <c r="D71" s="1400" t="s">
        <v>734</v>
      </c>
      <c r="E71" s="1723">
        <f t="shared" si="9"/>
        <v>11785768</v>
      </c>
      <c r="F71" s="1742">
        <f>'5-1-3. 일위대가표(사후관리)'!R7</f>
        <v>207974</v>
      </c>
      <c r="G71" s="1742">
        <f t="shared" si="15"/>
        <v>1663792</v>
      </c>
      <c r="H71" s="1742">
        <f>'5-1-3. 일위대가표(사후관리)'!T7</f>
        <v>1120895</v>
      </c>
      <c r="I71" s="1723">
        <f t="shared" si="11"/>
        <v>8967160</v>
      </c>
      <c r="J71" s="1742">
        <f>'5-1-3. 일위대가표(사후관리)'!V7</f>
        <v>61736</v>
      </c>
      <c r="K71" s="1742">
        <f t="shared" si="16"/>
        <v>493888</v>
      </c>
      <c r="L71" s="1742">
        <f>'5-1-3. 일위대가표(사후관리)'!X7</f>
        <v>82616</v>
      </c>
      <c r="M71" s="1742">
        <f t="shared" si="17"/>
        <v>660928</v>
      </c>
      <c r="N71" s="1744"/>
    </row>
    <row r="72" spans="1:14" s="265" customFormat="1" ht="18" customHeight="1">
      <c r="A72" s="1732" t="str">
        <f>'[381]일위대가표(사후관리)'!M8</f>
        <v xml:space="preserve"> 에어써징(고압압축 불기공법)</v>
      </c>
      <c r="B72" s="1408"/>
      <c r="C72" s="1741">
        <f>'2-4.지구별내역(지하수사후관리)'!R13</f>
        <v>419</v>
      </c>
      <c r="D72" s="1400" t="s">
        <v>1720</v>
      </c>
      <c r="E72" s="1723">
        <f t="shared" si="9"/>
        <v>6013069</v>
      </c>
      <c r="F72" s="1742">
        <f>'5-1-3. 일위대가표(사후관리)'!R8</f>
        <v>2385</v>
      </c>
      <c r="G72" s="1742">
        <f t="shared" si="15"/>
        <v>999315</v>
      </c>
      <c r="H72" s="1742">
        <f>'5-1-3. 일위대가표(사후관리)'!T8</f>
        <v>3783</v>
      </c>
      <c r="I72" s="1723">
        <f t="shared" si="11"/>
        <v>1585077</v>
      </c>
      <c r="J72" s="1742">
        <f>'5-1-3. 일위대가표(사후관리)'!V8</f>
        <v>7498</v>
      </c>
      <c r="K72" s="1742">
        <f t="shared" si="16"/>
        <v>3141662</v>
      </c>
      <c r="L72" s="1742">
        <f>'5-1-3. 일위대가표(사후관리)'!X8</f>
        <v>685</v>
      </c>
      <c r="M72" s="1742">
        <f t="shared" si="17"/>
        <v>287015</v>
      </c>
      <c r="N72" s="1744"/>
    </row>
    <row r="73" spans="1:14" s="265" customFormat="1" ht="18" customHeight="1">
      <c r="A73" s="1732" t="str">
        <f>'[381]일위대가표(사후관리)'!M9</f>
        <v xml:space="preserve"> 검사 및 정비</v>
      </c>
      <c r="B73" s="1408"/>
      <c r="C73" s="1741">
        <f>'2-4.지구별내역(지하수사후관리)'!S13</f>
        <v>7</v>
      </c>
      <c r="D73" s="1400" t="s">
        <v>734</v>
      </c>
      <c r="E73" s="1723">
        <f t="shared" si="9"/>
        <v>649369</v>
      </c>
      <c r="F73" s="1742">
        <f>'5-1-3. 일위대가표(사후관리)'!R9</f>
        <v>0</v>
      </c>
      <c r="G73" s="1742">
        <f t="shared" si="15"/>
        <v>0</v>
      </c>
      <c r="H73" s="1742">
        <f>'5-1-3. 일위대가표(사후관리)'!T9</f>
        <v>71281</v>
      </c>
      <c r="I73" s="1723">
        <f t="shared" si="11"/>
        <v>498967</v>
      </c>
      <c r="J73" s="1742">
        <f>'5-1-3. 일위대가표(사후관리)'!V9</f>
        <v>0</v>
      </c>
      <c r="K73" s="1742">
        <f t="shared" si="16"/>
        <v>0</v>
      </c>
      <c r="L73" s="1742">
        <f>'5-1-3. 일위대가표(사후관리)'!X9</f>
        <v>21486</v>
      </c>
      <c r="M73" s="1742">
        <f t="shared" si="17"/>
        <v>150402</v>
      </c>
      <c r="N73" s="1744"/>
    </row>
    <row r="74" spans="1:14" s="265" customFormat="1" ht="18" customHeight="1">
      <c r="A74" s="1732" t="str">
        <f>'[381]일위대가표(사후관리)'!M10</f>
        <v xml:space="preserve"> 수위측정관설치</v>
      </c>
      <c r="B74" s="1408"/>
      <c r="C74" s="1741">
        <f>'2-4.지구별내역(지하수사후관리)'!T13</f>
        <v>288</v>
      </c>
      <c r="D74" s="1400" t="s">
        <v>1720</v>
      </c>
      <c r="E74" s="1723">
        <f t="shared" si="9"/>
        <v>288000</v>
      </c>
      <c r="F74" s="1742">
        <f>'5-1-3. 일위대가표(사후관리)'!R10</f>
        <v>0</v>
      </c>
      <c r="G74" s="1742">
        <f t="shared" si="15"/>
        <v>0</v>
      </c>
      <c r="H74" s="1742">
        <f>'5-1-3. 일위대가표(사후관리)'!T10</f>
        <v>0</v>
      </c>
      <c r="I74" s="1723">
        <f t="shared" si="11"/>
        <v>0</v>
      </c>
      <c r="J74" s="1742">
        <f>'5-1-3. 일위대가표(사후관리)'!V10</f>
        <v>1000</v>
      </c>
      <c r="K74" s="1742">
        <f t="shared" si="16"/>
        <v>288000</v>
      </c>
      <c r="L74" s="1742">
        <f>'5-1-3. 일위대가표(사후관리)'!X10</f>
        <v>0</v>
      </c>
      <c r="M74" s="1742">
        <f t="shared" si="17"/>
        <v>0</v>
      </c>
      <c r="N74" s="1744"/>
    </row>
    <row r="75" spans="1:14" s="265" customFormat="1" ht="18" customHeight="1">
      <c r="A75" s="1732" t="str">
        <f>'[381]일위대가표(사후관리)'!M11</f>
        <v xml:space="preserve"> 운반비</v>
      </c>
      <c r="B75" s="1406"/>
      <c r="C75" s="1741">
        <f>C73</f>
        <v>7</v>
      </c>
      <c r="D75" s="1400" t="s">
        <v>734</v>
      </c>
      <c r="E75" s="1723">
        <f t="shared" si="9"/>
        <v>3761814</v>
      </c>
      <c r="F75" s="1742">
        <f>'5-1-3. 일위대가표(사후관리)'!R11</f>
        <v>0</v>
      </c>
      <c r="G75" s="1742">
        <f t="shared" si="15"/>
        <v>0</v>
      </c>
      <c r="H75" s="1742">
        <f>'5-1-3. 일위대가표(사후관리)'!T11</f>
        <v>0</v>
      </c>
      <c r="I75" s="1723">
        <f t="shared" si="11"/>
        <v>0</v>
      </c>
      <c r="J75" s="1742">
        <f>'5-1-3. 일위대가표(사후관리)'!V11</f>
        <v>0</v>
      </c>
      <c r="K75" s="1742">
        <f t="shared" si="16"/>
        <v>0</v>
      </c>
      <c r="L75" s="1742">
        <f>'5-1-3. 일위대가표(사후관리)'!X11</f>
        <v>537402</v>
      </c>
      <c r="M75" s="1742">
        <f t="shared" si="17"/>
        <v>3761814</v>
      </c>
      <c r="N75" s="1744"/>
    </row>
    <row r="76" spans="1:14" s="265" customFormat="1" ht="18" customHeight="1">
      <c r="A76" s="1732" t="str">
        <f>'[381]일위대가표(사후관리)'!M12</f>
        <v xml:space="preserve"> 지하수이용시설 안내문 설치</v>
      </c>
      <c r="B76" s="1408"/>
      <c r="C76" s="1741">
        <f>C75</f>
        <v>7</v>
      </c>
      <c r="D76" s="1400" t="s">
        <v>1161</v>
      </c>
      <c r="E76" s="1723">
        <f t="shared" si="9"/>
        <v>770000</v>
      </c>
      <c r="F76" s="1742">
        <f>'5-1-3. 일위대가표(사후관리)'!R12</f>
        <v>0</v>
      </c>
      <c r="G76" s="1742">
        <f t="shared" si="15"/>
        <v>0</v>
      </c>
      <c r="H76" s="1742">
        <f>'5-1-3. 일위대가표(사후관리)'!T12</f>
        <v>0</v>
      </c>
      <c r="I76" s="1723">
        <f t="shared" si="11"/>
        <v>0</v>
      </c>
      <c r="J76" s="1742">
        <f>'5-1-3. 일위대가표(사후관리)'!V12</f>
        <v>110000</v>
      </c>
      <c r="K76" s="1742">
        <f t="shared" si="16"/>
        <v>770000</v>
      </c>
      <c r="L76" s="1742">
        <f>'5-1-3. 일위대가표(사후관리)'!X12</f>
        <v>0</v>
      </c>
      <c r="M76" s="1742">
        <f t="shared" si="17"/>
        <v>0</v>
      </c>
      <c r="N76" s="1744"/>
    </row>
    <row r="77" spans="1:14" s="265" customFormat="1" ht="18" customHeight="1">
      <c r="A77" s="1732" t="str">
        <f>'[381]일위대가표(사후관리)'!M13</f>
        <v xml:space="preserve"> 수중TV검층</v>
      </c>
      <c r="B77" s="1408"/>
      <c r="C77" s="1745">
        <f>C72</f>
        <v>419</v>
      </c>
      <c r="D77" s="1400" t="s">
        <v>1724</v>
      </c>
      <c r="E77" s="1723">
        <f t="shared" si="9"/>
        <v>1983127</v>
      </c>
      <c r="F77" s="1742">
        <f>'5-1-3. 일위대가표(사후관리)'!R13</f>
        <v>3733</v>
      </c>
      <c r="G77" s="1742">
        <f t="shared" si="15"/>
        <v>1564127</v>
      </c>
      <c r="H77" s="1742">
        <f>'5-1-3. 일위대가표(사후관리)'!T13</f>
        <v>2261</v>
      </c>
      <c r="I77" s="1723"/>
      <c r="J77" s="1742">
        <f>'5-1-3. 일위대가표(사후관리)'!V13</f>
        <v>0</v>
      </c>
      <c r="K77" s="1742">
        <f t="shared" si="16"/>
        <v>0</v>
      </c>
      <c r="L77" s="1742">
        <f>'5-1-3. 일위대가표(사후관리)'!X13</f>
        <v>1000</v>
      </c>
      <c r="M77" s="1742">
        <f t="shared" si="17"/>
        <v>419000</v>
      </c>
      <c r="N77" s="1746"/>
    </row>
    <row r="78" spans="1:14" s="265" customFormat="1" ht="18" customHeight="1">
      <c r="A78" s="1732" t="s">
        <v>1718</v>
      </c>
      <c r="B78" s="1720" t="s">
        <v>1719</v>
      </c>
      <c r="C78" s="1760">
        <v>45</v>
      </c>
      <c r="D78" s="1400" t="s">
        <v>1721</v>
      </c>
      <c r="E78" s="1723">
        <f t="shared" si="9"/>
        <v>787500</v>
      </c>
      <c r="F78" s="1742"/>
      <c r="G78" s="1742"/>
      <c r="H78" s="1742"/>
      <c r="I78" s="1723"/>
      <c r="J78" s="1742"/>
      <c r="K78" s="1742">
        <v>787500</v>
      </c>
      <c r="L78" s="1742"/>
      <c r="M78" s="1742"/>
      <c r="N78" s="1746" t="s">
        <v>1722</v>
      </c>
    </row>
    <row r="79" spans="1:14" s="265" customFormat="1" ht="18" customHeight="1">
      <c r="A79" s="1732" t="str">
        <f>'[381]일위대가표(사후관리)'!M14</f>
        <v xml:space="preserve"> 수중모터펌프(3HP) 교체</v>
      </c>
      <c r="B79" s="1408"/>
      <c r="C79" s="1406"/>
      <c r="D79" s="1400" t="s">
        <v>70</v>
      </c>
      <c r="E79" s="1742"/>
      <c r="F79" s="1723"/>
      <c r="G79" s="1723"/>
      <c r="H79" s="1723"/>
      <c r="I79" s="1723"/>
      <c r="J79" s="1723"/>
      <c r="K79" s="1723"/>
      <c r="L79" s="1742"/>
      <c r="M79" s="1742"/>
      <c r="N79" s="1746"/>
    </row>
    <row r="80" spans="1:14" s="265" customFormat="1" ht="18" customHeight="1">
      <c r="A80" s="1732" t="str">
        <f>'[381]일위대가표(사후관리)'!M15</f>
        <v xml:space="preserve"> 수중모터펌프(5HP) 교체</v>
      </c>
      <c r="B80" s="1408"/>
      <c r="C80" s="1406"/>
      <c r="D80" s="1400" t="s">
        <v>70</v>
      </c>
      <c r="E80" s="1742"/>
      <c r="F80" s="1723"/>
      <c r="G80" s="1723"/>
      <c r="H80" s="1723"/>
      <c r="I80" s="1723"/>
      <c r="J80" s="1723"/>
      <c r="K80" s="1723"/>
      <c r="L80" s="1742"/>
      <c r="M80" s="1742"/>
      <c r="N80" s="1746"/>
    </row>
    <row r="81" spans="1:14" s="265" customFormat="1" ht="18" customHeight="1">
      <c r="A81" s="1732" t="str">
        <f>'[381]일위대가표(사후관리)'!M16</f>
        <v xml:space="preserve"> 수중모터펌프(7.5HP) 교체</v>
      </c>
      <c r="B81" s="1408"/>
      <c r="C81" s="1406"/>
      <c r="D81" s="1400" t="s">
        <v>70</v>
      </c>
      <c r="E81" s="1742"/>
      <c r="F81" s="1723"/>
      <c r="G81" s="1723"/>
      <c r="H81" s="1723"/>
      <c r="I81" s="1723"/>
      <c r="J81" s="1723"/>
      <c r="K81" s="1723"/>
      <c r="L81" s="1742"/>
      <c r="M81" s="1742"/>
      <c r="N81" s="1746"/>
    </row>
    <row r="82" spans="1:14" s="265" customFormat="1" ht="18" customHeight="1">
      <c r="A82" s="1732" t="str">
        <f>'[381]일위대가표(사후관리)'!M17</f>
        <v xml:space="preserve"> 유량계 교체(32mm) 교체</v>
      </c>
      <c r="B82" s="1408"/>
      <c r="C82" s="1406"/>
      <c r="D82" s="1400" t="s">
        <v>70</v>
      </c>
      <c r="E82" s="1742"/>
      <c r="F82" s="1723"/>
      <c r="G82" s="1723"/>
      <c r="H82" s="1723"/>
      <c r="I82" s="1723"/>
      <c r="J82" s="1723"/>
      <c r="K82" s="1723"/>
      <c r="L82" s="1742"/>
      <c r="M82" s="1742"/>
      <c r="N82" s="1746"/>
    </row>
    <row r="83" spans="1:14" s="265" customFormat="1" ht="18" customHeight="1">
      <c r="A83" s="1732" t="str">
        <f>'[381]일위대가표(사후관리)'!M18</f>
        <v xml:space="preserve"> 유량계 교체(40mm) 교체</v>
      </c>
      <c r="B83" s="1408"/>
      <c r="C83" s="1406"/>
      <c r="D83" s="1400" t="s">
        <v>70</v>
      </c>
      <c r="E83" s="1742"/>
      <c r="F83" s="1723"/>
      <c r="G83" s="1723"/>
      <c r="H83" s="1723"/>
      <c r="I83" s="1723"/>
      <c r="J83" s="1723"/>
      <c r="K83" s="1723"/>
      <c r="L83" s="1742"/>
      <c r="M83" s="1742"/>
      <c r="N83" s="1746"/>
    </row>
    <row r="84" spans="1:14" s="265" customFormat="1" ht="18" customHeight="1">
      <c r="A84" s="1732" t="str">
        <f>'[381]일위대가표(사후관리)'!M19</f>
        <v xml:space="preserve"> 유량계 교체(50mm) 교체</v>
      </c>
      <c r="B84" s="1408"/>
      <c r="C84" s="1406"/>
      <c r="D84" s="1400" t="s">
        <v>70</v>
      </c>
      <c r="E84" s="1742"/>
      <c r="F84" s="1723"/>
      <c r="G84" s="1723"/>
      <c r="H84" s="1723"/>
      <c r="I84" s="1723"/>
      <c r="J84" s="1723"/>
      <c r="K84" s="1723"/>
      <c r="L84" s="1742"/>
      <c r="M84" s="1742"/>
      <c r="N84" s="1746"/>
    </row>
    <row r="85" spans="1:14" s="265" customFormat="1" ht="18" customHeight="1">
      <c r="A85" s="1732" t="str">
        <f>'[381]일위대가표(사후관리)'!M20</f>
        <v xml:space="preserve"> 유량계 교체(50mm) 교체-플랜지타입</v>
      </c>
      <c r="B85" s="1408"/>
      <c r="C85" s="1406"/>
      <c r="D85" s="1400" t="s">
        <v>70</v>
      </c>
      <c r="E85" s="1742"/>
      <c r="F85" s="1723"/>
      <c r="G85" s="1723"/>
      <c r="H85" s="1723"/>
      <c r="I85" s="1723"/>
      <c r="J85" s="1723"/>
      <c r="K85" s="1723"/>
      <c r="L85" s="1742"/>
      <c r="M85" s="1742"/>
      <c r="N85" s="1746"/>
    </row>
    <row r="86" spans="1:14" s="265" customFormat="1" ht="18" customHeight="1">
      <c r="A86" s="1405"/>
      <c r="B86" s="1408"/>
      <c r="C86" s="1406"/>
      <c r="D86" s="1406"/>
      <c r="E86" s="1742"/>
      <c r="F86" s="1723"/>
      <c r="G86" s="1723"/>
      <c r="H86" s="1723"/>
      <c r="I86" s="1723"/>
      <c r="J86" s="1723"/>
      <c r="K86" s="1723"/>
      <c r="L86" s="1742"/>
      <c r="M86" s="1742"/>
      <c r="N86" s="1746"/>
    </row>
    <row r="87" spans="1:14" s="265" customFormat="1" ht="18" customHeight="1">
      <c r="A87" s="279" t="s">
        <v>795</v>
      </c>
      <c r="B87" s="1411"/>
      <c r="C87" s="1411"/>
      <c r="D87" s="1411"/>
      <c r="E87" s="1723">
        <f>SUBTOTAL(9,E63:E85)</f>
        <v>75674336</v>
      </c>
      <c r="F87" s="1747"/>
      <c r="G87" s="1723">
        <f>SUBTOTAL(9,G63:G85)</f>
        <v>28681716</v>
      </c>
      <c r="H87" s="1747"/>
      <c r="I87" s="1723">
        <f>SUBTOTAL(9,I63:I85)</f>
        <v>31993891</v>
      </c>
      <c r="J87" s="1726"/>
      <c r="K87" s="1723">
        <f>SUBTOTAL(9,K63:K85)</f>
        <v>6880970</v>
      </c>
      <c r="L87" s="1726"/>
      <c r="M87" s="1723">
        <f>SUBTOTAL(9,M63:M85)</f>
        <v>8117759</v>
      </c>
      <c r="N87" s="1748">
        <f>SUM(N62:N86)</f>
        <v>0</v>
      </c>
    </row>
    <row r="88" spans="1:14" ht="20.25" hidden="1">
      <c r="A88" s="1999" t="s">
        <v>1699</v>
      </c>
      <c r="B88" s="1999"/>
      <c r="C88" s="1999"/>
      <c r="D88" s="1999"/>
      <c r="E88" s="1999"/>
      <c r="F88" s="1999"/>
      <c r="G88" s="1999"/>
      <c r="H88" s="1999"/>
      <c r="I88" s="1999"/>
      <c r="J88" s="1999"/>
      <c r="K88" s="1999"/>
      <c r="L88" s="1999"/>
      <c r="M88" s="1999"/>
      <c r="N88" s="1999"/>
    </row>
    <row r="89" spans="1:14" hidden="1">
      <c r="A89" s="1716" t="s">
        <v>787</v>
      </c>
      <c r="B89" s="1717">
        <f>E109</f>
        <v>0</v>
      </c>
      <c r="C89" s="1718" t="s">
        <v>3</v>
      </c>
      <c r="D89" s="1719"/>
      <c r="E89" s="1717"/>
      <c r="F89" s="1717"/>
      <c r="G89" s="1717"/>
      <c r="H89" s="1717"/>
      <c r="I89" s="1717"/>
      <c r="J89" s="1717"/>
      <c r="K89" s="1719"/>
      <c r="L89" s="1719"/>
      <c r="M89" s="1717"/>
      <c r="N89" s="1717"/>
    </row>
    <row r="90" spans="1:14" hidden="1">
      <c r="A90" s="1980" t="s">
        <v>1085</v>
      </c>
      <c r="B90" s="1983" t="s">
        <v>1691</v>
      </c>
      <c r="C90" s="1986" t="s">
        <v>118</v>
      </c>
      <c r="D90" s="1986" t="s">
        <v>1692</v>
      </c>
      <c r="E90" s="1987" t="s">
        <v>637</v>
      </c>
      <c r="F90" s="1990" t="s">
        <v>790</v>
      </c>
      <c r="G90" s="1990"/>
      <c r="H90" s="1992" t="s">
        <v>643</v>
      </c>
      <c r="I90" s="1993"/>
      <c r="J90" s="1993"/>
      <c r="K90" s="1993"/>
      <c r="L90" s="1993"/>
      <c r="M90" s="1993"/>
      <c r="N90" s="1994"/>
    </row>
    <row r="91" spans="1:14" hidden="1">
      <c r="A91" s="1981"/>
      <c r="B91" s="1984"/>
      <c r="C91" s="1984"/>
      <c r="D91" s="1984"/>
      <c r="E91" s="1988"/>
      <c r="F91" s="1991"/>
      <c r="G91" s="1991"/>
      <c r="H91" s="1995" t="s">
        <v>1693</v>
      </c>
      <c r="I91" s="1996"/>
      <c r="J91" s="1991" t="s">
        <v>1064</v>
      </c>
      <c r="K91" s="1991"/>
      <c r="L91" s="1984" t="s">
        <v>1065</v>
      </c>
      <c r="M91" s="1984"/>
      <c r="N91" s="1997" t="s">
        <v>1247</v>
      </c>
    </row>
    <row r="92" spans="1:14" ht="15" hidden="1" thickBot="1">
      <c r="A92" s="1982"/>
      <c r="B92" s="1985"/>
      <c r="C92" s="1985"/>
      <c r="D92" s="1985"/>
      <c r="E92" s="1989"/>
      <c r="F92" s="1721" t="s">
        <v>4</v>
      </c>
      <c r="G92" s="1721" t="s">
        <v>792</v>
      </c>
      <c r="H92" s="1721" t="s">
        <v>4</v>
      </c>
      <c r="I92" s="1721" t="s">
        <v>793</v>
      </c>
      <c r="J92" s="1721" t="s">
        <v>4</v>
      </c>
      <c r="K92" s="1721" t="s">
        <v>793</v>
      </c>
      <c r="L92" s="1721" t="s">
        <v>4</v>
      </c>
      <c r="M92" s="1721" t="s">
        <v>793</v>
      </c>
      <c r="N92" s="1998"/>
    </row>
    <row r="93" spans="1:14" hidden="1">
      <c r="A93" s="1722" t="str">
        <f>'[381]일위대가표(수질검사)'!A6</f>
        <v>수질검사</v>
      </c>
      <c r="B93" s="588"/>
      <c r="C93" s="1730">
        <f>'[381]2-4.위치및사업량(수질검사)'!C5</f>
        <v>43</v>
      </c>
      <c r="D93" s="498" t="str">
        <f>'[381]일위대가표(수질검사)'!D6</f>
        <v>회</v>
      </c>
      <c r="E93" s="1723">
        <f t="shared" ref="E93" si="18">SUM(G93,I93,K93,M93)</f>
        <v>4704200</v>
      </c>
      <c r="F93" s="1736">
        <f>'[381]일위대가표(수질검사)'!F6</f>
        <v>0</v>
      </c>
      <c r="G93" s="1736">
        <f t="shared" ref="G93" si="19">INT($C93*F93)</f>
        <v>0</v>
      </c>
      <c r="H93" s="1736">
        <f>'[381]일위대가표(수질검사)'!H6</f>
        <v>0</v>
      </c>
      <c r="I93" s="1723">
        <f t="shared" ref="I93" si="20">TRUNC(C93*H93,0)</f>
        <v>0</v>
      </c>
      <c r="J93" s="1736">
        <f>'[381]일위대가표(수질검사)'!J6</f>
        <v>0</v>
      </c>
      <c r="K93" s="1723">
        <f>TRUNC(C93*J93,0)</f>
        <v>0</v>
      </c>
      <c r="L93" s="1736">
        <f>'[381]일위대가표(수질검사)'!L6</f>
        <v>109400</v>
      </c>
      <c r="M93" s="1736">
        <f t="shared" ref="M93" si="21">INT($C93*L93)</f>
        <v>4704200</v>
      </c>
      <c r="N93" s="1724"/>
    </row>
    <row r="94" spans="1:14" hidden="1">
      <c r="A94" s="1749"/>
      <c r="B94" s="1749"/>
      <c r="C94" s="1749"/>
      <c r="D94" s="1749"/>
      <c r="E94" s="1749"/>
      <c r="F94" s="1749"/>
      <c r="G94" s="1749"/>
      <c r="H94" s="1749"/>
      <c r="I94" s="1749"/>
      <c r="J94" s="1749"/>
      <c r="K94" s="1749"/>
      <c r="L94" s="1749"/>
      <c r="M94" s="1749"/>
      <c r="N94" s="1749"/>
    </row>
    <row r="95" spans="1:14" hidden="1">
      <c r="A95" s="1749"/>
      <c r="B95" s="1749"/>
      <c r="C95" s="1749"/>
      <c r="D95" s="1749"/>
      <c r="E95" s="1749"/>
      <c r="F95" s="1749"/>
      <c r="G95" s="1749"/>
      <c r="H95" s="1749"/>
      <c r="I95" s="1749"/>
      <c r="J95" s="1749"/>
      <c r="K95" s="1749"/>
      <c r="L95" s="1749"/>
      <c r="M95" s="1749"/>
      <c r="N95" s="1749"/>
    </row>
    <row r="96" spans="1:14" hidden="1">
      <c r="A96" s="1749"/>
      <c r="B96" s="1749"/>
      <c r="C96" s="1749"/>
      <c r="D96" s="1749"/>
      <c r="E96" s="1749"/>
      <c r="F96" s="1749"/>
      <c r="G96" s="1749"/>
      <c r="H96" s="1749"/>
      <c r="I96" s="1749"/>
      <c r="J96" s="1749"/>
      <c r="K96" s="1749"/>
      <c r="L96" s="1749"/>
      <c r="M96" s="1749"/>
      <c r="N96" s="1749"/>
    </row>
    <row r="97" spans="1:14" hidden="1">
      <c r="A97" s="1749"/>
      <c r="B97" s="1749"/>
      <c r="C97" s="1749"/>
      <c r="D97" s="1749"/>
      <c r="E97" s="1749"/>
      <c r="F97" s="1749"/>
      <c r="G97" s="1749"/>
      <c r="H97" s="1749"/>
      <c r="I97" s="1749"/>
      <c r="J97" s="1749"/>
      <c r="K97" s="1749"/>
      <c r="L97" s="1749"/>
      <c r="M97" s="1749"/>
      <c r="N97" s="1749"/>
    </row>
    <row r="98" spans="1:14" hidden="1"/>
    <row r="99" spans="1:14" hidden="1"/>
    <row r="100" spans="1:14" hidden="1"/>
    <row r="101" spans="1:14" hidden="1"/>
    <row r="102" spans="1:14" hidden="1"/>
    <row r="103" spans="1:14" hidden="1"/>
    <row r="104" spans="1:14" hidden="1"/>
    <row r="105" spans="1:14" hidden="1"/>
    <row r="106" spans="1:14" hidden="1"/>
    <row r="107" spans="1:14" hidden="1"/>
    <row r="108" spans="1:14" hidden="1"/>
    <row r="109" spans="1:14" hidden="1"/>
    <row r="110" spans="1:14" hidden="1"/>
    <row r="111" spans="1:14" hidden="1"/>
    <row r="112" spans="1:14" hidden="1"/>
    <row r="113" spans="1:14" hidden="1"/>
    <row r="114" spans="1:14" hidden="1">
      <c r="A114" s="1749"/>
      <c r="B114" s="1749"/>
      <c r="C114" s="1749"/>
      <c r="D114" s="1749"/>
      <c r="E114" s="1749"/>
      <c r="F114" s="1749"/>
      <c r="G114" s="1749"/>
      <c r="H114" s="1749"/>
      <c r="I114" s="1749"/>
      <c r="J114" s="1749"/>
      <c r="K114" s="1749"/>
      <c r="L114" s="1749"/>
      <c r="M114" s="1749"/>
      <c r="N114" s="1749"/>
    </row>
    <row r="115" spans="1:14" hidden="1">
      <c r="A115" s="1749"/>
      <c r="B115" s="1749"/>
      <c r="C115" s="1749"/>
      <c r="D115" s="1749"/>
      <c r="E115" s="1749"/>
      <c r="F115" s="1749"/>
      <c r="G115" s="1749"/>
      <c r="H115" s="1749"/>
      <c r="I115" s="1749"/>
      <c r="J115" s="1749"/>
      <c r="K115" s="1749"/>
      <c r="L115" s="1749"/>
      <c r="M115" s="1749"/>
      <c r="N115" s="1749"/>
    </row>
    <row r="116" spans="1:14" hidden="1">
      <c r="A116" s="1749"/>
      <c r="B116" s="1749"/>
      <c r="C116" s="1749"/>
      <c r="D116" s="1749"/>
      <c r="E116" s="1749"/>
      <c r="F116" s="1749"/>
      <c r="G116" s="1749"/>
      <c r="H116" s="1749"/>
      <c r="I116" s="1749"/>
      <c r="J116" s="1749"/>
      <c r="K116" s="1749"/>
      <c r="L116" s="1749"/>
      <c r="M116" s="1749"/>
      <c r="N116" s="1749"/>
    </row>
    <row r="117" spans="1:14" hidden="1">
      <c r="A117" s="1749"/>
      <c r="B117" s="1749"/>
      <c r="C117" s="1749"/>
      <c r="D117" s="1749"/>
      <c r="E117" s="1749"/>
      <c r="F117" s="1749"/>
      <c r="G117" s="1749"/>
      <c r="H117" s="1749"/>
      <c r="I117" s="1749"/>
      <c r="J117" s="1749"/>
      <c r="K117" s="1749"/>
      <c r="L117" s="1749"/>
      <c r="M117" s="1749"/>
      <c r="N117" s="1749"/>
    </row>
    <row r="118" spans="1:14" hidden="1">
      <c r="A118" s="1749"/>
      <c r="B118" s="1749"/>
      <c r="C118" s="1749"/>
      <c r="D118" s="1749"/>
      <c r="E118" s="1749"/>
      <c r="F118" s="1749"/>
      <c r="G118" s="1749"/>
      <c r="H118" s="1749"/>
      <c r="I118" s="1749"/>
      <c r="J118" s="1749"/>
      <c r="K118" s="1749"/>
      <c r="L118" s="1749"/>
      <c r="M118" s="1749"/>
      <c r="N118" s="1749"/>
    </row>
    <row r="119" spans="1:14" hidden="1">
      <c r="A119" s="279" t="s">
        <v>795</v>
      </c>
      <c r="B119" s="1411"/>
      <c r="C119" s="1411"/>
      <c r="D119" s="1411"/>
      <c r="E119" s="1747">
        <f>G119+K119+M119</f>
        <v>4704200</v>
      </c>
      <c r="F119" s="1747"/>
      <c r="G119" s="1747">
        <f>SUM(G93:G118)</f>
        <v>0</v>
      </c>
      <c r="H119" s="1747"/>
      <c r="I119" s="1747">
        <f>SUM(I93:I118)</f>
        <v>0</v>
      </c>
      <c r="J119" s="1726"/>
      <c r="K119" s="1747">
        <f>SUM(K93:K118)</f>
        <v>0</v>
      </c>
      <c r="L119" s="1726"/>
      <c r="M119" s="1747">
        <f>SUM(M93:M118)</f>
        <v>4704200</v>
      </c>
      <c r="N119" s="1748">
        <f>SUM(N99:N118)</f>
        <v>0</v>
      </c>
    </row>
    <row r="120" spans="1:14" ht="20.25" hidden="1">
      <c r="A120" s="1999" t="s">
        <v>1700</v>
      </c>
      <c r="B120" s="1999"/>
      <c r="C120" s="1999"/>
      <c r="D120" s="1999"/>
      <c r="E120" s="1999"/>
      <c r="F120" s="1999"/>
      <c r="G120" s="1999"/>
      <c r="H120" s="1999"/>
      <c r="I120" s="1999"/>
      <c r="J120" s="1999"/>
      <c r="K120" s="1999"/>
      <c r="L120" s="1999"/>
      <c r="M120" s="1999"/>
      <c r="N120" s="1999"/>
    </row>
    <row r="121" spans="1:14" hidden="1">
      <c r="A121" s="1716" t="s">
        <v>787</v>
      </c>
      <c r="B121" s="1717">
        <f>E141</f>
        <v>0</v>
      </c>
      <c r="C121" s="1718" t="s">
        <v>3</v>
      </c>
      <c r="D121" s="1719"/>
      <c r="E121" s="1717"/>
      <c r="F121" s="1717"/>
      <c r="G121" s="1717"/>
      <c r="H121" s="1717"/>
      <c r="I121" s="1717"/>
      <c r="J121" s="1717"/>
      <c r="K121" s="1719"/>
      <c r="L121" s="1719"/>
      <c r="M121" s="1717"/>
      <c r="N121" s="1717"/>
    </row>
    <row r="122" spans="1:14" hidden="1">
      <c r="A122" s="1980" t="s">
        <v>1085</v>
      </c>
      <c r="B122" s="1983" t="s">
        <v>1691</v>
      </c>
      <c r="C122" s="1986" t="s">
        <v>118</v>
      </c>
      <c r="D122" s="1986" t="s">
        <v>1692</v>
      </c>
      <c r="E122" s="1987" t="s">
        <v>637</v>
      </c>
      <c r="F122" s="1990" t="s">
        <v>790</v>
      </c>
      <c r="G122" s="1990"/>
      <c r="H122" s="1992" t="s">
        <v>643</v>
      </c>
      <c r="I122" s="1993"/>
      <c r="J122" s="1993"/>
      <c r="K122" s="1993"/>
      <c r="L122" s="1993"/>
      <c r="M122" s="1993"/>
      <c r="N122" s="1994"/>
    </row>
    <row r="123" spans="1:14" hidden="1">
      <c r="A123" s="1981"/>
      <c r="B123" s="1984"/>
      <c r="C123" s="1984"/>
      <c r="D123" s="1984"/>
      <c r="E123" s="1988"/>
      <c r="F123" s="1991"/>
      <c r="G123" s="1991"/>
      <c r="H123" s="1995" t="s">
        <v>1693</v>
      </c>
      <c r="I123" s="1996"/>
      <c r="J123" s="1991" t="s">
        <v>1064</v>
      </c>
      <c r="K123" s="1991"/>
      <c r="L123" s="1984" t="s">
        <v>1065</v>
      </c>
      <c r="M123" s="1984"/>
      <c r="N123" s="1997" t="s">
        <v>1247</v>
      </c>
    </row>
    <row r="124" spans="1:14" ht="15" hidden="1" thickBot="1">
      <c r="A124" s="1982"/>
      <c r="B124" s="1985"/>
      <c r="C124" s="1985"/>
      <c r="D124" s="1985"/>
      <c r="E124" s="1989"/>
      <c r="F124" s="1721" t="s">
        <v>4</v>
      </c>
      <c r="G124" s="1721" t="s">
        <v>792</v>
      </c>
      <c r="H124" s="1721" t="s">
        <v>4</v>
      </c>
      <c r="I124" s="1721" t="s">
        <v>793</v>
      </c>
      <c r="J124" s="1721" t="s">
        <v>4</v>
      </c>
      <c r="K124" s="1721" t="s">
        <v>793</v>
      </c>
      <c r="L124" s="1721" t="s">
        <v>4</v>
      </c>
      <c r="M124" s="1721" t="s">
        <v>793</v>
      </c>
      <c r="N124" s="1998"/>
    </row>
    <row r="125" spans="1:14" hidden="1">
      <c r="A125" s="1722" t="str">
        <f>'[381]일위대가표(원상복구)'!A6</f>
        <v>지하수시설물 폐공처리(양수장옥)</v>
      </c>
      <c r="B125" s="588"/>
      <c r="C125" s="1730">
        <v>1</v>
      </c>
      <c r="D125" s="498" t="s">
        <v>528</v>
      </c>
      <c r="E125" s="1723">
        <f t="shared" ref="E125" si="22">SUM(G125,I125,K125,M125)</f>
        <v>3049340</v>
      </c>
      <c r="F125" s="1736">
        <f>'[381]일위대가표(원상복구)'!G11</f>
        <v>765999</v>
      </c>
      <c r="G125" s="1736">
        <f t="shared" ref="G125" si="23">INT($C125*F125)</f>
        <v>765999</v>
      </c>
      <c r="H125" s="1736">
        <f>'[381]일위대가표(원상복구)'!I11</f>
        <v>2012858</v>
      </c>
      <c r="I125" s="1723">
        <f t="shared" ref="I125" si="24">TRUNC(C125*H125,0)</f>
        <v>2012858</v>
      </c>
      <c r="J125" s="1736">
        <f>'[381]일위대가표(원상복구)'!K11</f>
        <v>198553</v>
      </c>
      <c r="K125" s="1723">
        <f>TRUNC(C125*J125,0)</f>
        <v>198553</v>
      </c>
      <c r="L125" s="1736">
        <f>'[381]일위대가표(원상복구)'!M11</f>
        <v>71930</v>
      </c>
      <c r="M125" s="1736">
        <f t="shared" ref="M125" si="25">INT($C125*L125)</f>
        <v>71930</v>
      </c>
      <c r="N125" s="1724"/>
    </row>
    <row r="126" spans="1:14" hidden="1">
      <c r="A126" s="1749"/>
      <c r="B126" s="1749"/>
      <c r="C126" s="1749"/>
      <c r="D126" s="1749"/>
      <c r="E126" s="1749"/>
      <c r="F126" s="1749"/>
      <c r="G126" s="1749"/>
      <c r="H126" s="1749"/>
      <c r="I126" s="1749"/>
      <c r="J126" s="1749"/>
      <c r="K126" s="1749"/>
      <c r="L126" s="1749"/>
      <c r="M126" s="1749"/>
      <c r="N126" s="1749"/>
    </row>
    <row r="127" spans="1:14" hidden="1">
      <c r="A127" s="1749"/>
      <c r="B127" s="1749"/>
      <c r="C127" s="1749"/>
      <c r="D127" s="1749"/>
      <c r="E127" s="1749"/>
      <c r="F127" s="1749"/>
      <c r="G127" s="1749"/>
      <c r="H127" s="1749"/>
      <c r="I127" s="1749"/>
      <c r="J127" s="1749"/>
      <c r="K127" s="1749"/>
      <c r="L127" s="1749"/>
      <c r="M127" s="1749"/>
      <c r="N127" s="1749"/>
    </row>
    <row r="128" spans="1:14" hidden="1">
      <c r="A128" s="1749"/>
      <c r="B128" s="1749"/>
      <c r="C128" s="1749"/>
      <c r="D128" s="1749"/>
      <c r="E128" s="1749"/>
      <c r="F128" s="1749"/>
      <c r="G128" s="1749"/>
      <c r="H128" s="1749"/>
      <c r="I128" s="1749"/>
      <c r="J128" s="1749"/>
      <c r="K128" s="1749"/>
      <c r="L128" s="1749"/>
      <c r="M128" s="1749"/>
      <c r="N128" s="1749"/>
    </row>
    <row r="129" spans="1:14" hidden="1">
      <c r="A129" s="1749"/>
      <c r="B129" s="1749"/>
      <c r="C129" s="1749"/>
      <c r="D129" s="1749"/>
      <c r="E129" s="1749"/>
      <c r="F129" s="1749"/>
      <c r="G129" s="1749"/>
      <c r="H129" s="1749"/>
      <c r="I129" s="1749"/>
      <c r="J129" s="1749"/>
      <c r="K129" s="1749"/>
      <c r="L129" s="1749"/>
      <c r="M129" s="1749"/>
      <c r="N129" s="1749"/>
    </row>
    <row r="130" spans="1:14" hidden="1">
      <c r="A130" s="1749"/>
      <c r="B130" s="1749"/>
      <c r="C130" s="1749"/>
      <c r="D130" s="1749"/>
      <c r="E130" s="1749"/>
      <c r="F130" s="1749"/>
      <c r="G130" s="1749"/>
      <c r="H130" s="1749"/>
      <c r="I130" s="1749"/>
      <c r="J130" s="1749"/>
      <c r="K130" s="1749"/>
      <c r="L130" s="1749"/>
      <c r="M130" s="1749"/>
      <c r="N130" s="1749"/>
    </row>
    <row r="131" spans="1:14" hidden="1">
      <c r="A131" s="1749"/>
      <c r="B131" s="1749"/>
      <c r="C131" s="1749"/>
      <c r="D131" s="1749"/>
      <c r="E131" s="1749"/>
      <c r="F131" s="1749"/>
      <c r="G131" s="1749"/>
      <c r="H131" s="1749"/>
      <c r="I131" s="1749"/>
      <c r="J131" s="1749"/>
      <c r="K131" s="1749"/>
      <c r="L131" s="1749"/>
      <c r="M131" s="1749"/>
      <c r="N131" s="1749"/>
    </row>
    <row r="132" spans="1:14" hidden="1">
      <c r="A132" s="1749"/>
      <c r="B132" s="1749"/>
      <c r="C132" s="1749"/>
      <c r="D132" s="1749"/>
      <c r="E132" s="1749"/>
      <c r="F132" s="1749"/>
      <c r="G132" s="1749"/>
      <c r="H132" s="1749"/>
      <c r="I132" s="1749"/>
      <c r="J132" s="1749"/>
      <c r="K132" s="1749"/>
      <c r="L132" s="1749"/>
      <c r="M132" s="1749"/>
      <c r="N132" s="1749"/>
    </row>
    <row r="133" spans="1:14" hidden="1">
      <c r="A133" s="1749"/>
      <c r="B133" s="1749"/>
      <c r="C133" s="1749"/>
      <c r="D133" s="1749"/>
      <c r="E133" s="1749"/>
      <c r="F133" s="1749"/>
      <c r="G133" s="1749"/>
      <c r="H133" s="1749"/>
      <c r="I133" s="1749"/>
      <c r="J133" s="1749"/>
      <c r="K133" s="1749"/>
      <c r="L133" s="1749"/>
      <c r="M133" s="1749"/>
      <c r="N133" s="1749"/>
    </row>
    <row r="134" spans="1:14" hidden="1">
      <c r="A134" s="1749"/>
      <c r="B134" s="1749"/>
      <c r="C134" s="1749"/>
      <c r="D134" s="1749"/>
      <c r="E134" s="1749"/>
      <c r="F134" s="1749"/>
      <c r="G134" s="1749"/>
      <c r="H134" s="1749"/>
      <c r="I134" s="1749"/>
      <c r="J134" s="1749"/>
      <c r="K134" s="1749"/>
      <c r="L134" s="1749"/>
      <c r="M134" s="1749"/>
      <c r="N134" s="1749"/>
    </row>
    <row r="135" spans="1:14" hidden="1">
      <c r="A135" s="1749"/>
      <c r="B135" s="1749"/>
      <c r="C135" s="1749"/>
      <c r="D135" s="1749"/>
      <c r="E135" s="1749"/>
      <c r="F135" s="1749"/>
      <c r="G135" s="1749"/>
      <c r="H135" s="1749"/>
      <c r="I135" s="1749"/>
      <c r="J135" s="1749"/>
      <c r="K135" s="1749"/>
      <c r="L135" s="1749"/>
      <c r="M135" s="1749"/>
      <c r="N135" s="1749"/>
    </row>
    <row r="136" spans="1:14" hidden="1">
      <c r="A136" s="1749"/>
      <c r="B136" s="1749"/>
      <c r="C136" s="1749"/>
      <c r="D136" s="1749"/>
      <c r="E136" s="1749"/>
      <c r="F136" s="1749"/>
      <c r="G136" s="1749"/>
      <c r="H136" s="1749"/>
      <c r="I136" s="1749"/>
      <c r="J136" s="1749"/>
      <c r="K136" s="1749"/>
      <c r="L136" s="1749"/>
      <c r="M136" s="1749"/>
      <c r="N136" s="1749"/>
    </row>
    <row r="137" spans="1:14" hidden="1">
      <c r="A137" s="1749"/>
      <c r="B137" s="1749"/>
      <c r="C137" s="1749"/>
      <c r="D137" s="1749"/>
      <c r="E137" s="1749"/>
      <c r="F137" s="1749"/>
      <c r="G137" s="1749"/>
      <c r="H137" s="1749"/>
      <c r="I137" s="1749"/>
      <c r="J137" s="1749"/>
      <c r="K137" s="1749"/>
      <c r="L137" s="1749"/>
      <c r="M137" s="1749"/>
      <c r="N137" s="1749"/>
    </row>
    <row r="138" spans="1:14" hidden="1">
      <c r="A138" s="1749"/>
      <c r="B138" s="1749"/>
      <c r="C138" s="1749"/>
      <c r="D138" s="1749"/>
      <c r="E138" s="1749"/>
      <c r="F138" s="1749"/>
      <c r="G138" s="1749"/>
      <c r="H138" s="1749"/>
      <c r="I138" s="1749"/>
      <c r="J138" s="1749"/>
      <c r="K138" s="1749"/>
      <c r="L138" s="1749"/>
      <c r="M138" s="1749"/>
      <c r="N138" s="1749"/>
    </row>
    <row r="139" spans="1:14" hidden="1">
      <c r="A139" s="1749"/>
      <c r="B139" s="1749"/>
      <c r="C139" s="1749"/>
      <c r="D139" s="1749"/>
      <c r="E139" s="1749"/>
      <c r="F139" s="1749"/>
      <c r="G139" s="1749"/>
      <c r="H139" s="1749"/>
      <c r="I139" s="1749"/>
      <c r="J139" s="1749"/>
      <c r="K139" s="1749"/>
      <c r="L139" s="1749"/>
      <c r="M139" s="1749"/>
      <c r="N139" s="1749"/>
    </row>
    <row r="140" spans="1:14" hidden="1">
      <c r="A140" s="1749"/>
      <c r="B140" s="1749"/>
      <c r="C140" s="1749"/>
      <c r="D140" s="1749"/>
      <c r="E140" s="1749"/>
      <c r="F140" s="1749"/>
      <c r="G140" s="1749"/>
      <c r="H140" s="1749"/>
      <c r="I140" s="1749"/>
      <c r="J140" s="1749"/>
      <c r="K140" s="1749"/>
      <c r="L140" s="1749"/>
      <c r="M140" s="1749"/>
      <c r="N140" s="1749"/>
    </row>
    <row r="141" spans="1:14" hidden="1">
      <c r="A141" s="1749"/>
      <c r="B141" s="1749"/>
      <c r="C141" s="1749"/>
      <c r="D141" s="1749"/>
      <c r="E141" s="1749"/>
      <c r="F141" s="1749"/>
      <c r="G141" s="1749"/>
      <c r="H141" s="1749"/>
      <c r="I141" s="1749"/>
      <c r="J141" s="1749"/>
      <c r="K141" s="1749"/>
      <c r="L141" s="1749"/>
      <c r="M141" s="1749"/>
      <c r="N141" s="1749"/>
    </row>
    <row r="142" spans="1:14" hidden="1">
      <c r="A142" s="1749"/>
      <c r="B142" s="1749"/>
      <c r="C142" s="1749"/>
      <c r="D142" s="1749"/>
      <c r="E142" s="1749"/>
      <c r="F142" s="1749"/>
      <c r="G142" s="1749"/>
      <c r="H142" s="1749"/>
      <c r="I142" s="1749"/>
      <c r="J142" s="1749"/>
      <c r="K142" s="1749"/>
      <c r="L142" s="1749"/>
      <c r="M142" s="1749"/>
      <c r="N142" s="1749"/>
    </row>
    <row r="143" spans="1:14" hidden="1">
      <c r="A143" s="1749"/>
      <c r="B143" s="1749"/>
      <c r="C143" s="1749"/>
      <c r="D143" s="1749"/>
      <c r="E143" s="1749"/>
      <c r="F143" s="1749"/>
      <c r="G143" s="1749"/>
      <c r="H143" s="1749"/>
      <c r="I143" s="1749"/>
      <c r="J143" s="1749"/>
      <c r="K143" s="1749"/>
      <c r="L143" s="1749"/>
      <c r="M143" s="1749"/>
      <c r="N143" s="1749"/>
    </row>
    <row r="144" spans="1:14" hidden="1">
      <c r="A144" s="1749"/>
      <c r="B144" s="1749"/>
      <c r="C144" s="1749"/>
      <c r="D144" s="1749"/>
      <c r="E144" s="1749"/>
      <c r="F144" s="1749"/>
      <c r="G144" s="1749"/>
      <c r="H144" s="1749"/>
      <c r="I144" s="1749"/>
      <c r="J144" s="1749"/>
      <c r="K144" s="1749"/>
      <c r="L144" s="1749"/>
      <c r="M144" s="1749"/>
      <c r="N144" s="1749"/>
    </row>
    <row r="145" spans="1:14" hidden="1">
      <c r="A145" s="1749"/>
      <c r="B145" s="1749"/>
      <c r="C145" s="1749"/>
      <c r="D145" s="1749"/>
      <c r="E145" s="1749"/>
      <c r="F145" s="1749"/>
      <c r="G145" s="1749"/>
      <c r="H145" s="1749"/>
      <c r="I145" s="1749"/>
      <c r="J145" s="1749"/>
      <c r="K145" s="1749"/>
      <c r="L145" s="1749"/>
      <c r="M145" s="1749"/>
      <c r="N145" s="1749"/>
    </row>
    <row r="146" spans="1:14" hidden="1">
      <c r="A146" s="1749"/>
      <c r="B146" s="1749"/>
      <c r="C146" s="1749"/>
      <c r="D146" s="1749"/>
      <c r="E146" s="1749"/>
      <c r="F146" s="1749"/>
      <c r="G146" s="1749"/>
      <c r="H146" s="1749"/>
      <c r="I146" s="1749"/>
      <c r="J146" s="1749"/>
      <c r="K146" s="1749"/>
      <c r="L146" s="1749"/>
      <c r="M146" s="1749"/>
      <c r="N146" s="1749"/>
    </row>
    <row r="147" spans="1:14" hidden="1">
      <c r="A147" s="1749"/>
      <c r="B147" s="1749"/>
      <c r="C147" s="1749"/>
      <c r="D147" s="1749"/>
      <c r="E147" s="1749"/>
      <c r="F147" s="1749"/>
      <c r="G147" s="1749"/>
      <c r="H147" s="1749"/>
      <c r="I147" s="1749"/>
      <c r="J147" s="1749"/>
      <c r="K147" s="1749"/>
      <c r="L147" s="1749"/>
      <c r="M147" s="1749"/>
      <c r="N147" s="1749"/>
    </row>
    <row r="148" spans="1:14" hidden="1">
      <c r="A148" s="1749"/>
      <c r="B148" s="1749"/>
      <c r="C148" s="1749"/>
      <c r="D148" s="1749"/>
      <c r="E148" s="1749"/>
      <c r="F148" s="1749"/>
      <c r="G148" s="1749"/>
      <c r="H148" s="1749"/>
      <c r="I148" s="1749"/>
      <c r="J148" s="1749"/>
      <c r="K148" s="1749"/>
      <c r="L148" s="1749"/>
      <c r="M148" s="1749"/>
      <c r="N148" s="1749"/>
    </row>
    <row r="149" spans="1:14" hidden="1">
      <c r="A149" s="1749"/>
      <c r="B149" s="1749"/>
      <c r="C149" s="1749"/>
      <c r="D149" s="1749"/>
      <c r="E149" s="1749"/>
      <c r="F149" s="1749"/>
      <c r="G149" s="1749"/>
      <c r="H149" s="1749"/>
      <c r="I149" s="1749"/>
      <c r="J149" s="1749"/>
      <c r="K149" s="1749"/>
      <c r="L149" s="1749"/>
      <c r="M149" s="1749"/>
      <c r="N149" s="1749"/>
    </row>
    <row r="150" spans="1:14" hidden="1">
      <c r="A150" s="1749"/>
      <c r="B150" s="1749"/>
      <c r="C150" s="1749"/>
      <c r="D150" s="1749"/>
      <c r="E150" s="1749"/>
      <c r="F150" s="1749"/>
      <c r="G150" s="1749"/>
      <c r="H150" s="1749"/>
      <c r="I150" s="1749"/>
      <c r="J150" s="1749"/>
      <c r="K150" s="1749"/>
      <c r="L150" s="1749"/>
      <c r="M150" s="1749"/>
      <c r="N150" s="1749"/>
    </row>
    <row r="151" spans="1:14" hidden="1">
      <c r="A151" s="279" t="s">
        <v>795</v>
      </c>
      <c r="B151" s="1411"/>
      <c r="C151" s="1411"/>
      <c r="D151" s="1411"/>
      <c r="E151" s="1747">
        <f>G151+K151+M151</f>
        <v>1036482</v>
      </c>
      <c r="F151" s="1747"/>
      <c r="G151" s="1747">
        <f>SUM(G125:G150)</f>
        <v>765999</v>
      </c>
      <c r="H151" s="1747"/>
      <c r="I151" s="1747">
        <f>SUM(I125:I150)</f>
        <v>2012858</v>
      </c>
      <c r="J151" s="1726"/>
      <c r="K151" s="1747">
        <f>SUM(K125:K150)</f>
        <v>198553</v>
      </c>
      <c r="L151" s="1726"/>
      <c r="M151" s="1747">
        <f>SUM(M125:M150)</f>
        <v>71930</v>
      </c>
      <c r="N151" s="1748">
        <f>SUM(N131:N150)</f>
        <v>0</v>
      </c>
    </row>
    <row r="152" spans="1:14">
      <c r="A152" s="1749"/>
      <c r="B152" s="1749"/>
      <c r="C152" s="1749"/>
      <c r="D152" s="1749"/>
      <c r="E152" s="1749"/>
      <c r="F152" s="1749"/>
      <c r="G152" s="1749"/>
      <c r="H152" s="1749"/>
      <c r="I152" s="1749"/>
      <c r="J152" s="1749"/>
      <c r="K152" s="1749"/>
      <c r="L152" s="1749"/>
      <c r="M152" s="1749"/>
      <c r="N152" s="1749"/>
    </row>
  </sheetData>
  <mergeCells count="62">
    <mergeCell ref="D122:D124"/>
    <mergeCell ref="E122:E124"/>
    <mergeCell ref="H122:N122"/>
    <mergeCell ref="H123:I123"/>
    <mergeCell ref="J123:K123"/>
    <mergeCell ref="L123:M123"/>
    <mergeCell ref="N123:N124"/>
    <mergeCell ref="F122:G123"/>
    <mergeCell ref="A120:N120"/>
    <mergeCell ref="A90:A92"/>
    <mergeCell ref="B90:B92"/>
    <mergeCell ref="C90:C92"/>
    <mergeCell ref="D90:D92"/>
    <mergeCell ref="E90:E92"/>
    <mergeCell ref="F90:G91"/>
    <mergeCell ref="H90:N90"/>
    <mergeCell ref="H91:I91"/>
    <mergeCell ref="J91:K91"/>
    <mergeCell ref="L91:M91"/>
    <mergeCell ref="N91:N92"/>
    <mergeCell ref="A122:A124"/>
    <mergeCell ref="B122:B124"/>
    <mergeCell ref="C122:C124"/>
    <mergeCell ref="A57:N57"/>
    <mergeCell ref="A88:N88"/>
    <mergeCell ref="A59:A61"/>
    <mergeCell ref="B59:B61"/>
    <mergeCell ref="C59:C61"/>
    <mergeCell ref="D59:D61"/>
    <mergeCell ref="E59:E61"/>
    <mergeCell ref="F59:G60"/>
    <mergeCell ref="H59:N59"/>
    <mergeCell ref="H60:I60"/>
    <mergeCell ref="J60:K60"/>
    <mergeCell ref="L60:M60"/>
    <mergeCell ref="N60:N61"/>
    <mergeCell ref="E58:J58"/>
    <mergeCell ref="M58:N58"/>
    <mergeCell ref="L4:M4"/>
    <mergeCell ref="N4:N5"/>
    <mergeCell ref="A27:N27"/>
    <mergeCell ref="A29:A31"/>
    <mergeCell ref="B29:B31"/>
    <mergeCell ref="C29:C31"/>
    <mergeCell ref="D29:D31"/>
    <mergeCell ref="E29:E31"/>
    <mergeCell ref="F29:G30"/>
    <mergeCell ref="H29:N29"/>
    <mergeCell ref="H30:I30"/>
    <mergeCell ref="J30:K30"/>
    <mergeCell ref="L30:M30"/>
    <mergeCell ref="N30:N31"/>
    <mergeCell ref="M2:N2"/>
    <mergeCell ref="A3:A5"/>
    <mergeCell ref="B3:B5"/>
    <mergeCell ref="C3:C5"/>
    <mergeCell ref="D3:D5"/>
    <mergeCell ref="E3:E5"/>
    <mergeCell ref="F3:G4"/>
    <mergeCell ref="H3:N3"/>
    <mergeCell ref="H4:I4"/>
    <mergeCell ref="J4:K4"/>
  </mergeCells>
  <phoneticPr fontId="9" type="noConversion"/>
  <pageMargins left="0.7" right="0.7" top="0.75" bottom="0.75" header="0.3" footer="0.3"/>
  <pageSetup paperSize="9" scale="77" fitToHeight="0" orientation="landscape" r:id="rId1"/>
  <rowBreaks count="4" manualBreakCount="4">
    <brk id="26" max="13" man="1"/>
    <brk id="56" max="13" man="1"/>
    <brk id="87" max="13" man="1"/>
    <brk id="119" max="1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A5408-3C71-4803-9845-EF6055465A05}">
  <sheetPr>
    <pageSetUpPr fitToPage="1"/>
  </sheetPr>
  <dimension ref="A1:R300"/>
  <sheetViews>
    <sheetView showGridLines="0" showZeros="0" view="pageBreakPreview" zoomScaleNormal="85" zoomScaleSheetLayoutView="100" workbookViewId="0">
      <selection sqref="A1:Z1"/>
    </sheetView>
  </sheetViews>
  <sheetFormatPr defaultColWidth="9.375" defaultRowHeight="20.100000000000001" customHeight="1"/>
  <cols>
    <col min="1" max="1" width="20.5" style="474" customWidth="1"/>
    <col min="2" max="2" width="9.625" style="468" customWidth="1"/>
    <col min="3" max="3" width="6.5" style="605" customWidth="1"/>
    <col min="4" max="4" width="4.75" style="476" bestFit="1" customWidth="1"/>
    <col min="5" max="5" width="11.25" style="468" customWidth="1"/>
    <col min="6" max="6" width="9" style="468" customWidth="1"/>
    <col min="7" max="7" width="10.625" style="468" customWidth="1"/>
    <col min="8" max="8" width="9" style="468" customWidth="1"/>
    <col min="9" max="9" width="10.625" style="468" customWidth="1"/>
    <col min="10" max="10" width="9" style="468" customWidth="1"/>
    <col min="11" max="11" width="10.625" style="468" customWidth="1"/>
    <col min="12" max="12" width="9" style="468" customWidth="1"/>
    <col min="13" max="13" width="10.625" style="468" customWidth="1"/>
    <col min="14" max="14" width="18.875" style="467" customWidth="1"/>
    <col min="15" max="15" width="10.875" style="467" customWidth="1"/>
    <col min="16" max="16" width="17.25" style="468" customWidth="1"/>
    <col min="17" max="17" width="12.625" style="474" customWidth="1"/>
    <col min="18" max="18" width="10.125" style="474" customWidth="1"/>
    <col min="19" max="16384" width="9.375" style="474"/>
  </cols>
  <sheetData>
    <row r="1" spans="1:18" s="461" customFormat="1" ht="32.25" customHeight="1">
      <c r="A1" s="2045" t="s">
        <v>1716</v>
      </c>
      <c r="B1" s="2045"/>
      <c r="C1" s="2045"/>
      <c r="D1" s="2045"/>
      <c r="E1" s="2045"/>
      <c r="F1" s="2045"/>
      <c r="G1" s="2045"/>
      <c r="H1" s="2045"/>
      <c r="I1" s="2045"/>
      <c r="J1" s="2045"/>
      <c r="K1" s="2045"/>
      <c r="L1" s="2045"/>
      <c r="M1" s="2045"/>
      <c r="N1" s="2045"/>
      <c r="O1" s="459"/>
      <c r="P1" s="460"/>
    </row>
    <row r="2" spans="1:18" ht="12" customHeight="1">
      <c r="A2" s="465"/>
      <c r="B2" s="463"/>
      <c r="C2" s="464"/>
      <c r="D2" s="465"/>
      <c r="E2" s="463"/>
      <c r="F2" s="463"/>
      <c r="G2" s="463"/>
      <c r="H2" s="463"/>
      <c r="I2" s="463"/>
      <c r="J2" s="463"/>
      <c r="K2" s="463"/>
      <c r="L2" s="463"/>
      <c r="M2" s="463"/>
      <c r="N2" s="463"/>
    </row>
    <row r="3" spans="1:18" s="476" customFormat="1" ht="21.95" customHeight="1">
      <c r="A3" s="2036" t="s">
        <v>646</v>
      </c>
      <c r="B3" s="2025" t="s">
        <v>647</v>
      </c>
      <c r="C3" s="2037" t="s">
        <v>118</v>
      </c>
      <c r="D3" s="2036" t="s">
        <v>95</v>
      </c>
      <c r="E3" s="2025" t="s">
        <v>648</v>
      </c>
      <c r="F3" s="2038" t="s">
        <v>641</v>
      </c>
      <c r="G3" s="2038"/>
      <c r="H3" s="2039" t="s">
        <v>643</v>
      </c>
      <c r="I3" s="2040"/>
      <c r="J3" s="2040"/>
      <c r="K3" s="2040"/>
      <c r="L3" s="2040"/>
      <c r="M3" s="2041"/>
      <c r="N3" s="2025" t="s">
        <v>649</v>
      </c>
      <c r="O3" s="467"/>
      <c r="P3" s="467"/>
      <c r="R3" s="1388"/>
    </row>
    <row r="4" spans="1:18" s="476" customFormat="1" ht="21.95" customHeight="1">
      <c r="A4" s="2036"/>
      <c r="B4" s="2025"/>
      <c r="C4" s="2037"/>
      <c r="D4" s="2036"/>
      <c r="E4" s="2025"/>
      <c r="F4" s="2025" t="s">
        <v>650</v>
      </c>
      <c r="G4" s="2025"/>
      <c r="H4" s="2025" t="s">
        <v>121</v>
      </c>
      <c r="I4" s="2025"/>
      <c r="J4" s="2025" t="s">
        <v>122</v>
      </c>
      <c r="K4" s="2025"/>
      <c r="L4" s="2025" t="s">
        <v>651</v>
      </c>
      <c r="M4" s="2025"/>
      <c r="N4" s="2025"/>
      <c r="O4" s="467"/>
      <c r="P4" s="467"/>
      <c r="R4" s="1388"/>
    </row>
    <row r="5" spans="1:18" s="476" customFormat="1" ht="21.95" customHeight="1">
      <c r="A5" s="2036"/>
      <c r="B5" s="2025"/>
      <c r="C5" s="2037"/>
      <c r="D5" s="2036"/>
      <c r="E5" s="2025"/>
      <c r="F5" s="1764" t="s">
        <v>125</v>
      </c>
      <c r="G5" s="1764" t="s">
        <v>126</v>
      </c>
      <c r="H5" s="1764" t="s">
        <v>125</v>
      </c>
      <c r="I5" s="1764" t="s">
        <v>126</v>
      </c>
      <c r="J5" s="1764" t="s">
        <v>125</v>
      </c>
      <c r="K5" s="1764" t="s">
        <v>126</v>
      </c>
      <c r="L5" s="1764" t="s">
        <v>125</v>
      </c>
      <c r="M5" s="1764" t="s">
        <v>126</v>
      </c>
      <c r="N5" s="2025"/>
      <c r="O5" s="467"/>
      <c r="P5" s="467"/>
      <c r="R5" s="1388"/>
    </row>
    <row r="6" spans="1:18" ht="21.95" customHeight="1">
      <c r="A6" s="490" t="str">
        <f>A26</f>
        <v>기존자료 수집</v>
      </c>
      <c r="B6" s="491"/>
      <c r="C6" s="1763">
        <v>1</v>
      </c>
      <c r="D6" s="1763" t="s">
        <v>103</v>
      </c>
      <c r="E6" s="493">
        <f>SUM(G6,I6,K6,M6)</f>
        <v>140715</v>
      </c>
      <c r="F6" s="493">
        <f>G50</f>
        <v>140715</v>
      </c>
      <c r="G6" s="493">
        <f t="shared" ref="G6:G7" si="0">TRUNC(C6*F6,0)</f>
        <v>140715</v>
      </c>
      <c r="H6" s="493">
        <f>I50</f>
        <v>0</v>
      </c>
      <c r="I6" s="493">
        <f>TRUNC(C6*H6,0)</f>
        <v>0</v>
      </c>
      <c r="J6" s="493">
        <f>K50</f>
        <v>0</v>
      </c>
      <c r="K6" s="493">
        <f>TRUNC(C6*J6,0)</f>
        <v>0</v>
      </c>
      <c r="L6" s="493">
        <f>M50</f>
        <v>0</v>
      </c>
      <c r="M6" s="493">
        <f>TRUNC(C6*L6,0)</f>
        <v>0</v>
      </c>
      <c r="N6" s="1764" t="s">
        <v>133</v>
      </c>
      <c r="P6" s="495"/>
      <c r="R6" s="1388"/>
    </row>
    <row r="7" spans="1:18" ht="21.95" customHeight="1">
      <c r="A7" s="490" t="str">
        <f>A51</f>
        <v>현지답사</v>
      </c>
      <c r="B7" s="491"/>
      <c r="C7" s="1763">
        <v>1</v>
      </c>
      <c r="D7" s="1763" t="s">
        <v>103</v>
      </c>
      <c r="E7" s="493">
        <f t="shared" ref="E7:E11" si="1">SUM(G7,I7,K7,M7)</f>
        <v>218989</v>
      </c>
      <c r="F7" s="493">
        <f>G75</f>
        <v>218989</v>
      </c>
      <c r="G7" s="493">
        <f t="shared" si="0"/>
        <v>218989</v>
      </c>
      <c r="H7" s="493">
        <f>I75</f>
        <v>0</v>
      </c>
      <c r="I7" s="493">
        <f t="shared" ref="I7:I11" si="2">TRUNC(C7*H7,0)</f>
        <v>0</v>
      </c>
      <c r="J7" s="493">
        <f>K75</f>
        <v>0</v>
      </c>
      <c r="K7" s="493">
        <f>TRUNC(C7*J7,0)</f>
        <v>0</v>
      </c>
      <c r="L7" s="493">
        <f>M75</f>
        <v>0</v>
      </c>
      <c r="M7" s="493">
        <f>TRUNC(C7*L7,0)</f>
        <v>0</v>
      </c>
      <c r="N7" s="1764" t="s">
        <v>130</v>
      </c>
      <c r="P7" s="495"/>
      <c r="R7" s="1388"/>
    </row>
    <row r="8" spans="1:18" ht="21.95" customHeight="1">
      <c r="A8" s="490" t="str">
        <f>A76</f>
        <v>대수성시험</v>
      </c>
      <c r="B8" s="491"/>
      <c r="C8" s="1763">
        <v>1</v>
      </c>
      <c r="D8" s="1763" t="s">
        <v>115</v>
      </c>
      <c r="E8" s="493">
        <f t="shared" si="1"/>
        <v>1858869</v>
      </c>
      <c r="F8" s="493">
        <f>G100</f>
        <v>781011</v>
      </c>
      <c r="G8" s="493">
        <f>TRUNC(C8*F8,0)</f>
        <v>781011</v>
      </c>
      <c r="H8" s="493">
        <f>I100</f>
        <v>1077858</v>
      </c>
      <c r="I8" s="493">
        <f t="shared" si="2"/>
        <v>1077858</v>
      </c>
      <c r="J8" s="493">
        <f>K100</f>
        <v>0</v>
      </c>
      <c r="K8" s="493">
        <f t="shared" ref="K8:K24" si="3">TRUNC(C8*J8,0)</f>
        <v>0</v>
      </c>
      <c r="L8" s="493">
        <f>M100</f>
        <v>0</v>
      </c>
      <c r="M8" s="493">
        <f t="shared" ref="M8:M24" si="4">TRUNC(C8*L8,0)</f>
        <v>0</v>
      </c>
      <c r="N8" s="1764" t="s">
        <v>665</v>
      </c>
      <c r="P8" s="495"/>
      <c r="R8" s="1388"/>
    </row>
    <row r="9" spans="1:18" ht="21.95" customHeight="1">
      <c r="A9" s="490" t="str">
        <f>A201</f>
        <v>적정취수량 및 영향범위 산정</v>
      </c>
      <c r="B9" s="491"/>
      <c r="C9" s="1763">
        <v>1</v>
      </c>
      <c r="D9" s="1763" t="s">
        <v>115</v>
      </c>
      <c r="E9" s="493">
        <f t="shared" si="1"/>
        <v>110670</v>
      </c>
      <c r="F9" s="493">
        <f>G225</f>
        <v>110670</v>
      </c>
      <c r="G9" s="493">
        <f t="shared" ref="G9:G24" si="5">TRUNC(C9*F9,0)</f>
        <v>110670</v>
      </c>
      <c r="H9" s="493">
        <f>I225</f>
        <v>0</v>
      </c>
      <c r="I9" s="493">
        <f t="shared" si="2"/>
        <v>0</v>
      </c>
      <c r="J9" s="493">
        <f>K225</f>
        <v>0</v>
      </c>
      <c r="K9" s="493">
        <f t="shared" si="3"/>
        <v>0</v>
      </c>
      <c r="L9" s="493">
        <f>M225</f>
        <v>0</v>
      </c>
      <c r="M9" s="493">
        <f t="shared" si="4"/>
        <v>0</v>
      </c>
      <c r="N9" s="1764" t="s">
        <v>666</v>
      </c>
      <c r="P9" s="495"/>
    </row>
    <row r="10" spans="1:18" ht="21.95" customHeight="1">
      <c r="A10" s="490" t="str">
        <f>A226</f>
        <v>수질검사비</v>
      </c>
      <c r="B10" s="491"/>
      <c r="C10" s="1763">
        <v>1</v>
      </c>
      <c r="D10" s="1763" t="s">
        <v>105</v>
      </c>
      <c r="E10" s="493">
        <f t="shared" si="1"/>
        <v>109400</v>
      </c>
      <c r="F10" s="493">
        <f>G250</f>
        <v>0</v>
      </c>
      <c r="G10" s="493">
        <f>TRUNC(C10*F10,0)</f>
        <v>0</v>
      </c>
      <c r="H10" s="493">
        <f>I250</f>
        <v>0</v>
      </c>
      <c r="I10" s="493">
        <f t="shared" si="2"/>
        <v>0</v>
      </c>
      <c r="J10" s="493">
        <f>K250</f>
        <v>0</v>
      </c>
      <c r="K10" s="493">
        <f>TRUNC(C10*J10,0)</f>
        <v>0</v>
      </c>
      <c r="L10" s="493">
        <f>M250</f>
        <v>109400</v>
      </c>
      <c r="M10" s="493">
        <f t="shared" si="4"/>
        <v>109400</v>
      </c>
      <c r="N10" s="1764" t="s">
        <v>668</v>
      </c>
      <c r="P10" s="495"/>
    </row>
    <row r="11" spans="1:18" ht="21.95" customHeight="1">
      <c r="A11" s="490" t="str">
        <f>A251</f>
        <v>보고서작성</v>
      </c>
      <c r="B11" s="491"/>
      <c r="C11" s="1763">
        <v>1</v>
      </c>
      <c r="D11" s="1763" t="s">
        <v>103</v>
      </c>
      <c r="E11" s="493">
        <f t="shared" si="1"/>
        <v>378293</v>
      </c>
      <c r="F11" s="493">
        <f>G275</f>
        <v>264613</v>
      </c>
      <c r="G11" s="493">
        <f t="shared" si="5"/>
        <v>264613</v>
      </c>
      <c r="H11" s="493">
        <f>I275</f>
        <v>0</v>
      </c>
      <c r="I11" s="493">
        <f t="shared" si="2"/>
        <v>0</v>
      </c>
      <c r="J11" s="493">
        <f>K275</f>
        <v>73680</v>
      </c>
      <c r="K11" s="493">
        <f t="shared" si="3"/>
        <v>73680</v>
      </c>
      <c r="L11" s="493">
        <f>M275</f>
        <v>40000</v>
      </c>
      <c r="M11" s="493">
        <f t="shared" si="4"/>
        <v>40000</v>
      </c>
      <c r="N11" s="1764" t="s">
        <v>138</v>
      </c>
      <c r="P11" s="495"/>
    </row>
    <row r="12" spans="1:18" ht="21.95" customHeight="1">
      <c r="A12" s="490"/>
      <c r="B12" s="491"/>
      <c r="C12" s="501"/>
      <c r="D12" s="1763"/>
      <c r="E12" s="493">
        <f t="shared" ref="E12:E24" si="6">SUM(G12,K12,M12)</f>
        <v>0</v>
      </c>
      <c r="F12" s="493"/>
      <c r="G12" s="493">
        <f t="shared" si="5"/>
        <v>0</v>
      </c>
      <c r="H12" s="493"/>
      <c r="I12" s="493"/>
      <c r="J12" s="493"/>
      <c r="K12" s="493">
        <f t="shared" si="3"/>
        <v>0</v>
      </c>
      <c r="L12" s="493"/>
      <c r="M12" s="493">
        <f t="shared" si="4"/>
        <v>0</v>
      </c>
      <c r="N12" s="1764"/>
      <c r="P12" s="495"/>
    </row>
    <row r="13" spans="1:18" ht="21.95" customHeight="1">
      <c r="A13" s="490"/>
      <c r="B13" s="491"/>
      <c r="C13" s="501"/>
      <c r="D13" s="1763"/>
      <c r="E13" s="493">
        <f t="shared" si="6"/>
        <v>0</v>
      </c>
      <c r="F13" s="493"/>
      <c r="G13" s="493">
        <f t="shared" si="5"/>
        <v>0</v>
      </c>
      <c r="H13" s="493"/>
      <c r="I13" s="493"/>
      <c r="J13" s="493"/>
      <c r="K13" s="493">
        <f t="shared" si="3"/>
        <v>0</v>
      </c>
      <c r="L13" s="493"/>
      <c r="M13" s="493">
        <f t="shared" si="4"/>
        <v>0</v>
      </c>
      <c r="N13" s="1764"/>
      <c r="P13" s="495"/>
    </row>
    <row r="14" spans="1:18" ht="21.95" customHeight="1">
      <c r="A14" s="490"/>
      <c r="B14" s="491"/>
      <c r="C14" s="501"/>
      <c r="D14" s="1763"/>
      <c r="E14" s="493"/>
      <c r="F14" s="493"/>
      <c r="G14" s="493">
        <f t="shared" si="5"/>
        <v>0</v>
      </c>
      <c r="H14" s="493"/>
      <c r="I14" s="493"/>
      <c r="J14" s="493"/>
      <c r="K14" s="493">
        <f t="shared" si="3"/>
        <v>0</v>
      </c>
      <c r="L14" s="493"/>
      <c r="M14" s="493">
        <f t="shared" si="4"/>
        <v>0</v>
      </c>
      <c r="N14" s="1764"/>
      <c r="P14" s="495"/>
    </row>
    <row r="15" spans="1:18" ht="21.95" customHeight="1">
      <c r="A15" s="490"/>
      <c r="B15" s="491"/>
      <c r="C15" s="501"/>
      <c r="D15" s="1763"/>
      <c r="E15" s="493"/>
      <c r="F15" s="493"/>
      <c r="G15" s="493">
        <f t="shared" si="5"/>
        <v>0</v>
      </c>
      <c r="H15" s="493"/>
      <c r="I15" s="493"/>
      <c r="J15" s="493"/>
      <c r="K15" s="493">
        <f t="shared" si="3"/>
        <v>0</v>
      </c>
      <c r="L15" s="493"/>
      <c r="M15" s="493">
        <f t="shared" si="4"/>
        <v>0</v>
      </c>
      <c r="N15" s="1764"/>
      <c r="P15" s="495"/>
    </row>
    <row r="16" spans="1:18" ht="21.95" customHeight="1">
      <c r="A16" s="490"/>
      <c r="B16" s="491"/>
      <c r="C16" s="501"/>
      <c r="D16" s="1763"/>
      <c r="E16" s="493"/>
      <c r="F16" s="493"/>
      <c r="G16" s="493">
        <f t="shared" si="5"/>
        <v>0</v>
      </c>
      <c r="H16" s="493"/>
      <c r="I16" s="493"/>
      <c r="J16" s="493"/>
      <c r="K16" s="493">
        <f t="shared" si="3"/>
        <v>0</v>
      </c>
      <c r="L16" s="493"/>
      <c r="M16" s="493">
        <f t="shared" si="4"/>
        <v>0</v>
      </c>
      <c r="N16" s="1764"/>
      <c r="P16" s="495"/>
    </row>
    <row r="17" spans="1:18" ht="21.95" customHeight="1">
      <c r="A17" s="490"/>
      <c r="B17" s="491"/>
      <c r="C17" s="501"/>
      <c r="D17" s="1763"/>
      <c r="E17" s="493"/>
      <c r="F17" s="493"/>
      <c r="G17" s="493">
        <f t="shared" si="5"/>
        <v>0</v>
      </c>
      <c r="H17" s="493"/>
      <c r="I17" s="493"/>
      <c r="J17" s="493"/>
      <c r="K17" s="493">
        <f t="shared" si="3"/>
        <v>0</v>
      </c>
      <c r="L17" s="493"/>
      <c r="M17" s="493">
        <f t="shared" si="4"/>
        <v>0</v>
      </c>
      <c r="N17" s="1764"/>
      <c r="P17" s="495"/>
    </row>
    <row r="18" spans="1:18" ht="21.95" customHeight="1">
      <c r="A18" s="490"/>
      <c r="B18" s="491"/>
      <c r="C18" s="501"/>
      <c r="D18" s="1763"/>
      <c r="E18" s="493"/>
      <c r="F18" s="493"/>
      <c r="G18" s="493">
        <f t="shared" si="5"/>
        <v>0</v>
      </c>
      <c r="H18" s="493"/>
      <c r="I18" s="493"/>
      <c r="J18" s="493"/>
      <c r="K18" s="493">
        <f t="shared" si="3"/>
        <v>0</v>
      </c>
      <c r="L18" s="493"/>
      <c r="M18" s="493">
        <f t="shared" si="4"/>
        <v>0</v>
      </c>
      <c r="N18" s="1764"/>
      <c r="P18" s="495"/>
    </row>
    <row r="19" spans="1:18" ht="21.95" customHeight="1">
      <c r="A19" s="490"/>
      <c r="B19" s="491"/>
      <c r="C19" s="501"/>
      <c r="D19" s="1763"/>
      <c r="E19" s="493"/>
      <c r="F19" s="493"/>
      <c r="G19" s="493">
        <f t="shared" si="5"/>
        <v>0</v>
      </c>
      <c r="H19" s="493"/>
      <c r="I19" s="493"/>
      <c r="J19" s="493"/>
      <c r="K19" s="493">
        <f t="shared" si="3"/>
        <v>0</v>
      </c>
      <c r="L19" s="493"/>
      <c r="M19" s="493">
        <f t="shared" si="4"/>
        <v>0</v>
      </c>
      <c r="N19" s="1764"/>
      <c r="P19" s="495"/>
    </row>
    <row r="20" spans="1:18" ht="21.95" customHeight="1">
      <c r="A20" s="490"/>
      <c r="B20" s="491"/>
      <c r="C20" s="501"/>
      <c r="D20" s="1763"/>
      <c r="E20" s="493">
        <f t="shared" si="6"/>
        <v>0</v>
      </c>
      <c r="F20" s="493"/>
      <c r="G20" s="493">
        <f t="shared" si="5"/>
        <v>0</v>
      </c>
      <c r="H20" s="493"/>
      <c r="I20" s="493"/>
      <c r="J20" s="493"/>
      <c r="K20" s="493">
        <f t="shared" si="3"/>
        <v>0</v>
      </c>
      <c r="L20" s="493"/>
      <c r="M20" s="493">
        <f t="shared" si="4"/>
        <v>0</v>
      </c>
      <c r="N20" s="1764"/>
      <c r="P20" s="495"/>
    </row>
    <row r="21" spans="1:18" ht="21.95" customHeight="1">
      <c r="A21" s="490"/>
      <c r="B21" s="491"/>
      <c r="C21" s="501"/>
      <c r="D21" s="1763"/>
      <c r="E21" s="493">
        <f t="shared" si="6"/>
        <v>0</v>
      </c>
      <c r="F21" s="493"/>
      <c r="G21" s="493">
        <f t="shared" si="5"/>
        <v>0</v>
      </c>
      <c r="H21" s="493"/>
      <c r="I21" s="493"/>
      <c r="J21" s="493"/>
      <c r="K21" s="493">
        <f t="shared" si="3"/>
        <v>0</v>
      </c>
      <c r="L21" s="493"/>
      <c r="M21" s="493">
        <f t="shared" si="4"/>
        <v>0</v>
      </c>
      <c r="N21" s="1764"/>
      <c r="P21" s="495"/>
    </row>
    <row r="22" spans="1:18" ht="21.95" customHeight="1">
      <c r="A22" s="490"/>
      <c r="B22" s="491"/>
      <c r="C22" s="501"/>
      <c r="D22" s="1763"/>
      <c r="E22" s="493">
        <f t="shared" si="6"/>
        <v>0</v>
      </c>
      <c r="F22" s="493"/>
      <c r="G22" s="493">
        <f t="shared" si="5"/>
        <v>0</v>
      </c>
      <c r="H22" s="493"/>
      <c r="I22" s="493"/>
      <c r="J22" s="493"/>
      <c r="K22" s="493">
        <f t="shared" si="3"/>
        <v>0</v>
      </c>
      <c r="L22" s="493"/>
      <c r="M22" s="493">
        <f t="shared" si="4"/>
        <v>0</v>
      </c>
      <c r="N22" s="1764"/>
      <c r="P22" s="495"/>
    </row>
    <row r="23" spans="1:18" ht="21.95" customHeight="1">
      <c r="A23" s="490"/>
      <c r="B23" s="491"/>
      <c r="C23" s="501"/>
      <c r="D23" s="1763"/>
      <c r="E23" s="493"/>
      <c r="F23" s="493"/>
      <c r="G23" s="493"/>
      <c r="H23" s="493"/>
      <c r="I23" s="493"/>
      <c r="J23" s="493"/>
      <c r="K23" s="493"/>
      <c r="L23" s="493"/>
      <c r="M23" s="493"/>
      <c r="N23" s="1764"/>
      <c r="P23" s="495"/>
    </row>
    <row r="24" spans="1:18" ht="21.95" customHeight="1">
      <c r="A24" s="490"/>
      <c r="B24" s="491"/>
      <c r="C24" s="501"/>
      <c r="D24" s="1763"/>
      <c r="E24" s="493">
        <f t="shared" si="6"/>
        <v>0</v>
      </c>
      <c r="F24" s="493"/>
      <c r="G24" s="493">
        <f t="shared" si="5"/>
        <v>0</v>
      </c>
      <c r="H24" s="493"/>
      <c r="I24" s="493"/>
      <c r="J24" s="493"/>
      <c r="K24" s="493">
        <f t="shared" si="3"/>
        <v>0</v>
      </c>
      <c r="L24" s="493"/>
      <c r="M24" s="493">
        <f t="shared" si="4"/>
        <v>0</v>
      </c>
      <c r="N24" s="1764"/>
      <c r="P24" s="495"/>
    </row>
    <row r="25" spans="1:18" ht="21.95" customHeight="1">
      <c r="A25" s="490"/>
      <c r="B25" s="491"/>
      <c r="C25" s="501"/>
      <c r="D25" s="1763"/>
      <c r="E25" s="493">
        <f>SUBTOTAL(9,E6:E24)</f>
        <v>2816936</v>
      </c>
      <c r="F25" s="493"/>
      <c r="G25" s="493">
        <f>SUBTOTAL(9,G6:G24)</f>
        <v>1515998</v>
      </c>
      <c r="H25" s="493"/>
      <c r="I25" s="493">
        <f>SUBTOTAL(9,I6:I24)</f>
        <v>1077858</v>
      </c>
      <c r="J25" s="493"/>
      <c r="K25" s="493">
        <f>SUBTOTAL(9,K6:K24)</f>
        <v>73680</v>
      </c>
      <c r="L25" s="493"/>
      <c r="M25" s="493">
        <f>SUBTOTAL(9,M6:M24)</f>
        <v>149400</v>
      </c>
      <c r="N25" s="1764"/>
      <c r="P25" s="495"/>
    </row>
    <row r="26" spans="1:18" ht="21.95" customHeight="1">
      <c r="A26" s="2026" t="s">
        <v>670</v>
      </c>
      <c r="B26" s="1999"/>
      <c r="C26" s="1999"/>
      <c r="D26" s="1999"/>
      <c r="E26" s="1999"/>
      <c r="F26" s="1999"/>
      <c r="G26" s="1999"/>
      <c r="H26" s="1999"/>
      <c r="I26" s="1999"/>
      <c r="J26" s="1999"/>
      <c r="K26" s="1999"/>
      <c r="L26" s="1999"/>
      <c r="M26" s="1999"/>
      <c r="N26" s="2027"/>
      <c r="O26" s="459"/>
      <c r="P26" s="460"/>
    </row>
    <row r="27" spans="1:18" ht="21.95" customHeight="1">
      <c r="A27" s="515" t="s">
        <v>133</v>
      </c>
      <c r="B27" s="516"/>
      <c r="C27" s="517"/>
      <c r="D27" s="465"/>
      <c r="E27" s="516"/>
      <c r="F27" s="516"/>
      <c r="G27" s="516"/>
      <c r="H27" s="516"/>
      <c r="I27" s="516"/>
      <c r="J27" s="516"/>
      <c r="K27" s="516"/>
      <c r="L27" s="516"/>
      <c r="M27" s="516"/>
      <c r="N27" s="1389">
        <f>C34</f>
        <v>0.22700000000000001</v>
      </c>
      <c r="O27" s="519"/>
    </row>
    <row r="28" spans="1:18" ht="21.95" customHeight="1">
      <c r="A28" s="2036" t="s">
        <v>646</v>
      </c>
      <c r="B28" s="2025" t="s">
        <v>647</v>
      </c>
      <c r="C28" s="2037" t="s">
        <v>118</v>
      </c>
      <c r="D28" s="2036" t="s">
        <v>95</v>
      </c>
      <c r="E28" s="2025" t="s">
        <v>648</v>
      </c>
      <c r="F28" s="2038" t="s">
        <v>641</v>
      </c>
      <c r="G28" s="2038"/>
      <c r="H28" s="2039" t="s">
        <v>643</v>
      </c>
      <c r="I28" s="2040"/>
      <c r="J28" s="2040"/>
      <c r="K28" s="2040"/>
      <c r="L28" s="2040"/>
      <c r="M28" s="2041"/>
      <c r="N28" s="2025" t="s">
        <v>649</v>
      </c>
      <c r="P28" s="467"/>
    </row>
    <row r="29" spans="1:18" ht="21.95" customHeight="1">
      <c r="A29" s="2036"/>
      <c r="B29" s="2025"/>
      <c r="C29" s="2037"/>
      <c r="D29" s="2036"/>
      <c r="E29" s="2025"/>
      <c r="F29" s="2025" t="s">
        <v>650</v>
      </c>
      <c r="G29" s="2025"/>
      <c r="H29" s="2025" t="s">
        <v>121</v>
      </c>
      <c r="I29" s="2025"/>
      <c r="J29" s="2025" t="s">
        <v>122</v>
      </c>
      <c r="K29" s="2025"/>
      <c r="L29" s="2025" t="s">
        <v>651</v>
      </c>
      <c r="M29" s="2025"/>
      <c r="N29" s="2025"/>
      <c r="P29" s="467" t="str">
        <f>'[381]4. 외주용역비 총괄'!C16</f>
        <v>영향조사</v>
      </c>
    </row>
    <row r="30" spans="1:18" s="461" customFormat="1" ht="21.95" customHeight="1">
      <c r="A30" s="2036"/>
      <c r="B30" s="2025"/>
      <c r="C30" s="2037"/>
      <c r="D30" s="2036"/>
      <c r="E30" s="2025"/>
      <c r="F30" s="1764" t="s">
        <v>125</v>
      </c>
      <c r="G30" s="1764" t="s">
        <v>126</v>
      </c>
      <c r="H30" s="1764" t="s">
        <v>125</v>
      </c>
      <c r="I30" s="1764" t="s">
        <v>126</v>
      </c>
      <c r="J30" s="1764" t="s">
        <v>125</v>
      </c>
      <c r="K30" s="1764" t="s">
        <v>126</v>
      </c>
      <c r="L30" s="1764" t="s">
        <v>125</v>
      </c>
      <c r="M30" s="1764" t="s">
        <v>126</v>
      </c>
      <c r="N30" s="2025"/>
      <c r="O30" s="467"/>
      <c r="P30" s="467"/>
    </row>
    <row r="31" spans="1:18" ht="21.95" customHeight="1">
      <c r="A31" s="533" t="s">
        <v>674</v>
      </c>
      <c r="B31" s="491"/>
      <c r="C31" s="501"/>
      <c r="D31" s="1763"/>
      <c r="E31" s="493">
        <f>SUM(G31,K31,M31)</f>
        <v>0</v>
      </c>
      <c r="F31" s="493"/>
      <c r="G31" s="493">
        <f t="shared" ref="G31:G32" si="7">TRUNC(C31*F31,0)</f>
        <v>0</v>
      </c>
      <c r="H31" s="493"/>
      <c r="I31" s="493"/>
      <c r="J31" s="493"/>
      <c r="K31" s="493">
        <f t="shared" ref="K31:K32" si="8">TRUNC(C31*J31,0)</f>
        <v>0</v>
      </c>
      <c r="L31" s="493"/>
      <c r="M31" s="493">
        <f t="shared" ref="M31:M32" si="9">TRUNC(C31*L31,0)</f>
        <v>0</v>
      </c>
      <c r="N31" s="1764" t="s">
        <v>1544</v>
      </c>
      <c r="P31" s="495"/>
      <c r="R31" s="536"/>
    </row>
    <row r="32" spans="1:18" ht="21.95" customHeight="1">
      <c r="A32" s="537" t="s">
        <v>143</v>
      </c>
      <c r="B32" s="491"/>
      <c r="C32" s="501">
        <f>0.1*O32</f>
        <v>4.5400000000000003E-2</v>
      </c>
      <c r="D32" s="1763" t="s">
        <v>269</v>
      </c>
      <c r="E32" s="493">
        <f>SUM(G32,I32,K32,M32)</f>
        <v>16950</v>
      </c>
      <c r="F32" s="493">
        <f>'단가(영향조사)'!$B$4</f>
        <v>373353</v>
      </c>
      <c r="G32" s="493">
        <f t="shared" si="7"/>
        <v>16950</v>
      </c>
      <c r="H32" s="493"/>
      <c r="I32" s="493"/>
      <c r="J32" s="493"/>
      <c r="K32" s="493">
        <f t="shared" si="8"/>
        <v>0</v>
      </c>
      <c r="L32" s="493"/>
      <c r="M32" s="493">
        <f t="shared" si="9"/>
        <v>0</v>
      </c>
      <c r="N32" s="1764"/>
      <c r="O32" s="1390">
        <v>0.45400000000000001</v>
      </c>
      <c r="P32" s="495"/>
    </row>
    <row r="33" spans="1:16" ht="21.95" customHeight="1">
      <c r="A33" s="537" t="s">
        <v>144</v>
      </c>
      <c r="B33" s="491"/>
      <c r="C33" s="501">
        <v>0</v>
      </c>
      <c r="D33" s="1763" t="s">
        <v>269</v>
      </c>
      <c r="E33" s="493">
        <f t="shared" ref="E33:E40" si="10">SUM(G33,I33,K33,M33)</f>
        <v>0</v>
      </c>
      <c r="F33" s="493">
        <f>'단가(영향조사)'!$B$5</f>
        <v>310884</v>
      </c>
      <c r="G33" s="493">
        <f>TRUNC(C33*F33,0)</f>
        <v>0</v>
      </c>
      <c r="H33" s="493"/>
      <c r="I33" s="493"/>
      <c r="J33" s="493"/>
      <c r="K33" s="493">
        <f>TRUNC(C33*J33,0)</f>
        <v>0</v>
      </c>
      <c r="L33" s="493"/>
      <c r="M33" s="493">
        <f>TRUNC(C33*L33,0)</f>
        <v>0</v>
      </c>
      <c r="N33" s="1764"/>
      <c r="P33" s="495"/>
    </row>
    <row r="34" spans="1:16" s="461" customFormat="1" ht="21.95" customHeight="1">
      <c r="A34" s="537" t="s">
        <v>136</v>
      </c>
      <c r="B34" s="491"/>
      <c r="C34" s="501">
        <f>0.5*O32</f>
        <v>0.22700000000000001</v>
      </c>
      <c r="D34" s="1763" t="s">
        <v>269</v>
      </c>
      <c r="E34" s="493">
        <f t="shared" si="10"/>
        <v>66996</v>
      </c>
      <c r="F34" s="493">
        <f>'단가(영향조사)'!$B$6</f>
        <v>295138</v>
      </c>
      <c r="G34" s="493">
        <f t="shared" ref="G34:G49" si="11">TRUNC(C34*F34,0)</f>
        <v>66996</v>
      </c>
      <c r="H34" s="493"/>
      <c r="I34" s="493"/>
      <c r="J34" s="493"/>
      <c r="K34" s="493">
        <f t="shared" ref="K34:K49" si="12">TRUNC(C34*J34,0)</f>
        <v>0</v>
      </c>
      <c r="L34" s="493"/>
      <c r="M34" s="493">
        <f t="shared" ref="M34:M49" si="13">TRUNC(C34*L34,0)</f>
        <v>0</v>
      </c>
      <c r="N34" s="1764"/>
      <c r="O34" s="467"/>
      <c r="P34" s="495"/>
    </row>
    <row r="35" spans="1:16" ht="21.95" customHeight="1">
      <c r="A35" s="537" t="s">
        <v>242</v>
      </c>
      <c r="B35" s="491"/>
      <c r="C35" s="501">
        <v>0</v>
      </c>
      <c r="D35" s="1763" t="s">
        <v>269</v>
      </c>
      <c r="E35" s="493">
        <f t="shared" si="10"/>
        <v>0</v>
      </c>
      <c r="F35" s="493">
        <f>'단가(영향조사)'!$B$7</f>
        <v>235459</v>
      </c>
      <c r="G35" s="493">
        <f t="shared" si="11"/>
        <v>0</v>
      </c>
      <c r="H35" s="493"/>
      <c r="I35" s="493"/>
      <c r="J35" s="493"/>
      <c r="K35" s="493">
        <f t="shared" si="12"/>
        <v>0</v>
      </c>
      <c r="L35" s="493"/>
      <c r="M35" s="493">
        <f t="shared" si="13"/>
        <v>0</v>
      </c>
      <c r="N35" s="1764"/>
      <c r="P35" s="495"/>
    </row>
    <row r="36" spans="1:16" ht="21.95" customHeight="1">
      <c r="A36" s="537" t="s">
        <v>224</v>
      </c>
      <c r="B36" s="491"/>
      <c r="C36" s="501">
        <f>0.5*O32</f>
        <v>0.22700000000000001</v>
      </c>
      <c r="D36" s="1763" t="s">
        <v>269</v>
      </c>
      <c r="E36" s="493">
        <f t="shared" si="10"/>
        <v>56769</v>
      </c>
      <c r="F36" s="493">
        <f>'단가(영향조사)'!$B$9</f>
        <v>250087</v>
      </c>
      <c r="G36" s="493">
        <f t="shared" si="11"/>
        <v>56769</v>
      </c>
      <c r="H36" s="493"/>
      <c r="I36" s="493"/>
      <c r="J36" s="493"/>
      <c r="K36" s="493">
        <f t="shared" si="12"/>
        <v>0</v>
      </c>
      <c r="L36" s="493"/>
      <c r="M36" s="493">
        <f t="shared" si="13"/>
        <v>0</v>
      </c>
      <c r="N36" s="1764"/>
      <c r="P36" s="495"/>
    </row>
    <row r="37" spans="1:16" ht="21.95" customHeight="1">
      <c r="A37" s="537" t="s">
        <v>145</v>
      </c>
      <c r="B37" s="491"/>
      <c r="C37" s="501">
        <v>0</v>
      </c>
      <c r="D37" s="1763" t="s">
        <v>269</v>
      </c>
      <c r="E37" s="493">
        <f t="shared" si="10"/>
        <v>0</v>
      </c>
      <c r="F37" s="493">
        <f>'단가(영향조사)'!$B$10</f>
        <v>218142</v>
      </c>
      <c r="G37" s="493">
        <f t="shared" si="11"/>
        <v>0</v>
      </c>
      <c r="H37" s="493"/>
      <c r="I37" s="493"/>
      <c r="J37" s="493"/>
      <c r="K37" s="493">
        <f t="shared" si="12"/>
        <v>0</v>
      </c>
      <c r="L37" s="493"/>
      <c r="M37" s="493">
        <f t="shared" si="13"/>
        <v>0</v>
      </c>
      <c r="N37" s="1764"/>
      <c r="P37" s="495"/>
    </row>
    <row r="38" spans="1:16" ht="21.95" customHeight="1">
      <c r="A38" s="537" t="s">
        <v>681</v>
      </c>
      <c r="B38" s="491"/>
      <c r="C38" s="501"/>
      <c r="D38" s="1763" t="s">
        <v>269</v>
      </c>
      <c r="E38" s="493">
        <f t="shared" si="10"/>
        <v>0</v>
      </c>
      <c r="F38" s="493"/>
      <c r="G38" s="493">
        <f t="shared" si="11"/>
        <v>0</v>
      </c>
      <c r="H38" s="493"/>
      <c r="I38" s="493"/>
      <c r="J38" s="493">
        <f>'단가(영향조사)'!$B$11</f>
        <v>232562</v>
      </c>
      <c r="K38" s="493">
        <f>TRUNC(C38*J38,0)</f>
        <v>0</v>
      </c>
      <c r="L38" s="493"/>
      <c r="M38" s="493">
        <f t="shared" si="13"/>
        <v>0</v>
      </c>
      <c r="N38" s="1764"/>
      <c r="P38" s="495"/>
    </row>
    <row r="39" spans="1:16" ht="21.95" customHeight="1">
      <c r="A39" s="537" t="s">
        <v>134</v>
      </c>
      <c r="B39" s="491"/>
      <c r="C39" s="501"/>
      <c r="D39" s="1763" t="s">
        <v>269</v>
      </c>
      <c r="E39" s="493">
        <f t="shared" si="10"/>
        <v>0</v>
      </c>
      <c r="F39" s="493"/>
      <c r="G39" s="493">
        <f t="shared" si="11"/>
        <v>0</v>
      </c>
      <c r="H39" s="493"/>
      <c r="I39" s="493"/>
      <c r="J39" s="493">
        <f>'단가(영향조사)'!$B$12</f>
        <v>226122</v>
      </c>
      <c r="K39" s="493">
        <f>TRUNC(C39*J39,0)</f>
        <v>0</v>
      </c>
      <c r="L39" s="493"/>
      <c r="M39" s="493">
        <f t="shared" si="13"/>
        <v>0</v>
      </c>
      <c r="N39" s="1764"/>
      <c r="P39" s="495"/>
    </row>
    <row r="40" spans="1:16" ht="21.95" customHeight="1">
      <c r="A40" s="537" t="s">
        <v>223</v>
      </c>
      <c r="B40" s="491"/>
      <c r="C40" s="501"/>
      <c r="D40" s="1763" t="s">
        <v>269</v>
      </c>
      <c r="E40" s="493">
        <f t="shared" si="10"/>
        <v>0</v>
      </c>
      <c r="F40" s="493"/>
      <c r="G40" s="493">
        <f t="shared" si="11"/>
        <v>0</v>
      </c>
      <c r="H40" s="493"/>
      <c r="I40" s="493"/>
      <c r="J40" s="493">
        <f>'단가(영향조사)'!$B$13</f>
        <v>172068</v>
      </c>
      <c r="K40" s="493">
        <f>TRUNC(C40*J40,0)</f>
        <v>0</v>
      </c>
      <c r="L40" s="493"/>
      <c r="M40" s="493">
        <f t="shared" si="13"/>
        <v>0</v>
      </c>
      <c r="N40" s="1764"/>
      <c r="P40" s="495"/>
    </row>
    <row r="41" spans="1:16" ht="21.95" customHeight="1">
      <c r="A41" s="533" t="s">
        <v>682</v>
      </c>
      <c r="B41" s="2043" t="s">
        <v>683</v>
      </c>
      <c r="C41" s="2043"/>
      <c r="D41" s="2043"/>
      <c r="E41" s="2043"/>
      <c r="F41" s="493"/>
      <c r="G41" s="493">
        <f t="shared" si="11"/>
        <v>0</v>
      </c>
      <c r="H41" s="493"/>
      <c r="I41" s="493"/>
      <c r="J41" s="493"/>
      <c r="K41" s="493">
        <f t="shared" si="12"/>
        <v>0</v>
      </c>
      <c r="L41" s="493"/>
      <c r="M41" s="493">
        <f t="shared" si="13"/>
        <v>0</v>
      </c>
      <c r="N41" s="1764" t="s">
        <v>1545</v>
      </c>
      <c r="P41" s="495"/>
    </row>
    <row r="42" spans="1:16" ht="21.95" customHeight="1">
      <c r="A42" s="537"/>
      <c r="B42" s="2044" t="s">
        <v>685</v>
      </c>
      <c r="C42" s="2044"/>
      <c r="D42" s="2044"/>
      <c r="E42" s="2044"/>
      <c r="F42" s="493"/>
      <c r="G42" s="493">
        <f t="shared" si="11"/>
        <v>0</v>
      </c>
      <c r="H42" s="493"/>
      <c r="I42" s="493"/>
      <c r="J42" s="493"/>
      <c r="K42" s="493">
        <f t="shared" si="12"/>
        <v>0</v>
      </c>
      <c r="L42" s="493"/>
      <c r="M42" s="493">
        <f t="shared" si="13"/>
        <v>0</v>
      </c>
      <c r="N42" s="1764"/>
      <c r="P42" s="495"/>
    </row>
    <row r="43" spans="1:16" s="461" customFormat="1" ht="21.95" customHeight="1">
      <c r="A43" s="537"/>
      <c r="B43" s="2044" t="s">
        <v>686</v>
      </c>
      <c r="C43" s="2044"/>
      <c r="D43" s="2044"/>
      <c r="E43" s="2044"/>
      <c r="F43" s="493"/>
      <c r="G43" s="493">
        <f t="shared" si="11"/>
        <v>0</v>
      </c>
      <c r="H43" s="493"/>
      <c r="I43" s="493"/>
      <c r="J43" s="493"/>
      <c r="K43" s="493">
        <f t="shared" si="12"/>
        <v>0</v>
      </c>
      <c r="L43" s="493"/>
      <c r="M43" s="493">
        <f t="shared" si="13"/>
        <v>0</v>
      </c>
      <c r="N43" s="1764"/>
      <c r="O43" s="467"/>
      <c r="P43" s="495"/>
    </row>
    <row r="44" spans="1:16" ht="21.95" customHeight="1">
      <c r="A44" s="537"/>
      <c r="B44" s="2044" t="s">
        <v>687</v>
      </c>
      <c r="C44" s="2044"/>
      <c r="D44" s="2044"/>
      <c r="E44" s="2044"/>
      <c r="F44" s="493"/>
      <c r="G44" s="493">
        <f t="shared" si="11"/>
        <v>0</v>
      </c>
      <c r="H44" s="493"/>
      <c r="I44" s="493"/>
      <c r="J44" s="493"/>
      <c r="K44" s="493">
        <f t="shared" si="12"/>
        <v>0</v>
      </c>
      <c r="L44" s="493"/>
      <c r="M44" s="493">
        <f t="shared" si="13"/>
        <v>0</v>
      </c>
      <c r="N44" s="1764"/>
      <c r="P44" s="495"/>
    </row>
    <row r="45" spans="1:16" ht="21.95" customHeight="1">
      <c r="A45" s="537"/>
      <c r="B45" s="2044" t="s">
        <v>688</v>
      </c>
      <c r="C45" s="2044"/>
      <c r="D45" s="2044"/>
      <c r="E45" s="2044"/>
      <c r="F45" s="493"/>
      <c r="G45" s="493">
        <f t="shared" si="11"/>
        <v>0</v>
      </c>
      <c r="H45" s="493"/>
      <c r="I45" s="493"/>
      <c r="J45" s="493"/>
      <c r="K45" s="493">
        <f t="shared" si="12"/>
        <v>0</v>
      </c>
      <c r="L45" s="493"/>
      <c r="M45" s="493">
        <f t="shared" si="13"/>
        <v>0</v>
      </c>
      <c r="N45" s="1764"/>
      <c r="P45" s="495"/>
    </row>
    <row r="46" spans="1:16" ht="21.95" customHeight="1">
      <c r="A46" s="533" t="s">
        <v>689</v>
      </c>
      <c r="B46" s="491"/>
      <c r="C46" s="501"/>
      <c r="D46" s="1763"/>
      <c r="E46" s="493">
        <f t="shared" ref="E46:E49" si="14">SUM(G46,K46,M46)</f>
        <v>0</v>
      </c>
      <c r="F46" s="493"/>
      <c r="G46" s="493">
        <f t="shared" si="11"/>
        <v>0</v>
      </c>
      <c r="H46" s="493"/>
      <c r="I46" s="493"/>
      <c r="J46" s="493"/>
      <c r="K46" s="493">
        <f t="shared" si="12"/>
        <v>0</v>
      </c>
      <c r="L46" s="493"/>
      <c r="M46" s="493">
        <f t="shared" si="13"/>
        <v>0</v>
      </c>
      <c r="N46" s="1764"/>
      <c r="P46" s="495"/>
    </row>
    <row r="47" spans="1:16" ht="21.95" customHeight="1">
      <c r="A47" s="537"/>
      <c r="B47" s="491"/>
      <c r="C47" s="501"/>
      <c r="D47" s="1763"/>
      <c r="E47" s="493">
        <f t="shared" si="14"/>
        <v>0</v>
      </c>
      <c r="F47" s="493"/>
      <c r="G47" s="493">
        <f t="shared" si="11"/>
        <v>0</v>
      </c>
      <c r="H47" s="493"/>
      <c r="I47" s="493"/>
      <c r="J47" s="493"/>
      <c r="K47" s="493">
        <f t="shared" si="12"/>
        <v>0</v>
      </c>
      <c r="L47" s="493"/>
      <c r="M47" s="493">
        <f t="shared" si="13"/>
        <v>0</v>
      </c>
      <c r="N47" s="1764"/>
      <c r="P47" s="495"/>
    </row>
    <row r="48" spans="1:16" ht="21.95" customHeight="1">
      <c r="A48" s="537"/>
      <c r="B48" s="491"/>
      <c r="C48" s="501"/>
      <c r="D48" s="1763"/>
      <c r="E48" s="493">
        <f t="shared" si="14"/>
        <v>0</v>
      </c>
      <c r="F48" s="493"/>
      <c r="G48" s="493">
        <f t="shared" si="11"/>
        <v>0</v>
      </c>
      <c r="H48" s="493"/>
      <c r="I48" s="493"/>
      <c r="J48" s="493"/>
      <c r="K48" s="493">
        <f t="shared" si="12"/>
        <v>0</v>
      </c>
      <c r="L48" s="493"/>
      <c r="M48" s="493">
        <f t="shared" si="13"/>
        <v>0</v>
      </c>
      <c r="N48" s="1764"/>
      <c r="P48" s="495"/>
    </row>
    <row r="49" spans="1:16" ht="21.95" customHeight="1">
      <c r="A49" s="537"/>
      <c r="B49" s="491"/>
      <c r="C49" s="501"/>
      <c r="D49" s="1763"/>
      <c r="E49" s="493">
        <f t="shared" si="14"/>
        <v>0</v>
      </c>
      <c r="F49" s="493"/>
      <c r="G49" s="493">
        <f t="shared" si="11"/>
        <v>0</v>
      </c>
      <c r="H49" s="493"/>
      <c r="I49" s="493"/>
      <c r="J49" s="493"/>
      <c r="K49" s="493">
        <f t="shared" si="12"/>
        <v>0</v>
      </c>
      <c r="L49" s="493"/>
      <c r="M49" s="493">
        <f t="shared" si="13"/>
        <v>0</v>
      </c>
      <c r="N49" s="1764"/>
      <c r="P49" s="495"/>
    </row>
    <row r="50" spans="1:16" ht="21.95" customHeight="1">
      <c r="A50" s="1774" t="s">
        <v>690</v>
      </c>
      <c r="B50" s="542"/>
      <c r="C50" s="543"/>
      <c r="D50" s="1774"/>
      <c r="E50" s="544">
        <f>SUBTOTAL(9,E31:E49)</f>
        <v>140715</v>
      </c>
      <c r="F50" s="544"/>
      <c r="G50" s="544">
        <f>SUBTOTAL(9,G31:G49)</f>
        <v>140715</v>
      </c>
      <c r="H50" s="544"/>
      <c r="I50" s="544">
        <f>SUBTOTAL(9,I31:I49)</f>
        <v>0</v>
      </c>
      <c r="J50" s="544"/>
      <c r="K50" s="544">
        <f>SUBTOTAL(9,K31:K49)</f>
        <v>0</v>
      </c>
      <c r="L50" s="544"/>
      <c r="M50" s="544">
        <f>SUBTOTAL(9,M31:M49)</f>
        <v>0</v>
      </c>
      <c r="N50" s="1775"/>
      <c r="O50" s="545"/>
      <c r="P50" s="546"/>
    </row>
    <row r="51" spans="1:16" ht="21.95" customHeight="1">
      <c r="A51" s="2026" t="s">
        <v>638</v>
      </c>
      <c r="B51" s="1999"/>
      <c r="C51" s="1999"/>
      <c r="D51" s="1999"/>
      <c r="E51" s="1999"/>
      <c r="F51" s="1999"/>
      <c r="G51" s="1999"/>
      <c r="H51" s="1999"/>
      <c r="I51" s="1999"/>
      <c r="J51" s="1999"/>
      <c r="K51" s="1999"/>
      <c r="L51" s="1999"/>
      <c r="M51" s="1999"/>
      <c r="N51" s="2027"/>
      <c r="O51" s="459"/>
      <c r="P51" s="460"/>
    </row>
    <row r="52" spans="1:16" ht="21.95" customHeight="1">
      <c r="A52" s="547" t="s">
        <v>691</v>
      </c>
      <c r="B52" s="516"/>
      <c r="C52" s="517"/>
      <c r="D52" s="465"/>
      <c r="E52" s="516"/>
      <c r="F52" s="516"/>
      <c r="G52" s="516"/>
      <c r="H52" s="516"/>
      <c r="I52" s="516"/>
      <c r="J52" s="516"/>
      <c r="K52" s="516"/>
      <c r="L52" s="516"/>
      <c r="M52" s="516"/>
      <c r="N52" s="1389">
        <f>C59</f>
        <v>0.45400000000000001</v>
      </c>
      <c r="O52" s="519"/>
    </row>
    <row r="53" spans="1:16" s="461" customFormat="1" ht="21.95" customHeight="1">
      <c r="A53" s="2036" t="s">
        <v>646</v>
      </c>
      <c r="B53" s="2025" t="s">
        <v>647</v>
      </c>
      <c r="C53" s="2037" t="s">
        <v>118</v>
      </c>
      <c r="D53" s="2036" t="s">
        <v>95</v>
      </c>
      <c r="E53" s="2025" t="s">
        <v>648</v>
      </c>
      <c r="F53" s="2038" t="s">
        <v>641</v>
      </c>
      <c r="G53" s="2038"/>
      <c r="H53" s="2039" t="s">
        <v>643</v>
      </c>
      <c r="I53" s="2040"/>
      <c r="J53" s="2040"/>
      <c r="K53" s="2040"/>
      <c r="L53" s="2040"/>
      <c r="M53" s="2041"/>
      <c r="N53" s="2025" t="s">
        <v>649</v>
      </c>
      <c r="O53" s="467"/>
      <c r="P53" s="467"/>
    </row>
    <row r="54" spans="1:16" s="461" customFormat="1" ht="21.95" customHeight="1">
      <c r="A54" s="2036"/>
      <c r="B54" s="2025"/>
      <c r="C54" s="2037"/>
      <c r="D54" s="2036"/>
      <c r="E54" s="2025"/>
      <c r="F54" s="2025" t="s">
        <v>650</v>
      </c>
      <c r="G54" s="2025"/>
      <c r="H54" s="2025" t="s">
        <v>121</v>
      </c>
      <c r="I54" s="2025"/>
      <c r="J54" s="2025" t="s">
        <v>122</v>
      </c>
      <c r="K54" s="2025"/>
      <c r="L54" s="2025" t="s">
        <v>651</v>
      </c>
      <c r="M54" s="2025"/>
      <c r="N54" s="2025"/>
      <c r="O54" s="467"/>
      <c r="P54" s="467"/>
    </row>
    <row r="55" spans="1:16" ht="21.95" customHeight="1">
      <c r="A55" s="2036"/>
      <c r="B55" s="2025"/>
      <c r="C55" s="2037"/>
      <c r="D55" s="2036"/>
      <c r="E55" s="2025"/>
      <c r="F55" s="1764" t="s">
        <v>125</v>
      </c>
      <c r="G55" s="1764" t="s">
        <v>126</v>
      </c>
      <c r="H55" s="1764" t="s">
        <v>125</v>
      </c>
      <c r="I55" s="1764" t="s">
        <v>126</v>
      </c>
      <c r="J55" s="1764" t="s">
        <v>125</v>
      </c>
      <c r="K55" s="1764" t="s">
        <v>126</v>
      </c>
      <c r="L55" s="1764" t="s">
        <v>125</v>
      </c>
      <c r="M55" s="1764" t="s">
        <v>126</v>
      </c>
      <c r="N55" s="2025"/>
      <c r="P55" s="467"/>
    </row>
    <row r="56" spans="1:16" ht="21.95" customHeight="1">
      <c r="A56" s="533" t="s">
        <v>674</v>
      </c>
      <c r="B56" s="491"/>
      <c r="C56" s="501"/>
      <c r="D56" s="1763"/>
      <c r="E56" s="493">
        <f>SUM(G56,K56,M56)</f>
        <v>0</v>
      </c>
      <c r="F56" s="493"/>
      <c r="G56" s="493">
        <f t="shared" ref="G56:G57" si="15">TRUNC(C56*F56,0)</f>
        <v>0</v>
      </c>
      <c r="H56" s="493"/>
      <c r="I56" s="493"/>
      <c r="J56" s="493"/>
      <c r="K56" s="493">
        <f t="shared" ref="K56:K57" si="16">TRUNC(C56*J56,0)</f>
        <v>0</v>
      </c>
      <c r="L56" s="493"/>
      <c r="M56" s="493">
        <f t="shared" ref="M56:M57" si="17">TRUNC(C56*L56,0)</f>
        <v>0</v>
      </c>
      <c r="N56" s="1764" t="s">
        <v>1544</v>
      </c>
      <c r="P56" s="495"/>
    </row>
    <row r="57" spans="1:16" ht="21.95" customHeight="1">
      <c r="A57" s="537" t="s">
        <v>143</v>
      </c>
      <c r="B57" s="491"/>
      <c r="C57" s="501">
        <v>0</v>
      </c>
      <c r="D57" s="1763" t="s">
        <v>269</v>
      </c>
      <c r="E57" s="493">
        <f t="shared" ref="E57:E65" si="18">SUM(G57,I57,K57,M57)</f>
        <v>0</v>
      </c>
      <c r="F57" s="493">
        <f>'단가(영향조사)'!$B$4</f>
        <v>373353</v>
      </c>
      <c r="G57" s="493">
        <f t="shared" si="15"/>
        <v>0</v>
      </c>
      <c r="H57" s="493"/>
      <c r="I57" s="493"/>
      <c r="J57" s="493"/>
      <c r="K57" s="493">
        <f t="shared" si="16"/>
        <v>0</v>
      </c>
      <c r="L57" s="493"/>
      <c r="M57" s="493">
        <f t="shared" si="17"/>
        <v>0</v>
      </c>
      <c r="N57" s="1764"/>
      <c r="P57" s="495"/>
    </row>
    <row r="58" spans="1:16" ht="21.95" customHeight="1">
      <c r="A58" s="537" t="s">
        <v>144</v>
      </c>
      <c r="B58" s="491"/>
      <c r="C58" s="501">
        <f>0.2*$O$32</f>
        <v>9.0800000000000006E-2</v>
      </c>
      <c r="D58" s="1763" t="s">
        <v>269</v>
      </c>
      <c r="E58" s="493">
        <f t="shared" si="18"/>
        <v>28228</v>
      </c>
      <c r="F58" s="493">
        <f>'단가(영향조사)'!$B$5</f>
        <v>310884</v>
      </c>
      <c r="G58" s="493">
        <f>TRUNC(C58*F58,0)</f>
        <v>28228</v>
      </c>
      <c r="H58" s="493"/>
      <c r="I58" s="493"/>
      <c r="J58" s="493"/>
      <c r="K58" s="493">
        <f>TRUNC(C58*J58,0)</f>
        <v>0</v>
      </c>
      <c r="L58" s="493"/>
      <c r="M58" s="493">
        <f>TRUNC(C58*L58,0)</f>
        <v>0</v>
      </c>
      <c r="N58" s="1764"/>
      <c r="P58" s="495"/>
    </row>
    <row r="59" spans="1:16" ht="21.95" customHeight="1">
      <c r="A59" s="537" t="s">
        <v>136</v>
      </c>
      <c r="B59" s="491"/>
      <c r="C59" s="501">
        <f>1*$O$32</f>
        <v>0.45400000000000001</v>
      </c>
      <c r="D59" s="1763" t="s">
        <v>269</v>
      </c>
      <c r="E59" s="493">
        <f t="shared" si="18"/>
        <v>133992</v>
      </c>
      <c r="F59" s="493">
        <f>'단가(영향조사)'!$B$6</f>
        <v>295138</v>
      </c>
      <c r="G59" s="493">
        <f t="shared" ref="G59:G74" si="19">TRUNC(C59*F59,0)</f>
        <v>133992</v>
      </c>
      <c r="H59" s="493"/>
      <c r="I59" s="493"/>
      <c r="J59" s="493"/>
      <c r="K59" s="493">
        <f t="shared" ref="K59:K74" si="20">TRUNC(C59*J59,0)</f>
        <v>0</v>
      </c>
      <c r="L59" s="493"/>
      <c r="M59" s="493">
        <f t="shared" ref="M59:M74" si="21">TRUNC(C59*L59,0)</f>
        <v>0</v>
      </c>
      <c r="N59" s="1764"/>
      <c r="P59" s="495"/>
    </row>
    <row r="60" spans="1:16" s="461" customFormat="1" ht="21.95" customHeight="1">
      <c r="A60" s="537" t="s">
        <v>242</v>
      </c>
      <c r="B60" s="491"/>
      <c r="C60" s="501">
        <v>0</v>
      </c>
      <c r="D60" s="1763" t="s">
        <v>269</v>
      </c>
      <c r="E60" s="493">
        <f t="shared" si="18"/>
        <v>0</v>
      </c>
      <c r="F60" s="493">
        <f>'단가(영향조사)'!$B$7</f>
        <v>235459</v>
      </c>
      <c r="G60" s="493">
        <f t="shared" si="19"/>
        <v>0</v>
      </c>
      <c r="H60" s="493"/>
      <c r="I60" s="493"/>
      <c r="J60" s="493"/>
      <c r="K60" s="493">
        <f t="shared" si="20"/>
        <v>0</v>
      </c>
      <c r="L60" s="493"/>
      <c r="M60" s="493">
        <f t="shared" si="21"/>
        <v>0</v>
      </c>
      <c r="N60" s="1764"/>
      <c r="O60" s="467"/>
      <c r="P60" s="495"/>
    </row>
    <row r="61" spans="1:16" s="548" customFormat="1" ht="21.95" customHeight="1">
      <c r="A61" s="537" t="s">
        <v>224</v>
      </c>
      <c r="B61" s="491"/>
      <c r="C61" s="501">
        <f>0.5*$O$32</f>
        <v>0.22700000000000001</v>
      </c>
      <c r="D61" s="1763" t="s">
        <v>269</v>
      </c>
      <c r="E61" s="493">
        <f t="shared" si="18"/>
        <v>56769</v>
      </c>
      <c r="F61" s="493">
        <f>'단가(영향조사)'!$B$9</f>
        <v>250087</v>
      </c>
      <c r="G61" s="493">
        <f t="shared" si="19"/>
        <v>56769</v>
      </c>
      <c r="H61" s="493"/>
      <c r="I61" s="493"/>
      <c r="J61" s="493"/>
      <c r="K61" s="493">
        <f t="shared" si="20"/>
        <v>0</v>
      </c>
      <c r="L61" s="493"/>
      <c r="M61" s="493">
        <f t="shared" si="21"/>
        <v>0</v>
      </c>
      <c r="N61" s="1764"/>
      <c r="O61" s="467"/>
      <c r="P61" s="495"/>
    </row>
    <row r="62" spans="1:16" s="548" customFormat="1" ht="21.95" customHeight="1">
      <c r="A62" s="537" t="s">
        <v>145</v>
      </c>
      <c r="B62" s="491"/>
      <c r="C62" s="501">
        <v>0</v>
      </c>
      <c r="D62" s="1763" t="s">
        <v>269</v>
      </c>
      <c r="E62" s="493">
        <f t="shared" si="18"/>
        <v>0</v>
      </c>
      <c r="F62" s="493">
        <f>'단가(영향조사)'!$B$10</f>
        <v>218142</v>
      </c>
      <c r="G62" s="493">
        <f t="shared" si="19"/>
        <v>0</v>
      </c>
      <c r="H62" s="493"/>
      <c r="I62" s="493"/>
      <c r="J62" s="493"/>
      <c r="K62" s="493">
        <f t="shared" si="20"/>
        <v>0</v>
      </c>
      <c r="L62" s="493"/>
      <c r="M62" s="493">
        <f t="shared" si="21"/>
        <v>0</v>
      </c>
      <c r="N62" s="1764"/>
      <c r="O62" s="467"/>
      <c r="P62" s="495"/>
    </row>
    <row r="63" spans="1:16" s="548" customFormat="1" ht="21.95" customHeight="1">
      <c r="A63" s="537" t="s">
        <v>681</v>
      </c>
      <c r="B63" s="491"/>
      <c r="C63" s="501"/>
      <c r="D63" s="1763" t="s">
        <v>269</v>
      </c>
      <c r="E63" s="493">
        <f t="shared" si="18"/>
        <v>0</v>
      </c>
      <c r="F63" s="493"/>
      <c r="G63" s="493">
        <f t="shared" si="19"/>
        <v>0</v>
      </c>
      <c r="H63" s="493"/>
      <c r="I63" s="493"/>
      <c r="J63" s="493">
        <f>'단가(영향조사)'!$B$11</f>
        <v>232562</v>
      </c>
      <c r="K63" s="493">
        <f>TRUNC(C63*J63,0)</f>
        <v>0</v>
      </c>
      <c r="L63" s="493"/>
      <c r="M63" s="493">
        <f t="shared" si="21"/>
        <v>0</v>
      </c>
      <c r="N63" s="1764"/>
      <c r="O63" s="467"/>
      <c r="P63" s="495"/>
    </row>
    <row r="64" spans="1:16" s="548" customFormat="1" ht="21.95" customHeight="1">
      <c r="A64" s="537" t="s">
        <v>134</v>
      </c>
      <c r="B64" s="491"/>
      <c r="C64" s="501"/>
      <c r="D64" s="1763" t="s">
        <v>269</v>
      </c>
      <c r="E64" s="493">
        <f t="shared" si="18"/>
        <v>0</v>
      </c>
      <c r="F64" s="493"/>
      <c r="G64" s="493">
        <f t="shared" si="19"/>
        <v>0</v>
      </c>
      <c r="H64" s="493"/>
      <c r="I64" s="493"/>
      <c r="J64" s="493">
        <f>'단가(영향조사)'!$B$12</f>
        <v>226122</v>
      </c>
      <c r="K64" s="493">
        <f>TRUNC(C64*J64,0)</f>
        <v>0</v>
      </c>
      <c r="L64" s="493"/>
      <c r="M64" s="493">
        <f t="shared" si="21"/>
        <v>0</v>
      </c>
      <c r="N64" s="1764"/>
      <c r="O64" s="467"/>
      <c r="P64" s="495"/>
    </row>
    <row r="65" spans="1:16" s="548" customFormat="1" ht="21.95" customHeight="1">
      <c r="A65" s="537" t="s">
        <v>223</v>
      </c>
      <c r="B65" s="491"/>
      <c r="C65" s="501"/>
      <c r="D65" s="1763" t="s">
        <v>269</v>
      </c>
      <c r="E65" s="493">
        <f t="shared" si="18"/>
        <v>0</v>
      </c>
      <c r="F65" s="493"/>
      <c r="G65" s="493">
        <f t="shared" si="19"/>
        <v>0</v>
      </c>
      <c r="H65" s="493"/>
      <c r="I65" s="493"/>
      <c r="J65" s="493">
        <f>'단가(영향조사)'!$B$13</f>
        <v>172068</v>
      </c>
      <c r="K65" s="493">
        <f>TRUNC(C65*J65,0)</f>
        <v>0</v>
      </c>
      <c r="L65" s="493"/>
      <c r="M65" s="493">
        <f t="shared" si="21"/>
        <v>0</v>
      </c>
      <c r="N65" s="1764"/>
      <c r="O65" s="467"/>
      <c r="P65" s="495"/>
    </row>
    <row r="66" spans="1:16" s="461" customFormat="1" ht="21.95" customHeight="1">
      <c r="A66" s="533" t="s">
        <v>682</v>
      </c>
      <c r="B66" s="2043" t="s">
        <v>683</v>
      </c>
      <c r="C66" s="2043"/>
      <c r="D66" s="2043"/>
      <c r="E66" s="2043"/>
      <c r="F66" s="493"/>
      <c r="G66" s="493">
        <f t="shared" si="19"/>
        <v>0</v>
      </c>
      <c r="H66" s="493"/>
      <c r="I66" s="493"/>
      <c r="J66" s="493"/>
      <c r="K66" s="493">
        <f t="shared" si="20"/>
        <v>0</v>
      </c>
      <c r="L66" s="493"/>
      <c r="M66" s="493">
        <f t="shared" si="21"/>
        <v>0</v>
      </c>
      <c r="N66" s="1764" t="s">
        <v>1545</v>
      </c>
      <c r="O66" s="467"/>
      <c r="P66" s="495"/>
    </row>
    <row r="67" spans="1:16" ht="21.95" customHeight="1">
      <c r="A67" s="537"/>
      <c r="B67" s="2044" t="s">
        <v>685</v>
      </c>
      <c r="C67" s="2044"/>
      <c r="D67" s="2044"/>
      <c r="E67" s="2044"/>
      <c r="F67" s="493"/>
      <c r="G67" s="493">
        <f t="shared" si="19"/>
        <v>0</v>
      </c>
      <c r="H67" s="493"/>
      <c r="I67" s="493"/>
      <c r="J67" s="493"/>
      <c r="K67" s="493">
        <f t="shared" si="20"/>
        <v>0</v>
      </c>
      <c r="L67" s="493"/>
      <c r="M67" s="493">
        <f t="shared" si="21"/>
        <v>0</v>
      </c>
      <c r="N67" s="1764"/>
      <c r="P67" s="495"/>
    </row>
    <row r="68" spans="1:16" ht="21.95" customHeight="1">
      <c r="A68" s="537"/>
      <c r="B68" s="2044" t="s">
        <v>686</v>
      </c>
      <c r="C68" s="2044"/>
      <c r="D68" s="2044"/>
      <c r="E68" s="2044"/>
      <c r="F68" s="493"/>
      <c r="G68" s="493">
        <f t="shared" si="19"/>
        <v>0</v>
      </c>
      <c r="H68" s="493"/>
      <c r="I68" s="493"/>
      <c r="J68" s="493"/>
      <c r="K68" s="493">
        <f t="shared" si="20"/>
        <v>0</v>
      </c>
      <c r="L68" s="493"/>
      <c r="M68" s="493">
        <f t="shared" si="21"/>
        <v>0</v>
      </c>
      <c r="N68" s="1764"/>
      <c r="P68" s="495"/>
    </row>
    <row r="69" spans="1:16" ht="21.95" customHeight="1">
      <c r="A69" s="537"/>
      <c r="B69" s="2044" t="s">
        <v>687</v>
      </c>
      <c r="C69" s="2044"/>
      <c r="D69" s="2044"/>
      <c r="E69" s="2044"/>
      <c r="F69" s="493"/>
      <c r="G69" s="493">
        <f t="shared" si="19"/>
        <v>0</v>
      </c>
      <c r="H69" s="493"/>
      <c r="I69" s="493"/>
      <c r="J69" s="493"/>
      <c r="K69" s="493">
        <f t="shared" si="20"/>
        <v>0</v>
      </c>
      <c r="L69" s="493"/>
      <c r="M69" s="493">
        <f t="shared" si="21"/>
        <v>0</v>
      </c>
      <c r="N69" s="1764"/>
      <c r="P69" s="495"/>
    </row>
    <row r="70" spans="1:16" ht="21.95" customHeight="1">
      <c r="A70" s="537"/>
      <c r="B70" s="2044" t="s">
        <v>688</v>
      </c>
      <c r="C70" s="2044"/>
      <c r="D70" s="2044"/>
      <c r="E70" s="2044"/>
      <c r="F70" s="493"/>
      <c r="G70" s="493">
        <f t="shared" si="19"/>
        <v>0</v>
      </c>
      <c r="H70" s="493"/>
      <c r="I70" s="493"/>
      <c r="J70" s="493"/>
      <c r="K70" s="493">
        <f t="shared" si="20"/>
        <v>0</v>
      </c>
      <c r="L70" s="493"/>
      <c r="M70" s="493">
        <f t="shared" si="21"/>
        <v>0</v>
      </c>
      <c r="N70" s="1764"/>
      <c r="P70" s="495"/>
    </row>
    <row r="71" spans="1:16" ht="21.95" customHeight="1">
      <c r="A71" s="533" t="s">
        <v>689</v>
      </c>
      <c r="B71" s="491"/>
      <c r="C71" s="501"/>
      <c r="D71" s="1763"/>
      <c r="E71" s="493">
        <f t="shared" ref="E71:E74" si="22">SUM(G71,K71,M71)</f>
        <v>0</v>
      </c>
      <c r="F71" s="493"/>
      <c r="G71" s="493">
        <f t="shared" si="19"/>
        <v>0</v>
      </c>
      <c r="H71" s="493"/>
      <c r="I71" s="493"/>
      <c r="J71" s="493"/>
      <c r="K71" s="493">
        <f t="shared" si="20"/>
        <v>0</v>
      </c>
      <c r="L71" s="493"/>
      <c r="M71" s="493">
        <f t="shared" si="21"/>
        <v>0</v>
      </c>
      <c r="N71" s="1764"/>
      <c r="P71" s="495"/>
    </row>
    <row r="72" spans="1:16" ht="21.95" customHeight="1">
      <c r="A72" s="537"/>
      <c r="B72" s="491"/>
      <c r="C72" s="501"/>
      <c r="D72" s="1763"/>
      <c r="E72" s="493">
        <f t="shared" si="22"/>
        <v>0</v>
      </c>
      <c r="F72" s="493"/>
      <c r="G72" s="493">
        <f t="shared" si="19"/>
        <v>0</v>
      </c>
      <c r="H72" s="493"/>
      <c r="I72" s="493"/>
      <c r="J72" s="493"/>
      <c r="K72" s="493">
        <f t="shared" si="20"/>
        <v>0</v>
      </c>
      <c r="L72" s="493"/>
      <c r="M72" s="493">
        <f t="shared" si="21"/>
        <v>0</v>
      </c>
      <c r="N72" s="1764"/>
      <c r="P72" s="495"/>
    </row>
    <row r="73" spans="1:16" ht="21.95" customHeight="1">
      <c r="A73" s="537"/>
      <c r="B73" s="491"/>
      <c r="C73" s="501"/>
      <c r="D73" s="1763"/>
      <c r="E73" s="493">
        <f t="shared" si="22"/>
        <v>0</v>
      </c>
      <c r="F73" s="493"/>
      <c r="G73" s="493">
        <f t="shared" si="19"/>
        <v>0</v>
      </c>
      <c r="H73" s="493"/>
      <c r="I73" s="493"/>
      <c r="J73" s="493"/>
      <c r="K73" s="493">
        <f t="shared" si="20"/>
        <v>0</v>
      </c>
      <c r="L73" s="493"/>
      <c r="M73" s="493">
        <f t="shared" si="21"/>
        <v>0</v>
      </c>
      <c r="N73" s="1764"/>
      <c r="P73" s="495"/>
    </row>
    <row r="74" spans="1:16" ht="21.95" customHeight="1">
      <c r="A74" s="537"/>
      <c r="B74" s="491"/>
      <c r="C74" s="501"/>
      <c r="D74" s="1763"/>
      <c r="E74" s="493">
        <f t="shared" si="22"/>
        <v>0</v>
      </c>
      <c r="F74" s="493"/>
      <c r="G74" s="493">
        <f t="shared" si="19"/>
        <v>0</v>
      </c>
      <c r="H74" s="493"/>
      <c r="I74" s="493"/>
      <c r="J74" s="493"/>
      <c r="K74" s="493">
        <f t="shared" si="20"/>
        <v>0</v>
      </c>
      <c r="L74" s="493"/>
      <c r="M74" s="493">
        <f t="shared" si="21"/>
        <v>0</v>
      </c>
      <c r="N74" s="1764"/>
      <c r="P74" s="495"/>
    </row>
    <row r="75" spans="1:16" ht="21.95" customHeight="1">
      <c r="A75" s="1774" t="s">
        <v>690</v>
      </c>
      <c r="B75" s="542"/>
      <c r="C75" s="543"/>
      <c r="D75" s="1774"/>
      <c r="E75" s="544">
        <f>SUBTOTAL(9,E56:E74)</f>
        <v>218989</v>
      </c>
      <c r="F75" s="544"/>
      <c r="G75" s="544">
        <f>SUBTOTAL(9,G56:G74)</f>
        <v>218989</v>
      </c>
      <c r="H75" s="544"/>
      <c r="I75" s="544">
        <f>SUBTOTAL(9,I56:I74)</f>
        <v>0</v>
      </c>
      <c r="J75" s="544"/>
      <c r="K75" s="544">
        <f>SUBTOTAL(9,K56:K74)</f>
        <v>0</v>
      </c>
      <c r="L75" s="544"/>
      <c r="M75" s="544">
        <f>SUBTOTAL(9,M56:M74)</f>
        <v>0</v>
      </c>
      <c r="N75" s="1775"/>
      <c r="O75" s="545"/>
      <c r="P75" s="546"/>
    </row>
    <row r="76" spans="1:16" ht="21.95" customHeight="1">
      <c r="A76" s="2026" t="s">
        <v>639</v>
      </c>
      <c r="B76" s="1999"/>
      <c r="C76" s="1999"/>
      <c r="D76" s="1999"/>
      <c r="E76" s="1999"/>
      <c r="F76" s="1999"/>
      <c r="G76" s="1999"/>
      <c r="H76" s="1999"/>
      <c r="I76" s="1999"/>
      <c r="J76" s="1999"/>
      <c r="K76" s="1999"/>
      <c r="L76" s="1999"/>
      <c r="M76" s="1999"/>
      <c r="N76" s="2027"/>
      <c r="O76" s="459"/>
      <c r="P76" s="460"/>
    </row>
    <row r="77" spans="1:16" ht="21.95" customHeight="1">
      <c r="A77" s="547" t="s">
        <v>696</v>
      </c>
      <c r="B77" s="516"/>
      <c r="C77" s="517"/>
      <c r="D77" s="465"/>
      <c r="E77" s="516"/>
      <c r="F77" s="516"/>
      <c r="G77" s="516"/>
      <c r="H77" s="516"/>
      <c r="I77" s="516"/>
      <c r="J77" s="516"/>
      <c r="K77" s="516"/>
      <c r="L77" s="516"/>
      <c r="M77" s="516"/>
      <c r="N77" s="551">
        <f>SUM(,N127,N152,N177)</f>
        <v>1.2643333333333335</v>
      </c>
      <c r="O77" s="550"/>
    </row>
    <row r="78" spans="1:16" ht="21.95" customHeight="1">
      <c r="A78" s="2036" t="s">
        <v>646</v>
      </c>
      <c r="B78" s="2025" t="s">
        <v>647</v>
      </c>
      <c r="C78" s="2037" t="s">
        <v>118</v>
      </c>
      <c r="D78" s="2036" t="s">
        <v>95</v>
      </c>
      <c r="E78" s="2025" t="s">
        <v>648</v>
      </c>
      <c r="F78" s="2038" t="s">
        <v>641</v>
      </c>
      <c r="G78" s="2038"/>
      <c r="H78" s="2039" t="s">
        <v>643</v>
      </c>
      <c r="I78" s="2040"/>
      <c r="J78" s="2040"/>
      <c r="K78" s="2040"/>
      <c r="L78" s="2040"/>
      <c r="M78" s="2041"/>
      <c r="N78" s="2025" t="s">
        <v>649</v>
      </c>
      <c r="P78" s="467"/>
    </row>
    <row r="79" spans="1:16" ht="21.95" customHeight="1">
      <c r="A79" s="2036"/>
      <c r="B79" s="2025"/>
      <c r="C79" s="2037"/>
      <c r="D79" s="2036"/>
      <c r="E79" s="2025"/>
      <c r="F79" s="2025" t="s">
        <v>650</v>
      </c>
      <c r="G79" s="2025"/>
      <c r="H79" s="2025" t="s">
        <v>121</v>
      </c>
      <c r="I79" s="2025"/>
      <c r="J79" s="2025" t="s">
        <v>122</v>
      </c>
      <c r="K79" s="2025"/>
      <c r="L79" s="2025" t="s">
        <v>651</v>
      </c>
      <c r="M79" s="2025"/>
      <c r="N79" s="2025"/>
      <c r="P79" s="467"/>
    </row>
    <row r="80" spans="1:16" ht="21.95" customHeight="1">
      <c r="A80" s="2036"/>
      <c r="B80" s="2025"/>
      <c r="C80" s="2037"/>
      <c r="D80" s="2036"/>
      <c r="E80" s="2025"/>
      <c r="F80" s="1764" t="s">
        <v>125</v>
      </c>
      <c r="G80" s="1764" t="s">
        <v>126</v>
      </c>
      <c r="H80" s="1764" t="s">
        <v>125</v>
      </c>
      <c r="I80" s="1764" t="s">
        <v>126</v>
      </c>
      <c r="J80" s="1764" t="s">
        <v>125</v>
      </c>
      <c r="K80" s="1764" t="s">
        <v>126</v>
      </c>
      <c r="L80" s="1764" t="s">
        <v>125</v>
      </c>
      <c r="M80" s="1764" t="s">
        <v>126</v>
      </c>
      <c r="N80" s="2025"/>
      <c r="P80" s="467"/>
    </row>
    <row r="81" spans="1:16" ht="21.95" customHeight="1">
      <c r="A81" s="533"/>
      <c r="B81" s="491"/>
      <c r="C81" s="501"/>
      <c r="D81" s="1763"/>
      <c r="E81" s="493">
        <f>SUM(G81,K81,M81)</f>
        <v>0</v>
      </c>
      <c r="F81" s="493"/>
      <c r="G81" s="493">
        <f t="shared" ref="G81" si="23">TRUNC(C81*F81,0)</f>
        <v>0</v>
      </c>
      <c r="H81" s="493"/>
      <c r="I81" s="493"/>
      <c r="J81" s="493"/>
      <c r="K81" s="493">
        <f t="shared" ref="K81" si="24">TRUNC(C81*J81,0)</f>
        <v>0</v>
      </c>
      <c r="L81" s="493"/>
      <c r="M81" s="493">
        <f t="shared" ref="M81" si="25">TRUNC(C81*L81,0)</f>
        <v>0</v>
      </c>
      <c r="N81" s="1764"/>
      <c r="P81" s="495"/>
    </row>
    <row r="82" spans="1:16" ht="21.95" customHeight="1">
      <c r="A82" s="537" t="s">
        <v>697</v>
      </c>
      <c r="B82" s="491"/>
      <c r="C82" s="501">
        <v>0</v>
      </c>
      <c r="D82" s="1763" t="s">
        <v>528</v>
      </c>
      <c r="E82" s="493">
        <f t="shared" ref="E82:E85" si="26">SUM(G82,I82,K82,M82)</f>
        <v>0</v>
      </c>
      <c r="F82" s="493">
        <f>G125</f>
        <v>139785</v>
      </c>
      <c r="G82" s="493">
        <f>TRUNC(C82*F82,0)</f>
        <v>0</v>
      </c>
      <c r="H82" s="493">
        <f>I125</f>
        <v>215570</v>
      </c>
      <c r="I82" s="493">
        <f>TRUNC(C82*H82,0)</f>
        <v>0</v>
      </c>
      <c r="J82" s="493">
        <f>K125</f>
        <v>0</v>
      </c>
      <c r="K82" s="493">
        <f>TRUNC(C82*J82,0)</f>
        <v>0</v>
      </c>
      <c r="L82" s="493">
        <f>M125</f>
        <v>0</v>
      </c>
      <c r="M82" s="493">
        <f>TRUNC(C82*L82,0)</f>
        <v>0</v>
      </c>
      <c r="N82" s="1764"/>
      <c r="P82" s="495"/>
    </row>
    <row r="83" spans="1:16" ht="21.95" customHeight="1">
      <c r="A83" s="537" t="s">
        <v>698</v>
      </c>
      <c r="B83" s="491"/>
      <c r="C83" s="501">
        <v>1</v>
      </c>
      <c r="D83" s="1763" t="s">
        <v>528</v>
      </c>
      <c r="E83" s="493">
        <f t="shared" si="26"/>
        <v>1315143</v>
      </c>
      <c r="F83" s="493">
        <f>G150</f>
        <v>452855</v>
      </c>
      <c r="G83" s="493">
        <f>TRUNC(C83*F83,0)</f>
        <v>452855</v>
      </c>
      <c r="H83" s="493">
        <f>I150</f>
        <v>862288</v>
      </c>
      <c r="I83" s="493">
        <f t="shared" ref="I83:I85" si="27">TRUNC(C83*H83,0)</f>
        <v>862288</v>
      </c>
      <c r="J83" s="493">
        <f>K150</f>
        <v>0</v>
      </c>
      <c r="K83" s="493">
        <f>TRUNC(C83*J83,0)</f>
        <v>0</v>
      </c>
      <c r="L83" s="493">
        <f>M150</f>
        <v>0</v>
      </c>
      <c r="M83" s="493">
        <f>TRUNC(C83*L83,0)</f>
        <v>0</v>
      </c>
      <c r="N83" s="1764"/>
      <c r="P83" s="495"/>
    </row>
    <row r="84" spans="1:16" ht="21.95" customHeight="1">
      <c r="A84" s="537" t="s">
        <v>699</v>
      </c>
      <c r="B84" s="491"/>
      <c r="C84" s="501">
        <v>1</v>
      </c>
      <c r="D84" s="1763" t="s">
        <v>528</v>
      </c>
      <c r="E84" s="493">
        <f t="shared" si="26"/>
        <v>272339</v>
      </c>
      <c r="F84" s="493">
        <f>G175</f>
        <v>56769</v>
      </c>
      <c r="G84" s="493">
        <f>TRUNC(C84*F84,0)</f>
        <v>56769</v>
      </c>
      <c r="H84" s="493">
        <f>I175</f>
        <v>215570</v>
      </c>
      <c r="I84" s="493">
        <f t="shared" si="27"/>
        <v>215570</v>
      </c>
      <c r="J84" s="493">
        <f>K175</f>
        <v>0</v>
      </c>
      <c r="K84" s="493">
        <f>TRUNC(C84*J84,0)</f>
        <v>0</v>
      </c>
      <c r="L84" s="493">
        <f>M175</f>
        <v>0</v>
      </c>
      <c r="M84" s="493">
        <f>TRUNC(C84*L84,0)</f>
        <v>0</v>
      </c>
      <c r="N84" s="1764"/>
      <c r="P84" s="495"/>
    </row>
    <row r="85" spans="1:16" ht="21.95" customHeight="1">
      <c r="A85" s="537" t="s">
        <v>700</v>
      </c>
      <c r="B85" s="491"/>
      <c r="C85" s="501">
        <v>1</v>
      </c>
      <c r="D85" s="1763" t="s">
        <v>528</v>
      </c>
      <c r="E85" s="493">
        <f t="shared" si="26"/>
        <v>271387</v>
      </c>
      <c r="F85" s="493">
        <f>G200</f>
        <v>271387</v>
      </c>
      <c r="G85" s="493">
        <f>TRUNC(C85*F85,0)</f>
        <v>271387</v>
      </c>
      <c r="H85" s="493">
        <f>I200</f>
        <v>0</v>
      </c>
      <c r="I85" s="493">
        <f t="shared" si="27"/>
        <v>0</v>
      </c>
      <c r="J85" s="493">
        <f>K200</f>
        <v>0</v>
      </c>
      <c r="K85" s="493">
        <f>TRUNC(C85*J85,0)</f>
        <v>0</v>
      </c>
      <c r="L85" s="493">
        <f>M200</f>
        <v>0</v>
      </c>
      <c r="M85" s="493">
        <f>TRUNC(C85*L85,0)</f>
        <v>0</v>
      </c>
      <c r="N85" s="1764"/>
      <c r="P85" s="495"/>
    </row>
    <row r="86" spans="1:16" ht="21.95" customHeight="1">
      <c r="A86" s="537"/>
      <c r="B86" s="491"/>
      <c r="C86" s="501"/>
      <c r="D86" s="1763"/>
      <c r="E86" s="493">
        <f t="shared" ref="E86:E99" si="28">SUM(G86,K86,M86)</f>
        <v>0</v>
      </c>
      <c r="F86" s="493"/>
      <c r="G86" s="493">
        <f t="shared" ref="G86:G99" si="29">TRUNC(C86*F86,0)</f>
        <v>0</v>
      </c>
      <c r="H86" s="493"/>
      <c r="I86" s="493"/>
      <c r="J86" s="493"/>
      <c r="K86" s="493">
        <f t="shared" ref="K86:K99" si="30">TRUNC(C86*J86,0)</f>
        <v>0</v>
      </c>
      <c r="L86" s="493"/>
      <c r="M86" s="493">
        <f t="shared" ref="M86:M99" si="31">TRUNC(C86*L86,0)</f>
        <v>0</v>
      </c>
      <c r="N86" s="1764"/>
      <c r="P86" s="495"/>
    </row>
    <row r="87" spans="1:16" ht="21.95" customHeight="1">
      <c r="A87" s="537"/>
      <c r="B87" s="491"/>
      <c r="C87" s="501"/>
      <c r="D87" s="1763"/>
      <c r="E87" s="493">
        <f t="shared" si="28"/>
        <v>0</v>
      </c>
      <c r="F87" s="493"/>
      <c r="G87" s="493">
        <f t="shared" si="29"/>
        <v>0</v>
      </c>
      <c r="H87" s="493"/>
      <c r="I87" s="493"/>
      <c r="J87" s="493"/>
      <c r="K87" s="493">
        <f t="shared" si="30"/>
        <v>0</v>
      </c>
      <c r="L87" s="493"/>
      <c r="M87" s="493">
        <f t="shared" si="31"/>
        <v>0</v>
      </c>
      <c r="N87" s="1764"/>
      <c r="P87" s="495"/>
    </row>
    <row r="88" spans="1:16" ht="21.95" customHeight="1">
      <c r="A88" s="537"/>
      <c r="B88" s="491"/>
      <c r="C88" s="501"/>
      <c r="D88" s="1763"/>
      <c r="E88" s="493">
        <f t="shared" si="28"/>
        <v>0</v>
      </c>
      <c r="F88" s="493"/>
      <c r="G88" s="493">
        <f t="shared" si="29"/>
        <v>0</v>
      </c>
      <c r="H88" s="493"/>
      <c r="I88" s="493"/>
      <c r="J88" s="493"/>
      <c r="K88" s="493">
        <f t="shared" si="30"/>
        <v>0</v>
      </c>
      <c r="L88" s="493"/>
      <c r="M88" s="493">
        <f t="shared" si="31"/>
        <v>0</v>
      </c>
      <c r="N88" s="1764"/>
      <c r="P88" s="495"/>
    </row>
    <row r="89" spans="1:16" ht="21.95" customHeight="1">
      <c r="A89" s="537"/>
      <c r="B89" s="491"/>
      <c r="C89" s="501"/>
      <c r="D89" s="1763"/>
      <c r="E89" s="493">
        <f t="shared" si="28"/>
        <v>0</v>
      </c>
      <c r="F89" s="493"/>
      <c r="G89" s="493">
        <f t="shared" si="29"/>
        <v>0</v>
      </c>
      <c r="H89" s="493"/>
      <c r="I89" s="493"/>
      <c r="J89" s="493"/>
      <c r="K89" s="493">
        <f t="shared" si="30"/>
        <v>0</v>
      </c>
      <c r="L89" s="493"/>
      <c r="M89" s="493">
        <f t="shared" si="31"/>
        <v>0</v>
      </c>
      <c r="N89" s="1764"/>
      <c r="P89" s="495"/>
    </row>
    <row r="90" spans="1:16" ht="21.95" customHeight="1">
      <c r="A90" s="537"/>
      <c r="B90" s="491"/>
      <c r="C90" s="501"/>
      <c r="D90" s="1763"/>
      <c r="E90" s="493"/>
      <c r="F90" s="493"/>
      <c r="G90" s="493"/>
      <c r="H90" s="493"/>
      <c r="I90" s="493"/>
      <c r="J90" s="493"/>
      <c r="K90" s="493"/>
      <c r="L90" s="493"/>
      <c r="M90" s="493"/>
      <c r="N90" s="1764"/>
      <c r="P90" s="495"/>
    </row>
    <row r="91" spans="1:16" ht="21.95" customHeight="1">
      <c r="A91" s="533"/>
      <c r="B91" s="491"/>
      <c r="C91" s="501"/>
      <c r="D91" s="1763"/>
      <c r="E91" s="493">
        <f t="shared" si="28"/>
        <v>0</v>
      </c>
      <c r="F91" s="493"/>
      <c r="G91" s="493">
        <f t="shared" si="29"/>
        <v>0</v>
      </c>
      <c r="H91" s="493"/>
      <c r="I91" s="493"/>
      <c r="J91" s="493"/>
      <c r="K91" s="493">
        <f t="shared" si="30"/>
        <v>0</v>
      </c>
      <c r="L91" s="493"/>
      <c r="M91" s="493">
        <f t="shared" si="31"/>
        <v>0</v>
      </c>
      <c r="N91" s="1764"/>
      <c r="P91" s="495"/>
    </row>
    <row r="92" spans="1:16" ht="21.95" customHeight="1">
      <c r="A92" s="537"/>
      <c r="B92" s="491"/>
      <c r="C92" s="501"/>
      <c r="D92" s="1763"/>
      <c r="E92" s="493">
        <f t="shared" si="28"/>
        <v>0</v>
      </c>
      <c r="F92" s="493"/>
      <c r="G92" s="493">
        <f t="shared" si="29"/>
        <v>0</v>
      </c>
      <c r="H92" s="493"/>
      <c r="I92" s="493"/>
      <c r="J92" s="493"/>
      <c r="K92" s="493">
        <f t="shared" si="30"/>
        <v>0</v>
      </c>
      <c r="L92" s="493"/>
      <c r="M92" s="493">
        <f t="shared" si="31"/>
        <v>0</v>
      </c>
      <c r="N92" s="1764"/>
      <c r="P92" s="495"/>
    </row>
    <row r="93" spans="1:16" ht="21.95" customHeight="1">
      <c r="A93" s="537"/>
      <c r="B93" s="491"/>
      <c r="C93" s="501"/>
      <c r="D93" s="1763"/>
      <c r="E93" s="493">
        <f t="shared" si="28"/>
        <v>0</v>
      </c>
      <c r="F93" s="493"/>
      <c r="G93" s="493">
        <f t="shared" si="29"/>
        <v>0</v>
      </c>
      <c r="H93" s="493"/>
      <c r="I93" s="493"/>
      <c r="J93" s="493"/>
      <c r="K93" s="493">
        <f t="shared" si="30"/>
        <v>0</v>
      </c>
      <c r="L93" s="493"/>
      <c r="M93" s="493">
        <f t="shared" si="31"/>
        <v>0</v>
      </c>
      <c r="N93" s="1764"/>
      <c r="P93" s="495"/>
    </row>
    <row r="94" spans="1:16" ht="21.95" customHeight="1">
      <c r="A94" s="537"/>
      <c r="B94" s="491"/>
      <c r="C94" s="501"/>
      <c r="D94" s="1763"/>
      <c r="E94" s="493">
        <f t="shared" si="28"/>
        <v>0</v>
      </c>
      <c r="F94" s="493"/>
      <c r="G94" s="493">
        <f t="shared" si="29"/>
        <v>0</v>
      </c>
      <c r="H94" s="493"/>
      <c r="I94" s="493"/>
      <c r="J94" s="493"/>
      <c r="K94" s="493">
        <f t="shared" si="30"/>
        <v>0</v>
      </c>
      <c r="L94" s="493"/>
      <c r="M94" s="493">
        <f t="shared" si="31"/>
        <v>0</v>
      </c>
      <c r="N94" s="1764"/>
      <c r="P94" s="495"/>
    </row>
    <row r="95" spans="1:16" ht="21.95" customHeight="1">
      <c r="A95" s="537"/>
      <c r="B95" s="491"/>
      <c r="C95" s="501"/>
      <c r="D95" s="1763"/>
      <c r="E95" s="493">
        <f t="shared" si="28"/>
        <v>0</v>
      </c>
      <c r="F95" s="493"/>
      <c r="G95" s="493">
        <f t="shared" si="29"/>
        <v>0</v>
      </c>
      <c r="H95" s="493"/>
      <c r="I95" s="493"/>
      <c r="J95" s="493"/>
      <c r="K95" s="493">
        <f t="shared" si="30"/>
        <v>0</v>
      </c>
      <c r="L95" s="493"/>
      <c r="M95" s="493">
        <f t="shared" si="31"/>
        <v>0</v>
      </c>
      <c r="N95" s="1764"/>
      <c r="P95" s="495"/>
    </row>
    <row r="96" spans="1:16" ht="21.95" customHeight="1">
      <c r="A96" s="533"/>
      <c r="B96" s="491"/>
      <c r="C96" s="501"/>
      <c r="D96" s="1763"/>
      <c r="E96" s="493">
        <f t="shared" si="28"/>
        <v>0</v>
      </c>
      <c r="F96" s="493"/>
      <c r="G96" s="493">
        <f t="shared" si="29"/>
        <v>0</v>
      </c>
      <c r="H96" s="493"/>
      <c r="I96" s="493"/>
      <c r="J96" s="493"/>
      <c r="K96" s="493">
        <f t="shared" si="30"/>
        <v>0</v>
      </c>
      <c r="L96" s="493"/>
      <c r="M96" s="493">
        <f t="shared" si="31"/>
        <v>0</v>
      </c>
      <c r="N96" s="1764"/>
      <c r="P96" s="495"/>
    </row>
    <row r="97" spans="1:16" ht="21.95" customHeight="1">
      <c r="A97" s="537"/>
      <c r="B97" s="491"/>
      <c r="C97" s="501"/>
      <c r="D97" s="1763"/>
      <c r="E97" s="493">
        <f t="shared" si="28"/>
        <v>0</v>
      </c>
      <c r="F97" s="493"/>
      <c r="G97" s="493">
        <f t="shared" si="29"/>
        <v>0</v>
      </c>
      <c r="H97" s="493"/>
      <c r="I97" s="493"/>
      <c r="J97" s="493"/>
      <c r="K97" s="493">
        <f t="shared" si="30"/>
        <v>0</v>
      </c>
      <c r="L97" s="493"/>
      <c r="M97" s="493">
        <f t="shared" si="31"/>
        <v>0</v>
      </c>
      <c r="N97" s="1764"/>
      <c r="P97" s="495"/>
    </row>
    <row r="98" spans="1:16" ht="21.95" customHeight="1">
      <c r="A98" s="537"/>
      <c r="B98" s="491"/>
      <c r="C98" s="501"/>
      <c r="D98" s="1763"/>
      <c r="E98" s="493">
        <f t="shared" si="28"/>
        <v>0</v>
      </c>
      <c r="F98" s="493"/>
      <c r="G98" s="493">
        <f t="shared" si="29"/>
        <v>0</v>
      </c>
      <c r="H98" s="493"/>
      <c r="I98" s="493"/>
      <c r="J98" s="493"/>
      <c r="K98" s="493">
        <f t="shared" si="30"/>
        <v>0</v>
      </c>
      <c r="L98" s="493"/>
      <c r="M98" s="493">
        <f t="shared" si="31"/>
        <v>0</v>
      </c>
      <c r="N98" s="1764"/>
      <c r="P98" s="495"/>
    </row>
    <row r="99" spans="1:16" ht="21.95" customHeight="1">
      <c r="A99" s="537"/>
      <c r="B99" s="491"/>
      <c r="C99" s="501"/>
      <c r="D99" s="1763"/>
      <c r="E99" s="493">
        <f t="shared" si="28"/>
        <v>0</v>
      </c>
      <c r="F99" s="493"/>
      <c r="G99" s="493">
        <f t="shared" si="29"/>
        <v>0</v>
      </c>
      <c r="H99" s="493"/>
      <c r="I99" s="493"/>
      <c r="J99" s="493"/>
      <c r="K99" s="493">
        <f t="shared" si="30"/>
        <v>0</v>
      </c>
      <c r="L99" s="493"/>
      <c r="M99" s="493">
        <f t="shared" si="31"/>
        <v>0</v>
      </c>
      <c r="N99" s="1764"/>
      <c r="P99" s="495"/>
    </row>
    <row r="100" spans="1:16" ht="21.95" customHeight="1">
      <c r="A100" s="1774" t="s">
        <v>690</v>
      </c>
      <c r="B100" s="542"/>
      <c r="C100" s="543"/>
      <c r="D100" s="1774"/>
      <c r="E100" s="544">
        <f>SUBTOTAL(9,E81:E99)</f>
        <v>1858869</v>
      </c>
      <c r="F100" s="544"/>
      <c r="G100" s="544">
        <f>SUBTOTAL(9,G81:G99)</f>
        <v>781011</v>
      </c>
      <c r="H100" s="544"/>
      <c r="I100" s="544">
        <f>SUBTOTAL(9,I81:I99)</f>
        <v>1077858</v>
      </c>
      <c r="J100" s="544"/>
      <c r="K100" s="544">
        <f>SUBTOTAL(9,K81:K99)</f>
        <v>0</v>
      </c>
      <c r="L100" s="544"/>
      <c r="M100" s="544">
        <f>SUBTOTAL(9,M81:M99)</f>
        <v>0</v>
      </c>
      <c r="N100" s="1775"/>
      <c r="O100" s="545"/>
      <c r="P100" s="546"/>
    </row>
    <row r="101" spans="1:16" ht="21.95" customHeight="1">
      <c r="A101" s="2026" t="s">
        <v>639</v>
      </c>
      <c r="B101" s="1999"/>
      <c r="C101" s="1999"/>
      <c r="D101" s="1999"/>
      <c r="E101" s="1999"/>
      <c r="F101" s="1999"/>
      <c r="G101" s="1999"/>
      <c r="H101" s="1999"/>
      <c r="I101" s="1999"/>
      <c r="J101" s="1999"/>
      <c r="K101" s="1999"/>
      <c r="L101" s="1999"/>
      <c r="M101" s="1999"/>
      <c r="N101" s="2027"/>
      <c r="O101" s="459"/>
      <c r="P101" s="546"/>
    </row>
    <row r="102" spans="1:16" ht="21.95" customHeight="1">
      <c r="A102" s="547" t="s">
        <v>701</v>
      </c>
      <c r="B102" s="2042" t="s">
        <v>697</v>
      </c>
      <c r="C102" s="2042"/>
      <c r="D102" s="465"/>
      <c r="E102" s="516"/>
      <c r="F102" s="516"/>
      <c r="G102" s="516"/>
      <c r="H102" s="516"/>
      <c r="I102" s="516"/>
      <c r="J102" s="516"/>
      <c r="K102" s="516"/>
      <c r="L102" s="516"/>
      <c r="M102" s="516"/>
      <c r="N102" s="551">
        <f>4/24</f>
        <v>0.16666666666666666</v>
      </c>
      <c r="O102" s="552"/>
      <c r="P102" s="546"/>
    </row>
    <row r="103" spans="1:16" ht="21.95" customHeight="1">
      <c r="A103" s="2036" t="s">
        <v>646</v>
      </c>
      <c r="B103" s="2025" t="s">
        <v>647</v>
      </c>
      <c r="C103" s="2037" t="s">
        <v>118</v>
      </c>
      <c r="D103" s="2036" t="s">
        <v>95</v>
      </c>
      <c r="E103" s="2025" t="s">
        <v>648</v>
      </c>
      <c r="F103" s="2038" t="s">
        <v>641</v>
      </c>
      <c r="G103" s="2038"/>
      <c r="H103" s="2039" t="s">
        <v>643</v>
      </c>
      <c r="I103" s="2040"/>
      <c r="J103" s="2040"/>
      <c r="K103" s="2040"/>
      <c r="L103" s="2040"/>
      <c r="M103" s="2041"/>
      <c r="N103" s="2025" t="s">
        <v>649</v>
      </c>
      <c r="P103" s="546"/>
    </row>
    <row r="104" spans="1:16" ht="21.95" customHeight="1">
      <c r="A104" s="2036"/>
      <c r="B104" s="2025"/>
      <c r="C104" s="2037"/>
      <c r="D104" s="2036"/>
      <c r="E104" s="2025"/>
      <c r="F104" s="2025" t="s">
        <v>650</v>
      </c>
      <c r="G104" s="2025"/>
      <c r="H104" s="2025" t="s">
        <v>121</v>
      </c>
      <c r="I104" s="2025"/>
      <c r="J104" s="2025" t="s">
        <v>122</v>
      </c>
      <c r="K104" s="2025"/>
      <c r="L104" s="2025" t="s">
        <v>651</v>
      </c>
      <c r="M104" s="2025"/>
      <c r="N104" s="2025"/>
      <c r="P104" s="546"/>
    </row>
    <row r="105" spans="1:16" ht="21.95" customHeight="1">
      <c r="A105" s="2036"/>
      <c r="B105" s="2025"/>
      <c r="C105" s="2037"/>
      <c r="D105" s="2036"/>
      <c r="E105" s="2025"/>
      <c r="F105" s="1764" t="s">
        <v>125</v>
      </c>
      <c r="G105" s="1764" t="s">
        <v>126</v>
      </c>
      <c r="H105" s="1764" t="s">
        <v>125</v>
      </c>
      <c r="I105" s="1764" t="s">
        <v>126</v>
      </c>
      <c r="J105" s="1764" t="s">
        <v>125</v>
      </c>
      <c r="K105" s="1764" t="s">
        <v>126</v>
      </c>
      <c r="L105" s="1764" t="s">
        <v>125</v>
      </c>
      <c r="M105" s="1764" t="s">
        <v>126</v>
      </c>
      <c r="N105" s="2025"/>
      <c r="P105" s="546"/>
    </row>
    <row r="106" spans="1:16" ht="21.95" customHeight="1">
      <c r="A106" s="533" t="s">
        <v>674</v>
      </c>
      <c r="B106" s="491"/>
      <c r="C106" s="501"/>
      <c r="D106" s="1763"/>
      <c r="E106" s="493">
        <f>SUM(G106,K106,M106)</f>
        <v>0</v>
      </c>
      <c r="F106" s="493"/>
      <c r="G106" s="493">
        <f t="shared" ref="G106:G107" si="32">TRUNC(C106*F106,0)</f>
        <v>0</v>
      </c>
      <c r="H106" s="493"/>
      <c r="I106" s="493"/>
      <c r="J106" s="493"/>
      <c r="K106" s="493">
        <f t="shared" ref="K106:K107" si="33">TRUNC(C106*J106,0)</f>
        <v>0</v>
      </c>
      <c r="L106" s="493"/>
      <c r="M106" s="493">
        <f t="shared" ref="M106:M107" si="34">TRUNC(C106*L106,0)</f>
        <v>0</v>
      </c>
      <c r="N106" s="1764" t="s">
        <v>1545</v>
      </c>
      <c r="P106" s="546"/>
    </row>
    <row r="107" spans="1:16" ht="21.95" customHeight="1">
      <c r="A107" s="537" t="s">
        <v>143</v>
      </c>
      <c r="B107" s="491"/>
      <c r="C107" s="501">
        <v>0</v>
      </c>
      <c r="D107" s="1763" t="s">
        <v>269</v>
      </c>
      <c r="E107" s="493">
        <f t="shared" ref="E107:E115" si="35">SUM(G107,I107,K107,M107)</f>
        <v>0</v>
      </c>
      <c r="F107" s="493">
        <f>'단가(영향조사)'!$B$4</f>
        <v>373353</v>
      </c>
      <c r="G107" s="493">
        <f t="shared" si="32"/>
        <v>0</v>
      </c>
      <c r="H107" s="493"/>
      <c r="I107" s="493"/>
      <c r="J107" s="493"/>
      <c r="K107" s="493">
        <f t="shared" si="33"/>
        <v>0</v>
      </c>
      <c r="L107" s="493"/>
      <c r="M107" s="493">
        <f t="shared" si="34"/>
        <v>0</v>
      </c>
      <c r="N107" s="1764"/>
      <c r="P107" s="546"/>
    </row>
    <row r="108" spans="1:16" ht="21.95" customHeight="1">
      <c r="A108" s="537" t="s">
        <v>144</v>
      </c>
      <c r="B108" s="491"/>
      <c r="C108" s="501">
        <v>0</v>
      </c>
      <c r="D108" s="1763" t="s">
        <v>269</v>
      </c>
      <c r="E108" s="493">
        <f t="shared" si="35"/>
        <v>0</v>
      </c>
      <c r="F108" s="493">
        <f>'단가(영향조사)'!$B$5</f>
        <v>310884</v>
      </c>
      <c r="G108" s="493">
        <f>TRUNC(C108*F108,0)</f>
        <v>0</v>
      </c>
      <c r="H108" s="493"/>
      <c r="I108" s="493"/>
      <c r="J108" s="493"/>
      <c r="K108" s="493">
        <f>TRUNC(C108*J108,0)</f>
        <v>0</v>
      </c>
      <c r="L108" s="493"/>
      <c r="M108" s="493">
        <f>TRUNC(C108*L108,0)</f>
        <v>0</v>
      </c>
      <c r="N108" s="1764"/>
      <c r="P108" s="546"/>
    </row>
    <row r="109" spans="1:16" ht="21.95" customHeight="1">
      <c r="A109" s="537" t="s">
        <v>136</v>
      </c>
      <c r="B109" s="491"/>
      <c r="C109" s="501">
        <f>0.25*$O$32</f>
        <v>0.1135</v>
      </c>
      <c r="D109" s="1763" t="s">
        <v>269</v>
      </c>
      <c r="E109" s="493">
        <f t="shared" si="35"/>
        <v>33498</v>
      </c>
      <c r="F109" s="493">
        <f>'단가(영향조사)'!$B$6</f>
        <v>295138</v>
      </c>
      <c r="G109" s="493">
        <f>TRUNC(C109*F109,0)</f>
        <v>33498</v>
      </c>
      <c r="H109" s="493"/>
      <c r="I109" s="493"/>
      <c r="J109" s="493"/>
      <c r="K109" s="493">
        <f t="shared" ref="K109:K117" si="36">TRUNC(C109*J109,0)</f>
        <v>0</v>
      </c>
      <c r="L109" s="493"/>
      <c r="M109" s="493">
        <f t="shared" ref="M109:M124" si="37">TRUNC(C109*L109,0)</f>
        <v>0</v>
      </c>
      <c r="N109" s="1764"/>
      <c r="O109" s="538">
        <f>O32</f>
        <v>0.45400000000000001</v>
      </c>
      <c r="P109" s="546"/>
    </row>
    <row r="110" spans="1:16" ht="21.95" customHeight="1">
      <c r="A110" s="537" t="s">
        <v>242</v>
      </c>
      <c r="B110" s="491"/>
      <c r="C110" s="501">
        <v>0</v>
      </c>
      <c r="D110" s="1763" t="s">
        <v>269</v>
      </c>
      <c r="E110" s="493">
        <f t="shared" si="35"/>
        <v>0</v>
      </c>
      <c r="F110" s="493">
        <f>'단가(영향조사)'!$B$7</f>
        <v>235459</v>
      </c>
      <c r="G110" s="493">
        <f>TRUNC(C110*F110,0)</f>
        <v>0</v>
      </c>
      <c r="H110" s="493"/>
      <c r="I110" s="493"/>
      <c r="J110" s="493"/>
      <c r="K110" s="493">
        <f t="shared" si="36"/>
        <v>0</v>
      </c>
      <c r="L110" s="493"/>
      <c r="M110" s="493">
        <f t="shared" si="37"/>
        <v>0</v>
      </c>
      <c r="N110" s="1764"/>
      <c r="P110" s="546"/>
    </row>
    <row r="111" spans="1:16" ht="21.95" customHeight="1">
      <c r="A111" s="537" t="s">
        <v>224</v>
      </c>
      <c r="B111" s="491"/>
      <c r="C111" s="501">
        <f>0.5*$O$32</f>
        <v>0.22700000000000001</v>
      </c>
      <c r="D111" s="1763" t="s">
        <v>269</v>
      </c>
      <c r="E111" s="493">
        <f t="shared" si="35"/>
        <v>56769</v>
      </c>
      <c r="F111" s="493">
        <f>'단가(영향조사)'!$B$9</f>
        <v>250087</v>
      </c>
      <c r="G111" s="493">
        <f>TRUNC(C111*F111,0)</f>
        <v>56769</v>
      </c>
      <c r="H111" s="493"/>
      <c r="I111" s="493"/>
      <c r="J111" s="493"/>
      <c r="K111" s="493">
        <f t="shared" si="36"/>
        <v>0</v>
      </c>
      <c r="L111" s="493"/>
      <c r="M111" s="493">
        <f t="shared" si="37"/>
        <v>0</v>
      </c>
      <c r="N111" s="1764"/>
      <c r="P111" s="546"/>
    </row>
    <row r="112" spans="1:16" ht="21.95" customHeight="1">
      <c r="A112" s="537" t="s">
        <v>145</v>
      </c>
      <c r="B112" s="491"/>
      <c r="C112" s="501">
        <f>0.5*$O$32</f>
        <v>0.22700000000000001</v>
      </c>
      <c r="D112" s="1763" t="s">
        <v>269</v>
      </c>
      <c r="E112" s="493">
        <f t="shared" si="35"/>
        <v>49518</v>
      </c>
      <c r="F112" s="493">
        <f>'단가(영향조사)'!$B$10</f>
        <v>218142</v>
      </c>
      <c r="G112" s="493">
        <f t="shared" ref="G112:G124" si="38">TRUNC(C112*F112,0)</f>
        <v>49518</v>
      </c>
      <c r="H112" s="493"/>
      <c r="I112" s="493"/>
      <c r="J112" s="493"/>
      <c r="K112" s="493">
        <f t="shared" si="36"/>
        <v>0</v>
      </c>
      <c r="L112" s="493"/>
      <c r="M112" s="493">
        <f t="shared" si="37"/>
        <v>0</v>
      </c>
      <c r="N112" s="1764"/>
      <c r="P112" s="546"/>
    </row>
    <row r="113" spans="1:16" ht="21.95" customHeight="1">
      <c r="A113" s="537" t="s">
        <v>681</v>
      </c>
      <c r="B113" s="491"/>
      <c r="C113" s="501">
        <f>0.48*$O$32</f>
        <v>0.21792</v>
      </c>
      <c r="D113" s="1763" t="s">
        <v>269</v>
      </c>
      <c r="E113" s="493">
        <f t="shared" si="35"/>
        <v>50679</v>
      </c>
      <c r="F113" s="493"/>
      <c r="G113" s="493">
        <f t="shared" si="38"/>
        <v>0</v>
      </c>
      <c r="H113" s="493">
        <f>'단가(영향조사)'!$B$11</f>
        <v>232562</v>
      </c>
      <c r="I113" s="493">
        <f>TRUNC(C113*H113,0)</f>
        <v>50679</v>
      </c>
      <c r="J113" s="493"/>
      <c r="K113" s="493">
        <f t="shared" si="36"/>
        <v>0</v>
      </c>
      <c r="L113" s="493"/>
      <c r="M113" s="493">
        <f t="shared" si="37"/>
        <v>0</v>
      </c>
      <c r="N113" s="1764"/>
      <c r="P113" s="546"/>
    </row>
    <row r="114" spans="1:16" ht="21.95" customHeight="1">
      <c r="A114" s="537" t="s">
        <v>134</v>
      </c>
      <c r="B114" s="491"/>
      <c r="C114" s="501">
        <f>0.48*$O$32</f>
        <v>0.21792</v>
      </c>
      <c r="D114" s="1763" t="s">
        <v>269</v>
      </c>
      <c r="E114" s="493">
        <f t="shared" si="35"/>
        <v>49276</v>
      </c>
      <c r="F114" s="493"/>
      <c r="G114" s="493">
        <f t="shared" si="38"/>
        <v>0</v>
      </c>
      <c r="H114" s="493">
        <f>'단가(영향조사)'!$B$12</f>
        <v>226122</v>
      </c>
      <c r="I114" s="493">
        <f>TRUNC(C114*H114,0)</f>
        <v>49276</v>
      </c>
      <c r="J114" s="493"/>
      <c r="K114" s="493">
        <f t="shared" si="36"/>
        <v>0</v>
      </c>
      <c r="L114" s="493"/>
      <c r="M114" s="493">
        <f t="shared" si="37"/>
        <v>0</v>
      </c>
      <c r="N114" s="1764"/>
      <c r="P114" s="546"/>
    </row>
    <row r="115" spans="1:16" ht="21.95" customHeight="1">
      <c r="A115" s="537" t="s">
        <v>223</v>
      </c>
      <c r="B115" s="491"/>
      <c r="C115" s="501">
        <f>1.48*$O$32</f>
        <v>0.67191999999999996</v>
      </c>
      <c r="D115" s="1763" t="s">
        <v>269</v>
      </c>
      <c r="E115" s="493">
        <f t="shared" si="35"/>
        <v>115615</v>
      </c>
      <c r="F115" s="493"/>
      <c r="G115" s="493">
        <f t="shared" si="38"/>
        <v>0</v>
      </c>
      <c r="H115" s="493">
        <f>'단가(영향조사)'!$B$13</f>
        <v>172068</v>
      </c>
      <c r="I115" s="493">
        <f>TRUNC(C115*H115,0)</f>
        <v>115615</v>
      </c>
      <c r="J115" s="493"/>
      <c r="K115" s="493">
        <f t="shared" si="36"/>
        <v>0</v>
      </c>
      <c r="L115" s="493"/>
      <c r="M115" s="493">
        <f t="shared" si="37"/>
        <v>0</v>
      </c>
      <c r="N115" s="1764"/>
      <c r="P115" s="546"/>
    </row>
    <row r="116" spans="1:16" ht="21.95" customHeight="1">
      <c r="A116" s="533" t="s">
        <v>682</v>
      </c>
      <c r="B116" s="491"/>
      <c r="C116" s="501"/>
      <c r="D116" s="1763"/>
      <c r="E116" s="493"/>
      <c r="F116" s="493"/>
      <c r="G116" s="493">
        <f t="shared" si="38"/>
        <v>0</v>
      </c>
      <c r="H116" s="493"/>
      <c r="I116" s="493"/>
      <c r="J116" s="493"/>
      <c r="K116" s="493">
        <f t="shared" si="36"/>
        <v>0</v>
      </c>
      <c r="L116" s="493"/>
      <c r="M116" s="493">
        <f t="shared" si="37"/>
        <v>0</v>
      </c>
      <c r="N116" s="1764"/>
      <c r="P116" s="546"/>
    </row>
    <row r="117" spans="1:16" ht="21.95" customHeight="1">
      <c r="A117" s="537" t="s">
        <v>170</v>
      </c>
      <c r="B117" s="491"/>
      <c r="C117" s="490">
        <f>26*0</f>
        <v>0</v>
      </c>
      <c r="D117" s="1763" t="s">
        <v>702</v>
      </c>
      <c r="E117" s="493">
        <f t="shared" ref="E117:E118" si="39">SUM(G117,I117,K117,M117)</f>
        <v>0</v>
      </c>
      <c r="F117" s="493"/>
      <c r="G117" s="493">
        <f t="shared" si="38"/>
        <v>0</v>
      </c>
      <c r="H117" s="493"/>
      <c r="I117" s="493"/>
      <c r="J117" s="493">
        <f>'단가(영향조사)'!$B$14</f>
        <v>1451.8181818181818</v>
      </c>
      <c r="K117" s="493">
        <f t="shared" si="36"/>
        <v>0</v>
      </c>
      <c r="L117" s="493"/>
      <c r="M117" s="493">
        <f t="shared" si="37"/>
        <v>0</v>
      </c>
      <c r="N117" s="1764" t="str">
        <f>N122</f>
        <v>기존시설 활용 시, 제외</v>
      </c>
      <c r="O117" s="554"/>
      <c r="P117" s="546"/>
    </row>
    <row r="118" spans="1:16" ht="21.95" customHeight="1">
      <c r="A118" s="537" t="s">
        <v>703</v>
      </c>
      <c r="B118" s="491"/>
      <c r="C118" s="490">
        <f>20*0</f>
        <v>0</v>
      </c>
      <c r="D118" s="1763" t="s">
        <v>135</v>
      </c>
      <c r="E118" s="493">
        <f t="shared" si="39"/>
        <v>0</v>
      </c>
      <c r="F118" s="493"/>
      <c r="G118" s="493">
        <f t="shared" si="38"/>
        <v>0</v>
      </c>
      <c r="H118" s="493"/>
      <c r="I118" s="493"/>
      <c r="J118" s="493">
        <f>K117</f>
        <v>0</v>
      </c>
      <c r="K118" s="493">
        <f>TRUNC(J118*C118%,0)</f>
        <v>0</v>
      </c>
      <c r="L118" s="493"/>
      <c r="M118" s="493">
        <f t="shared" si="37"/>
        <v>0</v>
      </c>
      <c r="N118" s="1764" t="str">
        <f>N123</f>
        <v>"</v>
      </c>
      <c r="O118" s="554"/>
      <c r="P118" s="546"/>
    </row>
    <row r="119" spans="1:16" ht="21.95" customHeight="1">
      <c r="A119" s="537"/>
      <c r="B119" s="491"/>
      <c r="C119" s="490"/>
      <c r="D119" s="1763"/>
      <c r="E119" s="493">
        <f t="shared" ref="E119:E124" si="40">SUM(G119,K119,M119)</f>
        <v>0</v>
      </c>
      <c r="F119" s="493"/>
      <c r="G119" s="493">
        <f t="shared" si="38"/>
        <v>0</v>
      </c>
      <c r="H119" s="493"/>
      <c r="I119" s="493"/>
      <c r="J119" s="493"/>
      <c r="K119" s="493">
        <f t="shared" ref="K119:K124" si="41">TRUNC(C119*J119,0)</f>
        <v>0</v>
      </c>
      <c r="L119" s="493"/>
      <c r="M119" s="493">
        <f t="shared" si="37"/>
        <v>0</v>
      </c>
      <c r="N119" s="1764"/>
      <c r="O119" s="554"/>
      <c r="P119" s="546"/>
    </row>
    <row r="120" spans="1:16" ht="21.95" customHeight="1">
      <c r="A120" s="537"/>
      <c r="B120" s="491"/>
      <c r="C120" s="490"/>
      <c r="D120" s="1763"/>
      <c r="E120" s="493">
        <f t="shared" si="40"/>
        <v>0</v>
      </c>
      <c r="F120" s="493"/>
      <c r="G120" s="493">
        <f t="shared" si="38"/>
        <v>0</v>
      </c>
      <c r="H120" s="493"/>
      <c r="I120" s="493"/>
      <c r="J120" s="493"/>
      <c r="K120" s="493">
        <f t="shared" si="41"/>
        <v>0</v>
      </c>
      <c r="L120" s="493"/>
      <c r="M120" s="493">
        <f t="shared" si="37"/>
        <v>0</v>
      </c>
      <c r="N120" s="1764"/>
      <c r="O120" s="554"/>
      <c r="P120" s="546"/>
    </row>
    <row r="121" spans="1:16" ht="21.95" customHeight="1">
      <c r="A121" s="533" t="s">
        <v>689</v>
      </c>
      <c r="B121" s="491"/>
      <c r="C121" s="490"/>
      <c r="D121" s="1763"/>
      <c r="E121" s="493">
        <f t="shared" si="40"/>
        <v>0</v>
      </c>
      <c r="F121" s="493"/>
      <c r="G121" s="493">
        <f t="shared" si="38"/>
        <v>0</v>
      </c>
      <c r="H121" s="493"/>
      <c r="I121" s="493"/>
      <c r="J121" s="493"/>
      <c r="K121" s="493">
        <f t="shared" si="41"/>
        <v>0</v>
      </c>
      <c r="L121" s="493"/>
      <c r="M121" s="493">
        <f t="shared" si="37"/>
        <v>0</v>
      </c>
      <c r="N121" s="1764"/>
      <c r="O121" s="554"/>
      <c r="P121" s="546"/>
    </row>
    <row r="122" spans="1:16" ht="21.95" customHeight="1">
      <c r="A122" s="537" t="s">
        <v>704</v>
      </c>
      <c r="B122" s="491" t="s">
        <v>705</v>
      </c>
      <c r="C122" s="490">
        <f>4*0</f>
        <v>0</v>
      </c>
      <c r="D122" s="1763" t="s">
        <v>706</v>
      </c>
      <c r="E122" s="493">
        <f t="shared" si="40"/>
        <v>0</v>
      </c>
      <c r="F122" s="493"/>
      <c r="G122" s="493">
        <f t="shared" si="38"/>
        <v>0</v>
      </c>
      <c r="H122" s="493"/>
      <c r="I122" s="493"/>
      <c r="J122" s="493"/>
      <c r="K122" s="493">
        <f t="shared" si="41"/>
        <v>0</v>
      </c>
      <c r="L122" s="493">
        <v>2179</v>
      </c>
      <c r="M122" s="493">
        <f t="shared" si="37"/>
        <v>0</v>
      </c>
      <c r="N122" s="1764" t="s">
        <v>707</v>
      </c>
      <c r="O122" s="554"/>
      <c r="P122" s="546"/>
    </row>
    <row r="123" spans="1:16" ht="21.95" customHeight="1">
      <c r="A123" s="537" t="s">
        <v>708</v>
      </c>
      <c r="B123" s="491" t="s">
        <v>709</v>
      </c>
      <c r="C123" s="490">
        <f>C122</f>
        <v>0</v>
      </c>
      <c r="D123" s="1763" t="s">
        <v>706</v>
      </c>
      <c r="E123" s="493">
        <f t="shared" si="40"/>
        <v>0</v>
      </c>
      <c r="F123" s="493"/>
      <c r="G123" s="493">
        <f t="shared" si="38"/>
        <v>0</v>
      </c>
      <c r="H123" s="493"/>
      <c r="I123" s="493"/>
      <c r="J123" s="493"/>
      <c r="K123" s="493">
        <f t="shared" si="41"/>
        <v>0</v>
      </c>
      <c r="L123" s="493">
        <v>275</v>
      </c>
      <c r="M123" s="493">
        <f t="shared" si="37"/>
        <v>0</v>
      </c>
      <c r="N123" s="1764" t="s">
        <v>710</v>
      </c>
      <c r="O123" s="554"/>
      <c r="P123" s="546"/>
    </row>
    <row r="124" spans="1:16" ht="21.95" customHeight="1">
      <c r="A124" s="537" t="s">
        <v>711</v>
      </c>
      <c r="B124" s="491"/>
      <c r="C124" s="490">
        <f>C123</f>
        <v>0</v>
      </c>
      <c r="D124" s="1763" t="s">
        <v>706</v>
      </c>
      <c r="E124" s="493">
        <f t="shared" si="40"/>
        <v>0</v>
      </c>
      <c r="F124" s="493"/>
      <c r="G124" s="493">
        <f t="shared" si="38"/>
        <v>0</v>
      </c>
      <c r="H124" s="493"/>
      <c r="I124" s="493"/>
      <c r="J124" s="493"/>
      <c r="K124" s="493">
        <f t="shared" si="41"/>
        <v>0</v>
      </c>
      <c r="L124" s="493">
        <v>168</v>
      </c>
      <c r="M124" s="493">
        <f t="shared" si="37"/>
        <v>0</v>
      </c>
      <c r="N124" s="1764" t="str">
        <f>N123</f>
        <v>"</v>
      </c>
      <c r="O124" s="554"/>
      <c r="P124" s="546"/>
    </row>
    <row r="125" spans="1:16" ht="21.95" customHeight="1">
      <c r="A125" s="1774" t="s">
        <v>690</v>
      </c>
      <c r="B125" s="542"/>
      <c r="C125" s="543"/>
      <c r="D125" s="1774"/>
      <c r="E125" s="544">
        <f>SUBTOTAL(9,E106:E124)</f>
        <v>355355</v>
      </c>
      <c r="F125" s="544"/>
      <c r="G125" s="544">
        <f>SUBTOTAL(9,G106:G124)</f>
        <v>139785</v>
      </c>
      <c r="H125" s="544"/>
      <c r="I125" s="544">
        <f>SUBTOTAL(9,I106:I124)</f>
        <v>215570</v>
      </c>
      <c r="J125" s="544"/>
      <c r="K125" s="544">
        <f>SUBTOTAL(9,K106:K124)</f>
        <v>0</v>
      </c>
      <c r="L125" s="544"/>
      <c r="M125" s="544">
        <f>SUBTOTAL(9,M106:M124)</f>
        <v>0</v>
      </c>
      <c r="N125" s="1775"/>
      <c r="O125" s="545"/>
      <c r="P125" s="546"/>
    </row>
    <row r="126" spans="1:16" ht="21.95" customHeight="1">
      <c r="A126" s="2026" t="s">
        <v>639</v>
      </c>
      <c r="B126" s="1999"/>
      <c r="C126" s="1999"/>
      <c r="D126" s="1999"/>
      <c r="E126" s="1999"/>
      <c r="F126" s="1999"/>
      <c r="G126" s="1999"/>
      <c r="H126" s="1999"/>
      <c r="I126" s="1999"/>
      <c r="J126" s="1999"/>
      <c r="K126" s="1999"/>
      <c r="L126" s="1999"/>
      <c r="M126" s="1999"/>
      <c r="N126" s="2027"/>
      <c r="O126" s="459"/>
      <c r="P126" s="460"/>
    </row>
    <row r="127" spans="1:16" ht="21.95" customHeight="1">
      <c r="A127" s="547" t="s">
        <v>712</v>
      </c>
      <c r="B127" s="2042" t="s">
        <v>713</v>
      </c>
      <c r="C127" s="2042"/>
      <c r="D127" s="2042"/>
      <c r="E127" s="2042"/>
      <c r="F127" s="516"/>
      <c r="G127" s="516"/>
      <c r="H127" s="516"/>
      <c r="I127" s="516"/>
      <c r="J127" s="516"/>
      <c r="K127" s="516"/>
      <c r="L127" s="516"/>
      <c r="M127" s="516"/>
      <c r="N127" s="551">
        <f>12/24</f>
        <v>0.5</v>
      </c>
      <c r="O127" s="550"/>
    </row>
    <row r="128" spans="1:16" ht="21.95" customHeight="1">
      <c r="A128" s="2036" t="s">
        <v>646</v>
      </c>
      <c r="B128" s="2025" t="s">
        <v>647</v>
      </c>
      <c r="C128" s="2037" t="s">
        <v>118</v>
      </c>
      <c r="D128" s="2036" t="s">
        <v>95</v>
      </c>
      <c r="E128" s="2025" t="s">
        <v>648</v>
      </c>
      <c r="F128" s="2038" t="s">
        <v>641</v>
      </c>
      <c r="G128" s="2038"/>
      <c r="H128" s="2039" t="s">
        <v>643</v>
      </c>
      <c r="I128" s="2040"/>
      <c r="J128" s="2040"/>
      <c r="K128" s="2040"/>
      <c r="L128" s="2040"/>
      <c r="M128" s="2041"/>
      <c r="N128" s="2025" t="s">
        <v>649</v>
      </c>
      <c r="P128" s="467"/>
    </row>
    <row r="129" spans="1:16" ht="21.95" customHeight="1">
      <c r="A129" s="2036"/>
      <c r="B129" s="2025"/>
      <c r="C129" s="2037"/>
      <c r="D129" s="2036"/>
      <c r="E129" s="2025"/>
      <c r="F129" s="2025" t="s">
        <v>650</v>
      </c>
      <c r="G129" s="2025"/>
      <c r="H129" s="2025" t="s">
        <v>121</v>
      </c>
      <c r="I129" s="2025"/>
      <c r="J129" s="2025" t="s">
        <v>122</v>
      </c>
      <c r="K129" s="2025"/>
      <c r="L129" s="2025" t="s">
        <v>651</v>
      </c>
      <c r="M129" s="2025"/>
      <c r="N129" s="2025"/>
      <c r="P129" s="467"/>
    </row>
    <row r="130" spans="1:16" ht="21.95" customHeight="1">
      <c r="A130" s="2036"/>
      <c r="B130" s="2025"/>
      <c r="C130" s="2037"/>
      <c r="D130" s="2036"/>
      <c r="E130" s="2025"/>
      <c r="F130" s="1764" t="s">
        <v>125</v>
      </c>
      <c r="G130" s="1764" t="s">
        <v>126</v>
      </c>
      <c r="H130" s="1764" t="s">
        <v>125</v>
      </c>
      <c r="I130" s="1764" t="s">
        <v>126</v>
      </c>
      <c r="J130" s="1764" t="s">
        <v>125</v>
      </c>
      <c r="K130" s="1764" t="s">
        <v>126</v>
      </c>
      <c r="L130" s="1764" t="s">
        <v>125</v>
      </c>
      <c r="M130" s="1764" t="s">
        <v>126</v>
      </c>
      <c r="N130" s="2025"/>
      <c r="P130" s="467"/>
    </row>
    <row r="131" spans="1:16" ht="21.95" customHeight="1">
      <c r="A131" s="533" t="s">
        <v>674</v>
      </c>
      <c r="B131" s="491"/>
      <c r="C131" s="501"/>
      <c r="D131" s="1763"/>
      <c r="E131" s="493">
        <f>SUM(G131,K131,M131)</f>
        <v>0</v>
      </c>
      <c r="F131" s="493"/>
      <c r="G131" s="493">
        <f t="shared" ref="G131:G132" si="42">TRUNC(C131*F131,0)</f>
        <v>0</v>
      </c>
      <c r="H131" s="493"/>
      <c r="I131" s="493"/>
      <c r="J131" s="493"/>
      <c r="K131" s="493">
        <f t="shared" ref="K131:K132" si="43">TRUNC(C131*J131,0)</f>
        <v>0</v>
      </c>
      <c r="L131" s="493"/>
      <c r="M131" s="493">
        <f t="shared" ref="M131:M132" si="44">TRUNC(C131*L131,0)</f>
        <v>0</v>
      </c>
      <c r="N131" s="1764" t="s">
        <v>1546</v>
      </c>
      <c r="P131" s="495"/>
    </row>
    <row r="132" spans="1:16" ht="21.95" customHeight="1">
      <c r="A132" s="537" t="s">
        <v>143</v>
      </c>
      <c r="B132" s="491"/>
      <c r="C132" s="501">
        <v>0</v>
      </c>
      <c r="D132" s="1763" t="s">
        <v>269</v>
      </c>
      <c r="E132" s="493">
        <f t="shared" ref="E132:E140" si="45">SUM(G132,I132,K132,M132)</f>
        <v>0</v>
      </c>
      <c r="F132" s="493">
        <f>'단가(영향조사)'!$B$4</f>
        <v>373353</v>
      </c>
      <c r="G132" s="493">
        <f t="shared" si="42"/>
        <v>0</v>
      </c>
      <c r="H132" s="493"/>
      <c r="I132" s="493"/>
      <c r="J132" s="493"/>
      <c r="K132" s="493">
        <f t="shared" si="43"/>
        <v>0</v>
      </c>
      <c r="L132" s="493"/>
      <c r="M132" s="493">
        <f t="shared" si="44"/>
        <v>0</v>
      </c>
      <c r="N132" s="1764"/>
      <c r="P132" s="495"/>
    </row>
    <row r="133" spans="1:16" ht="21.95" customHeight="1">
      <c r="A133" s="537" t="s">
        <v>144</v>
      </c>
      <c r="B133" s="491"/>
      <c r="C133" s="501">
        <v>0</v>
      </c>
      <c r="D133" s="1763" t="s">
        <v>269</v>
      </c>
      <c r="E133" s="493">
        <f t="shared" si="45"/>
        <v>0</v>
      </c>
      <c r="F133" s="493">
        <f>'단가(영향조사)'!$B$5</f>
        <v>310884</v>
      </c>
      <c r="G133" s="493">
        <f>TRUNC(C133*F133,0)</f>
        <v>0</v>
      </c>
      <c r="H133" s="493"/>
      <c r="I133" s="493"/>
      <c r="J133" s="493"/>
      <c r="K133" s="493">
        <f>TRUNC(C133*J133,0)</f>
        <v>0</v>
      </c>
      <c r="L133" s="493"/>
      <c r="M133" s="493">
        <f>TRUNC(C133*L133,0)</f>
        <v>0</v>
      </c>
      <c r="N133" s="1764"/>
      <c r="P133" s="495"/>
    </row>
    <row r="134" spans="1:16" ht="21.95" customHeight="1">
      <c r="A134" s="537" t="s">
        <v>136</v>
      </c>
      <c r="B134" s="491"/>
      <c r="C134" s="501">
        <f>1*$O$32</f>
        <v>0.45400000000000001</v>
      </c>
      <c r="D134" s="1763" t="s">
        <v>269</v>
      </c>
      <c r="E134" s="493">
        <f t="shared" si="45"/>
        <v>133992</v>
      </c>
      <c r="F134" s="493">
        <f>'단가(영향조사)'!$B$6</f>
        <v>295138</v>
      </c>
      <c r="G134" s="493">
        <f>TRUNC(C134*F134,0)</f>
        <v>133992</v>
      </c>
      <c r="H134" s="493"/>
      <c r="I134" s="493"/>
      <c r="J134" s="493"/>
      <c r="K134" s="493">
        <f t="shared" ref="K134:K142" si="46">TRUNC(C134*J134,0)</f>
        <v>0</v>
      </c>
      <c r="L134" s="493"/>
      <c r="M134" s="493">
        <f t="shared" ref="M134:M149" si="47">TRUNC(C134*L134,0)</f>
        <v>0</v>
      </c>
      <c r="N134" s="1764"/>
      <c r="P134" s="495"/>
    </row>
    <row r="135" spans="1:16" ht="21.95" customHeight="1">
      <c r="A135" s="537" t="s">
        <v>242</v>
      </c>
      <c r="B135" s="491"/>
      <c r="C135" s="501">
        <v>0</v>
      </c>
      <c r="D135" s="1763" t="s">
        <v>269</v>
      </c>
      <c r="E135" s="493">
        <f t="shared" si="45"/>
        <v>0</v>
      </c>
      <c r="F135" s="493">
        <f>'단가(영향조사)'!$B$7</f>
        <v>235459</v>
      </c>
      <c r="G135" s="493">
        <f>TRUNC(C135*F135,0)</f>
        <v>0</v>
      </c>
      <c r="H135" s="493"/>
      <c r="I135" s="493"/>
      <c r="J135" s="493"/>
      <c r="K135" s="493">
        <f t="shared" si="46"/>
        <v>0</v>
      </c>
      <c r="L135" s="493"/>
      <c r="M135" s="493">
        <f t="shared" si="47"/>
        <v>0</v>
      </c>
      <c r="N135" s="1764"/>
      <c r="P135" s="495"/>
    </row>
    <row r="136" spans="1:16" ht="21.95" customHeight="1">
      <c r="A136" s="537" t="s">
        <v>224</v>
      </c>
      <c r="B136" s="491"/>
      <c r="C136" s="501">
        <f>1.5*$O$32</f>
        <v>0.68100000000000005</v>
      </c>
      <c r="D136" s="1763" t="s">
        <v>269</v>
      </c>
      <c r="E136" s="493">
        <f t="shared" si="45"/>
        <v>170309</v>
      </c>
      <c r="F136" s="493">
        <f>'단가(영향조사)'!$B$9</f>
        <v>250087</v>
      </c>
      <c r="G136" s="493">
        <f>TRUNC(C136*F136,0)</f>
        <v>170309</v>
      </c>
      <c r="H136" s="493"/>
      <c r="I136" s="493"/>
      <c r="J136" s="493"/>
      <c r="K136" s="493">
        <f t="shared" si="46"/>
        <v>0</v>
      </c>
      <c r="L136" s="493"/>
      <c r="M136" s="493">
        <f t="shared" si="47"/>
        <v>0</v>
      </c>
      <c r="N136" s="1764"/>
      <c r="P136" s="495"/>
    </row>
    <row r="137" spans="1:16" ht="21.95" customHeight="1">
      <c r="A137" s="537" t="s">
        <v>145</v>
      </c>
      <c r="B137" s="491"/>
      <c r="C137" s="501">
        <f>1.5*$O$32</f>
        <v>0.68100000000000005</v>
      </c>
      <c r="D137" s="1763" t="s">
        <v>269</v>
      </c>
      <c r="E137" s="493">
        <f t="shared" si="45"/>
        <v>148554</v>
      </c>
      <c r="F137" s="493">
        <f>'단가(영향조사)'!$B$10</f>
        <v>218142</v>
      </c>
      <c r="G137" s="493">
        <f t="shared" ref="G137:G149" si="48">TRUNC(C137*F137,0)</f>
        <v>148554</v>
      </c>
      <c r="H137" s="493"/>
      <c r="I137" s="493"/>
      <c r="J137" s="493"/>
      <c r="K137" s="493">
        <f t="shared" si="46"/>
        <v>0</v>
      </c>
      <c r="L137" s="493"/>
      <c r="M137" s="493">
        <f t="shared" si="47"/>
        <v>0</v>
      </c>
      <c r="N137" s="1764"/>
      <c r="P137" s="495"/>
    </row>
    <row r="138" spans="1:16" ht="21.95" customHeight="1">
      <c r="A138" s="537" t="s">
        <v>681</v>
      </c>
      <c r="B138" s="491"/>
      <c r="C138" s="501">
        <f>1.92*$O$32</f>
        <v>0.87168000000000001</v>
      </c>
      <c r="D138" s="1763" t="s">
        <v>269</v>
      </c>
      <c r="E138" s="493">
        <f t="shared" si="45"/>
        <v>202719</v>
      </c>
      <c r="F138" s="493"/>
      <c r="G138" s="493">
        <f t="shared" si="48"/>
        <v>0</v>
      </c>
      <c r="H138" s="493">
        <f>'단가(영향조사)'!$B$11</f>
        <v>232562</v>
      </c>
      <c r="I138" s="493">
        <f>TRUNC(C138*H138,0)</f>
        <v>202719</v>
      </c>
      <c r="J138" s="493"/>
      <c r="K138" s="493">
        <f t="shared" si="46"/>
        <v>0</v>
      </c>
      <c r="L138" s="493"/>
      <c r="M138" s="493">
        <f t="shared" si="47"/>
        <v>0</v>
      </c>
      <c r="N138" s="1764"/>
      <c r="P138" s="495"/>
    </row>
    <row r="139" spans="1:16" ht="21.95" customHeight="1">
      <c r="A139" s="537" t="s">
        <v>134</v>
      </c>
      <c r="B139" s="491"/>
      <c r="C139" s="501">
        <f>1.92*$O$32</f>
        <v>0.87168000000000001</v>
      </c>
      <c r="D139" s="1763" t="s">
        <v>269</v>
      </c>
      <c r="E139" s="493">
        <f t="shared" si="45"/>
        <v>197106</v>
      </c>
      <c r="F139" s="493"/>
      <c r="G139" s="493">
        <f t="shared" si="48"/>
        <v>0</v>
      </c>
      <c r="H139" s="493">
        <f>'단가(영향조사)'!$B$12</f>
        <v>226122</v>
      </c>
      <c r="I139" s="493">
        <f>TRUNC(C139*H139,0)</f>
        <v>197106</v>
      </c>
      <c r="J139" s="493"/>
      <c r="K139" s="493">
        <f t="shared" si="46"/>
        <v>0</v>
      </c>
      <c r="L139" s="493"/>
      <c r="M139" s="493">
        <f t="shared" si="47"/>
        <v>0</v>
      </c>
      <c r="N139" s="1764"/>
      <c r="P139" s="495"/>
    </row>
    <row r="140" spans="1:16" ht="21.95" customHeight="1">
      <c r="A140" s="537" t="s">
        <v>223</v>
      </c>
      <c r="B140" s="491"/>
      <c r="C140" s="501">
        <f>5.92*$O$32</f>
        <v>2.6876799999999998</v>
      </c>
      <c r="D140" s="1763" t="s">
        <v>269</v>
      </c>
      <c r="E140" s="493">
        <f t="shared" si="45"/>
        <v>462463</v>
      </c>
      <c r="F140" s="493"/>
      <c r="G140" s="493">
        <f t="shared" si="48"/>
        <v>0</v>
      </c>
      <c r="H140" s="493">
        <f>'단가(영향조사)'!$B$13</f>
        <v>172068</v>
      </c>
      <c r="I140" s="493">
        <f>TRUNC(C140*H140,0)</f>
        <v>462463</v>
      </c>
      <c r="J140" s="493"/>
      <c r="K140" s="493">
        <f t="shared" si="46"/>
        <v>0</v>
      </c>
      <c r="L140" s="493"/>
      <c r="M140" s="493">
        <f t="shared" si="47"/>
        <v>0</v>
      </c>
      <c r="N140" s="1764"/>
      <c r="P140" s="495"/>
    </row>
    <row r="141" spans="1:16" ht="21.95" customHeight="1">
      <c r="A141" s="533" t="s">
        <v>682</v>
      </c>
      <c r="B141" s="491"/>
      <c r="C141" s="501"/>
      <c r="D141" s="1763"/>
      <c r="E141" s="493"/>
      <c r="F141" s="493"/>
      <c r="G141" s="493">
        <f t="shared" si="48"/>
        <v>0</v>
      </c>
      <c r="H141" s="493"/>
      <c r="I141" s="493"/>
      <c r="J141" s="493"/>
      <c r="K141" s="493">
        <f t="shared" si="46"/>
        <v>0</v>
      </c>
      <c r="L141" s="493"/>
      <c r="M141" s="493">
        <f t="shared" si="47"/>
        <v>0</v>
      </c>
      <c r="N141" s="1764"/>
      <c r="P141" s="495"/>
    </row>
    <row r="142" spans="1:16" ht="21.95" customHeight="1">
      <c r="A142" s="537" t="s">
        <v>170</v>
      </c>
      <c r="B142" s="491"/>
      <c r="C142" s="490">
        <f>104*0</f>
        <v>0</v>
      </c>
      <c r="D142" s="1763" t="s">
        <v>702</v>
      </c>
      <c r="E142" s="493">
        <f t="shared" ref="E142:E143" si="49">SUM(G142,I142,K142,M142)</f>
        <v>0</v>
      </c>
      <c r="F142" s="493"/>
      <c r="G142" s="493">
        <f t="shared" si="48"/>
        <v>0</v>
      </c>
      <c r="H142" s="493"/>
      <c r="I142" s="493"/>
      <c r="J142" s="493">
        <f>'단가(영향조사)'!$B$14</f>
        <v>1451.8181818181818</v>
      </c>
      <c r="K142" s="493">
        <f t="shared" si="46"/>
        <v>0</v>
      </c>
      <c r="L142" s="493"/>
      <c r="M142" s="493">
        <f t="shared" si="47"/>
        <v>0</v>
      </c>
      <c r="N142" s="1764" t="s">
        <v>707</v>
      </c>
      <c r="O142" s="554"/>
      <c r="P142" s="495"/>
    </row>
    <row r="143" spans="1:16" ht="21.95" customHeight="1">
      <c r="A143" s="537" t="s">
        <v>703</v>
      </c>
      <c r="B143" s="491"/>
      <c r="C143" s="490">
        <f>20*0</f>
        <v>0</v>
      </c>
      <c r="D143" s="1763" t="s">
        <v>135</v>
      </c>
      <c r="E143" s="493">
        <f t="shared" si="49"/>
        <v>0</v>
      </c>
      <c r="F143" s="493"/>
      <c r="G143" s="493">
        <f t="shared" si="48"/>
        <v>0</v>
      </c>
      <c r="H143" s="493"/>
      <c r="I143" s="493"/>
      <c r="J143" s="493">
        <f>K142</f>
        <v>0</v>
      </c>
      <c r="K143" s="493">
        <f>TRUNC(J143*C143%,0)</f>
        <v>0</v>
      </c>
      <c r="L143" s="493"/>
      <c r="M143" s="493">
        <f t="shared" si="47"/>
        <v>0</v>
      </c>
      <c r="N143" s="1764" t="s">
        <v>710</v>
      </c>
      <c r="O143" s="554"/>
      <c r="P143" s="495"/>
    </row>
    <row r="144" spans="1:16" ht="21.95" customHeight="1">
      <c r="A144" s="537"/>
      <c r="B144" s="491"/>
      <c r="C144" s="490"/>
      <c r="D144" s="1763"/>
      <c r="E144" s="493">
        <f t="shared" ref="E144:E149" si="50">SUM(G144,K144,M144)</f>
        <v>0</v>
      </c>
      <c r="F144" s="493"/>
      <c r="G144" s="493">
        <f t="shared" si="48"/>
        <v>0</v>
      </c>
      <c r="H144" s="493"/>
      <c r="I144" s="493"/>
      <c r="J144" s="493"/>
      <c r="K144" s="493">
        <f t="shared" ref="K144:K149" si="51">TRUNC(C144*J144,0)</f>
        <v>0</v>
      </c>
      <c r="L144" s="493"/>
      <c r="M144" s="493">
        <f t="shared" si="47"/>
        <v>0</v>
      </c>
      <c r="N144" s="1764"/>
      <c r="P144" s="495"/>
    </row>
    <row r="145" spans="1:16" ht="21.95" customHeight="1">
      <c r="A145" s="537"/>
      <c r="B145" s="491"/>
      <c r="C145" s="490"/>
      <c r="D145" s="1763"/>
      <c r="E145" s="493">
        <f t="shared" si="50"/>
        <v>0</v>
      </c>
      <c r="F145" s="493"/>
      <c r="G145" s="493">
        <f t="shared" si="48"/>
        <v>0</v>
      </c>
      <c r="H145" s="493"/>
      <c r="I145" s="493"/>
      <c r="J145" s="493"/>
      <c r="K145" s="493">
        <f t="shared" si="51"/>
        <v>0</v>
      </c>
      <c r="L145" s="493"/>
      <c r="M145" s="493">
        <f t="shared" si="47"/>
        <v>0</v>
      </c>
      <c r="N145" s="1764"/>
      <c r="P145" s="495"/>
    </row>
    <row r="146" spans="1:16" ht="21.95" customHeight="1">
      <c r="A146" s="533" t="s">
        <v>689</v>
      </c>
      <c r="B146" s="491"/>
      <c r="C146" s="490"/>
      <c r="D146" s="1763"/>
      <c r="E146" s="493">
        <f t="shared" si="50"/>
        <v>0</v>
      </c>
      <c r="F146" s="493"/>
      <c r="G146" s="493">
        <f t="shared" si="48"/>
        <v>0</v>
      </c>
      <c r="H146" s="493"/>
      <c r="I146" s="493"/>
      <c r="J146" s="493"/>
      <c r="K146" s="493">
        <f t="shared" si="51"/>
        <v>0</v>
      </c>
      <c r="L146" s="493"/>
      <c r="M146" s="493">
        <f t="shared" si="47"/>
        <v>0</v>
      </c>
      <c r="N146" s="1764"/>
      <c r="P146" s="495"/>
    </row>
    <row r="147" spans="1:16" ht="21.95" customHeight="1">
      <c r="A147" s="537" t="s">
        <v>704</v>
      </c>
      <c r="B147" s="491" t="s">
        <v>705</v>
      </c>
      <c r="C147" s="490">
        <f>12*0</f>
        <v>0</v>
      </c>
      <c r="D147" s="1763" t="s">
        <v>706</v>
      </c>
      <c r="E147" s="493">
        <f t="shared" si="50"/>
        <v>0</v>
      </c>
      <c r="F147" s="493"/>
      <c r="G147" s="493">
        <f t="shared" si="48"/>
        <v>0</v>
      </c>
      <c r="H147" s="493"/>
      <c r="I147" s="493"/>
      <c r="J147" s="493"/>
      <c r="K147" s="493">
        <f t="shared" si="51"/>
        <v>0</v>
      </c>
      <c r="L147" s="493">
        <v>2179</v>
      </c>
      <c r="M147" s="493">
        <f t="shared" si="47"/>
        <v>0</v>
      </c>
      <c r="N147" s="1764" t="s">
        <v>707</v>
      </c>
      <c r="O147" s="554"/>
      <c r="P147" s="495" t="s">
        <v>720</v>
      </c>
    </row>
    <row r="148" spans="1:16" ht="21.95" customHeight="1">
      <c r="A148" s="537" t="s">
        <v>708</v>
      </c>
      <c r="B148" s="491" t="s">
        <v>709</v>
      </c>
      <c r="C148" s="490">
        <f>C147</f>
        <v>0</v>
      </c>
      <c r="D148" s="1763" t="s">
        <v>706</v>
      </c>
      <c r="E148" s="493">
        <f t="shared" si="50"/>
        <v>0</v>
      </c>
      <c r="F148" s="493"/>
      <c r="G148" s="493">
        <f t="shared" si="48"/>
        <v>0</v>
      </c>
      <c r="H148" s="493"/>
      <c r="I148" s="493"/>
      <c r="J148" s="493"/>
      <c r="K148" s="493">
        <f t="shared" si="51"/>
        <v>0</v>
      </c>
      <c r="L148" s="493">
        <v>275</v>
      </c>
      <c r="M148" s="493">
        <f t="shared" si="47"/>
        <v>0</v>
      </c>
      <c r="N148" s="1764" t="s">
        <v>710</v>
      </c>
      <c r="O148" s="554"/>
      <c r="P148" s="495"/>
    </row>
    <row r="149" spans="1:16" ht="21.95" customHeight="1">
      <c r="A149" s="537" t="s">
        <v>711</v>
      </c>
      <c r="B149" s="491"/>
      <c r="C149" s="490">
        <f>C148</f>
        <v>0</v>
      </c>
      <c r="D149" s="1763" t="s">
        <v>706</v>
      </c>
      <c r="E149" s="493">
        <f t="shared" si="50"/>
        <v>0</v>
      </c>
      <c r="F149" s="493"/>
      <c r="G149" s="493">
        <f t="shared" si="48"/>
        <v>0</v>
      </c>
      <c r="H149" s="493"/>
      <c r="I149" s="493"/>
      <c r="J149" s="493"/>
      <c r="K149" s="493">
        <f t="shared" si="51"/>
        <v>0</v>
      </c>
      <c r="L149" s="493">
        <v>168</v>
      </c>
      <c r="M149" s="493">
        <f t="shared" si="47"/>
        <v>0</v>
      </c>
      <c r="N149" s="1764" t="str">
        <f>N148</f>
        <v>"</v>
      </c>
      <c r="O149" s="554"/>
      <c r="P149" s="495"/>
    </row>
    <row r="150" spans="1:16" ht="21.95" customHeight="1">
      <c r="A150" s="1774" t="s">
        <v>690</v>
      </c>
      <c r="B150" s="542"/>
      <c r="C150" s="543"/>
      <c r="D150" s="1774"/>
      <c r="E150" s="544">
        <f>SUBTOTAL(9,E131:E149)</f>
        <v>1315143</v>
      </c>
      <c r="F150" s="544"/>
      <c r="G150" s="544">
        <f>SUBTOTAL(9,G131:G149)</f>
        <v>452855</v>
      </c>
      <c r="H150" s="544"/>
      <c r="I150" s="544">
        <f>SUBTOTAL(9,I131:I149)</f>
        <v>862288</v>
      </c>
      <c r="J150" s="544"/>
      <c r="K150" s="544">
        <f>SUBTOTAL(9,K131:K149)</f>
        <v>0</v>
      </c>
      <c r="L150" s="544"/>
      <c r="M150" s="544">
        <f>SUBTOTAL(9,M131:M149)</f>
        <v>0</v>
      </c>
      <c r="N150" s="1775"/>
      <c r="O150" s="545"/>
      <c r="P150" s="546"/>
    </row>
    <row r="151" spans="1:16" ht="21.95" customHeight="1">
      <c r="A151" s="2026" t="s">
        <v>639</v>
      </c>
      <c r="B151" s="1999"/>
      <c r="C151" s="1999"/>
      <c r="D151" s="1999"/>
      <c r="E151" s="1999"/>
      <c r="F151" s="1999"/>
      <c r="G151" s="1999"/>
      <c r="H151" s="1999"/>
      <c r="I151" s="1999"/>
      <c r="J151" s="1999"/>
      <c r="K151" s="1999"/>
      <c r="L151" s="1999"/>
      <c r="M151" s="1999"/>
      <c r="N151" s="2027"/>
      <c r="O151" s="459"/>
      <c r="P151" s="460"/>
    </row>
    <row r="152" spans="1:16" ht="21.95" customHeight="1">
      <c r="A152" s="547" t="s">
        <v>721</v>
      </c>
      <c r="B152" s="2042" t="s">
        <v>722</v>
      </c>
      <c r="C152" s="2042"/>
      <c r="D152" s="2042"/>
      <c r="E152" s="2042"/>
      <c r="F152" s="516"/>
      <c r="G152" s="516"/>
      <c r="H152" s="516"/>
      <c r="I152" s="516"/>
      <c r="J152" s="516"/>
      <c r="K152" s="516"/>
      <c r="L152" s="516"/>
      <c r="M152" s="516"/>
      <c r="N152" s="551">
        <f>2/24</f>
        <v>8.3333333333333329E-2</v>
      </c>
      <c r="O152" s="550"/>
    </row>
    <row r="153" spans="1:16" ht="21.95" customHeight="1">
      <c r="A153" s="2036" t="s">
        <v>646</v>
      </c>
      <c r="B153" s="2025" t="s">
        <v>647</v>
      </c>
      <c r="C153" s="2037" t="s">
        <v>118</v>
      </c>
      <c r="D153" s="2036" t="s">
        <v>95</v>
      </c>
      <c r="E153" s="2025" t="s">
        <v>648</v>
      </c>
      <c r="F153" s="2038" t="s">
        <v>641</v>
      </c>
      <c r="G153" s="2038"/>
      <c r="H153" s="2039" t="s">
        <v>643</v>
      </c>
      <c r="I153" s="2040"/>
      <c r="J153" s="2040"/>
      <c r="K153" s="2040"/>
      <c r="L153" s="2040"/>
      <c r="M153" s="2041"/>
      <c r="N153" s="2025" t="s">
        <v>649</v>
      </c>
      <c r="P153" s="467"/>
    </row>
    <row r="154" spans="1:16" ht="21.95" customHeight="1">
      <c r="A154" s="2036"/>
      <c r="B154" s="2025"/>
      <c r="C154" s="2037"/>
      <c r="D154" s="2036"/>
      <c r="E154" s="2025"/>
      <c r="F154" s="2025" t="s">
        <v>650</v>
      </c>
      <c r="G154" s="2025"/>
      <c r="H154" s="2025" t="s">
        <v>121</v>
      </c>
      <c r="I154" s="2025"/>
      <c r="J154" s="2025" t="s">
        <v>122</v>
      </c>
      <c r="K154" s="2025"/>
      <c r="L154" s="2025" t="s">
        <v>651</v>
      </c>
      <c r="M154" s="2025"/>
      <c r="N154" s="2025"/>
      <c r="P154" s="467"/>
    </row>
    <row r="155" spans="1:16" ht="21.95" customHeight="1">
      <c r="A155" s="2036"/>
      <c r="B155" s="2025"/>
      <c r="C155" s="2037"/>
      <c r="D155" s="2036"/>
      <c r="E155" s="2025"/>
      <c r="F155" s="1764" t="s">
        <v>125</v>
      </c>
      <c r="G155" s="1764" t="s">
        <v>126</v>
      </c>
      <c r="H155" s="1764" t="s">
        <v>125</v>
      </c>
      <c r="I155" s="1764" t="s">
        <v>126</v>
      </c>
      <c r="J155" s="1764" t="s">
        <v>125</v>
      </c>
      <c r="K155" s="1764" t="s">
        <v>126</v>
      </c>
      <c r="L155" s="1764" t="s">
        <v>125</v>
      </c>
      <c r="M155" s="1764" t="s">
        <v>126</v>
      </c>
      <c r="N155" s="2025"/>
      <c r="P155" s="467"/>
    </row>
    <row r="156" spans="1:16" ht="21.95" customHeight="1">
      <c r="A156" s="533" t="s">
        <v>674</v>
      </c>
      <c r="B156" s="491"/>
      <c r="C156" s="501"/>
      <c r="D156" s="1763"/>
      <c r="E156" s="493">
        <f>SUM(G156,K156,M156)</f>
        <v>0</v>
      </c>
      <c r="F156" s="493"/>
      <c r="G156" s="493">
        <f t="shared" ref="G156:G157" si="52">TRUNC(C156*F156,0)</f>
        <v>0</v>
      </c>
      <c r="H156" s="493"/>
      <c r="I156" s="493"/>
      <c r="J156" s="493"/>
      <c r="K156" s="493">
        <f t="shared" ref="K156:K157" si="53">TRUNC(C156*J156,0)</f>
        <v>0</v>
      </c>
      <c r="L156" s="493"/>
      <c r="M156" s="493">
        <f t="shared" ref="M156:M157" si="54">TRUNC(C156*L156,0)</f>
        <v>0</v>
      </c>
      <c r="N156" s="1764" t="s">
        <v>1546</v>
      </c>
      <c r="P156" s="495"/>
    </row>
    <row r="157" spans="1:16" ht="21.95" customHeight="1">
      <c r="A157" s="537" t="s">
        <v>143</v>
      </c>
      <c r="B157" s="491"/>
      <c r="C157" s="501">
        <v>0</v>
      </c>
      <c r="D157" s="1763" t="s">
        <v>269</v>
      </c>
      <c r="E157" s="493">
        <f t="shared" ref="E157:E174" si="55">SUM(G157,I157,K157,M157)</f>
        <v>0</v>
      </c>
      <c r="F157" s="493">
        <f>'단가(영향조사)'!$B$4</f>
        <v>373353</v>
      </c>
      <c r="G157" s="493">
        <f t="shared" si="52"/>
        <v>0</v>
      </c>
      <c r="H157" s="493"/>
      <c r="I157" s="493"/>
      <c r="J157" s="493"/>
      <c r="K157" s="493">
        <f t="shared" si="53"/>
        <v>0</v>
      </c>
      <c r="L157" s="493"/>
      <c r="M157" s="493">
        <f t="shared" si="54"/>
        <v>0</v>
      </c>
      <c r="N157" s="1764"/>
      <c r="P157" s="495"/>
    </row>
    <row r="158" spans="1:16" ht="21.95" customHeight="1">
      <c r="A158" s="537" t="s">
        <v>144</v>
      </c>
      <c r="B158" s="491"/>
      <c r="C158" s="501">
        <v>0</v>
      </c>
      <c r="D158" s="1763" t="s">
        <v>269</v>
      </c>
      <c r="E158" s="493">
        <f t="shared" si="55"/>
        <v>0</v>
      </c>
      <c r="F158" s="493">
        <f>'단가(영향조사)'!$B$5</f>
        <v>310884</v>
      </c>
      <c r="G158" s="493">
        <f>TRUNC(C158*F158,0)</f>
        <v>0</v>
      </c>
      <c r="H158" s="493"/>
      <c r="I158" s="493"/>
      <c r="J158" s="493"/>
      <c r="K158" s="493">
        <f>TRUNC(C158*J158,0)</f>
        <v>0</v>
      </c>
      <c r="L158" s="493"/>
      <c r="M158" s="493">
        <f>TRUNC(C158*L158,0)</f>
        <v>0</v>
      </c>
      <c r="N158" s="1764"/>
      <c r="P158" s="495"/>
    </row>
    <row r="159" spans="1:16" ht="21.95" customHeight="1">
      <c r="A159" s="537" t="s">
        <v>136</v>
      </c>
      <c r="B159" s="491"/>
      <c r="C159" s="501">
        <v>0</v>
      </c>
      <c r="D159" s="1763" t="s">
        <v>269</v>
      </c>
      <c r="E159" s="493">
        <f t="shared" si="55"/>
        <v>0</v>
      </c>
      <c r="F159" s="493">
        <f>'단가(영향조사)'!$B$6</f>
        <v>295138</v>
      </c>
      <c r="G159" s="493">
        <f t="shared" ref="G159:G174" si="56">TRUNC(C159*F159,0)</f>
        <v>0</v>
      </c>
      <c r="H159" s="493"/>
      <c r="I159" s="493"/>
      <c r="J159" s="493"/>
      <c r="K159" s="493">
        <f t="shared" ref="K159:K174" si="57">TRUNC(C159*J159,0)</f>
        <v>0</v>
      </c>
      <c r="L159" s="493"/>
      <c r="M159" s="493">
        <f t="shared" ref="M159:M174" si="58">TRUNC(C159*L159,0)</f>
        <v>0</v>
      </c>
      <c r="N159" s="1764"/>
      <c r="P159" s="495"/>
    </row>
    <row r="160" spans="1:16" ht="21.95" customHeight="1">
      <c r="A160" s="537" t="s">
        <v>242</v>
      </c>
      <c r="B160" s="491"/>
      <c r="C160" s="501">
        <v>0</v>
      </c>
      <c r="D160" s="1763" t="s">
        <v>269</v>
      </c>
      <c r="E160" s="493">
        <f t="shared" si="55"/>
        <v>0</v>
      </c>
      <c r="F160" s="493">
        <f>'단가(영향조사)'!$B$7</f>
        <v>235459</v>
      </c>
      <c r="G160" s="493">
        <f t="shared" si="56"/>
        <v>0</v>
      </c>
      <c r="H160" s="493"/>
      <c r="I160" s="493"/>
      <c r="J160" s="493"/>
      <c r="K160" s="493">
        <f t="shared" si="57"/>
        <v>0</v>
      </c>
      <c r="L160" s="493"/>
      <c r="M160" s="493">
        <f t="shared" si="58"/>
        <v>0</v>
      </c>
      <c r="N160" s="1764"/>
      <c r="P160" s="495"/>
    </row>
    <row r="161" spans="1:16" ht="21.95" customHeight="1">
      <c r="A161" s="537" t="s">
        <v>224</v>
      </c>
      <c r="B161" s="491"/>
      <c r="C161" s="501">
        <f>0.5*$O$32</f>
        <v>0.22700000000000001</v>
      </c>
      <c r="D161" s="1763" t="s">
        <v>269</v>
      </c>
      <c r="E161" s="493">
        <f t="shared" si="55"/>
        <v>56769</v>
      </c>
      <c r="F161" s="493">
        <f>'단가(영향조사)'!$B$9</f>
        <v>250087</v>
      </c>
      <c r="G161" s="493">
        <f>TRUNC(C161*F161,0)</f>
        <v>56769</v>
      </c>
      <c r="H161" s="493"/>
      <c r="I161" s="493"/>
      <c r="J161" s="493"/>
      <c r="K161" s="493">
        <f t="shared" si="57"/>
        <v>0</v>
      </c>
      <c r="L161" s="493"/>
      <c r="M161" s="493">
        <f t="shared" si="58"/>
        <v>0</v>
      </c>
      <c r="N161" s="1764"/>
      <c r="P161" s="495"/>
    </row>
    <row r="162" spans="1:16" ht="21.95" customHeight="1">
      <c r="A162" s="537" t="s">
        <v>145</v>
      </c>
      <c r="B162" s="491"/>
      <c r="C162" s="501">
        <v>0</v>
      </c>
      <c r="D162" s="1763" t="s">
        <v>269</v>
      </c>
      <c r="E162" s="493">
        <f t="shared" si="55"/>
        <v>0</v>
      </c>
      <c r="F162" s="493">
        <f>'단가(영향조사)'!$B$10</f>
        <v>218142</v>
      </c>
      <c r="G162" s="493">
        <f t="shared" si="56"/>
        <v>0</v>
      </c>
      <c r="H162" s="493"/>
      <c r="I162" s="493"/>
      <c r="J162" s="493"/>
      <c r="K162" s="493">
        <f t="shared" si="57"/>
        <v>0</v>
      </c>
      <c r="L162" s="493"/>
      <c r="M162" s="493">
        <f t="shared" si="58"/>
        <v>0</v>
      </c>
      <c r="N162" s="1764"/>
      <c r="P162" s="495"/>
    </row>
    <row r="163" spans="1:16" ht="21.95" customHeight="1">
      <c r="A163" s="537" t="s">
        <v>681</v>
      </c>
      <c r="B163" s="491"/>
      <c r="C163" s="501">
        <f>0.48*$O$32</f>
        <v>0.21792</v>
      </c>
      <c r="D163" s="1763" t="s">
        <v>269</v>
      </c>
      <c r="E163" s="493">
        <f t="shared" si="55"/>
        <v>50679</v>
      </c>
      <c r="F163" s="493"/>
      <c r="G163" s="493">
        <f t="shared" si="56"/>
        <v>0</v>
      </c>
      <c r="H163" s="493">
        <f>'단가(영향조사)'!$B$11</f>
        <v>232562</v>
      </c>
      <c r="I163" s="493">
        <f>TRUNC(C163*H163,0)</f>
        <v>50679</v>
      </c>
      <c r="J163" s="493"/>
      <c r="K163" s="493">
        <f t="shared" si="57"/>
        <v>0</v>
      </c>
      <c r="L163" s="493"/>
      <c r="M163" s="493">
        <f t="shared" si="58"/>
        <v>0</v>
      </c>
      <c r="N163" s="1764" t="s">
        <v>1547</v>
      </c>
      <c r="P163" s="495"/>
    </row>
    <row r="164" spans="1:16" ht="21.95" customHeight="1">
      <c r="A164" s="537" t="s">
        <v>134</v>
      </c>
      <c r="B164" s="491"/>
      <c r="C164" s="501">
        <f>0.48*$O$32</f>
        <v>0.21792</v>
      </c>
      <c r="D164" s="1763" t="s">
        <v>269</v>
      </c>
      <c r="E164" s="493">
        <f t="shared" si="55"/>
        <v>49276</v>
      </c>
      <c r="F164" s="493"/>
      <c r="G164" s="493">
        <f t="shared" si="56"/>
        <v>0</v>
      </c>
      <c r="H164" s="493">
        <f>'단가(영향조사)'!$B$12</f>
        <v>226122</v>
      </c>
      <c r="I164" s="493">
        <f>TRUNC(C164*H164,0)</f>
        <v>49276</v>
      </c>
      <c r="J164" s="493"/>
      <c r="K164" s="493">
        <f t="shared" si="57"/>
        <v>0</v>
      </c>
      <c r="L164" s="493"/>
      <c r="M164" s="493">
        <f t="shared" si="58"/>
        <v>0</v>
      </c>
      <c r="N164" s="1764" t="s">
        <v>710</v>
      </c>
      <c r="P164" s="495"/>
    </row>
    <row r="165" spans="1:16" ht="21.95" customHeight="1">
      <c r="A165" s="537" t="s">
        <v>223</v>
      </c>
      <c r="B165" s="491"/>
      <c r="C165" s="501">
        <f>1.48*$O$32</f>
        <v>0.67191999999999996</v>
      </c>
      <c r="D165" s="1763" t="s">
        <v>269</v>
      </c>
      <c r="E165" s="493">
        <f t="shared" si="55"/>
        <v>115615</v>
      </c>
      <c r="F165" s="493"/>
      <c r="G165" s="493">
        <f t="shared" si="56"/>
        <v>0</v>
      </c>
      <c r="H165" s="493">
        <f>'단가(영향조사)'!$B$13</f>
        <v>172068</v>
      </c>
      <c r="I165" s="493">
        <f>TRUNC(C165*H165,0)</f>
        <v>115615</v>
      </c>
      <c r="J165" s="493"/>
      <c r="K165" s="493">
        <f t="shared" si="57"/>
        <v>0</v>
      </c>
      <c r="L165" s="493"/>
      <c r="M165" s="493">
        <f t="shared" si="58"/>
        <v>0</v>
      </c>
      <c r="N165" s="1764" t="s">
        <v>710</v>
      </c>
      <c r="P165" s="495"/>
    </row>
    <row r="166" spans="1:16" ht="21.95" customHeight="1">
      <c r="A166" s="533" t="s">
        <v>682</v>
      </c>
      <c r="B166" s="491"/>
      <c r="C166" s="501"/>
      <c r="D166" s="1763"/>
      <c r="E166" s="493">
        <f t="shared" si="55"/>
        <v>0</v>
      </c>
      <c r="F166" s="493"/>
      <c r="G166" s="493">
        <f t="shared" si="56"/>
        <v>0</v>
      </c>
      <c r="H166" s="493"/>
      <c r="I166" s="493"/>
      <c r="J166" s="493"/>
      <c r="K166" s="493">
        <f t="shared" si="57"/>
        <v>0</v>
      </c>
      <c r="L166" s="493"/>
      <c r="M166" s="493">
        <f t="shared" si="58"/>
        <v>0</v>
      </c>
      <c r="N166" s="1764"/>
      <c r="P166" s="495"/>
    </row>
    <row r="167" spans="1:16" ht="21.95" customHeight="1">
      <c r="A167" s="537"/>
      <c r="B167" s="491"/>
      <c r="C167" s="501"/>
      <c r="D167" s="1763"/>
      <c r="E167" s="493">
        <f t="shared" si="55"/>
        <v>0</v>
      </c>
      <c r="F167" s="493"/>
      <c r="G167" s="493">
        <f t="shared" si="56"/>
        <v>0</v>
      </c>
      <c r="H167" s="493"/>
      <c r="I167" s="493"/>
      <c r="J167" s="493"/>
      <c r="K167" s="493">
        <f t="shared" si="57"/>
        <v>0</v>
      </c>
      <c r="L167" s="493"/>
      <c r="M167" s="493">
        <f t="shared" si="58"/>
        <v>0</v>
      </c>
      <c r="N167" s="1764"/>
      <c r="P167" s="495"/>
    </row>
    <row r="168" spans="1:16" ht="21.95" customHeight="1">
      <c r="A168" s="537"/>
      <c r="B168" s="491"/>
      <c r="C168" s="501"/>
      <c r="D168" s="1763"/>
      <c r="E168" s="493">
        <f t="shared" si="55"/>
        <v>0</v>
      </c>
      <c r="F168" s="493"/>
      <c r="G168" s="493">
        <f t="shared" si="56"/>
        <v>0</v>
      </c>
      <c r="H168" s="493"/>
      <c r="I168" s="493"/>
      <c r="J168" s="493">
        <f>TRUNC($K$167,0)</f>
        <v>0</v>
      </c>
      <c r="K168" s="493">
        <f>TRUNC(J168*C168%,0)</f>
        <v>0</v>
      </c>
      <c r="L168" s="493"/>
      <c r="M168" s="493">
        <f t="shared" si="58"/>
        <v>0</v>
      </c>
      <c r="N168" s="1764"/>
      <c r="P168" s="495"/>
    </row>
    <row r="169" spans="1:16" ht="21.95" customHeight="1">
      <c r="A169" s="537"/>
      <c r="B169" s="491"/>
      <c r="C169" s="501"/>
      <c r="D169" s="1763"/>
      <c r="E169" s="493">
        <f t="shared" si="55"/>
        <v>0</v>
      </c>
      <c r="F169" s="493"/>
      <c r="G169" s="493">
        <f t="shared" si="56"/>
        <v>0</v>
      </c>
      <c r="H169" s="493"/>
      <c r="I169" s="493"/>
      <c r="J169" s="493"/>
      <c r="K169" s="493">
        <f t="shared" si="57"/>
        <v>0</v>
      </c>
      <c r="L169" s="493"/>
      <c r="M169" s="493">
        <f t="shared" si="58"/>
        <v>0</v>
      </c>
      <c r="N169" s="1764"/>
      <c r="P169" s="495"/>
    </row>
    <row r="170" spans="1:16" ht="21.95" customHeight="1">
      <c r="A170" s="537"/>
      <c r="B170" s="491"/>
      <c r="C170" s="501"/>
      <c r="D170" s="1763"/>
      <c r="E170" s="493">
        <f t="shared" si="55"/>
        <v>0</v>
      </c>
      <c r="F170" s="493"/>
      <c r="G170" s="493">
        <f t="shared" si="56"/>
        <v>0</v>
      </c>
      <c r="H170" s="493"/>
      <c r="I170" s="493"/>
      <c r="J170" s="493"/>
      <c r="K170" s="493">
        <f t="shared" si="57"/>
        <v>0</v>
      </c>
      <c r="L170" s="493"/>
      <c r="M170" s="493">
        <f t="shared" si="58"/>
        <v>0</v>
      </c>
      <c r="N170" s="1764"/>
      <c r="P170" s="495"/>
    </row>
    <row r="171" spans="1:16" ht="21.95" customHeight="1">
      <c r="A171" s="533" t="s">
        <v>689</v>
      </c>
      <c r="B171" s="491"/>
      <c r="C171" s="501"/>
      <c r="D171" s="1763"/>
      <c r="E171" s="493">
        <f t="shared" si="55"/>
        <v>0</v>
      </c>
      <c r="F171" s="493"/>
      <c r="G171" s="493">
        <f t="shared" si="56"/>
        <v>0</v>
      </c>
      <c r="H171" s="493"/>
      <c r="I171" s="493"/>
      <c r="J171" s="493"/>
      <c r="K171" s="493">
        <f t="shared" si="57"/>
        <v>0</v>
      </c>
      <c r="L171" s="493"/>
      <c r="M171" s="493">
        <f t="shared" si="58"/>
        <v>0</v>
      </c>
      <c r="N171" s="1764"/>
      <c r="P171" s="495"/>
    </row>
    <row r="172" spans="1:16" ht="21.95" customHeight="1">
      <c r="A172" s="537"/>
      <c r="B172" s="491"/>
      <c r="C172" s="501"/>
      <c r="D172" s="1763"/>
      <c r="E172" s="493">
        <f t="shared" si="55"/>
        <v>0</v>
      </c>
      <c r="F172" s="493"/>
      <c r="G172" s="493">
        <f t="shared" si="56"/>
        <v>0</v>
      </c>
      <c r="H172" s="493"/>
      <c r="I172" s="493"/>
      <c r="J172" s="493"/>
      <c r="K172" s="493">
        <f t="shared" si="57"/>
        <v>0</v>
      </c>
      <c r="L172" s="493"/>
      <c r="M172" s="493">
        <f t="shared" si="58"/>
        <v>0</v>
      </c>
      <c r="N172" s="1764"/>
      <c r="P172" s="495"/>
    </row>
    <row r="173" spans="1:16" ht="21.95" customHeight="1">
      <c r="A173" s="537"/>
      <c r="B173" s="491"/>
      <c r="C173" s="501">
        <f>C172</f>
        <v>0</v>
      </c>
      <c r="D173" s="1763"/>
      <c r="E173" s="493">
        <f t="shared" si="55"/>
        <v>0</v>
      </c>
      <c r="F173" s="493"/>
      <c r="G173" s="493">
        <f t="shared" si="56"/>
        <v>0</v>
      </c>
      <c r="H173" s="493"/>
      <c r="I173" s="493"/>
      <c r="J173" s="493"/>
      <c r="K173" s="493">
        <f t="shared" si="57"/>
        <v>0</v>
      </c>
      <c r="L173" s="493"/>
      <c r="M173" s="493">
        <f t="shared" si="58"/>
        <v>0</v>
      </c>
      <c r="N173" s="1764"/>
      <c r="P173" s="495"/>
    </row>
    <row r="174" spans="1:16" ht="21.95" customHeight="1">
      <c r="A174" s="537"/>
      <c r="B174" s="491"/>
      <c r="C174" s="501"/>
      <c r="D174" s="1763"/>
      <c r="E174" s="493">
        <f t="shared" si="55"/>
        <v>0</v>
      </c>
      <c r="F174" s="493"/>
      <c r="G174" s="493">
        <f t="shared" si="56"/>
        <v>0</v>
      </c>
      <c r="H174" s="493"/>
      <c r="I174" s="493"/>
      <c r="J174" s="493"/>
      <c r="K174" s="493">
        <f t="shared" si="57"/>
        <v>0</v>
      </c>
      <c r="L174" s="493"/>
      <c r="M174" s="493">
        <f t="shared" si="58"/>
        <v>0</v>
      </c>
      <c r="N174" s="1764"/>
      <c r="P174" s="495"/>
    </row>
    <row r="175" spans="1:16" ht="21.95" customHeight="1">
      <c r="A175" s="1774" t="s">
        <v>690</v>
      </c>
      <c r="B175" s="542"/>
      <c r="C175" s="543"/>
      <c r="D175" s="1774"/>
      <c r="E175" s="544">
        <f>SUBTOTAL(9,E156:E174)</f>
        <v>272339</v>
      </c>
      <c r="F175" s="544"/>
      <c r="G175" s="544">
        <f>SUBTOTAL(9,G156:G174)</f>
        <v>56769</v>
      </c>
      <c r="H175" s="544"/>
      <c r="I175" s="544">
        <f>SUBTOTAL(9,I156:I174)</f>
        <v>215570</v>
      </c>
      <c r="J175" s="544"/>
      <c r="K175" s="544">
        <f>SUBTOTAL(9,K156:K174)</f>
        <v>0</v>
      </c>
      <c r="L175" s="544"/>
      <c r="M175" s="544">
        <f>SUBTOTAL(9,M156:M174)</f>
        <v>0</v>
      </c>
      <c r="N175" s="1775"/>
      <c r="O175" s="545"/>
      <c r="P175" s="546"/>
    </row>
    <row r="176" spans="1:16" ht="21.95" customHeight="1">
      <c r="A176" s="2026" t="s">
        <v>639</v>
      </c>
      <c r="B176" s="1999"/>
      <c r="C176" s="1999"/>
      <c r="D176" s="1999"/>
      <c r="E176" s="1999"/>
      <c r="F176" s="1999"/>
      <c r="G176" s="1999"/>
      <c r="H176" s="1999"/>
      <c r="I176" s="1999"/>
      <c r="J176" s="1999"/>
      <c r="K176" s="1999"/>
      <c r="L176" s="1999"/>
      <c r="M176" s="1999"/>
      <c r="N176" s="2027"/>
      <c r="O176" s="459"/>
      <c r="P176" s="460"/>
    </row>
    <row r="177" spans="1:16" ht="21.95" customHeight="1">
      <c r="A177" s="547" t="s">
        <v>726</v>
      </c>
      <c r="B177" s="2042" t="s">
        <v>727</v>
      </c>
      <c r="C177" s="2042"/>
      <c r="D177" s="2042"/>
      <c r="E177" s="2042"/>
      <c r="F177" s="516"/>
      <c r="G177" s="516"/>
      <c r="H177" s="516"/>
      <c r="I177" s="516"/>
      <c r="J177" s="516"/>
      <c r="K177" s="516"/>
      <c r="L177" s="516"/>
      <c r="M177" s="516"/>
      <c r="N177" s="551">
        <f>C184</f>
        <v>0.68100000000000005</v>
      </c>
      <c r="O177" s="550"/>
    </row>
    <row r="178" spans="1:16" ht="21.95" customHeight="1">
      <c r="A178" s="2036" t="s">
        <v>646</v>
      </c>
      <c r="B178" s="2025" t="s">
        <v>647</v>
      </c>
      <c r="C178" s="2037" t="s">
        <v>118</v>
      </c>
      <c r="D178" s="2036" t="s">
        <v>95</v>
      </c>
      <c r="E178" s="2025" t="s">
        <v>648</v>
      </c>
      <c r="F178" s="2038" t="s">
        <v>641</v>
      </c>
      <c r="G178" s="2038"/>
      <c r="H178" s="2039" t="s">
        <v>643</v>
      </c>
      <c r="I178" s="2040"/>
      <c r="J178" s="2040"/>
      <c r="K178" s="2040"/>
      <c r="L178" s="2040"/>
      <c r="M178" s="2041"/>
      <c r="N178" s="2025" t="s">
        <v>649</v>
      </c>
      <c r="P178" s="467"/>
    </row>
    <row r="179" spans="1:16" ht="21.95" customHeight="1">
      <c r="A179" s="2036"/>
      <c r="B179" s="2025"/>
      <c r="C179" s="2037"/>
      <c r="D179" s="2036"/>
      <c r="E179" s="2025"/>
      <c r="F179" s="2025" t="s">
        <v>650</v>
      </c>
      <c r="G179" s="2025"/>
      <c r="H179" s="2025" t="s">
        <v>121</v>
      </c>
      <c r="I179" s="2025"/>
      <c r="J179" s="2025" t="s">
        <v>122</v>
      </c>
      <c r="K179" s="2025"/>
      <c r="L179" s="2025" t="s">
        <v>651</v>
      </c>
      <c r="M179" s="2025"/>
      <c r="N179" s="2025"/>
      <c r="P179" s="467"/>
    </row>
    <row r="180" spans="1:16" ht="21.95" customHeight="1">
      <c r="A180" s="2036"/>
      <c r="B180" s="2025"/>
      <c r="C180" s="2037"/>
      <c r="D180" s="2036"/>
      <c r="E180" s="2025"/>
      <c r="F180" s="1764" t="s">
        <v>125</v>
      </c>
      <c r="G180" s="1764" t="s">
        <v>126</v>
      </c>
      <c r="H180" s="1764" t="s">
        <v>125</v>
      </c>
      <c r="I180" s="1764" t="s">
        <v>126</v>
      </c>
      <c r="J180" s="1764" t="s">
        <v>125</v>
      </c>
      <c r="K180" s="1764" t="s">
        <v>126</v>
      </c>
      <c r="L180" s="1764" t="s">
        <v>125</v>
      </c>
      <c r="M180" s="1764" t="s">
        <v>126</v>
      </c>
      <c r="N180" s="2025"/>
      <c r="P180" s="467"/>
    </row>
    <row r="181" spans="1:16" ht="21.95" customHeight="1">
      <c r="A181" s="533" t="s">
        <v>674</v>
      </c>
      <c r="B181" s="491"/>
      <c r="C181" s="501"/>
      <c r="D181" s="1763"/>
      <c r="E181" s="493">
        <f>SUM(G181,K181,M181)</f>
        <v>0</v>
      </c>
      <c r="F181" s="493"/>
      <c r="G181" s="493">
        <f t="shared" ref="G181:G182" si="59">TRUNC(C181*F181,0)</f>
        <v>0</v>
      </c>
      <c r="H181" s="493"/>
      <c r="I181" s="493"/>
      <c r="J181" s="493"/>
      <c r="K181" s="493">
        <f t="shared" ref="K181:K182" si="60">TRUNC(C181*J181,0)</f>
        <v>0</v>
      </c>
      <c r="L181" s="493"/>
      <c r="M181" s="493">
        <f t="shared" ref="M181:M182" si="61">TRUNC(C181*L181,0)</f>
        <v>0</v>
      </c>
      <c r="N181" s="1764" t="s">
        <v>1546</v>
      </c>
      <c r="P181" s="495"/>
    </row>
    <row r="182" spans="1:16" ht="21.95" customHeight="1">
      <c r="A182" s="537" t="s">
        <v>143</v>
      </c>
      <c r="B182" s="491"/>
      <c r="C182" s="501">
        <f>0.1*$O$32</f>
        <v>4.5400000000000003E-2</v>
      </c>
      <c r="D182" s="1763" t="s">
        <v>269</v>
      </c>
      <c r="E182" s="493">
        <f t="shared" ref="E182:E199" si="62">SUM(G182,I182,K182,M182)</f>
        <v>16950</v>
      </c>
      <c r="F182" s="493">
        <f>'단가(영향조사)'!$B$4</f>
        <v>373353</v>
      </c>
      <c r="G182" s="493">
        <f t="shared" si="59"/>
        <v>16950</v>
      </c>
      <c r="H182" s="493"/>
      <c r="I182" s="493"/>
      <c r="J182" s="493"/>
      <c r="K182" s="493">
        <f t="shared" si="60"/>
        <v>0</v>
      </c>
      <c r="L182" s="493"/>
      <c r="M182" s="493">
        <f t="shared" si="61"/>
        <v>0</v>
      </c>
      <c r="N182" s="1764"/>
      <c r="P182" s="495"/>
    </row>
    <row r="183" spans="1:16" ht="21.95" customHeight="1">
      <c r="A183" s="537" t="s">
        <v>144</v>
      </c>
      <c r="B183" s="491"/>
      <c r="C183" s="501">
        <v>0</v>
      </c>
      <c r="D183" s="1763" t="s">
        <v>269</v>
      </c>
      <c r="E183" s="493">
        <f t="shared" si="62"/>
        <v>0</v>
      </c>
      <c r="F183" s="493">
        <f>'단가(영향조사)'!$B$5</f>
        <v>310884</v>
      </c>
      <c r="G183" s="493">
        <f>TRUNC(C183*F183,0)</f>
        <v>0</v>
      </c>
      <c r="H183" s="493"/>
      <c r="I183" s="493"/>
      <c r="J183" s="493"/>
      <c r="K183" s="493">
        <f>TRUNC(C183*J183,0)</f>
        <v>0</v>
      </c>
      <c r="L183" s="493"/>
      <c r="M183" s="493">
        <f>TRUNC(C183*L183,0)</f>
        <v>0</v>
      </c>
      <c r="N183" s="1764"/>
      <c r="P183" s="495"/>
    </row>
    <row r="184" spans="1:16" ht="21.95" customHeight="1">
      <c r="A184" s="537" t="s">
        <v>136</v>
      </c>
      <c r="B184" s="491"/>
      <c r="C184" s="501">
        <f>1.5*$O$32</f>
        <v>0.68100000000000005</v>
      </c>
      <c r="D184" s="1763" t="s">
        <v>269</v>
      </c>
      <c r="E184" s="493">
        <f t="shared" si="62"/>
        <v>200988</v>
      </c>
      <c r="F184" s="493">
        <f>'단가(영향조사)'!$B$6</f>
        <v>295138</v>
      </c>
      <c r="G184" s="493">
        <f t="shared" ref="G184:G199" si="63">TRUNC(C184*F184,0)</f>
        <v>200988</v>
      </c>
      <c r="H184" s="493"/>
      <c r="I184" s="493"/>
      <c r="J184" s="493"/>
      <c r="K184" s="493">
        <f t="shared" ref="K184:K199" si="64">TRUNC(C184*J184,0)</f>
        <v>0</v>
      </c>
      <c r="L184" s="493"/>
      <c r="M184" s="493">
        <f t="shared" ref="M184:M199" si="65">TRUNC(C184*L184,0)</f>
        <v>0</v>
      </c>
      <c r="N184" s="1764"/>
      <c r="P184" s="495"/>
    </row>
    <row r="185" spans="1:16" ht="21.95" customHeight="1">
      <c r="A185" s="537" t="s">
        <v>242</v>
      </c>
      <c r="B185" s="491"/>
      <c r="C185" s="501">
        <f>0.5*$O$32</f>
        <v>0.22700000000000001</v>
      </c>
      <c r="D185" s="1763" t="s">
        <v>269</v>
      </c>
      <c r="E185" s="493">
        <f t="shared" si="62"/>
        <v>53449</v>
      </c>
      <c r="F185" s="493">
        <f>'단가(영향조사)'!$B$7</f>
        <v>235459</v>
      </c>
      <c r="G185" s="493">
        <f t="shared" si="63"/>
        <v>53449</v>
      </c>
      <c r="H185" s="493"/>
      <c r="I185" s="493"/>
      <c r="J185" s="493"/>
      <c r="K185" s="493">
        <f t="shared" si="64"/>
        <v>0</v>
      </c>
      <c r="L185" s="493"/>
      <c r="M185" s="493">
        <f t="shared" si="65"/>
        <v>0</v>
      </c>
      <c r="N185" s="1764"/>
      <c r="P185" s="495"/>
    </row>
    <row r="186" spans="1:16" ht="21.95" customHeight="1">
      <c r="A186" s="537" t="s">
        <v>224</v>
      </c>
      <c r="B186" s="491"/>
      <c r="C186" s="501">
        <v>0</v>
      </c>
      <c r="D186" s="1763" t="s">
        <v>269</v>
      </c>
      <c r="E186" s="493">
        <f t="shared" si="62"/>
        <v>0</v>
      </c>
      <c r="F186" s="493">
        <f>'단가(영향조사)'!$B$9</f>
        <v>250087</v>
      </c>
      <c r="G186" s="493">
        <f t="shared" si="63"/>
        <v>0</v>
      </c>
      <c r="H186" s="493"/>
      <c r="I186" s="493"/>
      <c r="J186" s="493"/>
      <c r="K186" s="493">
        <f t="shared" si="64"/>
        <v>0</v>
      </c>
      <c r="L186" s="493"/>
      <c r="M186" s="493">
        <f t="shared" si="65"/>
        <v>0</v>
      </c>
      <c r="N186" s="1764"/>
      <c r="P186" s="495"/>
    </row>
    <row r="187" spans="1:16" ht="21.95" customHeight="1">
      <c r="A187" s="537" t="s">
        <v>145</v>
      </c>
      <c r="B187" s="491"/>
      <c r="C187" s="501">
        <v>0</v>
      </c>
      <c r="D187" s="1763" t="s">
        <v>269</v>
      </c>
      <c r="E187" s="493">
        <f t="shared" si="62"/>
        <v>0</v>
      </c>
      <c r="F187" s="493">
        <f>'단가(영향조사)'!$B$10</f>
        <v>218142</v>
      </c>
      <c r="G187" s="493">
        <f t="shared" si="63"/>
        <v>0</v>
      </c>
      <c r="H187" s="493"/>
      <c r="I187" s="493"/>
      <c r="J187" s="493"/>
      <c r="K187" s="493">
        <f t="shared" si="64"/>
        <v>0</v>
      </c>
      <c r="L187" s="493"/>
      <c r="M187" s="493">
        <f t="shared" si="65"/>
        <v>0</v>
      </c>
      <c r="N187" s="1764"/>
      <c r="P187" s="495"/>
    </row>
    <row r="188" spans="1:16" ht="21.95" customHeight="1">
      <c r="A188" s="537" t="s">
        <v>681</v>
      </c>
      <c r="B188" s="491"/>
      <c r="C188" s="501"/>
      <c r="D188" s="1763" t="s">
        <v>269</v>
      </c>
      <c r="E188" s="493">
        <f t="shared" si="62"/>
        <v>0</v>
      </c>
      <c r="F188" s="493"/>
      <c r="G188" s="493">
        <f t="shared" si="63"/>
        <v>0</v>
      </c>
      <c r="H188" s="493">
        <f>'단가(영향조사)'!$B$11</f>
        <v>232562</v>
      </c>
      <c r="I188" s="493">
        <f>TRUNC(C188*H188,0)</f>
        <v>0</v>
      </c>
      <c r="J188" s="493"/>
      <c r="K188" s="493">
        <f t="shared" si="64"/>
        <v>0</v>
      </c>
      <c r="L188" s="493"/>
      <c r="M188" s="493">
        <f t="shared" si="65"/>
        <v>0</v>
      </c>
      <c r="N188" s="1764"/>
      <c r="P188" s="495"/>
    </row>
    <row r="189" spans="1:16" ht="21.95" customHeight="1">
      <c r="A189" s="537" t="s">
        <v>134</v>
      </c>
      <c r="B189" s="491"/>
      <c r="C189" s="501"/>
      <c r="D189" s="1763" t="s">
        <v>269</v>
      </c>
      <c r="E189" s="493">
        <f t="shared" si="62"/>
        <v>0</v>
      </c>
      <c r="F189" s="493"/>
      <c r="G189" s="493">
        <f t="shared" si="63"/>
        <v>0</v>
      </c>
      <c r="H189" s="493">
        <f>'단가(영향조사)'!$B$12</f>
        <v>226122</v>
      </c>
      <c r="I189" s="493">
        <f>TRUNC(C189*H189,0)</f>
        <v>0</v>
      </c>
      <c r="J189" s="493"/>
      <c r="K189" s="493">
        <f t="shared" si="64"/>
        <v>0</v>
      </c>
      <c r="L189" s="493"/>
      <c r="M189" s="493">
        <f t="shared" si="65"/>
        <v>0</v>
      </c>
      <c r="N189" s="1764"/>
      <c r="P189" s="495"/>
    </row>
    <row r="190" spans="1:16" ht="21.95" customHeight="1">
      <c r="A190" s="537" t="s">
        <v>223</v>
      </c>
      <c r="B190" s="491"/>
      <c r="C190" s="501"/>
      <c r="D190" s="1763" t="s">
        <v>269</v>
      </c>
      <c r="E190" s="493">
        <f t="shared" si="62"/>
        <v>0</v>
      </c>
      <c r="F190" s="493"/>
      <c r="G190" s="493">
        <f t="shared" si="63"/>
        <v>0</v>
      </c>
      <c r="H190" s="493">
        <f>'단가(영향조사)'!$B$13</f>
        <v>172068</v>
      </c>
      <c r="I190" s="493">
        <f>TRUNC(C190*H190,0)</f>
        <v>0</v>
      </c>
      <c r="J190" s="493"/>
      <c r="K190" s="493">
        <f t="shared" si="64"/>
        <v>0</v>
      </c>
      <c r="L190" s="493"/>
      <c r="M190" s="493">
        <f t="shared" si="65"/>
        <v>0</v>
      </c>
      <c r="N190" s="1764"/>
      <c r="P190" s="495"/>
    </row>
    <row r="191" spans="1:16" ht="21.95" customHeight="1">
      <c r="A191" s="533" t="s">
        <v>682</v>
      </c>
      <c r="B191" s="491"/>
      <c r="C191" s="501"/>
      <c r="D191" s="1763"/>
      <c r="E191" s="493">
        <f t="shared" si="62"/>
        <v>0</v>
      </c>
      <c r="F191" s="493"/>
      <c r="G191" s="493">
        <f t="shared" si="63"/>
        <v>0</v>
      </c>
      <c r="H191" s="493"/>
      <c r="I191" s="493"/>
      <c r="J191" s="493"/>
      <c r="K191" s="493">
        <f t="shared" si="64"/>
        <v>0</v>
      </c>
      <c r="L191" s="493"/>
      <c r="M191" s="493">
        <f t="shared" si="65"/>
        <v>0</v>
      </c>
      <c r="N191" s="1764"/>
      <c r="P191" s="495"/>
    </row>
    <row r="192" spans="1:16" ht="21.95" customHeight="1">
      <c r="A192" s="537"/>
      <c r="B192" s="491"/>
      <c r="C192" s="501"/>
      <c r="D192" s="1763"/>
      <c r="E192" s="493">
        <f t="shared" si="62"/>
        <v>0</v>
      </c>
      <c r="F192" s="493"/>
      <c r="G192" s="493">
        <f t="shared" si="63"/>
        <v>0</v>
      </c>
      <c r="H192" s="493"/>
      <c r="I192" s="493"/>
      <c r="J192" s="493"/>
      <c r="K192" s="493">
        <f t="shared" si="64"/>
        <v>0</v>
      </c>
      <c r="L192" s="493"/>
      <c r="M192" s="493">
        <f t="shared" si="65"/>
        <v>0</v>
      </c>
      <c r="N192" s="1764"/>
      <c r="P192" s="495"/>
    </row>
    <row r="193" spans="1:16" ht="21.95" customHeight="1">
      <c r="A193" s="537"/>
      <c r="B193" s="491"/>
      <c r="C193" s="501"/>
      <c r="D193" s="1763"/>
      <c r="E193" s="493">
        <f t="shared" si="62"/>
        <v>0</v>
      </c>
      <c r="F193" s="493"/>
      <c r="G193" s="493">
        <f t="shared" si="63"/>
        <v>0</v>
      </c>
      <c r="H193" s="493"/>
      <c r="I193" s="493"/>
      <c r="J193" s="493">
        <f>TRUNC($K$192*C193%,0)</f>
        <v>0</v>
      </c>
      <c r="K193" s="493">
        <f t="shared" si="64"/>
        <v>0</v>
      </c>
      <c r="L193" s="493"/>
      <c r="M193" s="493">
        <f t="shared" si="65"/>
        <v>0</v>
      </c>
      <c r="N193" s="1764"/>
      <c r="P193" s="495"/>
    </row>
    <row r="194" spans="1:16" ht="21.95" customHeight="1">
      <c r="A194" s="537"/>
      <c r="B194" s="491"/>
      <c r="C194" s="501"/>
      <c r="D194" s="1763"/>
      <c r="E194" s="493">
        <f t="shared" si="62"/>
        <v>0</v>
      </c>
      <c r="F194" s="493"/>
      <c r="G194" s="493">
        <f t="shared" si="63"/>
        <v>0</v>
      </c>
      <c r="H194" s="493"/>
      <c r="I194" s="493"/>
      <c r="J194" s="493"/>
      <c r="K194" s="493">
        <f t="shared" si="64"/>
        <v>0</v>
      </c>
      <c r="L194" s="493"/>
      <c r="M194" s="493">
        <f t="shared" si="65"/>
        <v>0</v>
      </c>
      <c r="N194" s="1764"/>
      <c r="P194" s="495"/>
    </row>
    <row r="195" spans="1:16" ht="21.95" customHeight="1">
      <c r="A195" s="537"/>
      <c r="B195" s="491"/>
      <c r="C195" s="501"/>
      <c r="D195" s="1763"/>
      <c r="E195" s="493">
        <f t="shared" si="62"/>
        <v>0</v>
      </c>
      <c r="F195" s="493"/>
      <c r="G195" s="493">
        <f t="shared" si="63"/>
        <v>0</v>
      </c>
      <c r="H195" s="493"/>
      <c r="I195" s="493"/>
      <c r="J195" s="493"/>
      <c r="K195" s="493">
        <f t="shared" si="64"/>
        <v>0</v>
      </c>
      <c r="L195" s="493"/>
      <c r="M195" s="493">
        <f t="shared" si="65"/>
        <v>0</v>
      </c>
      <c r="N195" s="1764"/>
      <c r="P195" s="495"/>
    </row>
    <row r="196" spans="1:16" ht="21.95" customHeight="1">
      <c r="A196" s="533" t="s">
        <v>689</v>
      </c>
      <c r="B196" s="491"/>
      <c r="C196" s="501"/>
      <c r="D196" s="1763"/>
      <c r="E196" s="493">
        <f t="shared" si="62"/>
        <v>0</v>
      </c>
      <c r="F196" s="493"/>
      <c r="G196" s="493">
        <f t="shared" si="63"/>
        <v>0</v>
      </c>
      <c r="H196" s="493"/>
      <c r="I196" s="493"/>
      <c r="J196" s="493"/>
      <c r="K196" s="493">
        <f t="shared" si="64"/>
        <v>0</v>
      </c>
      <c r="L196" s="493"/>
      <c r="M196" s="493">
        <f t="shared" si="65"/>
        <v>0</v>
      </c>
      <c r="N196" s="1764"/>
      <c r="P196" s="495"/>
    </row>
    <row r="197" spans="1:16" ht="21.95" customHeight="1">
      <c r="A197" s="537"/>
      <c r="B197" s="491"/>
      <c r="C197" s="501"/>
      <c r="D197" s="1763"/>
      <c r="E197" s="493">
        <f t="shared" si="62"/>
        <v>0</v>
      </c>
      <c r="F197" s="493"/>
      <c r="G197" s="493">
        <f t="shared" si="63"/>
        <v>0</v>
      </c>
      <c r="H197" s="493"/>
      <c r="I197" s="493"/>
      <c r="J197" s="493"/>
      <c r="K197" s="493">
        <f t="shared" si="64"/>
        <v>0</v>
      </c>
      <c r="L197" s="493"/>
      <c r="M197" s="493">
        <f t="shared" si="65"/>
        <v>0</v>
      </c>
      <c r="N197" s="1764"/>
      <c r="P197" s="495"/>
    </row>
    <row r="198" spans="1:16" ht="21.95" customHeight="1">
      <c r="A198" s="537"/>
      <c r="B198" s="491"/>
      <c r="C198" s="501">
        <f>C197</f>
        <v>0</v>
      </c>
      <c r="D198" s="1763"/>
      <c r="E198" s="493">
        <f t="shared" si="62"/>
        <v>0</v>
      </c>
      <c r="F198" s="493"/>
      <c r="G198" s="493">
        <f t="shared" si="63"/>
        <v>0</v>
      </c>
      <c r="H198" s="493"/>
      <c r="I198" s="493"/>
      <c r="J198" s="493"/>
      <c r="K198" s="493">
        <f t="shared" si="64"/>
        <v>0</v>
      </c>
      <c r="L198" s="493"/>
      <c r="M198" s="493">
        <f t="shared" si="65"/>
        <v>0</v>
      </c>
      <c r="N198" s="1764"/>
      <c r="P198" s="495"/>
    </row>
    <row r="199" spans="1:16" ht="21.95" customHeight="1">
      <c r="A199" s="537"/>
      <c r="B199" s="491"/>
      <c r="C199" s="501">
        <f>C198</f>
        <v>0</v>
      </c>
      <c r="D199" s="1763"/>
      <c r="E199" s="493">
        <f t="shared" si="62"/>
        <v>0</v>
      </c>
      <c r="F199" s="493"/>
      <c r="G199" s="493">
        <f t="shared" si="63"/>
        <v>0</v>
      </c>
      <c r="H199" s="493"/>
      <c r="I199" s="493"/>
      <c r="J199" s="493"/>
      <c r="K199" s="493">
        <f t="shared" si="64"/>
        <v>0</v>
      </c>
      <c r="L199" s="493"/>
      <c r="M199" s="493">
        <f t="shared" si="65"/>
        <v>0</v>
      </c>
      <c r="N199" s="1764"/>
      <c r="P199" s="495"/>
    </row>
    <row r="200" spans="1:16" ht="21.95" customHeight="1">
      <c r="A200" s="1774" t="s">
        <v>690</v>
      </c>
      <c r="B200" s="542"/>
      <c r="C200" s="543"/>
      <c r="D200" s="1774"/>
      <c r="E200" s="544">
        <f>SUBTOTAL(9,E181:E199)</f>
        <v>271387</v>
      </c>
      <c r="F200" s="544"/>
      <c r="G200" s="544">
        <f>SUBTOTAL(9,G181:G199)</f>
        <v>271387</v>
      </c>
      <c r="H200" s="544"/>
      <c r="I200" s="544">
        <f>SUBTOTAL(9,I181:I199)</f>
        <v>0</v>
      </c>
      <c r="J200" s="544"/>
      <c r="K200" s="544">
        <f>SUBTOTAL(9,K181:K199)</f>
        <v>0</v>
      </c>
      <c r="L200" s="544"/>
      <c r="M200" s="544">
        <f>SUBTOTAL(9,M181:M199)</f>
        <v>0</v>
      </c>
      <c r="N200" s="1775"/>
      <c r="O200" s="545"/>
      <c r="P200" s="546"/>
    </row>
    <row r="201" spans="1:16" ht="21.95" customHeight="1">
      <c r="A201" s="2026" t="s">
        <v>728</v>
      </c>
      <c r="B201" s="1999"/>
      <c r="C201" s="1999"/>
      <c r="D201" s="1999"/>
      <c r="E201" s="1999"/>
      <c r="F201" s="1999"/>
      <c r="G201" s="1999"/>
      <c r="H201" s="1999"/>
      <c r="I201" s="1999"/>
      <c r="J201" s="1999"/>
      <c r="K201" s="1999"/>
      <c r="L201" s="1999"/>
      <c r="M201" s="1999"/>
      <c r="N201" s="2027"/>
      <c r="O201" s="459"/>
      <c r="P201" s="460"/>
    </row>
    <row r="202" spans="1:16" ht="21.95" customHeight="1">
      <c r="A202" s="547" t="s">
        <v>729</v>
      </c>
      <c r="B202" s="516"/>
      <c r="C202" s="517"/>
      <c r="D202" s="465"/>
      <c r="E202" s="516"/>
      <c r="F202" s="516"/>
      <c r="G202" s="516"/>
      <c r="H202" s="516"/>
      <c r="I202" s="516"/>
      <c r="J202" s="516"/>
      <c r="K202" s="516"/>
      <c r="L202" s="516"/>
      <c r="M202" s="516"/>
      <c r="N202" s="551">
        <f>C209</f>
        <v>0.22700000000000001</v>
      </c>
      <c r="O202" s="550"/>
    </row>
    <row r="203" spans="1:16" ht="21.95" customHeight="1">
      <c r="A203" s="2036" t="s">
        <v>646</v>
      </c>
      <c r="B203" s="2025" t="s">
        <v>647</v>
      </c>
      <c r="C203" s="2037" t="s">
        <v>118</v>
      </c>
      <c r="D203" s="2036" t="s">
        <v>95</v>
      </c>
      <c r="E203" s="2025" t="s">
        <v>648</v>
      </c>
      <c r="F203" s="2038" t="s">
        <v>641</v>
      </c>
      <c r="G203" s="2038"/>
      <c r="H203" s="2039" t="s">
        <v>643</v>
      </c>
      <c r="I203" s="2040"/>
      <c r="J203" s="2040"/>
      <c r="K203" s="2040"/>
      <c r="L203" s="2040"/>
      <c r="M203" s="2041"/>
      <c r="N203" s="2025" t="s">
        <v>649</v>
      </c>
      <c r="P203" s="467"/>
    </row>
    <row r="204" spans="1:16" ht="21.95" customHeight="1">
      <c r="A204" s="2036"/>
      <c r="B204" s="2025"/>
      <c r="C204" s="2037"/>
      <c r="D204" s="2036"/>
      <c r="E204" s="2025"/>
      <c r="F204" s="2025" t="s">
        <v>650</v>
      </c>
      <c r="G204" s="2025"/>
      <c r="H204" s="2025" t="s">
        <v>121</v>
      </c>
      <c r="I204" s="2025"/>
      <c r="J204" s="2025" t="s">
        <v>122</v>
      </c>
      <c r="K204" s="2025"/>
      <c r="L204" s="2025" t="s">
        <v>651</v>
      </c>
      <c r="M204" s="2025"/>
      <c r="N204" s="2025"/>
      <c r="P204" s="467"/>
    </row>
    <row r="205" spans="1:16" ht="21.95" customHeight="1">
      <c r="A205" s="2036"/>
      <c r="B205" s="2025"/>
      <c r="C205" s="2037"/>
      <c r="D205" s="2036"/>
      <c r="E205" s="2025"/>
      <c r="F205" s="1764" t="s">
        <v>125</v>
      </c>
      <c r="G205" s="1764" t="s">
        <v>126</v>
      </c>
      <c r="H205" s="1764" t="s">
        <v>125</v>
      </c>
      <c r="I205" s="1764" t="s">
        <v>126</v>
      </c>
      <c r="J205" s="1764" t="s">
        <v>125</v>
      </c>
      <c r="K205" s="1764" t="s">
        <v>126</v>
      </c>
      <c r="L205" s="1764" t="s">
        <v>125</v>
      </c>
      <c r="M205" s="1764" t="s">
        <v>126</v>
      </c>
      <c r="N205" s="2025"/>
      <c r="P205" s="467"/>
    </row>
    <row r="206" spans="1:16" ht="21.95" customHeight="1">
      <c r="A206" s="533" t="s">
        <v>674</v>
      </c>
      <c r="B206" s="491"/>
      <c r="C206" s="501"/>
      <c r="D206" s="1763"/>
      <c r="E206" s="493"/>
      <c r="F206" s="493"/>
      <c r="G206" s="493">
        <f t="shared" ref="G206:G207" si="66">TRUNC(C206*F206,0)</f>
        <v>0</v>
      </c>
      <c r="H206" s="493"/>
      <c r="I206" s="493"/>
      <c r="J206" s="493"/>
      <c r="K206" s="493">
        <f t="shared" ref="K206:K207" si="67">TRUNC(C206*J206,0)</f>
        <v>0</v>
      </c>
      <c r="L206" s="493"/>
      <c r="M206" s="493">
        <f t="shared" ref="M206:M207" si="68">TRUNC(C206*L206,0)</f>
        <v>0</v>
      </c>
      <c r="N206" s="1764" t="s">
        <v>1546</v>
      </c>
      <c r="P206" s="495"/>
    </row>
    <row r="207" spans="1:16" ht="21.95" customHeight="1">
      <c r="A207" s="537" t="s">
        <v>143</v>
      </c>
      <c r="B207" s="491"/>
      <c r="C207" s="501">
        <f>0.1*$O$32</f>
        <v>4.5400000000000003E-2</v>
      </c>
      <c r="D207" s="1763" t="s">
        <v>269</v>
      </c>
      <c r="E207" s="493">
        <f t="shared" ref="E207:E215" si="69">SUM(G207,I207,K207,M207)</f>
        <v>16950</v>
      </c>
      <c r="F207" s="493">
        <f>'단가(영향조사)'!$B$4</f>
        <v>373353</v>
      </c>
      <c r="G207" s="493">
        <f t="shared" si="66"/>
        <v>16950</v>
      </c>
      <c r="H207" s="493"/>
      <c r="I207" s="493"/>
      <c r="J207" s="493"/>
      <c r="K207" s="493">
        <f t="shared" si="67"/>
        <v>0</v>
      </c>
      <c r="L207" s="493"/>
      <c r="M207" s="493">
        <f t="shared" si="68"/>
        <v>0</v>
      </c>
      <c r="N207" s="1764"/>
      <c r="P207" s="495"/>
    </row>
    <row r="208" spans="1:16" ht="21.95" customHeight="1">
      <c r="A208" s="537" t="s">
        <v>144</v>
      </c>
      <c r="B208" s="491"/>
      <c r="C208" s="501">
        <v>0</v>
      </c>
      <c r="D208" s="1763" t="s">
        <v>269</v>
      </c>
      <c r="E208" s="493">
        <f t="shared" si="69"/>
        <v>0</v>
      </c>
      <c r="F208" s="493">
        <f>'단가(영향조사)'!$B$5</f>
        <v>310884</v>
      </c>
      <c r="G208" s="493">
        <f>TRUNC(C208*F208,0)</f>
        <v>0</v>
      </c>
      <c r="H208" s="493"/>
      <c r="I208" s="493"/>
      <c r="J208" s="493"/>
      <c r="K208" s="493">
        <f>TRUNC(C208*J208,0)</f>
        <v>0</v>
      </c>
      <c r="L208" s="493"/>
      <c r="M208" s="493">
        <f>TRUNC(C208*L208,0)</f>
        <v>0</v>
      </c>
      <c r="N208" s="1764"/>
      <c r="P208" s="495"/>
    </row>
    <row r="209" spans="1:16" ht="21.95" customHeight="1">
      <c r="A209" s="537" t="s">
        <v>136</v>
      </c>
      <c r="B209" s="491"/>
      <c r="C209" s="501">
        <f>0.5*$O$32</f>
        <v>0.22700000000000001</v>
      </c>
      <c r="D209" s="1763" t="s">
        <v>269</v>
      </c>
      <c r="E209" s="493">
        <f t="shared" si="69"/>
        <v>66996</v>
      </c>
      <c r="F209" s="493">
        <f>'단가(영향조사)'!$B$6</f>
        <v>295138</v>
      </c>
      <c r="G209" s="493">
        <f t="shared" ref="G209:G224" si="70">TRUNC(C209*F209,0)</f>
        <v>66996</v>
      </c>
      <c r="H209" s="493"/>
      <c r="I209" s="493"/>
      <c r="J209" s="493"/>
      <c r="K209" s="493">
        <f t="shared" ref="K209:K224" si="71">TRUNC(C209*J209,0)</f>
        <v>0</v>
      </c>
      <c r="L209" s="493"/>
      <c r="M209" s="493">
        <f t="shared" ref="M209:M224" si="72">TRUNC(C209*L209,0)</f>
        <v>0</v>
      </c>
      <c r="N209" s="1764"/>
      <c r="P209" s="495"/>
    </row>
    <row r="210" spans="1:16" ht="21.95" customHeight="1">
      <c r="A210" s="537" t="s">
        <v>242</v>
      </c>
      <c r="B210" s="491"/>
      <c r="C210" s="501">
        <f>0.25*$O$32</f>
        <v>0.1135</v>
      </c>
      <c r="D210" s="1763" t="s">
        <v>269</v>
      </c>
      <c r="E210" s="493">
        <f t="shared" si="69"/>
        <v>26724</v>
      </c>
      <c r="F210" s="493">
        <f>'단가(영향조사)'!$B$7</f>
        <v>235459</v>
      </c>
      <c r="G210" s="493">
        <f t="shared" si="70"/>
        <v>26724</v>
      </c>
      <c r="H210" s="493"/>
      <c r="I210" s="493"/>
      <c r="J210" s="493"/>
      <c r="K210" s="493">
        <f t="shared" si="71"/>
        <v>0</v>
      </c>
      <c r="L210" s="493"/>
      <c r="M210" s="493">
        <f t="shared" si="72"/>
        <v>0</v>
      </c>
      <c r="N210" s="1764"/>
      <c r="P210" s="495"/>
    </row>
    <row r="211" spans="1:16" ht="21.95" customHeight="1">
      <c r="A211" s="537" t="s">
        <v>224</v>
      </c>
      <c r="B211" s="491"/>
      <c r="C211" s="501">
        <v>0</v>
      </c>
      <c r="D211" s="1763" t="s">
        <v>269</v>
      </c>
      <c r="E211" s="493">
        <f t="shared" si="69"/>
        <v>0</v>
      </c>
      <c r="F211" s="493">
        <f>'단가(영향조사)'!$B$9</f>
        <v>250087</v>
      </c>
      <c r="G211" s="493">
        <f t="shared" si="70"/>
        <v>0</v>
      </c>
      <c r="H211" s="493"/>
      <c r="I211" s="493"/>
      <c r="J211" s="493"/>
      <c r="K211" s="493">
        <f t="shared" si="71"/>
        <v>0</v>
      </c>
      <c r="L211" s="493"/>
      <c r="M211" s="493">
        <f t="shared" si="72"/>
        <v>0</v>
      </c>
      <c r="N211" s="1764"/>
      <c r="P211" s="495"/>
    </row>
    <row r="212" spans="1:16" ht="21.95" customHeight="1">
      <c r="A212" s="537" t="s">
        <v>145</v>
      </c>
      <c r="B212" s="491"/>
      <c r="C212" s="501">
        <v>0</v>
      </c>
      <c r="D212" s="1763" t="s">
        <v>269</v>
      </c>
      <c r="E212" s="493">
        <f t="shared" si="69"/>
        <v>0</v>
      </c>
      <c r="F212" s="493">
        <f>'단가(영향조사)'!$B$10</f>
        <v>218142</v>
      </c>
      <c r="G212" s="493">
        <f t="shared" si="70"/>
        <v>0</v>
      </c>
      <c r="H212" s="493"/>
      <c r="I212" s="493"/>
      <c r="J212" s="493"/>
      <c r="K212" s="493">
        <f t="shared" si="71"/>
        <v>0</v>
      </c>
      <c r="L212" s="493"/>
      <c r="M212" s="493">
        <f t="shared" si="72"/>
        <v>0</v>
      </c>
      <c r="N212" s="1764"/>
      <c r="P212" s="495"/>
    </row>
    <row r="213" spans="1:16" ht="21.95" customHeight="1">
      <c r="A213" s="537" t="s">
        <v>681</v>
      </c>
      <c r="B213" s="491"/>
      <c r="C213" s="501"/>
      <c r="D213" s="1763" t="s">
        <v>269</v>
      </c>
      <c r="E213" s="493">
        <f t="shared" si="69"/>
        <v>0</v>
      </c>
      <c r="F213" s="493"/>
      <c r="G213" s="493">
        <f t="shared" si="70"/>
        <v>0</v>
      </c>
      <c r="H213" s="493">
        <f>'단가(영향조사)'!$B$11</f>
        <v>232562</v>
      </c>
      <c r="I213" s="493">
        <f>TRUNC(C213*H213,0)</f>
        <v>0</v>
      </c>
      <c r="J213" s="493"/>
      <c r="K213" s="493">
        <f t="shared" si="71"/>
        <v>0</v>
      </c>
      <c r="L213" s="493"/>
      <c r="M213" s="493">
        <f t="shared" si="72"/>
        <v>0</v>
      </c>
      <c r="N213" s="1764"/>
      <c r="P213" s="495"/>
    </row>
    <row r="214" spans="1:16" ht="21.95" customHeight="1">
      <c r="A214" s="537" t="s">
        <v>134</v>
      </c>
      <c r="B214" s="491"/>
      <c r="C214" s="501"/>
      <c r="D214" s="1763" t="s">
        <v>269</v>
      </c>
      <c r="E214" s="493">
        <f t="shared" si="69"/>
        <v>0</v>
      </c>
      <c r="F214" s="493"/>
      <c r="G214" s="493">
        <f t="shared" si="70"/>
        <v>0</v>
      </c>
      <c r="H214" s="493">
        <f>'단가(영향조사)'!$B$12</f>
        <v>226122</v>
      </c>
      <c r="I214" s="493">
        <f>TRUNC(C214*H214,0)</f>
        <v>0</v>
      </c>
      <c r="J214" s="493"/>
      <c r="K214" s="493">
        <f t="shared" si="71"/>
        <v>0</v>
      </c>
      <c r="L214" s="493"/>
      <c r="M214" s="493">
        <f t="shared" si="72"/>
        <v>0</v>
      </c>
      <c r="N214" s="1764"/>
      <c r="P214" s="495"/>
    </row>
    <row r="215" spans="1:16" ht="21.95" customHeight="1">
      <c r="A215" s="537" t="s">
        <v>223</v>
      </c>
      <c r="B215" s="491"/>
      <c r="C215" s="501"/>
      <c r="D215" s="1763" t="s">
        <v>269</v>
      </c>
      <c r="E215" s="493">
        <f t="shared" si="69"/>
        <v>0</v>
      </c>
      <c r="F215" s="493"/>
      <c r="G215" s="493">
        <f t="shared" si="70"/>
        <v>0</v>
      </c>
      <c r="H215" s="493">
        <f>'단가(영향조사)'!$B$13</f>
        <v>172068</v>
      </c>
      <c r="I215" s="493">
        <f>TRUNC(C215*H215,0)</f>
        <v>0</v>
      </c>
      <c r="J215" s="493"/>
      <c r="K215" s="493">
        <f t="shared" si="71"/>
        <v>0</v>
      </c>
      <c r="L215" s="493"/>
      <c r="M215" s="493">
        <f t="shared" si="72"/>
        <v>0</v>
      </c>
      <c r="N215" s="1764"/>
      <c r="P215" s="495"/>
    </row>
    <row r="216" spans="1:16" ht="21.95" customHeight="1">
      <c r="A216" s="533" t="s">
        <v>682</v>
      </c>
      <c r="B216" s="491"/>
      <c r="C216" s="501"/>
      <c r="D216" s="1763"/>
      <c r="E216" s="493"/>
      <c r="F216" s="493"/>
      <c r="G216" s="493">
        <f t="shared" si="70"/>
        <v>0</v>
      </c>
      <c r="H216" s="493"/>
      <c r="I216" s="493"/>
      <c r="J216" s="493"/>
      <c r="K216" s="493">
        <f t="shared" si="71"/>
        <v>0</v>
      </c>
      <c r="L216" s="493"/>
      <c r="M216" s="493">
        <f t="shared" si="72"/>
        <v>0</v>
      </c>
      <c r="N216" s="1764"/>
      <c r="P216" s="495"/>
    </row>
    <row r="217" spans="1:16" ht="21.95" customHeight="1">
      <c r="A217" s="537"/>
      <c r="B217" s="491"/>
      <c r="C217" s="501"/>
      <c r="D217" s="1763"/>
      <c r="E217" s="493"/>
      <c r="F217" s="493"/>
      <c r="G217" s="493">
        <f t="shared" si="70"/>
        <v>0</v>
      </c>
      <c r="H217" s="493"/>
      <c r="I217" s="493"/>
      <c r="J217" s="493"/>
      <c r="K217" s="493">
        <f t="shared" si="71"/>
        <v>0</v>
      </c>
      <c r="L217" s="493"/>
      <c r="M217" s="493">
        <f t="shared" si="72"/>
        <v>0</v>
      </c>
      <c r="N217" s="1764"/>
      <c r="P217" s="495"/>
    </row>
    <row r="218" spans="1:16" ht="21.95" customHeight="1">
      <c r="A218" s="537"/>
      <c r="B218" s="491"/>
      <c r="C218" s="501"/>
      <c r="D218" s="1763"/>
      <c r="E218" s="493"/>
      <c r="F218" s="493"/>
      <c r="G218" s="493">
        <f t="shared" si="70"/>
        <v>0</v>
      </c>
      <c r="H218" s="493"/>
      <c r="I218" s="493"/>
      <c r="J218" s="493"/>
      <c r="K218" s="493">
        <f t="shared" si="71"/>
        <v>0</v>
      </c>
      <c r="L218" s="493"/>
      <c r="M218" s="493">
        <f t="shared" si="72"/>
        <v>0</v>
      </c>
      <c r="N218" s="1764"/>
      <c r="P218" s="495"/>
    </row>
    <row r="219" spans="1:16" ht="21.95" customHeight="1">
      <c r="A219" s="537"/>
      <c r="B219" s="491"/>
      <c r="C219" s="501"/>
      <c r="D219" s="1763"/>
      <c r="E219" s="493"/>
      <c r="F219" s="493"/>
      <c r="G219" s="493">
        <f t="shared" si="70"/>
        <v>0</v>
      </c>
      <c r="H219" s="493"/>
      <c r="I219" s="493"/>
      <c r="J219" s="493"/>
      <c r="K219" s="493">
        <f t="shared" si="71"/>
        <v>0</v>
      </c>
      <c r="L219" s="493"/>
      <c r="M219" s="493">
        <f t="shared" si="72"/>
        <v>0</v>
      </c>
      <c r="N219" s="1764"/>
      <c r="P219" s="495"/>
    </row>
    <row r="220" spans="1:16" ht="21.95" customHeight="1">
      <c r="A220" s="537"/>
      <c r="B220" s="491"/>
      <c r="C220" s="501"/>
      <c r="D220" s="1763"/>
      <c r="E220" s="493"/>
      <c r="F220" s="493"/>
      <c r="G220" s="493">
        <f t="shared" si="70"/>
        <v>0</v>
      </c>
      <c r="H220" s="493"/>
      <c r="I220" s="493"/>
      <c r="J220" s="493"/>
      <c r="K220" s="493">
        <f t="shared" si="71"/>
        <v>0</v>
      </c>
      <c r="L220" s="493"/>
      <c r="M220" s="493">
        <f t="shared" si="72"/>
        <v>0</v>
      </c>
      <c r="N220" s="1764"/>
      <c r="P220" s="495"/>
    </row>
    <row r="221" spans="1:16" ht="21.95" customHeight="1">
      <c r="A221" s="533" t="s">
        <v>689</v>
      </c>
      <c r="B221" s="491"/>
      <c r="C221" s="501"/>
      <c r="D221" s="1763"/>
      <c r="E221" s="493"/>
      <c r="F221" s="493"/>
      <c r="G221" s="493">
        <f t="shared" si="70"/>
        <v>0</v>
      </c>
      <c r="H221" s="493"/>
      <c r="I221" s="493"/>
      <c r="J221" s="493"/>
      <c r="K221" s="493">
        <f t="shared" si="71"/>
        <v>0</v>
      </c>
      <c r="L221" s="493"/>
      <c r="M221" s="493">
        <f t="shared" si="72"/>
        <v>0</v>
      </c>
      <c r="N221" s="1764"/>
      <c r="P221" s="495"/>
    </row>
    <row r="222" spans="1:16" ht="21.95" customHeight="1">
      <c r="A222" s="537"/>
      <c r="B222" s="491"/>
      <c r="C222" s="501"/>
      <c r="D222" s="1763"/>
      <c r="E222" s="493"/>
      <c r="F222" s="493"/>
      <c r="G222" s="493">
        <f t="shared" si="70"/>
        <v>0</v>
      </c>
      <c r="H222" s="493"/>
      <c r="I222" s="493"/>
      <c r="J222" s="493"/>
      <c r="K222" s="493">
        <f t="shared" si="71"/>
        <v>0</v>
      </c>
      <c r="L222" s="493"/>
      <c r="M222" s="493">
        <f t="shared" si="72"/>
        <v>0</v>
      </c>
      <c r="N222" s="1764"/>
      <c r="P222" s="495"/>
    </row>
    <row r="223" spans="1:16" ht="21.95" customHeight="1">
      <c r="A223" s="537"/>
      <c r="B223" s="491"/>
      <c r="C223" s="501"/>
      <c r="D223" s="1763"/>
      <c r="E223" s="493"/>
      <c r="F223" s="493"/>
      <c r="G223" s="493">
        <f t="shared" si="70"/>
        <v>0</v>
      </c>
      <c r="H223" s="493"/>
      <c r="I223" s="493"/>
      <c r="J223" s="493"/>
      <c r="K223" s="493">
        <f t="shared" si="71"/>
        <v>0</v>
      </c>
      <c r="L223" s="493"/>
      <c r="M223" s="493">
        <f t="shared" si="72"/>
        <v>0</v>
      </c>
      <c r="N223" s="1764"/>
      <c r="P223" s="495"/>
    </row>
    <row r="224" spans="1:16" ht="21.95" customHeight="1">
      <c r="A224" s="537"/>
      <c r="B224" s="491"/>
      <c r="C224" s="501"/>
      <c r="D224" s="1763"/>
      <c r="E224" s="493"/>
      <c r="F224" s="493"/>
      <c r="G224" s="493">
        <f t="shared" si="70"/>
        <v>0</v>
      </c>
      <c r="H224" s="493"/>
      <c r="I224" s="493"/>
      <c r="J224" s="493"/>
      <c r="K224" s="493">
        <f t="shared" si="71"/>
        <v>0</v>
      </c>
      <c r="L224" s="493"/>
      <c r="M224" s="493">
        <f t="shared" si="72"/>
        <v>0</v>
      </c>
      <c r="N224" s="1764"/>
      <c r="P224" s="495"/>
    </row>
    <row r="225" spans="1:16" ht="21.95" customHeight="1">
      <c r="A225" s="1774" t="s">
        <v>690</v>
      </c>
      <c r="B225" s="542"/>
      <c r="C225" s="543"/>
      <c r="D225" s="1774"/>
      <c r="E225" s="544">
        <f>SUBTOTAL(9,E206:E224)</f>
        <v>110670</v>
      </c>
      <c r="F225" s="544"/>
      <c r="G225" s="544">
        <f>SUBTOTAL(9,G206:G224)</f>
        <v>110670</v>
      </c>
      <c r="H225" s="544"/>
      <c r="I225" s="544">
        <f>SUBTOTAL(9,I206:I224)</f>
        <v>0</v>
      </c>
      <c r="J225" s="544"/>
      <c r="K225" s="544">
        <f>SUBTOTAL(9,K206:K224)</f>
        <v>0</v>
      </c>
      <c r="L225" s="544"/>
      <c r="M225" s="544">
        <f>SUBTOTAL(9,M206:M224)</f>
        <v>0</v>
      </c>
      <c r="N225" s="1775"/>
      <c r="O225" s="545"/>
      <c r="P225" s="546"/>
    </row>
    <row r="226" spans="1:16" ht="21.95" customHeight="1">
      <c r="A226" s="2026" t="s">
        <v>659</v>
      </c>
      <c r="B226" s="1999"/>
      <c r="C226" s="1999"/>
      <c r="D226" s="1999"/>
      <c r="E226" s="1999"/>
      <c r="F226" s="1999"/>
      <c r="G226" s="1999"/>
      <c r="H226" s="1999"/>
      <c r="I226" s="1999"/>
      <c r="J226" s="1999"/>
      <c r="K226" s="1999"/>
      <c r="L226" s="1999"/>
      <c r="M226" s="1999"/>
      <c r="N226" s="2027"/>
      <c r="O226" s="459"/>
      <c r="P226" s="546"/>
    </row>
    <row r="227" spans="1:16" ht="21.95" customHeight="1">
      <c r="A227" s="547" t="s">
        <v>730</v>
      </c>
      <c r="B227" s="516"/>
      <c r="C227" s="517"/>
      <c r="D227" s="465"/>
      <c r="E227" s="516"/>
      <c r="F227" s="516"/>
      <c r="G227" s="516"/>
      <c r="H227" s="516"/>
      <c r="I227" s="516"/>
      <c r="J227" s="516"/>
      <c r="K227" s="516"/>
      <c r="L227" s="516"/>
      <c r="M227" s="516"/>
      <c r="N227" s="549">
        <f>C237+15</f>
        <v>15</v>
      </c>
      <c r="O227" s="550"/>
      <c r="P227" s="546"/>
    </row>
    <row r="228" spans="1:16" ht="21.95" customHeight="1">
      <c r="A228" s="2036" t="s">
        <v>646</v>
      </c>
      <c r="B228" s="2025" t="s">
        <v>647</v>
      </c>
      <c r="C228" s="2037" t="s">
        <v>118</v>
      </c>
      <c r="D228" s="2036" t="s">
        <v>95</v>
      </c>
      <c r="E228" s="2025" t="s">
        <v>648</v>
      </c>
      <c r="F228" s="2038" t="s">
        <v>641</v>
      </c>
      <c r="G228" s="2038"/>
      <c r="H228" s="2039" t="s">
        <v>643</v>
      </c>
      <c r="I228" s="2040"/>
      <c r="J228" s="2040"/>
      <c r="K228" s="2040"/>
      <c r="L228" s="2040"/>
      <c r="M228" s="2041"/>
      <c r="N228" s="2025" t="s">
        <v>649</v>
      </c>
      <c r="P228" s="546"/>
    </row>
    <row r="229" spans="1:16" ht="21.95" customHeight="1">
      <c r="A229" s="2036"/>
      <c r="B229" s="2025"/>
      <c r="C229" s="2037"/>
      <c r="D229" s="2036"/>
      <c r="E229" s="2025"/>
      <c r="F229" s="2025" t="s">
        <v>650</v>
      </c>
      <c r="G229" s="2025"/>
      <c r="H229" s="2025" t="s">
        <v>121</v>
      </c>
      <c r="I229" s="2025"/>
      <c r="J229" s="2025" t="s">
        <v>122</v>
      </c>
      <c r="K229" s="2025"/>
      <c r="L229" s="2025" t="s">
        <v>651</v>
      </c>
      <c r="M229" s="2025"/>
      <c r="N229" s="2025"/>
      <c r="P229" s="546"/>
    </row>
    <row r="230" spans="1:16" ht="21.95" customHeight="1">
      <c r="A230" s="2036"/>
      <c r="B230" s="2025"/>
      <c r="C230" s="2037"/>
      <c r="D230" s="2036"/>
      <c r="E230" s="2025"/>
      <c r="F230" s="1764" t="s">
        <v>125</v>
      </c>
      <c r="G230" s="1764" t="s">
        <v>126</v>
      </c>
      <c r="H230" s="1764" t="s">
        <v>125</v>
      </c>
      <c r="I230" s="1764" t="s">
        <v>126</v>
      </c>
      <c r="J230" s="1764" t="s">
        <v>125</v>
      </c>
      <c r="K230" s="1764" t="s">
        <v>126</v>
      </c>
      <c r="L230" s="1764" t="s">
        <v>125</v>
      </c>
      <c r="M230" s="1764" t="s">
        <v>126</v>
      </c>
      <c r="N230" s="2025"/>
      <c r="P230" s="546"/>
    </row>
    <row r="231" spans="1:16" ht="21.95" customHeight="1">
      <c r="A231" s="533" t="s">
        <v>674</v>
      </c>
      <c r="B231" s="491"/>
      <c r="C231" s="501"/>
      <c r="D231" s="1763"/>
      <c r="E231" s="493"/>
      <c r="F231" s="493"/>
      <c r="G231" s="493">
        <f t="shared" ref="G231:G232" si="73">TRUNC(C231*F231,0)</f>
        <v>0</v>
      </c>
      <c r="H231" s="493"/>
      <c r="I231" s="493"/>
      <c r="J231" s="493"/>
      <c r="K231" s="493">
        <f t="shared" ref="K231:K232" si="74">TRUNC(C231*J231,0)</f>
        <v>0</v>
      </c>
      <c r="L231" s="493"/>
      <c r="M231" s="493">
        <f t="shared" ref="M231:M232" si="75">TRUNC(C231*L231,0)</f>
        <v>0</v>
      </c>
      <c r="N231" s="1764" t="s">
        <v>1548</v>
      </c>
      <c r="P231" s="1391" t="s">
        <v>1549</v>
      </c>
    </row>
    <row r="232" spans="1:16" ht="21.95" customHeight="1">
      <c r="A232" s="537" t="s">
        <v>143</v>
      </c>
      <c r="B232" s="491"/>
      <c r="C232" s="501"/>
      <c r="D232" s="1763" t="s">
        <v>269</v>
      </c>
      <c r="E232" s="493">
        <f t="shared" ref="E232:E240" si="76">SUM(G232,I232,K232,M232)</f>
        <v>0</v>
      </c>
      <c r="F232" s="493">
        <f>'단가(영향조사)'!$B$4</f>
        <v>373353</v>
      </c>
      <c r="G232" s="493">
        <f t="shared" si="73"/>
        <v>0</v>
      </c>
      <c r="H232" s="493"/>
      <c r="I232" s="493"/>
      <c r="J232" s="493"/>
      <c r="K232" s="493">
        <f t="shared" si="74"/>
        <v>0</v>
      </c>
      <c r="L232" s="493"/>
      <c r="M232" s="493">
        <f t="shared" si="75"/>
        <v>0</v>
      </c>
      <c r="N232" s="1764"/>
      <c r="P232" s="546"/>
    </row>
    <row r="233" spans="1:16" ht="21.95" customHeight="1">
      <c r="A233" s="537" t="s">
        <v>144</v>
      </c>
      <c r="B233" s="491"/>
      <c r="C233" s="501"/>
      <c r="D233" s="1763" t="s">
        <v>269</v>
      </c>
      <c r="E233" s="493">
        <f t="shared" si="76"/>
        <v>0</v>
      </c>
      <c r="F233" s="493">
        <f>'단가(영향조사)'!$B$5</f>
        <v>310884</v>
      </c>
      <c r="G233" s="493">
        <f>TRUNC(C233*F233,0)</f>
        <v>0</v>
      </c>
      <c r="H233" s="493"/>
      <c r="I233" s="493"/>
      <c r="J233" s="493"/>
      <c r="K233" s="493">
        <f>TRUNC(C233*J233,0)</f>
        <v>0</v>
      </c>
      <c r="L233" s="493"/>
      <c r="M233" s="493">
        <f>TRUNC(C233*L233,0)</f>
        <v>0</v>
      </c>
      <c r="N233" s="1764"/>
      <c r="P233" s="546"/>
    </row>
    <row r="234" spans="1:16" ht="21.95" customHeight="1">
      <c r="A234" s="537" t="s">
        <v>136</v>
      </c>
      <c r="B234" s="491"/>
      <c r="C234" s="501"/>
      <c r="D234" s="1763" t="s">
        <v>269</v>
      </c>
      <c r="E234" s="493">
        <f t="shared" si="76"/>
        <v>0</v>
      </c>
      <c r="F234" s="493">
        <f>'단가(영향조사)'!$B$6</f>
        <v>295138</v>
      </c>
      <c r="G234" s="493">
        <f t="shared" ref="G234:G249" si="77">TRUNC(C234*F234,0)</f>
        <v>0</v>
      </c>
      <c r="H234" s="493"/>
      <c r="I234" s="493"/>
      <c r="J234" s="493"/>
      <c r="K234" s="493">
        <f t="shared" ref="K234:K249" si="78">TRUNC(C234*J234,0)</f>
        <v>0</v>
      </c>
      <c r="L234" s="493"/>
      <c r="M234" s="493">
        <f t="shared" ref="M234:M249" si="79">TRUNC(C234*L234,0)</f>
        <v>0</v>
      </c>
      <c r="N234" s="1764"/>
      <c r="P234" s="546"/>
    </row>
    <row r="235" spans="1:16" ht="21.95" customHeight="1">
      <c r="A235" s="537" t="s">
        <v>242</v>
      </c>
      <c r="B235" s="491"/>
      <c r="C235" s="501"/>
      <c r="D235" s="1763" t="s">
        <v>269</v>
      </c>
      <c r="E235" s="493">
        <f t="shared" si="76"/>
        <v>0</v>
      </c>
      <c r="F235" s="493">
        <f>'단가(영향조사)'!$B$7</f>
        <v>235459</v>
      </c>
      <c r="G235" s="493">
        <f t="shared" si="77"/>
        <v>0</v>
      </c>
      <c r="H235" s="493"/>
      <c r="I235" s="493"/>
      <c r="J235" s="493"/>
      <c r="K235" s="493">
        <f t="shared" si="78"/>
        <v>0</v>
      </c>
      <c r="L235" s="493"/>
      <c r="M235" s="493">
        <f t="shared" si="79"/>
        <v>0</v>
      </c>
      <c r="N235" s="1764"/>
      <c r="P235" s="546"/>
    </row>
    <row r="236" spans="1:16" ht="21.95" customHeight="1">
      <c r="A236" s="537" t="s">
        <v>224</v>
      </c>
      <c r="B236" s="491"/>
      <c r="C236" s="501"/>
      <c r="D236" s="1763" t="s">
        <v>269</v>
      </c>
      <c r="E236" s="493">
        <f t="shared" si="76"/>
        <v>0</v>
      </c>
      <c r="F236" s="493">
        <f>'단가(영향조사)'!$B$9</f>
        <v>250087</v>
      </c>
      <c r="G236" s="493">
        <f t="shared" si="77"/>
        <v>0</v>
      </c>
      <c r="H236" s="493"/>
      <c r="I236" s="493"/>
      <c r="J236" s="493"/>
      <c r="K236" s="493">
        <f t="shared" si="78"/>
        <v>0</v>
      </c>
      <c r="L236" s="493"/>
      <c r="M236" s="493">
        <f t="shared" si="79"/>
        <v>0</v>
      </c>
      <c r="N236" s="1764"/>
      <c r="P236" s="546"/>
    </row>
    <row r="237" spans="1:16" ht="21.95" customHeight="1">
      <c r="A237" s="537" t="s">
        <v>145</v>
      </c>
      <c r="B237" s="491"/>
      <c r="C237" s="501">
        <f>0.82*0</f>
        <v>0</v>
      </c>
      <c r="D237" s="1763" t="s">
        <v>269</v>
      </c>
      <c r="E237" s="493">
        <f t="shared" si="76"/>
        <v>0</v>
      </c>
      <c r="F237" s="493">
        <f>'단가(영향조사)'!$B$10</f>
        <v>218142</v>
      </c>
      <c r="G237" s="493">
        <f t="shared" si="77"/>
        <v>0</v>
      </c>
      <c r="H237" s="493"/>
      <c r="I237" s="493"/>
      <c r="J237" s="493"/>
      <c r="K237" s="493">
        <f t="shared" si="78"/>
        <v>0</v>
      </c>
      <c r="L237" s="493"/>
      <c r="M237" s="493">
        <f t="shared" si="79"/>
        <v>0</v>
      </c>
      <c r="N237" s="1764"/>
      <c r="P237" s="546"/>
    </row>
    <row r="238" spans="1:16" ht="21.95" customHeight="1">
      <c r="A238" s="537" t="s">
        <v>681</v>
      </c>
      <c r="B238" s="491"/>
      <c r="C238" s="501"/>
      <c r="D238" s="1763" t="s">
        <v>269</v>
      </c>
      <c r="E238" s="493">
        <f t="shared" si="76"/>
        <v>0</v>
      </c>
      <c r="F238" s="493"/>
      <c r="G238" s="493">
        <f t="shared" si="77"/>
        <v>0</v>
      </c>
      <c r="H238" s="493">
        <f>'단가(영향조사)'!$B$11</f>
        <v>232562</v>
      </c>
      <c r="I238" s="493">
        <f>TRUNC(C238*H238,0)</f>
        <v>0</v>
      </c>
      <c r="J238" s="493"/>
      <c r="K238" s="493">
        <f t="shared" si="78"/>
        <v>0</v>
      </c>
      <c r="L238" s="493"/>
      <c r="M238" s="493">
        <f t="shared" si="79"/>
        <v>0</v>
      </c>
      <c r="N238" s="1764"/>
      <c r="P238" s="546"/>
    </row>
    <row r="239" spans="1:16" ht="21.95" customHeight="1">
      <c r="A239" s="537" t="s">
        <v>134</v>
      </c>
      <c r="B239" s="491"/>
      <c r="C239" s="501"/>
      <c r="D239" s="1763" t="s">
        <v>269</v>
      </c>
      <c r="E239" s="493">
        <f t="shared" si="76"/>
        <v>0</v>
      </c>
      <c r="F239" s="493"/>
      <c r="G239" s="493">
        <f t="shared" si="77"/>
        <v>0</v>
      </c>
      <c r="H239" s="493">
        <f>'단가(영향조사)'!$B$12</f>
        <v>226122</v>
      </c>
      <c r="I239" s="493">
        <f>TRUNC(C239*H239,0)</f>
        <v>0</v>
      </c>
      <c r="J239" s="493"/>
      <c r="K239" s="493">
        <f t="shared" si="78"/>
        <v>0</v>
      </c>
      <c r="L239" s="493"/>
      <c r="M239" s="493">
        <f t="shared" si="79"/>
        <v>0</v>
      </c>
      <c r="N239" s="1764"/>
      <c r="P239" s="546"/>
    </row>
    <row r="240" spans="1:16" ht="21.95" customHeight="1">
      <c r="A240" s="537" t="s">
        <v>223</v>
      </c>
      <c r="B240" s="491"/>
      <c r="C240" s="501">
        <f>0.82*0</f>
        <v>0</v>
      </c>
      <c r="D240" s="1763" t="s">
        <v>269</v>
      </c>
      <c r="E240" s="493">
        <f t="shared" si="76"/>
        <v>0</v>
      </c>
      <c r="F240" s="493"/>
      <c r="G240" s="493">
        <f t="shared" si="77"/>
        <v>0</v>
      </c>
      <c r="H240" s="493">
        <f>'단가(영향조사)'!$B$13</f>
        <v>172068</v>
      </c>
      <c r="I240" s="493">
        <f>TRUNC(C240*H240,0)</f>
        <v>0</v>
      </c>
      <c r="J240" s="493"/>
      <c r="K240" s="493">
        <f t="shared" si="78"/>
        <v>0</v>
      </c>
      <c r="L240" s="493"/>
      <c r="M240" s="493">
        <f t="shared" si="79"/>
        <v>0</v>
      </c>
      <c r="N240" s="1764"/>
      <c r="P240" s="546"/>
    </row>
    <row r="241" spans="1:16" ht="21.95" customHeight="1">
      <c r="A241" s="533" t="s">
        <v>682</v>
      </c>
      <c r="B241" s="491"/>
      <c r="C241" s="501"/>
      <c r="D241" s="1763"/>
      <c r="E241" s="493"/>
      <c r="F241" s="493"/>
      <c r="G241" s="493">
        <f t="shared" si="77"/>
        <v>0</v>
      </c>
      <c r="H241" s="493"/>
      <c r="I241" s="493"/>
      <c r="J241" s="493"/>
      <c r="K241" s="493">
        <f t="shared" si="78"/>
        <v>0</v>
      </c>
      <c r="L241" s="493"/>
      <c r="M241" s="493">
        <f t="shared" si="79"/>
        <v>0</v>
      </c>
      <c r="N241" s="1764"/>
      <c r="P241" s="546"/>
    </row>
    <row r="242" spans="1:16" ht="21.95" customHeight="1">
      <c r="A242" s="537" t="s">
        <v>738</v>
      </c>
      <c r="B242" s="1764" t="s">
        <v>739</v>
      </c>
      <c r="C242" s="490">
        <v>0</v>
      </c>
      <c r="D242" s="1763" t="s">
        <v>270</v>
      </c>
      <c r="E242" s="493">
        <f t="shared" ref="E242" si="80">SUM(G242,I242,K242,M242)</f>
        <v>0</v>
      </c>
      <c r="F242" s="493"/>
      <c r="G242" s="493">
        <f t="shared" si="77"/>
        <v>0</v>
      </c>
      <c r="H242" s="493"/>
      <c r="I242" s="493"/>
      <c r="J242" s="493">
        <f>'단가(영향조사)'!$B$17</f>
        <v>1420</v>
      </c>
      <c r="K242" s="493">
        <f t="shared" si="78"/>
        <v>0</v>
      </c>
      <c r="L242" s="493"/>
      <c r="M242" s="493">
        <f t="shared" si="79"/>
        <v>0</v>
      </c>
      <c r="N242" s="1764"/>
      <c r="P242" s="546"/>
    </row>
    <row r="243" spans="1:16" ht="21.95" customHeight="1">
      <c r="A243" s="537"/>
      <c r="B243" s="491"/>
      <c r="C243" s="490"/>
      <c r="D243" s="1763"/>
      <c r="E243" s="493"/>
      <c r="F243" s="493"/>
      <c r="G243" s="493">
        <f t="shared" si="77"/>
        <v>0</v>
      </c>
      <c r="H243" s="493"/>
      <c r="I243" s="493"/>
      <c r="J243" s="493"/>
      <c r="K243" s="493">
        <f t="shared" si="78"/>
        <v>0</v>
      </c>
      <c r="L243" s="493"/>
      <c r="M243" s="493">
        <f t="shared" si="79"/>
        <v>0</v>
      </c>
      <c r="N243" s="1764"/>
      <c r="P243" s="546"/>
    </row>
    <row r="244" spans="1:16" ht="21.95" customHeight="1">
      <c r="A244" s="537"/>
      <c r="B244" s="491"/>
      <c r="C244" s="490"/>
      <c r="D244" s="1763"/>
      <c r="E244" s="493"/>
      <c r="F244" s="493"/>
      <c r="G244" s="493">
        <f t="shared" si="77"/>
        <v>0</v>
      </c>
      <c r="H244" s="493"/>
      <c r="I244" s="493"/>
      <c r="J244" s="493"/>
      <c r="K244" s="493">
        <f t="shared" si="78"/>
        <v>0</v>
      </c>
      <c r="L244" s="493"/>
      <c r="M244" s="493">
        <f t="shared" si="79"/>
        <v>0</v>
      </c>
      <c r="N244" s="1764"/>
      <c r="P244" s="546"/>
    </row>
    <row r="245" spans="1:16" ht="21.95" customHeight="1">
      <c r="A245" s="537"/>
      <c r="B245" s="491"/>
      <c r="C245" s="490"/>
      <c r="D245" s="1763"/>
      <c r="E245" s="493"/>
      <c r="F245" s="493"/>
      <c r="G245" s="493">
        <f t="shared" si="77"/>
        <v>0</v>
      </c>
      <c r="H245" s="493"/>
      <c r="I245" s="493"/>
      <c r="J245" s="493"/>
      <c r="K245" s="493">
        <f t="shared" si="78"/>
        <v>0</v>
      </c>
      <c r="L245" s="493"/>
      <c r="M245" s="493">
        <f t="shared" si="79"/>
        <v>0</v>
      </c>
      <c r="N245" s="1764"/>
      <c r="P245" s="546"/>
    </row>
    <row r="246" spans="1:16" ht="21.95" customHeight="1">
      <c r="A246" s="533" t="s">
        <v>689</v>
      </c>
      <c r="B246" s="491"/>
      <c r="C246" s="490"/>
      <c r="D246" s="1763"/>
      <c r="E246" s="493"/>
      <c r="F246" s="493"/>
      <c r="G246" s="493">
        <f t="shared" si="77"/>
        <v>0</v>
      </c>
      <c r="H246" s="493"/>
      <c r="I246" s="493"/>
      <c r="J246" s="493"/>
      <c r="K246" s="493">
        <f t="shared" si="78"/>
        <v>0</v>
      </c>
      <c r="L246" s="493"/>
      <c r="M246" s="493">
        <f t="shared" si="79"/>
        <v>0</v>
      </c>
      <c r="N246" s="1764"/>
      <c r="P246" s="546"/>
    </row>
    <row r="247" spans="1:16" ht="21.95" customHeight="1">
      <c r="A247" s="537" t="s">
        <v>659</v>
      </c>
      <c r="B247" s="491"/>
      <c r="C247" s="490">
        <v>1</v>
      </c>
      <c r="D247" s="1763" t="s">
        <v>105</v>
      </c>
      <c r="E247" s="493">
        <f t="shared" ref="E247:E248" si="81">SUM(G247,I247,K247,M247)</f>
        <v>109400</v>
      </c>
      <c r="F247" s="493"/>
      <c r="G247" s="493">
        <f t="shared" si="77"/>
        <v>0</v>
      </c>
      <c r="H247" s="493"/>
      <c r="I247" s="493"/>
      <c r="J247" s="493"/>
      <c r="K247" s="493">
        <f t="shared" si="78"/>
        <v>0</v>
      </c>
      <c r="L247" s="493">
        <f>'단가(영향조사)'!$B$16</f>
        <v>109400</v>
      </c>
      <c r="M247" s="493">
        <f>TRUNC(C247*L247,0)</f>
        <v>109400</v>
      </c>
      <c r="N247" s="1764"/>
      <c r="P247" s="546"/>
    </row>
    <row r="248" spans="1:16" ht="21.95" customHeight="1">
      <c r="A248" s="537" t="s">
        <v>740</v>
      </c>
      <c r="B248" s="491"/>
      <c r="C248" s="578">
        <f>C237</f>
        <v>0</v>
      </c>
      <c r="D248" s="1763" t="s">
        <v>741</v>
      </c>
      <c r="E248" s="493">
        <f t="shared" si="81"/>
        <v>0</v>
      </c>
      <c r="F248" s="493"/>
      <c r="G248" s="493">
        <f t="shared" si="77"/>
        <v>0</v>
      </c>
      <c r="H248" s="493"/>
      <c r="I248" s="493"/>
      <c r="J248" s="493"/>
      <c r="K248" s="493">
        <f t="shared" si="78"/>
        <v>0</v>
      </c>
      <c r="L248" s="493">
        <f>'단가(영향조사)'!B19</f>
        <v>45118</v>
      </c>
      <c r="M248" s="493">
        <f t="shared" si="79"/>
        <v>0</v>
      </c>
      <c r="N248" s="1764"/>
      <c r="P248" s="546"/>
    </row>
    <row r="249" spans="1:16" ht="21.95" customHeight="1">
      <c r="A249" s="537"/>
      <c r="B249" s="491"/>
      <c r="C249" s="490"/>
      <c r="D249" s="1763"/>
      <c r="E249" s="493"/>
      <c r="F249" s="493"/>
      <c r="G249" s="493">
        <f t="shared" si="77"/>
        <v>0</v>
      </c>
      <c r="H249" s="493"/>
      <c r="I249" s="493"/>
      <c r="J249" s="493"/>
      <c r="K249" s="493">
        <f t="shared" si="78"/>
        <v>0</v>
      </c>
      <c r="L249" s="493"/>
      <c r="M249" s="493">
        <f t="shared" si="79"/>
        <v>0</v>
      </c>
      <c r="N249" s="1764"/>
      <c r="P249" s="546"/>
    </row>
    <row r="250" spans="1:16" ht="21.95" customHeight="1">
      <c r="A250" s="1774" t="s">
        <v>690</v>
      </c>
      <c r="B250" s="542"/>
      <c r="C250" s="543"/>
      <c r="D250" s="1774"/>
      <c r="E250" s="544">
        <f>SUBTOTAL(9,E231:E249)</f>
        <v>109400</v>
      </c>
      <c r="F250" s="544"/>
      <c r="G250" s="544">
        <f>SUBTOTAL(9,G231:G249)</f>
        <v>0</v>
      </c>
      <c r="H250" s="544"/>
      <c r="I250" s="544">
        <f>SUBTOTAL(9,I231:I249)</f>
        <v>0</v>
      </c>
      <c r="J250" s="544"/>
      <c r="K250" s="544">
        <f>SUBTOTAL(9,K231:K249)</f>
        <v>0</v>
      </c>
      <c r="L250" s="544"/>
      <c r="M250" s="544">
        <f>SUBTOTAL(9,M231:M249)</f>
        <v>109400</v>
      </c>
      <c r="N250" s="1775"/>
      <c r="O250" s="545"/>
      <c r="P250" s="546"/>
    </row>
    <row r="251" spans="1:16" ht="21.95" customHeight="1">
      <c r="A251" s="2026" t="s">
        <v>742</v>
      </c>
      <c r="B251" s="1999"/>
      <c r="C251" s="1999"/>
      <c r="D251" s="1999"/>
      <c r="E251" s="1999"/>
      <c r="F251" s="1999"/>
      <c r="G251" s="1999"/>
      <c r="H251" s="1999"/>
      <c r="I251" s="1999"/>
      <c r="J251" s="1999"/>
      <c r="K251" s="1999"/>
      <c r="L251" s="1999"/>
      <c r="M251" s="1999"/>
      <c r="N251" s="2027"/>
      <c r="O251" s="459"/>
      <c r="P251" s="460"/>
    </row>
    <row r="252" spans="1:16" ht="21.95" customHeight="1">
      <c r="A252" s="547" t="s">
        <v>743</v>
      </c>
      <c r="B252" s="516"/>
      <c r="C252" s="517"/>
      <c r="D252" s="465"/>
      <c r="E252" s="516"/>
      <c r="F252" s="516"/>
      <c r="G252" s="516"/>
      <c r="H252" s="516"/>
      <c r="I252" s="516"/>
      <c r="J252" s="516"/>
      <c r="K252" s="516"/>
      <c r="L252" s="516"/>
      <c r="M252" s="516"/>
      <c r="N252" s="1389">
        <f>C259</f>
        <v>0.5675</v>
      </c>
      <c r="O252" s="519"/>
    </row>
    <row r="253" spans="1:16" ht="21.95" customHeight="1">
      <c r="A253" s="2036" t="s">
        <v>646</v>
      </c>
      <c r="B253" s="2025" t="s">
        <v>647</v>
      </c>
      <c r="C253" s="2037" t="s">
        <v>118</v>
      </c>
      <c r="D253" s="2036" t="s">
        <v>95</v>
      </c>
      <c r="E253" s="2025" t="s">
        <v>648</v>
      </c>
      <c r="F253" s="2038" t="s">
        <v>641</v>
      </c>
      <c r="G253" s="2038"/>
      <c r="H253" s="2039" t="s">
        <v>643</v>
      </c>
      <c r="I253" s="2040"/>
      <c r="J253" s="2040"/>
      <c r="K253" s="2040"/>
      <c r="L253" s="2040"/>
      <c r="M253" s="2041"/>
      <c r="N253" s="2025" t="s">
        <v>649</v>
      </c>
      <c r="P253" s="467"/>
    </row>
    <row r="254" spans="1:16" ht="21.95" customHeight="1">
      <c r="A254" s="2036"/>
      <c r="B254" s="2025"/>
      <c r="C254" s="2037"/>
      <c r="D254" s="2036"/>
      <c r="E254" s="2025"/>
      <c r="F254" s="2025" t="s">
        <v>650</v>
      </c>
      <c r="G254" s="2025"/>
      <c r="H254" s="2025" t="s">
        <v>121</v>
      </c>
      <c r="I254" s="2025"/>
      <c r="J254" s="2025" t="s">
        <v>122</v>
      </c>
      <c r="K254" s="2025"/>
      <c r="L254" s="2025" t="s">
        <v>651</v>
      </c>
      <c r="M254" s="2025"/>
      <c r="N254" s="2025"/>
      <c r="P254" s="467"/>
    </row>
    <row r="255" spans="1:16" ht="21.95" customHeight="1">
      <c r="A255" s="2036"/>
      <c r="B255" s="2025"/>
      <c r="C255" s="2037"/>
      <c r="D255" s="2036"/>
      <c r="E255" s="2025"/>
      <c r="F255" s="1764" t="s">
        <v>125</v>
      </c>
      <c r="G255" s="1764" t="s">
        <v>126</v>
      </c>
      <c r="H255" s="1764" t="s">
        <v>125</v>
      </c>
      <c r="I255" s="1764" t="s">
        <v>126</v>
      </c>
      <c r="J255" s="1764" t="s">
        <v>125</v>
      </c>
      <c r="K255" s="1764" t="s">
        <v>126</v>
      </c>
      <c r="L255" s="1764" t="s">
        <v>125</v>
      </c>
      <c r="M255" s="1764" t="s">
        <v>126</v>
      </c>
      <c r="N255" s="2025"/>
      <c r="P255" s="467"/>
    </row>
    <row r="256" spans="1:16" ht="21.95" customHeight="1">
      <c r="A256" s="533" t="s">
        <v>674</v>
      </c>
      <c r="B256" s="491"/>
      <c r="C256" s="501"/>
      <c r="D256" s="1763"/>
      <c r="E256" s="493">
        <f>SUM(G256,K256,M256)</f>
        <v>0</v>
      </c>
      <c r="F256" s="493"/>
      <c r="G256" s="493">
        <f t="shared" ref="G256:G257" si="82">TRUNC(C256*F256,0)</f>
        <v>0</v>
      </c>
      <c r="H256" s="493"/>
      <c r="I256" s="493"/>
      <c r="J256" s="493"/>
      <c r="K256" s="493">
        <f t="shared" ref="K256:K257" si="83">TRUNC(C256*J256,0)</f>
        <v>0</v>
      </c>
      <c r="L256" s="493"/>
      <c r="M256" s="493">
        <f t="shared" ref="M256:M257" si="84">TRUNC(C256*L256,0)</f>
        <v>0</v>
      </c>
      <c r="N256" s="1764" t="s">
        <v>1546</v>
      </c>
      <c r="P256" s="495"/>
    </row>
    <row r="257" spans="1:16" ht="21.95" customHeight="1">
      <c r="A257" s="537" t="s">
        <v>143</v>
      </c>
      <c r="B257" s="491"/>
      <c r="C257" s="501">
        <f>0.1*$O$32</f>
        <v>4.5400000000000003E-2</v>
      </c>
      <c r="D257" s="1763" t="s">
        <v>269</v>
      </c>
      <c r="E257" s="493">
        <f>SUM(G257,I257,K257,M257)</f>
        <v>16950</v>
      </c>
      <c r="F257" s="493">
        <f>'단가(영향조사)'!$B$4</f>
        <v>373353</v>
      </c>
      <c r="G257" s="493">
        <f t="shared" si="82"/>
        <v>16950</v>
      </c>
      <c r="H257" s="493"/>
      <c r="I257" s="493"/>
      <c r="J257" s="493"/>
      <c r="K257" s="493">
        <f t="shared" si="83"/>
        <v>0</v>
      </c>
      <c r="L257" s="493"/>
      <c r="M257" s="493">
        <f t="shared" si="84"/>
        <v>0</v>
      </c>
      <c r="N257" s="1764"/>
      <c r="P257" s="495"/>
    </row>
    <row r="258" spans="1:16" ht="21.95" customHeight="1">
      <c r="A258" s="537" t="s">
        <v>144</v>
      </c>
      <c r="B258" s="491"/>
      <c r="C258" s="501">
        <v>0</v>
      </c>
      <c r="D258" s="1763" t="s">
        <v>269</v>
      </c>
      <c r="E258" s="493">
        <f>SUM(G258,I258,K258,M258)</f>
        <v>0</v>
      </c>
      <c r="F258" s="493">
        <f>'단가(영향조사)'!$B$5</f>
        <v>310884</v>
      </c>
      <c r="G258" s="493">
        <f>TRUNC(C258*F258,0)</f>
        <v>0</v>
      </c>
      <c r="H258" s="493"/>
      <c r="I258" s="493"/>
      <c r="J258" s="493"/>
      <c r="K258" s="493">
        <f>TRUNC(C258*J258,0)</f>
        <v>0</v>
      </c>
      <c r="L258" s="493"/>
      <c r="M258" s="493">
        <f>TRUNC(C258*L258,0)</f>
        <v>0</v>
      </c>
      <c r="N258" s="1764"/>
      <c r="P258" s="495"/>
    </row>
    <row r="259" spans="1:16" ht="21.95" customHeight="1">
      <c r="A259" s="537" t="s">
        <v>136</v>
      </c>
      <c r="B259" s="491"/>
      <c r="C259" s="501">
        <f>1.25*$O$32</f>
        <v>0.5675</v>
      </c>
      <c r="D259" s="1763" t="s">
        <v>269</v>
      </c>
      <c r="E259" s="493">
        <f t="shared" ref="E259:E265" si="85">SUM(G259,I259,K259,M259)</f>
        <v>167490</v>
      </c>
      <c r="F259" s="493">
        <f>'단가(영향조사)'!$B$6</f>
        <v>295138</v>
      </c>
      <c r="G259" s="493">
        <f t="shared" ref="G259:G274" si="86">TRUNC(C259*F259,0)</f>
        <v>167490</v>
      </c>
      <c r="H259" s="493"/>
      <c r="I259" s="493"/>
      <c r="J259" s="493"/>
      <c r="K259" s="493">
        <f t="shared" ref="K259:K274" si="87">TRUNC(C259*J259,0)</f>
        <v>0</v>
      </c>
      <c r="L259" s="493"/>
      <c r="M259" s="493">
        <f t="shared" ref="M259:M274" si="88">TRUNC(C259*L259,0)</f>
        <v>0</v>
      </c>
      <c r="N259" s="1764"/>
      <c r="P259" s="495"/>
    </row>
    <row r="260" spans="1:16" ht="21.95" customHeight="1">
      <c r="A260" s="537" t="s">
        <v>242</v>
      </c>
      <c r="B260" s="491"/>
      <c r="C260" s="501">
        <f>0.75*$O$32</f>
        <v>0.34050000000000002</v>
      </c>
      <c r="D260" s="1763" t="s">
        <v>269</v>
      </c>
      <c r="E260" s="493">
        <f t="shared" si="85"/>
        <v>80173</v>
      </c>
      <c r="F260" s="493">
        <f>'단가(영향조사)'!$B$7</f>
        <v>235459</v>
      </c>
      <c r="G260" s="493">
        <f t="shared" si="86"/>
        <v>80173</v>
      </c>
      <c r="H260" s="493"/>
      <c r="I260" s="493"/>
      <c r="J260" s="493"/>
      <c r="K260" s="493">
        <f t="shared" si="87"/>
        <v>0</v>
      </c>
      <c r="L260" s="493"/>
      <c r="M260" s="493">
        <f t="shared" si="88"/>
        <v>0</v>
      </c>
      <c r="N260" s="1764"/>
      <c r="P260" s="495"/>
    </row>
    <row r="261" spans="1:16" ht="21.95" customHeight="1">
      <c r="A261" s="537" t="s">
        <v>224</v>
      </c>
      <c r="B261" s="491"/>
      <c r="C261" s="501">
        <v>0</v>
      </c>
      <c r="D261" s="1763" t="s">
        <v>269</v>
      </c>
      <c r="E261" s="493">
        <f t="shared" si="85"/>
        <v>0</v>
      </c>
      <c r="F261" s="493">
        <f>'단가(영향조사)'!$B$9</f>
        <v>250087</v>
      </c>
      <c r="G261" s="493">
        <f t="shared" si="86"/>
        <v>0</v>
      </c>
      <c r="H261" s="493"/>
      <c r="I261" s="493"/>
      <c r="J261" s="493"/>
      <c r="K261" s="493">
        <f t="shared" si="87"/>
        <v>0</v>
      </c>
      <c r="L261" s="493"/>
      <c r="M261" s="493">
        <f t="shared" si="88"/>
        <v>0</v>
      </c>
      <c r="N261" s="1764"/>
      <c r="P261" s="495"/>
    </row>
    <row r="262" spans="1:16" ht="21.95" customHeight="1">
      <c r="A262" s="537" t="s">
        <v>145</v>
      </c>
      <c r="B262" s="491"/>
      <c r="C262" s="501">
        <v>0</v>
      </c>
      <c r="D262" s="1763" t="s">
        <v>269</v>
      </c>
      <c r="E262" s="493">
        <f t="shared" si="85"/>
        <v>0</v>
      </c>
      <c r="F262" s="493">
        <f>'단가(영향조사)'!$B$10</f>
        <v>218142</v>
      </c>
      <c r="G262" s="493">
        <f t="shared" si="86"/>
        <v>0</v>
      </c>
      <c r="H262" s="493"/>
      <c r="I262" s="493"/>
      <c r="J262" s="493"/>
      <c r="K262" s="493">
        <f t="shared" si="87"/>
        <v>0</v>
      </c>
      <c r="L262" s="493"/>
      <c r="M262" s="493">
        <f t="shared" si="88"/>
        <v>0</v>
      </c>
      <c r="N262" s="1764"/>
      <c r="P262" s="495"/>
    </row>
    <row r="263" spans="1:16" ht="21.95" customHeight="1">
      <c r="A263" s="537" t="s">
        <v>681</v>
      </c>
      <c r="B263" s="491"/>
      <c r="C263" s="501"/>
      <c r="D263" s="1763" t="s">
        <v>269</v>
      </c>
      <c r="E263" s="493">
        <f t="shared" si="85"/>
        <v>0</v>
      </c>
      <c r="F263" s="493"/>
      <c r="G263" s="493">
        <f t="shared" si="86"/>
        <v>0</v>
      </c>
      <c r="H263" s="493">
        <f>'단가(영향조사)'!$B$11</f>
        <v>232562</v>
      </c>
      <c r="I263" s="493">
        <f>TRUNC(C263*H263,0)</f>
        <v>0</v>
      </c>
      <c r="J263" s="493"/>
      <c r="K263" s="493">
        <f t="shared" si="87"/>
        <v>0</v>
      </c>
      <c r="L263" s="493"/>
      <c r="M263" s="493">
        <f t="shared" si="88"/>
        <v>0</v>
      </c>
      <c r="N263" s="1764"/>
      <c r="P263" s="495"/>
    </row>
    <row r="264" spans="1:16" ht="21.95" customHeight="1">
      <c r="A264" s="537" t="s">
        <v>134</v>
      </c>
      <c r="B264" s="491"/>
      <c r="C264" s="501"/>
      <c r="D264" s="1763" t="s">
        <v>269</v>
      </c>
      <c r="E264" s="493">
        <f t="shared" si="85"/>
        <v>0</v>
      </c>
      <c r="F264" s="493"/>
      <c r="G264" s="493">
        <f t="shared" si="86"/>
        <v>0</v>
      </c>
      <c r="H264" s="493">
        <f>'단가(영향조사)'!$B$12</f>
        <v>226122</v>
      </c>
      <c r="I264" s="493">
        <f>TRUNC(C264*H264,0)</f>
        <v>0</v>
      </c>
      <c r="J264" s="493"/>
      <c r="K264" s="493">
        <f t="shared" si="87"/>
        <v>0</v>
      </c>
      <c r="L264" s="493"/>
      <c r="M264" s="493">
        <f t="shared" si="88"/>
        <v>0</v>
      </c>
      <c r="N264" s="1764"/>
      <c r="P264" s="495"/>
    </row>
    <row r="265" spans="1:16" ht="21.95" customHeight="1">
      <c r="A265" s="537" t="s">
        <v>223</v>
      </c>
      <c r="B265" s="491"/>
      <c r="C265" s="501"/>
      <c r="D265" s="1763" t="s">
        <v>269</v>
      </c>
      <c r="E265" s="493">
        <f t="shared" si="85"/>
        <v>0</v>
      </c>
      <c r="F265" s="493"/>
      <c r="G265" s="493">
        <f t="shared" si="86"/>
        <v>0</v>
      </c>
      <c r="H265" s="493">
        <f>'단가(영향조사)'!$B$13</f>
        <v>172068</v>
      </c>
      <c r="I265" s="493">
        <f>TRUNC(C265*H265,0)</f>
        <v>0</v>
      </c>
      <c r="J265" s="493"/>
      <c r="K265" s="493">
        <f t="shared" si="87"/>
        <v>0</v>
      </c>
      <c r="L265" s="493"/>
      <c r="M265" s="493">
        <f t="shared" si="88"/>
        <v>0</v>
      </c>
      <c r="N265" s="1764"/>
      <c r="P265" s="495"/>
    </row>
    <row r="266" spans="1:16" ht="21.95" customHeight="1">
      <c r="A266" s="533" t="s">
        <v>682</v>
      </c>
      <c r="B266" s="491"/>
      <c r="C266" s="501"/>
      <c r="D266" s="1763"/>
      <c r="E266" s="493">
        <f t="shared" ref="E266:E271" si="89">SUM(G266,K266,M266)</f>
        <v>0</v>
      </c>
      <c r="F266" s="493"/>
      <c r="G266" s="493">
        <f t="shared" si="86"/>
        <v>0</v>
      </c>
      <c r="H266" s="493"/>
      <c r="I266" s="493"/>
      <c r="J266" s="493"/>
      <c r="K266" s="493">
        <f t="shared" si="87"/>
        <v>0</v>
      </c>
      <c r="L266" s="493"/>
      <c r="M266" s="493">
        <f t="shared" si="88"/>
        <v>0</v>
      </c>
      <c r="N266" s="1764"/>
      <c r="P266" s="495"/>
    </row>
    <row r="267" spans="1:16" ht="21.95" customHeight="1">
      <c r="A267" s="537"/>
      <c r="B267" s="491"/>
      <c r="C267" s="501"/>
      <c r="D267" s="1763"/>
      <c r="E267" s="493">
        <f t="shared" si="89"/>
        <v>0</v>
      </c>
      <c r="F267" s="493"/>
      <c r="G267" s="493">
        <f t="shared" si="86"/>
        <v>0</v>
      </c>
      <c r="H267" s="493"/>
      <c r="I267" s="493"/>
      <c r="J267" s="493"/>
      <c r="K267" s="493">
        <f t="shared" si="87"/>
        <v>0</v>
      </c>
      <c r="L267" s="493"/>
      <c r="M267" s="493">
        <f t="shared" si="88"/>
        <v>0</v>
      </c>
      <c r="N267" s="1764"/>
      <c r="P267" s="495"/>
    </row>
    <row r="268" spans="1:16" ht="21.95" customHeight="1">
      <c r="A268" s="537"/>
      <c r="B268" s="491"/>
      <c r="C268" s="501"/>
      <c r="D268" s="1763"/>
      <c r="E268" s="493">
        <f t="shared" si="89"/>
        <v>0</v>
      </c>
      <c r="F268" s="493"/>
      <c r="G268" s="493">
        <f t="shared" si="86"/>
        <v>0</v>
      </c>
      <c r="H268" s="493"/>
      <c r="I268" s="493"/>
      <c r="J268" s="493"/>
      <c r="K268" s="493">
        <f t="shared" si="87"/>
        <v>0</v>
      </c>
      <c r="L268" s="493"/>
      <c r="M268" s="493">
        <f t="shared" si="88"/>
        <v>0</v>
      </c>
      <c r="N268" s="1764"/>
      <c r="P268" s="495"/>
    </row>
    <row r="269" spans="1:16" ht="21.95" customHeight="1">
      <c r="A269" s="537"/>
      <c r="B269" s="491"/>
      <c r="C269" s="501"/>
      <c r="D269" s="1763"/>
      <c r="E269" s="493">
        <f t="shared" si="89"/>
        <v>0</v>
      </c>
      <c r="F269" s="493"/>
      <c r="G269" s="493">
        <f t="shared" si="86"/>
        <v>0</v>
      </c>
      <c r="H269" s="493"/>
      <c r="I269" s="493"/>
      <c r="J269" s="493"/>
      <c r="K269" s="493">
        <f t="shared" si="87"/>
        <v>0</v>
      </c>
      <c r="L269" s="493"/>
      <c r="M269" s="493">
        <f t="shared" si="88"/>
        <v>0</v>
      </c>
      <c r="N269" s="1764"/>
      <c r="P269" s="495"/>
    </row>
    <row r="270" spans="1:16" ht="21.95" customHeight="1">
      <c r="A270" s="537"/>
      <c r="B270" s="491"/>
      <c r="C270" s="501"/>
      <c r="D270" s="1763"/>
      <c r="E270" s="493">
        <f t="shared" si="89"/>
        <v>0</v>
      </c>
      <c r="F270" s="493"/>
      <c r="G270" s="493">
        <f t="shared" si="86"/>
        <v>0</v>
      </c>
      <c r="H270" s="493"/>
      <c r="I270" s="493"/>
      <c r="J270" s="493"/>
      <c r="K270" s="493">
        <f t="shared" si="87"/>
        <v>0</v>
      </c>
      <c r="L270" s="493"/>
      <c r="M270" s="493">
        <f t="shared" si="88"/>
        <v>0</v>
      </c>
      <c r="N270" s="1764"/>
      <c r="P270" s="495"/>
    </row>
    <row r="271" spans="1:16" ht="21.95" customHeight="1">
      <c r="A271" s="533" t="s">
        <v>689</v>
      </c>
      <c r="B271" s="491"/>
      <c r="C271" s="501"/>
      <c r="D271" s="1763"/>
      <c r="E271" s="493">
        <f t="shared" si="89"/>
        <v>0</v>
      </c>
      <c r="F271" s="493"/>
      <c r="G271" s="493">
        <f t="shared" si="86"/>
        <v>0</v>
      </c>
      <c r="H271" s="493"/>
      <c r="I271" s="493"/>
      <c r="J271" s="493"/>
      <c r="K271" s="493">
        <f t="shared" si="87"/>
        <v>0</v>
      </c>
      <c r="L271" s="493"/>
      <c r="M271" s="493">
        <f t="shared" si="88"/>
        <v>0</v>
      </c>
      <c r="N271" s="1764"/>
      <c r="P271" s="495"/>
    </row>
    <row r="272" spans="1:16" ht="21.95" customHeight="1">
      <c r="A272" s="537" t="s">
        <v>747</v>
      </c>
      <c r="B272" s="491"/>
      <c r="C272" s="490">
        <v>4</v>
      </c>
      <c r="D272" s="1763" t="s">
        <v>351</v>
      </c>
      <c r="E272" s="493">
        <f t="shared" ref="E272:E274" si="90">SUM(G272,I272,K272,M272)</f>
        <v>40000</v>
      </c>
      <c r="F272" s="493"/>
      <c r="G272" s="493">
        <f t="shared" si="86"/>
        <v>0</v>
      </c>
      <c r="H272" s="493"/>
      <c r="I272" s="493"/>
      <c r="J272" s="493"/>
      <c r="K272" s="493">
        <f t="shared" si="87"/>
        <v>0</v>
      </c>
      <c r="L272" s="493">
        <f>'단가(영향조사)'!B23</f>
        <v>10000</v>
      </c>
      <c r="M272" s="493">
        <f t="shared" si="88"/>
        <v>40000</v>
      </c>
      <c r="N272" s="1764"/>
      <c r="P272" s="495"/>
    </row>
    <row r="273" spans="1:18" ht="21.95" customHeight="1">
      <c r="A273" s="537" t="s">
        <v>748</v>
      </c>
      <c r="B273" s="1764" t="s">
        <v>271</v>
      </c>
      <c r="C273" s="578">
        <f>(50*4)/250</f>
        <v>0.8</v>
      </c>
      <c r="D273" s="1763" t="s">
        <v>351</v>
      </c>
      <c r="E273" s="493">
        <f t="shared" si="90"/>
        <v>5280</v>
      </c>
      <c r="F273" s="493"/>
      <c r="G273" s="493">
        <f t="shared" si="86"/>
        <v>0</v>
      </c>
      <c r="H273" s="493"/>
      <c r="I273" s="493"/>
      <c r="J273" s="493">
        <f>'단가(영향조사)'!B24</f>
        <v>6600</v>
      </c>
      <c r="K273" s="493">
        <f t="shared" si="87"/>
        <v>5280</v>
      </c>
      <c r="L273" s="493"/>
      <c r="M273" s="493">
        <f t="shared" si="88"/>
        <v>0</v>
      </c>
      <c r="N273" s="1765" t="s">
        <v>749</v>
      </c>
      <c r="O273" s="495"/>
      <c r="P273" s="495"/>
    </row>
    <row r="274" spans="1:18" ht="21.95" customHeight="1">
      <c r="A274" s="537" t="s">
        <v>353</v>
      </c>
      <c r="B274" s="1764" t="s">
        <v>750</v>
      </c>
      <c r="C274" s="501">
        <f>200/3000</f>
        <v>6.6666666666666666E-2</v>
      </c>
      <c r="D274" s="1763" t="s">
        <v>270</v>
      </c>
      <c r="E274" s="493">
        <f t="shared" si="90"/>
        <v>68400</v>
      </c>
      <c r="F274" s="493"/>
      <c r="G274" s="493">
        <f t="shared" si="86"/>
        <v>0</v>
      </c>
      <c r="H274" s="493"/>
      <c r="I274" s="493"/>
      <c r="J274" s="493">
        <f>'단가(영향조사)'!B20</f>
        <v>1026000</v>
      </c>
      <c r="K274" s="493">
        <f t="shared" si="87"/>
        <v>68400</v>
      </c>
      <c r="L274" s="493"/>
      <c r="M274" s="493">
        <f t="shared" si="88"/>
        <v>0</v>
      </c>
      <c r="N274" s="1765" t="s">
        <v>751</v>
      </c>
      <c r="O274" s="495"/>
      <c r="P274" s="495"/>
    </row>
    <row r="275" spans="1:18" ht="21.95" customHeight="1">
      <c r="A275" s="1774" t="s">
        <v>690</v>
      </c>
      <c r="B275" s="542"/>
      <c r="C275" s="543"/>
      <c r="D275" s="1774"/>
      <c r="E275" s="544">
        <f>SUBTOTAL(9,E256:E274)</f>
        <v>378293</v>
      </c>
      <c r="F275" s="544"/>
      <c r="G275" s="544">
        <f>SUBTOTAL(9,G256:G274)</f>
        <v>264613</v>
      </c>
      <c r="H275" s="544"/>
      <c r="I275" s="544">
        <f>SUBTOTAL(9,I256:I274)</f>
        <v>0</v>
      </c>
      <c r="J275" s="544"/>
      <c r="K275" s="544">
        <f>SUBTOTAL(9,K256:K274)</f>
        <v>73680</v>
      </c>
      <c r="L275" s="544"/>
      <c r="M275" s="544">
        <f>SUBTOTAL(9,M256:M274)</f>
        <v>40000</v>
      </c>
      <c r="N275" s="1775"/>
      <c r="O275" s="545"/>
      <c r="P275" s="546"/>
    </row>
    <row r="276" spans="1:18" ht="20.100000000000001" hidden="1" customHeight="1">
      <c r="A276" s="2026" t="s">
        <v>752</v>
      </c>
      <c r="B276" s="1999"/>
      <c r="C276" s="1999"/>
      <c r="D276" s="1999"/>
      <c r="E276" s="1999"/>
      <c r="F276" s="1999"/>
      <c r="G276" s="1999"/>
      <c r="H276" s="1999"/>
      <c r="I276" s="1999"/>
      <c r="J276" s="1999"/>
      <c r="K276" s="1999"/>
      <c r="L276" s="1999"/>
      <c r="M276" s="1999"/>
      <c r="N276" s="2027"/>
      <c r="O276" s="459"/>
    </row>
    <row r="277" spans="1:18" ht="20.100000000000001" hidden="1" customHeight="1">
      <c r="A277" s="547" t="s">
        <v>753</v>
      </c>
      <c r="B277" s="516"/>
      <c r="C277" s="517"/>
      <c r="D277" s="465"/>
      <c r="E277" s="516"/>
      <c r="F277" s="516"/>
      <c r="G277" s="516"/>
      <c r="H277" s="516"/>
      <c r="I277" s="516"/>
      <c r="J277" s="516"/>
      <c r="K277" s="516"/>
      <c r="L277" s="516"/>
      <c r="M277" s="516"/>
      <c r="N277" s="518">
        <f>C283</f>
        <v>0</v>
      </c>
      <c r="O277" s="519"/>
    </row>
    <row r="278" spans="1:18" ht="20.100000000000001" hidden="1" customHeight="1">
      <c r="A278" s="2028" t="s">
        <v>754</v>
      </c>
      <c r="B278" s="2030" t="s">
        <v>755</v>
      </c>
      <c r="C278" s="2032" t="s">
        <v>756</v>
      </c>
      <c r="D278" s="2034" t="s">
        <v>757</v>
      </c>
      <c r="E278" s="2030" t="s">
        <v>758</v>
      </c>
      <c r="F278" s="2020" t="s">
        <v>641</v>
      </c>
      <c r="G278" s="2022"/>
      <c r="H278" s="1766"/>
      <c r="I278" s="1766"/>
      <c r="J278" s="2020" t="s">
        <v>643</v>
      </c>
      <c r="K278" s="2021"/>
      <c r="L278" s="2021"/>
      <c r="M278" s="2022"/>
      <c r="N278" s="2023" t="s">
        <v>649</v>
      </c>
    </row>
    <row r="279" spans="1:18" ht="20.100000000000001" hidden="1" customHeight="1">
      <c r="A279" s="2029"/>
      <c r="B279" s="2031"/>
      <c r="C279" s="2033"/>
      <c r="D279" s="2035"/>
      <c r="E279" s="2031"/>
      <c r="F279" s="580" t="s">
        <v>125</v>
      </c>
      <c r="G279" s="580" t="s">
        <v>126</v>
      </c>
      <c r="H279" s="580"/>
      <c r="I279" s="580"/>
      <c r="J279" s="580" t="s">
        <v>125</v>
      </c>
      <c r="K279" s="580" t="s">
        <v>126</v>
      </c>
      <c r="L279" s="580" t="s">
        <v>125</v>
      </c>
      <c r="M279" s="580" t="s">
        <v>126</v>
      </c>
      <c r="N279" s="2024"/>
    </row>
    <row r="280" spans="1:18" s="468" customFormat="1" ht="20.100000000000001" hidden="1" customHeight="1">
      <c r="A280" s="581" t="s">
        <v>208</v>
      </c>
      <c r="B280" s="582"/>
      <c r="C280" s="583"/>
      <c r="D280" s="584"/>
      <c r="E280" s="585"/>
      <c r="F280" s="585"/>
      <c r="G280" s="585"/>
      <c r="H280" s="585"/>
      <c r="I280" s="585"/>
      <c r="J280" s="585"/>
      <c r="K280" s="585"/>
      <c r="L280" s="585"/>
      <c r="M280" s="585"/>
      <c r="N280" s="586" t="s">
        <v>1546</v>
      </c>
      <c r="O280" s="467"/>
      <c r="Q280" s="474"/>
      <c r="R280" s="474"/>
    </row>
    <row r="281" spans="1:18" s="468" customFormat="1" ht="20.100000000000001" hidden="1" customHeight="1">
      <c r="A281" s="587" t="s">
        <v>210</v>
      </c>
      <c r="B281" s="588"/>
      <c r="C281" s="589"/>
      <c r="D281" s="498"/>
      <c r="E281" s="590"/>
      <c r="F281" s="590"/>
      <c r="G281" s="590"/>
      <c r="H281" s="590"/>
      <c r="I281" s="590"/>
      <c r="J281" s="590"/>
      <c r="K281" s="590"/>
      <c r="L281" s="590"/>
      <c r="M281" s="590"/>
      <c r="N281" s="591"/>
      <c r="O281" s="467"/>
      <c r="Q281" s="474"/>
      <c r="R281" s="474"/>
    </row>
    <row r="282" spans="1:18" s="468" customFormat="1" ht="20.100000000000001" hidden="1" customHeight="1">
      <c r="A282" s="592" t="s">
        <v>759</v>
      </c>
      <c r="B282" s="593"/>
      <c r="C282" s="594"/>
      <c r="D282" s="595"/>
      <c r="E282" s="596"/>
      <c r="F282" s="596"/>
      <c r="G282" s="596"/>
      <c r="H282" s="596"/>
      <c r="I282" s="596"/>
      <c r="J282" s="596"/>
      <c r="K282" s="596"/>
      <c r="L282" s="596"/>
      <c r="M282" s="596"/>
      <c r="N282" s="597"/>
      <c r="O282" s="467"/>
      <c r="Q282" s="474"/>
      <c r="R282" s="474"/>
    </row>
    <row r="283" spans="1:18" s="468" customFormat="1" ht="20.100000000000001" hidden="1" customHeight="1">
      <c r="A283" s="587" t="s">
        <v>760</v>
      </c>
      <c r="B283" s="588"/>
      <c r="C283" s="589"/>
      <c r="D283" s="498"/>
      <c r="E283" s="590"/>
      <c r="F283" s="590"/>
      <c r="G283" s="590"/>
      <c r="H283" s="590"/>
      <c r="I283" s="590"/>
      <c r="J283" s="590"/>
      <c r="K283" s="590"/>
      <c r="L283" s="590"/>
      <c r="M283" s="590"/>
      <c r="N283" s="598"/>
      <c r="O283" s="467"/>
      <c r="Q283" s="474"/>
      <c r="R283" s="474"/>
    </row>
    <row r="284" spans="1:18" s="468" customFormat="1" ht="20.100000000000001" hidden="1" customHeight="1">
      <c r="A284" s="587" t="s">
        <v>761</v>
      </c>
      <c r="B284" s="588"/>
      <c r="C284" s="589"/>
      <c r="D284" s="498"/>
      <c r="E284" s="590"/>
      <c r="F284" s="590"/>
      <c r="G284" s="590"/>
      <c r="H284" s="590"/>
      <c r="I284" s="590"/>
      <c r="J284" s="590"/>
      <c r="K284" s="590"/>
      <c r="L284" s="590"/>
      <c r="M284" s="590"/>
      <c r="N284" s="598"/>
      <c r="O284" s="467"/>
      <c r="Q284" s="474"/>
      <c r="R284" s="474"/>
    </row>
    <row r="285" spans="1:18" s="468" customFormat="1" ht="20.100000000000001" hidden="1" customHeight="1">
      <c r="A285" s="587" t="s">
        <v>762</v>
      </c>
      <c r="B285" s="588"/>
      <c r="C285" s="589"/>
      <c r="D285" s="498"/>
      <c r="E285" s="590"/>
      <c r="F285" s="590"/>
      <c r="G285" s="590"/>
      <c r="H285" s="590"/>
      <c r="I285" s="590"/>
      <c r="J285" s="590"/>
      <c r="K285" s="590"/>
      <c r="L285" s="590"/>
      <c r="M285" s="590"/>
      <c r="N285" s="598"/>
      <c r="O285" s="467"/>
      <c r="Q285" s="474"/>
      <c r="R285" s="474"/>
    </row>
    <row r="286" spans="1:18" s="468" customFormat="1" ht="20.100000000000001" hidden="1" customHeight="1">
      <c r="A286" s="587" t="s">
        <v>763</v>
      </c>
      <c r="B286" s="588"/>
      <c r="C286" s="589"/>
      <c r="D286" s="498"/>
      <c r="E286" s="590"/>
      <c r="F286" s="590"/>
      <c r="G286" s="590"/>
      <c r="H286" s="590"/>
      <c r="I286" s="590"/>
      <c r="J286" s="590"/>
      <c r="K286" s="590"/>
      <c r="L286" s="590"/>
      <c r="M286" s="590"/>
      <c r="N286" s="598"/>
      <c r="O286" s="467"/>
      <c r="Q286" s="474"/>
      <c r="R286" s="474"/>
    </row>
    <row r="287" spans="1:18" s="468" customFormat="1" ht="20.100000000000001" hidden="1" customHeight="1">
      <c r="A287" s="587" t="s">
        <v>764</v>
      </c>
      <c r="B287" s="588"/>
      <c r="C287" s="589"/>
      <c r="D287" s="498"/>
      <c r="E287" s="590"/>
      <c r="F287" s="590"/>
      <c r="G287" s="590"/>
      <c r="H287" s="590"/>
      <c r="I287" s="590"/>
      <c r="J287" s="590"/>
      <c r="K287" s="590"/>
      <c r="L287" s="590"/>
      <c r="M287" s="590"/>
      <c r="N287" s="598"/>
      <c r="O287" s="467"/>
      <c r="Q287" s="474"/>
      <c r="R287" s="474"/>
    </row>
    <row r="288" spans="1:18" s="468" customFormat="1" ht="20.100000000000001" hidden="1" customHeight="1">
      <c r="A288" s="587" t="s">
        <v>212</v>
      </c>
      <c r="B288" s="588"/>
      <c r="C288" s="589"/>
      <c r="D288" s="498"/>
      <c r="E288" s="590"/>
      <c r="F288" s="590"/>
      <c r="G288" s="590"/>
      <c r="H288" s="590"/>
      <c r="I288" s="590"/>
      <c r="J288" s="590"/>
      <c r="K288" s="590"/>
      <c r="L288" s="590"/>
      <c r="M288" s="590"/>
      <c r="N288" s="598"/>
      <c r="O288" s="467"/>
      <c r="Q288" s="474"/>
      <c r="R288" s="474"/>
    </row>
    <row r="289" spans="1:18" s="468" customFormat="1" ht="20.100000000000001" hidden="1" customHeight="1">
      <c r="A289" s="587" t="s">
        <v>765</v>
      </c>
      <c r="B289" s="588"/>
      <c r="C289" s="589"/>
      <c r="D289" s="498"/>
      <c r="E289" s="590"/>
      <c r="F289" s="590"/>
      <c r="G289" s="590"/>
      <c r="H289" s="590"/>
      <c r="I289" s="590"/>
      <c r="J289" s="590"/>
      <c r="K289" s="590"/>
      <c r="L289" s="590"/>
      <c r="M289" s="590"/>
      <c r="N289" s="598"/>
      <c r="O289" s="467"/>
      <c r="Q289" s="474"/>
      <c r="R289" s="474"/>
    </row>
    <row r="290" spans="1:18" s="468" customFormat="1" ht="20.100000000000001" hidden="1" customHeight="1">
      <c r="A290" s="587" t="s">
        <v>766</v>
      </c>
      <c r="B290" s="588"/>
      <c r="C290" s="589"/>
      <c r="D290" s="498"/>
      <c r="E290" s="590"/>
      <c r="F290" s="590"/>
      <c r="G290" s="590"/>
      <c r="H290" s="590"/>
      <c r="I290" s="590"/>
      <c r="J290" s="590"/>
      <c r="K290" s="590"/>
      <c r="L290" s="590"/>
      <c r="M290" s="590"/>
      <c r="N290" s="598"/>
      <c r="O290" s="467"/>
      <c r="Q290" s="474"/>
      <c r="R290" s="474"/>
    </row>
    <row r="291" spans="1:18" s="468" customFormat="1" ht="20.100000000000001" hidden="1" customHeight="1">
      <c r="A291" s="587" t="s">
        <v>767</v>
      </c>
      <c r="B291" s="588"/>
      <c r="C291" s="589"/>
      <c r="D291" s="498"/>
      <c r="E291" s="590"/>
      <c r="F291" s="590"/>
      <c r="G291" s="590"/>
      <c r="H291" s="590"/>
      <c r="I291" s="590"/>
      <c r="J291" s="590"/>
      <c r="K291" s="590"/>
      <c r="L291" s="590"/>
      <c r="M291" s="590"/>
      <c r="N291" s="598"/>
      <c r="O291" s="467"/>
      <c r="Q291" s="474"/>
      <c r="R291" s="474"/>
    </row>
    <row r="292" spans="1:18" s="468" customFormat="1" ht="20.100000000000001" hidden="1" customHeight="1">
      <c r="A292" s="587" t="s">
        <v>768</v>
      </c>
      <c r="B292" s="588"/>
      <c r="C292" s="589"/>
      <c r="D292" s="498"/>
      <c r="E292" s="590">
        <f t="shared" ref="E292:E294" si="91">SUM(G292,K292,M292)</f>
        <v>0</v>
      </c>
      <c r="F292" s="590"/>
      <c r="G292" s="590">
        <f t="shared" ref="G292:G294" si="92">TRUNC(C292*F292,0)</f>
        <v>0</v>
      </c>
      <c r="H292" s="590"/>
      <c r="I292" s="590"/>
      <c r="J292" s="590"/>
      <c r="K292" s="590">
        <f t="shared" ref="K292:K294" si="93">TRUNC(C292*J292,0)</f>
        <v>0</v>
      </c>
      <c r="L292" s="590"/>
      <c r="M292" s="590">
        <f t="shared" ref="M292:M294" si="94">TRUNC(C292*L292,0)</f>
        <v>0</v>
      </c>
      <c r="N292" s="598"/>
      <c r="O292" s="467"/>
      <c r="Q292" s="474"/>
      <c r="R292" s="474"/>
    </row>
    <row r="293" spans="1:18" s="468" customFormat="1" ht="20.100000000000001" hidden="1" customHeight="1">
      <c r="A293" s="587" t="s">
        <v>769</v>
      </c>
      <c r="B293" s="588"/>
      <c r="C293" s="589"/>
      <c r="D293" s="498"/>
      <c r="E293" s="590">
        <f t="shared" si="91"/>
        <v>0</v>
      </c>
      <c r="F293" s="590"/>
      <c r="G293" s="590">
        <f t="shared" si="92"/>
        <v>0</v>
      </c>
      <c r="H293" s="590"/>
      <c r="I293" s="590"/>
      <c r="J293" s="590"/>
      <c r="K293" s="590">
        <f t="shared" si="93"/>
        <v>0</v>
      </c>
      <c r="L293" s="590"/>
      <c r="M293" s="590">
        <f t="shared" si="94"/>
        <v>0</v>
      </c>
      <c r="N293" s="598"/>
      <c r="O293" s="467"/>
      <c r="Q293" s="474"/>
      <c r="R293" s="474"/>
    </row>
    <row r="294" spans="1:18" s="468" customFormat="1" ht="20.100000000000001" hidden="1" customHeight="1">
      <c r="A294" s="587" t="s">
        <v>770</v>
      </c>
      <c r="B294" s="588"/>
      <c r="C294" s="589"/>
      <c r="D294" s="498"/>
      <c r="E294" s="590">
        <f t="shared" si="91"/>
        <v>0</v>
      </c>
      <c r="F294" s="590"/>
      <c r="G294" s="590">
        <f t="shared" si="92"/>
        <v>0</v>
      </c>
      <c r="H294" s="590"/>
      <c r="I294" s="590"/>
      <c r="J294" s="590"/>
      <c r="K294" s="590">
        <f t="shared" si="93"/>
        <v>0</v>
      </c>
      <c r="L294" s="590"/>
      <c r="M294" s="590">
        <f t="shared" si="94"/>
        <v>0</v>
      </c>
      <c r="N294" s="598"/>
      <c r="O294" s="467"/>
      <c r="Q294" s="474"/>
      <c r="R294" s="474"/>
    </row>
    <row r="295" spans="1:18" s="468" customFormat="1" ht="20.100000000000001" hidden="1" customHeight="1">
      <c r="A295" s="587" t="s">
        <v>771</v>
      </c>
      <c r="B295" s="588"/>
      <c r="C295" s="589"/>
      <c r="D295" s="498"/>
      <c r="E295" s="590"/>
      <c r="F295" s="590"/>
      <c r="G295" s="590"/>
      <c r="H295" s="590"/>
      <c r="I295" s="590"/>
      <c r="J295" s="590"/>
      <c r="K295" s="590"/>
      <c r="L295" s="590"/>
      <c r="M295" s="590"/>
      <c r="N295" s="598"/>
      <c r="O295" s="467"/>
      <c r="Q295" s="474"/>
      <c r="R295" s="474"/>
    </row>
    <row r="296" spans="1:18" s="468" customFormat="1" ht="20.100000000000001" hidden="1" customHeight="1">
      <c r="A296" s="587" t="s">
        <v>772</v>
      </c>
      <c r="B296" s="588"/>
      <c r="C296" s="497"/>
      <c r="D296" s="498"/>
      <c r="E296" s="590"/>
      <c r="F296" s="590"/>
      <c r="G296" s="590"/>
      <c r="H296" s="590"/>
      <c r="I296" s="590"/>
      <c r="J296" s="590"/>
      <c r="K296" s="590"/>
      <c r="L296" s="590"/>
      <c r="M296" s="590"/>
      <c r="N296" s="598"/>
      <c r="O296" s="467"/>
      <c r="Q296" s="474"/>
      <c r="R296" s="474"/>
    </row>
    <row r="297" spans="1:18" s="468" customFormat="1" ht="20.100000000000001" hidden="1" customHeight="1">
      <c r="A297" s="587" t="s">
        <v>773</v>
      </c>
      <c r="B297" s="588"/>
      <c r="C297" s="497"/>
      <c r="D297" s="498"/>
      <c r="E297" s="590"/>
      <c r="F297" s="590"/>
      <c r="G297" s="590"/>
      <c r="H297" s="590"/>
      <c r="I297" s="590"/>
      <c r="J297" s="590"/>
      <c r="K297" s="590"/>
      <c r="L297" s="590"/>
      <c r="M297" s="590"/>
      <c r="N297" s="598"/>
      <c r="O297" s="467"/>
      <c r="Q297" s="474"/>
      <c r="R297" s="474"/>
    </row>
    <row r="298" spans="1:18" s="468" customFormat="1" ht="20.100000000000001" hidden="1" customHeight="1">
      <c r="A298" s="587" t="s">
        <v>774</v>
      </c>
      <c r="B298" s="588"/>
      <c r="C298" s="534"/>
      <c r="D298" s="498"/>
      <c r="E298" s="590"/>
      <c r="F298" s="590"/>
      <c r="G298" s="590"/>
      <c r="H298" s="590"/>
      <c r="I298" s="590"/>
      <c r="J298" s="590"/>
      <c r="K298" s="590"/>
      <c r="L298" s="590"/>
      <c r="M298" s="590"/>
      <c r="N298" s="599"/>
      <c r="O298" s="495"/>
      <c r="Q298" s="474"/>
      <c r="R298" s="474"/>
    </row>
    <row r="299" spans="1:18" s="468" customFormat="1" ht="20.100000000000001" hidden="1" customHeight="1">
      <c r="A299" s="587" t="s">
        <v>775</v>
      </c>
      <c r="B299" s="588"/>
      <c r="C299" s="534"/>
      <c r="D299" s="498"/>
      <c r="E299" s="590"/>
      <c r="F299" s="590"/>
      <c r="G299" s="590"/>
      <c r="H299" s="590"/>
      <c r="I299" s="590"/>
      <c r="J299" s="590"/>
      <c r="K299" s="590"/>
      <c r="L299" s="590"/>
      <c r="M299" s="590"/>
      <c r="N299" s="599"/>
      <c r="O299" s="495"/>
      <c r="Q299" s="474"/>
      <c r="R299" s="474"/>
    </row>
    <row r="300" spans="1:18" s="468" customFormat="1" ht="20.100000000000001" hidden="1" customHeight="1">
      <c r="A300" s="600" t="s">
        <v>776</v>
      </c>
      <c r="B300" s="601"/>
      <c r="C300" s="602"/>
      <c r="D300" s="504"/>
      <c r="E300" s="603"/>
      <c r="F300" s="603"/>
      <c r="G300" s="603"/>
      <c r="H300" s="603"/>
      <c r="I300" s="603"/>
      <c r="J300" s="603"/>
      <c r="K300" s="603"/>
      <c r="L300" s="603"/>
      <c r="M300" s="603"/>
      <c r="N300" s="604"/>
      <c r="O300" s="495"/>
      <c r="Q300" s="474"/>
      <c r="R300" s="474"/>
    </row>
  </sheetData>
  <mergeCells count="166">
    <mergeCell ref="A1:N1"/>
    <mergeCell ref="A3:A5"/>
    <mergeCell ref="B3:B5"/>
    <mergeCell ref="C3:C5"/>
    <mergeCell ref="D3:D5"/>
    <mergeCell ref="E3:E5"/>
    <mergeCell ref="F3:G3"/>
    <mergeCell ref="H3:M3"/>
    <mergeCell ref="N3:N5"/>
    <mergeCell ref="F4:G4"/>
    <mergeCell ref="H4:I4"/>
    <mergeCell ref="J4:K4"/>
    <mergeCell ref="L4:M4"/>
    <mergeCell ref="A26:N26"/>
    <mergeCell ref="A28:A30"/>
    <mergeCell ref="B28:B30"/>
    <mergeCell ref="C28:C30"/>
    <mergeCell ref="D28:D30"/>
    <mergeCell ref="E28:E30"/>
    <mergeCell ref="F28:G28"/>
    <mergeCell ref="B41:E41"/>
    <mergeCell ref="B42:E42"/>
    <mergeCell ref="B43:E43"/>
    <mergeCell ref="B44:E44"/>
    <mergeCell ref="B45:E45"/>
    <mergeCell ref="A51:N51"/>
    <mergeCell ref="H28:M28"/>
    <mergeCell ref="N28:N30"/>
    <mergeCell ref="F29:G29"/>
    <mergeCell ref="H29:I29"/>
    <mergeCell ref="J29:K29"/>
    <mergeCell ref="L29:M29"/>
    <mergeCell ref="B66:E66"/>
    <mergeCell ref="B67:E67"/>
    <mergeCell ref="B68:E68"/>
    <mergeCell ref="B69:E69"/>
    <mergeCell ref="B70:E70"/>
    <mergeCell ref="A76:N76"/>
    <mergeCell ref="H53:M53"/>
    <mergeCell ref="N53:N55"/>
    <mergeCell ref="F54:G54"/>
    <mergeCell ref="H54:I54"/>
    <mergeCell ref="J54:K54"/>
    <mergeCell ref="L54:M54"/>
    <mergeCell ref="A53:A55"/>
    <mergeCell ref="B53:B55"/>
    <mergeCell ref="C53:C55"/>
    <mergeCell ref="D53:D55"/>
    <mergeCell ref="E53:E55"/>
    <mergeCell ref="F53:G53"/>
    <mergeCell ref="H78:M78"/>
    <mergeCell ref="N78:N80"/>
    <mergeCell ref="F79:G79"/>
    <mergeCell ref="H79:I79"/>
    <mergeCell ref="J79:K79"/>
    <mergeCell ref="L79:M79"/>
    <mergeCell ref="A78:A80"/>
    <mergeCell ref="B78:B80"/>
    <mergeCell ref="C78:C80"/>
    <mergeCell ref="D78:D80"/>
    <mergeCell ref="E78:E80"/>
    <mergeCell ref="F78:G78"/>
    <mergeCell ref="F104:G104"/>
    <mergeCell ref="H104:I104"/>
    <mergeCell ref="J104:K104"/>
    <mergeCell ref="L104:M104"/>
    <mergeCell ref="A126:N126"/>
    <mergeCell ref="B127:E127"/>
    <mergeCell ref="A101:N101"/>
    <mergeCell ref="B102:C102"/>
    <mergeCell ref="A103:A105"/>
    <mergeCell ref="B103:B105"/>
    <mergeCell ref="C103:C105"/>
    <mergeCell ref="D103:D105"/>
    <mergeCell ref="E103:E105"/>
    <mergeCell ref="F103:G103"/>
    <mergeCell ref="H103:M103"/>
    <mergeCell ref="N103:N105"/>
    <mergeCell ref="H128:M128"/>
    <mergeCell ref="N128:N130"/>
    <mergeCell ref="F129:G129"/>
    <mergeCell ref="H129:I129"/>
    <mergeCell ref="J129:K129"/>
    <mergeCell ref="L129:M129"/>
    <mergeCell ref="A128:A130"/>
    <mergeCell ref="B128:B130"/>
    <mergeCell ref="C128:C130"/>
    <mergeCell ref="D128:D130"/>
    <mergeCell ref="E128:E130"/>
    <mergeCell ref="F128:G128"/>
    <mergeCell ref="F154:G154"/>
    <mergeCell ref="H154:I154"/>
    <mergeCell ref="J154:K154"/>
    <mergeCell ref="L154:M154"/>
    <mergeCell ref="A176:N176"/>
    <mergeCell ref="B177:E177"/>
    <mergeCell ref="A151:N151"/>
    <mergeCell ref="B152:E152"/>
    <mergeCell ref="A153:A155"/>
    <mergeCell ref="B153:B155"/>
    <mergeCell ref="C153:C155"/>
    <mergeCell ref="D153:D155"/>
    <mergeCell ref="E153:E155"/>
    <mergeCell ref="F153:G153"/>
    <mergeCell ref="H153:M153"/>
    <mergeCell ref="N153:N155"/>
    <mergeCell ref="H178:M178"/>
    <mergeCell ref="N178:N180"/>
    <mergeCell ref="F179:G179"/>
    <mergeCell ref="H179:I179"/>
    <mergeCell ref="J179:K179"/>
    <mergeCell ref="L179:M179"/>
    <mergeCell ref="A178:A180"/>
    <mergeCell ref="B178:B180"/>
    <mergeCell ref="C178:C180"/>
    <mergeCell ref="D178:D180"/>
    <mergeCell ref="E178:E180"/>
    <mergeCell ref="F178:G178"/>
    <mergeCell ref="A201:N201"/>
    <mergeCell ref="A203:A205"/>
    <mergeCell ref="B203:B205"/>
    <mergeCell ref="C203:C205"/>
    <mergeCell ref="D203:D205"/>
    <mergeCell ref="E203:E205"/>
    <mergeCell ref="F203:G203"/>
    <mergeCell ref="H203:M203"/>
    <mergeCell ref="N203:N205"/>
    <mergeCell ref="F204:G204"/>
    <mergeCell ref="H228:M228"/>
    <mergeCell ref="N228:N230"/>
    <mergeCell ref="F229:G229"/>
    <mergeCell ref="H229:I229"/>
    <mergeCell ref="J229:K229"/>
    <mergeCell ref="L229:M229"/>
    <mergeCell ref="H204:I204"/>
    <mergeCell ref="J204:K204"/>
    <mergeCell ref="L204:M204"/>
    <mergeCell ref="A226:N226"/>
    <mergeCell ref="A228:A230"/>
    <mergeCell ref="B228:B230"/>
    <mergeCell ref="C228:C230"/>
    <mergeCell ref="D228:D230"/>
    <mergeCell ref="E228:E230"/>
    <mergeCell ref="F228:G228"/>
    <mergeCell ref="A251:N251"/>
    <mergeCell ref="A253:A255"/>
    <mergeCell ref="B253:B255"/>
    <mergeCell ref="C253:C255"/>
    <mergeCell ref="D253:D255"/>
    <mergeCell ref="E253:E255"/>
    <mergeCell ref="F253:G253"/>
    <mergeCell ref="H253:M253"/>
    <mergeCell ref="N253:N255"/>
    <mergeCell ref="F254:G254"/>
    <mergeCell ref="J278:M278"/>
    <mergeCell ref="N278:N279"/>
    <mergeCell ref="H254:I254"/>
    <mergeCell ref="J254:K254"/>
    <mergeCell ref="L254:M254"/>
    <mergeCell ref="A276:N276"/>
    <mergeCell ref="A278:A279"/>
    <mergeCell ref="B278:B279"/>
    <mergeCell ref="C278:C279"/>
    <mergeCell ref="D278:D279"/>
    <mergeCell ref="E278:E279"/>
    <mergeCell ref="F278:G278"/>
  </mergeCells>
  <phoneticPr fontId="9" type="noConversion"/>
  <printOptions horizontalCentered="1"/>
  <pageMargins left="0.7" right="0.7" top="0.75" bottom="0.75" header="0.3" footer="0.3"/>
  <pageSetup paperSize="9" scale="82" fitToHeight="0" orientation="landscape" r:id="rId1"/>
  <headerFooter alignWithMargins="0"/>
  <rowBreaks count="10" manualBreakCount="10">
    <brk id="25" max="13" man="1"/>
    <brk id="50" max="13" man="1"/>
    <brk id="75" max="13" man="1"/>
    <brk id="100" max="13" man="1"/>
    <brk id="125" max="13" man="1"/>
    <brk id="150" max="13" man="1"/>
    <brk id="175" max="13" man="1"/>
    <brk id="200" max="13" man="1"/>
    <brk id="225" max="13" man="1"/>
    <brk id="25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52BF5-CE34-4A5D-80AB-C514FAA61FB2}">
  <sheetPr>
    <pageSetUpPr fitToPage="1"/>
  </sheetPr>
  <dimension ref="A1:AO449"/>
  <sheetViews>
    <sheetView showZeros="0" view="pageBreakPreview" topLeftCell="M1" zoomScaleNormal="70" zoomScaleSheetLayoutView="100" workbookViewId="0">
      <selection sqref="A1:Z1"/>
    </sheetView>
  </sheetViews>
  <sheetFormatPr defaultRowHeight="19.7" customHeight="1"/>
  <cols>
    <col min="1" max="1" width="23.625" style="677" hidden="1" customWidth="1"/>
    <col min="2" max="2" width="9.625" style="677" hidden="1" customWidth="1"/>
    <col min="3" max="3" width="6.875" style="677" hidden="1" customWidth="1"/>
    <col min="4" max="4" width="4.875" style="677" hidden="1" customWidth="1"/>
    <col min="5" max="5" width="13.375" style="678" hidden="1" customWidth="1"/>
    <col min="6" max="6" width="9.625" style="678" hidden="1" customWidth="1"/>
    <col min="7" max="7" width="11.75" style="678" hidden="1" customWidth="1"/>
    <col min="8" max="8" width="9.625" style="678" hidden="1" customWidth="1"/>
    <col min="9" max="9" width="11.75" style="678" hidden="1" customWidth="1"/>
    <col min="10" max="10" width="9.625" style="678" hidden="1" customWidth="1"/>
    <col min="11" max="11" width="11.75" style="678" hidden="1" customWidth="1"/>
    <col min="12" max="12" width="18.75" style="677" hidden="1" customWidth="1"/>
    <col min="13" max="13" width="24.125" style="640" customWidth="1"/>
    <col min="14" max="14" width="10" style="640" customWidth="1"/>
    <col min="15" max="15" width="8" style="640" bestFit="1" customWidth="1"/>
    <col min="16" max="16" width="9" style="679" customWidth="1"/>
    <col min="17" max="17" width="10" style="680" customWidth="1"/>
    <col min="18" max="18" width="8.5" style="640" customWidth="1"/>
    <col min="19" max="19" width="10" style="640" customWidth="1"/>
    <col min="20" max="20" width="8.5" style="640" customWidth="1"/>
    <col min="21" max="21" width="10" style="640" customWidth="1"/>
    <col min="22" max="22" width="8.5" style="640" customWidth="1"/>
    <col min="23" max="23" width="10" style="640" customWidth="1"/>
    <col min="24" max="24" width="8.5" style="640" customWidth="1"/>
    <col min="25" max="25" width="10" style="640" customWidth="1"/>
    <col min="26" max="26" width="32.125" style="680" bestFit="1" customWidth="1"/>
    <col min="27" max="27" width="12" style="640" customWidth="1"/>
    <col min="28" max="28" width="9.75" style="640" customWidth="1"/>
    <col min="29" max="30" width="10" style="640" customWidth="1"/>
    <col min="31" max="31" width="15.875" style="640" customWidth="1"/>
    <col min="32" max="40" width="10" style="640" customWidth="1"/>
    <col min="41" max="41" width="13.75" style="640" bestFit="1" customWidth="1"/>
    <col min="42" max="16384" width="9" style="640"/>
  </cols>
  <sheetData>
    <row r="1" spans="1:41" ht="33.75" customHeight="1">
      <c r="A1" s="681"/>
      <c r="B1" s="682"/>
      <c r="C1" s="682"/>
      <c r="D1" s="683"/>
      <c r="E1" s="2046" t="s">
        <v>859</v>
      </c>
      <c r="F1" s="2046"/>
      <c r="G1" s="2046"/>
      <c r="H1" s="2046"/>
      <c r="I1" s="684"/>
      <c r="J1" s="684"/>
      <c r="K1" s="684"/>
      <c r="L1" s="685"/>
      <c r="M1" s="2045" t="s">
        <v>1715</v>
      </c>
      <c r="N1" s="2045"/>
      <c r="O1" s="2045"/>
      <c r="P1" s="2045"/>
      <c r="Q1" s="2045"/>
      <c r="R1" s="2045"/>
      <c r="S1" s="2045"/>
      <c r="T1" s="2045"/>
      <c r="U1" s="2045"/>
      <c r="V1" s="2045"/>
      <c r="W1" s="2045"/>
      <c r="X1" s="2045"/>
      <c r="Y1" s="2045"/>
      <c r="Z1" s="2045"/>
    </row>
    <row r="2" spans="1:41" ht="21.95" customHeight="1">
      <c r="A2" s="686"/>
      <c r="B2" s="687"/>
      <c r="C2" s="688"/>
      <c r="D2" s="683"/>
      <c r="E2" s="2090"/>
      <c r="F2" s="2090"/>
      <c r="G2" s="2090"/>
      <c r="H2" s="2090"/>
      <c r="I2" s="684"/>
      <c r="J2" s="684"/>
      <c r="K2" s="684"/>
      <c r="L2" s="685"/>
      <c r="M2" s="1392" t="s">
        <v>787</v>
      </c>
      <c r="N2" s="1979">
        <f>Q23</f>
        <v>10509755</v>
      </c>
      <c r="O2" s="1979"/>
      <c r="P2" s="1393" t="s">
        <v>3</v>
      </c>
      <c r="Q2" s="1979"/>
      <c r="R2" s="1979"/>
      <c r="S2" s="1979"/>
      <c r="T2" s="1979"/>
      <c r="U2" s="1979"/>
      <c r="V2" s="1979"/>
      <c r="W2" s="1394"/>
      <c r="X2" s="2091" t="s">
        <v>861</v>
      </c>
      <c r="Y2" s="2092"/>
      <c r="Z2" s="2092"/>
    </row>
    <row r="3" spans="1:41" ht="21.95" customHeight="1">
      <c r="A3" s="2069" t="s">
        <v>646</v>
      </c>
      <c r="B3" s="2072" t="s">
        <v>788</v>
      </c>
      <c r="C3" s="2072" t="s">
        <v>118</v>
      </c>
      <c r="D3" s="2072" t="s">
        <v>5</v>
      </c>
      <c r="E3" s="2075" t="s">
        <v>789</v>
      </c>
      <c r="F3" s="2078" t="s">
        <v>790</v>
      </c>
      <c r="G3" s="2079"/>
      <c r="H3" s="2061" t="s">
        <v>862</v>
      </c>
      <c r="I3" s="2062"/>
      <c r="J3" s="2062"/>
      <c r="K3" s="2063"/>
      <c r="L3" s="2064" t="s">
        <v>863</v>
      </c>
      <c r="M3" s="1980" t="s">
        <v>646</v>
      </c>
      <c r="N3" s="1986" t="s">
        <v>788</v>
      </c>
      <c r="O3" s="1986" t="s">
        <v>118</v>
      </c>
      <c r="P3" s="1986" t="s">
        <v>5</v>
      </c>
      <c r="Q3" s="1987" t="s">
        <v>789</v>
      </c>
      <c r="R3" s="1990" t="s">
        <v>790</v>
      </c>
      <c r="S3" s="2055"/>
      <c r="T3" s="2056" t="s">
        <v>862</v>
      </c>
      <c r="U3" s="2057"/>
      <c r="V3" s="2057"/>
      <c r="W3" s="2057"/>
      <c r="X3" s="2057"/>
      <c r="Y3" s="2058"/>
      <c r="Z3" s="2048" t="s">
        <v>863</v>
      </c>
      <c r="AO3" s="747"/>
    </row>
    <row r="4" spans="1:41" ht="21.95" customHeight="1">
      <c r="A4" s="2070"/>
      <c r="B4" s="2073"/>
      <c r="C4" s="2073"/>
      <c r="D4" s="2073"/>
      <c r="E4" s="2076"/>
      <c r="F4" s="2059" t="s">
        <v>650</v>
      </c>
      <c r="G4" s="2060"/>
      <c r="H4" s="2059" t="s">
        <v>122</v>
      </c>
      <c r="I4" s="2060"/>
      <c r="J4" s="2059" t="s">
        <v>651</v>
      </c>
      <c r="K4" s="2060"/>
      <c r="L4" s="2065"/>
      <c r="M4" s="2067"/>
      <c r="N4" s="2051"/>
      <c r="O4" s="2051"/>
      <c r="P4" s="2051"/>
      <c r="Q4" s="2053"/>
      <c r="R4" s="1995" t="s">
        <v>650</v>
      </c>
      <c r="S4" s="1996"/>
      <c r="T4" s="1995" t="s">
        <v>121</v>
      </c>
      <c r="U4" s="1996"/>
      <c r="V4" s="1995" t="s">
        <v>122</v>
      </c>
      <c r="W4" s="1996"/>
      <c r="X4" s="2016" t="s">
        <v>651</v>
      </c>
      <c r="Y4" s="2017"/>
      <c r="Z4" s="2049"/>
      <c r="AB4" s="710" t="s">
        <v>868</v>
      </c>
      <c r="AC4" s="1395">
        <v>0.83</v>
      </c>
      <c r="AE4" s="747"/>
    </row>
    <row r="5" spans="1:41" ht="21.95" customHeight="1">
      <c r="A5" s="2071"/>
      <c r="B5" s="2074"/>
      <c r="C5" s="2074"/>
      <c r="D5" s="2074"/>
      <c r="E5" s="2077"/>
      <c r="F5" s="689" t="s">
        <v>4</v>
      </c>
      <c r="G5" s="689" t="s">
        <v>792</v>
      </c>
      <c r="H5" s="689" t="s">
        <v>4</v>
      </c>
      <c r="I5" s="689" t="s">
        <v>793</v>
      </c>
      <c r="J5" s="689"/>
      <c r="K5" s="689"/>
      <c r="L5" s="2066"/>
      <c r="M5" s="2068"/>
      <c r="N5" s="2052"/>
      <c r="O5" s="2052"/>
      <c r="P5" s="2052"/>
      <c r="Q5" s="2054"/>
      <c r="R5" s="1396" t="s">
        <v>4</v>
      </c>
      <c r="S5" s="1396" t="s">
        <v>792</v>
      </c>
      <c r="T5" s="1396" t="s">
        <v>4</v>
      </c>
      <c r="U5" s="1396" t="s">
        <v>793</v>
      </c>
      <c r="V5" s="1396" t="s">
        <v>4</v>
      </c>
      <c r="W5" s="1396" t="s">
        <v>793</v>
      </c>
      <c r="X5" s="1396" t="s">
        <v>4</v>
      </c>
      <c r="Y5" s="1396" t="s">
        <v>793</v>
      </c>
      <c r="Z5" s="2050"/>
      <c r="AA5" s="691"/>
      <c r="AE5" s="747"/>
    </row>
    <row r="6" spans="1:41" ht="21.95" customHeight="1">
      <c r="A6" s="692" t="str">
        <f>E24</f>
        <v>시설현황조사</v>
      </c>
      <c r="B6" s="693"/>
      <c r="C6" s="694" t="e">
        <f>#REF!</f>
        <v>#REF!</v>
      </c>
      <c r="D6" s="693" t="s">
        <v>105</v>
      </c>
      <c r="E6" s="695" t="e">
        <f t="shared" ref="E6" si="0">SUM(G6,I6,K6)</f>
        <v>#REF!</v>
      </c>
      <c r="F6" s="696"/>
      <c r="G6" s="696" t="e">
        <f>G48</f>
        <v>#REF!</v>
      </c>
      <c r="H6" s="696"/>
      <c r="I6" s="696" t="e">
        <f>I48</f>
        <v>#REF!</v>
      </c>
      <c r="J6" s="696"/>
      <c r="K6" s="696" t="e">
        <f>K48</f>
        <v>#REF!</v>
      </c>
      <c r="L6" s="697"/>
      <c r="M6" s="1397" t="s">
        <v>1550</v>
      </c>
      <c r="N6" s="1398"/>
      <c r="O6" s="1399">
        <v>1</v>
      </c>
      <c r="P6" s="1769" t="s">
        <v>105</v>
      </c>
      <c r="Q6" s="1401">
        <f>S6+U6+W6+Y6</f>
        <v>523523</v>
      </c>
      <c r="R6" s="1401">
        <f>S48</f>
        <v>0</v>
      </c>
      <c r="S6" s="1401">
        <f t="shared" ref="S6:S13" si="1">TRUNC($O6*R6)</f>
        <v>0</v>
      </c>
      <c r="T6" s="1401">
        <f>U48</f>
        <v>523523</v>
      </c>
      <c r="U6" s="1402">
        <f t="shared" ref="U6:W20" si="2">TRUNC($O6*T6)</f>
        <v>523523</v>
      </c>
      <c r="V6" s="1401">
        <f>W48</f>
        <v>0</v>
      </c>
      <c r="W6" s="1401">
        <f t="shared" si="2"/>
        <v>0</v>
      </c>
      <c r="X6" s="1401">
        <f>Y48</f>
        <v>0</v>
      </c>
      <c r="Y6" s="1401">
        <f t="shared" ref="Y6:Y13" si="3">TRUNC($O6*X6)</f>
        <v>0</v>
      </c>
      <c r="Z6" s="1767" t="s">
        <v>865</v>
      </c>
      <c r="AC6" s="747"/>
      <c r="AE6" s="1404"/>
    </row>
    <row r="7" spans="1:41" ht="21.95" customHeight="1">
      <c r="A7" s="704" t="str">
        <f>E99</f>
        <v>공내청소</v>
      </c>
      <c r="B7" s="705"/>
      <c r="C7" s="706">
        <f>C106</f>
        <v>966</v>
      </c>
      <c r="D7" s="705" t="s">
        <v>794</v>
      </c>
      <c r="E7" s="695">
        <f>SUM(G7,I7,K7)</f>
        <v>19049484</v>
      </c>
      <c r="F7" s="695"/>
      <c r="G7" s="695">
        <f>G123</f>
        <v>4622028</v>
      </c>
      <c r="H7" s="695"/>
      <c r="I7" s="695">
        <f>I123</f>
        <v>4390242</v>
      </c>
      <c r="J7" s="695"/>
      <c r="K7" s="695">
        <f>K123</f>
        <v>10037214</v>
      </c>
      <c r="L7" s="707"/>
      <c r="M7" s="1405" t="s">
        <v>1551</v>
      </c>
      <c r="N7" s="1406"/>
      <c r="O7" s="1407">
        <v>1</v>
      </c>
      <c r="P7" s="1762" t="s">
        <v>105</v>
      </c>
      <c r="Q7" s="1401">
        <f t="shared" ref="Q7:Q20" si="4">S7+U7+W7+Y7</f>
        <v>1639168</v>
      </c>
      <c r="R7" s="1402">
        <f>S73</f>
        <v>244964</v>
      </c>
      <c r="S7" s="1402">
        <f t="shared" si="1"/>
        <v>244964</v>
      </c>
      <c r="T7" s="1402">
        <f>U73</f>
        <v>1249852</v>
      </c>
      <c r="U7" s="1402">
        <f t="shared" si="2"/>
        <v>1249852</v>
      </c>
      <c r="V7" s="1402">
        <f>W73</f>
        <v>61736</v>
      </c>
      <c r="W7" s="1402">
        <f t="shared" si="2"/>
        <v>61736</v>
      </c>
      <c r="X7" s="1402">
        <f>Y73</f>
        <v>82616</v>
      </c>
      <c r="Y7" s="1402">
        <f t="shared" si="3"/>
        <v>82616</v>
      </c>
      <c r="Z7" s="1409" t="s">
        <v>867</v>
      </c>
      <c r="AO7" s="747"/>
    </row>
    <row r="8" spans="1:41" ht="21.95" customHeight="1">
      <c r="A8" s="704" t="str">
        <f>E424</f>
        <v>시설정비 및 설치</v>
      </c>
      <c r="B8" s="705"/>
      <c r="C8" s="706">
        <f>'[381]2-2. 공종별 내역(사후관리)'!L5</f>
        <v>12</v>
      </c>
      <c r="D8" s="705" t="s">
        <v>105</v>
      </c>
      <c r="E8" s="695">
        <f>SUM(G8,I8,K8)</f>
        <v>56848</v>
      </c>
      <c r="F8" s="695"/>
      <c r="G8" s="695">
        <f>G448</f>
        <v>0</v>
      </c>
      <c r="H8" s="695"/>
      <c r="I8" s="695">
        <f>I448</f>
        <v>56848</v>
      </c>
      <c r="J8" s="695"/>
      <c r="K8" s="695">
        <f>K448</f>
        <v>0</v>
      </c>
      <c r="L8" s="711"/>
      <c r="M8" s="1405" t="s">
        <v>869</v>
      </c>
      <c r="N8" s="1406"/>
      <c r="O8" s="1407">
        <v>1</v>
      </c>
      <c r="P8" s="1762" t="s">
        <v>794</v>
      </c>
      <c r="Q8" s="1401">
        <f t="shared" si="4"/>
        <v>15231</v>
      </c>
      <c r="R8" s="1402">
        <f>S98</f>
        <v>2635</v>
      </c>
      <c r="S8" s="1402">
        <f t="shared" si="1"/>
        <v>2635</v>
      </c>
      <c r="T8" s="1402">
        <f>U98</f>
        <v>4413</v>
      </c>
      <c r="U8" s="1402">
        <f t="shared" si="2"/>
        <v>4413</v>
      </c>
      <c r="V8" s="1402">
        <f>W98</f>
        <v>7498</v>
      </c>
      <c r="W8" s="1402">
        <f t="shared" si="2"/>
        <v>7498</v>
      </c>
      <c r="X8" s="1402">
        <f>Y98</f>
        <v>685</v>
      </c>
      <c r="Y8" s="1402">
        <f t="shared" si="3"/>
        <v>685</v>
      </c>
      <c r="Z8" s="1409" t="s">
        <v>870</v>
      </c>
    </row>
    <row r="9" spans="1:41" ht="21.95" customHeight="1">
      <c r="A9" s="712"/>
      <c r="B9" s="705"/>
      <c r="C9" s="706"/>
      <c r="D9" s="705"/>
      <c r="E9" s="695">
        <f t="shared" ref="E9:E15" si="5">SUM(G9,I9,K9)</f>
        <v>0</v>
      </c>
      <c r="F9" s="695"/>
      <c r="G9" s="695">
        <f t="shared" ref="G9:G22" si="6">TRUNC(C9*F9,0)</f>
        <v>0</v>
      </c>
      <c r="H9" s="695"/>
      <c r="I9" s="695">
        <f t="shared" ref="I9:I22" si="7">TRUNC(C9*H9,0)</f>
        <v>0</v>
      </c>
      <c r="J9" s="695"/>
      <c r="K9" s="695">
        <f>TRUNC(C9*J9,0)</f>
        <v>0</v>
      </c>
      <c r="L9" s="711"/>
      <c r="M9" s="1405" t="s">
        <v>1552</v>
      </c>
      <c r="N9" s="1406"/>
      <c r="O9" s="1407">
        <v>1</v>
      </c>
      <c r="P9" s="1762" t="s">
        <v>105</v>
      </c>
      <c r="Q9" s="1401">
        <f t="shared" si="4"/>
        <v>105446</v>
      </c>
      <c r="R9" s="1402">
        <f>S123</f>
        <v>0</v>
      </c>
      <c r="S9" s="1402">
        <f t="shared" si="1"/>
        <v>0</v>
      </c>
      <c r="T9" s="1402">
        <f>U123</f>
        <v>83960</v>
      </c>
      <c r="U9" s="1402">
        <f t="shared" si="2"/>
        <v>83960</v>
      </c>
      <c r="V9" s="1402">
        <f>W123</f>
        <v>0</v>
      </c>
      <c r="W9" s="1402">
        <f t="shared" si="2"/>
        <v>0</v>
      </c>
      <c r="X9" s="1402">
        <f>Y123</f>
        <v>21486</v>
      </c>
      <c r="Y9" s="1402">
        <f t="shared" si="3"/>
        <v>21486</v>
      </c>
      <c r="Z9" s="1409" t="s">
        <v>872</v>
      </c>
      <c r="AO9" s="1404"/>
    </row>
    <row r="10" spans="1:41" ht="21.95" customHeight="1">
      <c r="A10" s="712"/>
      <c r="B10" s="714"/>
      <c r="C10" s="715"/>
      <c r="D10" s="714"/>
      <c r="E10" s="695">
        <f t="shared" si="5"/>
        <v>0</v>
      </c>
      <c r="F10" s="695"/>
      <c r="G10" s="695">
        <f t="shared" si="6"/>
        <v>0</v>
      </c>
      <c r="H10" s="695"/>
      <c r="I10" s="695">
        <f t="shared" si="7"/>
        <v>0</v>
      </c>
      <c r="J10" s="695"/>
      <c r="K10" s="695">
        <f t="shared" ref="K10:K11" si="8">TRUNC(C10*J10,0)</f>
        <v>0</v>
      </c>
      <c r="L10" s="711"/>
      <c r="M10" s="1405" t="s">
        <v>873</v>
      </c>
      <c r="N10" s="1406"/>
      <c r="O10" s="1407">
        <v>1</v>
      </c>
      <c r="P10" s="1762" t="s">
        <v>794</v>
      </c>
      <c r="Q10" s="1401">
        <f t="shared" si="4"/>
        <v>1000</v>
      </c>
      <c r="R10" s="1402">
        <f>S148</f>
        <v>0</v>
      </c>
      <c r="S10" s="1402">
        <f t="shared" si="1"/>
        <v>0</v>
      </c>
      <c r="T10" s="1402">
        <f>U148</f>
        <v>0</v>
      </c>
      <c r="U10" s="1402">
        <f t="shared" si="2"/>
        <v>0</v>
      </c>
      <c r="V10" s="1402">
        <f>W148</f>
        <v>1000</v>
      </c>
      <c r="W10" s="1402">
        <f t="shared" si="2"/>
        <v>1000</v>
      </c>
      <c r="X10" s="1402">
        <f>Y148</f>
        <v>0</v>
      </c>
      <c r="Y10" s="1402">
        <f t="shared" si="3"/>
        <v>0</v>
      </c>
      <c r="Z10" s="1409" t="s">
        <v>874</v>
      </c>
    </row>
    <row r="11" spans="1:41" ht="21.95" customHeight="1">
      <c r="A11" s="712"/>
      <c r="B11" s="714"/>
      <c r="C11" s="715"/>
      <c r="D11" s="714"/>
      <c r="E11" s="695">
        <f t="shared" si="5"/>
        <v>0</v>
      </c>
      <c r="F11" s="695"/>
      <c r="G11" s="695">
        <f t="shared" si="6"/>
        <v>0</v>
      </c>
      <c r="H11" s="695"/>
      <c r="I11" s="695">
        <f t="shared" si="7"/>
        <v>0</v>
      </c>
      <c r="J11" s="695"/>
      <c r="K11" s="695">
        <f t="shared" si="8"/>
        <v>0</v>
      </c>
      <c r="L11" s="711"/>
      <c r="M11" s="1405" t="s">
        <v>875</v>
      </c>
      <c r="N11" s="1406"/>
      <c r="O11" s="1407">
        <v>1</v>
      </c>
      <c r="P11" s="1762" t="s">
        <v>105</v>
      </c>
      <c r="Q11" s="1401">
        <f t="shared" si="4"/>
        <v>537402</v>
      </c>
      <c r="R11" s="1402">
        <f>S173</f>
        <v>0</v>
      </c>
      <c r="S11" s="1402">
        <f t="shared" si="1"/>
        <v>0</v>
      </c>
      <c r="T11" s="1402">
        <f>U173</f>
        <v>0</v>
      </c>
      <c r="U11" s="1402">
        <f t="shared" si="2"/>
        <v>0</v>
      </c>
      <c r="V11" s="1402">
        <f>W173</f>
        <v>0</v>
      </c>
      <c r="W11" s="1402">
        <f t="shared" si="2"/>
        <v>0</v>
      </c>
      <c r="X11" s="1402">
        <f>Y173</f>
        <v>537402</v>
      </c>
      <c r="Y11" s="1402">
        <f t="shared" si="3"/>
        <v>537402</v>
      </c>
      <c r="Z11" s="1409" t="s">
        <v>876</v>
      </c>
    </row>
    <row r="12" spans="1:41" ht="21.95" customHeight="1">
      <c r="A12" s="712"/>
      <c r="B12" s="714"/>
      <c r="C12" s="715"/>
      <c r="D12" s="714"/>
      <c r="E12" s="695"/>
      <c r="F12" s="695"/>
      <c r="G12" s="695"/>
      <c r="H12" s="695"/>
      <c r="I12" s="695"/>
      <c r="J12" s="695"/>
      <c r="K12" s="695"/>
      <c r="L12" s="711"/>
      <c r="M12" s="1405" t="s">
        <v>1553</v>
      </c>
      <c r="N12" s="1406"/>
      <c r="O12" s="1407">
        <v>1</v>
      </c>
      <c r="P12" s="1762" t="s">
        <v>528</v>
      </c>
      <c r="Q12" s="1401">
        <f>S12+U12+W12+Y12</f>
        <v>110000</v>
      </c>
      <c r="R12" s="1402">
        <f>S198</f>
        <v>0</v>
      </c>
      <c r="S12" s="1402"/>
      <c r="T12" s="1402">
        <f>U198</f>
        <v>0</v>
      </c>
      <c r="U12" s="1402">
        <f t="shared" si="2"/>
        <v>0</v>
      </c>
      <c r="V12" s="1402">
        <f>W198</f>
        <v>110000</v>
      </c>
      <c r="W12" s="1402">
        <f>TRUNC($O12*V12)</f>
        <v>110000</v>
      </c>
      <c r="X12" s="1402"/>
      <c r="Y12" s="1402"/>
      <c r="Z12" s="1409" t="s">
        <v>1554</v>
      </c>
    </row>
    <row r="13" spans="1:41" ht="21.95" customHeight="1">
      <c r="A13" s="712"/>
      <c r="B13" s="714"/>
      <c r="C13" s="715"/>
      <c r="D13" s="714"/>
      <c r="E13" s="695"/>
      <c r="F13" s="695"/>
      <c r="G13" s="695"/>
      <c r="H13" s="695"/>
      <c r="I13" s="695"/>
      <c r="J13" s="695"/>
      <c r="K13" s="695"/>
      <c r="L13" s="711"/>
      <c r="M13" s="1405" t="s">
        <v>877</v>
      </c>
      <c r="N13" s="1406"/>
      <c r="O13" s="1407">
        <v>1</v>
      </c>
      <c r="P13" s="1762" t="s">
        <v>1555</v>
      </c>
      <c r="Q13" s="1401">
        <f>S13+U13+W13+Y13</f>
        <v>6994</v>
      </c>
      <c r="R13" s="1402">
        <f>S223</f>
        <v>3733</v>
      </c>
      <c r="S13" s="1402">
        <f t="shared" si="1"/>
        <v>3733</v>
      </c>
      <c r="T13" s="1402">
        <f>U223</f>
        <v>2261</v>
      </c>
      <c r="U13" s="1402">
        <f t="shared" si="2"/>
        <v>2261</v>
      </c>
      <c r="V13" s="1402">
        <f>W223</f>
        <v>0</v>
      </c>
      <c r="W13" s="1402">
        <f t="shared" si="2"/>
        <v>0</v>
      </c>
      <c r="X13" s="1402">
        <f>Y223</f>
        <v>1000</v>
      </c>
      <c r="Y13" s="1402">
        <f t="shared" si="3"/>
        <v>1000</v>
      </c>
      <c r="Z13" s="1409" t="s">
        <v>1134</v>
      </c>
    </row>
    <row r="14" spans="1:41" ht="21.95" customHeight="1">
      <c r="A14" s="712"/>
      <c r="B14" s="716"/>
      <c r="C14" s="717"/>
      <c r="D14" s="718"/>
      <c r="E14" s="719">
        <f t="shared" si="5"/>
        <v>0</v>
      </c>
      <c r="F14" s="719"/>
      <c r="G14" s="719">
        <f t="shared" si="6"/>
        <v>0</v>
      </c>
      <c r="H14" s="719"/>
      <c r="I14" s="719">
        <f t="shared" si="7"/>
        <v>0</v>
      </c>
      <c r="J14" s="719"/>
      <c r="K14" s="719">
        <f>TRUNC(C14*J14,0)</f>
        <v>0</v>
      </c>
      <c r="L14" s="711"/>
      <c r="M14" s="1405" t="s">
        <v>1556</v>
      </c>
      <c r="N14" s="1406"/>
      <c r="O14" s="1407">
        <v>1</v>
      </c>
      <c r="P14" s="1762" t="s">
        <v>270</v>
      </c>
      <c r="Q14" s="1401">
        <f t="shared" si="4"/>
        <v>2032000</v>
      </c>
      <c r="R14" s="1402"/>
      <c r="S14" s="1402"/>
      <c r="T14" s="1402">
        <f>U248</f>
        <v>0</v>
      </c>
      <c r="U14" s="1402">
        <f t="shared" si="2"/>
        <v>0</v>
      </c>
      <c r="V14" s="1402">
        <f>W248</f>
        <v>2032000</v>
      </c>
      <c r="W14" s="1402">
        <f t="shared" si="2"/>
        <v>2032000</v>
      </c>
      <c r="X14" s="1402"/>
      <c r="Y14" s="1402"/>
      <c r="Z14" s="1409" t="s">
        <v>1136</v>
      </c>
    </row>
    <row r="15" spans="1:41" ht="21.95" customHeight="1">
      <c r="A15" s="712"/>
      <c r="B15" s="720"/>
      <c r="C15" s="721"/>
      <c r="D15" s="722"/>
      <c r="E15" s="719">
        <f t="shared" si="5"/>
        <v>0</v>
      </c>
      <c r="F15" s="719"/>
      <c r="G15" s="719">
        <f t="shared" si="6"/>
        <v>0</v>
      </c>
      <c r="H15" s="719"/>
      <c r="I15" s="719">
        <f t="shared" si="7"/>
        <v>0</v>
      </c>
      <c r="J15" s="719"/>
      <c r="K15" s="719">
        <f>TRUNC(C15*J15,0)</f>
        <v>0</v>
      </c>
      <c r="L15" s="711"/>
      <c r="M15" s="1405" t="s">
        <v>1557</v>
      </c>
      <c r="N15" s="1406"/>
      <c r="O15" s="1407">
        <v>1</v>
      </c>
      <c r="P15" s="1762" t="s">
        <v>270</v>
      </c>
      <c r="Q15" s="1401">
        <f t="shared" si="4"/>
        <v>2912000</v>
      </c>
      <c r="R15" s="1410"/>
      <c r="S15" s="1410"/>
      <c r="T15" s="1402">
        <f>U273</f>
        <v>0</v>
      </c>
      <c r="U15" s="1402">
        <f t="shared" si="2"/>
        <v>0</v>
      </c>
      <c r="V15" s="1402">
        <f>W273</f>
        <v>2912000</v>
      </c>
      <c r="W15" s="1402">
        <f t="shared" si="2"/>
        <v>2912000</v>
      </c>
      <c r="X15" s="1410"/>
      <c r="Y15" s="1410"/>
      <c r="Z15" s="1409" t="s">
        <v>1558</v>
      </c>
    </row>
    <row r="16" spans="1:41" ht="21.95" customHeight="1">
      <c r="A16" s="712"/>
      <c r="B16" s="720"/>
      <c r="C16" s="721"/>
      <c r="D16" s="722"/>
      <c r="E16" s="719"/>
      <c r="F16" s="719"/>
      <c r="G16" s="719">
        <f t="shared" si="6"/>
        <v>0</v>
      </c>
      <c r="H16" s="719"/>
      <c r="I16" s="719">
        <f t="shared" si="7"/>
        <v>0</v>
      </c>
      <c r="J16" s="719"/>
      <c r="K16" s="719">
        <f>TRUNC(C16*J16,0)</f>
        <v>0</v>
      </c>
      <c r="L16" s="711"/>
      <c r="M16" s="1405" t="s">
        <v>1559</v>
      </c>
      <c r="N16" s="1406"/>
      <c r="O16" s="1407">
        <v>1</v>
      </c>
      <c r="P16" s="1762" t="s">
        <v>270</v>
      </c>
      <c r="Q16" s="1401">
        <f t="shared" si="4"/>
        <v>3424000</v>
      </c>
      <c r="R16" s="1410"/>
      <c r="S16" s="1410"/>
      <c r="T16" s="1402">
        <f>U298</f>
        <v>0</v>
      </c>
      <c r="U16" s="1402">
        <f t="shared" si="2"/>
        <v>0</v>
      </c>
      <c r="V16" s="1402">
        <f>W298</f>
        <v>3424000</v>
      </c>
      <c r="W16" s="1402">
        <f t="shared" si="2"/>
        <v>3424000</v>
      </c>
      <c r="X16" s="1410"/>
      <c r="Y16" s="1410"/>
      <c r="Z16" s="1409" t="s">
        <v>1560</v>
      </c>
    </row>
    <row r="17" spans="1:28" ht="21.95" customHeight="1">
      <c r="A17" s="712"/>
      <c r="B17" s="722"/>
      <c r="C17" s="721"/>
      <c r="D17" s="722"/>
      <c r="E17" s="719">
        <f t="shared" ref="E17:E20" si="9">SUM(G17,I17,K17)</f>
        <v>0</v>
      </c>
      <c r="F17" s="719"/>
      <c r="G17" s="719">
        <f t="shared" si="6"/>
        <v>0</v>
      </c>
      <c r="H17" s="719"/>
      <c r="I17" s="719">
        <f t="shared" si="7"/>
        <v>0</v>
      </c>
      <c r="J17" s="719"/>
      <c r="K17" s="719">
        <f t="shared" ref="K17:K22" si="10">TRUNC(C17*J17,0)</f>
        <v>0</v>
      </c>
      <c r="L17" s="711"/>
      <c r="M17" s="1405" t="s">
        <v>1561</v>
      </c>
      <c r="N17" s="1406"/>
      <c r="O17" s="1407">
        <v>1</v>
      </c>
      <c r="P17" s="1762" t="s">
        <v>270</v>
      </c>
      <c r="Q17" s="1401">
        <f t="shared" si="4"/>
        <v>140000</v>
      </c>
      <c r="R17" s="1410"/>
      <c r="S17" s="1410"/>
      <c r="T17" s="1402">
        <f>U323</f>
        <v>0</v>
      </c>
      <c r="U17" s="1402">
        <f t="shared" si="2"/>
        <v>0</v>
      </c>
      <c r="V17" s="1402">
        <f>W323</f>
        <v>140000</v>
      </c>
      <c r="W17" s="1402">
        <f t="shared" si="2"/>
        <v>140000</v>
      </c>
      <c r="X17" s="1410"/>
      <c r="Y17" s="1410"/>
      <c r="Z17" s="1409" t="s">
        <v>1562</v>
      </c>
    </row>
    <row r="18" spans="1:28" ht="21.95" customHeight="1">
      <c r="A18" s="712"/>
      <c r="B18" s="722"/>
      <c r="C18" s="721"/>
      <c r="D18" s="722"/>
      <c r="E18" s="719">
        <f t="shared" si="9"/>
        <v>0</v>
      </c>
      <c r="F18" s="719"/>
      <c r="G18" s="719">
        <f t="shared" si="6"/>
        <v>0</v>
      </c>
      <c r="H18" s="719"/>
      <c r="I18" s="719">
        <f t="shared" si="7"/>
        <v>0</v>
      </c>
      <c r="J18" s="719"/>
      <c r="K18" s="719">
        <f t="shared" si="10"/>
        <v>0</v>
      </c>
      <c r="L18" s="711"/>
      <c r="M18" s="1405" t="s">
        <v>1563</v>
      </c>
      <c r="N18" s="1406"/>
      <c r="O18" s="1407">
        <v>1</v>
      </c>
      <c r="P18" s="1762" t="s">
        <v>270</v>
      </c>
      <c r="Q18" s="1401">
        <f t="shared" si="4"/>
        <v>147000</v>
      </c>
      <c r="R18" s="1410"/>
      <c r="S18" s="1410"/>
      <c r="T18" s="1402">
        <f>U348</f>
        <v>0</v>
      </c>
      <c r="U18" s="1402">
        <f t="shared" si="2"/>
        <v>0</v>
      </c>
      <c r="V18" s="1402">
        <f>W348</f>
        <v>147000</v>
      </c>
      <c r="W18" s="1402">
        <f t="shared" si="2"/>
        <v>147000</v>
      </c>
      <c r="X18" s="1402"/>
      <c r="Y18" s="1402"/>
      <c r="Z18" s="1409" t="s">
        <v>1564</v>
      </c>
    </row>
    <row r="19" spans="1:28" ht="21.95" customHeight="1">
      <c r="A19" s="712"/>
      <c r="B19" s="720"/>
      <c r="C19" s="720"/>
      <c r="D19" s="722"/>
      <c r="E19" s="719">
        <f t="shared" si="9"/>
        <v>0</v>
      </c>
      <c r="F19" s="719"/>
      <c r="G19" s="719">
        <f t="shared" si="6"/>
        <v>0</v>
      </c>
      <c r="H19" s="719"/>
      <c r="I19" s="719">
        <f t="shared" si="7"/>
        <v>0</v>
      </c>
      <c r="J19" s="719"/>
      <c r="K19" s="719">
        <f t="shared" si="10"/>
        <v>0</v>
      </c>
      <c r="L19" s="711"/>
      <c r="M19" s="1405" t="s">
        <v>1565</v>
      </c>
      <c r="N19" s="1406"/>
      <c r="O19" s="1407">
        <v>1</v>
      </c>
      <c r="P19" s="1762" t="s">
        <v>270</v>
      </c>
      <c r="Q19" s="1401">
        <f t="shared" si="4"/>
        <v>250000</v>
      </c>
      <c r="R19" s="1410"/>
      <c r="S19" s="1410"/>
      <c r="T19" s="1402">
        <f>U373</f>
        <v>0</v>
      </c>
      <c r="U19" s="1402">
        <f t="shared" si="2"/>
        <v>0</v>
      </c>
      <c r="V19" s="1402">
        <f>W373</f>
        <v>250000</v>
      </c>
      <c r="W19" s="1402">
        <f t="shared" si="2"/>
        <v>250000</v>
      </c>
      <c r="X19" s="1402"/>
      <c r="Y19" s="1402"/>
      <c r="Z19" s="1409" t="s">
        <v>1566</v>
      </c>
    </row>
    <row r="20" spans="1:28" ht="21.95" customHeight="1">
      <c r="A20" s="712"/>
      <c r="B20" s="720"/>
      <c r="C20" s="720"/>
      <c r="D20" s="722"/>
      <c r="E20" s="719">
        <f t="shared" si="9"/>
        <v>0</v>
      </c>
      <c r="F20" s="719"/>
      <c r="G20" s="719">
        <f t="shared" si="6"/>
        <v>0</v>
      </c>
      <c r="H20" s="719"/>
      <c r="I20" s="719">
        <f t="shared" si="7"/>
        <v>0</v>
      </c>
      <c r="J20" s="719"/>
      <c r="K20" s="719">
        <f t="shared" si="10"/>
        <v>0</v>
      </c>
      <c r="L20" s="711"/>
      <c r="M20" s="1405" t="s">
        <v>1567</v>
      </c>
      <c r="N20" s="1762"/>
      <c r="O20" s="1407">
        <v>1</v>
      </c>
      <c r="P20" s="1762" t="s">
        <v>270</v>
      </c>
      <c r="Q20" s="1401">
        <f t="shared" si="4"/>
        <v>530000</v>
      </c>
      <c r="R20" s="1410"/>
      <c r="S20" s="1410"/>
      <c r="T20" s="1402">
        <f>U398</f>
        <v>0</v>
      </c>
      <c r="U20" s="1402">
        <f t="shared" si="2"/>
        <v>0</v>
      </c>
      <c r="V20" s="1402">
        <f>W398</f>
        <v>530000</v>
      </c>
      <c r="W20" s="1402">
        <f t="shared" si="2"/>
        <v>530000</v>
      </c>
      <c r="X20" s="1402"/>
      <c r="Y20" s="1402"/>
      <c r="Z20" s="1409" t="s">
        <v>1568</v>
      </c>
    </row>
    <row r="21" spans="1:28" ht="21.95" customHeight="1">
      <c r="A21" s="726"/>
      <c r="B21" s="722"/>
      <c r="C21" s="727"/>
      <c r="D21" s="722"/>
      <c r="E21" s="719">
        <f>SUM(G21,I21,K21)</f>
        <v>0</v>
      </c>
      <c r="F21" s="719"/>
      <c r="G21" s="719">
        <f t="shared" si="6"/>
        <v>0</v>
      </c>
      <c r="H21" s="719"/>
      <c r="I21" s="719">
        <f t="shared" si="7"/>
        <v>0</v>
      </c>
      <c r="J21" s="719"/>
      <c r="K21" s="719">
        <f t="shared" si="10"/>
        <v>0</v>
      </c>
      <c r="L21" s="711"/>
      <c r="M21" s="1405"/>
      <c r="N21" s="1762"/>
      <c r="O21" s="1407"/>
      <c r="P21" s="1762"/>
      <c r="Q21" s="1402"/>
      <c r="R21" s="1402"/>
      <c r="S21" s="1402"/>
      <c r="T21" s="1402"/>
      <c r="U21" s="1402"/>
      <c r="V21" s="1402"/>
      <c r="W21" s="1402"/>
      <c r="X21" s="1402"/>
      <c r="Y21" s="1402"/>
      <c r="Z21" s="1409"/>
    </row>
    <row r="22" spans="1:28" ht="21.95" customHeight="1">
      <c r="A22" s="728"/>
      <c r="B22" s="729"/>
      <c r="C22" s="730"/>
      <c r="D22" s="729"/>
      <c r="E22" s="731">
        <f t="shared" ref="E22" si="11">SUM(G22,I22,K22)</f>
        <v>0</v>
      </c>
      <c r="F22" s="731"/>
      <c r="G22" s="731">
        <f t="shared" si="6"/>
        <v>0</v>
      </c>
      <c r="H22" s="731"/>
      <c r="I22" s="731">
        <f t="shared" si="7"/>
        <v>0</v>
      </c>
      <c r="J22" s="731"/>
      <c r="K22" s="731">
        <f t="shared" si="10"/>
        <v>0</v>
      </c>
      <c r="L22" s="732"/>
      <c r="M22" s="1405"/>
      <c r="N22" s="1406"/>
      <c r="O22" s="1407"/>
      <c r="P22" s="1762"/>
      <c r="Q22" s="1402"/>
      <c r="R22" s="1410"/>
      <c r="S22" s="1410"/>
      <c r="T22" s="1410"/>
      <c r="U22" s="1410"/>
      <c r="V22" s="1410"/>
      <c r="W22" s="1402"/>
      <c r="X22" s="1410"/>
      <c r="Y22" s="1410"/>
      <c r="Z22" s="1409"/>
    </row>
    <row r="23" spans="1:28" ht="21.95" customHeight="1">
      <c r="A23" s="733" t="s">
        <v>795</v>
      </c>
      <c r="B23" s="734"/>
      <c r="C23" s="734"/>
      <c r="D23" s="735"/>
      <c r="E23" s="736">
        <f>G23+I23+K23</f>
        <v>19106332</v>
      </c>
      <c r="F23" s="737"/>
      <c r="G23" s="736">
        <f>SUM(G7:G22)</f>
        <v>4622028</v>
      </c>
      <c r="H23" s="737"/>
      <c r="I23" s="738">
        <f>SUM(I7:I22)</f>
        <v>4447090</v>
      </c>
      <c r="J23" s="737"/>
      <c r="K23" s="736">
        <f>SUM(K7:K22)</f>
        <v>10037214</v>
      </c>
      <c r="L23" s="739"/>
      <c r="M23" s="1768" t="s">
        <v>795</v>
      </c>
      <c r="N23" s="1411"/>
      <c r="O23" s="1411"/>
      <c r="P23" s="1770"/>
      <c r="Q23" s="1413">
        <f>S23+W23+Y23</f>
        <v>10509755</v>
      </c>
      <c r="R23" s="1413"/>
      <c r="S23" s="1413">
        <f>SUM(S6:S22)</f>
        <v>251332</v>
      </c>
      <c r="T23" s="1413"/>
      <c r="U23" s="1413">
        <f>SUM(U6:U22)</f>
        <v>1864009</v>
      </c>
      <c r="V23" s="1414"/>
      <c r="W23" s="1413">
        <f>SUM(W6:W22)</f>
        <v>9615234</v>
      </c>
      <c r="X23" s="1414"/>
      <c r="Y23" s="1413">
        <f>SUM(Y6:Y22)</f>
        <v>643189</v>
      </c>
      <c r="Z23" s="1415"/>
    </row>
    <row r="24" spans="1:28" s="745" customFormat="1" ht="21.95" customHeight="1">
      <c r="A24" s="681"/>
      <c r="B24" s="682"/>
      <c r="C24" s="682"/>
      <c r="D24" s="683"/>
      <c r="E24" s="2046" t="s">
        <v>879</v>
      </c>
      <c r="F24" s="2046"/>
      <c r="G24" s="2046"/>
      <c r="H24" s="2046"/>
      <c r="I24" s="684"/>
      <c r="J24" s="684"/>
      <c r="K24" s="684"/>
      <c r="L24" s="685"/>
      <c r="M24" s="1416" t="s">
        <v>133</v>
      </c>
      <c r="N24" s="1394"/>
      <c r="O24" s="1394"/>
      <c r="P24" s="1393"/>
      <c r="Q24" s="2082" t="s">
        <v>1569</v>
      </c>
      <c r="R24" s="2082"/>
      <c r="S24" s="2082"/>
      <c r="T24" s="2082"/>
      <c r="U24" s="2082"/>
      <c r="V24" s="2082"/>
      <c r="W24" s="1394"/>
      <c r="X24" s="1394"/>
      <c r="Y24" s="1394"/>
      <c r="Z24" s="1417"/>
    </row>
    <row r="25" spans="1:28" s="745" customFormat="1" ht="21.95" customHeight="1">
      <c r="A25" s="746" t="s">
        <v>881</v>
      </c>
      <c r="B25" s="687"/>
      <c r="C25" s="688"/>
      <c r="D25" s="683"/>
      <c r="E25" s="2090"/>
      <c r="F25" s="2090"/>
      <c r="G25" s="2090"/>
      <c r="H25" s="2090"/>
      <c r="I25" s="684"/>
      <c r="J25" s="684"/>
      <c r="K25" s="684"/>
      <c r="L25" s="685"/>
      <c r="M25" s="1392" t="s">
        <v>787</v>
      </c>
      <c r="N25" s="1418">
        <f>Q48</f>
        <v>523523</v>
      </c>
      <c r="O25" s="1419" t="s">
        <v>3</v>
      </c>
      <c r="P25" s="1393"/>
      <c r="Q25" s="2088" t="s">
        <v>882</v>
      </c>
      <c r="R25" s="2088"/>
      <c r="S25" s="2088"/>
      <c r="T25" s="2088"/>
      <c r="U25" s="2088"/>
      <c r="V25" s="2088"/>
      <c r="W25" s="1394">
        <v>1</v>
      </c>
      <c r="X25" s="1394" t="s">
        <v>883</v>
      </c>
      <c r="Y25" s="1394"/>
      <c r="Z25" s="1417"/>
      <c r="AB25" s="747" t="s">
        <v>1570</v>
      </c>
    </row>
    <row r="26" spans="1:28" s="745" customFormat="1" ht="21.95" customHeight="1">
      <c r="A26" s="2069" t="s">
        <v>646</v>
      </c>
      <c r="B26" s="2072" t="s">
        <v>788</v>
      </c>
      <c r="C26" s="2072" t="s">
        <v>118</v>
      </c>
      <c r="D26" s="2072" t="s">
        <v>5</v>
      </c>
      <c r="E26" s="2075" t="s">
        <v>789</v>
      </c>
      <c r="F26" s="2078" t="s">
        <v>790</v>
      </c>
      <c r="G26" s="2079"/>
      <c r="H26" s="2061" t="s">
        <v>862</v>
      </c>
      <c r="I26" s="2062"/>
      <c r="J26" s="2062"/>
      <c r="K26" s="2063"/>
      <c r="L26" s="2064" t="s">
        <v>863</v>
      </c>
      <c r="M26" s="1980" t="s">
        <v>646</v>
      </c>
      <c r="N26" s="1986" t="s">
        <v>788</v>
      </c>
      <c r="O26" s="1986" t="s">
        <v>118</v>
      </c>
      <c r="P26" s="1986" t="s">
        <v>5</v>
      </c>
      <c r="Q26" s="1987" t="s">
        <v>789</v>
      </c>
      <c r="R26" s="1990" t="s">
        <v>790</v>
      </c>
      <c r="S26" s="2055"/>
      <c r="T26" s="2056" t="s">
        <v>862</v>
      </c>
      <c r="U26" s="2057"/>
      <c r="V26" s="2057"/>
      <c r="W26" s="2057"/>
      <c r="X26" s="2057"/>
      <c r="Y26" s="2058"/>
      <c r="Z26" s="2048" t="s">
        <v>863</v>
      </c>
    </row>
    <row r="27" spans="1:28" s="745" customFormat="1" ht="21.95" customHeight="1">
      <c r="A27" s="2070"/>
      <c r="B27" s="2073"/>
      <c r="C27" s="2073"/>
      <c r="D27" s="2073"/>
      <c r="E27" s="2076"/>
      <c r="F27" s="2059" t="s">
        <v>650</v>
      </c>
      <c r="G27" s="2060"/>
      <c r="H27" s="2059" t="s">
        <v>122</v>
      </c>
      <c r="I27" s="2060"/>
      <c r="J27" s="2059" t="s">
        <v>651</v>
      </c>
      <c r="K27" s="2060"/>
      <c r="L27" s="2065"/>
      <c r="M27" s="2067"/>
      <c r="N27" s="2051"/>
      <c r="O27" s="2051"/>
      <c r="P27" s="2051"/>
      <c r="Q27" s="2053"/>
      <c r="R27" s="1995" t="s">
        <v>650</v>
      </c>
      <c r="S27" s="1996"/>
      <c r="T27" s="1995" t="s">
        <v>121</v>
      </c>
      <c r="U27" s="1996"/>
      <c r="V27" s="1995" t="s">
        <v>122</v>
      </c>
      <c r="W27" s="1996"/>
      <c r="X27" s="2016" t="s">
        <v>651</v>
      </c>
      <c r="Y27" s="2017"/>
      <c r="Z27" s="2049"/>
    </row>
    <row r="28" spans="1:28" ht="21.95" customHeight="1">
      <c r="A28" s="2071"/>
      <c r="B28" s="2074"/>
      <c r="C28" s="2074"/>
      <c r="D28" s="2074"/>
      <c r="E28" s="2077"/>
      <c r="F28" s="689" t="s">
        <v>4</v>
      </c>
      <c r="G28" s="689" t="s">
        <v>792</v>
      </c>
      <c r="H28" s="689" t="s">
        <v>4</v>
      </c>
      <c r="I28" s="689" t="s">
        <v>793</v>
      </c>
      <c r="J28" s="689"/>
      <c r="K28" s="689"/>
      <c r="L28" s="2066"/>
      <c r="M28" s="2068"/>
      <c r="N28" s="2052"/>
      <c r="O28" s="2052"/>
      <c r="P28" s="2052"/>
      <c r="Q28" s="2054"/>
      <c r="R28" s="1396" t="s">
        <v>4</v>
      </c>
      <c r="S28" s="1396" t="s">
        <v>792</v>
      </c>
      <c r="T28" s="1396" t="s">
        <v>4</v>
      </c>
      <c r="U28" s="1396" t="s">
        <v>793</v>
      </c>
      <c r="V28" s="1396" t="s">
        <v>4</v>
      </c>
      <c r="W28" s="1396" t="s">
        <v>793</v>
      </c>
      <c r="X28" s="1396" t="s">
        <v>4</v>
      </c>
      <c r="Y28" s="1396" t="s">
        <v>793</v>
      </c>
      <c r="Z28" s="2050"/>
    </row>
    <row r="29" spans="1:28" ht="21.95" customHeight="1">
      <c r="A29" s="704" t="str">
        <f>B75</f>
        <v>공내 촬영</v>
      </c>
      <c r="B29" s="720"/>
      <c r="C29" s="748" t="e">
        <f>'[381]2-2. 공종별 내역(사후관리)'!#REF!</f>
        <v>#REF!</v>
      </c>
      <c r="D29" s="722" t="s">
        <v>794</v>
      </c>
      <c r="E29" s="719" t="e">
        <f>SUM(G29,I29,K29)</f>
        <v>#REF!</v>
      </c>
      <c r="F29" s="719">
        <f>G98</f>
        <v>4206</v>
      </c>
      <c r="G29" s="719" t="e">
        <f t="shared" ref="G29" si="12">TRUNC(C29*F29,0)</f>
        <v>#REF!</v>
      </c>
      <c r="H29" s="719">
        <f>I98</f>
        <v>116</v>
      </c>
      <c r="I29" s="719" t="e">
        <f t="shared" ref="I29" si="13">TRUNC(C29*H29,0)</f>
        <v>#REF!</v>
      </c>
      <c r="J29" s="719">
        <f>K98</f>
        <v>2261</v>
      </c>
      <c r="K29" s="719" t="e">
        <f>TRUNC(C29*J29,0)</f>
        <v>#REF!</v>
      </c>
      <c r="L29" s="707"/>
      <c r="M29" s="1420" t="s">
        <v>681</v>
      </c>
      <c r="N29" s="1421"/>
      <c r="O29" s="1422">
        <f>INT(1/W$25)*AC4</f>
        <v>0.83</v>
      </c>
      <c r="P29" s="1423" t="s">
        <v>69</v>
      </c>
      <c r="Q29" s="1424">
        <f>S29+U29+W29+Y29</f>
        <v>193026</v>
      </c>
      <c r="R29" s="1424"/>
      <c r="S29" s="1425"/>
      <c r="T29" s="1424">
        <f>'단가(사후관리)'!E11</f>
        <v>232562</v>
      </c>
      <c r="U29" s="1424">
        <f>TRUNC(O29*T29)</f>
        <v>193026</v>
      </c>
      <c r="V29" s="1425"/>
      <c r="W29" s="1426"/>
      <c r="X29" s="1425"/>
      <c r="Y29" s="1424"/>
      <c r="Z29" s="1427" t="s">
        <v>1262</v>
      </c>
      <c r="AA29" s="757"/>
    </row>
    <row r="30" spans="1:28" ht="21.95" customHeight="1">
      <c r="A30" s="712"/>
      <c r="B30" s="720"/>
      <c r="C30" s="727"/>
      <c r="D30" s="722"/>
      <c r="E30" s="719">
        <f t="shared" ref="E30:E35" si="14">SUM(G30,I30,K30)</f>
        <v>0</v>
      </c>
      <c r="F30" s="719"/>
      <c r="G30" s="719">
        <f>TRUNC(C30*F30,0)</f>
        <v>0</v>
      </c>
      <c r="H30" s="719"/>
      <c r="I30" s="719">
        <f>TRUNC(C30*H30,0)</f>
        <v>0</v>
      </c>
      <c r="J30" s="719"/>
      <c r="K30" s="719">
        <f>TRUNC(C30*J30,0)</f>
        <v>0</v>
      </c>
      <c r="L30" s="711"/>
      <c r="M30" s="1420" t="s">
        <v>134</v>
      </c>
      <c r="N30" s="1428"/>
      <c r="O30" s="1422">
        <f>INT(1/W$25)*AC4</f>
        <v>0.83</v>
      </c>
      <c r="P30" s="1423" t="s">
        <v>69</v>
      </c>
      <c r="Q30" s="1424">
        <f t="shared" ref="Q30:Q31" si="15">S30+U30+W30+Y30</f>
        <v>187681</v>
      </c>
      <c r="R30" s="1424"/>
      <c r="S30" s="1425"/>
      <c r="T30" s="1424">
        <f>'단가(사후관리)'!E12</f>
        <v>226122</v>
      </c>
      <c r="U30" s="1424">
        <f>TRUNC(O30*T30)</f>
        <v>187681</v>
      </c>
      <c r="V30" s="1429"/>
      <c r="W30" s="1429"/>
      <c r="X30" s="1425"/>
      <c r="Y30" s="1424"/>
      <c r="Z30" s="1430"/>
    </row>
    <row r="31" spans="1:28" ht="21.95" customHeight="1">
      <c r="A31" s="712"/>
      <c r="B31" s="759"/>
      <c r="C31" s="727"/>
      <c r="D31" s="722"/>
      <c r="E31" s="719">
        <f t="shared" si="14"/>
        <v>0</v>
      </c>
      <c r="F31" s="719"/>
      <c r="G31" s="719">
        <f t="shared" ref="G31:G47" si="16">TRUNC(C31*F31,0)</f>
        <v>0</v>
      </c>
      <c r="H31" s="719"/>
      <c r="I31" s="719">
        <f t="shared" ref="I31:I47" si="17">TRUNC(C31*H31,0)</f>
        <v>0</v>
      </c>
      <c r="J31" s="719"/>
      <c r="K31" s="719">
        <f t="shared" ref="K31:K34" si="18">TRUNC(C31*J31,0)</f>
        <v>0</v>
      </c>
      <c r="L31" s="711"/>
      <c r="M31" s="1420" t="s">
        <v>223</v>
      </c>
      <c r="N31" s="1423"/>
      <c r="O31" s="1422">
        <f>INT(1/W$25)*AC4</f>
        <v>0.83</v>
      </c>
      <c r="P31" s="1423" t="s">
        <v>69</v>
      </c>
      <c r="Q31" s="1424">
        <f t="shared" si="15"/>
        <v>142816</v>
      </c>
      <c r="R31" s="1424"/>
      <c r="S31" s="1425"/>
      <c r="T31" s="1424">
        <f>'단가(사후관리)'!E13</f>
        <v>172068</v>
      </c>
      <c r="U31" s="1424">
        <f>TRUNC(O31*T31)</f>
        <v>142816</v>
      </c>
      <c r="V31" s="1429"/>
      <c r="W31" s="1429"/>
      <c r="X31" s="1425"/>
      <c r="Y31" s="1424"/>
      <c r="Z31" s="1430"/>
    </row>
    <row r="32" spans="1:28" ht="21.95" customHeight="1">
      <c r="A32" s="712"/>
      <c r="B32" s="716"/>
      <c r="C32" s="716"/>
      <c r="D32" s="718"/>
      <c r="E32" s="719">
        <f t="shared" si="14"/>
        <v>0</v>
      </c>
      <c r="F32" s="719"/>
      <c r="G32" s="719">
        <f t="shared" si="16"/>
        <v>0</v>
      </c>
      <c r="H32" s="719"/>
      <c r="I32" s="719">
        <f t="shared" si="17"/>
        <v>0</v>
      </c>
      <c r="J32" s="719"/>
      <c r="K32" s="719">
        <f t="shared" si="18"/>
        <v>0</v>
      </c>
      <c r="L32" s="711"/>
      <c r="M32" s="1420"/>
      <c r="N32" s="1423"/>
      <c r="O32" s="1422"/>
      <c r="P32" s="1423"/>
      <c r="Q32" s="1425"/>
      <c r="R32" s="1426"/>
      <c r="S32" s="1426"/>
      <c r="T32" s="1426"/>
      <c r="U32" s="1426"/>
      <c r="V32" s="1426"/>
      <c r="W32" s="1426"/>
      <c r="X32" s="1425"/>
      <c r="Y32" s="1425"/>
      <c r="Z32" s="1430"/>
    </row>
    <row r="33" spans="1:26" ht="21.95" customHeight="1">
      <c r="A33" s="712"/>
      <c r="B33" s="716"/>
      <c r="C33" s="716"/>
      <c r="D33" s="718"/>
      <c r="E33" s="719">
        <f t="shared" si="14"/>
        <v>0</v>
      </c>
      <c r="F33" s="719"/>
      <c r="G33" s="719">
        <f t="shared" si="16"/>
        <v>0</v>
      </c>
      <c r="H33" s="719"/>
      <c r="I33" s="719">
        <f t="shared" si="17"/>
        <v>0</v>
      </c>
      <c r="J33" s="719"/>
      <c r="K33" s="719">
        <f t="shared" si="18"/>
        <v>0</v>
      </c>
      <c r="L33" s="711"/>
      <c r="M33" s="1420"/>
      <c r="N33" s="1423"/>
      <c r="O33" s="1422"/>
      <c r="P33" s="1423"/>
      <c r="Q33" s="1425"/>
      <c r="R33" s="1426"/>
      <c r="S33" s="1426"/>
      <c r="T33" s="1426"/>
      <c r="U33" s="1426"/>
      <c r="V33" s="1425"/>
      <c r="W33" s="1426"/>
      <c r="X33" s="1425"/>
      <c r="Y33" s="1425"/>
      <c r="Z33" s="1430"/>
    </row>
    <row r="34" spans="1:26" ht="21.95" customHeight="1">
      <c r="A34" s="712"/>
      <c r="B34" s="716"/>
      <c r="C34" s="716"/>
      <c r="D34" s="718"/>
      <c r="E34" s="719">
        <f t="shared" si="14"/>
        <v>0</v>
      </c>
      <c r="F34" s="719"/>
      <c r="G34" s="719">
        <f t="shared" si="16"/>
        <v>0</v>
      </c>
      <c r="H34" s="719"/>
      <c r="I34" s="719">
        <f t="shared" si="17"/>
        <v>0</v>
      </c>
      <c r="J34" s="719"/>
      <c r="K34" s="719">
        <f t="shared" si="18"/>
        <v>0</v>
      </c>
      <c r="L34" s="711"/>
      <c r="M34" s="1420"/>
      <c r="N34" s="1421"/>
      <c r="O34" s="1421"/>
      <c r="P34" s="1423"/>
      <c r="Q34" s="1424"/>
      <c r="R34" s="1429"/>
      <c r="S34" s="1429"/>
      <c r="T34" s="1429"/>
      <c r="U34" s="1429"/>
      <c r="V34" s="1429"/>
      <c r="W34" s="1429"/>
      <c r="X34" s="1429"/>
      <c r="Y34" s="1429"/>
      <c r="Z34" s="1430"/>
    </row>
    <row r="35" spans="1:26" ht="21.95" customHeight="1">
      <c r="A35" s="712"/>
      <c r="B35" s="720"/>
      <c r="C35" s="720"/>
      <c r="D35" s="722"/>
      <c r="E35" s="719">
        <f t="shared" si="14"/>
        <v>0</v>
      </c>
      <c r="F35" s="719"/>
      <c r="G35" s="719">
        <f t="shared" si="16"/>
        <v>0</v>
      </c>
      <c r="H35" s="719"/>
      <c r="I35" s="719">
        <f t="shared" si="17"/>
        <v>0</v>
      </c>
      <c r="J35" s="719"/>
      <c r="K35" s="719">
        <f>TRUNC(C35*J35,0)</f>
        <v>0</v>
      </c>
      <c r="L35" s="711"/>
      <c r="M35" s="1431"/>
      <c r="N35" s="1421"/>
      <c r="O35" s="1421"/>
      <c r="P35" s="1423"/>
      <c r="Q35" s="1425"/>
      <c r="R35" s="1426"/>
      <c r="S35" s="1426"/>
      <c r="T35" s="1426"/>
      <c r="U35" s="1426"/>
      <c r="V35" s="1425"/>
      <c r="W35" s="1426"/>
      <c r="X35" s="1425"/>
      <c r="Y35" s="1425"/>
      <c r="Z35" s="1430"/>
    </row>
    <row r="36" spans="1:26" ht="21.95" customHeight="1">
      <c r="A36" s="712"/>
      <c r="B36" s="720"/>
      <c r="C36" s="720"/>
      <c r="D36" s="722"/>
      <c r="E36" s="719"/>
      <c r="F36" s="719"/>
      <c r="G36" s="719">
        <f t="shared" si="16"/>
        <v>0</v>
      </c>
      <c r="H36" s="719"/>
      <c r="I36" s="719">
        <f t="shared" si="17"/>
        <v>0</v>
      </c>
      <c r="J36" s="719"/>
      <c r="K36" s="719">
        <f>TRUNC(C36*J36,0)</f>
        <v>0</v>
      </c>
      <c r="L36" s="711"/>
      <c r="M36" s="1431"/>
      <c r="N36" s="1423"/>
      <c r="O36" s="1421"/>
      <c r="P36" s="1423"/>
      <c r="Q36" s="1425"/>
      <c r="R36" s="1426"/>
      <c r="S36" s="1426"/>
      <c r="T36" s="1426"/>
      <c r="U36" s="1426"/>
      <c r="V36" s="1425"/>
      <c r="W36" s="1426"/>
      <c r="X36" s="1425"/>
      <c r="Y36" s="1425"/>
      <c r="Z36" s="1430"/>
    </row>
    <row r="37" spans="1:26" ht="21.95" customHeight="1">
      <c r="A37" s="712"/>
      <c r="B37" s="720"/>
      <c r="C37" s="720"/>
      <c r="D37" s="722"/>
      <c r="E37" s="719"/>
      <c r="F37" s="719"/>
      <c r="G37" s="719"/>
      <c r="H37" s="719"/>
      <c r="I37" s="719"/>
      <c r="J37" s="719"/>
      <c r="K37" s="719"/>
      <c r="L37" s="711"/>
      <c r="M37" s="1431"/>
      <c r="N37" s="1423"/>
      <c r="O37" s="1421"/>
      <c r="P37" s="1423"/>
      <c r="Q37" s="1425"/>
      <c r="R37" s="1426"/>
      <c r="S37" s="1426"/>
      <c r="T37" s="1426"/>
      <c r="U37" s="1426"/>
      <c r="V37" s="1425"/>
      <c r="W37" s="1426"/>
      <c r="X37" s="1425"/>
      <c r="Y37" s="1425"/>
      <c r="Z37" s="1430"/>
    </row>
    <row r="38" spans="1:26" ht="21.95" customHeight="1">
      <c r="A38" s="763"/>
      <c r="B38" s="722"/>
      <c r="C38" s="720"/>
      <c r="D38" s="722"/>
      <c r="E38" s="719">
        <f t="shared" ref="E38:E45" si="19">SUM(G38,I38,K38)</f>
        <v>0</v>
      </c>
      <c r="F38" s="719"/>
      <c r="G38" s="719">
        <f t="shared" si="16"/>
        <v>0</v>
      </c>
      <c r="H38" s="719"/>
      <c r="I38" s="719">
        <f t="shared" si="17"/>
        <v>0</v>
      </c>
      <c r="J38" s="719"/>
      <c r="K38" s="719">
        <f t="shared" ref="K38:K47" si="20">TRUNC(C38*J38,0)</f>
        <v>0</v>
      </c>
      <c r="L38" s="711"/>
      <c r="M38" s="1431"/>
      <c r="N38" s="1423"/>
      <c r="O38" s="1421"/>
      <c r="P38" s="1423"/>
      <c r="Q38" s="1425"/>
      <c r="R38" s="1426"/>
      <c r="S38" s="1426"/>
      <c r="T38" s="1426"/>
      <c r="U38" s="1426"/>
      <c r="V38" s="1425"/>
      <c r="W38" s="1426"/>
      <c r="X38" s="1425"/>
      <c r="Y38" s="1425"/>
      <c r="Z38" s="1430"/>
    </row>
    <row r="39" spans="1:26" ht="21.95" customHeight="1">
      <c r="A39" s="712"/>
      <c r="B39" s="722"/>
      <c r="C39" s="720"/>
      <c r="D39" s="722"/>
      <c r="E39" s="719">
        <f t="shared" si="19"/>
        <v>0</v>
      </c>
      <c r="F39" s="719"/>
      <c r="G39" s="719">
        <f t="shared" si="16"/>
        <v>0</v>
      </c>
      <c r="H39" s="719"/>
      <c r="I39" s="719">
        <f>TRUNC(C39*H39,0)</f>
        <v>0</v>
      </c>
      <c r="J39" s="719"/>
      <c r="K39" s="719">
        <f t="shared" si="20"/>
        <v>0</v>
      </c>
      <c r="L39" s="711"/>
      <c r="M39" s="1420"/>
      <c r="N39" s="1421"/>
      <c r="O39" s="1421"/>
      <c r="P39" s="1423"/>
      <c r="Q39" s="1424"/>
      <c r="R39" s="1429"/>
      <c r="S39" s="1429"/>
      <c r="T39" s="1429"/>
      <c r="U39" s="1429"/>
      <c r="V39" s="1429"/>
      <c r="W39" s="1429"/>
      <c r="X39" s="1429"/>
      <c r="Y39" s="1429"/>
      <c r="Z39" s="1430"/>
    </row>
    <row r="40" spans="1:26" ht="21.95" customHeight="1">
      <c r="A40" s="712"/>
      <c r="B40" s="720"/>
      <c r="C40" s="720"/>
      <c r="D40" s="722"/>
      <c r="E40" s="719">
        <f t="shared" si="19"/>
        <v>0</v>
      </c>
      <c r="F40" s="719"/>
      <c r="G40" s="719">
        <f t="shared" si="16"/>
        <v>0</v>
      </c>
      <c r="H40" s="719"/>
      <c r="I40" s="719">
        <f>TRUNC(C40%*H40,0)</f>
        <v>0</v>
      </c>
      <c r="J40" s="719"/>
      <c r="K40" s="719">
        <f t="shared" si="20"/>
        <v>0</v>
      </c>
      <c r="L40" s="711"/>
      <c r="M40" s="1420"/>
      <c r="N40" s="1421"/>
      <c r="O40" s="1421"/>
      <c r="P40" s="1423"/>
      <c r="Q40" s="1424"/>
      <c r="R40" s="1429"/>
      <c r="S40" s="1429"/>
      <c r="T40" s="1429"/>
      <c r="U40" s="1429"/>
      <c r="V40" s="1429"/>
      <c r="W40" s="1429"/>
      <c r="X40" s="1429"/>
      <c r="Y40" s="1429"/>
      <c r="Z40" s="1430"/>
    </row>
    <row r="41" spans="1:26" ht="21.95" customHeight="1">
      <c r="A41" s="712"/>
      <c r="B41" s="720"/>
      <c r="C41" s="720"/>
      <c r="D41" s="722"/>
      <c r="E41" s="719">
        <f t="shared" si="19"/>
        <v>0</v>
      </c>
      <c r="F41" s="719"/>
      <c r="G41" s="719">
        <f t="shared" si="16"/>
        <v>0</v>
      </c>
      <c r="H41" s="719"/>
      <c r="I41" s="719">
        <f t="shared" si="17"/>
        <v>0</v>
      </c>
      <c r="J41" s="719"/>
      <c r="K41" s="719">
        <f t="shared" si="20"/>
        <v>0</v>
      </c>
      <c r="L41" s="711"/>
      <c r="M41" s="1420"/>
      <c r="N41" s="1421"/>
      <c r="O41" s="1421"/>
      <c r="P41" s="1423"/>
      <c r="Q41" s="1424"/>
      <c r="R41" s="1429"/>
      <c r="S41" s="1429"/>
      <c r="T41" s="1429"/>
      <c r="U41" s="1429"/>
      <c r="V41" s="1429"/>
      <c r="W41" s="1429"/>
      <c r="X41" s="1429"/>
      <c r="Y41" s="1429"/>
      <c r="Z41" s="1430"/>
    </row>
    <row r="42" spans="1:26" ht="21.95" customHeight="1">
      <c r="A42" s="712"/>
      <c r="B42" s="720"/>
      <c r="C42" s="720"/>
      <c r="D42" s="722"/>
      <c r="E42" s="719"/>
      <c r="F42" s="719"/>
      <c r="G42" s="719"/>
      <c r="H42" s="719"/>
      <c r="I42" s="719"/>
      <c r="J42" s="719"/>
      <c r="K42" s="719"/>
      <c r="L42" s="711"/>
      <c r="M42" s="1420"/>
      <c r="N42" s="1421"/>
      <c r="O42" s="1421"/>
      <c r="P42" s="1423"/>
      <c r="Q42" s="1424"/>
      <c r="R42" s="1429"/>
      <c r="S42" s="1429"/>
      <c r="T42" s="1429"/>
      <c r="U42" s="1429"/>
      <c r="V42" s="1429"/>
      <c r="W42" s="1429"/>
      <c r="X42" s="1429"/>
      <c r="Y42" s="1429"/>
      <c r="Z42" s="1430"/>
    </row>
    <row r="43" spans="1:26" ht="21.95" customHeight="1">
      <c r="A43" s="712"/>
      <c r="B43" s="720"/>
      <c r="C43" s="720"/>
      <c r="D43" s="722"/>
      <c r="E43" s="719">
        <f t="shared" si="19"/>
        <v>0</v>
      </c>
      <c r="F43" s="719"/>
      <c r="G43" s="719">
        <f t="shared" si="16"/>
        <v>0</v>
      </c>
      <c r="H43" s="719"/>
      <c r="I43" s="719">
        <f t="shared" si="17"/>
        <v>0</v>
      </c>
      <c r="J43" s="719"/>
      <c r="K43" s="719">
        <f t="shared" si="20"/>
        <v>0</v>
      </c>
      <c r="L43" s="711"/>
      <c r="M43" s="1420"/>
      <c r="N43" s="1421"/>
      <c r="O43" s="1421"/>
      <c r="P43" s="1423"/>
      <c r="Q43" s="1424"/>
      <c r="R43" s="1429"/>
      <c r="S43" s="1429"/>
      <c r="T43" s="1429"/>
      <c r="U43" s="1429"/>
      <c r="V43" s="1429"/>
      <c r="W43" s="1429"/>
      <c r="X43" s="1429"/>
      <c r="Y43" s="1429"/>
      <c r="Z43" s="1430"/>
    </row>
    <row r="44" spans="1:26" ht="21.95" customHeight="1">
      <c r="A44" s="763"/>
      <c r="B44" s="720"/>
      <c r="C44" s="720"/>
      <c r="D44" s="722"/>
      <c r="E44" s="719">
        <f t="shared" si="19"/>
        <v>0</v>
      </c>
      <c r="F44" s="719"/>
      <c r="G44" s="719">
        <f t="shared" si="16"/>
        <v>0</v>
      </c>
      <c r="H44" s="719"/>
      <c r="I44" s="719">
        <f t="shared" si="17"/>
        <v>0</v>
      </c>
      <c r="J44" s="719"/>
      <c r="K44" s="719">
        <f t="shared" si="20"/>
        <v>0</v>
      </c>
      <c r="L44" s="711"/>
      <c r="M44" s="1431"/>
      <c r="N44" s="1421"/>
      <c r="O44" s="1421"/>
      <c r="P44" s="1423"/>
      <c r="Q44" s="1424"/>
      <c r="R44" s="1429"/>
      <c r="S44" s="1424"/>
      <c r="T44" s="1424"/>
      <c r="U44" s="1424"/>
      <c r="V44" s="1429"/>
      <c r="W44" s="1424"/>
      <c r="X44" s="1429"/>
      <c r="Y44" s="1424"/>
      <c r="Z44" s="1430"/>
    </row>
    <row r="45" spans="1:26" ht="21.95" customHeight="1">
      <c r="A45" s="726"/>
      <c r="B45" s="722"/>
      <c r="C45" s="727"/>
      <c r="D45" s="722"/>
      <c r="E45" s="719">
        <f t="shared" si="19"/>
        <v>0</v>
      </c>
      <c r="F45" s="719"/>
      <c r="G45" s="719">
        <f t="shared" si="16"/>
        <v>0</v>
      </c>
      <c r="H45" s="719"/>
      <c r="I45" s="719">
        <f t="shared" si="17"/>
        <v>0</v>
      </c>
      <c r="J45" s="719"/>
      <c r="K45" s="719">
        <f t="shared" si="20"/>
        <v>0</v>
      </c>
      <c r="L45" s="711"/>
      <c r="M45" s="1432"/>
      <c r="N45" s="1421"/>
      <c r="O45" s="1421"/>
      <c r="P45" s="1423"/>
      <c r="Q45" s="1424"/>
      <c r="R45" s="1429"/>
      <c r="S45" s="1429"/>
      <c r="T45" s="1429"/>
      <c r="U45" s="1429"/>
      <c r="V45" s="1429"/>
      <c r="W45" s="1429"/>
      <c r="X45" s="1429"/>
      <c r="Y45" s="1424"/>
      <c r="Z45" s="1430"/>
    </row>
    <row r="46" spans="1:26" ht="21.95" customHeight="1">
      <c r="A46" s="726"/>
      <c r="B46" s="722"/>
      <c r="C46" s="727"/>
      <c r="D46" s="722"/>
      <c r="E46" s="719">
        <f>SUM(G46,I46,K46)</f>
        <v>0</v>
      </c>
      <c r="F46" s="719"/>
      <c r="G46" s="719">
        <f t="shared" si="16"/>
        <v>0</v>
      </c>
      <c r="H46" s="719"/>
      <c r="I46" s="719">
        <f t="shared" si="17"/>
        <v>0</v>
      </c>
      <c r="J46" s="719"/>
      <c r="K46" s="719">
        <f t="shared" si="20"/>
        <v>0</v>
      </c>
      <c r="L46" s="711"/>
      <c r="M46" s="1431"/>
      <c r="N46" s="1421"/>
      <c r="O46" s="1433"/>
      <c r="P46" s="1423"/>
      <c r="Q46" s="1424"/>
      <c r="R46" s="1429"/>
      <c r="S46" s="1429"/>
      <c r="T46" s="1429"/>
      <c r="U46" s="1429"/>
      <c r="V46" s="1429"/>
      <c r="W46" s="1429"/>
      <c r="X46" s="1429"/>
      <c r="Y46" s="1429"/>
      <c r="Z46" s="1430"/>
    </row>
    <row r="47" spans="1:26" ht="21.95" customHeight="1">
      <c r="A47" s="728"/>
      <c r="B47" s="729"/>
      <c r="C47" s="730"/>
      <c r="D47" s="729"/>
      <c r="E47" s="731">
        <f t="shared" ref="E47" si="21">SUM(G47,I47,K47)</f>
        <v>0</v>
      </c>
      <c r="F47" s="731"/>
      <c r="G47" s="731">
        <f t="shared" si="16"/>
        <v>0</v>
      </c>
      <c r="H47" s="731"/>
      <c r="I47" s="731">
        <f t="shared" si="17"/>
        <v>0</v>
      </c>
      <c r="J47" s="731"/>
      <c r="K47" s="731">
        <f t="shared" si="20"/>
        <v>0</v>
      </c>
      <c r="L47" s="732"/>
      <c r="M47" s="1432"/>
      <c r="N47" s="1421"/>
      <c r="O47" s="1421"/>
      <c r="P47" s="1423"/>
      <c r="Q47" s="1424"/>
      <c r="R47" s="1429"/>
      <c r="S47" s="1429"/>
      <c r="T47" s="1429"/>
      <c r="U47" s="1429"/>
      <c r="V47" s="1429"/>
      <c r="W47" s="1429"/>
      <c r="X47" s="1429"/>
      <c r="Y47" s="1429"/>
      <c r="Z47" s="1430"/>
    </row>
    <row r="48" spans="1:26" ht="21.95" customHeight="1">
      <c r="A48" s="733" t="s">
        <v>795</v>
      </c>
      <c r="B48" s="734"/>
      <c r="C48" s="734"/>
      <c r="D48" s="735"/>
      <c r="E48" s="736" t="e">
        <f>G48+I48+K48</f>
        <v>#REF!</v>
      </c>
      <c r="F48" s="737"/>
      <c r="G48" s="736" t="e">
        <f>SUM(G29:G47)</f>
        <v>#REF!</v>
      </c>
      <c r="H48" s="737"/>
      <c r="I48" s="738" t="e">
        <f>SUM(I29:I47)</f>
        <v>#REF!</v>
      </c>
      <c r="J48" s="737"/>
      <c r="K48" s="736" t="e">
        <f>SUM(K29:K47)</f>
        <v>#REF!</v>
      </c>
      <c r="L48" s="739"/>
      <c r="M48" s="1434" t="s">
        <v>795</v>
      </c>
      <c r="N48" s="1435"/>
      <c r="O48" s="1435"/>
      <c r="P48" s="1436"/>
      <c r="Q48" s="1437">
        <f>S48+U48+W48+Y48</f>
        <v>523523</v>
      </c>
      <c r="R48" s="1438"/>
      <c r="S48" s="1437">
        <f>SUM(S29:S47)</f>
        <v>0</v>
      </c>
      <c r="T48" s="1437"/>
      <c r="U48" s="1439">
        <f>SUM(U29:U47)</f>
        <v>523523</v>
      </c>
      <c r="V48" s="1438"/>
      <c r="W48" s="1437">
        <f>SUM(W29:W47)</f>
        <v>0</v>
      </c>
      <c r="X48" s="1438"/>
      <c r="Y48" s="1437">
        <f>SUM(Y29:Y47)</f>
        <v>0</v>
      </c>
      <c r="Z48" s="1440"/>
    </row>
    <row r="49" spans="1:34" ht="21.95" customHeight="1">
      <c r="A49" s="681"/>
      <c r="B49" s="682"/>
      <c r="C49" s="682"/>
      <c r="D49" s="683"/>
      <c r="E49" s="2046" t="s">
        <v>879</v>
      </c>
      <c r="F49" s="2046"/>
      <c r="G49" s="2046"/>
      <c r="H49" s="2046"/>
      <c r="I49" s="684"/>
      <c r="J49" s="684"/>
      <c r="K49" s="684"/>
      <c r="L49" s="685"/>
      <c r="M49" s="1416" t="s">
        <v>130</v>
      </c>
      <c r="N49" s="1416"/>
      <c r="O49" s="1416"/>
      <c r="P49" s="1441"/>
      <c r="Q49" s="2087" t="s">
        <v>1571</v>
      </c>
      <c r="R49" s="2087"/>
      <c r="S49" s="2087"/>
      <c r="T49" s="2087"/>
      <c r="U49" s="2087"/>
      <c r="V49" s="2087"/>
      <c r="W49" s="1416"/>
      <c r="X49" s="1416"/>
      <c r="Y49" s="1416"/>
      <c r="Z49" s="1442"/>
    </row>
    <row r="50" spans="1:34" ht="21.95" customHeight="1">
      <c r="A50" s="746" t="s">
        <v>885</v>
      </c>
      <c r="B50" s="774" t="s">
        <v>886</v>
      </c>
      <c r="C50" s="774"/>
      <c r="D50" s="774"/>
      <c r="E50" s="775"/>
      <c r="F50" s="775" t="s">
        <v>887</v>
      </c>
      <c r="G50" s="775"/>
      <c r="H50" s="775" t="s">
        <v>888</v>
      </c>
      <c r="I50" s="684"/>
      <c r="J50" s="684"/>
      <c r="K50" s="684"/>
      <c r="L50" s="685"/>
      <c r="M50" s="1443" t="s">
        <v>787</v>
      </c>
      <c r="N50" s="1444">
        <f>Q73</f>
        <v>1639168</v>
      </c>
      <c r="O50" s="1445" t="s">
        <v>3</v>
      </c>
      <c r="P50" s="1441"/>
      <c r="Q50" s="2088" t="s">
        <v>882</v>
      </c>
      <c r="R50" s="2088"/>
      <c r="S50" s="2088"/>
      <c r="T50" s="2088"/>
      <c r="U50" s="2088"/>
      <c r="V50" s="2088"/>
      <c r="W50" s="1416">
        <v>1</v>
      </c>
      <c r="X50" s="1416" t="s">
        <v>883</v>
      </c>
      <c r="Y50" s="1416"/>
      <c r="Z50" s="1442"/>
    </row>
    <row r="51" spans="1:34" ht="21.95" customHeight="1">
      <c r="A51" s="2069" t="s">
        <v>646</v>
      </c>
      <c r="B51" s="2072" t="s">
        <v>788</v>
      </c>
      <c r="C51" s="2072" t="s">
        <v>118</v>
      </c>
      <c r="D51" s="2072" t="s">
        <v>5</v>
      </c>
      <c r="E51" s="2075" t="s">
        <v>789</v>
      </c>
      <c r="F51" s="2078" t="s">
        <v>790</v>
      </c>
      <c r="G51" s="2079"/>
      <c r="H51" s="2061" t="s">
        <v>862</v>
      </c>
      <c r="I51" s="2062"/>
      <c r="J51" s="2062"/>
      <c r="K51" s="2063"/>
      <c r="L51" s="2064" t="s">
        <v>863</v>
      </c>
      <c r="M51" s="1980" t="s">
        <v>646</v>
      </c>
      <c r="N51" s="1986" t="s">
        <v>788</v>
      </c>
      <c r="O51" s="1986" t="s">
        <v>118</v>
      </c>
      <c r="P51" s="1986" t="s">
        <v>5</v>
      </c>
      <c r="Q51" s="1987" t="s">
        <v>789</v>
      </c>
      <c r="R51" s="1990" t="s">
        <v>790</v>
      </c>
      <c r="S51" s="2055"/>
      <c r="T51" s="2056" t="s">
        <v>862</v>
      </c>
      <c r="U51" s="2057"/>
      <c r="V51" s="2057"/>
      <c r="W51" s="2057"/>
      <c r="X51" s="2057"/>
      <c r="Y51" s="2058"/>
      <c r="Z51" s="2048" t="s">
        <v>863</v>
      </c>
    </row>
    <row r="52" spans="1:34" ht="21.95" customHeight="1">
      <c r="A52" s="2070"/>
      <c r="B52" s="2073"/>
      <c r="C52" s="2073"/>
      <c r="D52" s="2073"/>
      <c r="E52" s="2076"/>
      <c r="F52" s="2059" t="s">
        <v>650</v>
      </c>
      <c r="G52" s="2060"/>
      <c r="H52" s="2059" t="s">
        <v>122</v>
      </c>
      <c r="I52" s="2060"/>
      <c r="J52" s="2059" t="s">
        <v>651</v>
      </c>
      <c r="K52" s="2060"/>
      <c r="L52" s="2065"/>
      <c r="M52" s="2067"/>
      <c r="N52" s="2051"/>
      <c r="O52" s="2051"/>
      <c r="P52" s="2051"/>
      <c r="Q52" s="2053"/>
      <c r="R52" s="1995" t="s">
        <v>650</v>
      </c>
      <c r="S52" s="1996"/>
      <c r="T52" s="1995" t="s">
        <v>121</v>
      </c>
      <c r="U52" s="1996"/>
      <c r="V52" s="1995" t="s">
        <v>122</v>
      </c>
      <c r="W52" s="1996"/>
      <c r="X52" s="2016" t="s">
        <v>651</v>
      </c>
      <c r="Y52" s="2017"/>
      <c r="Z52" s="2049"/>
    </row>
    <row r="53" spans="1:34" ht="21.95" customHeight="1">
      <c r="A53" s="2071"/>
      <c r="B53" s="2074"/>
      <c r="C53" s="2074"/>
      <c r="D53" s="2074"/>
      <c r="E53" s="2077"/>
      <c r="F53" s="689" t="s">
        <v>4</v>
      </c>
      <c r="G53" s="689" t="s">
        <v>792</v>
      </c>
      <c r="H53" s="689" t="s">
        <v>4</v>
      </c>
      <c r="I53" s="689" t="s">
        <v>793</v>
      </c>
      <c r="J53" s="689"/>
      <c r="K53" s="689"/>
      <c r="L53" s="2066"/>
      <c r="M53" s="2068"/>
      <c r="N53" s="2052"/>
      <c r="O53" s="2052"/>
      <c r="P53" s="2052"/>
      <c r="Q53" s="2054"/>
      <c r="R53" s="1396" t="s">
        <v>4</v>
      </c>
      <c r="S53" s="1396" t="s">
        <v>792</v>
      </c>
      <c r="T53" s="1396" t="s">
        <v>4</v>
      </c>
      <c r="U53" s="1396" t="s">
        <v>793</v>
      </c>
      <c r="V53" s="1396" t="s">
        <v>4</v>
      </c>
      <c r="W53" s="1396" t="s">
        <v>793</v>
      </c>
      <c r="X53" s="1396" t="s">
        <v>4</v>
      </c>
      <c r="Y53" s="1396" t="s">
        <v>793</v>
      </c>
      <c r="Z53" s="2050"/>
    </row>
    <row r="54" spans="1:34" ht="21.95" customHeight="1">
      <c r="A54" s="779" t="s">
        <v>674</v>
      </c>
      <c r="B54" s="780"/>
      <c r="C54" s="780"/>
      <c r="D54" s="780"/>
      <c r="E54" s="781"/>
      <c r="F54" s="782"/>
      <c r="G54" s="782"/>
      <c r="H54" s="782"/>
      <c r="I54" s="782"/>
      <c r="J54" s="782"/>
      <c r="K54" s="782"/>
      <c r="L54" s="697" t="s">
        <v>891</v>
      </c>
      <c r="M54" s="1221" t="s">
        <v>1264</v>
      </c>
      <c r="N54" s="1446"/>
      <c r="O54" s="1447">
        <f>1*AC4</f>
        <v>0.83</v>
      </c>
      <c r="P54" s="1220" t="s">
        <v>575</v>
      </c>
      <c r="Q54" s="1424">
        <f>S54+U54+W54+Y54</f>
        <v>244964</v>
      </c>
      <c r="R54" s="1425">
        <f>'단가(사후관리)'!E6</f>
        <v>295138</v>
      </c>
      <c r="S54" s="1425">
        <f>INT(O54*R54)</f>
        <v>244964</v>
      </c>
      <c r="T54" s="1425"/>
      <c r="U54" s="1425"/>
      <c r="V54" s="1426"/>
      <c r="W54" s="1425">
        <f t="shared" ref="W54:W56" si="22">INT(O54*V54)</f>
        <v>0</v>
      </c>
      <c r="X54" s="1425"/>
      <c r="Y54" s="1425">
        <f>INT(O54*X54)</f>
        <v>0</v>
      </c>
      <c r="Z54" s="1448" t="s">
        <v>1265</v>
      </c>
      <c r="AH54" s="641"/>
    </row>
    <row r="55" spans="1:34" ht="21.95" customHeight="1">
      <c r="A55" s="712" t="s">
        <v>143</v>
      </c>
      <c r="B55" s="720"/>
      <c r="C55" s="727"/>
      <c r="D55" s="722" t="s">
        <v>69</v>
      </c>
      <c r="E55" s="719">
        <f>SUM(G55,I55,K55)</f>
        <v>0</v>
      </c>
      <c r="F55" s="719">
        <f>'단가(사후관리)'!$E$4</f>
        <v>373353</v>
      </c>
      <c r="G55" s="719">
        <f t="shared" ref="G55" si="23">TRUNC(C55*F55,0)</f>
        <v>0</v>
      </c>
      <c r="H55" s="719"/>
      <c r="I55" s="719">
        <f t="shared" ref="I55" si="24">TRUNC(C55*H55,0)</f>
        <v>0</v>
      </c>
      <c r="J55" s="719"/>
      <c r="K55" s="719">
        <f t="shared" ref="K55" si="25">TRUNC(C55*J55,0)</f>
        <v>0</v>
      </c>
      <c r="L55" s="707"/>
      <c r="M55" s="1221" t="s">
        <v>1266</v>
      </c>
      <c r="N55" s="1423"/>
      <c r="O55" s="1447">
        <f>1*AC4</f>
        <v>0.83</v>
      </c>
      <c r="P55" s="1220" t="s">
        <v>69</v>
      </c>
      <c r="Q55" s="1424">
        <f>S55+U55+W55+Y55</f>
        <v>193026</v>
      </c>
      <c r="R55" s="1426"/>
      <c r="S55" s="1426"/>
      <c r="T55" s="1425">
        <f>'단가(사후관리)'!E11</f>
        <v>232562</v>
      </c>
      <c r="U55" s="1425">
        <f>INT(O55*T55)</f>
        <v>193026</v>
      </c>
      <c r="V55" s="1426"/>
      <c r="W55" s="1425">
        <f t="shared" si="22"/>
        <v>0</v>
      </c>
      <c r="X55" s="1425"/>
      <c r="Y55" s="1425">
        <f t="shared" ref="Y55:Y58" si="26">INT(O55*X55)</f>
        <v>0</v>
      </c>
      <c r="Z55" s="1430"/>
    </row>
    <row r="56" spans="1:34" ht="21.95" customHeight="1">
      <c r="A56" s="712" t="s">
        <v>144</v>
      </c>
      <c r="B56" s="720"/>
      <c r="C56" s="727"/>
      <c r="D56" s="722" t="s">
        <v>69</v>
      </c>
      <c r="E56" s="719">
        <f t="shared" ref="E56:E61" si="27">SUM(G56,I56,K56)</f>
        <v>0</v>
      </c>
      <c r="F56" s="719">
        <f>'단가(사후관리)'!$E$5</f>
        <v>310884</v>
      </c>
      <c r="G56" s="719">
        <f>TRUNC(C56*F56,0)</f>
        <v>0</v>
      </c>
      <c r="H56" s="719"/>
      <c r="I56" s="719">
        <f>TRUNC(C56*H56,0)</f>
        <v>0</v>
      </c>
      <c r="J56" s="719"/>
      <c r="K56" s="719">
        <f>TRUNC(C56*J56,0)</f>
        <v>0</v>
      </c>
      <c r="L56" s="711"/>
      <c r="M56" s="1222" t="s">
        <v>1267</v>
      </c>
      <c r="N56" s="1423"/>
      <c r="O56" s="1447">
        <f>2*AC4</f>
        <v>1.66</v>
      </c>
      <c r="P56" s="1220" t="s">
        <v>69</v>
      </c>
      <c r="Q56" s="1424">
        <f t="shared" ref="Q56:Q59" si="28">S56+U56+W56+Y56</f>
        <v>375362</v>
      </c>
      <c r="R56" s="1425"/>
      <c r="S56" s="1425"/>
      <c r="T56" s="1425">
        <f>'단가(사후관리)'!E12</f>
        <v>226122</v>
      </c>
      <c r="U56" s="1425">
        <f>INT(O56*T56)</f>
        <v>375362</v>
      </c>
      <c r="V56" s="1426"/>
      <c r="W56" s="1425">
        <f t="shared" si="22"/>
        <v>0</v>
      </c>
      <c r="X56" s="1426"/>
      <c r="Y56" s="1425">
        <f t="shared" si="26"/>
        <v>0</v>
      </c>
      <c r="Z56" s="1430"/>
    </row>
    <row r="57" spans="1:34" ht="21.95" customHeight="1">
      <c r="A57" s="712" t="s">
        <v>136</v>
      </c>
      <c r="B57" s="759"/>
      <c r="C57" s="727"/>
      <c r="D57" s="722" t="s">
        <v>269</v>
      </c>
      <c r="E57" s="719">
        <f t="shared" si="27"/>
        <v>0</v>
      </c>
      <c r="F57" s="719">
        <f>'단가(사후관리)'!$E$6</f>
        <v>295138</v>
      </c>
      <c r="G57" s="719">
        <f t="shared" ref="G57:G72" si="29">TRUNC(C57*F57,0)</f>
        <v>0</v>
      </c>
      <c r="H57" s="719"/>
      <c r="I57" s="719">
        <f t="shared" ref="I57:I72" si="30">TRUNC(C57*H57,0)</f>
        <v>0</v>
      </c>
      <c r="J57" s="719"/>
      <c r="K57" s="719">
        <f t="shared" ref="K57:K60" si="31">TRUNC(C57*J57,0)</f>
        <v>0</v>
      </c>
      <c r="L57" s="711"/>
      <c r="M57" s="1221" t="s">
        <v>1263</v>
      </c>
      <c r="N57" s="1423"/>
      <c r="O57" s="1447">
        <f>2*AC4</f>
        <v>1.66</v>
      </c>
      <c r="P57" s="1220" t="s">
        <v>575</v>
      </c>
      <c r="Q57" s="1424">
        <f t="shared" si="28"/>
        <v>285632</v>
      </c>
      <c r="R57" s="1425"/>
      <c r="S57" s="1425">
        <f>INT(O57*R57)</f>
        <v>0</v>
      </c>
      <c r="T57" s="1425">
        <f>'단가(사후관리)'!E13</f>
        <v>172068</v>
      </c>
      <c r="U57" s="1425">
        <f>INT(O57*T57)</f>
        <v>285632</v>
      </c>
      <c r="V57" s="1426"/>
      <c r="W57" s="1425">
        <f>INT(O57*V57)</f>
        <v>0</v>
      </c>
      <c r="X57" s="1425"/>
      <c r="Y57" s="1425">
        <f t="shared" si="26"/>
        <v>0</v>
      </c>
      <c r="Z57" s="1430"/>
      <c r="AA57" s="784"/>
    </row>
    <row r="58" spans="1:34" ht="21.95" customHeight="1">
      <c r="A58" s="712" t="s">
        <v>242</v>
      </c>
      <c r="B58" s="716"/>
      <c r="C58" s="716"/>
      <c r="D58" s="718" t="s">
        <v>269</v>
      </c>
      <c r="E58" s="719">
        <f t="shared" si="27"/>
        <v>0</v>
      </c>
      <c r="F58" s="719">
        <f>'단가(사후관리)'!$E$7</f>
        <v>235459</v>
      </c>
      <c r="G58" s="719">
        <f t="shared" si="29"/>
        <v>0</v>
      </c>
      <c r="H58" s="719"/>
      <c r="I58" s="719">
        <f t="shared" si="30"/>
        <v>0</v>
      </c>
      <c r="J58" s="719"/>
      <c r="K58" s="719">
        <f t="shared" si="31"/>
        <v>0</v>
      </c>
      <c r="L58" s="711"/>
      <c r="M58" s="1222" t="s">
        <v>1268</v>
      </c>
      <c r="N58" s="1423"/>
      <c r="O58" s="1449">
        <v>8</v>
      </c>
      <c r="P58" s="1220" t="s">
        <v>985</v>
      </c>
      <c r="Q58" s="1424">
        <f t="shared" si="28"/>
        <v>540184</v>
      </c>
      <c r="R58" s="1425"/>
      <c r="S58" s="1425">
        <f>INT(O58*R58)</f>
        <v>0</v>
      </c>
      <c r="T58" s="1425">
        <v>49479.1</v>
      </c>
      <c r="U58" s="1425">
        <f>INT(O58*T58)</f>
        <v>395832</v>
      </c>
      <c r="V58" s="1429">
        <v>7717</v>
      </c>
      <c r="W58" s="1425">
        <f>INT(O58*V58)</f>
        <v>61736</v>
      </c>
      <c r="X58" s="1425">
        <v>10327</v>
      </c>
      <c r="Y58" s="1425">
        <f t="shared" si="26"/>
        <v>82616</v>
      </c>
      <c r="Z58" s="1450" t="s">
        <v>1572</v>
      </c>
    </row>
    <row r="59" spans="1:34" ht="21.95" customHeight="1">
      <c r="A59" s="712" t="s">
        <v>224</v>
      </c>
      <c r="B59" s="716"/>
      <c r="C59" s="716"/>
      <c r="D59" s="718" t="s">
        <v>269</v>
      </c>
      <c r="E59" s="719">
        <f t="shared" si="27"/>
        <v>0</v>
      </c>
      <c r="F59" s="719">
        <f>'단가(사후관리)'!$E$8</f>
        <v>250087</v>
      </c>
      <c r="G59" s="719">
        <f t="shared" si="29"/>
        <v>0</v>
      </c>
      <c r="H59" s="719"/>
      <c r="I59" s="719">
        <f t="shared" si="30"/>
        <v>0</v>
      </c>
      <c r="J59" s="719"/>
      <c r="K59" s="719">
        <f t="shared" si="31"/>
        <v>0</v>
      </c>
      <c r="L59" s="711"/>
      <c r="M59" s="1221" t="s">
        <v>932</v>
      </c>
      <c r="N59" s="1423"/>
      <c r="O59" s="1433"/>
      <c r="P59" s="1423"/>
      <c r="Q59" s="1424">
        <f t="shared" si="28"/>
        <v>0</v>
      </c>
      <c r="R59" s="1426"/>
      <c r="S59" s="1426"/>
      <c r="T59" s="1426"/>
      <c r="U59" s="1426"/>
      <c r="V59" s="1429">
        <f>W58</f>
        <v>61736</v>
      </c>
      <c r="W59" s="1425">
        <f>INT(O59*V59)</f>
        <v>0</v>
      </c>
      <c r="X59" s="1426"/>
      <c r="Y59" s="1426"/>
      <c r="Z59" s="1430"/>
    </row>
    <row r="60" spans="1:34" ht="21.95" customHeight="1">
      <c r="A60" s="712" t="s">
        <v>902</v>
      </c>
      <c r="B60" s="716" t="s">
        <v>903</v>
      </c>
      <c r="C60" s="785">
        <v>3</v>
      </c>
      <c r="D60" s="718" t="s">
        <v>269</v>
      </c>
      <c r="E60" s="719">
        <f t="shared" si="27"/>
        <v>1379520</v>
      </c>
      <c r="F60" s="719">
        <f>'단가(사후관리)'!$E$9</f>
        <v>218142</v>
      </c>
      <c r="G60" s="719">
        <f t="shared" si="29"/>
        <v>654426</v>
      </c>
      <c r="H60" s="719"/>
      <c r="I60" s="719">
        <f t="shared" si="30"/>
        <v>0</v>
      </c>
      <c r="J60" s="719">
        <f>'단가(사후관리)'!E10</f>
        <v>241698</v>
      </c>
      <c r="K60" s="719">
        <f t="shared" si="31"/>
        <v>725094</v>
      </c>
      <c r="L60" s="711"/>
      <c r="M60" s="1451"/>
      <c r="N60" s="1452"/>
      <c r="O60" s="1453"/>
      <c r="P60" s="1453"/>
      <c r="Q60" s="1425"/>
      <c r="R60" s="1425"/>
      <c r="S60" s="1425"/>
      <c r="T60" s="1425"/>
      <c r="U60" s="1425"/>
      <c r="V60" s="1426"/>
      <c r="W60" s="1426"/>
      <c r="X60" s="1425"/>
      <c r="Y60" s="1425"/>
      <c r="Z60" s="1430"/>
      <c r="AH60" s="641"/>
    </row>
    <row r="61" spans="1:34" ht="21.95" customHeight="1">
      <c r="A61" s="712" t="s">
        <v>681</v>
      </c>
      <c r="B61" s="720"/>
      <c r="C61" s="720">
        <v>0</v>
      </c>
      <c r="D61" s="722" t="s">
        <v>269</v>
      </c>
      <c r="E61" s="719">
        <f t="shared" si="27"/>
        <v>0</v>
      </c>
      <c r="F61" s="719"/>
      <c r="G61" s="719">
        <f t="shared" si="29"/>
        <v>0</v>
      </c>
      <c r="H61" s="719"/>
      <c r="I61" s="719">
        <f t="shared" si="30"/>
        <v>0</v>
      </c>
      <c r="J61" s="719">
        <f>'단가(사후관리)'!$E$11</f>
        <v>232562</v>
      </c>
      <c r="K61" s="719">
        <f>TRUNC(C61*J61,0)</f>
        <v>0</v>
      </c>
      <c r="L61" s="711"/>
      <c r="M61" s="1454"/>
      <c r="N61" s="1453"/>
      <c r="O61" s="1453"/>
      <c r="P61" s="1452"/>
      <c r="Q61" s="1425"/>
      <c r="R61" s="1425"/>
      <c r="S61" s="1425"/>
      <c r="T61" s="1425"/>
      <c r="U61" s="1425"/>
      <c r="V61" s="1426"/>
      <c r="W61" s="1426"/>
      <c r="X61" s="1425"/>
      <c r="Y61" s="1425"/>
      <c r="Z61" s="1430"/>
    </row>
    <row r="62" spans="1:34" ht="21.95" customHeight="1">
      <c r="A62" s="712" t="s">
        <v>134</v>
      </c>
      <c r="B62" s="720"/>
      <c r="C62" s="720"/>
      <c r="D62" s="722" t="s">
        <v>269</v>
      </c>
      <c r="E62" s="719"/>
      <c r="F62" s="719"/>
      <c r="G62" s="719">
        <f t="shared" si="29"/>
        <v>0</v>
      </c>
      <c r="H62" s="719"/>
      <c r="I62" s="719">
        <f t="shared" si="30"/>
        <v>0</v>
      </c>
      <c r="J62" s="719">
        <f>'단가(사후관리)'!$E$12</f>
        <v>226122</v>
      </c>
      <c r="K62" s="719">
        <f>TRUNC(C62*J62,0)</f>
        <v>0</v>
      </c>
      <c r="L62" s="711"/>
      <c r="M62" s="1451"/>
      <c r="N62" s="1452"/>
      <c r="O62" s="1453"/>
      <c r="P62" s="1452"/>
      <c r="Q62" s="1425"/>
      <c r="R62" s="1425"/>
      <c r="S62" s="1425"/>
      <c r="T62" s="1425"/>
      <c r="U62" s="1425"/>
      <c r="V62" s="1426"/>
      <c r="W62" s="1426"/>
      <c r="X62" s="1425"/>
      <c r="Y62" s="1425"/>
      <c r="Z62" s="1430"/>
    </row>
    <row r="63" spans="1:34" ht="21.95" customHeight="1">
      <c r="A63" s="712" t="s">
        <v>223</v>
      </c>
      <c r="B63" s="722"/>
      <c r="C63" s="720">
        <v>1.5</v>
      </c>
      <c r="D63" s="722" t="s">
        <v>269</v>
      </c>
      <c r="E63" s="719">
        <f t="shared" ref="E63:E70" si="32">SUM(G63,I63,K63)</f>
        <v>258102</v>
      </c>
      <c r="F63" s="719"/>
      <c r="G63" s="719">
        <f t="shared" si="29"/>
        <v>0</v>
      </c>
      <c r="H63" s="719"/>
      <c r="I63" s="719">
        <f t="shared" si="30"/>
        <v>0</v>
      </c>
      <c r="J63" s="719">
        <f>'단가(사후관리)'!$E$13</f>
        <v>172068</v>
      </c>
      <c r="K63" s="719">
        <f t="shared" ref="K63:K72" si="33">TRUNC(C63*J63,0)</f>
        <v>258102</v>
      </c>
      <c r="L63" s="711"/>
      <c r="M63" s="1431"/>
      <c r="N63" s="1423"/>
      <c r="O63" s="1421"/>
      <c r="P63" s="1423"/>
      <c r="Q63" s="1425"/>
      <c r="R63" s="1426"/>
      <c r="S63" s="1426"/>
      <c r="T63" s="1426"/>
      <c r="U63" s="1426"/>
      <c r="V63" s="1426"/>
      <c r="W63" s="1426"/>
      <c r="X63" s="1426"/>
      <c r="Y63" s="1426"/>
      <c r="Z63" s="1430"/>
    </row>
    <row r="64" spans="1:34" ht="21.95" customHeight="1">
      <c r="A64" s="725" t="s">
        <v>682</v>
      </c>
      <c r="B64" s="722"/>
      <c r="C64" s="720"/>
      <c r="D64" s="722"/>
      <c r="E64" s="719">
        <f t="shared" si="32"/>
        <v>0</v>
      </c>
      <c r="F64" s="719"/>
      <c r="G64" s="719">
        <f t="shared" si="29"/>
        <v>0</v>
      </c>
      <c r="H64" s="719"/>
      <c r="I64" s="719">
        <f t="shared" si="30"/>
        <v>0</v>
      </c>
      <c r="J64" s="719"/>
      <c r="K64" s="719">
        <f t="shared" si="33"/>
        <v>0</v>
      </c>
      <c r="L64" s="711"/>
      <c r="M64" s="1432"/>
      <c r="N64" s="1421"/>
      <c r="O64" s="1421"/>
      <c r="P64" s="1423"/>
      <c r="Q64" s="1425"/>
      <c r="R64" s="1426"/>
      <c r="S64" s="1426"/>
      <c r="T64" s="1426"/>
      <c r="U64" s="1426"/>
      <c r="V64" s="1426"/>
      <c r="W64" s="1426"/>
      <c r="X64" s="1426"/>
      <c r="Y64" s="1426"/>
      <c r="Z64" s="1430"/>
    </row>
    <row r="65" spans="1:34" ht="21.95" customHeight="1">
      <c r="A65" s="712" t="s">
        <v>901</v>
      </c>
      <c r="B65" s="722" t="s">
        <v>170</v>
      </c>
      <c r="C65" s="720">
        <v>15.3</v>
      </c>
      <c r="D65" s="722" t="s">
        <v>702</v>
      </c>
      <c r="E65" s="719">
        <f t="shared" si="32"/>
        <v>22212</v>
      </c>
      <c r="F65" s="719"/>
      <c r="G65" s="719">
        <f t="shared" si="29"/>
        <v>0</v>
      </c>
      <c r="H65" s="719">
        <f>'단가(사후관리)'!E17</f>
        <v>1451.8181818181818</v>
      </c>
      <c r="I65" s="719">
        <f>TRUNC(C65*H65,0)</f>
        <v>22212</v>
      </c>
      <c r="J65" s="719"/>
      <c r="K65" s="719">
        <f t="shared" si="33"/>
        <v>0</v>
      </c>
      <c r="L65" s="711"/>
      <c r="M65" s="1455"/>
      <c r="N65" s="1423"/>
      <c r="O65" s="1421"/>
      <c r="P65" s="1423"/>
      <c r="Q65" s="1425"/>
      <c r="R65" s="1456"/>
      <c r="S65" s="1425"/>
      <c r="T65" s="1425"/>
      <c r="U65" s="1425"/>
      <c r="V65" s="1426"/>
      <c r="W65" s="1426"/>
      <c r="X65" s="1425"/>
      <c r="Y65" s="1425"/>
      <c r="Z65" s="1430"/>
    </row>
    <row r="66" spans="1:34" ht="21.95" customHeight="1">
      <c r="A66" s="712" t="s">
        <v>703</v>
      </c>
      <c r="B66" s="720"/>
      <c r="C66" s="720">
        <v>20</v>
      </c>
      <c r="D66" s="722" t="s">
        <v>135</v>
      </c>
      <c r="E66" s="719">
        <f t="shared" si="32"/>
        <v>4442</v>
      </c>
      <c r="F66" s="719"/>
      <c r="G66" s="719">
        <f t="shared" si="29"/>
        <v>0</v>
      </c>
      <c r="H66" s="719">
        <f>I65</f>
        <v>22212</v>
      </c>
      <c r="I66" s="719">
        <f>TRUNC(C66%*H66,0)</f>
        <v>4442</v>
      </c>
      <c r="J66" s="719"/>
      <c r="K66" s="719">
        <f t="shared" si="33"/>
        <v>0</v>
      </c>
      <c r="L66" s="711"/>
      <c r="M66" s="1432"/>
      <c r="N66" s="1421"/>
      <c r="O66" s="1421"/>
      <c r="P66" s="1423"/>
      <c r="Q66" s="1425"/>
      <c r="R66" s="1426"/>
      <c r="S66" s="1426"/>
      <c r="T66" s="1426"/>
      <c r="U66" s="1426"/>
      <c r="V66" s="1426"/>
      <c r="W66" s="1426"/>
      <c r="X66" s="1426"/>
      <c r="Y66" s="1426"/>
      <c r="Z66" s="1430"/>
    </row>
    <row r="67" spans="1:34" ht="21.95" customHeight="1">
      <c r="A67" s="712"/>
      <c r="B67" s="720"/>
      <c r="C67" s="720"/>
      <c r="D67" s="722"/>
      <c r="E67" s="719">
        <f t="shared" si="32"/>
        <v>0</v>
      </c>
      <c r="F67" s="719"/>
      <c r="G67" s="719">
        <f t="shared" si="29"/>
        <v>0</v>
      </c>
      <c r="H67" s="719"/>
      <c r="I67" s="719">
        <f t="shared" si="30"/>
        <v>0</v>
      </c>
      <c r="J67" s="719"/>
      <c r="K67" s="719">
        <f t="shared" si="33"/>
        <v>0</v>
      </c>
      <c r="L67" s="711"/>
      <c r="M67" s="1432"/>
      <c r="N67" s="1421"/>
      <c r="O67" s="1421"/>
      <c r="P67" s="1423"/>
      <c r="Q67" s="1425"/>
      <c r="R67" s="1426"/>
      <c r="S67" s="1426"/>
      <c r="T67" s="1426"/>
      <c r="U67" s="1426"/>
      <c r="V67" s="1426"/>
      <c r="W67" s="1426"/>
      <c r="X67" s="1426"/>
      <c r="Y67" s="1426"/>
      <c r="Z67" s="1430"/>
    </row>
    <row r="68" spans="1:34" ht="21.95" customHeight="1">
      <c r="A68" s="712"/>
      <c r="B68" s="720"/>
      <c r="C68" s="720"/>
      <c r="D68" s="722"/>
      <c r="E68" s="719">
        <f t="shared" si="32"/>
        <v>0</v>
      </c>
      <c r="F68" s="719"/>
      <c r="G68" s="719">
        <f t="shared" si="29"/>
        <v>0</v>
      </c>
      <c r="H68" s="719"/>
      <c r="I68" s="719">
        <f t="shared" si="30"/>
        <v>0</v>
      </c>
      <c r="J68" s="719"/>
      <c r="K68" s="719">
        <f t="shared" si="33"/>
        <v>0</v>
      </c>
      <c r="L68" s="711"/>
      <c r="M68" s="1432"/>
      <c r="N68" s="1421"/>
      <c r="O68" s="1421"/>
      <c r="P68" s="1423"/>
      <c r="Q68" s="1425"/>
      <c r="R68" s="1426"/>
      <c r="S68" s="1426"/>
      <c r="T68" s="1426"/>
      <c r="U68" s="1426"/>
      <c r="V68" s="1426"/>
      <c r="W68" s="1426"/>
      <c r="X68" s="1426"/>
      <c r="Y68" s="1426"/>
      <c r="Z68" s="1430"/>
    </row>
    <row r="69" spans="1:34" ht="21.95" customHeight="1">
      <c r="A69" s="725" t="s">
        <v>689</v>
      </c>
      <c r="B69" s="720"/>
      <c r="C69" s="720"/>
      <c r="D69" s="722"/>
      <c r="E69" s="719">
        <f t="shared" si="32"/>
        <v>0</v>
      </c>
      <c r="F69" s="719"/>
      <c r="G69" s="719">
        <f t="shared" si="29"/>
        <v>0</v>
      </c>
      <c r="H69" s="719"/>
      <c r="I69" s="719">
        <f t="shared" si="30"/>
        <v>0</v>
      </c>
      <c r="J69" s="719"/>
      <c r="K69" s="719">
        <f t="shared" si="33"/>
        <v>0</v>
      </c>
      <c r="L69" s="711"/>
      <c r="M69" s="1455"/>
      <c r="N69" s="1421"/>
      <c r="O69" s="1421"/>
      <c r="P69" s="1423"/>
      <c r="Q69" s="1425"/>
      <c r="R69" s="1426"/>
      <c r="S69" s="1425"/>
      <c r="T69" s="1425"/>
      <c r="U69" s="1425"/>
      <c r="V69" s="1426"/>
      <c r="W69" s="1425"/>
      <c r="X69" s="1426"/>
      <c r="Y69" s="1425"/>
      <c r="Z69" s="1430"/>
    </row>
    <row r="70" spans="1:34" ht="21.95" customHeight="1">
      <c r="A70" s="726" t="s">
        <v>905</v>
      </c>
      <c r="B70" s="722"/>
      <c r="C70" s="792">
        <v>3</v>
      </c>
      <c r="D70" s="722" t="s">
        <v>706</v>
      </c>
      <c r="E70" s="719">
        <f t="shared" si="32"/>
        <v>0</v>
      </c>
      <c r="F70" s="719"/>
      <c r="G70" s="719">
        <f t="shared" si="29"/>
        <v>0</v>
      </c>
      <c r="H70" s="719"/>
      <c r="I70" s="719">
        <f t="shared" si="30"/>
        <v>0</v>
      </c>
      <c r="J70" s="719"/>
      <c r="K70" s="719">
        <f t="shared" si="33"/>
        <v>0</v>
      </c>
      <c r="L70" s="711"/>
      <c r="M70" s="1432"/>
      <c r="N70" s="1421"/>
      <c r="O70" s="1421"/>
      <c r="P70" s="1423"/>
      <c r="Q70" s="1425"/>
      <c r="R70" s="1426"/>
      <c r="S70" s="1426"/>
      <c r="T70" s="1426"/>
      <c r="U70" s="1426"/>
      <c r="V70" s="1426"/>
      <c r="W70" s="1426"/>
      <c r="X70" s="1426"/>
      <c r="Y70" s="1425"/>
      <c r="Z70" s="1430"/>
    </row>
    <row r="71" spans="1:34" ht="21.95" customHeight="1">
      <c r="A71" s="726"/>
      <c r="B71" s="722"/>
      <c r="C71" s="727"/>
      <c r="D71" s="722"/>
      <c r="E71" s="719">
        <f>SUM(G71,I71,K71)</f>
        <v>0</v>
      </c>
      <c r="F71" s="719"/>
      <c r="G71" s="719">
        <f t="shared" si="29"/>
        <v>0</v>
      </c>
      <c r="H71" s="719"/>
      <c r="I71" s="719">
        <f t="shared" si="30"/>
        <v>0</v>
      </c>
      <c r="J71" s="719"/>
      <c r="K71" s="719">
        <f t="shared" si="33"/>
        <v>0</v>
      </c>
      <c r="L71" s="711"/>
      <c r="M71" s="1431"/>
      <c r="N71" s="1421"/>
      <c r="O71" s="1433"/>
      <c r="P71" s="1423"/>
      <c r="Q71" s="1425"/>
      <c r="R71" s="1426"/>
      <c r="S71" s="1426"/>
      <c r="T71" s="1426"/>
      <c r="U71" s="1426"/>
      <c r="V71" s="1425"/>
      <c r="W71" s="1425">
        <f>INT(V71*O71)</f>
        <v>0</v>
      </c>
      <c r="X71" s="1426"/>
      <c r="Y71" s="1425"/>
      <c r="Z71" s="1430"/>
    </row>
    <row r="72" spans="1:34" ht="21.95" customHeight="1">
      <c r="A72" s="728"/>
      <c r="B72" s="729"/>
      <c r="C72" s="730"/>
      <c r="D72" s="729"/>
      <c r="E72" s="731">
        <f t="shared" ref="E72" si="34">SUM(G72,I72,K72)</f>
        <v>0</v>
      </c>
      <c r="F72" s="731"/>
      <c r="G72" s="731">
        <f t="shared" si="29"/>
        <v>0</v>
      </c>
      <c r="H72" s="731"/>
      <c r="I72" s="731">
        <f t="shared" si="30"/>
        <v>0</v>
      </c>
      <c r="J72" s="731"/>
      <c r="K72" s="731">
        <f t="shared" si="33"/>
        <v>0</v>
      </c>
      <c r="L72" s="732"/>
      <c r="M72" s="1432"/>
      <c r="N72" s="1421"/>
      <c r="O72" s="1421"/>
      <c r="P72" s="1423"/>
      <c r="Q72" s="1425"/>
      <c r="R72" s="1426"/>
      <c r="S72" s="1426"/>
      <c r="T72" s="1426"/>
      <c r="U72" s="1426"/>
      <c r="V72" s="1426"/>
      <c r="W72" s="1426"/>
      <c r="X72" s="1426"/>
      <c r="Y72" s="1426"/>
      <c r="Z72" s="1430"/>
    </row>
    <row r="73" spans="1:34" ht="21.95" customHeight="1">
      <c r="A73" s="733" t="s">
        <v>795</v>
      </c>
      <c r="B73" s="734"/>
      <c r="C73" s="734"/>
      <c r="D73" s="735"/>
      <c r="E73" s="736">
        <f>G73+I73+K73</f>
        <v>1664276</v>
      </c>
      <c r="F73" s="737"/>
      <c r="G73" s="736">
        <f>SUM(G55:G72)</f>
        <v>654426</v>
      </c>
      <c r="H73" s="737"/>
      <c r="I73" s="738">
        <f>SUM(I55:I72)</f>
        <v>26654</v>
      </c>
      <c r="J73" s="737"/>
      <c r="K73" s="736">
        <f>SUM(K55:K72)</f>
        <v>983196</v>
      </c>
      <c r="L73" s="739"/>
      <c r="M73" s="1457" t="s">
        <v>795</v>
      </c>
      <c r="N73" s="1435"/>
      <c r="O73" s="1435"/>
      <c r="P73" s="1436"/>
      <c r="Q73" s="1437">
        <f>S73+U73+W73+Y73</f>
        <v>1639168</v>
      </c>
      <c r="R73" s="1438"/>
      <c r="S73" s="1437">
        <f>SUM(S54:S72)</f>
        <v>244964</v>
      </c>
      <c r="T73" s="1437"/>
      <c r="U73" s="1439">
        <f>SUM(U54:U72)</f>
        <v>1249852</v>
      </c>
      <c r="V73" s="1438"/>
      <c r="W73" s="1437">
        <f>SUM(W54:W72)</f>
        <v>61736</v>
      </c>
      <c r="X73" s="1438"/>
      <c r="Y73" s="1437">
        <f>SUM(Y54:Y72)</f>
        <v>82616</v>
      </c>
      <c r="Z73" s="1440"/>
    </row>
    <row r="74" spans="1:34" ht="21.95" customHeight="1">
      <c r="A74" s="681"/>
      <c r="B74" s="682"/>
      <c r="C74" s="682"/>
      <c r="D74" s="683"/>
      <c r="E74" s="2046" t="s">
        <v>879</v>
      </c>
      <c r="F74" s="2046"/>
      <c r="G74" s="2046"/>
      <c r="H74" s="2046"/>
      <c r="I74" s="684"/>
      <c r="J74" s="684"/>
      <c r="K74" s="684"/>
      <c r="L74" s="685"/>
      <c r="M74" s="1416" t="s">
        <v>131</v>
      </c>
      <c r="N74" s="1416"/>
      <c r="O74" s="1416"/>
      <c r="P74" s="1441"/>
      <c r="Q74" s="2087" t="s">
        <v>906</v>
      </c>
      <c r="R74" s="2087"/>
      <c r="S74" s="2087"/>
      <c r="T74" s="2087"/>
      <c r="U74" s="2087"/>
      <c r="V74" s="2087"/>
      <c r="W74" s="1416"/>
      <c r="X74" s="1416"/>
      <c r="Y74" s="1416"/>
      <c r="Z74" s="1442"/>
    </row>
    <row r="75" spans="1:34" ht="21.95" customHeight="1">
      <c r="A75" s="746" t="s">
        <v>907</v>
      </c>
      <c r="B75" s="774" t="s">
        <v>908</v>
      </c>
      <c r="C75" s="774"/>
      <c r="D75" s="774"/>
      <c r="E75" s="775"/>
      <c r="F75" s="775"/>
      <c r="G75" s="775"/>
      <c r="H75" s="775" t="s">
        <v>909</v>
      </c>
      <c r="I75" s="684"/>
      <c r="J75" s="684"/>
      <c r="K75" s="684"/>
      <c r="L75" s="685"/>
      <c r="M75" s="1443" t="s">
        <v>787</v>
      </c>
      <c r="N75" s="1444">
        <f>Q98</f>
        <v>15231</v>
      </c>
      <c r="O75" s="1445" t="s">
        <v>3</v>
      </c>
      <c r="P75" s="1441"/>
      <c r="Q75" s="2088" t="s">
        <v>910</v>
      </c>
      <c r="R75" s="2088"/>
      <c r="S75" s="2088"/>
      <c r="T75" s="2088"/>
      <c r="U75" s="2088"/>
      <c r="V75" s="2088"/>
      <c r="W75" s="1416">
        <v>111.23</v>
      </c>
      <c r="X75" s="1416" t="s">
        <v>911</v>
      </c>
      <c r="Y75" s="2089" t="s">
        <v>912</v>
      </c>
      <c r="Z75" s="2089"/>
      <c r="AA75" s="745"/>
    </row>
    <row r="76" spans="1:34" ht="21.95" customHeight="1">
      <c r="A76" s="2069" t="s">
        <v>646</v>
      </c>
      <c r="B76" s="2072" t="s">
        <v>788</v>
      </c>
      <c r="C76" s="2072" t="s">
        <v>118</v>
      </c>
      <c r="D76" s="2072" t="s">
        <v>5</v>
      </c>
      <c r="E76" s="2075" t="s">
        <v>789</v>
      </c>
      <c r="F76" s="2078" t="s">
        <v>790</v>
      </c>
      <c r="G76" s="2079"/>
      <c r="H76" s="2061" t="s">
        <v>862</v>
      </c>
      <c r="I76" s="2062"/>
      <c r="J76" s="2062"/>
      <c r="K76" s="2063"/>
      <c r="L76" s="2064" t="s">
        <v>863</v>
      </c>
      <c r="M76" s="1980" t="s">
        <v>646</v>
      </c>
      <c r="N76" s="1986" t="s">
        <v>788</v>
      </c>
      <c r="O76" s="1986" t="s">
        <v>118</v>
      </c>
      <c r="P76" s="1986" t="s">
        <v>5</v>
      </c>
      <c r="Q76" s="1987" t="s">
        <v>789</v>
      </c>
      <c r="R76" s="1990" t="s">
        <v>790</v>
      </c>
      <c r="S76" s="2055"/>
      <c r="T76" s="2056" t="s">
        <v>862</v>
      </c>
      <c r="U76" s="2057"/>
      <c r="V76" s="2057"/>
      <c r="W76" s="2057"/>
      <c r="X76" s="2057"/>
      <c r="Y76" s="2058"/>
      <c r="Z76" s="2048" t="s">
        <v>863</v>
      </c>
    </row>
    <row r="77" spans="1:34" ht="21.95" customHeight="1">
      <c r="A77" s="2070"/>
      <c r="B77" s="2073"/>
      <c r="C77" s="2073"/>
      <c r="D77" s="2073"/>
      <c r="E77" s="2076"/>
      <c r="F77" s="2059" t="s">
        <v>650</v>
      </c>
      <c r="G77" s="2060"/>
      <c r="H77" s="2059" t="s">
        <v>122</v>
      </c>
      <c r="I77" s="2060"/>
      <c r="J77" s="2059" t="s">
        <v>651</v>
      </c>
      <c r="K77" s="2060"/>
      <c r="L77" s="2065"/>
      <c r="M77" s="2067"/>
      <c r="N77" s="2051"/>
      <c r="O77" s="2051"/>
      <c r="P77" s="2051"/>
      <c r="Q77" s="2053"/>
      <c r="R77" s="1995" t="s">
        <v>650</v>
      </c>
      <c r="S77" s="1996"/>
      <c r="T77" s="1995" t="s">
        <v>121</v>
      </c>
      <c r="U77" s="1996"/>
      <c r="V77" s="1995" t="s">
        <v>122</v>
      </c>
      <c r="W77" s="1996"/>
      <c r="X77" s="2016" t="s">
        <v>651</v>
      </c>
      <c r="Y77" s="2017"/>
      <c r="Z77" s="2049"/>
    </row>
    <row r="78" spans="1:34" ht="21.95" customHeight="1">
      <c r="A78" s="2071"/>
      <c r="B78" s="2074"/>
      <c r="C78" s="2074"/>
      <c r="D78" s="2074"/>
      <c r="E78" s="2077"/>
      <c r="F78" s="689" t="s">
        <v>4</v>
      </c>
      <c r="G78" s="689" t="s">
        <v>792</v>
      </c>
      <c r="H78" s="689" t="s">
        <v>4</v>
      </c>
      <c r="I78" s="689" t="s">
        <v>793</v>
      </c>
      <c r="J78" s="689"/>
      <c r="K78" s="689"/>
      <c r="L78" s="2066"/>
      <c r="M78" s="2068"/>
      <c r="N78" s="2052"/>
      <c r="O78" s="2052"/>
      <c r="P78" s="2052"/>
      <c r="Q78" s="2054"/>
      <c r="R78" s="1396" t="s">
        <v>4</v>
      </c>
      <c r="S78" s="1396" t="s">
        <v>792</v>
      </c>
      <c r="T78" s="1396" t="s">
        <v>4</v>
      </c>
      <c r="U78" s="1396" t="s">
        <v>793</v>
      </c>
      <c r="V78" s="1396" t="s">
        <v>4</v>
      </c>
      <c r="W78" s="1396" t="s">
        <v>793</v>
      </c>
      <c r="X78" s="1396" t="s">
        <v>4</v>
      </c>
      <c r="Y78" s="1396" t="s">
        <v>793</v>
      </c>
      <c r="Z78" s="2050"/>
      <c r="AH78" s="641"/>
    </row>
    <row r="79" spans="1:34" ht="21.95" customHeight="1">
      <c r="A79" s="779" t="s">
        <v>674</v>
      </c>
      <c r="B79" s="780"/>
      <c r="C79" s="780"/>
      <c r="D79" s="780"/>
      <c r="E79" s="781"/>
      <c r="F79" s="782"/>
      <c r="G79" s="782"/>
      <c r="H79" s="782"/>
      <c r="I79" s="782"/>
      <c r="J79" s="782"/>
      <c r="K79" s="782"/>
      <c r="L79" s="697" t="s">
        <v>891</v>
      </c>
      <c r="M79" s="1431" t="s">
        <v>136</v>
      </c>
      <c r="N79" s="1428"/>
      <c r="O79" s="1458">
        <f>TRUNC(0.5/111.23*AC4,3)</f>
        <v>3.0000000000000001E-3</v>
      </c>
      <c r="P79" s="1423" t="s">
        <v>69</v>
      </c>
      <c r="Q79" s="1424">
        <f>S79+U79+W79+Y79</f>
        <v>885</v>
      </c>
      <c r="R79" s="1425">
        <f>'단가(사후관리)'!E6</f>
        <v>295138</v>
      </c>
      <c r="S79" s="1425">
        <f>TRUNC(O79*R79)</f>
        <v>885</v>
      </c>
      <c r="T79" s="1425"/>
      <c r="U79" s="1425"/>
      <c r="V79" s="1426"/>
      <c r="W79" s="1426"/>
      <c r="X79" s="1425"/>
      <c r="Y79" s="1425"/>
      <c r="Z79" s="1448" t="s">
        <v>1573</v>
      </c>
    </row>
    <row r="80" spans="1:34" ht="21.95" customHeight="1">
      <c r="A80" s="712" t="s">
        <v>143</v>
      </c>
      <c r="B80" s="720"/>
      <c r="C80" s="727"/>
      <c r="D80" s="722" t="s">
        <v>69</v>
      </c>
      <c r="E80" s="719">
        <f>SUM(G80,I80,K80)</f>
        <v>0</v>
      </c>
      <c r="F80" s="719">
        <f>'단가(사후관리)'!$E$4</f>
        <v>373353</v>
      </c>
      <c r="G80" s="719">
        <f t="shared" ref="G80" si="35">TRUNC(C80*F80,0)</f>
        <v>0</v>
      </c>
      <c r="H80" s="719"/>
      <c r="I80" s="719">
        <f t="shared" ref="I80" si="36">TRUNC(C80*H80,0)</f>
        <v>0</v>
      </c>
      <c r="J80" s="719"/>
      <c r="K80" s="719">
        <f t="shared" ref="K80" si="37">TRUNC(C80*J80,0)</f>
        <v>0</v>
      </c>
      <c r="L80" s="707"/>
      <c r="M80" s="1431" t="s">
        <v>1574</v>
      </c>
      <c r="N80" s="1428"/>
      <c r="O80" s="1458">
        <f>TRUNC(1/111.23*AC4,3)</f>
        <v>7.0000000000000001E-3</v>
      </c>
      <c r="P80" s="1423" t="s">
        <v>69</v>
      </c>
      <c r="Q80" s="1424">
        <f t="shared" ref="Q80:Q90" si="38">S80+U80+W80+Y80</f>
        <v>1750</v>
      </c>
      <c r="R80" s="1425">
        <f>'단가(사후관리)'!E8</f>
        <v>250087</v>
      </c>
      <c r="S80" s="1425">
        <f>TRUNC(O80*R80)</f>
        <v>1750</v>
      </c>
      <c r="T80" s="1425"/>
      <c r="U80" s="1425"/>
      <c r="V80" s="1426"/>
      <c r="W80" s="1426"/>
      <c r="X80" s="1425"/>
      <c r="Y80" s="1425"/>
      <c r="Z80" s="1430"/>
      <c r="AA80" s="757"/>
    </row>
    <row r="81" spans="1:28" ht="21.95" customHeight="1">
      <c r="A81" s="712" t="s">
        <v>144</v>
      </c>
      <c r="B81" s="720"/>
      <c r="C81" s="727">
        <v>5.0000000000000001E-3</v>
      </c>
      <c r="D81" s="722" t="s">
        <v>69</v>
      </c>
      <c r="E81" s="719">
        <f t="shared" ref="E81:E86" si="39">SUM(G81,I81,K81)</f>
        <v>1554</v>
      </c>
      <c r="F81" s="719">
        <f>'단가(사후관리)'!$E$5</f>
        <v>310884</v>
      </c>
      <c r="G81" s="719">
        <f>TRUNC(C81*F81,0)</f>
        <v>1554</v>
      </c>
      <c r="H81" s="719"/>
      <c r="I81" s="719">
        <f>TRUNC(C81*H81,0)</f>
        <v>0</v>
      </c>
      <c r="J81" s="719"/>
      <c r="K81" s="719">
        <f>TRUNC(C81*J81,0)</f>
        <v>0</v>
      </c>
      <c r="L81" s="711"/>
      <c r="M81" s="1459" t="s">
        <v>917</v>
      </c>
      <c r="N81" s="1460"/>
      <c r="O81" s="1461">
        <f>TRUNC(1/111.23*AC4,3)</f>
        <v>7.0000000000000001E-3</v>
      </c>
      <c r="P81" s="1462" t="s">
        <v>69</v>
      </c>
      <c r="Q81" s="1463">
        <f t="shared" si="38"/>
        <v>1627</v>
      </c>
      <c r="R81" s="1464"/>
      <c r="S81" s="1464"/>
      <c r="T81" s="1464">
        <f>'단가(사후관리)'!E11</f>
        <v>232562</v>
      </c>
      <c r="U81" s="1464">
        <f>TRUNC(O81*T81)</f>
        <v>1627</v>
      </c>
      <c r="V81" s="1426"/>
      <c r="W81" s="1426"/>
      <c r="X81" s="1425"/>
      <c r="Y81" s="1425"/>
      <c r="Z81" s="1430"/>
    </row>
    <row r="82" spans="1:28" ht="21.95" customHeight="1">
      <c r="A82" s="712" t="s">
        <v>136</v>
      </c>
      <c r="B82" s="759"/>
      <c r="C82" s="727">
        <v>5.0000000000000001E-3</v>
      </c>
      <c r="D82" s="722" t="s">
        <v>269</v>
      </c>
      <c r="E82" s="719">
        <f t="shared" si="39"/>
        <v>1475</v>
      </c>
      <c r="F82" s="719">
        <f>'단가(사후관리)'!$E$6</f>
        <v>295138</v>
      </c>
      <c r="G82" s="719">
        <f t="shared" ref="G82:G97" si="40">TRUNC(C82*F82,0)</f>
        <v>1475</v>
      </c>
      <c r="H82" s="719"/>
      <c r="I82" s="719">
        <f t="shared" ref="I82:I97" si="41">TRUNC(C82*H82,0)</f>
        <v>0</v>
      </c>
      <c r="J82" s="719"/>
      <c r="K82" s="719">
        <f t="shared" ref="K82:K85" si="42">TRUNC(C82*J82,0)</f>
        <v>0</v>
      </c>
      <c r="L82" s="711"/>
      <c r="M82" s="1459" t="s">
        <v>134</v>
      </c>
      <c r="N82" s="1460"/>
      <c r="O82" s="1461">
        <f>TRUNC(1/111.23*AC4,3)</f>
        <v>7.0000000000000001E-3</v>
      </c>
      <c r="P82" s="1462" t="s">
        <v>69</v>
      </c>
      <c r="Q82" s="1463">
        <f t="shared" si="38"/>
        <v>1582</v>
      </c>
      <c r="R82" s="1464"/>
      <c r="S82" s="1464"/>
      <c r="T82" s="1464">
        <f>'단가(사후관리)'!E12</f>
        <v>226122</v>
      </c>
      <c r="U82" s="1464">
        <f>TRUNC(O82*T82)</f>
        <v>1582</v>
      </c>
      <c r="V82" s="1426"/>
      <c r="W82" s="1426"/>
      <c r="X82" s="1425"/>
      <c r="Y82" s="1425"/>
      <c r="Z82" s="1430"/>
    </row>
    <row r="83" spans="1:28" ht="21.95" customHeight="1">
      <c r="A83" s="712" t="s">
        <v>242</v>
      </c>
      <c r="B83" s="716"/>
      <c r="C83" s="716">
        <v>5.0000000000000001E-3</v>
      </c>
      <c r="D83" s="718" t="s">
        <v>269</v>
      </c>
      <c r="E83" s="719">
        <f t="shared" si="39"/>
        <v>1177</v>
      </c>
      <c r="F83" s="719">
        <f>'단가(사후관리)'!$E$7</f>
        <v>235459</v>
      </c>
      <c r="G83" s="719">
        <f t="shared" si="40"/>
        <v>1177</v>
      </c>
      <c r="H83" s="719"/>
      <c r="I83" s="719">
        <f t="shared" si="41"/>
        <v>0</v>
      </c>
      <c r="J83" s="719"/>
      <c r="K83" s="719">
        <f t="shared" si="42"/>
        <v>0</v>
      </c>
      <c r="L83" s="711"/>
      <c r="M83" s="1459" t="s">
        <v>223</v>
      </c>
      <c r="N83" s="1460"/>
      <c r="O83" s="1461">
        <f>TRUNC(1/111.23*AC4,3)</f>
        <v>7.0000000000000001E-3</v>
      </c>
      <c r="P83" s="1462" t="s">
        <v>69</v>
      </c>
      <c r="Q83" s="1463">
        <f t="shared" si="38"/>
        <v>1204</v>
      </c>
      <c r="R83" s="1464"/>
      <c r="S83" s="1464"/>
      <c r="T83" s="1464">
        <f>'단가(사후관리)'!E13</f>
        <v>172068</v>
      </c>
      <c r="U83" s="1464">
        <f>TRUNC(O83*T83)</f>
        <v>1204</v>
      </c>
      <c r="V83" s="1426"/>
      <c r="W83" s="1426"/>
      <c r="X83" s="1425"/>
      <c r="Y83" s="1425"/>
      <c r="Z83" s="1430"/>
    </row>
    <row r="84" spans="1:28" ht="21.95" customHeight="1">
      <c r="A84" s="712" t="s">
        <v>224</v>
      </c>
      <c r="B84" s="716"/>
      <c r="C84" s="716"/>
      <c r="D84" s="718" t="s">
        <v>269</v>
      </c>
      <c r="E84" s="719">
        <f t="shared" si="39"/>
        <v>0</v>
      </c>
      <c r="F84" s="719">
        <f>'단가(사후관리)'!$E$8</f>
        <v>250087</v>
      </c>
      <c r="G84" s="719">
        <f t="shared" si="40"/>
        <v>0</v>
      </c>
      <c r="H84" s="719"/>
      <c r="I84" s="719">
        <f t="shared" si="41"/>
        <v>0</v>
      </c>
      <c r="J84" s="719"/>
      <c r="K84" s="719">
        <f t="shared" si="42"/>
        <v>0</v>
      </c>
      <c r="L84" s="711"/>
      <c r="M84" s="1431" t="s">
        <v>922</v>
      </c>
      <c r="N84" s="1421"/>
      <c r="O84" s="1421">
        <v>4.0990000000000002</v>
      </c>
      <c r="P84" s="1423" t="s">
        <v>702</v>
      </c>
      <c r="Q84" s="1424">
        <f t="shared" si="38"/>
        <v>5951</v>
      </c>
      <c r="R84" s="1426"/>
      <c r="S84" s="1426"/>
      <c r="T84" s="1426"/>
      <c r="U84" s="1426"/>
      <c r="V84" s="1425">
        <f>'단가(사후관리)'!E17</f>
        <v>1451.8181818181818</v>
      </c>
      <c r="W84" s="1425">
        <f>TRUNC(O84*V84)</f>
        <v>5951</v>
      </c>
      <c r="X84" s="1426"/>
      <c r="Y84" s="1425"/>
      <c r="Z84" s="1430"/>
    </row>
    <row r="85" spans="1:28" ht="21.95" customHeight="1">
      <c r="A85" s="712" t="s">
        <v>902</v>
      </c>
      <c r="B85" s="716"/>
      <c r="C85" s="785"/>
      <c r="D85" s="718" t="s">
        <v>269</v>
      </c>
      <c r="E85" s="719">
        <f t="shared" si="39"/>
        <v>0</v>
      </c>
      <c r="F85" s="719">
        <f>'단가(사후관리)'!$E$9</f>
        <v>218142</v>
      </c>
      <c r="G85" s="719">
        <f t="shared" si="40"/>
        <v>0</v>
      </c>
      <c r="H85" s="719"/>
      <c r="I85" s="719">
        <f t="shared" si="41"/>
        <v>0</v>
      </c>
      <c r="J85" s="719">
        <f>'단가(사후관리)'!E10</f>
        <v>241698</v>
      </c>
      <c r="K85" s="719">
        <f t="shared" si="42"/>
        <v>0</v>
      </c>
      <c r="L85" s="711"/>
      <c r="M85" s="1431" t="s">
        <v>924</v>
      </c>
      <c r="N85" s="1421"/>
      <c r="O85" s="1433">
        <v>0.2</v>
      </c>
      <c r="P85" s="1423"/>
      <c r="Q85" s="1424">
        <f t="shared" si="38"/>
        <v>1190</v>
      </c>
      <c r="R85" s="1426"/>
      <c r="S85" s="1426"/>
      <c r="T85" s="1426"/>
      <c r="U85" s="1426"/>
      <c r="V85" s="1425">
        <f>W84</f>
        <v>5951</v>
      </c>
      <c r="W85" s="1425">
        <f>TRUNC(V85*O85)</f>
        <v>1190</v>
      </c>
      <c r="X85" s="1426"/>
      <c r="Y85" s="1425"/>
      <c r="Z85" s="1430"/>
    </row>
    <row r="86" spans="1:28" ht="21.95" customHeight="1">
      <c r="A86" s="712" t="s">
        <v>681</v>
      </c>
      <c r="B86" s="720"/>
      <c r="C86" s="720"/>
      <c r="D86" s="718" t="s">
        <v>269</v>
      </c>
      <c r="E86" s="719">
        <f t="shared" si="39"/>
        <v>0</v>
      </c>
      <c r="F86" s="719"/>
      <c r="G86" s="719">
        <f t="shared" si="40"/>
        <v>0</v>
      </c>
      <c r="H86" s="719"/>
      <c r="I86" s="719">
        <f t="shared" si="41"/>
        <v>0</v>
      </c>
      <c r="J86" s="719">
        <f>'단가(사후관리)'!$E$11</f>
        <v>232562</v>
      </c>
      <c r="K86" s="719">
        <f>TRUNC(C86*J86,0)</f>
        <v>0</v>
      </c>
      <c r="L86" s="711"/>
      <c r="M86" s="1465"/>
      <c r="N86" s="1428"/>
      <c r="O86" s="1421"/>
      <c r="P86" s="1423"/>
      <c r="Q86" s="1425"/>
      <c r="R86" s="1426"/>
      <c r="S86" s="1426"/>
      <c r="T86" s="1426"/>
      <c r="U86" s="1426"/>
      <c r="V86" s="1426"/>
      <c r="W86" s="1426"/>
      <c r="X86" s="1425"/>
      <c r="Y86" s="1425"/>
      <c r="Z86" s="1430"/>
    </row>
    <row r="87" spans="1:28" ht="21.95" customHeight="1">
      <c r="A87" s="712" t="s">
        <v>134</v>
      </c>
      <c r="B87" s="720"/>
      <c r="C87" s="720">
        <v>0.01</v>
      </c>
      <c r="D87" s="718" t="s">
        <v>269</v>
      </c>
      <c r="E87" s="719"/>
      <c r="F87" s="719"/>
      <c r="G87" s="719">
        <f t="shared" si="40"/>
        <v>0</v>
      </c>
      <c r="H87" s="719"/>
      <c r="I87" s="719">
        <f t="shared" si="41"/>
        <v>0</v>
      </c>
      <c r="J87" s="719">
        <f>'단가(사후관리)'!$E$12</f>
        <v>226122</v>
      </c>
      <c r="K87" s="719">
        <f>TRUNC(C87*J87,0)</f>
        <v>2261</v>
      </c>
      <c r="L87" s="711"/>
      <c r="M87" s="1431" t="s">
        <v>172</v>
      </c>
      <c r="N87" s="1423" t="s">
        <v>927</v>
      </c>
      <c r="O87" s="1422">
        <f>INT(1/W75*1000)/1000</f>
        <v>8.0000000000000002E-3</v>
      </c>
      <c r="P87" s="1423" t="s">
        <v>706</v>
      </c>
      <c r="Q87" s="1424">
        <f t="shared" si="38"/>
        <v>299</v>
      </c>
      <c r="R87" s="1426"/>
      <c r="S87" s="1426"/>
      <c r="T87" s="1426"/>
      <c r="U87" s="1426"/>
      <c r="V87" s="1426"/>
      <c r="W87" s="1426"/>
      <c r="X87" s="1425">
        <f>'단가(사후관리)'!E19</f>
        <v>37496</v>
      </c>
      <c r="Y87" s="1425">
        <f>INT(O87*X87)</f>
        <v>299</v>
      </c>
      <c r="Z87" s="1430"/>
    </row>
    <row r="88" spans="1:28" ht="21.95" customHeight="1">
      <c r="A88" s="712" t="s">
        <v>223</v>
      </c>
      <c r="B88" s="722"/>
      <c r="C88" s="720"/>
      <c r="D88" s="718" t="s">
        <v>269</v>
      </c>
      <c r="E88" s="719">
        <f t="shared" ref="E88:E95" si="43">SUM(G88,I88,K88)</f>
        <v>0</v>
      </c>
      <c r="F88" s="719"/>
      <c r="G88" s="719">
        <f t="shared" si="40"/>
        <v>0</v>
      </c>
      <c r="H88" s="719"/>
      <c r="I88" s="719">
        <f t="shared" si="41"/>
        <v>0</v>
      </c>
      <c r="J88" s="719">
        <f>'단가(사후관리)'!$E$13</f>
        <v>172068</v>
      </c>
      <c r="K88" s="719">
        <f t="shared" ref="K88:K97" si="44">TRUNC(C88*J88,0)</f>
        <v>0</v>
      </c>
      <c r="L88" s="711"/>
      <c r="M88" s="1432"/>
      <c r="N88" s="1423" t="s">
        <v>928</v>
      </c>
      <c r="O88" s="1422">
        <f>INT(1/W75*1000)/1000</f>
        <v>8.0000000000000002E-3</v>
      </c>
      <c r="P88" s="1423" t="s">
        <v>706</v>
      </c>
      <c r="Q88" s="1424">
        <f t="shared" si="38"/>
        <v>166</v>
      </c>
      <c r="R88" s="1426"/>
      <c r="S88" s="1426"/>
      <c r="T88" s="1426"/>
      <c r="U88" s="1426"/>
      <c r="V88" s="1426"/>
      <c r="W88" s="1426"/>
      <c r="X88" s="1425">
        <f>'단가(사후관리)'!E20</f>
        <v>20848</v>
      </c>
      <c r="Y88" s="1425">
        <f>INT(O88*X88)</f>
        <v>166</v>
      </c>
      <c r="Z88" s="1430"/>
    </row>
    <row r="89" spans="1:28" ht="21.95" customHeight="1">
      <c r="A89" s="725" t="s">
        <v>682</v>
      </c>
      <c r="B89" s="722"/>
      <c r="C89" s="720"/>
      <c r="D89" s="722"/>
      <c r="E89" s="719">
        <f t="shared" si="43"/>
        <v>0</v>
      </c>
      <c r="F89" s="719"/>
      <c r="G89" s="719">
        <f t="shared" si="40"/>
        <v>0</v>
      </c>
      <c r="H89" s="719"/>
      <c r="I89" s="719">
        <f t="shared" si="41"/>
        <v>0</v>
      </c>
      <c r="J89" s="719"/>
      <c r="K89" s="719">
        <f t="shared" si="44"/>
        <v>0</v>
      </c>
      <c r="L89" s="711"/>
      <c r="M89" s="1432"/>
      <c r="N89" s="1423" t="s">
        <v>929</v>
      </c>
      <c r="O89" s="1422">
        <f>INT(1/W75*1000)/1000</f>
        <v>8.0000000000000002E-3</v>
      </c>
      <c r="P89" s="1423" t="s">
        <v>706</v>
      </c>
      <c r="Q89" s="1424">
        <f t="shared" si="38"/>
        <v>220</v>
      </c>
      <c r="R89" s="1426"/>
      <c r="S89" s="1426"/>
      <c r="T89" s="1426"/>
      <c r="U89" s="1426"/>
      <c r="V89" s="1426"/>
      <c r="W89" s="1426"/>
      <c r="X89" s="1425">
        <f>'단가(사후관리)'!E21</f>
        <v>27600</v>
      </c>
      <c r="Y89" s="1425">
        <f>INT(O89*X89)</f>
        <v>220</v>
      </c>
      <c r="Z89" s="1430"/>
      <c r="AA89" s="639"/>
      <c r="AB89" s="639"/>
    </row>
    <row r="90" spans="1:28" ht="21.95" customHeight="1">
      <c r="A90" s="712" t="s">
        <v>901</v>
      </c>
      <c r="B90" s="722" t="s">
        <v>931</v>
      </c>
      <c r="C90" s="720">
        <v>7.4999999999999997E-2</v>
      </c>
      <c r="D90" s="722" t="s">
        <v>702</v>
      </c>
      <c r="E90" s="719">
        <f t="shared" si="43"/>
        <v>116</v>
      </c>
      <c r="F90" s="719"/>
      <c r="G90" s="719">
        <f t="shared" si="40"/>
        <v>0</v>
      </c>
      <c r="H90" s="719">
        <f>'단가(사후관리)'!E18</f>
        <v>1548.181818181818</v>
      </c>
      <c r="I90" s="719">
        <f t="shared" si="41"/>
        <v>116</v>
      </c>
      <c r="J90" s="719"/>
      <c r="K90" s="719">
        <f t="shared" si="44"/>
        <v>0</v>
      </c>
      <c r="L90" s="711"/>
      <c r="M90" s="1431" t="s">
        <v>932</v>
      </c>
      <c r="N90" s="1421"/>
      <c r="O90" s="1421"/>
      <c r="P90" s="1423"/>
      <c r="Q90" s="1424">
        <f t="shared" si="38"/>
        <v>14874</v>
      </c>
      <c r="R90" s="1426"/>
      <c r="S90" s="1425">
        <f>SUM(S79:S89)</f>
        <v>2635</v>
      </c>
      <c r="T90" s="1425"/>
      <c r="U90" s="1425">
        <f>SUM(U79:U89)</f>
        <v>4413</v>
      </c>
      <c r="V90" s="1426"/>
      <c r="W90" s="1425">
        <f>SUM(W79:W89)</f>
        <v>7141</v>
      </c>
      <c r="X90" s="1426"/>
      <c r="Y90" s="1425">
        <f>SUM(Y79:Y89)</f>
        <v>685</v>
      </c>
      <c r="Z90" s="1430"/>
    </row>
    <row r="91" spans="1:28" ht="21.95" customHeight="1">
      <c r="A91" s="712" t="s">
        <v>934</v>
      </c>
      <c r="B91" s="720"/>
      <c r="C91" s="798">
        <v>5.0000000000000001E-3</v>
      </c>
      <c r="D91" s="722" t="s">
        <v>270</v>
      </c>
      <c r="E91" s="719">
        <f t="shared" si="43"/>
        <v>0</v>
      </c>
      <c r="F91" s="719"/>
      <c r="G91" s="719">
        <f t="shared" si="40"/>
        <v>0</v>
      </c>
      <c r="H91" s="719">
        <f>I90</f>
        <v>116</v>
      </c>
      <c r="I91" s="719">
        <f>TRUNC(C91*H91,0)</f>
        <v>0</v>
      </c>
      <c r="J91" s="719"/>
      <c r="K91" s="719">
        <f t="shared" si="44"/>
        <v>0</v>
      </c>
      <c r="L91" s="711"/>
      <c r="M91" s="1431"/>
      <c r="N91" s="1421"/>
      <c r="O91" s="1421"/>
      <c r="P91" s="1423"/>
      <c r="Q91" s="1425"/>
      <c r="R91" s="1426"/>
      <c r="S91" s="1425"/>
      <c r="T91" s="1425"/>
      <c r="U91" s="1425"/>
      <c r="V91" s="1426"/>
      <c r="W91" s="1425"/>
      <c r="X91" s="1426"/>
      <c r="Y91" s="1425"/>
      <c r="Z91" s="1430"/>
    </row>
    <row r="92" spans="1:28" ht="21.95" customHeight="1">
      <c r="A92" s="712"/>
      <c r="B92" s="720"/>
      <c r="C92" s="720"/>
      <c r="D92" s="722"/>
      <c r="E92" s="719">
        <f t="shared" si="43"/>
        <v>0</v>
      </c>
      <c r="F92" s="719"/>
      <c r="G92" s="719">
        <f t="shared" si="40"/>
        <v>0</v>
      </c>
      <c r="H92" s="719"/>
      <c r="I92" s="719">
        <f t="shared" si="41"/>
        <v>0</v>
      </c>
      <c r="J92" s="719"/>
      <c r="K92" s="719">
        <f t="shared" si="44"/>
        <v>0</v>
      </c>
      <c r="L92" s="711"/>
      <c r="M92" s="1431"/>
      <c r="N92" s="1421"/>
      <c r="O92" s="1421"/>
      <c r="P92" s="1423"/>
      <c r="Q92" s="1425"/>
      <c r="R92" s="1426"/>
      <c r="S92" s="1425"/>
      <c r="T92" s="1425"/>
      <c r="U92" s="1425"/>
      <c r="V92" s="1426"/>
      <c r="W92" s="1425"/>
      <c r="X92" s="1426"/>
      <c r="Y92" s="1425"/>
      <c r="Z92" s="1430"/>
    </row>
    <row r="93" spans="1:28" ht="21.95" customHeight="1">
      <c r="A93" s="712"/>
      <c r="B93" s="720"/>
      <c r="C93" s="720"/>
      <c r="D93" s="722"/>
      <c r="E93" s="719">
        <f t="shared" si="43"/>
        <v>0</v>
      </c>
      <c r="F93" s="719"/>
      <c r="G93" s="719">
        <f t="shared" si="40"/>
        <v>0</v>
      </c>
      <c r="H93" s="719"/>
      <c r="I93" s="719">
        <f t="shared" si="41"/>
        <v>0</v>
      </c>
      <c r="J93" s="719"/>
      <c r="K93" s="719">
        <f t="shared" si="44"/>
        <v>0</v>
      </c>
      <c r="L93" s="711"/>
      <c r="M93" s="1431"/>
      <c r="N93" s="1458"/>
      <c r="O93" s="1421"/>
      <c r="P93" s="1423"/>
      <c r="Q93" s="1425"/>
      <c r="R93" s="1426"/>
      <c r="S93" s="1425"/>
      <c r="T93" s="1425"/>
      <c r="U93" s="1425"/>
      <c r="V93" s="1426"/>
      <c r="W93" s="1425"/>
      <c r="X93" s="1426"/>
      <c r="Y93" s="1425"/>
      <c r="Z93" s="1430"/>
    </row>
    <row r="94" spans="1:28" ht="21.95" customHeight="1">
      <c r="A94" s="725" t="s">
        <v>689</v>
      </c>
      <c r="B94" s="720"/>
      <c r="C94" s="720"/>
      <c r="D94" s="722"/>
      <c r="E94" s="719">
        <f t="shared" si="43"/>
        <v>0</v>
      </c>
      <c r="F94" s="719"/>
      <c r="G94" s="719">
        <f t="shared" si="40"/>
        <v>0</v>
      </c>
      <c r="H94" s="719"/>
      <c r="I94" s="719">
        <f t="shared" si="41"/>
        <v>0</v>
      </c>
      <c r="J94" s="719"/>
      <c r="K94" s="719">
        <f t="shared" si="44"/>
        <v>0</v>
      </c>
      <c r="L94" s="711"/>
      <c r="M94" s="1431"/>
      <c r="N94" s="1421"/>
      <c r="O94" s="1421"/>
      <c r="P94" s="1423"/>
      <c r="Q94" s="1425"/>
      <c r="R94" s="1426"/>
      <c r="S94" s="1425"/>
      <c r="T94" s="1425"/>
      <c r="U94" s="1425"/>
      <c r="V94" s="1426"/>
      <c r="W94" s="1425"/>
      <c r="X94" s="1426"/>
      <c r="Y94" s="1425"/>
      <c r="Z94" s="1430"/>
    </row>
    <row r="95" spans="1:28" ht="21.95" customHeight="1">
      <c r="A95" s="726" t="s">
        <v>935</v>
      </c>
      <c r="B95" s="722"/>
      <c r="C95" s="727">
        <v>5.0000000000000001E-3</v>
      </c>
      <c r="D95" s="722" t="s">
        <v>741</v>
      </c>
      <c r="E95" s="719">
        <f t="shared" si="43"/>
        <v>0</v>
      </c>
      <c r="F95" s="719"/>
      <c r="G95" s="719">
        <f t="shared" si="40"/>
        <v>0</v>
      </c>
      <c r="H95" s="719"/>
      <c r="I95" s="719">
        <f t="shared" si="41"/>
        <v>0</v>
      </c>
      <c r="J95" s="719"/>
      <c r="K95" s="719">
        <f t="shared" si="44"/>
        <v>0</v>
      </c>
      <c r="L95" s="711"/>
      <c r="M95" s="1431"/>
      <c r="N95" s="1421"/>
      <c r="O95" s="1421"/>
      <c r="P95" s="1423"/>
      <c r="Q95" s="1425"/>
      <c r="R95" s="1426"/>
      <c r="S95" s="1425"/>
      <c r="T95" s="1425"/>
      <c r="U95" s="1425"/>
      <c r="V95" s="1426"/>
      <c r="W95" s="1425"/>
      <c r="X95" s="1426"/>
      <c r="Y95" s="1425"/>
      <c r="Z95" s="1430"/>
    </row>
    <row r="96" spans="1:28" ht="21.95" customHeight="1">
      <c r="A96" s="726"/>
      <c r="B96" s="722"/>
      <c r="C96" s="727"/>
      <c r="D96" s="722"/>
      <c r="E96" s="719">
        <f>SUM(G96,I96,K96)</f>
        <v>0</v>
      </c>
      <c r="F96" s="719"/>
      <c r="G96" s="719">
        <f t="shared" si="40"/>
        <v>0</v>
      </c>
      <c r="H96" s="719"/>
      <c r="I96" s="719">
        <f t="shared" si="41"/>
        <v>0</v>
      </c>
      <c r="J96" s="719"/>
      <c r="K96" s="719">
        <f t="shared" si="44"/>
        <v>0</v>
      </c>
      <c r="L96" s="711"/>
      <c r="M96" s="1431" t="s">
        <v>936</v>
      </c>
      <c r="N96" s="1421"/>
      <c r="O96" s="1433">
        <v>0.05</v>
      </c>
      <c r="P96" s="1423"/>
      <c r="Q96" s="1424">
        <f t="shared" ref="Q96" si="45">S96+U96+W96+Y96</f>
        <v>357</v>
      </c>
      <c r="R96" s="1426"/>
      <c r="S96" s="1426"/>
      <c r="T96" s="1426"/>
      <c r="U96" s="1426"/>
      <c r="V96" s="1425">
        <f>W90</f>
        <v>7141</v>
      </c>
      <c r="W96" s="1425">
        <f>INT(V96*O96)</f>
        <v>357</v>
      </c>
      <c r="X96" s="1426"/>
      <c r="Y96" s="1425"/>
      <c r="Z96" s="1430"/>
    </row>
    <row r="97" spans="1:34" ht="21.95" customHeight="1">
      <c r="A97" s="728"/>
      <c r="B97" s="729"/>
      <c r="C97" s="730"/>
      <c r="D97" s="729"/>
      <c r="E97" s="731">
        <f t="shared" ref="E97" si="46">SUM(G97,I97,K97)</f>
        <v>0</v>
      </c>
      <c r="F97" s="731"/>
      <c r="G97" s="731">
        <f t="shared" si="40"/>
        <v>0</v>
      </c>
      <c r="H97" s="731"/>
      <c r="I97" s="731">
        <f t="shared" si="41"/>
        <v>0</v>
      </c>
      <c r="J97" s="731"/>
      <c r="K97" s="731">
        <f t="shared" si="44"/>
        <v>0</v>
      </c>
      <c r="L97" s="732"/>
      <c r="M97" s="1431"/>
      <c r="N97" s="1421"/>
      <c r="O97" s="1433"/>
      <c r="P97" s="1423"/>
      <c r="Q97" s="1425"/>
      <c r="R97" s="1426"/>
      <c r="S97" s="1426"/>
      <c r="T97" s="1426"/>
      <c r="U97" s="1426"/>
      <c r="V97" s="1426"/>
      <c r="W97" s="1425"/>
      <c r="X97" s="1426"/>
      <c r="Y97" s="1425"/>
      <c r="Z97" s="1430"/>
    </row>
    <row r="98" spans="1:34" ht="21.95" customHeight="1">
      <c r="A98" s="733" t="s">
        <v>795</v>
      </c>
      <c r="B98" s="734"/>
      <c r="C98" s="734"/>
      <c r="D98" s="735"/>
      <c r="E98" s="736">
        <f>G98+I98+K98</f>
        <v>6583</v>
      </c>
      <c r="F98" s="737"/>
      <c r="G98" s="736">
        <f>SUM(G80:G97)</f>
        <v>4206</v>
      </c>
      <c r="H98" s="737"/>
      <c r="I98" s="738">
        <f>SUM(I80:I97)</f>
        <v>116</v>
      </c>
      <c r="J98" s="737"/>
      <c r="K98" s="736">
        <f>SUM(K80:K97)</f>
        <v>2261</v>
      </c>
      <c r="L98" s="739"/>
      <c r="M98" s="1457" t="s">
        <v>795</v>
      </c>
      <c r="N98" s="1435"/>
      <c r="O98" s="1435"/>
      <c r="P98" s="1436"/>
      <c r="Q98" s="1437">
        <f>S98+U98+W98+Y98</f>
        <v>15231</v>
      </c>
      <c r="R98" s="1438"/>
      <c r="S98" s="1437">
        <f>SUM(S90:S97)</f>
        <v>2635</v>
      </c>
      <c r="T98" s="1437"/>
      <c r="U98" s="1437">
        <f>SUM(U90:U97)</f>
        <v>4413</v>
      </c>
      <c r="V98" s="1438"/>
      <c r="W98" s="1437">
        <f>SUM(W90:W97)</f>
        <v>7498</v>
      </c>
      <c r="X98" s="1438"/>
      <c r="Y98" s="1437">
        <f>SUM(Y90:Y97)</f>
        <v>685</v>
      </c>
      <c r="Z98" s="1440"/>
    </row>
    <row r="99" spans="1:34" ht="21.95" customHeight="1">
      <c r="A99" s="681"/>
      <c r="B99" s="682"/>
      <c r="C99" s="682"/>
      <c r="D99" s="683"/>
      <c r="E99" s="2046" t="s">
        <v>937</v>
      </c>
      <c r="F99" s="2046"/>
      <c r="G99" s="2046"/>
      <c r="H99" s="2046"/>
      <c r="I99" s="684"/>
      <c r="J99" s="684"/>
      <c r="K99" s="684"/>
      <c r="L99" s="685"/>
      <c r="M99" s="1416" t="s">
        <v>129</v>
      </c>
      <c r="N99" s="1394"/>
      <c r="O99" s="1394"/>
      <c r="P99" s="1393"/>
      <c r="Q99" s="2082" t="s">
        <v>1575</v>
      </c>
      <c r="R99" s="2082"/>
      <c r="S99" s="2082"/>
      <c r="T99" s="2082"/>
      <c r="U99" s="2082"/>
      <c r="V99" s="2082"/>
      <c r="W99" s="1394"/>
      <c r="X99" s="1394"/>
      <c r="Y99" s="1394"/>
      <c r="Z99" s="1417"/>
    </row>
    <row r="100" spans="1:34" ht="21.95" customHeight="1">
      <c r="A100" s="746" t="s">
        <v>691</v>
      </c>
      <c r="B100" s="774"/>
      <c r="C100" s="774"/>
      <c r="D100" s="774"/>
      <c r="E100" s="775"/>
      <c r="F100" s="775"/>
      <c r="G100" s="775"/>
      <c r="H100" s="775"/>
      <c r="I100" s="684"/>
      <c r="J100" s="684"/>
      <c r="K100" s="684"/>
      <c r="L100" s="685"/>
      <c r="M100" s="1392" t="s">
        <v>787</v>
      </c>
      <c r="N100" s="1418">
        <f>Q123</f>
        <v>105446</v>
      </c>
      <c r="O100" s="1419" t="s">
        <v>3</v>
      </c>
      <c r="P100" s="1393"/>
      <c r="Q100" s="1979" t="s">
        <v>939</v>
      </c>
      <c r="R100" s="1979"/>
      <c r="S100" s="1979"/>
      <c r="T100" s="1979"/>
      <c r="U100" s="1979"/>
      <c r="V100" s="1979"/>
      <c r="W100" s="1394">
        <v>4</v>
      </c>
      <c r="X100" s="1394" t="s">
        <v>940</v>
      </c>
      <c r="Y100" s="1394"/>
      <c r="Z100" s="1417"/>
    </row>
    <row r="101" spans="1:34" ht="21.95" customHeight="1">
      <c r="A101" s="2069" t="s">
        <v>646</v>
      </c>
      <c r="B101" s="2072" t="s">
        <v>788</v>
      </c>
      <c r="C101" s="2072" t="s">
        <v>118</v>
      </c>
      <c r="D101" s="2072" t="s">
        <v>5</v>
      </c>
      <c r="E101" s="2075" t="s">
        <v>789</v>
      </c>
      <c r="F101" s="2078" t="s">
        <v>790</v>
      </c>
      <c r="G101" s="2079"/>
      <c r="H101" s="2061" t="s">
        <v>862</v>
      </c>
      <c r="I101" s="2062"/>
      <c r="J101" s="2062"/>
      <c r="K101" s="2063"/>
      <c r="L101" s="2064" t="s">
        <v>863</v>
      </c>
      <c r="M101" s="1980" t="s">
        <v>646</v>
      </c>
      <c r="N101" s="1986" t="s">
        <v>788</v>
      </c>
      <c r="O101" s="1986" t="s">
        <v>118</v>
      </c>
      <c r="P101" s="1986" t="s">
        <v>5</v>
      </c>
      <c r="Q101" s="1987" t="s">
        <v>789</v>
      </c>
      <c r="R101" s="1990" t="s">
        <v>790</v>
      </c>
      <c r="S101" s="2055"/>
      <c r="T101" s="2056" t="s">
        <v>862</v>
      </c>
      <c r="U101" s="2057"/>
      <c r="V101" s="2057"/>
      <c r="W101" s="2057"/>
      <c r="X101" s="2057"/>
      <c r="Y101" s="2058"/>
      <c r="Z101" s="2048" t="s">
        <v>863</v>
      </c>
    </row>
    <row r="102" spans="1:34" ht="21.95" customHeight="1">
      <c r="A102" s="2070"/>
      <c r="B102" s="2073"/>
      <c r="C102" s="2073"/>
      <c r="D102" s="2073"/>
      <c r="E102" s="2076"/>
      <c r="F102" s="2059" t="s">
        <v>650</v>
      </c>
      <c r="G102" s="2060"/>
      <c r="H102" s="2059" t="s">
        <v>122</v>
      </c>
      <c r="I102" s="2060"/>
      <c r="J102" s="2059" t="s">
        <v>651</v>
      </c>
      <c r="K102" s="2060"/>
      <c r="L102" s="2065"/>
      <c r="M102" s="2067"/>
      <c r="N102" s="2051"/>
      <c r="O102" s="2051"/>
      <c r="P102" s="2051"/>
      <c r="Q102" s="2053"/>
      <c r="R102" s="1995" t="s">
        <v>650</v>
      </c>
      <c r="S102" s="1996"/>
      <c r="T102" s="1995" t="s">
        <v>121</v>
      </c>
      <c r="U102" s="1996"/>
      <c r="V102" s="1995" t="s">
        <v>122</v>
      </c>
      <c r="W102" s="1996"/>
      <c r="X102" s="2016" t="s">
        <v>651</v>
      </c>
      <c r="Y102" s="2017"/>
      <c r="Z102" s="2049"/>
    </row>
    <row r="103" spans="1:34" ht="21.95" customHeight="1">
      <c r="A103" s="2071"/>
      <c r="B103" s="2074"/>
      <c r="C103" s="2074"/>
      <c r="D103" s="2074"/>
      <c r="E103" s="2077"/>
      <c r="F103" s="689" t="s">
        <v>4</v>
      </c>
      <c r="G103" s="689" t="s">
        <v>792</v>
      </c>
      <c r="H103" s="689" t="s">
        <v>4</v>
      </c>
      <c r="I103" s="689" t="s">
        <v>793</v>
      </c>
      <c r="J103" s="689"/>
      <c r="K103" s="689"/>
      <c r="L103" s="2066"/>
      <c r="M103" s="2068"/>
      <c r="N103" s="2052"/>
      <c r="O103" s="2052"/>
      <c r="P103" s="2052"/>
      <c r="Q103" s="2054"/>
      <c r="R103" s="1396" t="s">
        <v>4</v>
      </c>
      <c r="S103" s="1396" t="s">
        <v>792</v>
      </c>
      <c r="T103" s="1396" t="s">
        <v>4</v>
      </c>
      <c r="U103" s="1396" t="s">
        <v>793</v>
      </c>
      <c r="V103" s="1396" t="s">
        <v>4</v>
      </c>
      <c r="W103" s="1396" t="s">
        <v>793</v>
      </c>
      <c r="X103" s="1396" t="s">
        <v>4</v>
      </c>
      <c r="Y103" s="1396" t="s">
        <v>793</v>
      </c>
      <c r="Z103" s="2050"/>
    </row>
    <row r="104" spans="1:34" ht="21.95" customHeight="1">
      <c r="A104" s="799" t="str">
        <f>B125</f>
        <v>청소장비운반</v>
      </c>
      <c r="B104" s="780"/>
      <c r="C104" s="696">
        <f>'[381]2-2. 공종별 내역(사후관리)'!P5</f>
        <v>966</v>
      </c>
      <c r="D104" s="780" t="s">
        <v>105</v>
      </c>
      <c r="E104" s="781"/>
      <c r="F104" s="782">
        <f>G148</f>
        <v>0</v>
      </c>
      <c r="G104" s="782"/>
      <c r="H104" s="782">
        <f>I148</f>
        <v>2</v>
      </c>
      <c r="I104" s="782"/>
      <c r="J104" s="782">
        <f>K148</f>
        <v>61500</v>
      </c>
      <c r="K104" s="782"/>
      <c r="L104" s="697"/>
      <c r="M104" s="1459" t="s">
        <v>917</v>
      </c>
      <c r="N104" s="1762"/>
      <c r="O104" s="1466">
        <f>0.25*AC4</f>
        <v>0.20749999999999999</v>
      </c>
      <c r="P104" s="1467" t="s">
        <v>69</v>
      </c>
      <c r="Q104" s="1424">
        <f t="shared" ref="Q104:Q109" si="47">S104+U104+W104+Y104</f>
        <v>48256</v>
      </c>
      <c r="R104" s="1402"/>
      <c r="S104" s="1402">
        <f>INT(O104*R104)</f>
        <v>0</v>
      </c>
      <c r="T104" s="1464">
        <f>'단가(사후관리)'!E11</f>
        <v>232562</v>
      </c>
      <c r="U104" s="1464">
        <f>TRUNC(O104*T104)</f>
        <v>48256</v>
      </c>
      <c r="V104" s="1410"/>
      <c r="W104" s="1410"/>
      <c r="X104" s="1402"/>
      <c r="Y104" s="1402"/>
      <c r="Z104" s="1409"/>
    </row>
    <row r="105" spans="1:34" ht="21.95" customHeight="1">
      <c r="A105" s="704" t="str">
        <f>B150</f>
        <v>청소장비 설치 및 인양</v>
      </c>
      <c r="B105" s="720"/>
      <c r="C105" s="748">
        <f>'[381]2-2. 공종별 내역(사후관리)'!J5</f>
        <v>12</v>
      </c>
      <c r="D105" s="722" t="s">
        <v>105</v>
      </c>
      <c r="E105" s="719">
        <f>SUM(G105,I105,K105)</f>
        <v>233736</v>
      </c>
      <c r="F105" s="719">
        <f>G423</f>
        <v>4726</v>
      </c>
      <c r="G105" s="719">
        <f t="shared" ref="G105" si="48">TRUNC(C105*F105,0)</f>
        <v>56712</v>
      </c>
      <c r="H105" s="719">
        <f>I423</f>
        <v>4489</v>
      </c>
      <c r="I105" s="719">
        <f t="shared" ref="I105" si="49">TRUNC(C105*H105,0)</f>
        <v>53868</v>
      </c>
      <c r="J105" s="719">
        <f>K423</f>
        <v>10263</v>
      </c>
      <c r="K105" s="719">
        <f t="shared" ref="K105" si="50">TRUNC(C105*J105,0)</f>
        <v>123156</v>
      </c>
      <c r="L105" s="707"/>
      <c r="M105" s="1459" t="s">
        <v>223</v>
      </c>
      <c r="N105" s="1406"/>
      <c r="O105" s="1466">
        <f>0.25*AC4</f>
        <v>0.20749999999999999</v>
      </c>
      <c r="P105" s="1467" t="s">
        <v>69</v>
      </c>
      <c r="Q105" s="1424">
        <f t="shared" si="47"/>
        <v>35704</v>
      </c>
      <c r="R105" s="1402"/>
      <c r="S105" s="1402"/>
      <c r="T105" s="1402">
        <f>'단가(사후관리)'!E13</f>
        <v>172068</v>
      </c>
      <c r="U105" s="1402">
        <f>INT(O105*T105)</f>
        <v>35704</v>
      </c>
      <c r="V105" s="1410"/>
      <c r="W105" s="1410"/>
      <c r="X105" s="1402"/>
      <c r="Y105" s="1402">
        <f t="shared" ref="Y105:Y106" si="51">INT(O105*X105)</f>
        <v>0</v>
      </c>
      <c r="Z105" s="1468"/>
      <c r="AH105" s="801"/>
    </row>
    <row r="106" spans="1:34" ht="21.95" customHeight="1">
      <c r="A106" s="704" t="str">
        <f>B400</f>
        <v>고압압축 불기공법</v>
      </c>
      <c r="B106" s="720"/>
      <c r="C106" s="748">
        <f>'[381]2-2. 공종별 내역(사후관리)'!K5</f>
        <v>966</v>
      </c>
      <c r="D106" s="722" t="s">
        <v>794</v>
      </c>
      <c r="E106" s="719">
        <f t="shared" ref="E106:E111" si="52">SUM(G106,I106,K106)</f>
        <v>18815748</v>
      </c>
      <c r="F106" s="719">
        <f>G423</f>
        <v>4726</v>
      </c>
      <c r="G106" s="719">
        <f>TRUNC(C106*F106,0)</f>
        <v>4565316</v>
      </c>
      <c r="H106" s="719">
        <f>I423</f>
        <v>4489</v>
      </c>
      <c r="I106" s="719">
        <f>TRUNC(C106*H106,0)</f>
        <v>4336374</v>
      </c>
      <c r="J106" s="719">
        <f>K423</f>
        <v>10263</v>
      </c>
      <c r="K106" s="719">
        <f>TRUNC(C106*J106,0)</f>
        <v>9914058</v>
      </c>
      <c r="L106" s="711"/>
      <c r="M106" s="1761"/>
      <c r="N106" s="1406"/>
      <c r="O106" s="1466"/>
      <c r="P106" s="1470"/>
      <c r="Q106" s="1424">
        <f t="shared" si="47"/>
        <v>0</v>
      </c>
      <c r="R106" s="1410"/>
      <c r="S106" s="1410"/>
      <c r="T106" s="1402"/>
      <c r="U106" s="1402">
        <f>INT(O106*T106)</f>
        <v>0</v>
      </c>
      <c r="V106" s="1410"/>
      <c r="W106" s="1410"/>
      <c r="X106" s="1402"/>
      <c r="Y106" s="1402">
        <f t="shared" si="51"/>
        <v>0</v>
      </c>
      <c r="Z106" s="1468"/>
      <c r="AA106" s="784"/>
      <c r="AH106" s="801"/>
    </row>
    <row r="107" spans="1:34" ht="21.95" customHeight="1">
      <c r="A107" s="712"/>
      <c r="B107" s="759"/>
      <c r="C107" s="727"/>
      <c r="D107" s="722"/>
      <c r="E107" s="719">
        <f t="shared" si="52"/>
        <v>0</v>
      </c>
      <c r="F107" s="719"/>
      <c r="G107" s="719">
        <f t="shared" ref="G107:G122" si="53">TRUNC(C107*F107,0)</f>
        <v>0</v>
      </c>
      <c r="H107" s="719"/>
      <c r="I107" s="719">
        <f t="shared" ref="I107:I122" si="54">TRUNC(C107*H107,0)</f>
        <v>0</v>
      </c>
      <c r="J107" s="719"/>
      <c r="K107" s="719">
        <f t="shared" ref="K107:K110" si="55">TRUNC(C107*J107,0)</f>
        <v>0</v>
      </c>
      <c r="L107" s="711"/>
      <c r="M107" s="1471" t="s">
        <v>1576</v>
      </c>
      <c r="N107" s="1467" t="s">
        <v>927</v>
      </c>
      <c r="O107" s="1466">
        <f>INT(1/W100*1000)/1000</f>
        <v>0.25</v>
      </c>
      <c r="P107" s="1467" t="s">
        <v>1005</v>
      </c>
      <c r="Q107" s="1424">
        <f t="shared" si="47"/>
        <v>9374</v>
      </c>
      <c r="R107" s="1410"/>
      <c r="S107" s="1410"/>
      <c r="T107" s="1410"/>
      <c r="U107" s="1410"/>
      <c r="V107" s="1402"/>
      <c r="W107" s="1402"/>
      <c r="X107" s="1425">
        <f>'단가(사후관리)'!E19</f>
        <v>37496</v>
      </c>
      <c r="Y107" s="1402">
        <f>INT(O107*X107)</f>
        <v>9374</v>
      </c>
      <c r="Z107" s="1219" t="s">
        <v>1577</v>
      </c>
      <c r="AH107" s="801"/>
    </row>
    <row r="108" spans="1:34" ht="21.95" customHeight="1">
      <c r="A108" s="712"/>
      <c r="B108" s="716"/>
      <c r="C108" s="716"/>
      <c r="D108" s="718"/>
      <c r="E108" s="719">
        <f t="shared" si="52"/>
        <v>0</v>
      </c>
      <c r="F108" s="719"/>
      <c r="G108" s="719">
        <f t="shared" si="53"/>
        <v>0</v>
      </c>
      <c r="H108" s="719"/>
      <c r="I108" s="719">
        <f t="shared" si="54"/>
        <v>0</v>
      </c>
      <c r="J108" s="719"/>
      <c r="K108" s="719">
        <f t="shared" si="55"/>
        <v>0</v>
      </c>
      <c r="L108" s="711"/>
      <c r="M108" s="1472"/>
      <c r="N108" s="1467" t="s">
        <v>928</v>
      </c>
      <c r="O108" s="1466">
        <f>INT(1/W100*1000)/1000</f>
        <v>0.25</v>
      </c>
      <c r="P108" s="1467" t="s">
        <v>741</v>
      </c>
      <c r="Q108" s="1424">
        <f t="shared" si="47"/>
        <v>5212</v>
      </c>
      <c r="R108" s="1410"/>
      <c r="S108" s="1410"/>
      <c r="T108" s="1410"/>
      <c r="U108" s="1410"/>
      <c r="V108" s="1402"/>
      <c r="W108" s="1402">
        <f>INT(O108*V108)</f>
        <v>0</v>
      </c>
      <c r="X108" s="1425">
        <f>'단가(사후관리)'!E20</f>
        <v>20848</v>
      </c>
      <c r="Y108" s="1402">
        <f t="shared" ref="Y108:Y110" si="56">INT(O108*X108)</f>
        <v>5212</v>
      </c>
      <c r="Z108" s="1473">
        <v>2</v>
      </c>
      <c r="AA108" s="640" t="s">
        <v>945</v>
      </c>
    </row>
    <row r="109" spans="1:34" ht="21.95" customHeight="1">
      <c r="A109" s="712"/>
      <c r="B109" s="716"/>
      <c r="C109" s="716"/>
      <c r="D109" s="718"/>
      <c r="E109" s="719">
        <f t="shared" si="52"/>
        <v>0</v>
      </c>
      <c r="F109" s="719"/>
      <c r="G109" s="719">
        <f t="shared" si="53"/>
        <v>0</v>
      </c>
      <c r="H109" s="719"/>
      <c r="I109" s="719">
        <f t="shared" si="54"/>
        <v>0</v>
      </c>
      <c r="J109" s="719"/>
      <c r="K109" s="719">
        <f t="shared" si="55"/>
        <v>0</v>
      </c>
      <c r="L109" s="711"/>
      <c r="M109" s="1471"/>
      <c r="N109" s="1467" t="s">
        <v>929</v>
      </c>
      <c r="O109" s="1466">
        <f>INT(1/W100*1000)/1000</f>
        <v>0.25</v>
      </c>
      <c r="P109" s="1467" t="s">
        <v>1005</v>
      </c>
      <c r="Q109" s="1424">
        <f t="shared" si="47"/>
        <v>6900</v>
      </c>
      <c r="R109" s="1410"/>
      <c r="S109" s="1410"/>
      <c r="T109" s="1410"/>
      <c r="U109" s="1410"/>
      <c r="V109" s="1402"/>
      <c r="W109" s="1402">
        <f>INT(O109*V109)</f>
        <v>0</v>
      </c>
      <c r="X109" s="1425">
        <f>'단가(사후관리)'!E21</f>
        <v>27600</v>
      </c>
      <c r="Y109" s="1402">
        <f t="shared" si="56"/>
        <v>6900</v>
      </c>
      <c r="Z109" s="1474"/>
    </row>
    <row r="110" spans="1:34" ht="21.95" customHeight="1">
      <c r="A110" s="712"/>
      <c r="B110" s="716"/>
      <c r="C110" s="716"/>
      <c r="D110" s="718"/>
      <c r="E110" s="719">
        <f t="shared" si="52"/>
        <v>0</v>
      </c>
      <c r="F110" s="719"/>
      <c r="G110" s="719">
        <f t="shared" si="53"/>
        <v>0</v>
      </c>
      <c r="H110" s="719"/>
      <c r="I110" s="719">
        <f t="shared" si="54"/>
        <v>0</v>
      </c>
      <c r="J110" s="719"/>
      <c r="K110" s="719">
        <f t="shared" si="55"/>
        <v>0</v>
      </c>
      <c r="L110" s="711"/>
      <c r="M110" s="1761"/>
      <c r="N110" s="1762"/>
      <c r="O110" s="1466"/>
      <c r="P110" s="1762"/>
      <c r="Q110" s="1402">
        <f t="shared" ref="Q110" si="57">S110+W110+Y110</f>
        <v>0</v>
      </c>
      <c r="R110" s="1410"/>
      <c r="S110" s="1410"/>
      <c r="T110" s="1410"/>
      <c r="U110" s="1410"/>
      <c r="V110" s="1402"/>
      <c r="W110" s="1402"/>
      <c r="X110" s="1402"/>
      <c r="Y110" s="1402">
        <f t="shared" si="56"/>
        <v>0</v>
      </c>
      <c r="Z110" s="1468"/>
    </row>
    <row r="111" spans="1:34" ht="21.95" customHeight="1">
      <c r="A111" s="712"/>
      <c r="B111" s="720"/>
      <c r="C111" s="720"/>
      <c r="D111" s="722"/>
      <c r="E111" s="719">
        <f t="shared" si="52"/>
        <v>0</v>
      </c>
      <c r="F111" s="719"/>
      <c r="G111" s="719">
        <f t="shared" si="53"/>
        <v>0</v>
      </c>
      <c r="H111" s="719"/>
      <c r="I111" s="719">
        <f t="shared" si="54"/>
        <v>0</v>
      </c>
      <c r="J111" s="719"/>
      <c r="K111" s="719">
        <f>TRUNC(C111*J111,0)</f>
        <v>0</v>
      </c>
      <c r="L111" s="711"/>
      <c r="M111" s="1405"/>
      <c r="N111" s="1406"/>
      <c r="O111" s="1406"/>
      <c r="P111" s="1762"/>
      <c r="Q111" s="1402"/>
      <c r="R111" s="1410"/>
      <c r="S111" s="1410"/>
      <c r="T111" s="1410"/>
      <c r="U111" s="1410"/>
      <c r="V111" s="1410"/>
      <c r="W111" s="1402"/>
      <c r="X111" s="1410"/>
      <c r="Y111" s="1410"/>
      <c r="Z111" s="1468"/>
    </row>
    <row r="112" spans="1:34" ht="21.95" customHeight="1">
      <c r="A112" s="712"/>
      <c r="B112" s="720"/>
      <c r="C112" s="720"/>
      <c r="D112" s="722"/>
      <c r="E112" s="719"/>
      <c r="F112" s="719"/>
      <c r="G112" s="719">
        <f t="shared" si="53"/>
        <v>0</v>
      </c>
      <c r="H112" s="719"/>
      <c r="I112" s="719">
        <f t="shared" si="54"/>
        <v>0</v>
      </c>
      <c r="J112" s="719"/>
      <c r="K112" s="719">
        <f>TRUNC(C112*J112,0)</f>
        <v>0</v>
      </c>
      <c r="L112" s="711"/>
      <c r="M112" s="1761"/>
      <c r="N112" s="1406"/>
      <c r="O112" s="1406"/>
      <c r="P112" s="1762"/>
      <c r="Q112" s="1402"/>
      <c r="R112" s="1402"/>
      <c r="S112" s="1402"/>
      <c r="T112" s="1402"/>
      <c r="U112" s="1402"/>
      <c r="V112" s="1410"/>
      <c r="W112" s="1402"/>
      <c r="X112" s="1410"/>
      <c r="Y112" s="1410"/>
      <c r="Z112" s="1468"/>
    </row>
    <row r="113" spans="1:28" ht="21.95" customHeight="1">
      <c r="A113" s="712"/>
      <c r="B113" s="722"/>
      <c r="C113" s="720"/>
      <c r="D113" s="722"/>
      <c r="E113" s="719">
        <f t="shared" ref="E113:E120" si="58">SUM(G113,I113,K113)</f>
        <v>0</v>
      </c>
      <c r="F113" s="719"/>
      <c r="G113" s="719">
        <f t="shared" si="53"/>
        <v>0</v>
      </c>
      <c r="H113" s="719"/>
      <c r="I113" s="719">
        <f t="shared" si="54"/>
        <v>0</v>
      </c>
      <c r="J113" s="719"/>
      <c r="K113" s="719">
        <f t="shared" ref="K113:K122" si="59">TRUNC(C113*J113,0)</f>
        <v>0</v>
      </c>
      <c r="L113" s="711"/>
      <c r="M113" s="1405"/>
      <c r="N113" s="1406"/>
      <c r="O113" s="1406"/>
      <c r="P113" s="1762"/>
      <c r="Q113" s="1402"/>
      <c r="R113" s="1410"/>
      <c r="S113" s="1410"/>
      <c r="T113" s="1410"/>
      <c r="U113" s="1410"/>
      <c r="V113" s="1410"/>
      <c r="W113" s="1402"/>
      <c r="X113" s="1410"/>
      <c r="Y113" s="1410"/>
      <c r="Z113" s="1468"/>
    </row>
    <row r="114" spans="1:28" ht="21.95" customHeight="1">
      <c r="A114" s="725"/>
      <c r="B114" s="722"/>
      <c r="C114" s="720"/>
      <c r="D114" s="722"/>
      <c r="E114" s="719">
        <f t="shared" si="58"/>
        <v>0</v>
      </c>
      <c r="F114" s="719"/>
      <c r="G114" s="719">
        <f t="shared" si="53"/>
        <v>0</v>
      </c>
      <c r="H114" s="719"/>
      <c r="I114" s="719">
        <f t="shared" si="54"/>
        <v>0</v>
      </c>
      <c r="J114" s="719"/>
      <c r="K114" s="719">
        <f t="shared" si="59"/>
        <v>0</v>
      </c>
      <c r="L114" s="711"/>
      <c r="M114" s="1405"/>
      <c r="N114" s="1406"/>
      <c r="O114" s="1406"/>
      <c r="P114" s="1762"/>
      <c r="Q114" s="1402"/>
      <c r="R114" s="1410"/>
      <c r="S114" s="1410"/>
      <c r="T114" s="1410"/>
      <c r="U114" s="1410"/>
      <c r="V114" s="1410"/>
      <c r="W114" s="1410"/>
      <c r="X114" s="1410"/>
      <c r="Y114" s="1410"/>
      <c r="Z114" s="1468"/>
    </row>
    <row r="115" spans="1:28" ht="21.95" customHeight="1">
      <c r="A115" s="712"/>
      <c r="B115" s="722"/>
      <c r="C115" s="720"/>
      <c r="D115" s="722"/>
      <c r="E115" s="719">
        <f t="shared" si="58"/>
        <v>0</v>
      </c>
      <c r="F115" s="719"/>
      <c r="G115" s="719">
        <f t="shared" si="53"/>
        <v>0</v>
      </c>
      <c r="H115" s="719"/>
      <c r="I115" s="719">
        <f t="shared" si="54"/>
        <v>0</v>
      </c>
      <c r="J115" s="719"/>
      <c r="K115" s="719">
        <f t="shared" si="59"/>
        <v>0</v>
      </c>
      <c r="L115" s="711"/>
      <c r="M115" s="1405"/>
      <c r="N115" s="1406"/>
      <c r="O115" s="1406"/>
      <c r="P115" s="1762"/>
      <c r="Q115" s="1402"/>
      <c r="R115" s="1410"/>
      <c r="S115" s="1410"/>
      <c r="T115" s="1410"/>
      <c r="U115" s="1410"/>
      <c r="V115" s="1410"/>
      <c r="W115" s="1410"/>
      <c r="X115" s="1410"/>
      <c r="Y115" s="1410"/>
      <c r="Z115" s="1468"/>
    </row>
    <row r="116" spans="1:28" ht="21.95" customHeight="1">
      <c r="A116" s="712"/>
      <c r="B116" s="720"/>
      <c r="C116" s="720"/>
      <c r="D116" s="722"/>
      <c r="E116" s="719">
        <f t="shared" si="58"/>
        <v>0</v>
      </c>
      <c r="F116" s="719"/>
      <c r="G116" s="719">
        <f t="shared" si="53"/>
        <v>0</v>
      </c>
      <c r="H116" s="719"/>
      <c r="I116" s="719">
        <f t="shared" si="54"/>
        <v>0</v>
      </c>
      <c r="J116" s="719"/>
      <c r="K116" s="719">
        <f t="shared" si="59"/>
        <v>0</v>
      </c>
      <c r="L116" s="711"/>
      <c r="M116" s="1405"/>
      <c r="N116" s="1406"/>
      <c r="O116" s="1406"/>
      <c r="P116" s="1762"/>
      <c r="Q116" s="1402"/>
      <c r="R116" s="1410"/>
      <c r="S116" s="1410"/>
      <c r="T116" s="1410"/>
      <c r="U116" s="1410"/>
      <c r="V116" s="1410"/>
      <c r="W116" s="1410"/>
      <c r="X116" s="1410"/>
      <c r="Y116" s="1410"/>
      <c r="Z116" s="1468"/>
    </row>
    <row r="117" spans="1:28" ht="21.95" customHeight="1">
      <c r="A117" s="712"/>
      <c r="B117" s="720"/>
      <c r="C117" s="720"/>
      <c r="D117" s="722"/>
      <c r="E117" s="719">
        <f t="shared" si="58"/>
        <v>0</v>
      </c>
      <c r="F117" s="719"/>
      <c r="G117" s="719">
        <f t="shared" si="53"/>
        <v>0</v>
      </c>
      <c r="H117" s="719"/>
      <c r="I117" s="719">
        <f t="shared" si="54"/>
        <v>0</v>
      </c>
      <c r="J117" s="719"/>
      <c r="K117" s="719">
        <f t="shared" si="59"/>
        <v>0</v>
      </c>
      <c r="L117" s="711"/>
      <c r="M117" s="1761"/>
      <c r="N117" s="1762"/>
      <c r="O117" s="1406"/>
      <c r="P117" s="1762"/>
      <c r="Q117" s="1402"/>
      <c r="R117" s="1475"/>
      <c r="S117" s="1402"/>
      <c r="T117" s="1402"/>
      <c r="U117" s="1402"/>
      <c r="V117" s="1410"/>
      <c r="W117" s="1410"/>
      <c r="X117" s="1402"/>
      <c r="Y117" s="1402"/>
      <c r="Z117" s="1468"/>
    </row>
    <row r="118" spans="1:28" ht="21.95" customHeight="1">
      <c r="A118" s="712"/>
      <c r="B118" s="720"/>
      <c r="C118" s="720"/>
      <c r="D118" s="722"/>
      <c r="E118" s="719">
        <f t="shared" si="58"/>
        <v>0</v>
      </c>
      <c r="F118" s="719"/>
      <c r="G118" s="719">
        <f t="shared" si="53"/>
        <v>0</v>
      </c>
      <c r="H118" s="719"/>
      <c r="I118" s="719">
        <f t="shared" si="54"/>
        <v>0</v>
      </c>
      <c r="J118" s="719"/>
      <c r="K118" s="719">
        <f t="shared" si="59"/>
        <v>0</v>
      </c>
      <c r="L118" s="711"/>
      <c r="M118" s="1405"/>
      <c r="N118" s="1406"/>
      <c r="O118" s="1406"/>
      <c r="P118" s="1762"/>
      <c r="Q118" s="1402"/>
      <c r="R118" s="1410"/>
      <c r="S118" s="1410"/>
      <c r="T118" s="1410"/>
      <c r="U118" s="1410"/>
      <c r="V118" s="1410"/>
      <c r="W118" s="1410"/>
      <c r="X118" s="1410"/>
      <c r="Y118" s="1410"/>
      <c r="Z118" s="1468"/>
      <c r="AA118" s="639"/>
      <c r="AB118" s="639"/>
    </row>
    <row r="119" spans="1:28" ht="21.95" customHeight="1">
      <c r="A119" s="725"/>
      <c r="B119" s="720"/>
      <c r="C119" s="720"/>
      <c r="D119" s="722"/>
      <c r="E119" s="719">
        <f t="shared" si="58"/>
        <v>0</v>
      </c>
      <c r="F119" s="719"/>
      <c r="G119" s="719">
        <f t="shared" si="53"/>
        <v>0</v>
      </c>
      <c r="H119" s="719"/>
      <c r="I119" s="719">
        <f t="shared" si="54"/>
        <v>0</v>
      </c>
      <c r="J119" s="719"/>
      <c r="K119" s="719">
        <f t="shared" si="59"/>
        <v>0</v>
      </c>
      <c r="L119" s="711"/>
      <c r="M119" s="1761"/>
      <c r="N119" s="1406"/>
      <c r="O119" s="1406"/>
      <c r="P119" s="1762"/>
      <c r="Q119" s="1402"/>
      <c r="R119" s="1410"/>
      <c r="S119" s="1402"/>
      <c r="T119" s="1402"/>
      <c r="U119" s="1402"/>
      <c r="V119" s="1410"/>
      <c r="W119" s="1402"/>
      <c r="X119" s="1410"/>
      <c r="Y119" s="1402"/>
      <c r="Z119" s="1468"/>
    </row>
    <row r="120" spans="1:28" ht="21.95" customHeight="1">
      <c r="A120" s="726"/>
      <c r="B120" s="722"/>
      <c r="C120" s="727"/>
      <c r="D120" s="722"/>
      <c r="E120" s="719">
        <f t="shared" si="58"/>
        <v>0</v>
      </c>
      <c r="F120" s="719"/>
      <c r="G120" s="719">
        <f t="shared" si="53"/>
        <v>0</v>
      </c>
      <c r="H120" s="719"/>
      <c r="I120" s="719">
        <f t="shared" si="54"/>
        <v>0</v>
      </c>
      <c r="J120" s="719"/>
      <c r="K120" s="719">
        <f t="shared" si="59"/>
        <v>0</v>
      </c>
      <c r="L120" s="711"/>
      <c r="M120" s="1405"/>
      <c r="N120" s="1406"/>
      <c r="O120" s="1406"/>
      <c r="P120" s="1762"/>
      <c r="Q120" s="1402"/>
      <c r="R120" s="1410"/>
      <c r="S120" s="1410"/>
      <c r="T120" s="1410"/>
      <c r="U120" s="1410"/>
      <c r="V120" s="1410"/>
      <c r="W120" s="1410"/>
      <c r="X120" s="1410"/>
      <c r="Y120" s="1402"/>
      <c r="Z120" s="1468"/>
    </row>
    <row r="121" spans="1:28" ht="21.95" customHeight="1">
      <c r="A121" s="726"/>
      <c r="B121" s="722"/>
      <c r="C121" s="727"/>
      <c r="D121" s="722"/>
      <c r="E121" s="719">
        <f>SUM(G121,I121,K121)</f>
        <v>0</v>
      </c>
      <c r="F121" s="719"/>
      <c r="G121" s="719">
        <f t="shared" si="53"/>
        <v>0</v>
      </c>
      <c r="H121" s="719"/>
      <c r="I121" s="719">
        <f t="shared" si="54"/>
        <v>0</v>
      </c>
      <c r="J121" s="719"/>
      <c r="K121" s="719">
        <f t="shared" si="59"/>
        <v>0</v>
      </c>
      <c r="L121" s="711"/>
      <c r="M121" s="1761"/>
      <c r="N121" s="1406"/>
      <c r="O121" s="1476"/>
      <c r="P121" s="1762"/>
      <c r="Q121" s="1402"/>
      <c r="R121" s="1410"/>
      <c r="S121" s="1410"/>
      <c r="T121" s="1410"/>
      <c r="U121" s="1410"/>
      <c r="V121" s="1410"/>
      <c r="W121" s="1410"/>
      <c r="X121" s="1410"/>
      <c r="Y121" s="1410"/>
      <c r="Z121" s="1468"/>
    </row>
    <row r="122" spans="1:28" ht="21.95" customHeight="1">
      <c r="A122" s="728"/>
      <c r="B122" s="729"/>
      <c r="C122" s="730"/>
      <c r="D122" s="729"/>
      <c r="E122" s="731">
        <f t="shared" ref="E122" si="60">SUM(G122,I122,K122)</f>
        <v>0</v>
      </c>
      <c r="F122" s="731"/>
      <c r="G122" s="731">
        <f t="shared" si="53"/>
        <v>0</v>
      </c>
      <c r="H122" s="731"/>
      <c r="I122" s="731">
        <f t="shared" si="54"/>
        <v>0</v>
      </c>
      <c r="J122" s="731"/>
      <c r="K122" s="731">
        <f t="shared" si="59"/>
        <v>0</v>
      </c>
      <c r="L122" s="732"/>
      <c r="M122" s="1405"/>
      <c r="N122" s="1406"/>
      <c r="O122" s="1406"/>
      <c r="P122" s="1762"/>
      <c r="Q122" s="1402"/>
      <c r="R122" s="1410"/>
      <c r="S122" s="1410"/>
      <c r="T122" s="1410"/>
      <c r="U122" s="1410"/>
      <c r="V122" s="1410"/>
      <c r="W122" s="1410"/>
      <c r="X122" s="1410"/>
      <c r="Y122" s="1410"/>
      <c r="Z122" s="1468"/>
    </row>
    <row r="123" spans="1:28" ht="21.95" customHeight="1">
      <c r="A123" s="733" t="s">
        <v>795</v>
      </c>
      <c r="B123" s="734"/>
      <c r="C123" s="734"/>
      <c r="D123" s="735"/>
      <c r="E123" s="736">
        <f>G123+I123+K123</f>
        <v>19049484</v>
      </c>
      <c r="F123" s="737"/>
      <c r="G123" s="736">
        <f>SUM(G105:G122)</f>
        <v>4622028</v>
      </c>
      <c r="H123" s="737"/>
      <c r="I123" s="738">
        <f>SUM(I105:I122)</f>
        <v>4390242</v>
      </c>
      <c r="J123" s="737"/>
      <c r="K123" s="736">
        <f>SUM(K105:K122)</f>
        <v>10037214</v>
      </c>
      <c r="L123" s="739"/>
      <c r="M123" s="1457" t="s">
        <v>795</v>
      </c>
      <c r="N123" s="1435"/>
      <c r="O123" s="1435"/>
      <c r="P123" s="1436"/>
      <c r="Q123" s="1437">
        <f>S123+U123+W123+Y123</f>
        <v>105446</v>
      </c>
      <c r="R123" s="1438"/>
      <c r="S123" s="1437">
        <f>SUM(S104:S122)</f>
        <v>0</v>
      </c>
      <c r="T123" s="1437"/>
      <c r="U123" s="1439">
        <f>SUM(U104:U122)</f>
        <v>83960</v>
      </c>
      <c r="V123" s="1438"/>
      <c r="W123" s="1437">
        <f>SUM(W104:W122)</f>
        <v>0</v>
      </c>
      <c r="X123" s="1438"/>
      <c r="Y123" s="1437">
        <f>SUM(Y104:Y122)</f>
        <v>21486</v>
      </c>
      <c r="Z123" s="1440"/>
    </row>
    <row r="124" spans="1:28" ht="21.95" customHeight="1">
      <c r="A124" s="681"/>
      <c r="B124" s="682"/>
      <c r="C124" s="682"/>
      <c r="D124" s="683"/>
      <c r="E124" s="2046" t="s">
        <v>937</v>
      </c>
      <c r="F124" s="2046"/>
      <c r="G124" s="2046"/>
      <c r="H124" s="2046"/>
      <c r="I124" s="684"/>
      <c r="J124" s="684"/>
      <c r="K124" s="684"/>
      <c r="L124" s="685"/>
      <c r="M124" s="1416" t="s">
        <v>137</v>
      </c>
      <c r="N124" s="1394"/>
      <c r="O124" s="1394"/>
      <c r="P124" s="1393"/>
      <c r="Q124" s="2082" t="s">
        <v>946</v>
      </c>
      <c r="R124" s="2082"/>
      <c r="S124" s="2082"/>
      <c r="T124" s="2082"/>
      <c r="U124" s="2082"/>
      <c r="V124" s="2082"/>
      <c r="W124" s="1394"/>
      <c r="X124" s="1394"/>
      <c r="Y124" s="1394"/>
      <c r="Z124" s="1417"/>
    </row>
    <row r="125" spans="1:28" ht="21.95" customHeight="1">
      <c r="A125" s="746" t="s">
        <v>947</v>
      </c>
      <c r="B125" s="774" t="s">
        <v>948</v>
      </c>
      <c r="C125" s="774"/>
      <c r="D125" s="774"/>
      <c r="E125" s="775"/>
      <c r="F125" s="775"/>
      <c r="G125" s="775"/>
      <c r="H125" s="775" t="s">
        <v>888</v>
      </c>
      <c r="I125" s="684"/>
      <c r="J125" s="684"/>
      <c r="K125" s="684"/>
      <c r="L125" s="685"/>
      <c r="M125" s="1416"/>
      <c r="N125" s="1394"/>
      <c r="O125" s="1394"/>
      <c r="P125" s="1393"/>
      <c r="Q125" s="1773"/>
      <c r="R125" s="1773"/>
      <c r="S125" s="1773"/>
      <c r="T125" s="1773"/>
      <c r="U125" s="1773"/>
      <c r="V125" s="1773"/>
      <c r="W125" s="1394"/>
      <c r="X125" s="1394"/>
      <c r="Y125" s="1394"/>
      <c r="Z125" s="1417"/>
    </row>
    <row r="126" spans="1:28" ht="21.95" customHeight="1">
      <c r="A126" s="806" t="s">
        <v>949</v>
      </c>
      <c r="B126" s="807"/>
      <c r="C126" s="807"/>
      <c r="D126" s="807"/>
      <c r="E126" s="808"/>
      <c r="F126" s="809"/>
      <c r="G126" s="1771"/>
      <c r="H126" s="811"/>
      <c r="I126" s="812"/>
      <c r="J126" s="812"/>
      <c r="K126" s="813"/>
      <c r="L126" s="814"/>
      <c r="M126" s="1392" t="s">
        <v>787</v>
      </c>
      <c r="N126" s="1418">
        <f>Q148</f>
        <v>1000</v>
      </c>
      <c r="O126" s="1419" t="s">
        <v>3</v>
      </c>
      <c r="P126" s="1393"/>
      <c r="Q126" s="1979" t="s">
        <v>950</v>
      </c>
      <c r="R126" s="1979"/>
      <c r="S126" s="1979"/>
      <c r="T126" s="1979"/>
      <c r="U126" s="1979"/>
      <c r="V126" s="1979"/>
      <c r="W126" s="1394"/>
      <c r="X126" s="1394"/>
      <c r="Y126" s="1394"/>
      <c r="Z126" s="1417"/>
    </row>
    <row r="127" spans="1:28" ht="21.95" customHeight="1">
      <c r="A127" s="815"/>
      <c r="B127" s="816"/>
      <c r="C127" s="816"/>
      <c r="D127" s="816"/>
      <c r="E127" s="817"/>
      <c r="F127" s="818"/>
      <c r="G127" s="819"/>
      <c r="H127" s="818"/>
      <c r="I127" s="819"/>
      <c r="J127" s="818"/>
      <c r="K127" s="819"/>
      <c r="L127" s="820"/>
      <c r="M127" s="1980" t="s">
        <v>646</v>
      </c>
      <c r="N127" s="1986" t="s">
        <v>788</v>
      </c>
      <c r="O127" s="1986" t="s">
        <v>118</v>
      </c>
      <c r="P127" s="1986" t="s">
        <v>5</v>
      </c>
      <c r="Q127" s="1987" t="s">
        <v>789</v>
      </c>
      <c r="R127" s="1990" t="s">
        <v>790</v>
      </c>
      <c r="S127" s="2055"/>
      <c r="T127" s="2056" t="s">
        <v>862</v>
      </c>
      <c r="U127" s="2057"/>
      <c r="V127" s="2057"/>
      <c r="W127" s="2057"/>
      <c r="X127" s="2057"/>
      <c r="Y127" s="2058"/>
      <c r="Z127" s="2048" t="s">
        <v>863</v>
      </c>
    </row>
    <row r="128" spans="1:28" ht="21.95" customHeight="1">
      <c r="A128" s="712"/>
      <c r="B128" s="720"/>
      <c r="C128" s="727"/>
      <c r="D128" s="722"/>
      <c r="E128" s="719"/>
      <c r="F128" s="719"/>
      <c r="G128" s="719"/>
      <c r="H128" s="719"/>
      <c r="I128" s="719"/>
      <c r="J128" s="719"/>
      <c r="K128" s="719"/>
      <c r="L128" s="711"/>
      <c r="M128" s="2067"/>
      <c r="N128" s="2051"/>
      <c r="O128" s="2051"/>
      <c r="P128" s="2051"/>
      <c r="Q128" s="2053"/>
      <c r="R128" s="1995" t="s">
        <v>650</v>
      </c>
      <c r="S128" s="1996"/>
      <c r="T128" s="1995" t="s">
        <v>121</v>
      </c>
      <c r="U128" s="1996"/>
      <c r="V128" s="1995" t="s">
        <v>122</v>
      </c>
      <c r="W128" s="1996"/>
      <c r="X128" s="2016" t="s">
        <v>651</v>
      </c>
      <c r="Y128" s="2017"/>
      <c r="Z128" s="2049"/>
    </row>
    <row r="129" spans="1:26" ht="21.95" customHeight="1">
      <c r="A129" s="712" t="s">
        <v>951</v>
      </c>
      <c r="B129" s="720" t="s">
        <v>952</v>
      </c>
      <c r="C129" s="727"/>
      <c r="D129" s="722"/>
      <c r="E129" s="719">
        <v>1</v>
      </c>
      <c r="F129" s="719" t="s">
        <v>706</v>
      </c>
      <c r="G129" s="719"/>
      <c r="H129" s="719" t="s">
        <v>953</v>
      </c>
      <c r="I129" s="821">
        <v>0.5</v>
      </c>
      <c r="J129" s="719" t="s">
        <v>706</v>
      </c>
      <c r="K129" s="719"/>
      <c r="L129" s="711"/>
      <c r="M129" s="2068"/>
      <c r="N129" s="2052"/>
      <c r="O129" s="2052"/>
      <c r="P129" s="2052"/>
      <c r="Q129" s="2054"/>
      <c r="R129" s="1396" t="s">
        <v>4</v>
      </c>
      <c r="S129" s="1396" t="s">
        <v>792</v>
      </c>
      <c r="T129" s="1396" t="s">
        <v>4</v>
      </c>
      <c r="U129" s="1396" t="s">
        <v>793</v>
      </c>
      <c r="V129" s="1396" t="s">
        <v>4</v>
      </c>
      <c r="W129" s="1396" t="s">
        <v>793</v>
      </c>
      <c r="X129" s="1396" t="s">
        <v>4</v>
      </c>
      <c r="Y129" s="1396" t="s">
        <v>793</v>
      </c>
      <c r="Z129" s="2050"/>
    </row>
    <row r="130" spans="1:26" ht="21.95" customHeight="1">
      <c r="A130" s="712"/>
      <c r="B130" s="720" t="s">
        <v>954</v>
      </c>
      <c r="C130" s="727"/>
      <c r="D130" s="722"/>
      <c r="E130" s="719">
        <v>0.5</v>
      </c>
      <c r="F130" s="719" t="s">
        <v>706</v>
      </c>
      <c r="G130" s="719"/>
      <c r="H130" s="719" t="s">
        <v>955</v>
      </c>
      <c r="I130" s="719">
        <v>2</v>
      </c>
      <c r="J130" s="719" t="s">
        <v>706</v>
      </c>
      <c r="K130" s="719"/>
      <c r="L130" s="711"/>
      <c r="M130" s="1761" t="s">
        <v>956</v>
      </c>
      <c r="N130" s="1406"/>
      <c r="O130" s="1466">
        <v>1</v>
      </c>
      <c r="P130" s="1762" t="s">
        <v>957</v>
      </c>
      <c r="Q130" s="1424">
        <f t="shared" ref="Q130" si="61">S130+U130+W130+Y130</f>
        <v>1000</v>
      </c>
      <c r="R130" s="1402"/>
      <c r="S130" s="1402"/>
      <c r="T130" s="1402"/>
      <c r="U130" s="1402"/>
      <c r="V130" s="1478">
        <f>'단가(사후관리)'!E25</f>
        <v>1000</v>
      </c>
      <c r="W130" s="1478">
        <f>INT(O130*V130)</f>
        <v>1000</v>
      </c>
      <c r="X130" s="1402"/>
      <c r="Y130" s="1402"/>
      <c r="Z130" s="1468"/>
    </row>
    <row r="131" spans="1:26" ht="21.95" customHeight="1">
      <c r="A131" s="712"/>
      <c r="B131" s="720" t="s">
        <v>959</v>
      </c>
      <c r="C131" s="727"/>
      <c r="D131" s="722"/>
      <c r="E131" s="719"/>
      <c r="F131" s="719" t="s">
        <v>706</v>
      </c>
      <c r="G131" s="719"/>
      <c r="H131" s="719"/>
      <c r="I131" s="719"/>
      <c r="J131" s="719"/>
      <c r="K131" s="719"/>
      <c r="L131" s="711"/>
      <c r="M131" s="2080" t="s">
        <v>960</v>
      </c>
      <c r="N131" s="2081"/>
      <c r="O131" s="2081"/>
      <c r="P131" s="2081"/>
      <c r="Q131" s="1402"/>
      <c r="R131" s="1410"/>
      <c r="S131" s="1410"/>
      <c r="T131" s="1410"/>
      <c r="U131" s="1410"/>
      <c r="V131" s="1410"/>
      <c r="W131" s="1410"/>
      <c r="X131" s="1402"/>
      <c r="Y131" s="1402"/>
      <c r="Z131" s="1468"/>
    </row>
    <row r="132" spans="1:26" ht="21.95" customHeight="1">
      <c r="A132" s="712"/>
      <c r="B132" s="759"/>
      <c r="C132" s="727"/>
      <c r="D132" s="722"/>
      <c r="E132" s="719"/>
      <c r="F132" s="719"/>
      <c r="G132" s="719"/>
      <c r="H132" s="719"/>
      <c r="I132" s="719"/>
      <c r="J132" s="719"/>
      <c r="K132" s="719"/>
      <c r="L132" s="711"/>
      <c r="M132" s="2080" t="s">
        <v>961</v>
      </c>
      <c r="N132" s="2081"/>
      <c r="O132" s="2081"/>
      <c r="P132" s="2081"/>
      <c r="Q132" s="1402"/>
      <c r="R132" s="1402"/>
      <c r="S132" s="1402"/>
      <c r="T132" s="1402"/>
      <c r="U132" s="1402"/>
      <c r="V132" s="1478"/>
      <c r="W132" s="1478"/>
      <c r="X132" s="1402"/>
      <c r="Y132" s="1402"/>
      <c r="Z132" s="1468"/>
    </row>
    <row r="133" spans="1:26" ht="21.95" customHeight="1">
      <c r="A133" s="712" t="s">
        <v>962</v>
      </c>
      <c r="B133" s="716" t="s">
        <v>963</v>
      </c>
      <c r="C133" s="716"/>
      <c r="D133" s="722"/>
      <c r="E133" s="719">
        <v>61500</v>
      </c>
      <c r="F133" s="719" t="s">
        <v>964</v>
      </c>
      <c r="G133" s="719" t="s">
        <v>965</v>
      </c>
      <c r="H133" s="719">
        <v>1</v>
      </c>
      <c r="I133" s="719" t="s">
        <v>966</v>
      </c>
      <c r="J133" s="719" t="s">
        <v>967</v>
      </c>
      <c r="K133" s="719">
        <f>E133*H133</f>
        <v>61500</v>
      </c>
      <c r="L133" s="711" t="s">
        <v>964</v>
      </c>
      <c r="M133" s="1405"/>
      <c r="N133" s="1406"/>
      <c r="O133" s="1406"/>
      <c r="P133" s="1762"/>
      <c r="Q133" s="1402"/>
      <c r="R133" s="1410"/>
      <c r="S133" s="1410"/>
      <c r="T133" s="1410"/>
      <c r="U133" s="1410"/>
      <c r="V133" s="1410"/>
      <c r="W133" s="1410"/>
      <c r="X133" s="1410"/>
      <c r="Y133" s="1410"/>
      <c r="Z133" s="1468"/>
    </row>
    <row r="134" spans="1:26" ht="21.95" customHeight="1">
      <c r="A134" s="712"/>
      <c r="B134" s="716"/>
      <c r="C134" s="716"/>
      <c r="D134" s="722"/>
      <c r="E134" s="719"/>
      <c r="F134" s="719"/>
      <c r="G134" s="719"/>
      <c r="H134" s="719"/>
      <c r="I134" s="719"/>
      <c r="J134" s="719"/>
      <c r="K134" s="719"/>
      <c r="L134" s="711"/>
      <c r="M134" s="1761"/>
      <c r="N134" s="1762"/>
      <c r="O134" s="1406"/>
      <c r="P134" s="1762"/>
      <c r="Q134" s="1402"/>
      <c r="R134" s="1410"/>
      <c r="S134" s="1410"/>
      <c r="T134" s="1410"/>
      <c r="U134" s="1410"/>
      <c r="V134" s="1402"/>
      <c r="W134" s="1410"/>
      <c r="X134" s="1402"/>
      <c r="Y134" s="1402"/>
      <c r="Z134" s="1468"/>
    </row>
    <row r="135" spans="1:26" ht="21.95" customHeight="1">
      <c r="A135" s="712"/>
      <c r="B135" s="716"/>
      <c r="C135" s="716"/>
      <c r="D135" s="722"/>
      <c r="E135" s="719"/>
      <c r="F135" s="719"/>
      <c r="G135" s="719"/>
      <c r="H135" s="719"/>
      <c r="I135" s="719"/>
      <c r="J135" s="719"/>
      <c r="K135" s="719"/>
      <c r="L135" s="711"/>
      <c r="M135" s="1405"/>
      <c r="N135" s="1762"/>
      <c r="O135" s="1406"/>
      <c r="P135" s="1762"/>
      <c r="Q135" s="1402"/>
      <c r="R135" s="1410"/>
      <c r="S135" s="1410"/>
      <c r="T135" s="1410"/>
      <c r="U135" s="1410"/>
      <c r="V135" s="1410"/>
      <c r="W135" s="1410"/>
      <c r="X135" s="1402"/>
      <c r="Y135" s="1402"/>
      <c r="Z135" s="1468"/>
    </row>
    <row r="136" spans="1:26" ht="21.95" customHeight="1">
      <c r="A136" s="712" t="s">
        <v>968</v>
      </c>
      <c r="B136" s="720" t="s">
        <v>969</v>
      </c>
      <c r="C136" s="720"/>
      <c r="D136" s="722"/>
      <c r="E136" s="719">
        <v>1</v>
      </c>
      <c r="F136" s="719" t="s">
        <v>970</v>
      </c>
      <c r="G136" s="719" t="s">
        <v>967</v>
      </c>
      <c r="H136" s="719"/>
      <c r="I136" s="719" t="s">
        <v>964</v>
      </c>
      <c r="J136" s="719"/>
      <c r="K136" s="719"/>
      <c r="L136" s="711"/>
      <c r="M136" s="1761"/>
      <c r="N136" s="1762"/>
      <c r="O136" s="1406"/>
      <c r="P136" s="1762"/>
      <c r="Q136" s="1402"/>
      <c r="R136" s="1410"/>
      <c r="S136" s="1410"/>
      <c r="T136" s="1410"/>
      <c r="U136" s="1410"/>
      <c r="V136" s="1402"/>
      <c r="W136" s="1410"/>
      <c r="X136" s="1402"/>
      <c r="Y136" s="1402"/>
      <c r="Z136" s="1468"/>
    </row>
    <row r="137" spans="1:26" ht="21.95" customHeight="1">
      <c r="A137" s="712"/>
      <c r="B137" s="720"/>
      <c r="C137" s="720"/>
      <c r="D137" s="722"/>
      <c r="E137" s="719"/>
      <c r="F137" s="719"/>
      <c r="G137" s="719"/>
      <c r="H137" s="719"/>
      <c r="I137" s="719"/>
      <c r="J137" s="719"/>
      <c r="K137" s="719"/>
      <c r="L137" s="711"/>
      <c r="M137" s="1405"/>
      <c r="N137" s="1406"/>
      <c r="O137" s="1406"/>
      <c r="P137" s="1762"/>
      <c r="Q137" s="1402"/>
      <c r="R137" s="1410"/>
      <c r="S137" s="1410"/>
      <c r="T137" s="1410"/>
      <c r="U137" s="1410"/>
      <c r="V137" s="1410"/>
      <c r="W137" s="1410"/>
      <c r="X137" s="1410"/>
      <c r="Y137" s="1410"/>
      <c r="Z137" s="1468"/>
    </row>
    <row r="138" spans="1:26" ht="21.95" customHeight="1">
      <c r="A138" s="712" t="s">
        <v>971</v>
      </c>
      <c r="B138" s="722" t="s">
        <v>223</v>
      </c>
      <c r="C138" s="720">
        <v>2</v>
      </c>
      <c r="D138" s="722" t="s">
        <v>269</v>
      </c>
      <c r="E138" s="719"/>
      <c r="F138" s="719"/>
      <c r="G138" s="719"/>
      <c r="H138" s="719"/>
      <c r="I138" s="719"/>
      <c r="J138" s="719"/>
      <c r="K138" s="719"/>
      <c r="L138" s="711"/>
      <c r="M138" s="1761"/>
      <c r="N138" s="1406"/>
      <c r="O138" s="1406"/>
      <c r="P138" s="1762"/>
      <c r="Q138" s="1402"/>
      <c r="R138" s="1402"/>
      <c r="S138" s="1402"/>
      <c r="T138" s="1402"/>
      <c r="U138" s="1402"/>
      <c r="V138" s="1410"/>
      <c r="W138" s="1410"/>
      <c r="X138" s="1410"/>
      <c r="Y138" s="1410"/>
      <c r="Z138" s="1468"/>
    </row>
    <row r="139" spans="1:26" ht="21.95" customHeight="1">
      <c r="A139" s="725"/>
      <c r="B139" s="722"/>
      <c r="C139" s="720"/>
      <c r="D139" s="722"/>
      <c r="E139" s="719"/>
      <c r="F139" s="719"/>
      <c r="G139" s="719"/>
      <c r="H139" s="719"/>
      <c r="I139" s="719"/>
      <c r="J139" s="719"/>
      <c r="K139" s="719"/>
      <c r="L139" s="711"/>
      <c r="M139" s="1405"/>
      <c r="N139" s="1406"/>
      <c r="O139" s="1406"/>
      <c r="P139" s="1762"/>
      <c r="Q139" s="1402"/>
      <c r="R139" s="1410"/>
      <c r="S139" s="1410"/>
      <c r="T139" s="1410"/>
      <c r="U139" s="1410"/>
      <c r="V139" s="1410"/>
      <c r="W139" s="1410"/>
      <c r="X139" s="1410"/>
      <c r="Y139" s="1410"/>
      <c r="Z139" s="1468"/>
    </row>
    <row r="140" spans="1:26" ht="21.95" customHeight="1">
      <c r="A140" s="712" t="s">
        <v>972</v>
      </c>
      <c r="B140" s="722"/>
      <c r="C140" s="720"/>
      <c r="D140" s="722"/>
      <c r="E140" s="719"/>
      <c r="F140" s="719"/>
      <c r="G140" s="719"/>
      <c r="H140" s="719"/>
      <c r="I140" s="719"/>
      <c r="J140" s="719"/>
      <c r="K140" s="719"/>
      <c r="L140" s="711"/>
      <c r="M140" s="1405"/>
      <c r="N140" s="1406"/>
      <c r="O140" s="1406"/>
      <c r="P140" s="1762"/>
      <c r="Q140" s="1402"/>
      <c r="R140" s="1410"/>
      <c r="S140" s="1410"/>
      <c r="T140" s="1410"/>
      <c r="U140" s="1410"/>
      <c r="V140" s="1410"/>
      <c r="W140" s="1410"/>
      <c r="X140" s="1410"/>
      <c r="Y140" s="1410"/>
      <c r="Z140" s="1468"/>
    </row>
    <row r="141" spans="1:26" ht="21.95" customHeight="1">
      <c r="A141" s="712"/>
      <c r="B141" s="720"/>
      <c r="C141" s="720"/>
      <c r="D141" s="722"/>
      <c r="E141" s="719"/>
      <c r="F141" s="719"/>
      <c r="G141" s="719"/>
      <c r="H141" s="719"/>
      <c r="I141" s="719"/>
      <c r="J141" s="719"/>
      <c r="K141" s="719"/>
      <c r="L141" s="711"/>
      <c r="M141" s="1405"/>
      <c r="N141" s="1406"/>
      <c r="O141" s="1406"/>
      <c r="P141" s="1762"/>
      <c r="Q141" s="1402"/>
      <c r="R141" s="1410"/>
      <c r="S141" s="1410"/>
      <c r="T141" s="1410"/>
      <c r="U141" s="1410"/>
      <c r="V141" s="1410"/>
      <c r="W141" s="1410"/>
      <c r="X141" s="1410"/>
      <c r="Y141" s="1410"/>
      <c r="Z141" s="1468"/>
    </row>
    <row r="142" spans="1:26" ht="21.95" customHeight="1">
      <c r="A142" s="712"/>
      <c r="B142" s="720"/>
      <c r="C142" s="720"/>
      <c r="D142" s="722"/>
      <c r="E142" s="719"/>
      <c r="F142" s="719"/>
      <c r="G142" s="719"/>
      <c r="H142" s="719"/>
      <c r="I142" s="719"/>
      <c r="J142" s="719"/>
      <c r="K142" s="719"/>
      <c r="L142" s="711"/>
      <c r="M142" s="1761"/>
      <c r="N142" s="1762"/>
      <c r="O142" s="1406"/>
      <c r="P142" s="1762"/>
      <c r="Q142" s="1402"/>
      <c r="R142" s="1475"/>
      <c r="S142" s="1402"/>
      <c r="T142" s="1402"/>
      <c r="U142" s="1402"/>
      <c r="V142" s="1410"/>
      <c r="W142" s="1410"/>
      <c r="X142" s="1402"/>
      <c r="Y142" s="1402"/>
      <c r="Z142" s="1468"/>
    </row>
    <row r="143" spans="1:26" ht="21.95" customHeight="1">
      <c r="A143" s="712"/>
      <c r="B143" s="720"/>
      <c r="C143" s="720"/>
      <c r="D143" s="722"/>
      <c r="E143" s="719"/>
      <c r="F143" s="719"/>
      <c r="G143" s="719"/>
      <c r="H143" s="719"/>
      <c r="I143" s="719"/>
      <c r="J143" s="719"/>
      <c r="K143" s="719"/>
      <c r="L143" s="711"/>
      <c r="M143" s="1405"/>
      <c r="N143" s="1406"/>
      <c r="O143" s="1406"/>
      <c r="P143" s="1762"/>
      <c r="Q143" s="1402"/>
      <c r="R143" s="1410"/>
      <c r="S143" s="1410"/>
      <c r="T143" s="1410"/>
      <c r="U143" s="1410"/>
      <c r="V143" s="1410"/>
      <c r="W143" s="1410"/>
      <c r="X143" s="1410"/>
      <c r="Y143" s="1410"/>
      <c r="Z143" s="1468"/>
    </row>
    <row r="144" spans="1:26" ht="21.95" customHeight="1">
      <c r="A144" s="725"/>
      <c r="B144" s="720"/>
      <c r="C144" s="720"/>
      <c r="D144" s="722"/>
      <c r="E144" s="719"/>
      <c r="F144" s="719"/>
      <c r="G144" s="719"/>
      <c r="H144" s="719"/>
      <c r="I144" s="719"/>
      <c r="J144" s="719"/>
      <c r="K144" s="719"/>
      <c r="L144" s="711"/>
      <c r="M144" s="1405"/>
      <c r="N144" s="1406"/>
      <c r="O144" s="1406"/>
      <c r="P144" s="1762"/>
      <c r="Q144" s="1402"/>
      <c r="R144" s="1410"/>
      <c r="S144" s="1410"/>
      <c r="T144" s="1410"/>
      <c r="U144" s="1410"/>
      <c r="V144" s="1410"/>
      <c r="W144" s="1410"/>
      <c r="X144" s="1410"/>
      <c r="Y144" s="1410"/>
      <c r="Z144" s="1468"/>
    </row>
    <row r="145" spans="1:26" ht="21.95" customHeight="1">
      <c r="A145" s="726"/>
      <c r="B145" s="722"/>
      <c r="C145" s="727"/>
      <c r="D145" s="722"/>
      <c r="E145" s="719"/>
      <c r="F145" s="719"/>
      <c r="G145" s="719"/>
      <c r="H145" s="719"/>
      <c r="I145" s="719"/>
      <c r="J145" s="719"/>
      <c r="K145" s="719"/>
      <c r="L145" s="711"/>
      <c r="M145" s="1761"/>
      <c r="N145" s="1406"/>
      <c r="O145" s="1406"/>
      <c r="P145" s="1762"/>
      <c r="Q145" s="1402"/>
      <c r="R145" s="1410"/>
      <c r="S145" s="1402"/>
      <c r="T145" s="1402"/>
      <c r="U145" s="1402"/>
      <c r="V145" s="1410"/>
      <c r="W145" s="1402"/>
      <c r="X145" s="1410"/>
      <c r="Y145" s="1402"/>
      <c r="Z145" s="1468"/>
    </row>
    <row r="146" spans="1:26" ht="21.95" customHeight="1">
      <c r="A146" s="726"/>
      <c r="B146" s="722"/>
      <c r="C146" s="727"/>
      <c r="D146" s="722"/>
      <c r="E146" s="719">
        <f>SUM(G146,I146,K146)</f>
        <v>0</v>
      </c>
      <c r="F146" s="719"/>
      <c r="G146" s="719">
        <f t="shared" ref="G146:G147" si="62">TRUNC(C146*F146,0)</f>
        <v>0</v>
      </c>
      <c r="H146" s="719"/>
      <c r="I146" s="719">
        <f t="shared" ref="I146:I147" si="63">TRUNC(C146*H146,0)</f>
        <v>0</v>
      </c>
      <c r="J146" s="719"/>
      <c r="K146" s="719">
        <f t="shared" ref="K146:K147" si="64">TRUNC(C146*J146,0)</f>
        <v>0</v>
      </c>
      <c r="L146" s="711"/>
      <c r="M146" s="1405"/>
      <c r="N146" s="1406"/>
      <c r="O146" s="1406"/>
      <c r="P146" s="1762"/>
      <c r="Q146" s="1402"/>
      <c r="R146" s="1410"/>
      <c r="S146" s="1410"/>
      <c r="T146" s="1410"/>
      <c r="U146" s="1410"/>
      <c r="V146" s="1410"/>
      <c r="W146" s="1410"/>
      <c r="X146" s="1410"/>
      <c r="Y146" s="1402"/>
      <c r="Z146" s="1468"/>
    </row>
    <row r="147" spans="1:26" ht="21.95" customHeight="1">
      <c r="A147" s="728"/>
      <c r="B147" s="729"/>
      <c r="C147" s="730"/>
      <c r="D147" s="729"/>
      <c r="E147" s="731">
        <f t="shared" ref="E147" si="65">SUM(G147,I147,K147)</f>
        <v>0</v>
      </c>
      <c r="F147" s="731"/>
      <c r="G147" s="731">
        <f t="shared" si="62"/>
        <v>0</v>
      </c>
      <c r="H147" s="731"/>
      <c r="I147" s="731">
        <f t="shared" si="63"/>
        <v>0</v>
      </c>
      <c r="J147" s="731"/>
      <c r="K147" s="731">
        <f t="shared" si="64"/>
        <v>0</v>
      </c>
      <c r="L147" s="732"/>
      <c r="M147" s="1761"/>
      <c r="N147" s="1406"/>
      <c r="O147" s="1476"/>
      <c r="P147" s="1762"/>
      <c r="Q147" s="1402"/>
      <c r="R147" s="1410"/>
      <c r="S147" s="1410"/>
      <c r="T147" s="1410"/>
      <c r="U147" s="1410"/>
      <c r="V147" s="1475"/>
      <c r="W147" s="1410"/>
      <c r="X147" s="1410"/>
      <c r="Y147" s="1410"/>
      <c r="Z147" s="1468"/>
    </row>
    <row r="148" spans="1:26" ht="21.95" customHeight="1">
      <c r="A148" s="733" t="s">
        <v>795</v>
      </c>
      <c r="B148" s="734"/>
      <c r="C148" s="734"/>
      <c r="D148" s="735"/>
      <c r="E148" s="736">
        <f>G148+I148+K148</f>
        <v>61502</v>
      </c>
      <c r="F148" s="737"/>
      <c r="G148" s="736">
        <f>SUM(G130:G147)</f>
        <v>0</v>
      </c>
      <c r="H148" s="737"/>
      <c r="I148" s="738">
        <f>SUM(I130:I147)</f>
        <v>2</v>
      </c>
      <c r="J148" s="737"/>
      <c r="K148" s="736">
        <f>SUM(K130:K147)</f>
        <v>61500</v>
      </c>
      <c r="L148" s="739"/>
      <c r="M148" s="1457" t="s">
        <v>795</v>
      </c>
      <c r="N148" s="1435"/>
      <c r="O148" s="1435"/>
      <c r="P148" s="1436"/>
      <c r="Q148" s="1437">
        <f>S148+U148+W148+Y148</f>
        <v>1000</v>
      </c>
      <c r="R148" s="1438"/>
      <c r="S148" s="1437">
        <f>SUM(S129:S147)</f>
        <v>0</v>
      </c>
      <c r="T148" s="1437"/>
      <c r="U148" s="1439">
        <f>SUM(U129:U147)</f>
        <v>0</v>
      </c>
      <c r="V148" s="1438"/>
      <c r="W148" s="1437">
        <f>SUM(W129:W147)</f>
        <v>1000</v>
      </c>
      <c r="X148" s="1438"/>
      <c r="Y148" s="1437">
        <f>SUM(Y129:Y147)</f>
        <v>0</v>
      </c>
      <c r="Z148" s="1440"/>
    </row>
    <row r="149" spans="1:26" s="745" customFormat="1" ht="21.95" customHeight="1">
      <c r="A149" s="681"/>
      <c r="B149" s="682"/>
      <c r="C149" s="682"/>
      <c r="D149" s="683"/>
      <c r="E149" s="2046" t="s">
        <v>937</v>
      </c>
      <c r="F149" s="2046"/>
      <c r="G149" s="2046"/>
      <c r="H149" s="2046"/>
      <c r="I149" s="684"/>
      <c r="J149" s="684"/>
      <c r="K149" s="684"/>
      <c r="L149" s="685"/>
      <c r="M149" s="1416" t="s">
        <v>138</v>
      </c>
      <c r="N149" s="1479"/>
      <c r="O149" s="1479"/>
      <c r="P149" s="1480"/>
      <c r="Q149" s="2086" t="s">
        <v>973</v>
      </c>
      <c r="R149" s="2086"/>
      <c r="S149" s="2086"/>
      <c r="T149" s="2086"/>
      <c r="U149" s="2086"/>
      <c r="V149" s="2086"/>
      <c r="W149" s="1479"/>
      <c r="X149" s="1479"/>
      <c r="Y149" s="1479"/>
      <c r="Z149" s="1481"/>
    </row>
    <row r="150" spans="1:26" s="745" customFormat="1" ht="21.95" customHeight="1">
      <c r="A150" s="746" t="s">
        <v>974</v>
      </c>
      <c r="B150" s="774" t="s">
        <v>975</v>
      </c>
      <c r="C150" s="774"/>
      <c r="D150" s="774"/>
      <c r="E150" s="775"/>
      <c r="F150" s="775"/>
      <c r="G150" s="775"/>
      <c r="H150" s="775" t="s">
        <v>888</v>
      </c>
      <c r="I150" s="684"/>
      <c r="J150" s="684"/>
      <c r="K150" s="684"/>
      <c r="L150" s="685"/>
      <c r="M150" s="1416"/>
      <c r="N150" s="1479"/>
      <c r="O150" s="1479"/>
      <c r="P150" s="1480"/>
      <c r="Q150" s="1482"/>
      <c r="R150" s="1482"/>
      <c r="S150" s="1482"/>
      <c r="T150" s="1482"/>
      <c r="U150" s="1482"/>
      <c r="V150" s="1482"/>
      <c r="W150" s="1479"/>
      <c r="X150" s="1479"/>
      <c r="Y150" s="1479"/>
      <c r="Z150" s="1481"/>
    </row>
    <row r="151" spans="1:26" s="745" customFormat="1" ht="21.95" customHeight="1">
      <c r="A151" s="2069" t="s">
        <v>646</v>
      </c>
      <c r="B151" s="2072" t="s">
        <v>788</v>
      </c>
      <c r="C151" s="2072" t="s">
        <v>118</v>
      </c>
      <c r="D151" s="2072" t="s">
        <v>5</v>
      </c>
      <c r="E151" s="2075" t="s">
        <v>789</v>
      </c>
      <c r="F151" s="2078" t="s">
        <v>790</v>
      </c>
      <c r="G151" s="2079"/>
      <c r="H151" s="2061" t="s">
        <v>862</v>
      </c>
      <c r="I151" s="2062"/>
      <c r="J151" s="2062"/>
      <c r="K151" s="2063"/>
      <c r="L151" s="2064" t="s">
        <v>863</v>
      </c>
      <c r="M151" s="1483" t="s">
        <v>787</v>
      </c>
      <c r="N151" s="1484">
        <f>Q173</f>
        <v>537402</v>
      </c>
      <c r="O151" s="1485" t="s">
        <v>3</v>
      </c>
      <c r="P151" s="1480"/>
      <c r="Q151" s="2085" t="s">
        <v>882</v>
      </c>
      <c r="R151" s="2085"/>
      <c r="S151" s="2085"/>
      <c r="T151" s="2085"/>
      <c r="U151" s="2085"/>
      <c r="V151" s="2085"/>
      <c r="W151" s="1479">
        <v>1</v>
      </c>
      <c r="X151" s="1479" t="s">
        <v>883</v>
      </c>
      <c r="Y151" s="1479"/>
      <c r="Z151" s="1481"/>
    </row>
    <row r="152" spans="1:26" s="745" customFormat="1" ht="21.95" customHeight="1">
      <c r="A152" s="2070"/>
      <c r="B152" s="2073"/>
      <c r="C152" s="2073"/>
      <c r="D152" s="2073"/>
      <c r="E152" s="2076"/>
      <c r="F152" s="2059" t="s">
        <v>650</v>
      </c>
      <c r="G152" s="2060"/>
      <c r="H152" s="2059" t="s">
        <v>122</v>
      </c>
      <c r="I152" s="2060"/>
      <c r="J152" s="2059" t="s">
        <v>651</v>
      </c>
      <c r="K152" s="2060"/>
      <c r="L152" s="2065"/>
      <c r="M152" s="1980" t="s">
        <v>646</v>
      </c>
      <c r="N152" s="1986" t="s">
        <v>788</v>
      </c>
      <c r="O152" s="1986" t="s">
        <v>118</v>
      </c>
      <c r="P152" s="1986" t="s">
        <v>5</v>
      </c>
      <c r="Q152" s="1987" t="s">
        <v>789</v>
      </c>
      <c r="R152" s="1990" t="s">
        <v>790</v>
      </c>
      <c r="S152" s="2055"/>
      <c r="T152" s="2056" t="s">
        <v>862</v>
      </c>
      <c r="U152" s="2057"/>
      <c r="V152" s="2057"/>
      <c r="W152" s="2057"/>
      <c r="X152" s="2057"/>
      <c r="Y152" s="2058"/>
      <c r="Z152" s="2048" t="s">
        <v>863</v>
      </c>
    </row>
    <row r="153" spans="1:26" s="745" customFormat="1" ht="21.95" customHeight="1">
      <c r="A153" s="2071"/>
      <c r="B153" s="2074"/>
      <c r="C153" s="2074"/>
      <c r="D153" s="2074"/>
      <c r="E153" s="2077"/>
      <c r="F153" s="689" t="s">
        <v>4</v>
      </c>
      <c r="G153" s="689" t="s">
        <v>792</v>
      </c>
      <c r="H153" s="689" t="s">
        <v>4</v>
      </c>
      <c r="I153" s="689" t="s">
        <v>793</v>
      </c>
      <c r="J153" s="689"/>
      <c r="K153" s="689"/>
      <c r="L153" s="2066"/>
      <c r="M153" s="2067"/>
      <c r="N153" s="2051"/>
      <c r="O153" s="2051"/>
      <c r="P153" s="2051"/>
      <c r="Q153" s="2053"/>
      <c r="R153" s="1995" t="s">
        <v>650</v>
      </c>
      <c r="S153" s="1996"/>
      <c r="T153" s="1995" t="s">
        <v>121</v>
      </c>
      <c r="U153" s="1996"/>
      <c r="V153" s="1995" t="s">
        <v>122</v>
      </c>
      <c r="W153" s="1996"/>
      <c r="X153" s="2016" t="s">
        <v>651</v>
      </c>
      <c r="Y153" s="2017"/>
      <c r="Z153" s="2049"/>
    </row>
    <row r="154" spans="1:26" s="745" customFormat="1" ht="21.95" customHeight="1">
      <c r="A154" s="779" t="s">
        <v>674</v>
      </c>
      <c r="B154" s="780"/>
      <c r="C154" s="780"/>
      <c r="D154" s="780"/>
      <c r="E154" s="781"/>
      <c r="F154" s="782"/>
      <c r="G154" s="782"/>
      <c r="H154" s="782"/>
      <c r="I154" s="782"/>
      <c r="J154" s="782"/>
      <c r="K154" s="782"/>
      <c r="L154" s="697" t="s">
        <v>675</v>
      </c>
      <c r="M154" s="2068"/>
      <c r="N154" s="2052"/>
      <c r="O154" s="2052"/>
      <c r="P154" s="2052"/>
      <c r="Q154" s="2054"/>
      <c r="R154" s="1396" t="s">
        <v>4</v>
      </c>
      <c r="S154" s="1396" t="s">
        <v>792</v>
      </c>
      <c r="T154" s="1396" t="s">
        <v>4</v>
      </c>
      <c r="U154" s="1396" t="s">
        <v>793</v>
      </c>
      <c r="V154" s="1396" t="s">
        <v>4</v>
      </c>
      <c r="W154" s="1396" t="s">
        <v>793</v>
      </c>
      <c r="X154" s="1396" t="s">
        <v>4</v>
      </c>
      <c r="Y154" s="1396" t="s">
        <v>793</v>
      </c>
      <c r="Z154" s="2050"/>
    </row>
    <row r="155" spans="1:26" s="745" customFormat="1" ht="21.95" customHeight="1">
      <c r="A155" s="712" t="s">
        <v>143</v>
      </c>
      <c r="B155" s="720"/>
      <c r="C155" s="727">
        <v>0</v>
      </c>
      <c r="D155" s="722" t="s">
        <v>69</v>
      </c>
      <c r="E155" s="719">
        <f>SUM(G155,I155,K155)</f>
        <v>0</v>
      </c>
      <c r="F155" s="719">
        <f>'단가(사후관리)'!$E$4</f>
        <v>373353</v>
      </c>
      <c r="G155" s="719">
        <f t="shared" ref="G155" si="66">TRUNC(C155*F155,0)</f>
        <v>0</v>
      </c>
      <c r="H155" s="719"/>
      <c r="I155" s="719">
        <f t="shared" ref="I155" si="67">TRUNC(C155*H155,0)</f>
        <v>0</v>
      </c>
      <c r="J155" s="719"/>
      <c r="K155" s="719">
        <f t="shared" ref="K155" si="68">TRUNC(C155*J155,0)</f>
        <v>0</v>
      </c>
      <c r="L155" s="707"/>
      <c r="M155" s="2083" t="s">
        <v>976</v>
      </c>
      <c r="N155" s="2084"/>
      <c r="O155" s="1486"/>
      <c r="P155" s="1487"/>
      <c r="Q155" s="1488"/>
      <c r="R155" s="1488"/>
      <c r="S155" s="1488"/>
      <c r="T155" s="1488"/>
      <c r="U155" s="1488"/>
      <c r="V155" s="1489"/>
      <c r="W155" s="1489"/>
      <c r="X155" s="1488"/>
      <c r="Y155" s="1488"/>
      <c r="Z155" s="1490"/>
    </row>
    <row r="156" spans="1:26" s="745" customFormat="1" ht="21.95" customHeight="1">
      <c r="A156" s="712" t="s">
        <v>144</v>
      </c>
      <c r="B156" s="720"/>
      <c r="C156" s="727">
        <v>0</v>
      </c>
      <c r="D156" s="722" t="s">
        <v>69</v>
      </c>
      <c r="E156" s="719">
        <f t="shared" ref="E156:E161" si="69">SUM(G156,I156,K156)</f>
        <v>0</v>
      </c>
      <c r="F156" s="719">
        <f>'단가(사후관리)'!$E$5</f>
        <v>310884</v>
      </c>
      <c r="G156" s="719">
        <f>TRUNC(C156*F156,0)</f>
        <v>0</v>
      </c>
      <c r="H156" s="719"/>
      <c r="I156" s="719">
        <f>TRUNC(C156*H156,0)</f>
        <v>0</v>
      </c>
      <c r="J156" s="719"/>
      <c r="K156" s="719">
        <f>TRUNC(C156*J156,0)</f>
        <v>0</v>
      </c>
      <c r="L156" s="711"/>
      <c r="M156" s="1772" t="s">
        <v>977</v>
      </c>
      <c r="N156" s="1492"/>
      <c r="O156" s="1492"/>
      <c r="P156" s="1493" t="s">
        <v>978</v>
      </c>
      <c r="Q156" s="1494">
        <v>50</v>
      </c>
      <c r="R156" s="1495" t="s">
        <v>979</v>
      </c>
      <c r="S156" s="1496"/>
      <c r="T156" s="1496"/>
      <c r="U156" s="1496"/>
      <c r="V156" s="1496"/>
      <c r="W156" s="1497"/>
      <c r="X156" s="1496"/>
      <c r="Y156" s="1497"/>
      <c r="Z156" s="1490"/>
    </row>
    <row r="157" spans="1:26" s="745" customFormat="1" ht="21.95" customHeight="1">
      <c r="A157" s="712" t="s">
        <v>136</v>
      </c>
      <c r="B157" s="759"/>
      <c r="C157" s="727">
        <v>0</v>
      </c>
      <c r="D157" s="722" t="s">
        <v>269</v>
      </c>
      <c r="E157" s="719">
        <f t="shared" si="69"/>
        <v>0</v>
      </c>
      <c r="F157" s="719">
        <f>'단가(사후관리)'!$E$6</f>
        <v>295138</v>
      </c>
      <c r="G157" s="719">
        <f t="shared" ref="G157:G172" si="70">TRUNC(C157*F157,0)</f>
        <v>0</v>
      </c>
      <c r="H157" s="719"/>
      <c r="I157" s="719">
        <f t="shared" ref="I157:I172" si="71">TRUNC(C157*H157,0)</f>
        <v>0</v>
      </c>
      <c r="J157" s="719"/>
      <c r="K157" s="719">
        <f t="shared" ref="K157:K159" si="72">TRUNC(C157*J157,0)</f>
        <v>0</v>
      </c>
      <c r="L157" s="711"/>
      <c r="M157" s="1498"/>
      <c r="N157" s="1492"/>
      <c r="O157" s="1492"/>
      <c r="P157" s="1493" t="s">
        <v>980</v>
      </c>
      <c r="Q157" s="1499">
        <v>5</v>
      </c>
      <c r="R157" s="1496" t="s">
        <v>981</v>
      </c>
      <c r="S157" s="1500">
        <v>1</v>
      </c>
      <c r="T157" s="1500"/>
      <c r="U157" s="1500"/>
      <c r="V157" s="1501" t="s">
        <v>982</v>
      </c>
      <c r="W157" s="1497"/>
      <c r="X157" s="1496"/>
      <c r="Y157" s="1497"/>
      <c r="Z157" s="1490"/>
    </row>
    <row r="158" spans="1:26" s="745" customFormat="1" ht="21.95" customHeight="1">
      <c r="A158" s="712" t="s">
        <v>242</v>
      </c>
      <c r="B158" s="716"/>
      <c r="C158" s="716">
        <v>0</v>
      </c>
      <c r="D158" s="718" t="s">
        <v>269</v>
      </c>
      <c r="E158" s="719">
        <f t="shared" si="69"/>
        <v>0</v>
      </c>
      <c r="F158" s="719">
        <f>'단가(사후관리)'!$E$7</f>
        <v>235459</v>
      </c>
      <c r="G158" s="719">
        <f t="shared" si="70"/>
        <v>0</v>
      </c>
      <c r="H158" s="719"/>
      <c r="I158" s="719">
        <f t="shared" si="71"/>
        <v>0</v>
      </c>
      <c r="J158" s="719"/>
      <c r="K158" s="719">
        <f t="shared" si="72"/>
        <v>0</v>
      </c>
      <c r="L158" s="711"/>
      <c r="M158" s="1772" t="s">
        <v>983</v>
      </c>
      <c r="N158" s="1492"/>
      <c r="O158" s="1492"/>
      <c r="P158" s="1493" t="s">
        <v>984</v>
      </c>
      <c r="Q158" s="1499">
        <v>2</v>
      </c>
      <c r="R158" s="1495" t="s">
        <v>985</v>
      </c>
      <c r="S158" s="1495" t="s">
        <v>986</v>
      </c>
      <c r="T158" s="1495"/>
      <c r="U158" s="1495"/>
      <c r="V158" s="1499">
        <v>1</v>
      </c>
      <c r="W158" s="1496" t="s">
        <v>182</v>
      </c>
      <c r="X158" s="1496"/>
      <c r="Y158" s="1496"/>
      <c r="Z158" s="1490"/>
    </row>
    <row r="159" spans="1:26" s="745" customFormat="1" ht="21.95" customHeight="1">
      <c r="A159" s="712" t="s">
        <v>224</v>
      </c>
      <c r="B159" s="716"/>
      <c r="C159" s="716">
        <v>0</v>
      </c>
      <c r="D159" s="718" t="s">
        <v>269</v>
      </c>
      <c r="E159" s="719">
        <f t="shared" si="69"/>
        <v>0</v>
      </c>
      <c r="F159" s="719">
        <f>'단가(사후관리)'!$E$8</f>
        <v>250087</v>
      </c>
      <c r="G159" s="719">
        <f t="shared" si="70"/>
        <v>0</v>
      </c>
      <c r="H159" s="719"/>
      <c r="I159" s="719">
        <f t="shared" si="71"/>
        <v>0</v>
      </c>
      <c r="J159" s="719"/>
      <c r="K159" s="719">
        <f t="shared" si="72"/>
        <v>0</v>
      </c>
      <c r="L159" s="711"/>
      <c r="M159" s="1498"/>
      <c r="N159" s="1492"/>
      <c r="O159" s="1492"/>
      <c r="P159" s="1493" t="s">
        <v>987</v>
      </c>
      <c r="Q159" s="1499">
        <v>1</v>
      </c>
      <c r="R159" s="1495" t="s">
        <v>985</v>
      </c>
      <c r="S159" s="1495" t="s">
        <v>988</v>
      </c>
      <c r="T159" s="1495"/>
      <c r="U159" s="1495"/>
      <c r="V159" s="1499">
        <f>Q158+V158+Q159</f>
        <v>4</v>
      </c>
      <c r="W159" s="1496" t="s">
        <v>182</v>
      </c>
      <c r="X159" s="1496"/>
      <c r="Y159" s="1496"/>
      <c r="Z159" s="1490"/>
    </row>
    <row r="160" spans="1:26" s="745" customFormat="1" ht="21.95" customHeight="1">
      <c r="A160" s="712" t="s">
        <v>902</v>
      </c>
      <c r="B160" s="716"/>
      <c r="C160" s="716">
        <v>0</v>
      </c>
      <c r="D160" s="718" t="s">
        <v>69</v>
      </c>
      <c r="E160" s="719">
        <f t="shared" si="69"/>
        <v>0</v>
      </c>
      <c r="F160" s="719">
        <f>'단가(사후관리)'!$E$9</f>
        <v>218142</v>
      </c>
      <c r="G160" s="719">
        <f t="shared" si="70"/>
        <v>0</v>
      </c>
      <c r="H160" s="719"/>
      <c r="I160" s="719">
        <f t="shared" si="71"/>
        <v>0</v>
      </c>
      <c r="J160" s="719">
        <f>'단가(사후관리)'!E10</f>
        <v>241698</v>
      </c>
      <c r="K160" s="719">
        <f>TRUNC(C160*J160,0)</f>
        <v>0</v>
      </c>
      <c r="L160" s="711"/>
      <c r="M160" s="1498"/>
      <c r="N160" s="1492"/>
      <c r="O160" s="1492"/>
      <c r="P160" s="1493" t="s">
        <v>989</v>
      </c>
      <c r="Q160" s="1499">
        <v>1</v>
      </c>
      <c r="R160" s="1502" t="s">
        <v>182</v>
      </c>
      <c r="S160" s="1502"/>
      <c r="T160" s="1502"/>
      <c r="U160" s="1502"/>
      <c r="V160" s="1496"/>
      <c r="W160" s="1497"/>
      <c r="X160" s="1496"/>
      <c r="Y160" s="1497"/>
      <c r="Z160" s="1490"/>
    </row>
    <row r="161" spans="1:26" s="745" customFormat="1" ht="21.95" customHeight="1">
      <c r="A161" s="712" t="s">
        <v>681</v>
      </c>
      <c r="B161" s="720"/>
      <c r="C161" s="720">
        <v>1</v>
      </c>
      <c r="D161" s="718" t="s">
        <v>69</v>
      </c>
      <c r="E161" s="719">
        <f t="shared" si="69"/>
        <v>232562</v>
      </c>
      <c r="F161" s="719"/>
      <c r="G161" s="719">
        <f t="shared" si="70"/>
        <v>0</v>
      </c>
      <c r="H161" s="719"/>
      <c r="I161" s="719">
        <f t="shared" si="71"/>
        <v>0</v>
      </c>
      <c r="J161" s="719">
        <f>'단가(사후관리)'!$E$11</f>
        <v>232562</v>
      </c>
      <c r="K161" s="719">
        <f>TRUNC(C161*J161,0)</f>
        <v>232562</v>
      </c>
      <c r="L161" s="711"/>
      <c r="M161" s="1772" t="s">
        <v>990</v>
      </c>
      <c r="N161" s="1492"/>
      <c r="O161" s="1503" t="s">
        <v>991</v>
      </c>
      <c r="P161" s="1504"/>
      <c r="Q161" s="1497">
        <f>'단가(사후관리)'!K22</f>
        <v>152576</v>
      </c>
      <c r="R161" s="1495" t="s">
        <v>992</v>
      </c>
      <c r="S161" s="1500"/>
      <c r="T161" s="1500"/>
      <c r="U161" s="1500"/>
      <c r="V161" s="1496"/>
      <c r="W161" s="1497"/>
      <c r="X161" s="1496"/>
      <c r="Y161" s="1497">
        <f>INT(Q161*1)</f>
        <v>152576</v>
      </c>
      <c r="Z161" s="1490"/>
    </row>
    <row r="162" spans="1:26" s="745" customFormat="1" ht="21.95" customHeight="1">
      <c r="A162" s="712" t="s">
        <v>134</v>
      </c>
      <c r="B162" s="720"/>
      <c r="C162" s="720">
        <v>1</v>
      </c>
      <c r="D162" s="718" t="s">
        <v>69</v>
      </c>
      <c r="E162" s="719"/>
      <c r="F162" s="719"/>
      <c r="G162" s="719">
        <f t="shared" si="70"/>
        <v>0</v>
      </c>
      <c r="H162" s="719"/>
      <c r="I162" s="719">
        <f t="shared" si="71"/>
        <v>0</v>
      </c>
      <c r="J162" s="719">
        <f>'단가(사후관리)'!$E$12</f>
        <v>226122</v>
      </c>
      <c r="K162" s="719">
        <f>TRUNC(C162*J162,0)</f>
        <v>226122</v>
      </c>
      <c r="L162" s="711"/>
      <c r="M162" s="1772" t="s">
        <v>993</v>
      </c>
      <c r="N162" s="1492"/>
      <c r="O162" s="1503" t="s">
        <v>994</v>
      </c>
      <c r="P162" s="1505" t="s">
        <v>995</v>
      </c>
      <c r="Q162" s="1493" t="s">
        <v>953</v>
      </c>
      <c r="R162" s="1506" t="s">
        <v>967</v>
      </c>
      <c r="S162" s="1495"/>
      <c r="T162" s="1495"/>
      <c r="U162" s="1495"/>
      <c r="V162" s="1497"/>
      <c r="W162" s="1495"/>
      <c r="X162" s="1496"/>
      <c r="Y162" s="1497"/>
      <c r="Z162" s="1490"/>
    </row>
    <row r="163" spans="1:26" s="745" customFormat="1" ht="21.95" customHeight="1">
      <c r="A163" s="712" t="s">
        <v>223</v>
      </c>
      <c r="B163" s="722"/>
      <c r="C163" s="720">
        <v>1</v>
      </c>
      <c r="D163" s="718" t="s">
        <v>69</v>
      </c>
      <c r="E163" s="719">
        <f t="shared" ref="E163:E170" si="73">SUM(G163,I163,K163)</f>
        <v>172068</v>
      </c>
      <c r="F163" s="719"/>
      <c r="G163" s="719">
        <f t="shared" si="70"/>
        <v>0</v>
      </c>
      <c r="H163" s="719"/>
      <c r="I163" s="719">
        <f t="shared" si="71"/>
        <v>0</v>
      </c>
      <c r="J163" s="719">
        <f>'단가(사후관리)'!$E$13</f>
        <v>172068</v>
      </c>
      <c r="K163" s="719">
        <f t="shared" ref="K163:K172" si="74">TRUNC(C163*J163,0)</f>
        <v>172068</v>
      </c>
      <c r="L163" s="711"/>
      <c r="M163" s="1772"/>
      <c r="N163" s="1492"/>
      <c r="O163" s="1507">
        <f>'단가(사후관리)'!K28</f>
        <v>5810</v>
      </c>
      <c r="P163" s="1505" t="s">
        <v>995</v>
      </c>
      <c r="Q163" s="1499">
        <f>Q160</f>
        <v>1</v>
      </c>
      <c r="R163" s="1506" t="s">
        <v>967</v>
      </c>
      <c r="S163" s="1497"/>
      <c r="T163" s="1497"/>
      <c r="U163" s="1497"/>
      <c r="V163" s="1495"/>
      <c r="W163" s="1495"/>
      <c r="X163" s="1496"/>
      <c r="Y163" s="1497">
        <f>INT(O163*2)</f>
        <v>11620</v>
      </c>
      <c r="Z163" s="1490"/>
    </row>
    <row r="164" spans="1:26" s="745" customFormat="1" ht="21.95" customHeight="1">
      <c r="A164" s="725" t="s">
        <v>682</v>
      </c>
      <c r="B164" s="722"/>
      <c r="C164" s="720"/>
      <c r="D164" s="722"/>
      <c r="E164" s="719">
        <f t="shared" si="73"/>
        <v>0</v>
      </c>
      <c r="F164" s="719"/>
      <c r="G164" s="719">
        <f t="shared" si="70"/>
        <v>0</v>
      </c>
      <c r="H164" s="719"/>
      <c r="I164" s="719">
        <f t="shared" si="71"/>
        <v>0</v>
      </c>
      <c r="J164" s="719"/>
      <c r="K164" s="719">
        <f t="shared" si="74"/>
        <v>0</v>
      </c>
      <c r="L164" s="711"/>
      <c r="M164" s="1772" t="s">
        <v>996</v>
      </c>
      <c r="N164" s="1492"/>
      <c r="O164" s="1507" t="s">
        <v>681</v>
      </c>
      <c r="P164" s="1508">
        <v>1</v>
      </c>
      <c r="Q164" s="1509">
        <f>V158/8</f>
        <v>0.125</v>
      </c>
      <c r="R164" s="1510">
        <f>'단가(사후관리)'!E11</f>
        <v>232562</v>
      </c>
      <c r="S164" s="1496" t="s">
        <v>997</v>
      </c>
      <c r="T164" s="1496"/>
      <c r="U164" s="1496"/>
      <c r="V164" s="1511"/>
      <c r="W164" s="1496"/>
      <c r="X164" s="1497"/>
      <c r="Y164" s="1497">
        <f>INT(P164*Q164*R164)</f>
        <v>29070</v>
      </c>
      <c r="Z164" s="1490"/>
    </row>
    <row r="165" spans="1:26" s="745" customFormat="1" ht="21.95" customHeight="1">
      <c r="A165" s="712"/>
      <c r="B165" s="722"/>
      <c r="C165" s="720"/>
      <c r="D165" s="722"/>
      <c r="E165" s="719">
        <f t="shared" si="73"/>
        <v>0</v>
      </c>
      <c r="F165" s="719"/>
      <c r="G165" s="719">
        <f t="shared" si="70"/>
        <v>0</v>
      </c>
      <c r="H165" s="719"/>
      <c r="I165" s="719">
        <f t="shared" si="71"/>
        <v>0</v>
      </c>
      <c r="J165" s="719"/>
      <c r="K165" s="719">
        <f t="shared" si="74"/>
        <v>0</v>
      </c>
      <c r="L165" s="711"/>
      <c r="M165" s="1772"/>
      <c r="N165" s="1492"/>
      <c r="O165" s="1503" t="s">
        <v>168</v>
      </c>
      <c r="P165" s="1508">
        <v>4</v>
      </c>
      <c r="Q165" s="1509">
        <f>V159/8</f>
        <v>0.5</v>
      </c>
      <c r="R165" s="1510">
        <f>'단가(사후관리)'!E13</f>
        <v>172068</v>
      </c>
      <c r="S165" s="1496" t="s">
        <v>997</v>
      </c>
      <c r="T165" s="1496"/>
      <c r="U165" s="1496"/>
      <c r="V165" s="1511"/>
      <c r="W165" s="1496"/>
      <c r="X165" s="1497"/>
      <c r="Y165" s="1497">
        <f>INT(P165*Q165*R165)</f>
        <v>344136</v>
      </c>
      <c r="Z165" s="1490"/>
    </row>
    <row r="166" spans="1:26" s="745" customFormat="1" ht="21.95" customHeight="1">
      <c r="A166" s="712"/>
      <c r="B166" s="720"/>
      <c r="C166" s="720"/>
      <c r="D166" s="722"/>
      <c r="E166" s="719">
        <f t="shared" si="73"/>
        <v>0</v>
      </c>
      <c r="F166" s="719"/>
      <c r="G166" s="719">
        <f t="shared" si="70"/>
        <v>0</v>
      </c>
      <c r="H166" s="719"/>
      <c r="I166" s="719">
        <f t="shared" si="71"/>
        <v>0</v>
      </c>
      <c r="J166" s="719"/>
      <c r="K166" s="719">
        <f t="shared" si="74"/>
        <v>0</v>
      </c>
      <c r="L166" s="711"/>
      <c r="M166" s="1512"/>
      <c r="N166" s="1487"/>
      <c r="O166" s="1486"/>
      <c r="P166" s="1487"/>
      <c r="Q166" s="1488"/>
      <c r="R166" s="1513"/>
      <c r="S166" s="1488"/>
      <c r="T166" s="1488"/>
      <c r="U166" s="1488"/>
      <c r="V166" s="1489"/>
      <c r="W166" s="1489"/>
      <c r="X166" s="1488"/>
      <c r="Y166" s="1488"/>
      <c r="Z166" s="1490"/>
    </row>
    <row r="167" spans="1:26" s="745" customFormat="1" ht="21.95" customHeight="1">
      <c r="A167" s="712"/>
      <c r="B167" s="720"/>
      <c r="C167" s="720"/>
      <c r="D167" s="722"/>
      <c r="E167" s="719">
        <f t="shared" si="73"/>
        <v>0</v>
      </c>
      <c r="F167" s="719"/>
      <c r="G167" s="719">
        <f t="shared" si="70"/>
        <v>0</v>
      </c>
      <c r="H167" s="719"/>
      <c r="I167" s="719">
        <f t="shared" si="71"/>
        <v>0</v>
      </c>
      <c r="J167" s="719"/>
      <c r="K167" s="719">
        <f t="shared" si="74"/>
        <v>0</v>
      </c>
      <c r="L167" s="711"/>
      <c r="M167" s="1514"/>
      <c r="N167" s="1486"/>
      <c r="O167" s="1486"/>
      <c r="P167" s="1487"/>
      <c r="Q167" s="1488"/>
      <c r="R167" s="1489"/>
      <c r="S167" s="1489"/>
      <c r="T167" s="1489"/>
      <c r="U167" s="1489"/>
      <c r="V167" s="1489"/>
      <c r="W167" s="1489"/>
      <c r="X167" s="1489"/>
      <c r="Y167" s="1489"/>
      <c r="Z167" s="1490"/>
    </row>
    <row r="168" spans="1:26" s="745" customFormat="1" ht="21.95" customHeight="1">
      <c r="A168" s="712"/>
      <c r="B168" s="720"/>
      <c r="C168" s="720"/>
      <c r="D168" s="722"/>
      <c r="E168" s="719">
        <f t="shared" si="73"/>
        <v>0</v>
      </c>
      <c r="F168" s="719"/>
      <c r="G168" s="719">
        <f t="shared" si="70"/>
        <v>0</v>
      </c>
      <c r="H168" s="719"/>
      <c r="I168" s="719">
        <f t="shared" si="71"/>
        <v>0</v>
      </c>
      <c r="J168" s="719"/>
      <c r="K168" s="719">
        <f t="shared" si="74"/>
        <v>0</v>
      </c>
      <c r="L168" s="711"/>
      <c r="M168" s="1514"/>
      <c r="N168" s="1486"/>
      <c r="O168" s="1486"/>
      <c r="P168" s="1487"/>
      <c r="Q168" s="1488"/>
      <c r="R168" s="1489"/>
      <c r="S168" s="1489"/>
      <c r="T168" s="1489"/>
      <c r="U168" s="1489"/>
      <c r="V168" s="1489"/>
      <c r="W168" s="1489"/>
      <c r="X168" s="1489"/>
      <c r="Y168" s="1489"/>
      <c r="Z168" s="1490"/>
    </row>
    <row r="169" spans="1:26" s="745" customFormat="1" ht="21.95" customHeight="1">
      <c r="A169" s="725" t="s">
        <v>689</v>
      </c>
      <c r="B169" s="720"/>
      <c r="C169" s="720"/>
      <c r="D169" s="722"/>
      <c r="E169" s="719">
        <f t="shared" si="73"/>
        <v>0</v>
      </c>
      <c r="F169" s="719"/>
      <c r="G169" s="719">
        <f t="shared" si="70"/>
        <v>0</v>
      </c>
      <c r="H169" s="719"/>
      <c r="I169" s="719">
        <f t="shared" si="71"/>
        <v>0</v>
      </c>
      <c r="J169" s="719"/>
      <c r="K169" s="719">
        <f t="shared" si="74"/>
        <v>0</v>
      </c>
      <c r="L169" s="711"/>
      <c r="M169" s="1514"/>
      <c r="N169" s="1486"/>
      <c r="O169" s="1486"/>
      <c r="P169" s="1487"/>
      <c r="Q169" s="1488"/>
      <c r="R169" s="1489"/>
      <c r="S169" s="1489"/>
      <c r="T169" s="1489"/>
      <c r="U169" s="1489"/>
      <c r="V169" s="1489"/>
      <c r="W169" s="1489"/>
      <c r="X169" s="1489"/>
      <c r="Y169" s="1489"/>
      <c r="Z169" s="1490"/>
    </row>
    <row r="170" spans="1:26" s="745" customFormat="1" ht="21.95" customHeight="1">
      <c r="A170" s="726"/>
      <c r="B170" s="722"/>
      <c r="C170" s="727"/>
      <c r="D170" s="722"/>
      <c r="E170" s="719">
        <f t="shared" si="73"/>
        <v>0</v>
      </c>
      <c r="F170" s="719"/>
      <c r="G170" s="719">
        <f t="shared" si="70"/>
        <v>0</v>
      </c>
      <c r="H170" s="719"/>
      <c r="I170" s="719">
        <f t="shared" si="71"/>
        <v>0</v>
      </c>
      <c r="J170" s="719"/>
      <c r="K170" s="719">
        <f t="shared" si="74"/>
        <v>0</v>
      </c>
      <c r="L170" s="711"/>
      <c r="M170" s="1512"/>
      <c r="N170" s="1486"/>
      <c r="O170" s="1486"/>
      <c r="P170" s="1487"/>
      <c r="Q170" s="1488"/>
      <c r="R170" s="1489"/>
      <c r="S170" s="1488"/>
      <c r="T170" s="1488"/>
      <c r="U170" s="1488"/>
      <c r="V170" s="1489"/>
      <c r="W170" s="1488"/>
      <c r="X170" s="1489"/>
      <c r="Y170" s="1488"/>
      <c r="Z170" s="1490"/>
    </row>
    <row r="171" spans="1:26" s="745" customFormat="1" ht="21.95" customHeight="1">
      <c r="A171" s="726"/>
      <c r="B171" s="722"/>
      <c r="C171" s="727"/>
      <c r="D171" s="722"/>
      <c r="E171" s="719">
        <f>SUM(G171,I171,K171)</f>
        <v>0</v>
      </c>
      <c r="F171" s="719"/>
      <c r="G171" s="719">
        <f t="shared" si="70"/>
        <v>0</v>
      </c>
      <c r="H171" s="719"/>
      <c r="I171" s="719">
        <f t="shared" si="71"/>
        <v>0</v>
      </c>
      <c r="J171" s="719"/>
      <c r="K171" s="719">
        <f t="shared" si="74"/>
        <v>0</v>
      </c>
      <c r="L171" s="711"/>
      <c r="M171" s="1514"/>
      <c r="N171" s="1486"/>
      <c r="O171" s="1486"/>
      <c r="P171" s="1487"/>
      <c r="Q171" s="1488"/>
      <c r="R171" s="1489"/>
      <c r="S171" s="1489"/>
      <c r="T171" s="1489"/>
      <c r="U171" s="1489"/>
      <c r="V171" s="1489"/>
      <c r="W171" s="1489"/>
      <c r="X171" s="1489"/>
      <c r="Y171" s="1488"/>
      <c r="Z171" s="1490"/>
    </row>
    <row r="172" spans="1:26" s="745" customFormat="1" ht="21.95" customHeight="1">
      <c r="A172" s="728"/>
      <c r="B172" s="729"/>
      <c r="C172" s="730"/>
      <c r="D172" s="729"/>
      <c r="E172" s="731">
        <f t="shared" ref="E172" si="75">SUM(G172,I172,K172)</f>
        <v>0</v>
      </c>
      <c r="F172" s="731"/>
      <c r="G172" s="731">
        <f t="shared" si="70"/>
        <v>0</v>
      </c>
      <c r="H172" s="731"/>
      <c r="I172" s="731">
        <f t="shared" si="71"/>
        <v>0</v>
      </c>
      <c r="J172" s="731"/>
      <c r="K172" s="731">
        <f t="shared" si="74"/>
        <v>0</v>
      </c>
      <c r="L172" s="732"/>
      <c r="M172" s="1512"/>
      <c r="N172" s="1486"/>
      <c r="O172" s="1515"/>
      <c r="P172" s="1487"/>
      <c r="Q172" s="1488"/>
      <c r="R172" s="1489"/>
      <c r="S172" s="1489"/>
      <c r="T172" s="1489"/>
      <c r="U172" s="1489"/>
      <c r="V172" s="1489"/>
      <c r="W172" s="1489"/>
      <c r="X172" s="1489"/>
      <c r="Y172" s="1489"/>
      <c r="Z172" s="1490"/>
    </row>
    <row r="173" spans="1:26" ht="21.95" customHeight="1">
      <c r="A173" s="733" t="s">
        <v>795</v>
      </c>
      <c r="B173" s="734"/>
      <c r="C173" s="734"/>
      <c r="D173" s="735"/>
      <c r="E173" s="736">
        <f>G173+I173+K173</f>
        <v>630752</v>
      </c>
      <c r="F173" s="737"/>
      <c r="G173" s="736">
        <f>SUM(G155:G172)</f>
        <v>0</v>
      </c>
      <c r="H173" s="737"/>
      <c r="I173" s="738">
        <f>SUM(I155:I172)</f>
        <v>0</v>
      </c>
      <c r="J173" s="737"/>
      <c r="K173" s="736">
        <f>SUM(K155:K172)</f>
        <v>630752</v>
      </c>
      <c r="L173" s="739"/>
      <c r="M173" s="1457" t="s">
        <v>795</v>
      </c>
      <c r="N173" s="1435"/>
      <c r="O173" s="1435"/>
      <c r="P173" s="1436"/>
      <c r="Q173" s="1437">
        <f>S173+U173+W173+Y173</f>
        <v>537402</v>
      </c>
      <c r="R173" s="1438"/>
      <c r="S173" s="1437"/>
      <c r="T173" s="1437"/>
      <c r="U173" s="1439">
        <f>SUM(U154:U172)</f>
        <v>0</v>
      </c>
      <c r="V173" s="1438"/>
      <c r="W173" s="1437"/>
      <c r="X173" s="1438"/>
      <c r="Y173" s="1437">
        <f>SUM(Y161:Y172)</f>
        <v>537402</v>
      </c>
      <c r="Z173" s="1440"/>
    </row>
    <row r="174" spans="1:26" ht="21.95" customHeight="1">
      <c r="A174" s="681"/>
      <c r="B174" s="682"/>
      <c r="C174" s="682"/>
      <c r="D174" s="683"/>
      <c r="E174" s="2046" t="s">
        <v>937</v>
      </c>
      <c r="F174" s="2046"/>
      <c r="G174" s="2046"/>
      <c r="H174" s="2046"/>
      <c r="I174" s="684"/>
      <c r="J174" s="684"/>
      <c r="K174" s="684"/>
      <c r="L174" s="685"/>
      <c r="M174" s="1416" t="s">
        <v>1053</v>
      </c>
      <c r="N174" s="1394"/>
      <c r="O174" s="1394"/>
      <c r="P174" s="1393"/>
      <c r="Q174" s="2082" t="s">
        <v>1578</v>
      </c>
      <c r="R174" s="2082"/>
      <c r="S174" s="2082"/>
      <c r="T174" s="2082"/>
      <c r="U174" s="2082"/>
      <c r="V174" s="2082"/>
      <c r="W174" s="1394"/>
      <c r="X174" s="1394"/>
      <c r="Y174" s="1394"/>
      <c r="Z174" s="1417"/>
    </row>
    <row r="175" spans="1:26" ht="21.95" customHeight="1">
      <c r="A175" s="746" t="s">
        <v>947</v>
      </c>
      <c r="B175" s="774" t="s">
        <v>948</v>
      </c>
      <c r="C175" s="774"/>
      <c r="D175" s="774"/>
      <c r="E175" s="775"/>
      <c r="F175" s="775"/>
      <c r="G175" s="775"/>
      <c r="H175" s="775" t="s">
        <v>888</v>
      </c>
      <c r="I175" s="684"/>
      <c r="J175" s="684"/>
      <c r="K175" s="684"/>
      <c r="L175" s="685"/>
      <c r="M175" s="1416"/>
      <c r="N175" s="1394"/>
      <c r="O175" s="1394"/>
      <c r="P175" s="1393"/>
      <c r="Q175" s="1773"/>
      <c r="R175" s="1773"/>
      <c r="S175" s="1773"/>
      <c r="T175" s="1773"/>
      <c r="U175" s="1773"/>
      <c r="V175" s="1773"/>
      <c r="W175" s="1394"/>
      <c r="X175" s="1394"/>
      <c r="Y175" s="1394"/>
      <c r="Z175" s="1417"/>
    </row>
    <row r="176" spans="1:26" ht="21.95" customHeight="1">
      <c r="A176" s="806" t="s">
        <v>949</v>
      </c>
      <c r="B176" s="807"/>
      <c r="C176" s="807"/>
      <c r="D176" s="807"/>
      <c r="E176" s="808"/>
      <c r="F176" s="809"/>
      <c r="G176" s="1771"/>
      <c r="H176" s="811"/>
      <c r="I176" s="812"/>
      <c r="J176" s="812"/>
      <c r="K176" s="813"/>
      <c r="L176" s="814"/>
      <c r="M176" s="1392" t="s">
        <v>787</v>
      </c>
      <c r="N176" s="1418">
        <f>Q198</f>
        <v>110000</v>
      </c>
      <c r="O176" s="1419" t="s">
        <v>3</v>
      </c>
      <c r="P176" s="1393"/>
      <c r="Q176" s="1979" t="s">
        <v>1579</v>
      </c>
      <c r="R176" s="1979"/>
      <c r="S176" s="1979"/>
      <c r="T176" s="1979"/>
      <c r="U176" s="1979"/>
      <c r="V176" s="1979"/>
      <c r="W176" s="1394"/>
      <c r="X176" s="1394"/>
      <c r="Y176" s="1394"/>
      <c r="Z176" s="1417"/>
    </row>
    <row r="177" spans="1:26" ht="21.95" customHeight="1">
      <c r="A177" s="815"/>
      <c r="B177" s="816"/>
      <c r="C177" s="816"/>
      <c r="D177" s="816"/>
      <c r="E177" s="817"/>
      <c r="F177" s="818"/>
      <c r="G177" s="819"/>
      <c r="H177" s="818"/>
      <c r="I177" s="819"/>
      <c r="J177" s="818"/>
      <c r="K177" s="819"/>
      <c r="L177" s="820"/>
      <c r="M177" s="1980" t="s">
        <v>646</v>
      </c>
      <c r="N177" s="1986" t="s">
        <v>788</v>
      </c>
      <c r="O177" s="1986" t="s">
        <v>118</v>
      </c>
      <c r="P177" s="1986" t="s">
        <v>5</v>
      </c>
      <c r="Q177" s="1987" t="s">
        <v>789</v>
      </c>
      <c r="R177" s="1990" t="s">
        <v>790</v>
      </c>
      <c r="S177" s="2055"/>
      <c r="T177" s="2056" t="s">
        <v>862</v>
      </c>
      <c r="U177" s="2057"/>
      <c r="V177" s="2057"/>
      <c r="W177" s="2057"/>
      <c r="X177" s="2057"/>
      <c r="Y177" s="2058"/>
      <c r="Z177" s="2048" t="s">
        <v>863</v>
      </c>
    </row>
    <row r="178" spans="1:26" ht="21.95" customHeight="1">
      <c r="A178" s="712"/>
      <c r="B178" s="720"/>
      <c r="C178" s="727"/>
      <c r="D178" s="722"/>
      <c r="E178" s="719"/>
      <c r="F178" s="719"/>
      <c r="G178" s="719"/>
      <c r="H178" s="719"/>
      <c r="I178" s="719"/>
      <c r="J178" s="719"/>
      <c r="K178" s="719"/>
      <c r="L178" s="711"/>
      <c r="M178" s="2067"/>
      <c r="N178" s="2051"/>
      <c r="O178" s="2051"/>
      <c r="P178" s="2051"/>
      <c r="Q178" s="2053"/>
      <c r="R178" s="1995" t="s">
        <v>650</v>
      </c>
      <c r="S178" s="1996"/>
      <c r="T178" s="1995" t="s">
        <v>121</v>
      </c>
      <c r="U178" s="1996"/>
      <c r="V178" s="1995" t="s">
        <v>122</v>
      </c>
      <c r="W178" s="1996"/>
      <c r="X178" s="2016" t="s">
        <v>651</v>
      </c>
      <c r="Y178" s="2017"/>
      <c r="Z178" s="2049"/>
    </row>
    <row r="179" spans="1:26" ht="21.95" customHeight="1">
      <c r="A179" s="712" t="s">
        <v>951</v>
      </c>
      <c r="B179" s="720" t="s">
        <v>952</v>
      </c>
      <c r="C179" s="727"/>
      <c r="D179" s="722"/>
      <c r="E179" s="719">
        <v>1</v>
      </c>
      <c r="F179" s="719" t="s">
        <v>706</v>
      </c>
      <c r="G179" s="719"/>
      <c r="H179" s="719" t="s">
        <v>953</v>
      </c>
      <c r="I179" s="821">
        <v>0.5</v>
      </c>
      <c r="J179" s="719" t="s">
        <v>706</v>
      </c>
      <c r="K179" s="719"/>
      <c r="L179" s="711"/>
      <c r="M179" s="2068"/>
      <c r="N179" s="2052"/>
      <c r="O179" s="2052"/>
      <c r="P179" s="2052"/>
      <c r="Q179" s="2054"/>
      <c r="R179" s="1396" t="s">
        <v>4</v>
      </c>
      <c r="S179" s="1396" t="s">
        <v>792</v>
      </c>
      <c r="T179" s="1396" t="s">
        <v>4</v>
      </c>
      <c r="U179" s="1396" t="s">
        <v>793</v>
      </c>
      <c r="V179" s="1396" t="s">
        <v>4</v>
      </c>
      <c r="W179" s="1396" t="s">
        <v>793</v>
      </c>
      <c r="X179" s="1396" t="s">
        <v>4</v>
      </c>
      <c r="Y179" s="1396" t="s">
        <v>793</v>
      </c>
      <c r="Z179" s="2050"/>
    </row>
    <row r="180" spans="1:26" ht="21.95" customHeight="1">
      <c r="A180" s="712"/>
      <c r="B180" s="720" t="s">
        <v>954</v>
      </c>
      <c r="C180" s="727"/>
      <c r="D180" s="722"/>
      <c r="E180" s="719">
        <v>0.5</v>
      </c>
      <c r="F180" s="719" t="s">
        <v>706</v>
      </c>
      <c r="G180" s="719"/>
      <c r="H180" s="719" t="s">
        <v>955</v>
      </c>
      <c r="I180" s="719">
        <v>2</v>
      </c>
      <c r="J180" s="719" t="s">
        <v>706</v>
      </c>
      <c r="K180" s="719"/>
      <c r="L180" s="711"/>
      <c r="M180" s="1761" t="s">
        <v>1580</v>
      </c>
      <c r="N180" s="1762" t="s">
        <v>1581</v>
      </c>
      <c r="O180" s="1516">
        <v>1</v>
      </c>
      <c r="P180" s="1762" t="s">
        <v>270</v>
      </c>
      <c r="Q180" s="1424">
        <f t="shared" ref="Q180" si="76">S180+U180+W180+Y180</f>
        <v>110000</v>
      </c>
      <c r="R180" s="1402"/>
      <c r="S180" s="1402"/>
      <c r="T180" s="1402"/>
      <c r="U180" s="1402"/>
      <c r="V180" s="1478">
        <f>'단가(사후관리)'!E36</f>
        <v>110000</v>
      </c>
      <c r="W180" s="1478">
        <f>INT(O180*V180)</f>
        <v>110000</v>
      </c>
      <c r="X180" s="1402"/>
      <c r="Y180" s="1402"/>
      <c r="Z180" s="1468"/>
    </row>
    <row r="181" spans="1:26" ht="21.95" customHeight="1">
      <c r="A181" s="712"/>
      <c r="B181" s="720" t="s">
        <v>959</v>
      </c>
      <c r="C181" s="727"/>
      <c r="D181" s="722"/>
      <c r="E181" s="719"/>
      <c r="F181" s="719" t="s">
        <v>706</v>
      </c>
      <c r="G181" s="719"/>
      <c r="H181" s="719"/>
      <c r="I181" s="719"/>
      <c r="J181" s="719"/>
      <c r="K181" s="719"/>
      <c r="L181" s="711"/>
      <c r="M181" s="2080" t="s">
        <v>961</v>
      </c>
      <c r="N181" s="2081"/>
      <c r="O181" s="2081"/>
      <c r="P181" s="2081"/>
      <c r="Q181" s="1402"/>
      <c r="R181" s="1410"/>
      <c r="S181" s="1410"/>
      <c r="T181" s="1410"/>
      <c r="U181" s="1410"/>
      <c r="V181" s="1410"/>
      <c r="W181" s="1410"/>
      <c r="X181" s="1402"/>
      <c r="Y181" s="1402"/>
      <c r="Z181" s="1468"/>
    </row>
    <row r="182" spans="1:26" ht="21.95" customHeight="1">
      <c r="A182" s="712"/>
      <c r="B182" s="759"/>
      <c r="C182" s="727"/>
      <c r="D182" s="722"/>
      <c r="E182" s="719"/>
      <c r="F182" s="719"/>
      <c r="G182" s="719"/>
      <c r="H182" s="719"/>
      <c r="I182" s="719"/>
      <c r="J182" s="719"/>
      <c r="K182" s="719"/>
      <c r="L182" s="711"/>
      <c r="M182" s="1405"/>
      <c r="N182" s="1406"/>
      <c r="O182" s="1406"/>
      <c r="P182" s="1762"/>
      <c r="Q182" s="1402"/>
      <c r="R182" s="1402"/>
      <c r="S182" s="1402"/>
      <c r="T182" s="1402"/>
      <c r="U182" s="1402"/>
      <c r="V182" s="1478"/>
      <c r="W182" s="1478"/>
      <c r="X182" s="1402"/>
      <c r="Y182" s="1402"/>
      <c r="Z182" s="1468"/>
    </row>
    <row r="183" spans="1:26" ht="21.95" customHeight="1">
      <c r="A183" s="712" t="s">
        <v>962</v>
      </c>
      <c r="B183" s="716" t="s">
        <v>963</v>
      </c>
      <c r="C183" s="716"/>
      <c r="D183" s="722"/>
      <c r="E183" s="719">
        <v>61500</v>
      </c>
      <c r="F183" s="719" t="s">
        <v>964</v>
      </c>
      <c r="G183" s="719" t="s">
        <v>965</v>
      </c>
      <c r="H183" s="719">
        <v>1</v>
      </c>
      <c r="I183" s="719" t="s">
        <v>966</v>
      </c>
      <c r="J183" s="719" t="s">
        <v>967</v>
      </c>
      <c r="K183" s="719">
        <f>E183*H183</f>
        <v>61500</v>
      </c>
      <c r="L183" s="711" t="s">
        <v>964</v>
      </c>
      <c r="M183" s="1405"/>
      <c r="N183" s="1406"/>
      <c r="O183" s="1406"/>
      <c r="P183" s="1762"/>
      <c r="Q183" s="1402"/>
      <c r="R183" s="1410"/>
      <c r="S183" s="1410"/>
      <c r="T183" s="1410"/>
      <c r="U183" s="1410"/>
      <c r="V183" s="1410"/>
      <c r="W183" s="1410"/>
      <c r="X183" s="1410"/>
      <c r="Y183" s="1410"/>
      <c r="Z183" s="1468"/>
    </row>
    <row r="184" spans="1:26" ht="21.95" customHeight="1">
      <c r="A184" s="712"/>
      <c r="B184" s="716"/>
      <c r="C184" s="716"/>
      <c r="D184" s="722"/>
      <c r="E184" s="719"/>
      <c r="F184" s="719"/>
      <c r="G184" s="719"/>
      <c r="H184" s="719"/>
      <c r="I184" s="719"/>
      <c r="J184" s="719"/>
      <c r="K184" s="719"/>
      <c r="L184" s="711"/>
      <c r="M184" s="1761"/>
      <c r="N184" s="1762"/>
      <c r="O184" s="1406"/>
      <c r="P184" s="1762"/>
      <c r="Q184" s="1402"/>
      <c r="R184" s="1410"/>
      <c r="S184" s="1410"/>
      <c r="T184" s="1410"/>
      <c r="U184" s="1410"/>
      <c r="V184" s="1402"/>
      <c r="W184" s="1410"/>
      <c r="X184" s="1402"/>
      <c r="Y184" s="1402"/>
      <c r="Z184" s="1468"/>
    </row>
    <row r="185" spans="1:26" ht="21.95" customHeight="1">
      <c r="A185" s="712"/>
      <c r="B185" s="716"/>
      <c r="C185" s="716"/>
      <c r="D185" s="722"/>
      <c r="E185" s="719"/>
      <c r="F185" s="719"/>
      <c r="G185" s="719"/>
      <c r="H185" s="719"/>
      <c r="I185" s="719"/>
      <c r="J185" s="719"/>
      <c r="K185" s="719"/>
      <c r="L185" s="711"/>
      <c r="M185" s="1405"/>
      <c r="N185" s="1762"/>
      <c r="O185" s="1406"/>
      <c r="P185" s="1762"/>
      <c r="Q185" s="1402"/>
      <c r="R185" s="1410"/>
      <c r="S185" s="1410"/>
      <c r="T185" s="1410"/>
      <c r="U185" s="1410"/>
      <c r="V185" s="1410"/>
      <c r="W185" s="1410"/>
      <c r="X185" s="1402"/>
      <c r="Y185" s="1402"/>
      <c r="Z185" s="1468"/>
    </row>
    <row r="186" spans="1:26" ht="21.95" customHeight="1">
      <c r="A186" s="712" t="s">
        <v>968</v>
      </c>
      <c r="B186" s="720" t="s">
        <v>969</v>
      </c>
      <c r="C186" s="720"/>
      <c r="D186" s="722"/>
      <c r="E186" s="719">
        <v>1</v>
      </c>
      <c r="F186" s="719" t="s">
        <v>970</v>
      </c>
      <c r="G186" s="719" t="s">
        <v>967</v>
      </c>
      <c r="H186" s="719"/>
      <c r="I186" s="719" t="s">
        <v>964</v>
      </c>
      <c r="J186" s="719"/>
      <c r="K186" s="719"/>
      <c r="L186" s="711"/>
      <c r="M186" s="1761"/>
      <c r="N186" s="1762"/>
      <c r="O186" s="1406"/>
      <c r="P186" s="1762"/>
      <c r="Q186" s="1402"/>
      <c r="R186" s="1410"/>
      <c r="S186" s="1410"/>
      <c r="T186" s="1410"/>
      <c r="U186" s="1410"/>
      <c r="V186" s="1402"/>
      <c r="W186" s="1410"/>
      <c r="X186" s="1402"/>
      <c r="Y186" s="1402"/>
      <c r="Z186" s="1468"/>
    </row>
    <row r="187" spans="1:26" ht="21.95" customHeight="1">
      <c r="A187" s="712"/>
      <c r="B187" s="720"/>
      <c r="C187" s="720"/>
      <c r="D187" s="722"/>
      <c r="E187" s="719"/>
      <c r="F187" s="719"/>
      <c r="G187" s="719"/>
      <c r="H187" s="719"/>
      <c r="I187" s="719"/>
      <c r="J187" s="719"/>
      <c r="K187" s="719"/>
      <c r="L187" s="711"/>
      <c r="M187" s="1405"/>
      <c r="N187" s="1406"/>
      <c r="O187" s="1406"/>
      <c r="P187" s="1762"/>
      <c r="Q187" s="1402"/>
      <c r="R187" s="1410"/>
      <c r="S187" s="1410"/>
      <c r="T187" s="1410"/>
      <c r="U187" s="1410"/>
      <c r="V187" s="1410"/>
      <c r="W187" s="1410"/>
      <c r="X187" s="1410"/>
      <c r="Y187" s="1410"/>
      <c r="Z187" s="1468"/>
    </row>
    <row r="188" spans="1:26" ht="21.95" customHeight="1">
      <c r="A188" s="712" t="s">
        <v>971</v>
      </c>
      <c r="B188" s="722" t="s">
        <v>223</v>
      </c>
      <c r="C188" s="720">
        <v>2</v>
      </c>
      <c r="D188" s="722" t="s">
        <v>269</v>
      </c>
      <c r="E188" s="719"/>
      <c r="F188" s="719"/>
      <c r="G188" s="719"/>
      <c r="H188" s="719"/>
      <c r="I188" s="719"/>
      <c r="J188" s="719"/>
      <c r="K188" s="719"/>
      <c r="L188" s="711"/>
      <c r="M188" s="1761"/>
      <c r="N188" s="1406"/>
      <c r="O188" s="1406"/>
      <c r="P188" s="1762"/>
      <c r="Q188" s="1402"/>
      <c r="R188" s="1402"/>
      <c r="S188" s="1402"/>
      <c r="T188" s="1402"/>
      <c r="U188" s="1402"/>
      <c r="V188" s="1410"/>
      <c r="W188" s="1410"/>
      <c r="X188" s="1410"/>
      <c r="Y188" s="1410"/>
      <c r="Z188" s="1468"/>
    </row>
    <row r="189" spans="1:26" ht="21.95" customHeight="1">
      <c r="A189" s="725"/>
      <c r="B189" s="722"/>
      <c r="C189" s="720"/>
      <c r="D189" s="722"/>
      <c r="E189" s="719"/>
      <c r="F189" s="719"/>
      <c r="G189" s="719"/>
      <c r="H189" s="719"/>
      <c r="I189" s="719"/>
      <c r="J189" s="719"/>
      <c r="K189" s="719"/>
      <c r="L189" s="711"/>
      <c r="M189" s="1405"/>
      <c r="N189" s="1406"/>
      <c r="O189" s="1406"/>
      <c r="P189" s="1762"/>
      <c r="Q189" s="1402"/>
      <c r="R189" s="1410"/>
      <c r="S189" s="1410"/>
      <c r="T189" s="1410"/>
      <c r="U189" s="1410"/>
      <c r="V189" s="1410"/>
      <c r="W189" s="1410"/>
      <c r="X189" s="1410"/>
      <c r="Y189" s="1410"/>
      <c r="Z189" s="1468"/>
    </row>
    <row r="190" spans="1:26" ht="21.95" customHeight="1">
      <c r="A190" s="712" t="s">
        <v>972</v>
      </c>
      <c r="B190" s="722"/>
      <c r="C190" s="720"/>
      <c r="D190" s="722"/>
      <c r="E190" s="719"/>
      <c r="F190" s="719"/>
      <c r="G190" s="719"/>
      <c r="H190" s="719"/>
      <c r="I190" s="719"/>
      <c r="J190" s="719"/>
      <c r="K190" s="719"/>
      <c r="L190" s="711"/>
      <c r="M190" s="1405"/>
      <c r="N190" s="1406"/>
      <c r="O190" s="1406"/>
      <c r="P190" s="1762"/>
      <c r="Q190" s="1402"/>
      <c r="R190" s="1410"/>
      <c r="S190" s="1410"/>
      <c r="T190" s="1410"/>
      <c r="U190" s="1410"/>
      <c r="V190" s="1410"/>
      <c r="W190" s="1410"/>
      <c r="X190" s="1410"/>
      <c r="Y190" s="1410"/>
      <c r="Z190" s="1468"/>
    </row>
    <row r="191" spans="1:26" ht="21.95" customHeight="1">
      <c r="A191" s="712"/>
      <c r="B191" s="720"/>
      <c r="C191" s="720"/>
      <c r="D191" s="722"/>
      <c r="E191" s="719"/>
      <c r="F191" s="719"/>
      <c r="G191" s="719"/>
      <c r="H191" s="719"/>
      <c r="I191" s="719"/>
      <c r="J191" s="719"/>
      <c r="K191" s="719"/>
      <c r="L191" s="711"/>
      <c r="M191" s="1405"/>
      <c r="N191" s="1406"/>
      <c r="O191" s="1406"/>
      <c r="P191" s="1762"/>
      <c r="Q191" s="1402"/>
      <c r="R191" s="1410"/>
      <c r="S191" s="1410"/>
      <c r="T191" s="1410"/>
      <c r="U191" s="1410"/>
      <c r="V191" s="1410"/>
      <c r="W191" s="1410"/>
      <c r="X191" s="1410"/>
      <c r="Y191" s="1410"/>
      <c r="Z191" s="1468"/>
    </row>
    <row r="192" spans="1:26" ht="21.95" customHeight="1">
      <c r="A192" s="712"/>
      <c r="B192" s="720"/>
      <c r="C192" s="720"/>
      <c r="D192" s="722"/>
      <c r="E192" s="719"/>
      <c r="F192" s="719"/>
      <c r="G192" s="719"/>
      <c r="H192" s="719"/>
      <c r="I192" s="719"/>
      <c r="J192" s="719"/>
      <c r="K192" s="719"/>
      <c r="L192" s="711"/>
      <c r="M192" s="1761"/>
      <c r="N192" s="1762"/>
      <c r="O192" s="1406"/>
      <c r="P192" s="1762"/>
      <c r="Q192" s="1402"/>
      <c r="R192" s="1475"/>
      <c r="S192" s="1402"/>
      <c r="T192" s="1402"/>
      <c r="U192" s="1402"/>
      <c r="V192" s="1410"/>
      <c r="W192" s="1410"/>
      <c r="X192" s="1402"/>
      <c r="Y192" s="1402"/>
      <c r="Z192" s="1468"/>
    </row>
    <row r="193" spans="1:26" ht="21.95" customHeight="1">
      <c r="A193" s="712"/>
      <c r="B193" s="720"/>
      <c r="C193" s="720"/>
      <c r="D193" s="722"/>
      <c r="E193" s="719"/>
      <c r="F193" s="719"/>
      <c r="G193" s="719"/>
      <c r="H193" s="719"/>
      <c r="I193" s="719"/>
      <c r="J193" s="719"/>
      <c r="K193" s="719"/>
      <c r="L193" s="711"/>
      <c r="M193" s="1405"/>
      <c r="N193" s="1406"/>
      <c r="O193" s="1406"/>
      <c r="P193" s="1762"/>
      <c r="Q193" s="1402"/>
      <c r="R193" s="1410"/>
      <c r="S193" s="1410"/>
      <c r="T193" s="1410"/>
      <c r="U193" s="1410"/>
      <c r="V193" s="1410"/>
      <c r="W193" s="1410"/>
      <c r="X193" s="1410"/>
      <c r="Y193" s="1410"/>
      <c r="Z193" s="1468"/>
    </row>
    <row r="194" spans="1:26" ht="21.95" customHeight="1">
      <c r="A194" s="725"/>
      <c r="B194" s="720"/>
      <c r="C194" s="720"/>
      <c r="D194" s="722"/>
      <c r="E194" s="719"/>
      <c r="F194" s="719"/>
      <c r="G194" s="719"/>
      <c r="H194" s="719"/>
      <c r="I194" s="719"/>
      <c r="J194" s="719"/>
      <c r="K194" s="719"/>
      <c r="L194" s="711"/>
      <c r="M194" s="1405"/>
      <c r="N194" s="1406"/>
      <c r="O194" s="1406"/>
      <c r="P194" s="1762"/>
      <c r="Q194" s="1402"/>
      <c r="R194" s="1410"/>
      <c r="S194" s="1410"/>
      <c r="T194" s="1410"/>
      <c r="U194" s="1410"/>
      <c r="V194" s="1410"/>
      <c r="W194" s="1410"/>
      <c r="X194" s="1410"/>
      <c r="Y194" s="1410"/>
      <c r="Z194" s="1468"/>
    </row>
    <row r="195" spans="1:26" ht="21.95" customHeight="1">
      <c r="A195" s="726"/>
      <c r="B195" s="722"/>
      <c r="C195" s="727"/>
      <c r="D195" s="722"/>
      <c r="E195" s="719"/>
      <c r="F195" s="719"/>
      <c r="G195" s="719"/>
      <c r="H195" s="719"/>
      <c r="I195" s="719"/>
      <c r="J195" s="719"/>
      <c r="K195" s="719"/>
      <c r="L195" s="711"/>
      <c r="M195" s="1761"/>
      <c r="N195" s="1406"/>
      <c r="O195" s="1406"/>
      <c r="P195" s="1762"/>
      <c r="Q195" s="1402"/>
      <c r="R195" s="1410"/>
      <c r="S195" s="1402"/>
      <c r="T195" s="1402"/>
      <c r="U195" s="1402"/>
      <c r="V195" s="1410"/>
      <c r="W195" s="1402"/>
      <c r="X195" s="1410"/>
      <c r="Y195" s="1402"/>
      <c r="Z195" s="1468"/>
    </row>
    <row r="196" spans="1:26" ht="21.95" customHeight="1">
      <c r="A196" s="726"/>
      <c r="B196" s="722"/>
      <c r="C196" s="727"/>
      <c r="D196" s="722"/>
      <c r="E196" s="719">
        <f>SUM(G196,I196,K196)</f>
        <v>0</v>
      </c>
      <c r="F196" s="719"/>
      <c r="G196" s="719">
        <f t="shared" ref="G196:G197" si="77">TRUNC(C196*F196,0)</f>
        <v>0</v>
      </c>
      <c r="H196" s="719"/>
      <c r="I196" s="719">
        <f t="shared" ref="I196:I197" si="78">TRUNC(C196*H196,0)</f>
        <v>0</v>
      </c>
      <c r="J196" s="719"/>
      <c r="K196" s="719">
        <f t="shared" ref="K196:K197" si="79">TRUNC(C196*J196,0)</f>
        <v>0</v>
      </c>
      <c r="L196" s="711"/>
      <c r="M196" s="1405"/>
      <c r="N196" s="1406"/>
      <c r="O196" s="1406"/>
      <c r="P196" s="1762"/>
      <c r="Q196" s="1402"/>
      <c r="R196" s="1410"/>
      <c r="S196" s="1410"/>
      <c r="T196" s="1410"/>
      <c r="U196" s="1410"/>
      <c r="V196" s="1410"/>
      <c r="W196" s="1410"/>
      <c r="X196" s="1410"/>
      <c r="Y196" s="1402"/>
      <c r="Z196" s="1468"/>
    </row>
    <row r="197" spans="1:26" ht="21.95" customHeight="1">
      <c r="A197" s="728"/>
      <c r="B197" s="729"/>
      <c r="C197" s="730"/>
      <c r="D197" s="729"/>
      <c r="E197" s="731">
        <f t="shared" ref="E197" si="80">SUM(G197,I197,K197)</f>
        <v>0</v>
      </c>
      <c r="F197" s="731"/>
      <c r="G197" s="731">
        <f t="shared" si="77"/>
        <v>0</v>
      </c>
      <c r="H197" s="731"/>
      <c r="I197" s="731">
        <f t="shared" si="78"/>
        <v>0</v>
      </c>
      <c r="J197" s="731"/>
      <c r="K197" s="731">
        <f t="shared" si="79"/>
        <v>0</v>
      </c>
      <c r="L197" s="732"/>
      <c r="M197" s="1761"/>
      <c r="N197" s="1406"/>
      <c r="O197" s="1476"/>
      <c r="P197" s="1762"/>
      <c r="Q197" s="1402"/>
      <c r="R197" s="1410"/>
      <c r="S197" s="1410"/>
      <c r="T197" s="1410"/>
      <c r="U197" s="1410"/>
      <c r="V197" s="1475"/>
      <c r="W197" s="1410"/>
      <c r="X197" s="1410"/>
      <c r="Y197" s="1410"/>
      <c r="Z197" s="1468"/>
    </row>
    <row r="198" spans="1:26" ht="21.95" customHeight="1">
      <c r="A198" s="733" t="s">
        <v>795</v>
      </c>
      <c r="B198" s="734"/>
      <c r="C198" s="734"/>
      <c r="D198" s="735"/>
      <c r="E198" s="736">
        <f>G198+I198+K198</f>
        <v>61502</v>
      </c>
      <c r="F198" s="737"/>
      <c r="G198" s="736">
        <f>SUM(G180:G197)</f>
        <v>0</v>
      </c>
      <c r="H198" s="737"/>
      <c r="I198" s="738">
        <f>SUM(I180:I197)</f>
        <v>2</v>
      </c>
      <c r="J198" s="737"/>
      <c r="K198" s="736">
        <f>SUM(K180:K197)</f>
        <v>61500</v>
      </c>
      <c r="L198" s="739"/>
      <c r="M198" s="1457" t="s">
        <v>795</v>
      </c>
      <c r="N198" s="1435"/>
      <c r="O198" s="1435"/>
      <c r="P198" s="1436"/>
      <c r="Q198" s="1437">
        <f>S198+U198+W198+Y198</f>
        <v>110000</v>
      </c>
      <c r="R198" s="1438"/>
      <c r="S198" s="1437">
        <f>SUM(S179:S197)</f>
        <v>0</v>
      </c>
      <c r="T198" s="1437"/>
      <c r="U198" s="1439">
        <f>SUM(U179:U197)</f>
        <v>0</v>
      </c>
      <c r="V198" s="1438"/>
      <c r="W198" s="1437">
        <f>SUM(W179:W197)</f>
        <v>110000</v>
      </c>
      <c r="X198" s="1438"/>
      <c r="Y198" s="1437">
        <f>SUM(Y179:Y197)</f>
        <v>0</v>
      </c>
      <c r="Z198" s="1440"/>
    </row>
    <row r="199" spans="1:26" ht="21.95" customHeight="1">
      <c r="A199" s="1517"/>
      <c r="B199" s="681"/>
      <c r="C199" s="681"/>
      <c r="D199" s="1517"/>
      <c r="E199" s="1518"/>
      <c r="F199" s="1519"/>
      <c r="G199" s="1518"/>
      <c r="H199" s="1519"/>
      <c r="I199" s="1520"/>
      <c r="J199" s="1519"/>
      <c r="K199" s="1518"/>
      <c r="L199" s="1521"/>
      <c r="M199" s="1416" t="s">
        <v>1582</v>
      </c>
      <c r="N199" s="1394"/>
      <c r="O199" s="1394"/>
      <c r="P199" s="1393"/>
      <c r="Q199" s="2082" t="s">
        <v>1583</v>
      </c>
      <c r="R199" s="2082"/>
      <c r="S199" s="2082"/>
      <c r="T199" s="2082"/>
      <c r="U199" s="2082"/>
      <c r="V199" s="2082"/>
      <c r="W199" s="1394"/>
      <c r="X199" s="1394"/>
      <c r="Y199" s="1394"/>
      <c r="Z199" s="1417"/>
    </row>
    <row r="200" spans="1:26" ht="21.95" customHeight="1">
      <c r="A200" s="1517"/>
      <c r="B200" s="681"/>
      <c r="C200" s="681"/>
      <c r="D200" s="1517"/>
      <c r="E200" s="1518"/>
      <c r="F200" s="1519"/>
      <c r="G200" s="1518"/>
      <c r="H200" s="1519"/>
      <c r="I200" s="1520"/>
      <c r="J200" s="1519"/>
      <c r="K200" s="1518"/>
      <c r="L200" s="1521"/>
      <c r="M200" s="1416"/>
      <c r="N200" s="1394"/>
      <c r="O200" s="1394"/>
      <c r="P200" s="1393"/>
      <c r="Q200" s="1773"/>
      <c r="R200" s="1773"/>
      <c r="S200" s="1773"/>
      <c r="T200" s="1773"/>
      <c r="U200" s="1773"/>
      <c r="V200" s="1773"/>
      <c r="W200" s="1394"/>
      <c r="X200" s="1394"/>
      <c r="Y200" s="1394"/>
      <c r="Z200" s="1417"/>
    </row>
    <row r="201" spans="1:26" ht="21.95" customHeight="1">
      <c r="A201" s="1517"/>
      <c r="B201" s="681"/>
      <c r="C201" s="681"/>
      <c r="D201" s="1517"/>
      <c r="E201" s="1518"/>
      <c r="F201" s="1519"/>
      <c r="G201" s="1518"/>
      <c r="H201" s="1519"/>
      <c r="I201" s="1520"/>
      <c r="J201" s="1519"/>
      <c r="K201" s="1518"/>
      <c r="L201" s="1521"/>
      <c r="M201" s="1392" t="s">
        <v>787</v>
      </c>
      <c r="N201" s="1418">
        <f>Q223</f>
        <v>6994</v>
      </c>
      <c r="O201" s="1419" t="s">
        <v>3</v>
      </c>
      <c r="P201" s="1393"/>
      <c r="Q201" s="1979" t="s">
        <v>1001</v>
      </c>
      <c r="R201" s="1979"/>
      <c r="S201" s="1979"/>
      <c r="T201" s="1979"/>
      <c r="U201" s="1979"/>
      <c r="V201" s="1979"/>
      <c r="W201" s="1394">
        <v>200</v>
      </c>
      <c r="X201" s="1394" t="s">
        <v>1584</v>
      </c>
      <c r="Y201" s="1394"/>
      <c r="Z201" s="1417"/>
    </row>
    <row r="202" spans="1:26" ht="21.95" customHeight="1">
      <c r="A202" s="1517"/>
      <c r="B202" s="681"/>
      <c r="C202" s="681"/>
      <c r="D202" s="1517"/>
      <c r="E202" s="1518"/>
      <c r="F202" s="1519"/>
      <c r="G202" s="1518"/>
      <c r="H202" s="1519"/>
      <c r="I202" s="1520"/>
      <c r="J202" s="1519"/>
      <c r="K202" s="1518"/>
      <c r="L202" s="1521"/>
      <c r="M202" s="1980" t="s">
        <v>646</v>
      </c>
      <c r="N202" s="1986" t="s">
        <v>788</v>
      </c>
      <c r="O202" s="1986" t="s">
        <v>118</v>
      </c>
      <c r="P202" s="1986" t="s">
        <v>5</v>
      </c>
      <c r="Q202" s="1987" t="s">
        <v>789</v>
      </c>
      <c r="R202" s="1990" t="s">
        <v>790</v>
      </c>
      <c r="S202" s="2055"/>
      <c r="T202" s="2056" t="s">
        <v>862</v>
      </c>
      <c r="U202" s="2057"/>
      <c r="V202" s="2057"/>
      <c r="W202" s="2057"/>
      <c r="X202" s="2057"/>
      <c r="Y202" s="2058"/>
      <c r="Z202" s="2048" t="s">
        <v>863</v>
      </c>
    </row>
    <row r="203" spans="1:26" ht="21.95" customHeight="1">
      <c r="A203" s="1517"/>
      <c r="B203" s="681"/>
      <c r="C203" s="681"/>
      <c r="D203" s="1517"/>
      <c r="E203" s="1518"/>
      <c r="F203" s="1519"/>
      <c r="G203" s="1518"/>
      <c r="H203" s="1519"/>
      <c r="I203" s="1520"/>
      <c r="J203" s="1519"/>
      <c r="K203" s="1518"/>
      <c r="L203" s="1521"/>
      <c r="M203" s="2067"/>
      <c r="N203" s="2051"/>
      <c r="O203" s="2051"/>
      <c r="P203" s="2051"/>
      <c r="Q203" s="2053"/>
      <c r="R203" s="1995" t="s">
        <v>650</v>
      </c>
      <c r="S203" s="1996"/>
      <c r="T203" s="1995" t="s">
        <v>121</v>
      </c>
      <c r="U203" s="1996"/>
      <c r="V203" s="1995" t="s">
        <v>122</v>
      </c>
      <c r="W203" s="1996"/>
      <c r="X203" s="2016" t="s">
        <v>651</v>
      </c>
      <c r="Y203" s="2017"/>
      <c r="Z203" s="2049"/>
    </row>
    <row r="204" spans="1:26" ht="21.95" customHeight="1">
      <c r="A204" s="1517"/>
      <c r="B204" s="681"/>
      <c r="C204" s="681"/>
      <c r="D204" s="1517"/>
      <c r="E204" s="1518"/>
      <c r="F204" s="1519"/>
      <c r="G204" s="1518"/>
      <c r="H204" s="1519"/>
      <c r="I204" s="1520"/>
      <c r="J204" s="1519"/>
      <c r="K204" s="1518"/>
      <c r="L204" s="1521"/>
      <c r="M204" s="2068"/>
      <c r="N204" s="2052"/>
      <c r="O204" s="2052"/>
      <c r="P204" s="2052"/>
      <c r="Q204" s="2054"/>
      <c r="R204" s="1396" t="s">
        <v>4</v>
      </c>
      <c r="S204" s="1396" t="s">
        <v>792</v>
      </c>
      <c r="T204" s="1396" t="s">
        <v>4</v>
      </c>
      <c r="U204" s="1396" t="s">
        <v>793</v>
      </c>
      <c r="V204" s="1396" t="s">
        <v>4</v>
      </c>
      <c r="W204" s="1396" t="s">
        <v>793</v>
      </c>
      <c r="X204" s="1396" t="s">
        <v>4</v>
      </c>
      <c r="Y204" s="1396" t="s">
        <v>793</v>
      </c>
      <c r="Z204" s="2050"/>
    </row>
    <row r="205" spans="1:26" ht="21.95" customHeight="1">
      <c r="A205" s="1517"/>
      <c r="B205" s="681"/>
      <c r="C205" s="681"/>
      <c r="D205" s="1517"/>
      <c r="E205" s="1518"/>
      <c r="F205" s="1519"/>
      <c r="G205" s="1518"/>
      <c r="H205" s="1519"/>
      <c r="I205" s="1520"/>
      <c r="J205" s="1519"/>
      <c r="K205" s="1518"/>
      <c r="L205" s="1521"/>
      <c r="M205" s="1522" t="s">
        <v>674</v>
      </c>
      <c r="N205" s="1762"/>
      <c r="O205" s="1516"/>
      <c r="P205" s="1762"/>
      <c r="Q205" s="1424"/>
      <c r="R205" s="1402"/>
      <c r="S205" s="1402"/>
      <c r="T205" s="1402"/>
      <c r="U205" s="1402"/>
      <c r="V205" s="1478"/>
      <c r="W205" s="1478"/>
      <c r="X205" s="1402"/>
      <c r="Y205" s="1402"/>
      <c r="Z205" s="1523" t="s">
        <v>1585</v>
      </c>
    </row>
    <row r="206" spans="1:26" ht="21.95" customHeight="1">
      <c r="A206" s="1517"/>
      <c r="B206" s="681"/>
      <c r="C206" s="681"/>
      <c r="D206" s="1517"/>
      <c r="E206" s="1518"/>
      <c r="F206" s="1519"/>
      <c r="G206" s="1518"/>
      <c r="H206" s="1519"/>
      <c r="I206" s="1520"/>
      <c r="J206" s="1519"/>
      <c r="K206" s="1518"/>
      <c r="L206" s="1521"/>
      <c r="M206" s="1761" t="s">
        <v>143</v>
      </c>
      <c r="N206" s="1762"/>
      <c r="O206" s="1466">
        <f>INT(2/W$201*1000)/1000</f>
        <v>0.01</v>
      </c>
      <c r="P206" s="1762" t="s">
        <v>269</v>
      </c>
      <c r="Q206" s="1424">
        <f t="shared" ref="Q206:Q221" si="81">S206+U206+W206+Y206</f>
        <v>3733</v>
      </c>
      <c r="R206" s="1402">
        <f>'단가(사후관리)'!E4</f>
        <v>373353</v>
      </c>
      <c r="S206" s="1425">
        <f>TRUNC(O206*R206)</f>
        <v>3733</v>
      </c>
      <c r="T206" s="1410"/>
      <c r="U206" s="1410"/>
      <c r="V206" s="1410"/>
      <c r="W206" s="1410"/>
      <c r="X206" s="1402"/>
      <c r="Y206" s="1402"/>
      <c r="Z206" s="1468"/>
    </row>
    <row r="207" spans="1:26" ht="21.95" customHeight="1">
      <c r="A207" s="1517"/>
      <c r="B207" s="681"/>
      <c r="C207" s="681"/>
      <c r="D207" s="1517"/>
      <c r="E207" s="1518"/>
      <c r="F207" s="1519"/>
      <c r="G207" s="1518"/>
      <c r="H207" s="1519"/>
      <c r="I207" s="1520"/>
      <c r="J207" s="1519"/>
      <c r="K207" s="1518"/>
      <c r="L207" s="1521"/>
      <c r="M207" s="1761" t="s">
        <v>144</v>
      </c>
      <c r="N207" s="1406"/>
      <c r="O207" s="1466"/>
      <c r="P207" s="1762" t="s">
        <v>269</v>
      </c>
      <c r="Q207" s="1424">
        <f t="shared" si="81"/>
        <v>0</v>
      </c>
      <c r="R207" s="1402"/>
      <c r="S207" s="1425">
        <f t="shared" ref="S207:S214" si="82">TRUNC(O207*R207)</f>
        <v>0</v>
      </c>
      <c r="T207" s="1402"/>
      <c r="U207" s="1402"/>
      <c r="V207" s="1478"/>
      <c r="W207" s="1478"/>
      <c r="X207" s="1402"/>
      <c r="Y207" s="1402"/>
      <c r="Z207" s="1468"/>
    </row>
    <row r="208" spans="1:26" ht="21.95" customHeight="1">
      <c r="A208" s="1517"/>
      <c r="B208" s="681"/>
      <c r="C208" s="681"/>
      <c r="D208" s="1517"/>
      <c r="E208" s="1518"/>
      <c r="F208" s="1519"/>
      <c r="G208" s="1518"/>
      <c r="H208" s="1519"/>
      <c r="I208" s="1520"/>
      <c r="J208" s="1519"/>
      <c r="K208" s="1518"/>
      <c r="L208" s="1521"/>
      <c r="M208" s="1761" t="s">
        <v>136</v>
      </c>
      <c r="N208" s="1406"/>
      <c r="O208" s="1406"/>
      <c r="P208" s="1762" t="s">
        <v>269</v>
      </c>
      <c r="Q208" s="1424">
        <f t="shared" si="81"/>
        <v>0</v>
      </c>
      <c r="R208" s="1410"/>
      <c r="S208" s="1425">
        <f t="shared" si="82"/>
        <v>0</v>
      </c>
      <c r="T208" s="1410"/>
      <c r="U208" s="1410"/>
      <c r="V208" s="1410"/>
      <c r="W208" s="1410"/>
      <c r="X208" s="1410"/>
      <c r="Y208" s="1410"/>
      <c r="Z208" s="1468"/>
    </row>
    <row r="209" spans="1:26" ht="21.95" customHeight="1">
      <c r="A209" s="1517"/>
      <c r="B209" s="681"/>
      <c r="C209" s="681"/>
      <c r="D209" s="1517"/>
      <c r="E209" s="1518"/>
      <c r="F209" s="1519"/>
      <c r="G209" s="1518"/>
      <c r="H209" s="1519"/>
      <c r="I209" s="1520"/>
      <c r="J209" s="1519"/>
      <c r="K209" s="1518"/>
      <c r="L209" s="1521"/>
      <c r="M209" s="1761" t="s">
        <v>242</v>
      </c>
      <c r="N209" s="1762"/>
      <c r="O209" s="1406"/>
      <c r="P209" s="1762" t="s">
        <v>269</v>
      </c>
      <c r="Q209" s="1424">
        <f t="shared" si="81"/>
        <v>0</v>
      </c>
      <c r="R209" s="1410"/>
      <c r="S209" s="1425">
        <f t="shared" si="82"/>
        <v>0</v>
      </c>
      <c r="T209" s="1410"/>
      <c r="U209" s="1410"/>
      <c r="V209" s="1402"/>
      <c r="W209" s="1410"/>
      <c r="X209" s="1402"/>
      <c r="Y209" s="1402"/>
      <c r="Z209" s="1468"/>
    </row>
    <row r="210" spans="1:26" ht="21.95" customHeight="1">
      <c r="A210" s="1517"/>
      <c r="B210" s="681"/>
      <c r="C210" s="681"/>
      <c r="D210" s="1517"/>
      <c r="E210" s="1518"/>
      <c r="F210" s="1519"/>
      <c r="G210" s="1518"/>
      <c r="H210" s="1519"/>
      <c r="I210" s="1520"/>
      <c r="J210" s="1519"/>
      <c r="K210" s="1518"/>
      <c r="L210" s="1521"/>
      <c r="M210" s="1761" t="s">
        <v>224</v>
      </c>
      <c r="N210" s="1762"/>
      <c r="O210" s="1406"/>
      <c r="P210" s="1762" t="s">
        <v>269</v>
      </c>
      <c r="Q210" s="1424">
        <f t="shared" si="81"/>
        <v>0</v>
      </c>
      <c r="R210" s="1410"/>
      <c r="S210" s="1425">
        <f t="shared" si="82"/>
        <v>0</v>
      </c>
      <c r="T210" s="1410"/>
      <c r="U210" s="1410"/>
      <c r="V210" s="1410"/>
      <c r="W210" s="1410"/>
      <c r="X210" s="1402"/>
      <c r="Y210" s="1402"/>
      <c r="Z210" s="1468"/>
    </row>
    <row r="211" spans="1:26" ht="21.95" customHeight="1">
      <c r="A211" s="1517"/>
      <c r="B211" s="681"/>
      <c r="C211" s="681"/>
      <c r="D211" s="1517"/>
      <c r="E211" s="1518"/>
      <c r="F211" s="1519"/>
      <c r="G211" s="1518"/>
      <c r="H211" s="1519"/>
      <c r="I211" s="1520"/>
      <c r="J211" s="1519"/>
      <c r="K211" s="1518"/>
      <c r="L211" s="1521"/>
      <c r="M211" s="1761" t="s">
        <v>145</v>
      </c>
      <c r="N211" s="1762"/>
      <c r="O211" s="1406"/>
      <c r="P211" s="1762" t="s">
        <v>269</v>
      </c>
      <c r="Q211" s="1424">
        <f t="shared" si="81"/>
        <v>0</v>
      </c>
      <c r="R211" s="1410"/>
      <c r="S211" s="1425">
        <f t="shared" si="82"/>
        <v>0</v>
      </c>
      <c r="T211" s="1410"/>
      <c r="U211" s="1410"/>
      <c r="V211" s="1402"/>
      <c r="W211" s="1410"/>
      <c r="X211" s="1402"/>
      <c r="Y211" s="1402"/>
      <c r="Z211" s="1468"/>
    </row>
    <row r="212" spans="1:26" ht="21.95" customHeight="1">
      <c r="A212" s="1517"/>
      <c r="B212" s="681"/>
      <c r="C212" s="681"/>
      <c r="D212" s="1517"/>
      <c r="E212" s="1518"/>
      <c r="F212" s="1519"/>
      <c r="G212" s="1518"/>
      <c r="H212" s="1519"/>
      <c r="I212" s="1520"/>
      <c r="J212" s="1519"/>
      <c r="K212" s="1518"/>
      <c r="L212" s="1521"/>
      <c r="M212" s="1761" t="s">
        <v>681</v>
      </c>
      <c r="N212" s="1406"/>
      <c r="O212" s="1406"/>
      <c r="P212" s="1762" t="s">
        <v>269</v>
      </c>
      <c r="Q212" s="1424">
        <f t="shared" si="81"/>
        <v>0</v>
      </c>
      <c r="R212" s="1410"/>
      <c r="S212" s="1425">
        <f t="shared" si="82"/>
        <v>0</v>
      </c>
      <c r="T212" s="1410"/>
      <c r="U212" s="1410"/>
      <c r="V212" s="1410"/>
      <c r="W212" s="1410"/>
      <c r="X212" s="1410"/>
      <c r="Y212" s="1410"/>
      <c r="Z212" s="1468"/>
    </row>
    <row r="213" spans="1:26" ht="21.95" customHeight="1">
      <c r="A213" s="1517"/>
      <c r="B213" s="681"/>
      <c r="C213" s="681"/>
      <c r="D213" s="1517"/>
      <c r="E213" s="1518"/>
      <c r="F213" s="1519"/>
      <c r="G213" s="1518"/>
      <c r="H213" s="1519"/>
      <c r="I213" s="1520"/>
      <c r="J213" s="1519"/>
      <c r="K213" s="1518"/>
      <c r="L213" s="1521"/>
      <c r="M213" s="1761" t="s">
        <v>134</v>
      </c>
      <c r="N213" s="1406"/>
      <c r="O213" s="1466">
        <f>INT(2/W$201*1000)/1000</f>
        <v>0.01</v>
      </c>
      <c r="P213" s="1762" t="s">
        <v>269</v>
      </c>
      <c r="Q213" s="1424">
        <f t="shared" si="81"/>
        <v>2261</v>
      </c>
      <c r="R213" s="1402"/>
      <c r="S213" s="1425">
        <f t="shared" si="82"/>
        <v>0</v>
      </c>
      <c r="T213" s="1402">
        <f>'단가(사후관리)'!E12</f>
        <v>226122</v>
      </c>
      <c r="U213" s="1425">
        <f>TRUNC(O213*T213)</f>
        <v>2261</v>
      </c>
      <c r="V213" s="1410"/>
      <c r="W213" s="1410"/>
      <c r="X213" s="1410"/>
      <c r="Y213" s="1410"/>
      <c r="Z213" s="1468"/>
    </row>
    <row r="214" spans="1:26" ht="21.95" customHeight="1">
      <c r="A214" s="1517"/>
      <c r="B214" s="681"/>
      <c r="C214" s="681"/>
      <c r="D214" s="1517"/>
      <c r="E214" s="1518"/>
      <c r="F214" s="1519"/>
      <c r="G214" s="1518"/>
      <c r="H214" s="1519"/>
      <c r="I214" s="1520"/>
      <c r="J214" s="1519"/>
      <c r="K214" s="1518"/>
      <c r="L214" s="1521"/>
      <c r="M214" s="1761" t="s">
        <v>223</v>
      </c>
      <c r="N214" s="1406"/>
      <c r="O214" s="1406"/>
      <c r="P214" s="1762"/>
      <c r="Q214" s="1424">
        <f t="shared" si="81"/>
        <v>0</v>
      </c>
      <c r="R214" s="1410"/>
      <c r="S214" s="1425">
        <f t="shared" si="82"/>
        <v>0</v>
      </c>
      <c r="T214" s="1410"/>
      <c r="U214" s="1410"/>
      <c r="V214" s="1410"/>
      <c r="W214" s="1410"/>
      <c r="X214" s="1410"/>
      <c r="Y214" s="1410"/>
      <c r="Z214" s="1468"/>
    </row>
    <row r="215" spans="1:26" ht="21.95" customHeight="1">
      <c r="A215" s="1517"/>
      <c r="B215" s="681"/>
      <c r="C215" s="681"/>
      <c r="D215" s="1517"/>
      <c r="E215" s="1518"/>
      <c r="F215" s="1519"/>
      <c r="G215" s="1518"/>
      <c r="H215" s="1519"/>
      <c r="I215" s="1520"/>
      <c r="J215" s="1519"/>
      <c r="K215" s="1518"/>
      <c r="L215" s="1521"/>
      <c r="M215" s="1522" t="s">
        <v>682</v>
      </c>
      <c r="N215" s="1406"/>
      <c r="O215" s="1406"/>
      <c r="P215" s="1762"/>
      <c r="Q215" s="1424"/>
      <c r="R215" s="1410"/>
      <c r="S215" s="1410"/>
      <c r="T215" s="1410"/>
      <c r="U215" s="1410"/>
      <c r="V215" s="1410"/>
      <c r="W215" s="1410"/>
      <c r="X215" s="1410"/>
      <c r="Y215" s="1410"/>
      <c r="Z215" s="1468"/>
    </row>
    <row r="216" spans="1:26" ht="21.95" customHeight="1">
      <c r="A216" s="1517"/>
      <c r="B216" s="681"/>
      <c r="C216" s="681"/>
      <c r="D216" s="1517"/>
      <c r="E216" s="1518"/>
      <c r="F216" s="1519"/>
      <c r="G216" s="1518"/>
      <c r="H216" s="1519"/>
      <c r="I216" s="1520"/>
      <c r="J216" s="1519"/>
      <c r="K216" s="1518"/>
      <c r="L216" s="1521"/>
      <c r="M216" s="1761"/>
      <c r="N216" s="1406"/>
      <c r="O216" s="1406"/>
      <c r="P216" s="1762"/>
      <c r="Q216" s="1424"/>
      <c r="R216" s="1410"/>
      <c r="S216" s="1410"/>
      <c r="T216" s="1410"/>
      <c r="U216" s="1410"/>
      <c r="V216" s="1410"/>
      <c r="W216" s="1410"/>
      <c r="X216" s="1410"/>
      <c r="Y216" s="1410"/>
      <c r="Z216" s="1468"/>
    </row>
    <row r="217" spans="1:26" ht="21.95" customHeight="1">
      <c r="A217" s="1517"/>
      <c r="B217" s="681"/>
      <c r="C217" s="681"/>
      <c r="D217" s="1517"/>
      <c r="E217" s="1518"/>
      <c r="F217" s="1519"/>
      <c r="G217" s="1518"/>
      <c r="H217" s="1519"/>
      <c r="I217" s="1520"/>
      <c r="J217" s="1519"/>
      <c r="K217" s="1518"/>
      <c r="L217" s="1521"/>
      <c r="M217" s="1761"/>
      <c r="N217" s="1762"/>
      <c r="O217" s="1406"/>
      <c r="P217" s="1762"/>
      <c r="Q217" s="1424"/>
      <c r="R217" s="1475"/>
      <c r="S217" s="1402"/>
      <c r="T217" s="1402"/>
      <c r="U217" s="1402"/>
      <c r="V217" s="1410"/>
      <c r="W217" s="1410"/>
      <c r="X217" s="1402"/>
      <c r="Y217" s="1402"/>
      <c r="Z217" s="1468"/>
    </row>
    <row r="218" spans="1:26" ht="21.95" customHeight="1">
      <c r="A218" s="1517"/>
      <c r="B218" s="681"/>
      <c r="C218" s="681"/>
      <c r="D218" s="1517"/>
      <c r="E218" s="1518"/>
      <c r="F218" s="1519"/>
      <c r="G218" s="1518"/>
      <c r="H218" s="1519"/>
      <c r="I218" s="1520"/>
      <c r="J218" s="1519"/>
      <c r="K218" s="1518"/>
      <c r="L218" s="1521"/>
      <c r="M218" s="1522" t="s">
        <v>689</v>
      </c>
      <c r="N218" s="1406"/>
      <c r="O218" s="1406"/>
      <c r="P218" s="1762"/>
      <c r="Q218" s="1424"/>
      <c r="R218" s="1410"/>
      <c r="S218" s="1410"/>
      <c r="T218" s="1410"/>
      <c r="U218" s="1410"/>
      <c r="V218" s="1410"/>
      <c r="W218" s="1410"/>
      <c r="X218" s="1410"/>
      <c r="Y218" s="1410"/>
      <c r="Z218" s="1468"/>
    </row>
    <row r="219" spans="1:26" ht="21.95" customHeight="1">
      <c r="A219" s="1517"/>
      <c r="B219" s="681"/>
      <c r="C219" s="681"/>
      <c r="D219" s="1517"/>
      <c r="E219" s="1518"/>
      <c r="F219" s="1519"/>
      <c r="G219" s="1518"/>
      <c r="H219" s="1519"/>
      <c r="I219" s="1520"/>
      <c r="J219" s="1519"/>
      <c r="K219" s="1518"/>
      <c r="L219" s="1521"/>
      <c r="M219" s="1761"/>
      <c r="N219" s="1406" t="s">
        <v>173</v>
      </c>
      <c r="O219" s="1406">
        <f>INT(1/W$201*1000)/1000</f>
        <v>5.0000000000000001E-3</v>
      </c>
      <c r="P219" s="1762" t="s">
        <v>741</v>
      </c>
      <c r="Q219" s="1424">
        <f t="shared" si="81"/>
        <v>324</v>
      </c>
      <c r="R219" s="1410"/>
      <c r="S219" s="1410"/>
      <c r="T219" s="1410"/>
      <c r="U219" s="1410"/>
      <c r="V219" s="1410"/>
      <c r="W219" s="1410"/>
      <c r="X219" s="1402">
        <f>'단가(사후관리)'!E22*8</f>
        <v>64816</v>
      </c>
      <c r="Y219" s="1410">
        <f>INT(O219*X219)</f>
        <v>324</v>
      </c>
      <c r="Z219" s="1468"/>
    </row>
    <row r="220" spans="1:26" ht="21.95" customHeight="1">
      <c r="A220" s="1517"/>
      <c r="B220" s="681"/>
      <c r="C220" s="681"/>
      <c r="D220" s="1517"/>
      <c r="E220" s="1518"/>
      <c r="F220" s="1519"/>
      <c r="G220" s="1518"/>
      <c r="H220" s="1519"/>
      <c r="I220" s="1520"/>
      <c r="J220" s="1519"/>
      <c r="K220" s="1518"/>
      <c r="L220" s="1521"/>
      <c r="M220" s="1761"/>
      <c r="N220" s="1406" t="s">
        <v>177</v>
      </c>
      <c r="O220" s="1406">
        <f t="shared" ref="O220:O221" si="83">INT(1/W$201*1000)/1000</f>
        <v>5.0000000000000001E-3</v>
      </c>
      <c r="P220" s="1762" t="s">
        <v>741</v>
      </c>
      <c r="Q220" s="1424">
        <f t="shared" si="81"/>
        <v>432</v>
      </c>
      <c r="R220" s="1410"/>
      <c r="S220" s="1402"/>
      <c r="T220" s="1402"/>
      <c r="U220" s="1402"/>
      <c r="V220" s="1410"/>
      <c r="W220" s="1402"/>
      <c r="X220" s="1402">
        <f>'단가(사후관리)'!E23*8</f>
        <v>86424</v>
      </c>
      <c r="Y220" s="1410">
        <f t="shared" ref="Y220:Y221" si="84">INT(O220*X220)</f>
        <v>432</v>
      </c>
      <c r="Z220" s="1468"/>
    </row>
    <row r="221" spans="1:26" ht="21.95" customHeight="1">
      <c r="A221" s="1517"/>
      <c r="B221" s="681"/>
      <c r="C221" s="681"/>
      <c r="D221" s="1517"/>
      <c r="E221" s="1518"/>
      <c r="F221" s="1519"/>
      <c r="G221" s="1518"/>
      <c r="H221" s="1519"/>
      <c r="I221" s="1520"/>
      <c r="J221" s="1519"/>
      <c r="K221" s="1518"/>
      <c r="L221" s="1521"/>
      <c r="M221" s="1761"/>
      <c r="N221" s="1406" t="s">
        <v>179</v>
      </c>
      <c r="O221" s="1406">
        <f t="shared" si="83"/>
        <v>5.0000000000000001E-3</v>
      </c>
      <c r="P221" s="1762" t="s">
        <v>741</v>
      </c>
      <c r="Q221" s="1424">
        <f t="shared" si="81"/>
        <v>244</v>
      </c>
      <c r="R221" s="1410"/>
      <c r="S221" s="1410"/>
      <c r="T221" s="1410"/>
      <c r="U221" s="1410"/>
      <c r="V221" s="1410"/>
      <c r="W221" s="1410"/>
      <c r="X221" s="1402">
        <f>'단가(사후관리)'!E24*8</f>
        <v>48824</v>
      </c>
      <c r="Y221" s="1410">
        <f t="shared" si="84"/>
        <v>244</v>
      </c>
      <c r="Z221" s="1468"/>
    </row>
    <row r="222" spans="1:26" ht="21.95" customHeight="1">
      <c r="A222" s="1517"/>
      <c r="B222" s="681"/>
      <c r="C222" s="681"/>
      <c r="D222" s="1517"/>
      <c r="E222" s="1518"/>
      <c r="F222" s="1519"/>
      <c r="G222" s="1518"/>
      <c r="H222" s="1519"/>
      <c r="I222" s="1520"/>
      <c r="J222" s="1519"/>
      <c r="K222" s="1518"/>
      <c r="L222" s="1521"/>
      <c r="M222" s="1761"/>
      <c r="N222" s="1406"/>
      <c r="O222" s="1476"/>
      <c r="P222" s="1762"/>
      <c r="Q222" s="1424"/>
      <c r="R222" s="1410"/>
      <c r="S222" s="1410"/>
      <c r="T222" s="1410"/>
      <c r="U222" s="1410"/>
      <c r="V222" s="1475"/>
      <c r="W222" s="1410"/>
      <c r="X222" s="1410"/>
      <c r="Y222" s="1410"/>
      <c r="Z222" s="1468"/>
    </row>
    <row r="223" spans="1:26" ht="21.95" customHeight="1">
      <c r="A223" s="1517"/>
      <c r="B223" s="681"/>
      <c r="C223" s="681"/>
      <c r="D223" s="1517"/>
      <c r="E223" s="1518"/>
      <c r="F223" s="1519"/>
      <c r="G223" s="1518"/>
      <c r="H223" s="1519"/>
      <c r="I223" s="1520"/>
      <c r="J223" s="1519"/>
      <c r="K223" s="1518"/>
      <c r="L223" s="1521"/>
      <c r="M223" s="1457" t="s">
        <v>795</v>
      </c>
      <c r="N223" s="1435"/>
      <c r="O223" s="1435"/>
      <c r="P223" s="1436"/>
      <c r="Q223" s="1437">
        <f>S223+U223+W223+Y223</f>
        <v>6994</v>
      </c>
      <c r="R223" s="1438"/>
      <c r="S223" s="1437">
        <f>SUM(S204:S222)</f>
        <v>3733</v>
      </c>
      <c r="T223" s="1437"/>
      <c r="U223" s="1439">
        <f>SUM(U204:U222)</f>
        <v>2261</v>
      </c>
      <c r="V223" s="1438"/>
      <c r="W223" s="1437">
        <f>SUM(W204:W222)</f>
        <v>0</v>
      </c>
      <c r="X223" s="1438"/>
      <c r="Y223" s="1437">
        <f>SUM(Y204:Y222)</f>
        <v>1000</v>
      </c>
      <c r="Z223" s="1440"/>
    </row>
    <row r="224" spans="1:26" ht="21.95" customHeight="1">
      <c r="A224" s="681"/>
      <c r="B224" s="682"/>
      <c r="C224" s="682"/>
      <c r="D224" s="683"/>
      <c r="E224" s="2046" t="s">
        <v>937</v>
      </c>
      <c r="F224" s="2046"/>
      <c r="G224" s="2046"/>
      <c r="H224" s="2046"/>
      <c r="I224" s="684"/>
      <c r="J224" s="684"/>
      <c r="K224" s="684"/>
      <c r="L224" s="685"/>
      <c r="M224" s="1416" t="s">
        <v>1586</v>
      </c>
      <c r="N224" s="1394"/>
      <c r="O224" s="1394"/>
      <c r="P224" s="1393"/>
      <c r="Q224" s="2082" t="s">
        <v>1587</v>
      </c>
      <c r="R224" s="2082"/>
      <c r="S224" s="2082"/>
      <c r="T224" s="2082"/>
      <c r="U224" s="2082"/>
      <c r="V224" s="2082"/>
      <c r="W224" s="1394"/>
      <c r="X224" s="1394"/>
      <c r="Y224" s="1394"/>
      <c r="Z224" s="1417"/>
    </row>
    <row r="225" spans="1:26" ht="21.95" customHeight="1">
      <c r="A225" s="746" t="s">
        <v>947</v>
      </c>
      <c r="B225" s="774" t="s">
        <v>948</v>
      </c>
      <c r="C225" s="774"/>
      <c r="D225" s="774"/>
      <c r="E225" s="775"/>
      <c r="F225" s="775"/>
      <c r="G225" s="775"/>
      <c r="H225" s="775" t="s">
        <v>888</v>
      </c>
      <c r="I225" s="684"/>
      <c r="J225" s="684"/>
      <c r="K225" s="684"/>
      <c r="L225" s="685"/>
      <c r="M225" s="1416"/>
      <c r="N225" s="1394"/>
      <c r="O225" s="1394"/>
      <c r="P225" s="1393"/>
      <c r="Q225" s="1773"/>
      <c r="R225" s="1773"/>
      <c r="S225" s="1773"/>
      <c r="T225" s="1773"/>
      <c r="U225" s="1773"/>
      <c r="V225" s="1773"/>
      <c r="W225" s="1394"/>
      <c r="X225" s="1394"/>
      <c r="Y225" s="1394"/>
      <c r="Z225" s="1417"/>
    </row>
    <row r="226" spans="1:26" ht="21.95" customHeight="1">
      <c r="A226" s="806" t="s">
        <v>949</v>
      </c>
      <c r="B226" s="807"/>
      <c r="C226" s="807"/>
      <c r="D226" s="807"/>
      <c r="E226" s="808"/>
      <c r="F226" s="809"/>
      <c r="G226" s="1771"/>
      <c r="H226" s="811"/>
      <c r="I226" s="812"/>
      <c r="J226" s="812"/>
      <c r="K226" s="813"/>
      <c r="L226" s="814"/>
      <c r="M226" s="1392" t="s">
        <v>787</v>
      </c>
      <c r="N226" s="1418">
        <f>Q248</f>
        <v>2032000</v>
      </c>
      <c r="O226" s="1419" t="s">
        <v>3</v>
      </c>
      <c r="P226" s="1393"/>
      <c r="Q226" s="1979" t="s">
        <v>1579</v>
      </c>
      <c r="R226" s="1979"/>
      <c r="S226" s="1979"/>
      <c r="T226" s="1979"/>
      <c r="U226" s="1979"/>
      <c r="V226" s="1979"/>
      <c r="W226" s="1394"/>
      <c r="X226" s="1394"/>
      <c r="Y226" s="1394"/>
      <c r="Z226" s="1417"/>
    </row>
    <row r="227" spans="1:26" ht="21.95" customHeight="1">
      <c r="A227" s="815"/>
      <c r="B227" s="816"/>
      <c r="C227" s="816"/>
      <c r="D227" s="816"/>
      <c r="E227" s="817"/>
      <c r="F227" s="818"/>
      <c r="G227" s="819"/>
      <c r="H227" s="818"/>
      <c r="I227" s="819"/>
      <c r="J227" s="818"/>
      <c r="K227" s="819"/>
      <c r="L227" s="820"/>
      <c r="M227" s="1980" t="s">
        <v>646</v>
      </c>
      <c r="N227" s="1986" t="s">
        <v>788</v>
      </c>
      <c r="O227" s="1986" t="s">
        <v>118</v>
      </c>
      <c r="P227" s="1986" t="s">
        <v>5</v>
      </c>
      <c r="Q227" s="1987" t="s">
        <v>789</v>
      </c>
      <c r="R227" s="1990" t="s">
        <v>790</v>
      </c>
      <c r="S227" s="2055"/>
      <c r="T227" s="2056" t="s">
        <v>862</v>
      </c>
      <c r="U227" s="2057"/>
      <c r="V227" s="2057"/>
      <c r="W227" s="2057"/>
      <c r="X227" s="2057"/>
      <c r="Y227" s="2058"/>
      <c r="Z227" s="2048" t="s">
        <v>863</v>
      </c>
    </row>
    <row r="228" spans="1:26" ht="21.95" customHeight="1">
      <c r="A228" s="712"/>
      <c r="B228" s="720"/>
      <c r="C228" s="727"/>
      <c r="D228" s="722"/>
      <c r="E228" s="719"/>
      <c r="F228" s="719"/>
      <c r="G228" s="719"/>
      <c r="H228" s="719"/>
      <c r="I228" s="719"/>
      <c r="J228" s="719"/>
      <c r="K228" s="719"/>
      <c r="L228" s="711"/>
      <c r="M228" s="2067"/>
      <c r="N228" s="2051"/>
      <c r="O228" s="2051"/>
      <c r="P228" s="2051"/>
      <c r="Q228" s="2053"/>
      <c r="R228" s="1995" t="s">
        <v>650</v>
      </c>
      <c r="S228" s="1996"/>
      <c r="T228" s="1995" t="s">
        <v>121</v>
      </c>
      <c r="U228" s="1996"/>
      <c r="V228" s="1995" t="s">
        <v>122</v>
      </c>
      <c r="W228" s="1996"/>
      <c r="X228" s="2016" t="s">
        <v>651</v>
      </c>
      <c r="Y228" s="2017"/>
      <c r="Z228" s="2049"/>
    </row>
    <row r="229" spans="1:26" ht="21.95" customHeight="1">
      <c r="A229" s="712" t="s">
        <v>951</v>
      </c>
      <c r="B229" s="720" t="s">
        <v>952</v>
      </c>
      <c r="C229" s="727"/>
      <c r="D229" s="722"/>
      <c r="E229" s="719">
        <v>1</v>
      </c>
      <c r="F229" s="719" t="s">
        <v>706</v>
      </c>
      <c r="G229" s="719"/>
      <c r="H229" s="719" t="s">
        <v>953</v>
      </c>
      <c r="I229" s="821">
        <v>0.5</v>
      </c>
      <c r="J229" s="719" t="s">
        <v>706</v>
      </c>
      <c r="K229" s="719"/>
      <c r="L229" s="711"/>
      <c r="M229" s="2068"/>
      <c r="N229" s="2052"/>
      <c r="O229" s="2052"/>
      <c r="P229" s="2052"/>
      <c r="Q229" s="2054"/>
      <c r="R229" s="1396" t="s">
        <v>4</v>
      </c>
      <c r="S229" s="1396" t="s">
        <v>792</v>
      </c>
      <c r="T229" s="1396" t="s">
        <v>4</v>
      </c>
      <c r="U229" s="1396" t="s">
        <v>793</v>
      </c>
      <c r="V229" s="1396" t="s">
        <v>4</v>
      </c>
      <c r="W229" s="1396" t="s">
        <v>793</v>
      </c>
      <c r="X229" s="1396" t="s">
        <v>4</v>
      </c>
      <c r="Y229" s="1396" t="s">
        <v>793</v>
      </c>
      <c r="Z229" s="2050"/>
    </row>
    <row r="230" spans="1:26" ht="21.95" customHeight="1">
      <c r="A230" s="712"/>
      <c r="B230" s="720" t="s">
        <v>954</v>
      </c>
      <c r="C230" s="727"/>
      <c r="D230" s="722"/>
      <c r="E230" s="719">
        <v>0.5</v>
      </c>
      <c r="F230" s="719" t="s">
        <v>706</v>
      </c>
      <c r="G230" s="719"/>
      <c r="H230" s="719" t="s">
        <v>955</v>
      </c>
      <c r="I230" s="719">
        <v>2</v>
      </c>
      <c r="J230" s="719" t="s">
        <v>706</v>
      </c>
      <c r="K230" s="719"/>
      <c r="L230" s="711"/>
      <c r="M230" s="1761" t="s">
        <v>1588</v>
      </c>
      <c r="N230" s="1406"/>
      <c r="O230" s="1516">
        <v>1</v>
      </c>
      <c r="P230" s="1762" t="s">
        <v>270</v>
      </c>
      <c r="Q230" s="1424">
        <f t="shared" ref="Q230" si="85">S230+U230+W230+Y230</f>
        <v>2032000</v>
      </c>
      <c r="R230" s="1402"/>
      <c r="S230" s="1402"/>
      <c r="T230" s="1402"/>
      <c r="U230" s="1402"/>
      <c r="V230" s="1478">
        <f>'단가(사후관리)'!E29</f>
        <v>2032000</v>
      </c>
      <c r="W230" s="1478">
        <f>INT(O230*V230)</f>
        <v>2032000</v>
      </c>
      <c r="X230" s="1402"/>
      <c r="Y230" s="1402"/>
      <c r="Z230" s="1468"/>
    </row>
    <row r="231" spans="1:26" ht="21.95" customHeight="1">
      <c r="A231" s="712"/>
      <c r="B231" s="720" t="s">
        <v>959</v>
      </c>
      <c r="C231" s="727"/>
      <c r="D231" s="722"/>
      <c r="E231" s="719"/>
      <c r="F231" s="719" t="s">
        <v>706</v>
      </c>
      <c r="G231" s="719"/>
      <c r="H231" s="719"/>
      <c r="I231" s="719"/>
      <c r="J231" s="719"/>
      <c r="K231" s="719"/>
      <c r="L231" s="711"/>
      <c r="M231" s="2080" t="s">
        <v>960</v>
      </c>
      <c r="N231" s="2081"/>
      <c r="O231" s="2081"/>
      <c r="P231" s="2081"/>
      <c r="Q231" s="1402"/>
      <c r="R231" s="1410"/>
      <c r="S231" s="1410"/>
      <c r="T231" s="1410"/>
      <c r="U231" s="1410"/>
      <c r="V231" s="1410"/>
      <c r="W231" s="1410"/>
      <c r="X231" s="1402"/>
      <c r="Y231" s="1402"/>
      <c r="Z231" s="1468"/>
    </row>
    <row r="232" spans="1:26" ht="21.95" customHeight="1">
      <c r="A232" s="712"/>
      <c r="B232" s="759"/>
      <c r="C232" s="727"/>
      <c r="D232" s="722"/>
      <c r="E232" s="719"/>
      <c r="F232" s="719"/>
      <c r="G232" s="719"/>
      <c r="H232" s="719"/>
      <c r="I232" s="719"/>
      <c r="J232" s="719"/>
      <c r="K232" s="719"/>
      <c r="L232" s="711"/>
      <c r="M232" s="2080" t="s">
        <v>961</v>
      </c>
      <c r="N232" s="2081"/>
      <c r="O232" s="2081"/>
      <c r="P232" s="2081"/>
      <c r="Q232" s="1402"/>
      <c r="R232" s="1402"/>
      <c r="S232" s="1402"/>
      <c r="T232" s="1402"/>
      <c r="U232" s="1402"/>
      <c r="V232" s="1478"/>
      <c r="W232" s="1478"/>
      <c r="X232" s="1402"/>
      <c r="Y232" s="1402"/>
      <c r="Z232" s="1468"/>
    </row>
    <row r="233" spans="1:26" ht="21.95" customHeight="1">
      <c r="A233" s="712" t="s">
        <v>962</v>
      </c>
      <c r="B233" s="716" t="s">
        <v>963</v>
      </c>
      <c r="C233" s="716"/>
      <c r="D233" s="722"/>
      <c r="E233" s="719">
        <v>61500</v>
      </c>
      <c r="F233" s="719" t="s">
        <v>964</v>
      </c>
      <c r="G233" s="719" t="s">
        <v>965</v>
      </c>
      <c r="H233" s="719">
        <v>1</v>
      </c>
      <c r="I233" s="719" t="s">
        <v>966</v>
      </c>
      <c r="J233" s="719" t="s">
        <v>967</v>
      </c>
      <c r="K233" s="719">
        <f>E233*H233</f>
        <v>61500</v>
      </c>
      <c r="L233" s="711" t="s">
        <v>964</v>
      </c>
      <c r="M233" s="1405"/>
      <c r="N233" s="1406"/>
      <c r="O233" s="1406"/>
      <c r="P233" s="1762"/>
      <c r="Q233" s="1402"/>
      <c r="R233" s="1410"/>
      <c r="S233" s="1410"/>
      <c r="T233" s="1410"/>
      <c r="U233" s="1410"/>
      <c r="V233" s="1410"/>
      <c r="W233" s="1410"/>
      <c r="X233" s="1410"/>
      <c r="Y233" s="1410"/>
      <c r="Z233" s="1468"/>
    </row>
    <row r="234" spans="1:26" ht="21.95" customHeight="1">
      <c r="A234" s="712"/>
      <c r="B234" s="716"/>
      <c r="C234" s="716"/>
      <c r="D234" s="722"/>
      <c r="E234" s="719"/>
      <c r="F234" s="719"/>
      <c r="G234" s="719"/>
      <c r="H234" s="719"/>
      <c r="I234" s="719"/>
      <c r="J234" s="719"/>
      <c r="K234" s="719"/>
      <c r="L234" s="711"/>
      <c r="M234" s="1761"/>
      <c r="N234" s="1762"/>
      <c r="O234" s="1406"/>
      <c r="P234" s="1762"/>
      <c r="Q234" s="1402"/>
      <c r="R234" s="1410"/>
      <c r="S234" s="1410"/>
      <c r="T234" s="1410"/>
      <c r="U234" s="1410"/>
      <c r="V234" s="1402"/>
      <c r="W234" s="1410"/>
      <c r="X234" s="1402"/>
      <c r="Y234" s="1402"/>
      <c r="Z234" s="1468"/>
    </row>
    <row r="235" spans="1:26" ht="21.95" customHeight="1">
      <c r="A235" s="712"/>
      <c r="B235" s="716"/>
      <c r="C235" s="716"/>
      <c r="D235" s="722"/>
      <c r="E235" s="719"/>
      <c r="F235" s="719"/>
      <c r="G235" s="719"/>
      <c r="H235" s="719"/>
      <c r="I235" s="719"/>
      <c r="J235" s="719"/>
      <c r="K235" s="719"/>
      <c r="L235" s="711"/>
      <c r="M235" s="1405"/>
      <c r="N235" s="1762"/>
      <c r="O235" s="1406"/>
      <c r="P235" s="1762"/>
      <c r="Q235" s="1402"/>
      <c r="R235" s="1410"/>
      <c r="S235" s="1410"/>
      <c r="T235" s="1410"/>
      <c r="U235" s="1410"/>
      <c r="V235" s="1410"/>
      <c r="W235" s="1410"/>
      <c r="X235" s="1402"/>
      <c r="Y235" s="1402"/>
      <c r="Z235" s="1468"/>
    </row>
    <row r="236" spans="1:26" ht="21.95" customHeight="1">
      <c r="A236" s="712" t="s">
        <v>968</v>
      </c>
      <c r="B236" s="720" t="s">
        <v>969</v>
      </c>
      <c r="C236" s="720"/>
      <c r="D236" s="722"/>
      <c r="E236" s="719">
        <v>1</v>
      </c>
      <c r="F236" s="719" t="s">
        <v>970</v>
      </c>
      <c r="G236" s="719" t="s">
        <v>967</v>
      </c>
      <c r="H236" s="719"/>
      <c r="I236" s="719" t="s">
        <v>964</v>
      </c>
      <c r="J236" s="719"/>
      <c r="K236" s="719"/>
      <c r="L236" s="711"/>
      <c r="M236" s="1761"/>
      <c r="N236" s="1762"/>
      <c r="O236" s="1406"/>
      <c r="P236" s="1762"/>
      <c r="Q236" s="1402"/>
      <c r="R236" s="1410"/>
      <c r="S236" s="1410"/>
      <c r="T236" s="1410"/>
      <c r="U236" s="1410"/>
      <c r="V236" s="1402"/>
      <c r="W236" s="1410"/>
      <c r="X236" s="1402"/>
      <c r="Y236" s="1402"/>
      <c r="Z236" s="1468"/>
    </row>
    <row r="237" spans="1:26" ht="21.95" customHeight="1">
      <c r="A237" s="712"/>
      <c r="B237" s="720"/>
      <c r="C237" s="720"/>
      <c r="D237" s="722"/>
      <c r="E237" s="719"/>
      <c r="F237" s="719"/>
      <c r="G237" s="719"/>
      <c r="H237" s="719"/>
      <c r="I237" s="719"/>
      <c r="J237" s="719"/>
      <c r="K237" s="719"/>
      <c r="L237" s="711"/>
      <c r="M237" s="1405"/>
      <c r="N237" s="1406"/>
      <c r="O237" s="1406"/>
      <c r="P237" s="1762"/>
      <c r="Q237" s="1402"/>
      <c r="R237" s="1410"/>
      <c r="S237" s="1410"/>
      <c r="T237" s="1410"/>
      <c r="U237" s="1410"/>
      <c r="V237" s="1410"/>
      <c r="W237" s="1410"/>
      <c r="X237" s="1410"/>
      <c r="Y237" s="1410"/>
      <c r="Z237" s="1468"/>
    </row>
    <row r="238" spans="1:26" ht="21.95" customHeight="1">
      <c r="A238" s="712" t="s">
        <v>971</v>
      </c>
      <c r="B238" s="722" t="s">
        <v>223</v>
      </c>
      <c r="C238" s="720">
        <v>2</v>
      </c>
      <c r="D238" s="722" t="s">
        <v>269</v>
      </c>
      <c r="E238" s="719"/>
      <c r="F238" s="719"/>
      <c r="G238" s="719"/>
      <c r="H238" s="719"/>
      <c r="I238" s="719"/>
      <c r="J238" s="719"/>
      <c r="K238" s="719"/>
      <c r="L238" s="711"/>
      <c r="M238" s="1761"/>
      <c r="N238" s="1406"/>
      <c r="O238" s="1406"/>
      <c r="P238" s="1762"/>
      <c r="Q238" s="1402"/>
      <c r="R238" s="1402"/>
      <c r="S238" s="1402"/>
      <c r="T238" s="1402"/>
      <c r="U238" s="1402"/>
      <c r="V238" s="1410"/>
      <c r="W238" s="1410"/>
      <c r="X238" s="1410"/>
      <c r="Y238" s="1410"/>
      <c r="Z238" s="1468"/>
    </row>
    <row r="239" spans="1:26" ht="21.95" customHeight="1">
      <c r="A239" s="725"/>
      <c r="B239" s="722"/>
      <c r="C239" s="720"/>
      <c r="D239" s="722"/>
      <c r="E239" s="719"/>
      <c r="F239" s="719"/>
      <c r="G239" s="719"/>
      <c r="H239" s="719"/>
      <c r="I239" s="719"/>
      <c r="J239" s="719"/>
      <c r="K239" s="719"/>
      <c r="L239" s="711"/>
      <c r="M239" s="1405"/>
      <c r="N239" s="1406"/>
      <c r="O239" s="1406"/>
      <c r="P239" s="1762"/>
      <c r="Q239" s="1402"/>
      <c r="R239" s="1410"/>
      <c r="S239" s="1410"/>
      <c r="T239" s="1410"/>
      <c r="U239" s="1410"/>
      <c r="V239" s="1410"/>
      <c r="W239" s="1410"/>
      <c r="X239" s="1410"/>
      <c r="Y239" s="1410"/>
      <c r="Z239" s="1468"/>
    </row>
    <row r="240" spans="1:26" ht="21.95" customHeight="1">
      <c r="A240" s="712" t="s">
        <v>972</v>
      </c>
      <c r="B240" s="722"/>
      <c r="C240" s="720"/>
      <c r="D240" s="722"/>
      <c r="E240" s="719"/>
      <c r="F240" s="719"/>
      <c r="G240" s="719"/>
      <c r="H240" s="719"/>
      <c r="I240" s="719"/>
      <c r="J240" s="719"/>
      <c r="K240" s="719"/>
      <c r="L240" s="711"/>
      <c r="M240" s="1405"/>
      <c r="N240" s="1406"/>
      <c r="O240" s="1406"/>
      <c r="P240" s="1762"/>
      <c r="Q240" s="1402"/>
      <c r="R240" s="1410"/>
      <c r="S240" s="1410"/>
      <c r="T240" s="1410"/>
      <c r="U240" s="1410"/>
      <c r="V240" s="1410"/>
      <c r="W240" s="1410"/>
      <c r="X240" s="1410"/>
      <c r="Y240" s="1410"/>
      <c r="Z240" s="1468"/>
    </row>
    <row r="241" spans="1:26" ht="21.95" customHeight="1">
      <c r="A241" s="712"/>
      <c r="B241" s="720"/>
      <c r="C241" s="720"/>
      <c r="D241" s="722"/>
      <c r="E241" s="719"/>
      <c r="F241" s="719"/>
      <c r="G241" s="719"/>
      <c r="H241" s="719"/>
      <c r="I241" s="719"/>
      <c r="J241" s="719"/>
      <c r="K241" s="719"/>
      <c r="L241" s="711"/>
      <c r="M241" s="1405"/>
      <c r="N241" s="1406"/>
      <c r="O241" s="1406"/>
      <c r="P241" s="1762"/>
      <c r="Q241" s="1402"/>
      <c r="R241" s="1410"/>
      <c r="S241" s="1410"/>
      <c r="T241" s="1410"/>
      <c r="U241" s="1410"/>
      <c r="V241" s="1410"/>
      <c r="W241" s="1410"/>
      <c r="X241" s="1410"/>
      <c r="Y241" s="1410"/>
      <c r="Z241" s="1468"/>
    </row>
    <row r="242" spans="1:26" ht="21.95" customHeight="1">
      <c r="A242" s="712"/>
      <c r="B242" s="720"/>
      <c r="C242" s="720"/>
      <c r="D242" s="722"/>
      <c r="E242" s="719"/>
      <c r="F242" s="719"/>
      <c r="G242" s="719"/>
      <c r="H242" s="719"/>
      <c r="I242" s="719"/>
      <c r="J242" s="719"/>
      <c r="K242" s="719"/>
      <c r="L242" s="711"/>
      <c r="M242" s="1761"/>
      <c r="N242" s="1762"/>
      <c r="O242" s="1406"/>
      <c r="P242" s="1762"/>
      <c r="Q242" s="1402"/>
      <c r="R242" s="1475"/>
      <c r="S242" s="1402"/>
      <c r="T242" s="1402"/>
      <c r="U242" s="1402"/>
      <c r="V242" s="1410"/>
      <c r="W242" s="1410"/>
      <c r="X242" s="1402"/>
      <c r="Y242" s="1402"/>
      <c r="Z242" s="1468"/>
    </row>
    <row r="243" spans="1:26" ht="21.95" customHeight="1">
      <c r="A243" s="712"/>
      <c r="B243" s="720"/>
      <c r="C243" s="720"/>
      <c r="D243" s="722"/>
      <c r="E243" s="719"/>
      <c r="F243" s="719"/>
      <c r="G243" s="719"/>
      <c r="H243" s="719"/>
      <c r="I243" s="719"/>
      <c r="J243" s="719"/>
      <c r="K243" s="719"/>
      <c r="L243" s="711"/>
      <c r="M243" s="1405"/>
      <c r="N243" s="1406"/>
      <c r="O243" s="1406"/>
      <c r="P243" s="1762"/>
      <c r="Q243" s="1402"/>
      <c r="R243" s="1410"/>
      <c r="S243" s="1410"/>
      <c r="T243" s="1410"/>
      <c r="U243" s="1410"/>
      <c r="V243" s="1410"/>
      <c r="W243" s="1410"/>
      <c r="X243" s="1410"/>
      <c r="Y243" s="1410"/>
      <c r="Z243" s="1468"/>
    </row>
    <row r="244" spans="1:26" ht="21.95" customHeight="1">
      <c r="A244" s="725"/>
      <c r="B244" s="720"/>
      <c r="C244" s="720"/>
      <c r="D244" s="722"/>
      <c r="E244" s="719"/>
      <c r="F244" s="719"/>
      <c r="G244" s="719"/>
      <c r="H244" s="719"/>
      <c r="I244" s="719"/>
      <c r="J244" s="719"/>
      <c r="K244" s="719"/>
      <c r="L244" s="711"/>
      <c r="M244" s="1405"/>
      <c r="N244" s="1406"/>
      <c r="O244" s="1406"/>
      <c r="P244" s="1762"/>
      <c r="Q244" s="1402"/>
      <c r="R244" s="1410"/>
      <c r="S244" s="1410"/>
      <c r="T244" s="1410"/>
      <c r="U244" s="1410"/>
      <c r="V244" s="1410"/>
      <c r="W244" s="1410"/>
      <c r="X244" s="1410"/>
      <c r="Y244" s="1410"/>
      <c r="Z244" s="1468"/>
    </row>
    <row r="245" spans="1:26" ht="21.95" customHeight="1">
      <c r="A245" s="726"/>
      <c r="B245" s="722"/>
      <c r="C245" s="727"/>
      <c r="D245" s="722"/>
      <c r="E245" s="719"/>
      <c r="F245" s="719"/>
      <c r="G245" s="719"/>
      <c r="H245" s="719"/>
      <c r="I245" s="719"/>
      <c r="J245" s="719"/>
      <c r="K245" s="719"/>
      <c r="L245" s="711"/>
      <c r="M245" s="1761"/>
      <c r="N245" s="1406"/>
      <c r="O245" s="1406"/>
      <c r="P245" s="1762"/>
      <c r="Q245" s="1402"/>
      <c r="R245" s="1410"/>
      <c r="S245" s="1402"/>
      <c r="T245" s="1402"/>
      <c r="U245" s="1402"/>
      <c r="V245" s="1410"/>
      <c r="W245" s="1402"/>
      <c r="X245" s="1410"/>
      <c r="Y245" s="1402"/>
      <c r="Z245" s="1468"/>
    </row>
    <row r="246" spans="1:26" ht="21.95" customHeight="1">
      <c r="A246" s="726"/>
      <c r="B246" s="722"/>
      <c r="C246" s="727"/>
      <c r="D246" s="722"/>
      <c r="E246" s="719">
        <f>SUM(G246,I246,K246)</f>
        <v>0</v>
      </c>
      <c r="F246" s="719"/>
      <c r="G246" s="719">
        <f t="shared" ref="G246:G247" si="86">TRUNC(C246*F246,0)</f>
        <v>0</v>
      </c>
      <c r="H246" s="719"/>
      <c r="I246" s="719">
        <f t="shared" ref="I246:I247" si="87">TRUNC(C246*H246,0)</f>
        <v>0</v>
      </c>
      <c r="J246" s="719"/>
      <c r="K246" s="719">
        <f t="shared" ref="K246:K247" si="88">TRUNC(C246*J246,0)</f>
        <v>0</v>
      </c>
      <c r="L246" s="711"/>
      <c r="M246" s="1405"/>
      <c r="N246" s="1406"/>
      <c r="O246" s="1406"/>
      <c r="P246" s="1762"/>
      <c r="Q246" s="1402"/>
      <c r="R246" s="1410"/>
      <c r="S246" s="1410"/>
      <c r="T246" s="1410"/>
      <c r="U246" s="1410"/>
      <c r="V246" s="1410"/>
      <c r="W246" s="1410"/>
      <c r="X246" s="1410"/>
      <c r="Y246" s="1402"/>
      <c r="Z246" s="1468"/>
    </row>
    <row r="247" spans="1:26" ht="21.95" customHeight="1">
      <c r="A247" s="728"/>
      <c r="B247" s="729"/>
      <c r="C247" s="730"/>
      <c r="D247" s="729"/>
      <c r="E247" s="731">
        <f t="shared" ref="E247" si="89">SUM(G247,I247,K247)</f>
        <v>0</v>
      </c>
      <c r="F247" s="731"/>
      <c r="G247" s="731">
        <f t="shared" si="86"/>
        <v>0</v>
      </c>
      <c r="H247" s="731"/>
      <c r="I247" s="731">
        <f t="shared" si="87"/>
        <v>0</v>
      </c>
      <c r="J247" s="731"/>
      <c r="K247" s="731">
        <f t="shared" si="88"/>
        <v>0</v>
      </c>
      <c r="L247" s="732"/>
      <c r="M247" s="1761"/>
      <c r="N247" s="1406"/>
      <c r="O247" s="1476"/>
      <c r="P247" s="1762"/>
      <c r="Q247" s="1402"/>
      <c r="R247" s="1410"/>
      <c r="S247" s="1410"/>
      <c r="T247" s="1410"/>
      <c r="U247" s="1410"/>
      <c r="V247" s="1475"/>
      <c r="W247" s="1410"/>
      <c r="X247" s="1410"/>
      <c r="Y247" s="1410"/>
      <c r="Z247" s="1468"/>
    </row>
    <row r="248" spans="1:26" ht="21.95" customHeight="1">
      <c r="A248" s="733" t="s">
        <v>795</v>
      </c>
      <c r="B248" s="734"/>
      <c r="C248" s="734"/>
      <c r="D248" s="735"/>
      <c r="E248" s="736">
        <f>G248+I248+K248</f>
        <v>61502</v>
      </c>
      <c r="F248" s="737"/>
      <c r="G248" s="736">
        <f>SUM(G230:G247)</f>
        <v>0</v>
      </c>
      <c r="H248" s="737"/>
      <c r="I248" s="738">
        <f>SUM(I230:I247)</f>
        <v>2</v>
      </c>
      <c r="J248" s="737"/>
      <c r="K248" s="736">
        <f>SUM(K230:K247)</f>
        <v>61500</v>
      </c>
      <c r="L248" s="739"/>
      <c r="M248" s="1457" t="s">
        <v>795</v>
      </c>
      <c r="N248" s="1435"/>
      <c r="O248" s="1435"/>
      <c r="P248" s="1436"/>
      <c r="Q248" s="1437">
        <f>S248+U248+W248+Y248</f>
        <v>2032000</v>
      </c>
      <c r="R248" s="1438"/>
      <c r="S248" s="1437">
        <f>SUM(S229:S247)</f>
        <v>0</v>
      </c>
      <c r="T248" s="1437"/>
      <c r="U248" s="1439">
        <f>SUM(U229:U247)</f>
        <v>0</v>
      </c>
      <c r="V248" s="1438"/>
      <c r="W248" s="1437">
        <f>SUM(W229:W247)</f>
        <v>2032000</v>
      </c>
      <c r="X248" s="1438"/>
      <c r="Y248" s="1437">
        <f>SUM(Y229:Y247)</f>
        <v>0</v>
      </c>
      <c r="Z248" s="1440"/>
    </row>
    <row r="249" spans="1:26" ht="21.95" customHeight="1">
      <c r="A249" s="681"/>
      <c r="B249" s="682"/>
      <c r="C249" s="682"/>
      <c r="D249" s="683"/>
      <c r="E249" s="2046" t="s">
        <v>937</v>
      </c>
      <c r="F249" s="2046"/>
      <c r="G249" s="2046"/>
      <c r="H249" s="2046"/>
      <c r="I249" s="684"/>
      <c r="J249" s="684"/>
      <c r="K249" s="684"/>
      <c r="L249" s="685"/>
      <c r="M249" s="1416" t="s">
        <v>1589</v>
      </c>
      <c r="N249" s="1394"/>
      <c r="O249" s="1394"/>
      <c r="P249" s="1393"/>
      <c r="Q249" s="2082" t="s">
        <v>1590</v>
      </c>
      <c r="R249" s="2082"/>
      <c r="S249" s="2082"/>
      <c r="T249" s="2082"/>
      <c r="U249" s="2082"/>
      <c r="V249" s="2082"/>
      <c r="W249" s="1394"/>
      <c r="X249" s="1394"/>
      <c r="Y249" s="1394"/>
      <c r="Z249" s="1417"/>
    </row>
    <row r="250" spans="1:26" ht="21.95" customHeight="1">
      <c r="A250" s="746" t="s">
        <v>947</v>
      </c>
      <c r="B250" s="774" t="s">
        <v>948</v>
      </c>
      <c r="C250" s="774"/>
      <c r="D250" s="774"/>
      <c r="E250" s="775"/>
      <c r="F250" s="775"/>
      <c r="G250" s="775"/>
      <c r="H250" s="775" t="s">
        <v>888</v>
      </c>
      <c r="I250" s="684"/>
      <c r="J250" s="684"/>
      <c r="K250" s="684"/>
      <c r="L250" s="685"/>
      <c r="M250" s="1416"/>
      <c r="N250" s="1394"/>
      <c r="O250" s="1394"/>
      <c r="P250" s="1393"/>
      <c r="Q250" s="1773"/>
      <c r="R250" s="1773"/>
      <c r="S250" s="1773"/>
      <c r="T250" s="1773"/>
      <c r="U250" s="1773"/>
      <c r="V250" s="1773"/>
      <c r="W250" s="1394"/>
      <c r="X250" s="1394"/>
      <c r="Y250" s="1394"/>
      <c r="Z250" s="1417"/>
    </row>
    <row r="251" spans="1:26" ht="21.95" customHeight="1">
      <c r="A251" s="806" t="s">
        <v>949</v>
      </c>
      <c r="B251" s="807"/>
      <c r="C251" s="807"/>
      <c r="D251" s="807"/>
      <c r="E251" s="808"/>
      <c r="F251" s="809"/>
      <c r="G251" s="1771"/>
      <c r="H251" s="811"/>
      <c r="I251" s="812"/>
      <c r="J251" s="812"/>
      <c r="K251" s="813"/>
      <c r="L251" s="814"/>
      <c r="M251" s="1392" t="s">
        <v>787</v>
      </c>
      <c r="N251" s="1418">
        <f>Q273</f>
        <v>2912000</v>
      </c>
      <c r="O251" s="1419" t="s">
        <v>3</v>
      </c>
      <c r="P251" s="1393"/>
      <c r="Q251" s="1979" t="s">
        <v>1579</v>
      </c>
      <c r="R251" s="1979"/>
      <c r="S251" s="1979"/>
      <c r="T251" s="1979"/>
      <c r="U251" s="1979"/>
      <c r="V251" s="1979"/>
      <c r="W251" s="1394"/>
      <c r="X251" s="1394"/>
      <c r="Y251" s="1394"/>
      <c r="Z251" s="1417"/>
    </row>
    <row r="252" spans="1:26" ht="21.95" customHeight="1">
      <c r="A252" s="815"/>
      <c r="B252" s="816"/>
      <c r="C252" s="816"/>
      <c r="D252" s="816"/>
      <c r="E252" s="817"/>
      <c r="F252" s="818"/>
      <c r="G252" s="819"/>
      <c r="H252" s="818"/>
      <c r="I252" s="819"/>
      <c r="J252" s="818"/>
      <c r="K252" s="819"/>
      <c r="L252" s="820"/>
      <c r="M252" s="1980" t="s">
        <v>646</v>
      </c>
      <c r="N252" s="1986" t="s">
        <v>788</v>
      </c>
      <c r="O252" s="1986" t="s">
        <v>118</v>
      </c>
      <c r="P252" s="1986" t="s">
        <v>5</v>
      </c>
      <c r="Q252" s="1987" t="s">
        <v>789</v>
      </c>
      <c r="R252" s="1990" t="s">
        <v>790</v>
      </c>
      <c r="S252" s="2055"/>
      <c r="T252" s="2056" t="s">
        <v>862</v>
      </c>
      <c r="U252" s="2057"/>
      <c r="V252" s="2057"/>
      <c r="W252" s="2057"/>
      <c r="X252" s="2057"/>
      <c r="Y252" s="2058"/>
      <c r="Z252" s="2048" t="s">
        <v>863</v>
      </c>
    </row>
    <row r="253" spans="1:26" ht="21.95" customHeight="1">
      <c r="A253" s="712"/>
      <c r="B253" s="720"/>
      <c r="C253" s="727"/>
      <c r="D253" s="722"/>
      <c r="E253" s="719"/>
      <c r="F253" s="719"/>
      <c r="G253" s="719"/>
      <c r="H253" s="719"/>
      <c r="I253" s="719"/>
      <c r="J253" s="719"/>
      <c r="K253" s="719"/>
      <c r="L253" s="711"/>
      <c r="M253" s="2067"/>
      <c r="N253" s="2051"/>
      <c r="O253" s="2051"/>
      <c r="P253" s="2051"/>
      <c r="Q253" s="2053"/>
      <c r="R253" s="1995" t="s">
        <v>650</v>
      </c>
      <c r="S253" s="1996"/>
      <c r="T253" s="1995" t="s">
        <v>121</v>
      </c>
      <c r="U253" s="1996"/>
      <c r="V253" s="1995" t="s">
        <v>122</v>
      </c>
      <c r="W253" s="1996"/>
      <c r="X253" s="2016" t="s">
        <v>651</v>
      </c>
      <c r="Y253" s="2017"/>
      <c r="Z253" s="2049"/>
    </row>
    <row r="254" spans="1:26" ht="21.95" customHeight="1">
      <c r="A254" s="712" t="s">
        <v>951</v>
      </c>
      <c r="B254" s="720" t="s">
        <v>952</v>
      </c>
      <c r="C254" s="727"/>
      <c r="D254" s="722"/>
      <c r="E254" s="719">
        <v>1</v>
      </c>
      <c r="F254" s="719" t="s">
        <v>706</v>
      </c>
      <c r="G254" s="719"/>
      <c r="H254" s="719" t="s">
        <v>953</v>
      </c>
      <c r="I254" s="821">
        <v>0.5</v>
      </c>
      <c r="J254" s="719" t="s">
        <v>706</v>
      </c>
      <c r="K254" s="719"/>
      <c r="L254" s="711"/>
      <c r="M254" s="2068"/>
      <c r="N254" s="2052"/>
      <c r="O254" s="2052"/>
      <c r="P254" s="2052"/>
      <c r="Q254" s="2054"/>
      <c r="R254" s="1396" t="s">
        <v>4</v>
      </c>
      <c r="S254" s="1396" t="s">
        <v>792</v>
      </c>
      <c r="T254" s="1396" t="s">
        <v>4</v>
      </c>
      <c r="U254" s="1396" t="s">
        <v>793</v>
      </c>
      <c r="V254" s="1396" t="s">
        <v>4</v>
      </c>
      <c r="W254" s="1396" t="s">
        <v>793</v>
      </c>
      <c r="X254" s="1396" t="s">
        <v>4</v>
      </c>
      <c r="Y254" s="1396" t="s">
        <v>793</v>
      </c>
      <c r="Z254" s="2050"/>
    </row>
    <row r="255" spans="1:26" ht="21.95" customHeight="1">
      <c r="A255" s="712"/>
      <c r="B255" s="720" t="s">
        <v>954</v>
      </c>
      <c r="C255" s="727"/>
      <c r="D255" s="722"/>
      <c r="E255" s="719">
        <v>0.5</v>
      </c>
      <c r="F255" s="719" t="s">
        <v>706</v>
      </c>
      <c r="G255" s="719"/>
      <c r="H255" s="719" t="s">
        <v>955</v>
      </c>
      <c r="I255" s="719">
        <v>2</v>
      </c>
      <c r="J255" s="719" t="s">
        <v>706</v>
      </c>
      <c r="K255" s="719"/>
      <c r="L255" s="711"/>
      <c r="M255" s="1761" t="s">
        <v>1591</v>
      </c>
      <c r="N255" s="1406"/>
      <c r="O255" s="1516">
        <v>1</v>
      </c>
      <c r="P255" s="1762" t="s">
        <v>270</v>
      </c>
      <c r="Q255" s="1424">
        <f t="shared" ref="Q255" si="90">S255+U255+W255+Y255</f>
        <v>2912000</v>
      </c>
      <c r="R255" s="1402"/>
      <c r="S255" s="1402"/>
      <c r="T255" s="1402"/>
      <c r="U255" s="1402"/>
      <c r="V255" s="1478">
        <f>'단가(사후관리)'!E30</f>
        <v>2912000</v>
      </c>
      <c r="W255" s="1478">
        <f>INT(O255*V255)</f>
        <v>2912000</v>
      </c>
      <c r="X255" s="1402"/>
      <c r="Y255" s="1402"/>
      <c r="Z255" s="1468"/>
    </row>
    <row r="256" spans="1:26" ht="21.95" customHeight="1">
      <c r="A256" s="712"/>
      <c r="B256" s="720" t="s">
        <v>959</v>
      </c>
      <c r="C256" s="727"/>
      <c r="D256" s="722"/>
      <c r="E256" s="719"/>
      <c r="F256" s="719" t="s">
        <v>706</v>
      </c>
      <c r="G256" s="719"/>
      <c r="H256" s="719"/>
      <c r="I256" s="719"/>
      <c r="J256" s="719"/>
      <c r="K256" s="719"/>
      <c r="L256" s="711"/>
      <c r="M256" s="2080" t="s">
        <v>960</v>
      </c>
      <c r="N256" s="2081"/>
      <c r="O256" s="2081"/>
      <c r="P256" s="2081"/>
      <c r="Q256" s="1402"/>
      <c r="R256" s="1410"/>
      <c r="S256" s="1410"/>
      <c r="T256" s="1410"/>
      <c r="U256" s="1410"/>
      <c r="V256" s="1410"/>
      <c r="W256" s="1410"/>
      <c r="X256" s="1402"/>
      <c r="Y256" s="1402"/>
      <c r="Z256" s="1468"/>
    </row>
    <row r="257" spans="1:26" ht="21.95" customHeight="1">
      <c r="A257" s="712"/>
      <c r="B257" s="759"/>
      <c r="C257" s="727"/>
      <c r="D257" s="722"/>
      <c r="E257" s="719"/>
      <c r="F257" s="719"/>
      <c r="G257" s="719"/>
      <c r="H257" s="719"/>
      <c r="I257" s="719"/>
      <c r="J257" s="719"/>
      <c r="K257" s="719"/>
      <c r="L257" s="711"/>
      <c r="M257" s="2080" t="s">
        <v>961</v>
      </c>
      <c r="N257" s="2081"/>
      <c r="O257" s="2081"/>
      <c r="P257" s="2081"/>
      <c r="Q257" s="1402"/>
      <c r="R257" s="1402"/>
      <c r="S257" s="1402"/>
      <c r="T257" s="1402"/>
      <c r="U257" s="1402"/>
      <c r="V257" s="1478"/>
      <c r="W257" s="1478"/>
      <c r="X257" s="1402"/>
      <c r="Y257" s="1402"/>
      <c r="Z257" s="1468"/>
    </row>
    <row r="258" spans="1:26" ht="21.95" customHeight="1">
      <c r="A258" s="712" t="s">
        <v>962</v>
      </c>
      <c r="B258" s="716" t="s">
        <v>963</v>
      </c>
      <c r="C258" s="716"/>
      <c r="D258" s="722"/>
      <c r="E258" s="719">
        <v>61500</v>
      </c>
      <c r="F258" s="719" t="s">
        <v>964</v>
      </c>
      <c r="G258" s="719" t="s">
        <v>965</v>
      </c>
      <c r="H258" s="719">
        <v>1</v>
      </c>
      <c r="I258" s="719" t="s">
        <v>966</v>
      </c>
      <c r="J258" s="719" t="s">
        <v>967</v>
      </c>
      <c r="K258" s="719">
        <f>E258*H258</f>
        <v>61500</v>
      </c>
      <c r="L258" s="711" t="s">
        <v>964</v>
      </c>
      <c r="M258" s="1405"/>
      <c r="N258" s="1406"/>
      <c r="O258" s="1406"/>
      <c r="P258" s="1762"/>
      <c r="Q258" s="1402"/>
      <c r="R258" s="1410"/>
      <c r="S258" s="1410"/>
      <c r="T258" s="1410"/>
      <c r="U258" s="1410"/>
      <c r="V258" s="1410"/>
      <c r="W258" s="1410"/>
      <c r="X258" s="1410"/>
      <c r="Y258" s="1410"/>
      <c r="Z258" s="1468"/>
    </row>
    <row r="259" spans="1:26" ht="21.95" customHeight="1">
      <c r="A259" s="712"/>
      <c r="B259" s="716"/>
      <c r="C259" s="716"/>
      <c r="D259" s="722"/>
      <c r="E259" s="719"/>
      <c r="F259" s="719"/>
      <c r="G259" s="719"/>
      <c r="H259" s="719"/>
      <c r="I259" s="719"/>
      <c r="J259" s="719"/>
      <c r="K259" s="719"/>
      <c r="L259" s="711"/>
      <c r="M259" s="1761"/>
      <c r="N259" s="1762"/>
      <c r="O259" s="1406"/>
      <c r="P259" s="1762"/>
      <c r="Q259" s="1402"/>
      <c r="R259" s="1410"/>
      <c r="S259" s="1410"/>
      <c r="T259" s="1410"/>
      <c r="U259" s="1410"/>
      <c r="V259" s="1402"/>
      <c r="W259" s="1410"/>
      <c r="X259" s="1402"/>
      <c r="Y259" s="1402"/>
      <c r="Z259" s="1468"/>
    </row>
    <row r="260" spans="1:26" ht="21.95" customHeight="1">
      <c r="A260" s="712"/>
      <c r="B260" s="716"/>
      <c r="C260" s="716"/>
      <c r="D260" s="722"/>
      <c r="E260" s="719"/>
      <c r="F260" s="719"/>
      <c r="G260" s="719"/>
      <c r="H260" s="719"/>
      <c r="I260" s="719"/>
      <c r="J260" s="719"/>
      <c r="K260" s="719"/>
      <c r="L260" s="711"/>
      <c r="M260" s="1405"/>
      <c r="N260" s="1762"/>
      <c r="O260" s="1406"/>
      <c r="P260" s="1762"/>
      <c r="Q260" s="1402"/>
      <c r="R260" s="1410"/>
      <c r="S260" s="1410"/>
      <c r="T260" s="1410"/>
      <c r="U260" s="1410"/>
      <c r="V260" s="1410"/>
      <c r="W260" s="1410"/>
      <c r="X260" s="1402"/>
      <c r="Y260" s="1402"/>
      <c r="Z260" s="1468"/>
    </row>
    <row r="261" spans="1:26" ht="21.95" customHeight="1">
      <c r="A261" s="712" t="s">
        <v>968</v>
      </c>
      <c r="B261" s="720" t="s">
        <v>969</v>
      </c>
      <c r="C261" s="720"/>
      <c r="D261" s="722"/>
      <c r="E261" s="719">
        <v>1</v>
      </c>
      <c r="F261" s="719" t="s">
        <v>970</v>
      </c>
      <c r="G261" s="719" t="s">
        <v>967</v>
      </c>
      <c r="H261" s="719"/>
      <c r="I261" s="719" t="s">
        <v>964</v>
      </c>
      <c r="J261" s="719"/>
      <c r="K261" s="719"/>
      <c r="L261" s="711"/>
      <c r="M261" s="1761"/>
      <c r="N261" s="1762"/>
      <c r="O261" s="1406"/>
      <c r="P261" s="1762"/>
      <c r="Q261" s="1402"/>
      <c r="R261" s="1410"/>
      <c r="S261" s="1410"/>
      <c r="T261" s="1410"/>
      <c r="U261" s="1410"/>
      <c r="V261" s="1402"/>
      <c r="W261" s="1410"/>
      <c r="X261" s="1402"/>
      <c r="Y261" s="1402"/>
      <c r="Z261" s="1468"/>
    </row>
    <row r="262" spans="1:26" ht="21.95" customHeight="1">
      <c r="A262" s="712"/>
      <c r="B262" s="720"/>
      <c r="C262" s="720"/>
      <c r="D262" s="722"/>
      <c r="E262" s="719"/>
      <c r="F262" s="719"/>
      <c r="G262" s="719"/>
      <c r="H262" s="719"/>
      <c r="I262" s="719"/>
      <c r="J262" s="719"/>
      <c r="K262" s="719"/>
      <c r="L262" s="711"/>
      <c r="M262" s="1405"/>
      <c r="N262" s="1406"/>
      <c r="O262" s="1406"/>
      <c r="P262" s="1762"/>
      <c r="Q262" s="1402"/>
      <c r="R262" s="1410"/>
      <c r="S262" s="1410"/>
      <c r="T262" s="1410"/>
      <c r="U262" s="1410"/>
      <c r="V262" s="1410"/>
      <c r="W262" s="1410"/>
      <c r="X262" s="1410"/>
      <c r="Y262" s="1410"/>
      <c r="Z262" s="1468"/>
    </row>
    <row r="263" spans="1:26" ht="21.95" customHeight="1">
      <c r="A263" s="712" t="s">
        <v>971</v>
      </c>
      <c r="B263" s="722" t="s">
        <v>223</v>
      </c>
      <c r="C263" s="720">
        <v>2</v>
      </c>
      <c r="D263" s="722" t="s">
        <v>269</v>
      </c>
      <c r="E263" s="719"/>
      <c r="F263" s="719"/>
      <c r="G263" s="719"/>
      <c r="H263" s="719"/>
      <c r="I263" s="719"/>
      <c r="J263" s="719"/>
      <c r="K263" s="719"/>
      <c r="L263" s="711"/>
      <c r="M263" s="1761"/>
      <c r="N263" s="1406"/>
      <c r="O263" s="1406"/>
      <c r="P263" s="1762"/>
      <c r="Q263" s="1402"/>
      <c r="R263" s="1402"/>
      <c r="S263" s="1402"/>
      <c r="T263" s="1402"/>
      <c r="U263" s="1402"/>
      <c r="V263" s="1410"/>
      <c r="W263" s="1410"/>
      <c r="X263" s="1410"/>
      <c r="Y263" s="1410"/>
      <c r="Z263" s="1468"/>
    </row>
    <row r="264" spans="1:26" ht="21.95" customHeight="1">
      <c r="A264" s="725"/>
      <c r="B264" s="722"/>
      <c r="C264" s="720"/>
      <c r="D264" s="722"/>
      <c r="E264" s="719"/>
      <c r="F264" s="719"/>
      <c r="G264" s="719"/>
      <c r="H264" s="719"/>
      <c r="I264" s="719"/>
      <c r="J264" s="719"/>
      <c r="K264" s="719"/>
      <c r="L264" s="711"/>
      <c r="M264" s="1405"/>
      <c r="N264" s="1406"/>
      <c r="O264" s="1406"/>
      <c r="P264" s="1762"/>
      <c r="Q264" s="1402"/>
      <c r="R264" s="1410"/>
      <c r="S264" s="1410"/>
      <c r="T264" s="1410"/>
      <c r="U264" s="1410"/>
      <c r="V264" s="1410"/>
      <c r="W264" s="1410"/>
      <c r="X264" s="1410"/>
      <c r="Y264" s="1410"/>
      <c r="Z264" s="1468"/>
    </row>
    <row r="265" spans="1:26" ht="21.95" customHeight="1">
      <c r="A265" s="712" t="s">
        <v>972</v>
      </c>
      <c r="B265" s="722"/>
      <c r="C265" s="720"/>
      <c r="D265" s="722"/>
      <c r="E265" s="719"/>
      <c r="F265" s="719"/>
      <c r="G265" s="719"/>
      <c r="H265" s="719"/>
      <c r="I265" s="719"/>
      <c r="J265" s="719"/>
      <c r="K265" s="719"/>
      <c r="L265" s="711"/>
      <c r="M265" s="1405"/>
      <c r="N265" s="1406"/>
      <c r="O265" s="1406"/>
      <c r="P265" s="1762"/>
      <c r="Q265" s="1402"/>
      <c r="R265" s="1410"/>
      <c r="S265" s="1410"/>
      <c r="T265" s="1410"/>
      <c r="U265" s="1410"/>
      <c r="V265" s="1410"/>
      <c r="W265" s="1410"/>
      <c r="X265" s="1410"/>
      <c r="Y265" s="1410"/>
      <c r="Z265" s="1468"/>
    </row>
    <row r="266" spans="1:26" ht="21.95" customHeight="1">
      <c r="A266" s="712"/>
      <c r="B266" s="720"/>
      <c r="C266" s="720"/>
      <c r="D266" s="722"/>
      <c r="E266" s="719"/>
      <c r="F266" s="719"/>
      <c r="G266" s="719"/>
      <c r="H266" s="719"/>
      <c r="I266" s="719"/>
      <c r="J266" s="719"/>
      <c r="K266" s="719"/>
      <c r="L266" s="711"/>
      <c r="M266" s="1405"/>
      <c r="N266" s="1406"/>
      <c r="O266" s="1406"/>
      <c r="P266" s="1762"/>
      <c r="Q266" s="1402"/>
      <c r="R266" s="1410"/>
      <c r="S266" s="1410"/>
      <c r="T266" s="1410"/>
      <c r="U266" s="1410"/>
      <c r="V266" s="1410"/>
      <c r="W266" s="1410"/>
      <c r="X266" s="1410"/>
      <c r="Y266" s="1410"/>
      <c r="Z266" s="1468"/>
    </row>
    <row r="267" spans="1:26" ht="21.95" customHeight="1">
      <c r="A267" s="712"/>
      <c r="B267" s="720"/>
      <c r="C267" s="720"/>
      <c r="D267" s="722"/>
      <c r="E267" s="719"/>
      <c r="F267" s="719"/>
      <c r="G267" s="719"/>
      <c r="H267" s="719"/>
      <c r="I267" s="719"/>
      <c r="J267" s="719"/>
      <c r="K267" s="719"/>
      <c r="L267" s="711"/>
      <c r="M267" s="1761"/>
      <c r="N267" s="1762"/>
      <c r="O267" s="1406"/>
      <c r="P267" s="1762"/>
      <c r="Q267" s="1402"/>
      <c r="R267" s="1475"/>
      <c r="S267" s="1402"/>
      <c r="T267" s="1402"/>
      <c r="U267" s="1402"/>
      <c r="V267" s="1410"/>
      <c r="W267" s="1410"/>
      <c r="X267" s="1402"/>
      <c r="Y267" s="1402"/>
      <c r="Z267" s="1468"/>
    </row>
    <row r="268" spans="1:26" ht="21.95" customHeight="1">
      <c r="A268" s="712"/>
      <c r="B268" s="720"/>
      <c r="C268" s="720"/>
      <c r="D268" s="722"/>
      <c r="E268" s="719"/>
      <c r="F268" s="719"/>
      <c r="G268" s="719"/>
      <c r="H268" s="719"/>
      <c r="I268" s="719"/>
      <c r="J268" s="719"/>
      <c r="K268" s="719"/>
      <c r="L268" s="711"/>
      <c r="M268" s="1405"/>
      <c r="N268" s="1406"/>
      <c r="O268" s="1406"/>
      <c r="P268" s="1762"/>
      <c r="Q268" s="1402"/>
      <c r="R268" s="1410"/>
      <c r="S268" s="1410"/>
      <c r="T268" s="1410"/>
      <c r="U268" s="1410"/>
      <c r="V268" s="1410"/>
      <c r="W268" s="1410"/>
      <c r="X268" s="1410"/>
      <c r="Y268" s="1410"/>
      <c r="Z268" s="1468"/>
    </row>
    <row r="269" spans="1:26" ht="21.95" customHeight="1">
      <c r="A269" s="725"/>
      <c r="B269" s="720"/>
      <c r="C269" s="720"/>
      <c r="D269" s="722"/>
      <c r="E269" s="719"/>
      <c r="F269" s="719"/>
      <c r="G269" s="719"/>
      <c r="H269" s="719"/>
      <c r="I269" s="719"/>
      <c r="J269" s="719"/>
      <c r="K269" s="719"/>
      <c r="L269" s="711"/>
      <c r="M269" s="1405"/>
      <c r="N269" s="1406"/>
      <c r="O269" s="1406"/>
      <c r="P269" s="1762"/>
      <c r="Q269" s="1402"/>
      <c r="R269" s="1410"/>
      <c r="S269" s="1410"/>
      <c r="T269" s="1410"/>
      <c r="U269" s="1410"/>
      <c r="V269" s="1410"/>
      <c r="W269" s="1410"/>
      <c r="X269" s="1410"/>
      <c r="Y269" s="1410"/>
      <c r="Z269" s="1468"/>
    </row>
    <row r="270" spans="1:26" ht="21.95" customHeight="1">
      <c r="A270" s="726"/>
      <c r="B270" s="722"/>
      <c r="C270" s="727"/>
      <c r="D270" s="722"/>
      <c r="E270" s="719"/>
      <c r="F270" s="719"/>
      <c r="G270" s="719"/>
      <c r="H270" s="719"/>
      <c r="I270" s="719"/>
      <c r="J270" s="719"/>
      <c r="K270" s="719"/>
      <c r="L270" s="711"/>
      <c r="M270" s="1761"/>
      <c r="N270" s="1406"/>
      <c r="O270" s="1406"/>
      <c r="P270" s="1762"/>
      <c r="Q270" s="1402"/>
      <c r="R270" s="1410"/>
      <c r="S270" s="1402"/>
      <c r="T270" s="1402"/>
      <c r="U270" s="1402"/>
      <c r="V270" s="1410"/>
      <c r="W270" s="1402"/>
      <c r="X270" s="1410"/>
      <c r="Y270" s="1402"/>
      <c r="Z270" s="1468"/>
    </row>
    <row r="271" spans="1:26" ht="21.95" customHeight="1">
      <c r="A271" s="726"/>
      <c r="B271" s="722"/>
      <c r="C271" s="727"/>
      <c r="D271" s="722"/>
      <c r="E271" s="719">
        <f>SUM(G271,I271,K271)</f>
        <v>0</v>
      </c>
      <c r="F271" s="719"/>
      <c r="G271" s="719">
        <f t="shared" ref="G271:G272" si="91">TRUNC(C271*F271,0)</f>
        <v>0</v>
      </c>
      <c r="H271" s="719"/>
      <c r="I271" s="719">
        <f t="shared" ref="I271:I272" si="92">TRUNC(C271*H271,0)</f>
        <v>0</v>
      </c>
      <c r="J271" s="719"/>
      <c r="K271" s="719">
        <f t="shared" ref="K271:K272" si="93">TRUNC(C271*J271,0)</f>
        <v>0</v>
      </c>
      <c r="L271" s="711"/>
      <c r="M271" s="1405"/>
      <c r="N271" s="1406"/>
      <c r="O271" s="1406"/>
      <c r="P271" s="1762"/>
      <c r="Q271" s="1402"/>
      <c r="R271" s="1410"/>
      <c r="S271" s="1410"/>
      <c r="T271" s="1410"/>
      <c r="U271" s="1410"/>
      <c r="V271" s="1410"/>
      <c r="W271" s="1410"/>
      <c r="X271" s="1410"/>
      <c r="Y271" s="1402"/>
      <c r="Z271" s="1468"/>
    </row>
    <row r="272" spans="1:26" ht="21.95" customHeight="1">
      <c r="A272" s="728"/>
      <c r="B272" s="729"/>
      <c r="C272" s="730"/>
      <c r="D272" s="729"/>
      <c r="E272" s="731">
        <f t="shared" ref="E272" si="94">SUM(G272,I272,K272)</f>
        <v>0</v>
      </c>
      <c r="F272" s="731"/>
      <c r="G272" s="731">
        <f t="shared" si="91"/>
        <v>0</v>
      </c>
      <c r="H272" s="731"/>
      <c r="I272" s="731">
        <f t="shared" si="92"/>
        <v>0</v>
      </c>
      <c r="J272" s="731"/>
      <c r="K272" s="731">
        <f t="shared" si="93"/>
        <v>0</v>
      </c>
      <c r="L272" s="732"/>
      <c r="M272" s="1761"/>
      <c r="N272" s="1406"/>
      <c r="O272" s="1476"/>
      <c r="P272" s="1762"/>
      <c r="Q272" s="1402"/>
      <c r="R272" s="1410"/>
      <c r="S272" s="1410"/>
      <c r="T272" s="1410"/>
      <c r="U272" s="1410"/>
      <c r="V272" s="1475"/>
      <c r="W272" s="1410"/>
      <c r="X272" s="1410"/>
      <c r="Y272" s="1410"/>
      <c r="Z272" s="1468"/>
    </row>
    <row r="273" spans="1:26" ht="21.95" customHeight="1">
      <c r="A273" s="733" t="s">
        <v>795</v>
      </c>
      <c r="B273" s="734"/>
      <c r="C273" s="734"/>
      <c r="D273" s="735"/>
      <c r="E273" s="736">
        <f>G273+I273+K273</f>
        <v>61502</v>
      </c>
      <c r="F273" s="737"/>
      <c r="G273" s="736">
        <f>SUM(G255:G272)</f>
        <v>0</v>
      </c>
      <c r="H273" s="737"/>
      <c r="I273" s="738">
        <f>SUM(I255:I272)</f>
        <v>2</v>
      </c>
      <c r="J273" s="737"/>
      <c r="K273" s="736">
        <f>SUM(K255:K272)</f>
        <v>61500</v>
      </c>
      <c r="L273" s="739"/>
      <c r="M273" s="1457" t="s">
        <v>795</v>
      </c>
      <c r="N273" s="1435"/>
      <c r="O273" s="1435"/>
      <c r="P273" s="1436"/>
      <c r="Q273" s="1437">
        <f>S273+U273+W273+Y273</f>
        <v>2912000</v>
      </c>
      <c r="R273" s="1438"/>
      <c r="S273" s="1437">
        <f>SUM(S254:S272)</f>
        <v>0</v>
      </c>
      <c r="T273" s="1437"/>
      <c r="U273" s="1439">
        <f>SUM(U254:U272)</f>
        <v>0</v>
      </c>
      <c r="V273" s="1438"/>
      <c r="W273" s="1437">
        <f>SUM(W254:W272)</f>
        <v>2912000</v>
      </c>
      <c r="X273" s="1438"/>
      <c r="Y273" s="1437">
        <f>SUM(Y254:Y272)</f>
        <v>0</v>
      </c>
      <c r="Z273" s="1440"/>
    </row>
    <row r="274" spans="1:26" ht="21.95" customHeight="1">
      <c r="A274" s="681"/>
      <c r="B274" s="682"/>
      <c r="C274" s="682"/>
      <c r="D274" s="683"/>
      <c r="E274" s="2046" t="s">
        <v>937</v>
      </c>
      <c r="F274" s="2046"/>
      <c r="G274" s="2046"/>
      <c r="H274" s="2046"/>
      <c r="I274" s="684"/>
      <c r="J274" s="684"/>
      <c r="K274" s="684"/>
      <c r="L274" s="685"/>
      <c r="M274" s="1416" t="s">
        <v>1592</v>
      </c>
      <c r="N274" s="1394"/>
      <c r="O274" s="1394"/>
      <c r="P274" s="1393"/>
      <c r="Q274" s="2082" t="s">
        <v>1593</v>
      </c>
      <c r="R274" s="2082"/>
      <c r="S274" s="2082"/>
      <c r="T274" s="2082"/>
      <c r="U274" s="2082"/>
      <c r="V274" s="2082"/>
      <c r="W274" s="1394"/>
      <c r="X274" s="1394"/>
      <c r="Y274" s="1394"/>
      <c r="Z274" s="1417"/>
    </row>
    <row r="275" spans="1:26" ht="21.95" customHeight="1">
      <c r="A275" s="746" t="s">
        <v>947</v>
      </c>
      <c r="B275" s="774" t="s">
        <v>948</v>
      </c>
      <c r="C275" s="774"/>
      <c r="D275" s="774"/>
      <c r="E275" s="775"/>
      <c r="F275" s="775"/>
      <c r="G275" s="775"/>
      <c r="H275" s="775" t="s">
        <v>888</v>
      </c>
      <c r="I275" s="684"/>
      <c r="J275" s="684"/>
      <c r="K275" s="684"/>
      <c r="L275" s="685"/>
      <c r="M275" s="1416"/>
      <c r="N275" s="1394"/>
      <c r="O275" s="1394"/>
      <c r="P275" s="1393"/>
      <c r="Q275" s="1773"/>
      <c r="R275" s="1773"/>
      <c r="S275" s="1773"/>
      <c r="T275" s="1773"/>
      <c r="U275" s="1773"/>
      <c r="V275" s="1773"/>
      <c r="W275" s="1394"/>
      <c r="X275" s="1394"/>
      <c r="Y275" s="1394"/>
      <c r="Z275" s="1417"/>
    </row>
    <row r="276" spans="1:26" ht="21.95" customHeight="1">
      <c r="A276" s="806" t="s">
        <v>949</v>
      </c>
      <c r="B276" s="807"/>
      <c r="C276" s="807"/>
      <c r="D276" s="807"/>
      <c r="E276" s="808"/>
      <c r="F276" s="809"/>
      <c r="G276" s="1771"/>
      <c r="H276" s="811"/>
      <c r="I276" s="812"/>
      <c r="J276" s="812"/>
      <c r="K276" s="813"/>
      <c r="L276" s="814"/>
      <c r="M276" s="1392" t="s">
        <v>787</v>
      </c>
      <c r="N276" s="1418">
        <f>Q298</f>
        <v>3424000</v>
      </c>
      <c r="O276" s="1419" t="s">
        <v>3</v>
      </c>
      <c r="P276" s="1393"/>
      <c r="Q276" s="1979" t="s">
        <v>1579</v>
      </c>
      <c r="R276" s="1979"/>
      <c r="S276" s="1979"/>
      <c r="T276" s="1979"/>
      <c r="U276" s="1979"/>
      <c r="V276" s="1979"/>
      <c r="W276" s="1394"/>
      <c r="X276" s="1394"/>
      <c r="Y276" s="1394"/>
      <c r="Z276" s="1417"/>
    </row>
    <row r="277" spans="1:26" ht="21.95" customHeight="1">
      <c r="A277" s="815"/>
      <c r="B277" s="816"/>
      <c r="C277" s="816"/>
      <c r="D277" s="816"/>
      <c r="E277" s="817"/>
      <c r="F277" s="818"/>
      <c r="G277" s="819"/>
      <c r="H277" s="818"/>
      <c r="I277" s="819"/>
      <c r="J277" s="818"/>
      <c r="K277" s="819"/>
      <c r="L277" s="820"/>
      <c r="M277" s="1980" t="s">
        <v>646</v>
      </c>
      <c r="N277" s="1986" t="s">
        <v>788</v>
      </c>
      <c r="O277" s="1986" t="s">
        <v>118</v>
      </c>
      <c r="P277" s="1986" t="s">
        <v>5</v>
      </c>
      <c r="Q277" s="1987" t="s">
        <v>789</v>
      </c>
      <c r="R277" s="1990" t="s">
        <v>790</v>
      </c>
      <c r="S277" s="2055"/>
      <c r="T277" s="2056" t="s">
        <v>862</v>
      </c>
      <c r="U277" s="2057"/>
      <c r="V277" s="2057"/>
      <c r="W277" s="2057"/>
      <c r="X277" s="2057"/>
      <c r="Y277" s="2058"/>
      <c r="Z277" s="2048" t="s">
        <v>863</v>
      </c>
    </row>
    <row r="278" spans="1:26" ht="21.95" customHeight="1">
      <c r="A278" s="712"/>
      <c r="B278" s="720"/>
      <c r="C278" s="727"/>
      <c r="D278" s="722"/>
      <c r="E278" s="719"/>
      <c r="F278" s="719"/>
      <c r="G278" s="719"/>
      <c r="H278" s="719"/>
      <c r="I278" s="719"/>
      <c r="J278" s="719"/>
      <c r="K278" s="719"/>
      <c r="L278" s="711"/>
      <c r="M278" s="2067"/>
      <c r="N278" s="2051"/>
      <c r="O278" s="2051"/>
      <c r="P278" s="2051"/>
      <c r="Q278" s="2053"/>
      <c r="R278" s="1995" t="s">
        <v>650</v>
      </c>
      <c r="S278" s="1996"/>
      <c r="T278" s="1995" t="s">
        <v>121</v>
      </c>
      <c r="U278" s="1996"/>
      <c r="V278" s="1995" t="s">
        <v>122</v>
      </c>
      <c r="W278" s="1996"/>
      <c r="X278" s="2016" t="s">
        <v>651</v>
      </c>
      <c r="Y278" s="2017"/>
      <c r="Z278" s="2049"/>
    </row>
    <row r="279" spans="1:26" ht="21.95" customHeight="1">
      <c r="A279" s="712" t="s">
        <v>951</v>
      </c>
      <c r="B279" s="720" t="s">
        <v>952</v>
      </c>
      <c r="C279" s="727"/>
      <c r="D279" s="722"/>
      <c r="E279" s="719">
        <v>1</v>
      </c>
      <c r="F279" s="719" t="s">
        <v>706</v>
      </c>
      <c r="G279" s="719"/>
      <c r="H279" s="719" t="s">
        <v>953</v>
      </c>
      <c r="I279" s="821">
        <v>0.5</v>
      </c>
      <c r="J279" s="719" t="s">
        <v>706</v>
      </c>
      <c r="K279" s="719"/>
      <c r="L279" s="711"/>
      <c r="M279" s="2068"/>
      <c r="N279" s="2052"/>
      <c r="O279" s="2052"/>
      <c r="P279" s="2052"/>
      <c r="Q279" s="2054"/>
      <c r="R279" s="1396" t="s">
        <v>4</v>
      </c>
      <c r="S279" s="1396" t="s">
        <v>792</v>
      </c>
      <c r="T279" s="1396" t="s">
        <v>4</v>
      </c>
      <c r="U279" s="1396" t="s">
        <v>793</v>
      </c>
      <c r="V279" s="1396" t="s">
        <v>4</v>
      </c>
      <c r="W279" s="1396" t="s">
        <v>793</v>
      </c>
      <c r="X279" s="1396" t="s">
        <v>4</v>
      </c>
      <c r="Y279" s="1396" t="s">
        <v>793</v>
      </c>
      <c r="Z279" s="2050"/>
    </row>
    <row r="280" spans="1:26" ht="21.95" customHeight="1">
      <c r="A280" s="712"/>
      <c r="B280" s="720" t="s">
        <v>954</v>
      </c>
      <c r="C280" s="727"/>
      <c r="D280" s="722"/>
      <c r="E280" s="719">
        <v>0.5</v>
      </c>
      <c r="F280" s="719" t="s">
        <v>706</v>
      </c>
      <c r="G280" s="719"/>
      <c r="H280" s="719" t="s">
        <v>955</v>
      </c>
      <c r="I280" s="719">
        <v>2</v>
      </c>
      <c r="J280" s="719" t="s">
        <v>706</v>
      </c>
      <c r="K280" s="719"/>
      <c r="L280" s="711"/>
      <c r="M280" s="1761" t="s">
        <v>1594</v>
      </c>
      <c r="N280" s="1406"/>
      <c r="O280" s="1516">
        <v>1</v>
      </c>
      <c r="P280" s="1762" t="s">
        <v>270</v>
      </c>
      <c r="Q280" s="1424">
        <f t="shared" ref="Q280" si="95">S280+U280+W280+Y280</f>
        <v>3424000</v>
      </c>
      <c r="R280" s="1402"/>
      <c r="S280" s="1402"/>
      <c r="T280" s="1402"/>
      <c r="U280" s="1402"/>
      <c r="V280" s="1478">
        <f>'단가(사후관리)'!E31</f>
        <v>3424000</v>
      </c>
      <c r="W280" s="1478">
        <f>INT(O280*V280)</f>
        <v>3424000</v>
      </c>
      <c r="X280" s="1402"/>
      <c r="Y280" s="1402"/>
      <c r="Z280" s="1468"/>
    </row>
    <row r="281" spans="1:26" ht="21.95" customHeight="1">
      <c r="A281" s="712"/>
      <c r="B281" s="720" t="s">
        <v>959</v>
      </c>
      <c r="C281" s="727"/>
      <c r="D281" s="722"/>
      <c r="E281" s="719"/>
      <c r="F281" s="719" t="s">
        <v>706</v>
      </c>
      <c r="G281" s="719"/>
      <c r="H281" s="719"/>
      <c r="I281" s="719"/>
      <c r="J281" s="719"/>
      <c r="K281" s="719"/>
      <c r="L281" s="711"/>
      <c r="M281" s="2080" t="s">
        <v>960</v>
      </c>
      <c r="N281" s="2081"/>
      <c r="O281" s="2081"/>
      <c r="P281" s="2081"/>
      <c r="Q281" s="1402"/>
      <c r="R281" s="1410"/>
      <c r="S281" s="1410"/>
      <c r="T281" s="1410"/>
      <c r="U281" s="1410"/>
      <c r="V281" s="1410"/>
      <c r="W281" s="1410"/>
      <c r="X281" s="1402"/>
      <c r="Y281" s="1402"/>
      <c r="Z281" s="1468"/>
    </row>
    <row r="282" spans="1:26" ht="21.95" customHeight="1">
      <c r="A282" s="712"/>
      <c r="B282" s="759"/>
      <c r="C282" s="727"/>
      <c r="D282" s="722"/>
      <c r="E282" s="719"/>
      <c r="F282" s="719"/>
      <c r="G282" s="719"/>
      <c r="H282" s="719"/>
      <c r="I282" s="719"/>
      <c r="J282" s="719"/>
      <c r="K282" s="719"/>
      <c r="L282" s="711"/>
      <c r="M282" s="2080" t="s">
        <v>961</v>
      </c>
      <c r="N282" s="2081"/>
      <c r="O282" s="2081"/>
      <c r="P282" s="2081"/>
      <c r="Q282" s="1402"/>
      <c r="R282" s="1402"/>
      <c r="S282" s="1402"/>
      <c r="T282" s="1402"/>
      <c r="U282" s="1402"/>
      <c r="V282" s="1478"/>
      <c r="W282" s="1478"/>
      <c r="X282" s="1402"/>
      <c r="Y282" s="1402"/>
      <c r="Z282" s="1468"/>
    </row>
    <row r="283" spans="1:26" ht="21.95" customHeight="1">
      <c r="A283" s="712" t="s">
        <v>962</v>
      </c>
      <c r="B283" s="716" t="s">
        <v>963</v>
      </c>
      <c r="C283" s="716"/>
      <c r="D283" s="722"/>
      <c r="E283" s="719">
        <v>61500</v>
      </c>
      <c r="F283" s="719" t="s">
        <v>964</v>
      </c>
      <c r="G283" s="719" t="s">
        <v>965</v>
      </c>
      <c r="H283" s="719">
        <v>1</v>
      </c>
      <c r="I283" s="719" t="s">
        <v>966</v>
      </c>
      <c r="J283" s="719" t="s">
        <v>967</v>
      </c>
      <c r="K283" s="719">
        <f>E283*H283</f>
        <v>61500</v>
      </c>
      <c r="L283" s="711" t="s">
        <v>964</v>
      </c>
      <c r="M283" s="1405"/>
      <c r="N283" s="1406"/>
      <c r="O283" s="1406"/>
      <c r="P283" s="1762"/>
      <c r="Q283" s="1402"/>
      <c r="R283" s="1410"/>
      <c r="S283" s="1410"/>
      <c r="T283" s="1410"/>
      <c r="U283" s="1410"/>
      <c r="V283" s="1410"/>
      <c r="W283" s="1410"/>
      <c r="X283" s="1410"/>
      <c r="Y283" s="1410"/>
      <c r="Z283" s="1468"/>
    </row>
    <row r="284" spans="1:26" ht="21.95" customHeight="1">
      <c r="A284" s="712"/>
      <c r="B284" s="716"/>
      <c r="C284" s="716"/>
      <c r="D284" s="722"/>
      <c r="E284" s="719"/>
      <c r="F284" s="719"/>
      <c r="G284" s="719"/>
      <c r="H284" s="719"/>
      <c r="I284" s="719"/>
      <c r="J284" s="719"/>
      <c r="K284" s="719"/>
      <c r="L284" s="711"/>
      <c r="M284" s="1761"/>
      <c r="N284" s="1762"/>
      <c r="O284" s="1406"/>
      <c r="P284" s="1762"/>
      <c r="Q284" s="1402"/>
      <c r="R284" s="1410"/>
      <c r="S284" s="1410"/>
      <c r="T284" s="1410"/>
      <c r="U284" s="1410"/>
      <c r="V284" s="1402"/>
      <c r="W284" s="1410"/>
      <c r="X284" s="1402"/>
      <c r="Y284" s="1402"/>
      <c r="Z284" s="1468"/>
    </row>
    <row r="285" spans="1:26" ht="21.95" customHeight="1">
      <c r="A285" s="712"/>
      <c r="B285" s="716"/>
      <c r="C285" s="716"/>
      <c r="D285" s="722"/>
      <c r="E285" s="719"/>
      <c r="F285" s="719"/>
      <c r="G285" s="719"/>
      <c r="H285" s="719"/>
      <c r="I285" s="719"/>
      <c r="J285" s="719"/>
      <c r="K285" s="719"/>
      <c r="L285" s="711"/>
      <c r="M285" s="1405"/>
      <c r="N285" s="1762"/>
      <c r="O285" s="1406"/>
      <c r="P285" s="1762"/>
      <c r="Q285" s="1402"/>
      <c r="R285" s="1410"/>
      <c r="S285" s="1410"/>
      <c r="T285" s="1410"/>
      <c r="U285" s="1410"/>
      <c r="V285" s="1410"/>
      <c r="W285" s="1410"/>
      <c r="X285" s="1402"/>
      <c r="Y285" s="1402"/>
      <c r="Z285" s="1468"/>
    </row>
    <row r="286" spans="1:26" ht="21.95" customHeight="1">
      <c r="A286" s="712" t="s">
        <v>968</v>
      </c>
      <c r="B286" s="720" t="s">
        <v>969</v>
      </c>
      <c r="C286" s="720"/>
      <c r="D286" s="722"/>
      <c r="E286" s="719">
        <v>1</v>
      </c>
      <c r="F286" s="719" t="s">
        <v>970</v>
      </c>
      <c r="G286" s="719" t="s">
        <v>967</v>
      </c>
      <c r="H286" s="719"/>
      <c r="I286" s="719" t="s">
        <v>964</v>
      </c>
      <c r="J286" s="719"/>
      <c r="K286" s="719"/>
      <c r="L286" s="711"/>
      <c r="M286" s="1761"/>
      <c r="N286" s="1762"/>
      <c r="O286" s="1406"/>
      <c r="P286" s="1762"/>
      <c r="Q286" s="1402"/>
      <c r="R286" s="1410"/>
      <c r="S286" s="1410"/>
      <c r="T286" s="1410"/>
      <c r="U286" s="1410"/>
      <c r="V286" s="1402"/>
      <c r="W286" s="1410"/>
      <c r="X286" s="1402"/>
      <c r="Y286" s="1402"/>
      <c r="Z286" s="1468"/>
    </row>
    <row r="287" spans="1:26" ht="21.95" customHeight="1">
      <c r="A287" s="712"/>
      <c r="B287" s="720"/>
      <c r="C287" s="720"/>
      <c r="D287" s="722"/>
      <c r="E287" s="719"/>
      <c r="F287" s="719"/>
      <c r="G287" s="719"/>
      <c r="H287" s="719"/>
      <c r="I287" s="719"/>
      <c r="J287" s="719"/>
      <c r="K287" s="719"/>
      <c r="L287" s="711"/>
      <c r="M287" s="1405"/>
      <c r="N287" s="1406"/>
      <c r="O287" s="1406"/>
      <c r="P287" s="1762"/>
      <c r="Q287" s="1402"/>
      <c r="R287" s="1410"/>
      <c r="S287" s="1410"/>
      <c r="T287" s="1410"/>
      <c r="U287" s="1410"/>
      <c r="V287" s="1410"/>
      <c r="W287" s="1410"/>
      <c r="X287" s="1410"/>
      <c r="Y287" s="1410"/>
      <c r="Z287" s="1468"/>
    </row>
    <row r="288" spans="1:26" ht="21.95" customHeight="1">
      <c r="A288" s="712" t="s">
        <v>971</v>
      </c>
      <c r="B288" s="722" t="s">
        <v>223</v>
      </c>
      <c r="C288" s="720">
        <v>2</v>
      </c>
      <c r="D288" s="722" t="s">
        <v>269</v>
      </c>
      <c r="E288" s="719"/>
      <c r="F288" s="719"/>
      <c r="G288" s="719"/>
      <c r="H288" s="719"/>
      <c r="I288" s="719"/>
      <c r="J288" s="719"/>
      <c r="K288" s="719"/>
      <c r="L288" s="711"/>
      <c r="M288" s="1761"/>
      <c r="N288" s="1406"/>
      <c r="O288" s="1406"/>
      <c r="P288" s="1762"/>
      <c r="Q288" s="1402"/>
      <c r="R288" s="1402"/>
      <c r="S288" s="1402"/>
      <c r="T288" s="1402"/>
      <c r="U288" s="1402"/>
      <c r="V288" s="1410"/>
      <c r="W288" s="1410"/>
      <c r="X288" s="1410"/>
      <c r="Y288" s="1410"/>
      <c r="Z288" s="1468"/>
    </row>
    <row r="289" spans="1:26" ht="21.95" customHeight="1">
      <c r="A289" s="725"/>
      <c r="B289" s="722"/>
      <c r="C289" s="720"/>
      <c r="D289" s="722"/>
      <c r="E289" s="719"/>
      <c r="F289" s="719"/>
      <c r="G289" s="719"/>
      <c r="H289" s="719"/>
      <c r="I289" s="719"/>
      <c r="J289" s="719"/>
      <c r="K289" s="719"/>
      <c r="L289" s="711"/>
      <c r="M289" s="1405"/>
      <c r="N289" s="1406"/>
      <c r="O289" s="1406"/>
      <c r="P289" s="1762"/>
      <c r="Q289" s="1402"/>
      <c r="R289" s="1410"/>
      <c r="S289" s="1410"/>
      <c r="T289" s="1410"/>
      <c r="U289" s="1410"/>
      <c r="V289" s="1410"/>
      <c r="W289" s="1410"/>
      <c r="X289" s="1410"/>
      <c r="Y289" s="1410"/>
      <c r="Z289" s="1468"/>
    </row>
    <row r="290" spans="1:26" ht="21.95" customHeight="1">
      <c r="A290" s="712" t="s">
        <v>972</v>
      </c>
      <c r="B290" s="722"/>
      <c r="C290" s="720"/>
      <c r="D290" s="722"/>
      <c r="E290" s="719"/>
      <c r="F290" s="719"/>
      <c r="G290" s="719"/>
      <c r="H290" s="719"/>
      <c r="I290" s="719"/>
      <c r="J290" s="719"/>
      <c r="K290" s="719"/>
      <c r="L290" s="711"/>
      <c r="M290" s="1405"/>
      <c r="N290" s="1406"/>
      <c r="O290" s="1406"/>
      <c r="P290" s="1762"/>
      <c r="Q290" s="1402"/>
      <c r="R290" s="1410"/>
      <c r="S290" s="1410"/>
      <c r="T290" s="1410"/>
      <c r="U290" s="1410"/>
      <c r="V290" s="1410"/>
      <c r="W290" s="1410"/>
      <c r="X290" s="1410"/>
      <c r="Y290" s="1410"/>
      <c r="Z290" s="1468"/>
    </row>
    <row r="291" spans="1:26" ht="21.95" customHeight="1">
      <c r="A291" s="712"/>
      <c r="B291" s="720"/>
      <c r="C291" s="720"/>
      <c r="D291" s="722"/>
      <c r="E291" s="719"/>
      <c r="F291" s="719"/>
      <c r="G291" s="719"/>
      <c r="H291" s="719"/>
      <c r="I291" s="719"/>
      <c r="J291" s="719"/>
      <c r="K291" s="719"/>
      <c r="L291" s="711"/>
      <c r="M291" s="1405"/>
      <c r="N291" s="1406"/>
      <c r="O291" s="1406"/>
      <c r="P291" s="1762"/>
      <c r="Q291" s="1402"/>
      <c r="R291" s="1410"/>
      <c r="S291" s="1410"/>
      <c r="T291" s="1410"/>
      <c r="U291" s="1410"/>
      <c r="V291" s="1410"/>
      <c r="W291" s="1410"/>
      <c r="X291" s="1410"/>
      <c r="Y291" s="1410"/>
      <c r="Z291" s="1468"/>
    </row>
    <row r="292" spans="1:26" ht="21.95" customHeight="1">
      <c r="A292" s="712"/>
      <c r="B292" s="720"/>
      <c r="C292" s="720"/>
      <c r="D292" s="722"/>
      <c r="E292" s="719"/>
      <c r="F292" s="719"/>
      <c r="G292" s="719"/>
      <c r="H292" s="719"/>
      <c r="I292" s="719"/>
      <c r="J292" s="719"/>
      <c r="K292" s="719"/>
      <c r="L292" s="711"/>
      <c r="M292" s="1761"/>
      <c r="N292" s="1762"/>
      <c r="O292" s="1406"/>
      <c r="P292" s="1762"/>
      <c r="Q292" s="1402"/>
      <c r="R292" s="1475"/>
      <c r="S292" s="1402"/>
      <c r="T292" s="1402"/>
      <c r="U292" s="1402"/>
      <c r="V292" s="1410"/>
      <c r="W292" s="1410"/>
      <c r="X292" s="1402"/>
      <c r="Y292" s="1402"/>
      <c r="Z292" s="1468"/>
    </row>
    <row r="293" spans="1:26" ht="21.95" customHeight="1">
      <c r="A293" s="712"/>
      <c r="B293" s="720"/>
      <c r="C293" s="720"/>
      <c r="D293" s="722"/>
      <c r="E293" s="719"/>
      <c r="F293" s="719"/>
      <c r="G293" s="719"/>
      <c r="H293" s="719"/>
      <c r="I293" s="719"/>
      <c r="J293" s="719"/>
      <c r="K293" s="719"/>
      <c r="L293" s="711"/>
      <c r="M293" s="1405"/>
      <c r="N293" s="1406"/>
      <c r="O293" s="1406"/>
      <c r="P293" s="1762"/>
      <c r="Q293" s="1402"/>
      <c r="R293" s="1410"/>
      <c r="S293" s="1410"/>
      <c r="T293" s="1410"/>
      <c r="U293" s="1410"/>
      <c r="V293" s="1410"/>
      <c r="W293" s="1410"/>
      <c r="X293" s="1410"/>
      <c r="Y293" s="1410"/>
      <c r="Z293" s="1468"/>
    </row>
    <row r="294" spans="1:26" ht="21.95" customHeight="1">
      <c r="A294" s="725"/>
      <c r="B294" s="720"/>
      <c r="C294" s="720"/>
      <c r="D294" s="722"/>
      <c r="E294" s="719"/>
      <c r="F294" s="719"/>
      <c r="G294" s="719"/>
      <c r="H294" s="719"/>
      <c r="I294" s="719"/>
      <c r="J294" s="719"/>
      <c r="K294" s="719"/>
      <c r="L294" s="711"/>
      <c r="M294" s="1405"/>
      <c r="N294" s="1406"/>
      <c r="O294" s="1406"/>
      <c r="P294" s="1762"/>
      <c r="Q294" s="1402"/>
      <c r="R294" s="1410"/>
      <c r="S294" s="1410"/>
      <c r="T294" s="1410"/>
      <c r="U294" s="1410"/>
      <c r="V294" s="1410"/>
      <c r="W294" s="1410"/>
      <c r="X294" s="1410"/>
      <c r="Y294" s="1410"/>
      <c r="Z294" s="1468"/>
    </row>
    <row r="295" spans="1:26" ht="21.95" customHeight="1">
      <c r="A295" s="726"/>
      <c r="B295" s="722"/>
      <c r="C295" s="727"/>
      <c r="D295" s="722"/>
      <c r="E295" s="719"/>
      <c r="F295" s="719"/>
      <c r="G295" s="719"/>
      <c r="H295" s="719"/>
      <c r="I295" s="719"/>
      <c r="J295" s="719"/>
      <c r="K295" s="719"/>
      <c r="L295" s="711"/>
      <c r="M295" s="1761"/>
      <c r="N295" s="1406"/>
      <c r="O295" s="1406"/>
      <c r="P295" s="1762"/>
      <c r="Q295" s="1402"/>
      <c r="R295" s="1410"/>
      <c r="S295" s="1402"/>
      <c r="T295" s="1402"/>
      <c r="U295" s="1402"/>
      <c r="V295" s="1410"/>
      <c r="W295" s="1402"/>
      <c r="X295" s="1410"/>
      <c r="Y295" s="1402"/>
      <c r="Z295" s="1468"/>
    </row>
    <row r="296" spans="1:26" ht="21.95" customHeight="1">
      <c r="A296" s="726"/>
      <c r="B296" s="722"/>
      <c r="C296" s="727"/>
      <c r="D296" s="722"/>
      <c r="E296" s="719">
        <f>SUM(G296,I296,K296)</f>
        <v>0</v>
      </c>
      <c r="F296" s="719"/>
      <c r="G296" s="719">
        <f t="shared" ref="G296:G297" si="96">TRUNC(C296*F296,0)</f>
        <v>0</v>
      </c>
      <c r="H296" s="719"/>
      <c r="I296" s="719">
        <f t="shared" ref="I296:I297" si="97">TRUNC(C296*H296,0)</f>
        <v>0</v>
      </c>
      <c r="J296" s="719"/>
      <c r="K296" s="719">
        <f t="shared" ref="K296:K297" si="98">TRUNC(C296*J296,0)</f>
        <v>0</v>
      </c>
      <c r="L296" s="711"/>
      <c r="M296" s="1405"/>
      <c r="N296" s="1406"/>
      <c r="O296" s="1406"/>
      <c r="P296" s="1762"/>
      <c r="Q296" s="1402"/>
      <c r="R296" s="1410"/>
      <c r="S296" s="1410"/>
      <c r="T296" s="1410"/>
      <c r="U296" s="1410"/>
      <c r="V296" s="1410"/>
      <c r="W296" s="1410"/>
      <c r="X296" s="1410"/>
      <c r="Y296" s="1402"/>
      <c r="Z296" s="1468"/>
    </row>
    <row r="297" spans="1:26" ht="21.95" customHeight="1">
      <c r="A297" s="728"/>
      <c r="B297" s="729"/>
      <c r="C297" s="730"/>
      <c r="D297" s="729"/>
      <c r="E297" s="731">
        <f t="shared" ref="E297" si="99">SUM(G297,I297,K297)</f>
        <v>0</v>
      </c>
      <c r="F297" s="731"/>
      <c r="G297" s="731">
        <f t="shared" si="96"/>
        <v>0</v>
      </c>
      <c r="H297" s="731"/>
      <c r="I297" s="731">
        <f t="shared" si="97"/>
        <v>0</v>
      </c>
      <c r="J297" s="731"/>
      <c r="K297" s="731">
        <f t="shared" si="98"/>
        <v>0</v>
      </c>
      <c r="L297" s="732"/>
      <c r="M297" s="1761"/>
      <c r="N297" s="1406"/>
      <c r="O297" s="1476"/>
      <c r="P297" s="1762"/>
      <c r="Q297" s="1402"/>
      <c r="R297" s="1410"/>
      <c r="S297" s="1410"/>
      <c r="T297" s="1410"/>
      <c r="U297" s="1410"/>
      <c r="V297" s="1475"/>
      <c r="W297" s="1410"/>
      <c r="X297" s="1410"/>
      <c r="Y297" s="1410"/>
      <c r="Z297" s="1468"/>
    </row>
    <row r="298" spans="1:26" ht="21.95" customHeight="1">
      <c r="A298" s="733" t="s">
        <v>795</v>
      </c>
      <c r="B298" s="734"/>
      <c r="C298" s="734"/>
      <c r="D298" s="735"/>
      <c r="E298" s="736">
        <f>G298+I298+K298</f>
        <v>61502</v>
      </c>
      <c r="F298" s="737"/>
      <c r="G298" s="736">
        <f>SUM(G280:G297)</f>
        <v>0</v>
      </c>
      <c r="H298" s="737"/>
      <c r="I298" s="738">
        <f>SUM(I280:I297)</f>
        <v>2</v>
      </c>
      <c r="J298" s="737"/>
      <c r="K298" s="736">
        <f>SUM(K280:K297)</f>
        <v>61500</v>
      </c>
      <c r="L298" s="739"/>
      <c r="M298" s="1457" t="s">
        <v>795</v>
      </c>
      <c r="N298" s="1435"/>
      <c r="O298" s="1435"/>
      <c r="P298" s="1436"/>
      <c r="Q298" s="1437">
        <f>S298+U298+W298+Y298</f>
        <v>3424000</v>
      </c>
      <c r="R298" s="1438"/>
      <c r="S298" s="1437">
        <f>SUM(S279:S297)</f>
        <v>0</v>
      </c>
      <c r="T298" s="1437"/>
      <c r="U298" s="1439">
        <f>SUM(U279:U297)</f>
        <v>0</v>
      </c>
      <c r="V298" s="1438"/>
      <c r="W298" s="1437">
        <f>SUM(W279:W297)</f>
        <v>3424000</v>
      </c>
      <c r="X298" s="1438"/>
      <c r="Y298" s="1437">
        <f>SUM(Y279:Y297)</f>
        <v>0</v>
      </c>
      <c r="Z298" s="1440"/>
    </row>
    <row r="299" spans="1:26" ht="21.95" customHeight="1">
      <c r="A299" s="681"/>
      <c r="B299" s="682"/>
      <c r="C299" s="682"/>
      <c r="D299" s="683"/>
      <c r="E299" s="2046" t="s">
        <v>937</v>
      </c>
      <c r="F299" s="2046"/>
      <c r="G299" s="2046"/>
      <c r="H299" s="2046"/>
      <c r="I299" s="684"/>
      <c r="J299" s="684"/>
      <c r="K299" s="684"/>
      <c r="L299" s="685"/>
      <c r="M299" s="1416" t="s">
        <v>1595</v>
      </c>
      <c r="N299" s="1394"/>
      <c r="O299" s="1394"/>
      <c r="P299" s="1393"/>
      <c r="Q299" s="2082" t="s">
        <v>1596</v>
      </c>
      <c r="R299" s="2082"/>
      <c r="S299" s="2082"/>
      <c r="T299" s="2082"/>
      <c r="U299" s="2082"/>
      <c r="V299" s="2082"/>
      <c r="W299" s="1394"/>
      <c r="X299" s="1394"/>
      <c r="Y299" s="1394"/>
      <c r="Z299" s="1417"/>
    </row>
    <row r="300" spans="1:26" ht="21.95" customHeight="1">
      <c r="A300" s="746" t="s">
        <v>947</v>
      </c>
      <c r="B300" s="774" t="s">
        <v>948</v>
      </c>
      <c r="C300" s="774"/>
      <c r="D300" s="774"/>
      <c r="E300" s="775"/>
      <c r="F300" s="775"/>
      <c r="G300" s="775"/>
      <c r="H300" s="775" t="s">
        <v>888</v>
      </c>
      <c r="I300" s="684"/>
      <c r="J300" s="684"/>
      <c r="K300" s="684"/>
      <c r="L300" s="685"/>
      <c r="M300" s="1416"/>
      <c r="N300" s="1394"/>
      <c r="O300" s="1394"/>
      <c r="P300" s="1393"/>
      <c r="Q300" s="1773"/>
      <c r="R300" s="1773"/>
      <c r="S300" s="1773"/>
      <c r="T300" s="1773"/>
      <c r="U300" s="1773"/>
      <c r="V300" s="1773"/>
      <c r="W300" s="1394"/>
      <c r="X300" s="1394"/>
      <c r="Y300" s="1394"/>
      <c r="Z300" s="1417"/>
    </row>
    <row r="301" spans="1:26" ht="21.95" customHeight="1">
      <c r="A301" s="806" t="s">
        <v>949</v>
      </c>
      <c r="B301" s="807"/>
      <c r="C301" s="807"/>
      <c r="D301" s="807"/>
      <c r="E301" s="808"/>
      <c r="F301" s="809"/>
      <c r="G301" s="1771"/>
      <c r="H301" s="811"/>
      <c r="I301" s="812"/>
      <c r="J301" s="812"/>
      <c r="K301" s="813"/>
      <c r="L301" s="814"/>
      <c r="M301" s="1392" t="s">
        <v>787</v>
      </c>
      <c r="N301" s="1418">
        <f>Q323</f>
        <v>140000</v>
      </c>
      <c r="O301" s="1419" t="s">
        <v>3</v>
      </c>
      <c r="P301" s="1393"/>
      <c r="Q301" s="1979" t="s">
        <v>1579</v>
      </c>
      <c r="R301" s="1979"/>
      <c r="S301" s="1979"/>
      <c r="T301" s="1979"/>
      <c r="U301" s="1979"/>
      <c r="V301" s="1979"/>
      <c r="W301" s="1394"/>
      <c r="X301" s="1394"/>
      <c r="Y301" s="1394"/>
      <c r="Z301" s="1417"/>
    </row>
    <row r="302" spans="1:26" ht="21.95" customHeight="1">
      <c r="A302" s="815"/>
      <c r="B302" s="816"/>
      <c r="C302" s="816"/>
      <c r="D302" s="816"/>
      <c r="E302" s="817"/>
      <c r="F302" s="818"/>
      <c r="G302" s="819"/>
      <c r="H302" s="818"/>
      <c r="I302" s="819"/>
      <c r="J302" s="818"/>
      <c r="K302" s="819"/>
      <c r="L302" s="820"/>
      <c r="M302" s="1980" t="s">
        <v>646</v>
      </c>
      <c r="N302" s="1986" t="s">
        <v>788</v>
      </c>
      <c r="O302" s="1986" t="s">
        <v>118</v>
      </c>
      <c r="P302" s="1986" t="s">
        <v>5</v>
      </c>
      <c r="Q302" s="1987" t="s">
        <v>789</v>
      </c>
      <c r="R302" s="1990" t="s">
        <v>790</v>
      </c>
      <c r="S302" s="2055"/>
      <c r="T302" s="2056" t="s">
        <v>862</v>
      </c>
      <c r="U302" s="2057"/>
      <c r="V302" s="2057"/>
      <c r="W302" s="2057"/>
      <c r="X302" s="2057"/>
      <c r="Y302" s="2058"/>
      <c r="Z302" s="2048" t="s">
        <v>863</v>
      </c>
    </row>
    <row r="303" spans="1:26" ht="21.95" customHeight="1">
      <c r="A303" s="712"/>
      <c r="B303" s="720"/>
      <c r="C303" s="727"/>
      <c r="D303" s="722"/>
      <c r="E303" s="719"/>
      <c r="F303" s="719"/>
      <c r="G303" s="719"/>
      <c r="H303" s="719"/>
      <c r="I303" s="719"/>
      <c r="J303" s="719"/>
      <c r="K303" s="719"/>
      <c r="L303" s="711"/>
      <c r="M303" s="2067"/>
      <c r="N303" s="2051"/>
      <c r="O303" s="2051"/>
      <c r="P303" s="2051"/>
      <c r="Q303" s="2053"/>
      <c r="R303" s="1995" t="s">
        <v>650</v>
      </c>
      <c r="S303" s="1996"/>
      <c r="T303" s="1995" t="s">
        <v>121</v>
      </c>
      <c r="U303" s="1996"/>
      <c r="V303" s="1995" t="s">
        <v>122</v>
      </c>
      <c r="W303" s="1996"/>
      <c r="X303" s="2016" t="s">
        <v>651</v>
      </c>
      <c r="Y303" s="2017"/>
      <c r="Z303" s="2049"/>
    </row>
    <row r="304" spans="1:26" ht="21.95" customHeight="1">
      <c r="A304" s="712" t="s">
        <v>951</v>
      </c>
      <c r="B304" s="720" t="s">
        <v>952</v>
      </c>
      <c r="C304" s="727"/>
      <c r="D304" s="722"/>
      <c r="E304" s="719">
        <v>1</v>
      </c>
      <c r="F304" s="719" t="s">
        <v>706</v>
      </c>
      <c r="G304" s="719"/>
      <c r="H304" s="719" t="s">
        <v>953</v>
      </c>
      <c r="I304" s="821">
        <v>0.5</v>
      </c>
      <c r="J304" s="719" t="s">
        <v>706</v>
      </c>
      <c r="K304" s="719"/>
      <c r="L304" s="711"/>
      <c r="M304" s="2068"/>
      <c r="N304" s="2052"/>
      <c r="O304" s="2052"/>
      <c r="P304" s="2052"/>
      <c r="Q304" s="2054"/>
      <c r="R304" s="1396" t="s">
        <v>4</v>
      </c>
      <c r="S304" s="1396" t="s">
        <v>792</v>
      </c>
      <c r="T304" s="1396" t="s">
        <v>4</v>
      </c>
      <c r="U304" s="1396" t="s">
        <v>793</v>
      </c>
      <c r="V304" s="1396" t="s">
        <v>4</v>
      </c>
      <c r="W304" s="1396" t="s">
        <v>793</v>
      </c>
      <c r="X304" s="1396" t="s">
        <v>4</v>
      </c>
      <c r="Y304" s="1396" t="s">
        <v>793</v>
      </c>
      <c r="Z304" s="2050"/>
    </row>
    <row r="305" spans="1:26" ht="21.95" customHeight="1">
      <c r="A305" s="712"/>
      <c r="B305" s="720" t="s">
        <v>954</v>
      </c>
      <c r="C305" s="727"/>
      <c r="D305" s="722"/>
      <c r="E305" s="719">
        <v>0.5</v>
      </c>
      <c r="F305" s="719" t="s">
        <v>706</v>
      </c>
      <c r="G305" s="719"/>
      <c r="H305" s="719" t="s">
        <v>955</v>
      </c>
      <c r="I305" s="719">
        <v>2</v>
      </c>
      <c r="J305" s="719" t="s">
        <v>706</v>
      </c>
      <c r="K305" s="719"/>
      <c r="L305" s="711"/>
      <c r="M305" s="1761" t="s">
        <v>1597</v>
      </c>
      <c r="N305" s="1406"/>
      <c r="O305" s="1516">
        <v>1</v>
      </c>
      <c r="P305" s="1762" t="s">
        <v>270</v>
      </c>
      <c r="Q305" s="1424">
        <f t="shared" ref="Q305" si="100">S305+U305+W305+Y305</f>
        <v>140000</v>
      </c>
      <c r="R305" s="1402"/>
      <c r="S305" s="1402"/>
      <c r="T305" s="1402"/>
      <c r="U305" s="1402"/>
      <c r="V305" s="1478">
        <f>'단가(사후관리)'!E32</f>
        <v>140000</v>
      </c>
      <c r="W305" s="1478">
        <f>INT(O305*V305)</f>
        <v>140000</v>
      </c>
      <c r="X305" s="1402"/>
      <c r="Y305" s="1402"/>
      <c r="Z305" s="1468"/>
    </row>
    <row r="306" spans="1:26" ht="21.95" customHeight="1">
      <c r="A306" s="712"/>
      <c r="B306" s="720" t="s">
        <v>959</v>
      </c>
      <c r="C306" s="727"/>
      <c r="D306" s="722"/>
      <c r="E306" s="719"/>
      <c r="F306" s="719" t="s">
        <v>706</v>
      </c>
      <c r="G306" s="719"/>
      <c r="H306" s="719"/>
      <c r="I306" s="719"/>
      <c r="J306" s="719"/>
      <c r="K306" s="719"/>
      <c r="L306" s="711"/>
      <c r="M306" s="2080" t="s">
        <v>960</v>
      </c>
      <c r="N306" s="2081"/>
      <c r="O306" s="2081"/>
      <c r="P306" s="2081"/>
      <c r="Q306" s="1402"/>
      <c r="R306" s="1410"/>
      <c r="S306" s="1410"/>
      <c r="T306" s="1410"/>
      <c r="U306" s="1410"/>
      <c r="V306" s="1410"/>
      <c r="W306" s="1410"/>
      <c r="X306" s="1402"/>
      <c r="Y306" s="1402"/>
      <c r="Z306" s="1468"/>
    </row>
    <row r="307" spans="1:26" ht="21.95" customHeight="1">
      <c r="A307" s="712"/>
      <c r="B307" s="759"/>
      <c r="C307" s="727"/>
      <c r="D307" s="722"/>
      <c r="E307" s="719"/>
      <c r="F307" s="719"/>
      <c r="G307" s="719"/>
      <c r="H307" s="719"/>
      <c r="I307" s="719"/>
      <c r="J307" s="719"/>
      <c r="K307" s="719"/>
      <c r="L307" s="711"/>
      <c r="M307" s="2080" t="s">
        <v>961</v>
      </c>
      <c r="N307" s="2081"/>
      <c r="O307" s="2081"/>
      <c r="P307" s="2081"/>
      <c r="Q307" s="1402"/>
      <c r="R307" s="1402"/>
      <c r="S307" s="1402"/>
      <c r="T307" s="1402"/>
      <c r="U307" s="1402"/>
      <c r="V307" s="1478"/>
      <c r="W307" s="1478"/>
      <c r="X307" s="1402"/>
      <c r="Y307" s="1402"/>
      <c r="Z307" s="1468"/>
    </row>
    <row r="308" spans="1:26" ht="21.95" customHeight="1">
      <c r="A308" s="712" t="s">
        <v>962</v>
      </c>
      <c r="B308" s="716" t="s">
        <v>963</v>
      </c>
      <c r="C308" s="716"/>
      <c r="D308" s="722"/>
      <c r="E308" s="719">
        <v>61500</v>
      </c>
      <c r="F308" s="719" t="s">
        <v>964</v>
      </c>
      <c r="G308" s="719" t="s">
        <v>965</v>
      </c>
      <c r="H308" s="719">
        <v>1</v>
      </c>
      <c r="I308" s="719" t="s">
        <v>966</v>
      </c>
      <c r="J308" s="719" t="s">
        <v>967</v>
      </c>
      <c r="K308" s="719">
        <f>E308*H308</f>
        <v>61500</v>
      </c>
      <c r="L308" s="711" t="s">
        <v>964</v>
      </c>
      <c r="M308" s="1405"/>
      <c r="N308" s="1406"/>
      <c r="O308" s="1406"/>
      <c r="P308" s="1762"/>
      <c r="Q308" s="1402"/>
      <c r="R308" s="1410"/>
      <c r="S308" s="1410"/>
      <c r="T308" s="1410"/>
      <c r="U308" s="1410"/>
      <c r="V308" s="1410"/>
      <c r="W308" s="1410"/>
      <c r="X308" s="1410"/>
      <c r="Y308" s="1410"/>
      <c r="Z308" s="1468"/>
    </row>
    <row r="309" spans="1:26" ht="21.95" customHeight="1">
      <c r="A309" s="712"/>
      <c r="B309" s="716"/>
      <c r="C309" s="716"/>
      <c r="D309" s="722"/>
      <c r="E309" s="719"/>
      <c r="F309" s="719"/>
      <c r="G309" s="719"/>
      <c r="H309" s="719"/>
      <c r="I309" s="719"/>
      <c r="J309" s="719"/>
      <c r="K309" s="719"/>
      <c r="L309" s="711"/>
      <c r="M309" s="1761"/>
      <c r="N309" s="1762"/>
      <c r="O309" s="1406"/>
      <c r="P309" s="1762"/>
      <c r="Q309" s="1402"/>
      <c r="R309" s="1410"/>
      <c r="S309" s="1410"/>
      <c r="T309" s="1410"/>
      <c r="U309" s="1410"/>
      <c r="V309" s="1402"/>
      <c r="W309" s="1410"/>
      <c r="X309" s="1402"/>
      <c r="Y309" s="1402"/>
      <c r="Z309" s="1468"/>
    </row>
    <row r="310" spans="1:26" ht="21.95" customHeight="1">
      <c r="A310" s="712"/>
      <c r="B310" s="716"/>
      <c r="C310" s="716"/>
      <c r="D310" s="722"/>
      <c r="E310" s="719"/>
      <c r="F310" s="719"/>
      <c r="G310" s="719"/>
      <c r="H310" s="719"/>
      <c r="I310" s="719"/>
      <c r="J310" s="719"/>
      <c r="K310" s="719"/>
      <c r="L310" s="711"/>
      <c r="M310" s="1405"/>
      <c r="N310" s="1762"/>
      <c r="O310" s="1406"/>
      <c r="P310" s="1762"/>
      <c r="Q310" s="1402"/>
      <c r="R310" s="1410"/>
      <c r="S310" s="1410"/>
      <c r="T310" s="1410"/>
      <c r="U310" s="1410"/>
      <c r="V310" s="1410"/>
      <c r="W310" s="1410"/>
      <c r="X310" s="1402"/>
      <c r="Y310" s="1402"/>
      <c r="Z310" s="1468"/>
    </row>
    <row r="311" spans="1:26" ht="21.95" customHeight="1">
      <c r="A311" s="712" t="s">
        <v>968</v>
      </c>
      <c r="B311" s="720" t="s">
        <v>969</v>
      </c>
      <c r="C311" s="720"/>
      <c r="D311" s="722"/>
      <c r="E311" s="719">
        <v>1</v>
      </c>
      <c r="F311" s="719" t="s">
        <v>970</v>
      </c>
      <c r="G311" s="719" t="s">
        <v>967</v>
      </c>
      <c r="H311" s="719"/>
      <c r="I311" s="719" t="s">
        <v>964</v>
      </c>
      <c r="J311" s="719"/>
      <c r="K311" s="719"/>
      <c r="L311" s="711"/>
      <c r="M311" s="1761"/>
      <c r="N311" s="1762"/>
      <c r="O311" s="1406"/>
      <c r="P311" s="1762"/>
      <c r="Q311" s="1402"/>
      <c r="R311" s="1410"/>
      <c r="S311" s="1410"/>
      <c r="T311" s="1410"/>
      <c r="U311" s="1410"/>
      <c r="V311" s="1402"/>
      <c r="W311" s="1410"/>
      <c r="X311" s="1402"/>
      <c r="Y311" s="1402"/>
      <c r="Z311" s="1468"/>
    </row>
    <row r="312" spans="1:26" ht="21.95" customHeight="1">
      <c r="A312" s="712"/>
      <c r="B312" s="720"/>
      <c r="C312" s="720"/>
      <c r="D312" s="722"/>
      <c r="E312" s="719"/>
      <c r="F312" s="719"/>
      <c r="G312" s="719"/>
      <c r="H312" s="719"/>
      <c r="I312" s="719"/>
      <c r="J312" s="719"/>
      <c r="K312" s="719"/>
      <c r="L312" s="711"/>
      <c r="M312" s="1405"/>
      <c r="N312" s="1406"/>
      <c r="O312" s="1406"/>
      <c r="P312" s="1762"/>
      <c r="Q312" s="1402"/>
      <c r="R312" s="1410"/>
      <c r="S312" s="1410"/>
      <c r="T312" s="1410"/>
      <c r="U312" s="1410"/>
      <c r="V312" s="1410"/>
      <c r="W312" s="1410"/>
      <c r="X312" s="1410"/>
      <c r="Y312" s="1410"/>
      <c r="Z312" s="1468"/>
    </row>
    <row r="313" spans="1:26" ht="21.95" customHeight="1">
      <c r="A313" s="712" t="s">
        <v>971</v>
      </c>
      <c r="B313" s="722" t="s">
        <v>223</v>
      </c>
      <c r="C313" s="720">
        <v>2</v>
      </c>
      <c r="D313" s="722" t="s">
        <v>269</v>
      </c>
      <c r="E313" s="719"/>
      <c r="F313" s="719"/>
      <c r="G313" s="719"/>
      <c r="H313" s="719"/>
      <c r="I313" s="719"/>
      <c r="J313" s="719"/>
      <c r="K313" s="719"/>
      <c r="L313" s="711"/>
      <c r="M313" s="1761"/>
      <c r="N313" s="1406"/>
      <c r="O313" s="1406"/>
      <c r="P313" s="1762"/>
      <c r="Q313" s="1402"/>
      <c r="R313" s="1402"/>
      <c r="S313" s="1402"/>
      <c r="T313" s="1402"/>
      <c r="U313" s="1402"/>
      <c r="V313" s="1410"/>
      <c r="W313" s="1410"/>
      <c r="X313" s="1410"/>
      <c r="Y313" s="1410"/>
      <c r="Z313" s="1468"/>
    </row>
    <row r="314" spans="1:26" ht="21.95" customHeight="1">
      <c r="A314" s="725"/>
      <c r="B314" s="722"/>
      <c r="C314" s="720"/>
      <c r="D314" s="722"/>
      <c r="E314" s="719"/>
      <c r="F314" s="719"/>
      <c r="G314" s="719"/>
      <c r="H314" s="719"/>
      <c r="I314" s="719"/>
      <c r="J314" s="719"/>
      <c r="K314" s="719"/>
      <c r="L314" s="711"/>
      <c r="M314" s="1405"/>
      <c r="N314" s="1406"/>
      <c r="O314" s="1406"/>
      <c r="P314" s="1762"/>
      <c r="Q314" s="1402"/>
      <c r="R314" s="1410"/>
      <c r="S314" s="1410"/>
      <c r="T314" s="1410"/>
      <c r="U314" s="1410"/>
      <c r="V314" s="1410"/>
      <c r="W314" s="1410"/>
      <c r="X314" s="1410"/>
      <c r="Y314" s="1410"/>
      <c r="Z314" s="1468"/>
    </row>
    <row r="315" spans="1:26" ht="21.95" customHeight="1">
      <c r="A315" s="712" t="s">
        <v>972</v>
      </c>
      <c r="B315" s="722"/>
      <c r="C315" s="720"/>
      <c r="D315" s="722"/>
      <c r="E315" s="719"/>
      <c r="F315" s="719"/>
      <c r="G315" s="719"/>
      <c r="H315" s="719"/>
      <c r="I315" s="719"/>
      <c r="J315" s="719"/>
      <c r="K315" s="719"/>
      <c r="L315" s="711"/>
      <c r="M315" s="1405"/>
      <c r="N315" s="1406"/>
      <c r="O315" s="1406"/>
      <c r="P315" s="1762"/>
      <c r="Q315" s="1402"/>
      <c r="R315" s="1410"/>
      <c r="S315" s="1410"/>
      <c r="T315" s="1410"/>
      <c r="U315" s="1410"/>
      <c r="V315" s="1410"/>
      <c r="W315" s="1410"/>
      <c r="X315" s="1410"/>
      <c r="Y315" s="1410"/>
      <c r="Z315" s="1468"/>
    </row>
    <row r="316" spans="1:26" ht="21.95" customHeight="1">
      <c r="A316" s="712"/>
      <c r="B316" s="720"/>
      <c r="C316" s="720"/>
      <c r="D316" s="722"/>
      <c r="E316" s="719"/>
      <c r="F316" s="719"/>
      <c r="G316" s="719"/>
      <c r="H316" s="719"/>
      <c r="I316" s="719"/>
      <c r="J316" s="719"/>
      <c r="K316" s="719"/>
      <c r="L316" s="711"/>
      <c r="M316" s="1405"/>
      <c r="N316" s="1406"/>
      <c r="O316" s="1406"/>
      <c r="P316" s="1762"/>
      <c r="Q316" s="1402"/>
      <c r="R316" s="1410"/>
      <c r="S316" s="1410"/>
      <c r="T316" s="1410"/>
      <c r="U316" s="1410"/>
      <c r="V316" s="1410"/>
      <c r="W316" s="1410"/>
      <c r="X316" s="1410"/>
      <c r="Y316" s="1410"/>
      <c r="Z316" s="1468"/>
    </row>
    <row r="317" spans="1:26" ht="21.95" customHeight="1">
      <c r="A317" s="712"/>
      <c r="B317" s="720"/>
      <c r="C317" s="720"/>
      <c r="D317" s="722"/>
      <c r="E317" s="719"/>
      <c r="F317" s="719"/>
      <c r="G317" s="719"/>
      <c r="H317" s="719"/>
      <c r="I317" s="719"/>
      <c r="J317" s="719"/>
      <c r="K317" s="719"/>
      <c r="L317" s="711"/>
      <c r="M317" s="1761"/>
      <c r="N317" s="1762"/>
      <c r="O317" s="1406"/>
      <c r="P317" s="1762"/>
      <c r="Q317" s="1402"/>
      <c r="R317" s="1475"/>
      <c r="S317" s="1402"/>
      <c r="T317" s="1402"/>
      <c r="U317" s="1402"/>
      <c r="V317" s="1410"/>
      <c r="W317" s="1410"/>
      <c r="X317" s="1402"/>
      <c r="Y317" s="1402"/>
      <c r="Z317" s="1468"/>
    </row>
    <row r="318" spans="1:26" ht="21.95" customHeight="1">
      <c r="A318" s="712"/>
      <c r="B318" s="720"/>
      <c r="C318" s="720"/>
      <c r="D318" s="722"/>
      <c r="E318" s="719"/>
      <c r="F318" s="719"/>
      <c r="G318" s="719"/>
      <c r="H318" s="719"/>
      <c r="I318" s="719"/>
      <c r="J318" s="719"/>
      <c r="K318" s="719"/>
      <c r="L318" s="711"/>
      <c r="M318" s="1405"/>
      <c r="N318" s="1406"/>
      <c r="O318" s="1406"/>
      <c r="P318" s="1762"/>
      <c r="Q318" s="1402"/>
      <c r="R318" s="1410"/>
      <c r="S318" s="1410"/>
      <c r="T318" s="1410"/>
      <c r="U318" s="1410"/>
      <c r="V318" s="1410"/>
      <c r="W318" s="1410"/>
      <c r="X318" s="1410"/>
      <c r="Y318" s="1410"/>
      <c r="Z318" s="1468"/>
    </row>
    <row r="319" spans="1:26" ht="21.95" customHeight="1">
      <c r="A319" s="725"/>
      <c r="B319" s="720"/>
      <c r="C319" s="720"/>
      <c r="D319" s="722"/>
      <c r="E319" s="719"/>
      <c r="F319" s="719"/>
      <c r="G319" s="719"/>
      <c r="H319" s="719"/>
      <c r="I319" s="719"/>
      <c r="J319" s="719"/>
      <c r="K319" s="719"/>
      <c r="L319" s="711"/>
      <c r="M319" s="1405"/>
      <c r="N319" s="1406"/>
      <c r="O319" s="1406"/>
      <c r="P319" s="1762"/>
      <c r="Q319" s="1402"/>
      <c r="R319" s="1410"/>
      <c r="S319" s="1410"/>
      <c r="T319" s="1410"/>
      <c r="U319" s="1410"/>
      <c r="V319" s="1410"/>
      <c r="W319" s="1410"/>
      <c r="X319" s="1410"/>
      <c r="Y319" s="1410"/>
      <c r="Z319" s="1468"/>
    </row>
    <row r="320" spans="1:26" ht="21.95" customHeight="1">
      <c r="A320" s="726"/>
      <c r="B320" s="722"/>
      <c r="C320" s="727"/>
      <c r="D320" s="722"/>
      <c r="E320" s="719"/>
      <c r="F320" s="719"/>
      <c r="G320" s="719"/>
      <c r="H320" s="719"/>
      <c r="I320" s="719"/>
      <c r="J320" s="719"/>
      <c r="K320" s="719"/>
      <c r="L320" s="711"/>
      <c r="M320" s="1761"/>
      <c r="N320" s="1406"/>
      <c r="O320" s="1406"/>
      <c r="P320" s="1762"/>
      <c r="Q320" s="1402"/>
      <c r="R320" s="1410"/>
      <c r="S320" s="1402"/>
      <c r="T320" s="1402"/>
      <c r="U320" s="1402"/>
      <c r="V320" s="1410"/>
      <c r="W320" s="1402"/>
      <c r="X320" s="1410"/>
      <c r="Y320" s="1402"/>
      <c r="Z320" s="1468"/>
    </row>
    <row r="321" spans="1:26" ht="21.95" customHeight="1">
      <c r="A321" s="726"/>
      <c r="B321" s="722"/>
      <c r="C321" s="727"/>
      <c r="D321" s="722"/>
      <c r="E321" s="719">
        <f>SUM(G321,I321,K321)</f>
        <v>0</v>
      </c>
      <c r="F321" s="719"/>
      <c r="G321" s="719">
        <f t="shared" ref="G321:G322" si="101">TRUNC(C321*F321,0)</f>
        <v>0</v>
      </c>
      <c r="H321" s="719"/>
      <c r="I321" s="719">
        <f t="shared" ref="I321:I322" si="102">TRUNC(C321*H321,0)</f>
        <v>0</v>
      </c>
      <c r="J321" s="719"/>
      <c r="K321" s="719">
        <f t="shared" ref="K321:K322" si="103">TRUNC(C321*J321,0)</f>
        <v>0</v>
      </c>
      <c r="L321" s="711"/>
      <c r="M321" s="1405"/>
      <c r="N321" s="1406"/>
      <c r="O321" s="1406"/>
      <c r="P321" s="1762"/>
      <c r="Q321" s="1402"/>
      <c r="R321" s="1410"/>
      <c r="S321" s="1410"/>
      <c r="T321" s="1410"/>
      <c r="U321" s="1410"/>
      <c r="V321" s="1410"/>
      <c r="W321" s="1410"/>
      <c r="X321" s="1410"/>
      <c r="Y321" s="1402"/>
      <c r="Z321" s="1468"/>
    </row>
    <row r="322" spans="1:26" ht="21.95" customHeight="1">
      <c r="A322" s="728"/>
      <c r="B322" s="729"/>
      <c r="C322" s="730"/>
      <c r="D322" s="729"/>
      <c r="E322" s="731">
        <f t="shared" ref="E322" si="104">SUM(G322,I322,K322)</f>
        <v>0</v>
      </c>
      <c r="F322" s="731"/>
      <c r="G322" s="731">
        <f t="shared" si="101"/>
        <v>0</v>
      </c>
      <c r="H322" s="731"/>
      <c r="I322" s="731">
        <f t="shared" si="102"/>
        <v>0</v>
      </c>
      <c r="J322" s="731"/>
      <c r="K322" s="731">
        <f t="shared" si="103"/>
        <v>0</v>
      </c>
      <c r="L322" s="732"/>
      <c r="M322" s="1761"/>
      <c r="N322" s="1406"/>
      <c r="O322" s="1476"/>
      <c r="P322" s="1762"/>
      <c r="Q322" s="1402"/>
      <c r="R322" s="1410"/>
      <c r="S322" s="1410"/>
      <c r="T322" s="1410"/>
      <c r="U322" s="1410"/>
      <c r="V322" s="1475"/>
      <c r="W322" s="1410"/>
      <c r="X322" s="1410"/>
      <c r="Y322" s="1410"/>
      <c r="Z322" s="1468"/>
    </row>
    <row r="323" spans="1:26" ht="21.95" customHeight="1">
      <c r="A323" s="733" t="s">
        <v>795</v>
      </c>
      <c r="B323" s="734"/>
      <c r="C323" s="734"/>
      <c r="D323" s="735"/>
      <c r="E323" s="736">
        <f>G323+I323+K323</f>
        <v>61502</v>
      </c>
      <c r="F323" s="737"/>
      <c r="G323" s="736">
        <f>SUM(G305:G322)</f>
        <v>0</v>
      </c>
      <c r="H323" s="737"/>
      <c r="I323" s="738">
        <f>SUM(I305:I322)</f>
        <v>2</v>
      </c>
      <c r="J323" s="737"/>
      <c r="K323" s="736">
        <f>SUM(K305:K322)</f>
        <v>61500</v>
      </c>
      <c r="L323" s="739"/>
      <c r="M323" s="1457" t="s">
        <v>795</v>
      </c>
      <c r="N323" s="1435"/>
      <c r="O323" s="1435"/>
      <c r="P323" s="1436"/>
      <c r="Q323" s="1437">
        <f>S323+U323+W323+Y323</f>
        <v>140000</v>
      </c>
      <c r="R323" s="1438"/>
      <c r="S323" s="1437">
        <f>SUM(S304:S322)</f>
        <v>0</v>
      </c>
      <c r="T323" s="1437"/>
      <c r="U323" s="1439">
        <f>SUM(U304:U322)</f>
        <v>0</v>
      </c>
      <c r="V323" s="1438"/>
      <c r="W323" s="1437">
        <f>SUM(W304:W322)</f>
        <v>140000</v>
      </c>
      <c r="X323" s="1438"/>
      <c r="Y323" s="1437">
        <f>SUM(Y304:Y322)</f>
        <v>0</v>
      </c>
      <c r="Z323" s="1440"/>
    </row>
    <row r="324" spans="1:26" ht="21.95" customHeight="1">
      <c r="A324" s="681"/>
      <c r="B324" s="682"/>
      <c r="C324" s="682"/>
      <c r="D324" s="683"/>
      <c r="E324" s="2046" t="s">
        <v>937</v>
      </c>
      <c r="F324" s="2046"/>
      <c r="G324" s="2046"/>
      <c r="H324" s="2046"/>
      <c r="I324" s="684"/>
      <c r="J324" s="684"/>
      <c r="K324" s="684"/>
      <c r="L324" s="685"/>
      <c r="M324" s="1416" t="s">
        <v>1598</v>
      </c>
      <c r="N324" s="1394"/>
      <c r="O324" s="1394"/>
      <c r="P324" s="1393"/>
      <c r="Q324" s="2082" t="s">
        <v>1599</v>
      </c>
      <c r="R324" s="2082"/>
      <c r="S324" s="2082"/>
      <c r="T324" s="2082"/>
      <c r="U324" s="2082"/>
      <c r="V324" s="2082"/>
      <c r="W324" s="1394"/>
      <c r="X324" s="1394"/>
      <c r="Y324" s="1394"/>
      <c r="Z324" s="1417"/>
    </row>
    <row r="325" spans="1:26" ht="21.95" customHeight="1">
      <c r="A325" s="746" t="s">
        <v>947</v>
      </c>
      <c r="B325" s="774" t="s">
        <v>948</v>
      </c>
      <c r="C325" s="774"/>
      <c r="D325" s="774"/>
      <c r="E325" s="775"/>
      <c r="F325" s="775"/>
      <c r="G325" s="775"/>
      <c r="H325" s="775" t="s">
        <v>888</v>
      </c>
      <c r="I325" s="684"/>
      <c r="J325" s="684"/>
      <c r="K325" s="684"/>
      <c r="L325" s="685"/>
      <c r="M325" s="1416"/>
      <c r="N325" s="1394"/>
      <c r="O325" s="1394"/>
      <c r="P325" s="1393"/>
      <c r="Q325" s="1773"/>
      <c r="R325" s="1773"/>
      <c r="S325" s="1773"/>
      <c r="T325" s="1773"/>
      <c r="U325" s="1773"/>
      <c r="V325" s="1773"/>
      <c r="W325" s="1394"/>
      <c r="X325" s="1394"/>
      <c r="Y325" s="1394"/>
      <c r="Z325" s="1417"/>
    </row>
    <row r="326" spans="1:26" ht="21.95" customHeight="1">
      <c r="A326" s="806" t="s">
        <v>949</v>
      </c>
      <c r="B326" s="807"/>
      <c r="C326" s="807"/>
      <c r="D326" s="807"/>
      <c r="E326" s="808"/>
      <c r="F326" s="809"/>
      <c r="G326" s="1771"/>
      <c r="H326" s="811"/>
      <c r="I326" s="812"/>
      <c r="J326" s="812"/>
      <c r="K326" s="813"/>
      <c r="L326" s="814"/>
      <c r="M326" s="1392" t="s">
        <v>787</v>
      </c>
      <c r="N326" s="1418">
        <f>Q348</f>
        <v>147000</v>
      </c>
      <c r="O326" s="1419" t="s">
        <v>3</v>
      </c>
      <c r="P326" s="1393"/>
      <c r="Q326" s="1979" t="s">
        <v>1579</v>
      </c>
      <c r="R326" s="1979"/>
      <c r="S326" s="1979"/>
      <c r="T326" s="1979"/>
      <c r="U326" s="1979"/>
      <c r="V326" s="1979"/>
      <c r="W326" s="1394"/>
      <c r="X326" s="1394"/>
      <c r="Y326" s="1394"/>
      <c r="Z326" s="1417"/>
    </row>
    <row r="327" spans="1:26" ht="21.95" customHeight="1">
      <c r="A327" s="815"/>
      <c r="B327" s="816"/>
      <c r="C327" s="816"/>
      <c r="D327" s="816"/>
      <c r="E327" s="817"/>
      <c r="F327" s="818"/>
      <c r="G327" s="819"/>
      <c r="H327" s="818"/>
      <c r="I327" s="819"/>
      <c r="J327" s="818"/>
      <c r="K327" s="819"/>
      <c r="L327" s="820"/>
      <c r="M327" s="1980" t="s">
        <v>646</v>
      </c>
      <c r="N327" s="1986" t="s">
        <v>788</v>
      </c>
      <c r="O327" s="1986" t="s">
        <v>118</v>
      </c>
      <c r="P327" s="1986" t="s">
        <v>5</v>
      </c>
      <c r="Q327" s="1987" t="s">
        <v>789</v>
      </c>
      <c r="R327" s="1990" t="s">
        <v>790</v>
      </c>
      <c r="S327" s="2055"/>
      <c r="T327" s="2056" t="s">
        <v>862</v>
      </c>
      <c r="U327" s="2057"/>
      <c r="V327" s="2057"/>
      <c r="W327" s="2057"/>
      <c r="X327" s="2057"/>
      <c r="Y327" s="2058"/>
      <c r="Z327" s="2048" t="s">
        <v>863</v>
      </c>
    </row>
    <row r="328" spans="1:26" ht="21.95" customHeight="1">
      <c r="A328" s="712"/>
      <c r="B328" s="720"/>
      <c r="C328" s="727"/>
      <c r="D328" s="722"/>
      <c r="E328" s="719"/>
      <c r="F328" s="719"/>
      <c r="G328" s="719"/>
      <c r="H328" s="719"/>
      <c r="I328" s="719"/>
      <c r="J328" s="719"/>
      <c r="K328" s="719"/>
      <c r="L328" s="711"/>
      <c r="M328" s="2067"/>
      <c r="N328" s="2051"/>
      <c r="O328" s="2051"/>
      <c r="P328" s="2051"/>
      <c r="Q328" s="2053"/>
      <c r="R328" s="1995" t="s">
        <v>650</v>
      </c>
      <c r="S328" s="1996"/>
      <c r="T328" s="1995" t="s">
        <v>121</v>
      </c>
      <c r="U328" s="1996"/>
      <c r="V328" s="1995" t="s">
        <v>122</v>
      </c>
      <c r="W328" s="1996"/>
      <c r="X328" s="2016" t="s">
        <v>651</v>
      </c>
      <c r="Y328" s="2017"/>
      <c r="Z328" s="2049"/>
    </row>
    <row r="329" spans="1:26" ht="21.95" customHeight="1">
      <c r="A329" s="712" t="s">
        <v>951</v>
      </c>
      <c r="B329" s="720" t="s">
        <v>952</v>
      </c>
      <c r="C329" s="727"/>
      <c r="D329" s="722"/>
      <c r="E329" s="719">
        <v>1</v>
      </c>
      <c r="F329" s="719" t="s">
        <v>706</v>
      </c>
      <c r="G329" s="719"/>
      <c r="H329" s="719" t="s">
        <v>953</v>
      </c>
      <c r="I329" s="821">
        <v>0.5</v>
      </c>
      <c r="J329" s="719" t="s">
        <v>706</v>
      </c>
      <c r="K329" s="719"/>
      <c r="L329" s="711"/>
      <c r="M329" s="2068"/>
      <c r="N329" s="2052"/>
      <c r="O329" s="2052"/>
      <c r="P329" s="2052"/>
      <c r="Q329" s="2054"/>
      <c r="R329" s="1396" t="s">
        <v>4</v>
      </c>
      <c r="S329" s="1396" t="s">
        <v>792</v>
      </c>
      <c r="T329" s="1396" t="s">
        <v>4</v>
      </c>
      <c r="U329" s="1396" t="s">
        <v>793</v>
      </c>
      <c r="V329" s="1396" t="s">
        <v>4</v>
      </c>
      <c r="W329" s="1396" t="s">
        <v>793</v>
      </c>
      <c r="X329" s="1396" t="s">
        <v>4</v>
      </c>
      <c r="Y329" s="1396" t="s">
        <v>793</v>
      </c>
      <c r="Z329" s="2050"/>
    </row>
    <row r="330" spans="1:26" ht="21.95" customHeight="1">
      <c r="A330" s="712"/>
      <c r="B330" s="720" t="s">
        <v>954</v>
      </c>
      <c r="C330" s="727"/>
      <c r="D330" s="722"/>
      <c r="E330" s="719">
        <v>0.5</v>
      </c>
      <c r="F330" s="719" t="s">
        <v>706</v>
      </c>
      <c r="G330" s="719"/>
      <c r="H330" s="719" t="s">
        <v>955</v>
      </c>
      <c r="I330" s="719">
        <v>2</v>
      </c>
      <c r="J330" s="719" t="s">
        <v>706</v>
      </c>
      <c r="K330" s="719"/>
      <c r="L330" s="711"/>
      <c r="M330" s="1761" t="s">
        <v>1600</v>
      </c>
      <c r="N330" s="1406"/>
      <c r="O330" s="1516">
        <v>1</v>
      </c>
      <c r="P330" s="1762" t="s">
        <v>270</v>
      </c>
      <c r="Q330" s="1424">
        <f t="shared" ref="Q330" si="105">S330+U330+W330+Y330</f>
        <v>147000</v>
      </c>
      <c r="R330" s="1402"/>
      <c r="S330" s="1402"/>
      <c r="T330" s="1402"/>
      <c r="U330" s="1402"/>
      <c r="V330" s="1478">
        <f>'단가(사후관리)'!E33</f>
        <v>147000</v>
      </c>
      <c r="W330" s="1478">
        <f>INT(O330*V330)</f>
        <v>147000</v>
      </c>
      <c r="X330" s="1402"/>
      <c r="Y330" s="1402"/>
      <c r="Z330" s="1468"/>
    </row>
    <row r="331" spans="1:26" ht="21.95" customHeight="1">
      <c r="A331" s="712"/>
      <c r="B331" s="720" t="s">
        <v>959</v>
      </c>
      <c r="C331" s="727"/>
      <c r="D331" s="722"/>
      <c r="E331" s="719"/>
      <c r="F331" s="719" t="s">
        <v>706</v>
      </c>
      <c r="G331" s="719"/>
      <c r="H331" s="719"/>
      <c r="I331" s="719"/>
      <c r="J331" s="719"/>
      <c r="K331" s="719"/>
      <c r="L331" s="711"/>
      <c r="M331" s="2080" t="s">
        <v>960</v>
      </c>
      <c r="N331" s="2081"/>
      <c r="O331" s="2081"/>
      <c r="P331" s="2081"/>
      <c r="Q331" s="1402"/>
      <c r="R331" s="1410"/>
      <c r="S331" s="1410"/>
      <c r="T331" s="1410"/>
      <c r="U331" s="1410"/>
      <c r="V331" s="1410"/>
      <c r="W331" s="1410"/>
      <c r="X331" s="1402"/>
      <c r="Y331" s="1402"/>
      <c r="Z331" s="1468"/>
    </row>
    <row r="332" spans="1:26" ht="21.95" customHeight="1">
      <c r="A332" s="712"/>
      <c r="B332" s="759"/>
      <c r="C332" s="727"/>
      <c r="D332" s="722"/>
      <c r="E332" s="719"/>
      <c r="F332" s="719"/>
      <c r="G332" s="719"/>
      <c r="H332" s="719"/>
      <c r="I332" s="719"/>
      <c r="J332" s="719"/>
      <c r="K332" s="719"/>
      <c r="L332" s="711"/>
      <c r="M332" s="2080" t="s">
        <v>961</v>
      </c>
      <c r="N332" s="2081"/>
      <c r="O332" s="2081"/>
      <c r="P332" s="2081"/>
      <c r="Q332" s="1402"/>
      <c r="R332" s="1402"/>
      <c r="S332" s="1402"/>
      <c r="T332" s="1402"/>
      <c r="U332" s="1402"/>
      <c r="V332" s="1478"/>
      <c r="W332" s="1478"/>
      <c r="X332" s="1402"/>
      <c r="Y332" s="1402"/>
      <c r="Z332" s="1468"/>
    </row>
    <row r="333" spans="1:26" ht="21.95" customHeight="1">
      <c r="A333" s="712" t="s">
        <v>962</v>
      </c>
      <c r="B333" s="716" t="s">
        <v>963</v>
      </c>
      <c r="C333" s="716"/>
      <c r="D333" s="722"/>
      <c r="E333" s="719">
        <v>61500</v>
      </c>
      <c r="F333" s="719" t="s">
        <v>964</v>
      </c>
      <c r="G333" s="719" t="s">
        <v>965</v>
      </c>
      <c r="H333" s="719">
        <v>1</v>
      </c>
      <c r="I333" s="719" t="s">
        <v>966</v>
      </c>
      <c r="J333" s="719" t="s">
        <v>967</v>
      </c>
      <c r="K333" s="719">
        <f>E333*H333</f>
        <v>61500</v>
      </c>
      <c r="L333" s="711" t="s">
        <v>964</v>
      </c>
      <c r="M333" s="1405"/>
      <c r="N333" s="1406"/>
      <c r="O333" s="1406"/>
      <c r="P333" s="1762"/>
      <c r="Q333" s="1402"/>
      <c r="R333" s="1410"/>
      <c r="S333" s="1410"/>
      <c r="T333" s="1410"/>
      <c r="U333" s="1410"/>
      <c r="V333" s="1410"/>
      <c r="W333" s="1410"/>
      <c r="X333" s="1410"/>
      <c r="Y333" s="1410"/>
      <c r="Z333" s="1468"/>
    </row>
    <row r="334" spans="1:26" ht="21.95" customHeight="1">
      <c r="A334" s="712"/>
      <c r="B334" s="716"/>
      <c r="C334" s="716"/>
      <c r="D334" s="722"/>
      <c r="E334" s="719"/>
      <c r="F334" s="719"/>
      <c r="G334" s="719"/>
      <c r="H334" s="719"/>
      <c r="I334" s="719"/>
      <c r="J334" s="719"/>
      <c r="K334" s="719"/>
      <c r="L334" s="711"/>
      <c r="M334" s="1761"/>
      <c r="N334" s="1762"/>
      <c r="O334" s="1406"/>
      <c r="P334" s="1762"/>
      <c r="Q334" s="1402"/>
      <c r="R334" s="1410"/>
      <c r="S334" s="1410"/>
      <c r="T334" s="1410"/>
      <c r="U334" s="1410"/>
      <c r="V334" s="1402"/>
      <c r="W334" s="1410"/>
      <c r="X334" s="1402"/>
      <c r="Y334" s="1402"/>
      <c r="Z334" s="1468"/>
    </row>
    <row r="335" spans="1:26" ht="21.95" customHeight="1">
      <c r="A335" s="712"/>
      <c r="B335" s="716"/>
      <c r="C335" s="716"/>
      <c r="D335" s="722"/>
      <c r="E335" s="719"/>
      <c r="F335" s="719"/>
      <c r="G335" s="719"/>
      <c r="H335" s="719"/>
      <c r="I335" s="719"/>
      <c r="J335" s="719"/>
      <c r="K335" s="719"/>
      <c r="L335" s="711"/>
      <c r="M335" s="1405"/>
      <c r="N335" s="1762"/>
      <c r="O335" s="1406"/>
      <c r="P335" s="1762"/>
      <c r="Q335" s="1402"/>
      <c r="R335" s="1410"/>
      <c r="S335" s="1410"/>
      <c r="T335" s="1410"/>
      <c r="U335" s="1410"/>
      <c r="V335" s="1410"/>
      <c r="W335" s="1410"/>
      <c r="X335" s="1402"/>
      <c r="Y335" s="1402"/>
      <c r="Z335" s="1468"/>
    </row>
    <row r="336" spans="1:26" ht="21.95" customHeight="1">
      <c r="A336" s="712" t="s">
        <v>968</v>
      </c>
      <c r="B336" s="720" t="s">
        <v>969</v>
      </c>
      <c r="C336" s="720"/>
      <c r="D336" s="722"/>
      <c r="E336" s="719">
        <v>1</v>
      </c>
      <c r="F336" s="719" t="s">
        <v>970</v>
      </c>
      <c r="G336" s="719" t="s">
        <v>967</v>
      </c>
      <c r="H336" s="719"/>
      <c r="I336" s="719" t="s">
        <v>964</v>
      </c>
      <c r="J336" s="719"/>
      <c r="K336" s="719"/>
      <c r="L336" s="711"/>
      <c r="M336" s="1761"/>
      <c r="N336" s="1762"/>
      <c r="O336" s="1406"/>
      <c r="P336" s="1762"/>
      <c r="Q336" s="1402"/>
      <c r="R336" s="1410"/>
      <c r="S336" s="1410"/>
      <c r="T336" s="1410"/>
      <c r="U336" s="1410"/>
      <c r="V336" s="1402"/>
      <c r="W336" s="1410"/>
      <c r="X336" s="1402"/>
      <c r="Y336" s="1402"/>
      <c r="Z336" s="1468"/>
    </row>
    <row r="337" spans="1:26" ht="21.95" customHeight="1">
      <c r="A337" s="712"/>
      <c r="B337" s="720"/>
      <c r="C337" s="720"/>
      <c r="D337" s="722"/>
      <c r="E337" s="719"/>
      <c r="F337" s="719"/>
      <c r="G337" s="719"/>
      <c r="H337" s="719"/>
      <c r="I337" s="719"/>
      <c r="J337" s="719"/>
      <c r="K337" s="719"/>
      <c r="L337" s="711"/>
      <c r="M337" s="1405"/>
      <c r="N337" s="1406"/>
      <c r="O337" s="1406"/>
      <c r="P337" s="1762"/>
      <c r="Q337" s="1402"/>
      <c r="R337" s="1410"/>
      <c r="S337" s="1410"/>
      <c r="T337" s="1410"/>
      <c r="U337" s="1410"/>
      <c r="V337" s="1410"/>
      <c r="W337" s="1410"/>
      <c r="X337" s="1410"/>
      <c r="Y337" s="1410"/>
      <c r="Z337" s="1468"/>
    </row>
    <row r="338" spans="1:26" ht="21.95" customHeight="1">
      <c r="A338" s="712" t="s">
        <v>971</v>
      </c>
      <c r="B338" s="722" t="s">
        <v>223</v>
      </c>
      <c r="C338" s="720">
        <v>2</v>
      </c>
      <c r="D338" s="722" t="s">
        <v>269</v>
      </c>
      <c r="E338" s="719"/>
      <c r="F338" s="719"/>
      <c r="G338" s="719"/>
      <c r="H338" s="719"/>
      <c r="I338" s="719"/>
      <c r="J338" s="719"/>
      <c r="K338" s="719"/>
      <c r="L338" s="711"/>
      <c r="M338" s="1761"/>
      <c r="N338" s="1406"/>
      <c r="O338" s="1406"/>
      <c r="P338" s="1762"/>
      <c r="Q338" s="1402"/>
      <c r="R338" s="1402"/>
      <c r="S338" s="1402"/>
      <c r="T338" s="1402"/>
      <c r="U338" s="1402"/>
      <c r="V338" s="1410"/>
      <c r="W338" s="1410"/>
      <c r="X338" s="1410"/>
      <c r="Y338" s="1410"/>
      <c r="Z338" s="1468"/>
    </row>
    <row r="339" spans="1:26" ht="21.95" customHeight="1">
      <c r="A339" s="725"/>
      <c r="B339" s="722"/>
      <c r="C339" s="720"/>
      <c r="D339" s="722"/>
      <c r="E339" s="719"/>
      <c r="F339" s="719"/>
      <c r="G339" s="719"/>
      <c r="H339" s="719"/>
      <c r="I339" s="719"/>
      <c r="J339" s="719"/>
      <c r="K339" s="719"/>
      <c r="L339" s="711"/>
      <c r="M339" s="1405"/>
      <c r="N339" s="1406"/>
      <c r="O339" s="1406"/>
      <c r="P339" s="1762"/>
      <c r="Q339" s="1402"/>
      <c r="R339" s="1410"/>
      <c r="S339" s="1410"/>
      <c r="T339" s="1410"/>
      <c r="U339" s="1410"/>
      <c r="V339" s="1410"/>
      <c r="W339" s="1410"/>
      <c r="X339" s="1410"/>
      <c r="Y339" s="1410"/>
      <c r="Z339" s="1468"/>
    </row>
    <row r="340" spans="1:26" ht="21.95" customHeight="1">
      <c r="A340" s="712" t="s">
        <v>972</v>
      </c>
      <c r="B340" s="722"/>
      <c r="C340" s="720"/>
      <c r="D340" s="722"/>
      <c r="E340" s="719"/>
      <c r="F340" s="719"/>
      <c r="G340" s="719"/>
      <c r="H340" s="719"/>
      <c r="I340" s="719"/>
      <c r="J340" s="719"/>
      <c r="K340" s="719"/>
      <c r="L340" s="711"/>
      <c r="M340" s="1405"/>
      <c r="N340" s="1406"/>
      <c r="O340" s="1406"/>
      <c r="P340" s="1762"/>
      <c r="Q340" s="1402"/>
      <c r="R340" s="1410"/>
      <c r="S340" s="1410"/>
      <c r="T340" s="1410"/>
      <c r="U340" s="1410"/>
      <c r="V340" s="1410"/>
      <c r="W340" s="1410"/>
      <c r="X340" s="1410"/>
      <c r="Y340" s="1410"/>
      <c r="Z340" s="1468"/>
    </row>
    <row r="341" spans="1:26" ht="21.95" customHeight="1">
      <c r="A341" s="712"/>
      <c r="B341" s="720"/>
      <c r="C341" s="720"/>
      <c r="D341" s="722"/>
      <c r="E341" s="719"/>
      <c r="F341" s="719"/>
      <c r="G341" s="719"/>
      <c r="H341" s="719"/>
      <c r="I341" s="719"/>
      <c r="J341" s="719"/>
      <c r="K341" s="719"/>
      <c r="L341" s="711"/>
      <c r="M341" s="1405"/>
      <c r="N341" s="1406"/>
      <c r="O341" s="1406"/>
      <c r="P341" s="1762"/>
      <c r="Q341" s="1402"/>
      <c r="R341" s="1410"/>
      <c r="S341" s="1410"/>
      <c r="T341" s="1410"/>
      <c r="U341" s="1410"/>
      <c r="V341" s="1410"/>
      <c r="W341" s="1410"/>
      <c r="X341" s="1410"/>
      <c r="Y341" s="1410"/>
      <c r="Z341" s="1468"/>
    </row>
    <row r="342" spans="1:26" ht="21.95" customHeight="1">
      <c r="A342" s="712"/>
      <c r="B342" s="720"/>
      <c r="C342" s="720"/>
      <c r="D342" s="722"/>
      <c r="E342" s="719"/>
      <c r="F342" s="719"/>
      <c r="G342" s="719"/>
      <c r="H342" s="719"/>
      <c r="I342" s="719"/>
      <c r="J342" s="719"/>
      <c r="K342" s="719"/>
      <c r="L342" s="711"/>
      <c r="M342" s="1761"/>
      <c r="N342" s="1762"/>
      <c r="O342" s="1406"/>
      <c r="P342" s="1762"/>
      <c r="Q342" s="1402"/>
      <c r="R342" s="1475"/>
      <c r="S342" s="1402"/>
      <c r="T342" s="1402"/>
      <c r="U342" s="1402"/>
      <c r="V342" s="1410"/>
      <c r="W342" s="1410"/>
      <c r="X342" s="1402"/>
      <c r="Y342" s="1402"/>
      <c r="Z342" s="1468"/>
    </row>
    <row r="343" spans="1:26" ht="21.95" customHeight="1">
      <c r="A343" s="712"/>
      <c r="B343" s="720"/>
      <c r="C343" s="720"/>
      <c r="D343" s="722"/>
      <c r="E343" s="719"/>
      <c r="F343" s="719"/>
      <c r="G343" s="719"/>
      <c r="H343" s="719"/>
      <c r="I343" s="719"/>
      <c r="J343" s="719"/>
      <c r="K343" s="719"/>
      <c r="L343" s="711"/>
      <c r="M343" s="1405"/>
      <c r="N343" s="1406"/>
      <c r="O343" s="1406"/>
      <c r="P343" s="1762"/>
      <c r="Q343" s="1402"/>
      <c r="R343" s="1410"/>
      <c r="S343" s="1410"/>
      <c r="T343" s="1410"/>
      <c r="U343" s="1410"/>
      <c r="V343" s="1410"/>
      <c r="W343" s="1410"/>
      <c r="X343" s="1410"/>
      <c r="Y343" s="1410"/>
      <c r="Z343" s="1468"/>
    </row>
    <row r="344" spans="1:26" ht="21.95" customHeight="1">
      <c r="A344" s="725"/>
      <c r="B344" s="720"/>
      <c r="C344" s="720"/>
      <c r="D344" s="722"/>
      <c r="E344" s="719"/>
      <c r="F344" s="719"/>
      <c r="G344" s="719"/>
      <c r="H344" s="719"/>
      <c r="I344" s="719"/>
      <c r="J344" s="719"/>
      <c r="K344" s="719"/>
      <c r="L344" s="711"/>
      <c r="M344" s="1405"/>
      <c r="N344" s="1406"/>
      <c r="O344" s="1406"/>
      <c r="P344" s="1762"/>
      <c r="Q344" s="1402"/>
      <c r="R344" s="1410"/>
      <c r="S344" s="1410"/>
      <c r="T344" s="1410"/>
      <c r="U344" s="1410"/>
      <c r="V344" s="1410"/>
      <c r="W344" s="1410"/>
      <c r="X344" s="1410"/>
      <c r="Y344" s="1410"/>
      <c r="Z344" s="1468"/>
    </row>
    <row r="345" spans="1:26" ht="21.95" customHeight="1">
      <c r="A345" s="726"/>
      <c r="B345" s="722"/>
      <c r="C345" s="727"/>
      <c r="D345" s="722"/>
      <c r="E345" s="719"/>
      <c r="F345" s="719"/>
      <c r="G345" s="719"/>
      <c r="H345" s="719"/>
      <c r="I345" s="719"/>
      <c r="J345" s="719"/>
      <c r="K345" s="719"/>
      <c r="L345" s="711"/>
      <c r="M345" s="1761"/>
      <c r="N345" s="1406"/>
      <c r="O345" s="1406"/>
      <c r="P345" s="1762"/>
      <c r="Q345" s="1402"/>
      <c r="R345" s="1410"/>
      <c r="S345" s="1402"/>
      <c r="T345" s="1402"/>
      <c r="U345" s="1402"/>
      <c r="V345" s="1410"/>
      <c r="W345" s="1402"/>
      <c r="X345" s="1410"/>
      <c r="Y345" s="1402"/>
      <c r="Z345" s="1468"/>
    </row>
    <row r="346" spans="1:26" ht="21.95" customHeight="1">
      <c r="A346" s="726"/>
      <c r="B346" s="722"/>
      <c r="C346" s="727"/>
      <c r="D346" s="722"/>
      <c r="E346" s="719">
        <f>SUM(G346,I346,K346)</f>
        <v>0</v>
      </c>
      <c r="F346" s="719"/>
      <c r="G346" s="719">
        <f t="shared" ref="G346:G347" si="106">TRUNC(C346*F346,0)</f>
        <v>0</v>
      </c>
      <c r="H346" s="719"/>
      <c r="I346" s="719">
        <f t="shared" ref="I346:I347" si="107">TRUNC(C346*H346,0)</f>
        <v>0</v>
      </c>
      <c r="J346" s="719"/>
      <c r="K346" s="719">
        <f t="shared" ref="K346:K347" si="108">TRUNC(C346*J346,0)</f>
        <v>0</v>
      </c>
      <c r="L346" s="711"/>
      <c r="M346" s="1405"/>
      <c r="N346" s="1406"/>
      <c r="O346" s="1406"/>
      <c r="P346" s="1762"/>
      <c r="Q346" s="1402"/>
      <c r="R346" s="1410"/>
      <c r="S346" s="1410"/>
      <c r="T346" s="1410"/>
      <c r="U346" s="1410"/>
      <c r="V346" s="1410"/>
      <c r="W346" s="1410"/>
      <c r="X346" s="1410"/>
      <c r="Y346" s="1402"/>
      <c r="Z346" s="1468"/>
    </row>
    <row r="347" spans="1:26" ht="21.95" customHeight="1">
      <c r="A347" s="728"/>
      <c r="B347" s="729"/>
      <c r="C347" s="730"/>
      <c r="D347" s="729"/>
      <c r="E347" s="731">
        <f t="shared" ref="E347" si="109">SUM(G347,I347,K347)</f>
        <v>0</v>
      </c>
      <c r="F347" s="731"/>
      <c r="G347" s="731">
        <f t="shared" si="106"/>
        <v>0</v>
      </c>
      <c r="H347" s="731"/>
      <c r="I347" s="731">
        <f t="shared" si="107"/>
        <v>0</v>
      </c>
      <c r="J347" s="731"/>
      <c r="K347" s="731">
        <f t="shared" si="108"/>
        <v>0</v>
      </c>
      <c r="L347" s="732"/>
      <c r="M347" s="1761"/>
      <c r="N347" s="1406"/>
      <c r="O347" s="1476"/>
      <c r="P347" s="1762"/>
      <c r="Q347" s="1402"/>
      <c r="R347" s="1410"/>
      <c r="S347" s="1410"/>
      <c r="T347" s="1410"/>
      <c r="U347" s="1410"/>
      <c r="V347" s="1475"/>
      <c r="W347" s="1410"/>
      <c r="X347" s="1410"/>
      <c r="Y347" s="1410"/>
      <c r="Z347" s="1468"/>
    </row>
    <row r="348" spans="1:26" ht="21.95" customHeight="1">
      <c r="A348" s="733" t="s">
        <v>795</v>
      </c>
      <c r="B348" s="734"/>
      <c r="C348" s="734"/>
      <c r="D348" s="735"/>
      <c r="E348" s="736">
        <f>G348+I348+K348</f>
        <v>61502</v>
      </c>
      <c r="F348" s="737"/>
      <c r="G348" s="736">
        <f>SUM(G330:G347)</f>
        <v>0</v>
      </c>
      <c r="H348" s="737"/>
      <c r="I348" s="738">
        <f>SUM(I330:I347)</f>
        <v>2</v>
      </c>
      <c r="J348" s="737"/>
      <c r="K348" s="736">
        <f>SUM(K330:K347)</f>
        <v>61500</v>
      </c>
      <c r="L348" s="739"/>
      <c r="M348" s="1457" t="s">
        <v>795</v>
      </c>
      <c r="N348" s="1435"/>
      <c r="O348" s="1435"/>
      <c r="P348" s="1436"/>
      <c r="Q348" s="1437">
        <f>S348+U348+W348+Y348</f>
        <v>147000</v>
      </c>
      <c r="R348" s="1438"/>
      <c r="S348" s="1437">
        <f>SUM(S329:S347)</f>
        <v>0</v>
      </c>
      <c r="T348" s="1437"/>
      <c r="U348" s="1439">
        <f>SUM(U329:U347)</f>
        <v>0</v>
      </c>
      <c r="V348" s="1438"/>
      <c r="W348" s="1437">
        <f>SUM(W329:W347)</f>
        <v>147000</v>
      </c>
      <c r="X348" s="1438"/>
      <c r="Y348" s="1437">
        <f>SUM(Y329:Y347)</f>
        <v>0</v>
      </c>
      <c r="Z348" s="1440"/>
    </row>
    <row r="349" spans="1:26" ht="21.95" customHeight="1">
      <c r="A349" s="681"/>
      <c r="B349" s="682"/>
      <c r="C349" s="682"/>
      <c r="D349" s="683"/>
      <c r="E349" s="2046" t="s">
        <v>937</v>
      </c>
      <c r="F349" s="2046"/>
      <c r="G349" s="2046"/>
      <c r="H349" s="2046"/>
      <c r="I349" s="684"/>
      <c r="J349" s="684"/>
      <c r="K349" s="684"/>
      <c r="L349" s="685"/>
      <c r="M349" s="1416" t="s">
        <v>1601</v>
      </c>
      <c r="N349" s="1394"/>
      <c r="O349" s="1394"/>
      <c r="P349" s="1393"/>
      <c r="Q349" s="2082" t="s">
        <v>1602</v>
      </c>
      <c r="R349" s="2082"/>
      <c r="S349" s="2082"/>
      <c r="T349" s="2082"/>
      <c r="U349" s="2082"/>
      <c r="V349" s="2082"/>
      <c r="W349" s="1394"/>
      <c r="X349" s="1394"/>
      <c r="Y349" s="1394"/>
      <c r="Z349" s="1417"/>
    </row>
    <row r="350" spans="1:26" ht="21.95" customHeight="1">
      <c r="A350" s="746" t="s">
        <v>947</v>
      </c>
      <c r="B350" s="774" t="s">
        <v>948</v>
      </c>
      <c r="C350" s="774"/>
      <c r="D350" s="774"/>
      <c r="E350" s="775"/>
      <c r="F350" s="775"/>
      <c r="G350" s="775"/>
      <c r="H350" s="775" t="s">
        <v>888</v>
      </c>
      <c r="I350" s="684"/>
      <c r="J350" s="684"/>
      <c r="K350" s="684"/>
      <c r="L350" s="685"/>
      <c r="M350" s="1416"/>
      <c r="N350" s="1394"/>
      <c r="O350" s="1394"/>
      <c r="P350" s="1393"/>
      <c r="Q350" s="1773"/>
      <c r="R350" s="1773"/>
      <c r="S350" s="1773"/>
      <c r="T350" s="1773"/>
      <c r="U350" s="1773"/>
      <c r="V350" s="1773"/>
      <c r="W350" s="1394"/>
      <c r="X350" s="1394"/>
      <c r="Y350" s="1394"/>
      <c r="Z350" s="1417"/>
    </row>
    <row r="351" spans="1:26" ht="21.95" customHeight="1">
      <c r="A351" s="806" t="s">
        <v>949</v>
      </c>
      <c r="B351" s="807"/>
      <c r="C351" s="807"/>
      <c r="D351" s="807"/>
      <c r="E351" s="808"/>
      <c r="F351" s="809"/>
      <c r="G351" s="1771"/>
      <c r="H351" s="811"/>
      <c r="I351" s="812"/>
      <c r="J351" s="812"/>
      <c r="K351" s="813"/>
      <c r="L351" s="814"/>
      <c r="M351" s="1392" t="s">
        <v>787</v>
      </c>
      <c r="N351" s="1418">
        <f>Q373</f>
        <v>250000</v>
      </c>
      <c r="O351" s="1419" t="s">
        <v>3</v>
      </c>
      <c r="P351" s="1393"/>
      <c r="Q351" s="1979" t="s">
        <v>1579</v>
      </c>
      <c r="R351" s="1979"/>
      <c r="S351" s="1979"/>
      <c r="T351" s="1979"/>
      <c r="U351" s="1979"/>
      <c r="V351" s="1979"/>
      <c r="W351" s="1394"/>
      <c r="X351" s="1394"/>
      <c r="Y351" s="1394"/>
      <c r="Z351" s="1417"/>
    </row>
    <row r="352" spans="1:26" ht="21.95" customHeight="1">
      <c r="A352" s="815"/>
      <c r="B352" s="816"/>
      <c r="C352" s="816"/>
      <c r="D352" s="816"/>
      <c r="E352" s="817"/>
      <c r="F352" s="818"/>
      <c r="G352" s="819"/>
      <c r="H352" s="818"/>
      <c r="I352" s="819"/>
      <c r="J352" s="818"/>
      <c r="K352" s="819"/>
      <c r="L352" s="820"/>
      <c r="M352" s="1980" t="s">
        <v>646</v>
      </c>
      <c r="N352" s="1986" t="s">
        <v>788</v>
      </c>
      <c r="O352" s="1986" t="s">
        <v>118</v>
      </c>
      <c r="P352" s="1986" t="s">
        <v>5</v>
      </c>
      <c r="Q352" s="1987" t="s">
        <v>789</v>
      </c>
      <c r="R352" s="1990" t="s">
        <v>790</v>
      </c>
      <c r="S352" s="2055"/>
      <c r="T352" s="2056" t="s">
        <v>862</v>
      </c>
      <c r="U352" s="2057"/>
      <c r="V352" s="2057"/>
      <c r="W352" s="2057"/>
      <c r="X352" s="2057"/>
      <c r="Y352" s="2058"/>
      <c r="Z352" s="2048" t="s">
        <v>863</v>
      </c>
    </row>
    <row r="353" spans="1:26" ht="21.95" customHeight="1">
      <c r="A353" s="712"/>
      <c r="B353" s="720"/>
      <c r="C353" s="727"/>
      <c r="D353" s="722"/>
      <c r="E353" s="719"/>
      <c r="F353" s="719"/>
      <c r="G353" s="719"/>
      <c r="H353" s="719"/>
      <c r="I353" s="719"/>
      <c r="J353" s="719"/>
      <c r="K353" s="719"/>
      <c r="L353" s="711"/>
      <c r="M353" s="2067"/>
      <c r="N353" s="2051"/>
      <c r="O353" s="2051"/>
      <c r="P353" s="2051"/>
      <c r="Q353" s="2053"/>
      <c r="R353" s="1995" t="s">
        <v>650</v>
      </c>
      <c r="S353" s="1996"/>
      <c r="T353" s="1995" t="s">
        <v>121</v>
      </c>
      <c r="U353" s="1996"/>
      <c r="V353" s="1995" t="s">
        <v>122</v>
      </c>
      <c r="W353" s="1996"/>
      <c r="X353" s="2016" t="s">
        <v>651</v>
      </c>
      <c r="Y353" s="2017"/>
      <c r="Z353" s="2049"/>
    </row>
    <row r="354" spans="1:26" ht="21.95" customHeight="1">
      <c r="A354" s="712" t="s">
        <v>951</v>
      </c>
      <c r="B354" s="720" t="s">
        <v>952</v>
      </c>
      <c r="C354" s="727"/>
      <c r="D354" s="722"/>
      <c r="E354" s="719">
        <v>1</v>
      </c>
      <c r="F354" s="719" t="s">
        <v>706</v>
      </c>
      <c r="G354" s="719"/>
      <c r="H354" s="719" t="s">
        <v>953</v>
      </c>
      <c r="I354" s="821">
        <v>0.5</v>
      </c>
      <c r="J354" s="719" t="s">
        <v>706</v>
      </c>
      <c r="K354" s="719"/>
      <c r="L354" s="711"/>
      <c r="M354" s="2068"/>
      <c r="N354" s="2052"/>
      <c r="O354" s="2052"/>
      <c r="P354" s="2052"/>
      <c r="Q354" s="2054"/>
      <c r="R354" s="1396" t="s">
        <v>4</v>
      </c>
      <c r="S354" s="1396" t="s">
        <v>792</v>
      </c>
      <c r="T354" s="1396" t="s">
        <v>4</v>
      </c>
      <c r="U354" s="1396" t="s">
        <v>793</v>
      </c>
      <c r="V354" s="1396" t="s">
        <v>4</v>
      </c>
      <c r="W354" s="1396" t="s">
        <v>793</v>
      </c>
      <c r="X354" s="1396" t="s">
        <v>4</v>
      </c>
      <c r="Y354" s="1396" t="s">
        <v>793</v>
      </c>
      <c r="Z354" s="2050"/>
    </row>
    <row r="355" spans="1:26" ht="21.95" customHeight="1">
      <c r="A355" s="712"/>
      <c r="B355" s="720" t="s">
        <v>954</v>
      </c>
      <c r="C355" s="727"/>
      <c r="D355" s="722"/>
      <c r="E355" s="719">
        <v>0.5</v>
      </c>
      <c r="F355" s="719" t="s">
        <v>706</v>
      </c>
      <c r="G355" s="719"/>
      <c r="H355" s="719" t="s">
        <v>955</v>
      </c>
      <c r="I355" s="719">
        <v>2</v>
      </c>
      <c r="J355" s="719" t="s">
        <v>706</v>
      </c>
      <c r="K355" s="719"/>
      <c r="L355" s="711"/>
      <c r="M355" s="1761" t="s">
        <v>1603</v>
      </c>
      <c r="N355" s="1406"/>
      <c r="O355" s="1516">
        <v>1</v>
      </c>
      <c r="P355" s="1762" t="s">
        <v>270</v>
      </c>
      <c r="Q355" s="1424">
        <f t="shared" ref="Q355" si="110">S355+U355+W355+Y355</f>
        <v>250000</v>
      </c>
      <c r="R355" s="1402"/>
      <c r="S355" s="1402"/>
      <c r="T355" s="1402"/>
      <c r="U355" s="1402"/>
      <c r="V355" s="1478">
        <f>'단가(사후관리)'!E34</f>
        <v>250000</v>
      </c>
      <c r="W355" s="1478">
        <f>INT(O355*V355)</f>
        <v>250000</v>
      </c>
      <c r="X355" s="1402"/>
      <c r="Y355" s="1402"/>
      <c r="Z355" s="1468"/>
    </row>
    <row r="356" spans="1:26" ht="21.95" customHeight="1">
      <c r="A356" s="712"/>
      <c r="B356" s="720" t="s">
        <v>959</v>
      </c>
      <c r="C356" s="727"/>
      <c r="D356" s="722"/>
      <c r="E356" s="719"/>
      <c r="F356" s="719" t="s">
        <v>706</v>
      </c>
      <c r="G356" s="719"/>
      <c r="H356" s="719"/>
      <c r="I356" s="719"/>
      <c r="J356" s="719"/>
      <c r="K356" s="719"/>
      <c r="L356" s="711"/>
      <c r="M356" s="2080" t="s">
        <v>960</v>
      </c>
      <c r="N356" s="2081"/>
      <c r="O356" s="2081"/>
      <c r="P356" s="2081"/>
      <c r="Q356" s="1402"/>
      <c r="R356" s="1410"/>
      <c r="S356" s="1410"/>
      <c r="T356" s="1410"/>
      <c r="U356" s="1410"/>
      <c r="V356" s="1410"/>
      <c r="W356" s="1410"/>
      <c r="X356" s="1402"/>
      <c r="Y356" s="1402"/>
      <c r="Z356" s="1468"/>
    </row>
    <row r="357" spans="1:26" ht="21.95" customHeight="1">
      <c r="A357" s="712"/>
      <c r="B357" s="759"/>
      <c r="C357" s="727"/>
      <c r="D357" s="722"/>
      <c r="E357" s="719"/>
      <c r="F357" s="719"/>
      <c r="G357" s="719"/>
      <c r="H357" s="719"/>
      <c r="I357" s="719"/>
      <c r="J357" s="719"/>
      <c r="K357" s="719"/>
      <c r="L357" s="711"/>
      <c r="M357" s="2080" t="s">
        <v>961</v>
      </c>
      <c r="N357" s="2081"/>
      <c r="O357" s="2081"/>
      <c r="P357" s="2081"/>
      <c r="Q357" s="1402"/>
      <c r="R357" s="1402"/>
      <c r="S357" s="1402"/>
      <c r="T357" s="1402"/>
      <c r="U357" s="1402"/>
      <c r="V357" s="1478"/>
      <c r="W357" s="1478"/>
      <c r="X357" s="1402"/>
      <c r="Y357" s="1402"/>
      <c r="Z357" s="1468"/>
    </row>
    <row r="358" spans="1:26" ht="21.95" customHeight="1">
      <c r="A358" s="712" t="s">
        <v>962</v>
      </c>
      <c r="B358" s="716" t="s">
        <v>963</v>
      </c>
      <c r="C358" s="716"/>
      <c r="D358" s="722"/>
      <c r="E358" s="719">
        <v>61500</v>
      </c>
      <c r="F358" s="719" t="s">
        <v>964</v>
      </c>
      <c r="G358" s="719" t="s">
        <v>965</v>
      </c>
      <c r="H358" s="719">
        <v>1</v>
      </c>
      <c r="I358" s="719" t="s">
        <v>966</v>
      </c>
      <c r="J358" s="719" t="s">
        <v>967</v>
      </c>
      <c r="K358" s="719">
        <f>E358*H358</f>
        <v>61500</v>
      </c>
      <c r="L358" s="711" t="s">
        <v>964</v>
      </c>
      <c r="M358" s="1405"/>
      <c r="N358" s="1406"/>
      <c r="O358" s="1406"/>
      <c r="P358" s="1762"/>
      <c r="Q358" s="1402"/>
      <c r="R358" s="1410"/>
      <c r="S358" s="1410"/>
      <c r="T358" s="1410"/>
      <c r="U358" s="1410"/>
      <c r="V358" s="1410"/>
      <c r="W358" s="1410"/>
      <c r="X358" s="1410"/>
      <c r="Y358" s="1410"/>
      <c r="Z358" s="1468"/>
    </row>
    <row r="359" spans="1:26" ht="21.95" customHeight="1">
      <c r="A359" s="712"/>
      <c r="B359" s="716"/>
      <c r="C359" s="716"/>
      <c r="D359" s="722"/>
      <c r="E359" s="719"/>
      <c r="F359" s="719"/>
      <c r="G359" s="719"/>
      <c r="H359" s="719"/>
      <c r="I359" s="719"/>
      <c r="J359" s="719"/>
      <c r="K359" s="719"/>
      <c r="L359" s="711"/>
      <c r="M359" s="1761"/>
      <c r="N359" s="1762"/>
      <c r="O359" s="1406"/>
      <c r="P359" s="1762"/>
      <c r="Q359" s="1402"/>
      <c r="R359" s="1410"/>
      <c r="S359" s="1410"/>
      <c r="T359" s="1410"/>
      <c r="U359" s="1410"/>
      <c r="V359" s="1402"/>
      <c r="W359" s="1410"/>
      <c r="X359" s="1402"/>
      <c r="Y359" s="1402"/>
      <c r="Z359" s="1468"/>
    </row>
    <row r="360" spans="1:26" ht="21.95" customHeight="1">
      <c r="A360" s="712"/>
      <c r="B360" s="716"/>
      <c r="C360" s="716"/>
      <c r="D360" s="722"/>
      <c r="E360" s="719"/>
      <c r="F360" s="719"/>
      <c r="G360" s="719"/>
      <c r="H360" s="719"/>
      <c r="I360" s="719"/>
      <c r="J360" s="719"/>
      <c r="K360" s="719"/>
      <c r="L360" s="711"/>
      <c r="M360" s="1405"/>
      <c r="N360" s="1762"/>
      <c r="O360" s="1406"/>
      <c r="P360" s="1762"/>
      <c r="Q360" s="1402"/>
      <c r="R360" s="1410"/>
      <c r="S360" s="1410"/>
      <c r="T360" s="1410"/>
      <c r="U360" s="1410"/>
      <c r="V360" s="1410"/>
      <c r="W360" s="1410"/>
      <c r="X360" s="1402"/>
      <c r="Y360" s="1402"/>
      <c r="Z360" s="1468"/>
    </row>
    <row r="361" spans="1:26" ht="21.95" customHeight="1">
      <c r="A361" s="712" t="s">
        <v>968</v>
      </c>
      <c r="B361" s="720" t="s">
        <v>969</v>
      </c>
      <c r="C361" s="720"/>
      <c r="D361" s="722"/>
      <c r="E361" s="719">
        <v>1</v>
      </c>
      <c r="F361" s="719" t="s">
        <v>970</v>
      </c>
      <c r="G361" s="719" t="s">
        <v>967</v>
      </c>
      <c r="H361" s="719"/>
      <c r="I361" s="719" t="s">
        <v>964</v>
      </c>
      <c r="J361" s="719"/>
      <c r="K361" s="719"/>
      <c r="L361" s="711"/>
      <c r="M361" s="1761"/>
      <c r="N361" s="1762"/>
      <c r="O361" s="1406"/>
      <c r="P361" s="1762"/>
      <c r="Q361" s="1402"/>
      <c r="R361" s="1410"/>
      <c r="S361" s="1410"/>
      <c r="T361" s="1410"/>
      <c r="U361" s="1410"/>
      <c r="V361" s="1402"/>
      <c r="W361" s="1410"/>
      <c r="X361" s="1402"/>
      <c r="Y361" s="1402"/>
      <c r="Z361" s="1468"/>
    </row>
    <row r="362" spans="1:26" ht="21.95" customHeight="1">
      <c r="A362" s="712"/>
      <c r="B362" s="720"/>
      <c r="C362" s="720"/>
      <c r="D362" s="722"/>
      <c r="E362" s="719"/>
      <c r="F362" s="719"/>
      <c r="G362" s="719"/>
      <c r="H362" s="719"/>
      <c r="I362" s="719"/>
      <c r="J362" s="719"/>
      <c r="K362" s="719"/>
      <c r="L362" s="711"/>
      <c r="M362" s="1405"/>
      <c r="N362" s="1406"/>
      <c r="O362" s="1406"/>
      <c r="P362" s="1762"/>
      <c r="Q362" s="1402"/>
      <c r="R362" s="1410"/>
      <c r="S362" s="1410"/>
      <c r="T362" s="1410"/>
      <c r="U362" s="1410"/>
      <c r="V362" s="1410"/>
      <c r="W362" s="1410"/>
      <c r="X362" s="1410"/>
      <c r="Y362" s="1410"/>
      <c r="Z362" s="1468"/>
    </row>
    <row r="363" spans="1:26" ht="21.95" customHeight="1">
      <c r="A363" s="712" t="s">
        <v>971</v>
      </c>
      <c r="B363" s="722" t="s">
        <v>223</v>
      </c>
      <c r="C363" s="720">
        <v>2</v>
      </c>
      <c r="D363" s="722" t="s">
        <v>269</v>
      </c>
      <c r="E363" s="719"/>
      <c r="F363" s="719"/>
      <c r="G363" s="719"/>
      <c r="H363" s="719"/>
      <c r="I363" s="719"/>
      <c r="J363" s="719"/>
      <c r="K363" s="719"/>
      <c r="L363" s="711"/>
      <c r="M363" s="1761"/>
      <c r="N363" s="1406"/>
      <c r="O363" s="1406"/>
      <c r="P363" s="1762"/>
      <c r="Q363" s="1402"/>
      <c r="R363" s="1402"/>
      <c r="S363" s="1402"/>
      <c r="T363" s="1402"/>
      <c r="U363" s="1402"/>
      <c r="V363" s="1410"/>
      <c r="W363" s="1410"/>
      <c r="X363" s="1410"/>
      <c r="Y363" s="1410"/>
      <c r="Z363" s="1468"/>
    </row>
    <row r="364" spans="1:26" ht="21.95" customHeight="1">
      <c r="A364" s="725"/>
      <c r="B364" s="722"/>
      <c r="C364" s="720"/>
      <c r="D364" s="722"/>
      <c r="E364" s="719"/>
      <c r="F364" s="719"/>
      <c r="G364" s="719"/>
      <c r="H364" s="719"/>
      <c r="I364" s="719"/>
      <c r="J364" s="719"/>
      <c r="K364" s="719"/>
      <c r="L364" s="711"/>
      <c r="M364" s="1405"/>
      <c r="N364" s="1406"/>
      <c r="O364" s="1406"/>
      <c r="P364" s="1762"/>
      <c r="Q364" s="1402"/>
      <c r="R364" s="1410"/>
      <c r="S364" s="1410"/>
      <c r="T364" s="1410"/>
      <c r="U364" s="1410"/>
      <c r="V364" s="1410"/>
      <c r="W364" s="1410"/>
      <c r="X364" s="1410"/>
      <c r="Y364" s="1410"/>
      <c r="Z364" s="1468"/>
    </row>
    <row r="365" spans="1:26" ht="21.95" customHeight="1">
      <c r="A365" s="712" t="s">
        <v>972</v>
      </c>
      <c r="B365" s="722"/>
      <c r="C365" s="720"/>
      <c r="D365" s="722"/>
      <c r="E365" s="719"/>
      <c r="F365" s="719"/>
      <c r="G365" s="719"/>
      <c r="H365" s="719"/>
      <c r="I365" s="719"/>
      <c r="J365" s="719"/>
      <c r="K365" s="719"/>
      <c r="L365" s="711"/>
      <c r="M365" s="1405"/>
      <c r="N365" s="1406"/>
      <c r="O365" s="1406"/>
      <c r="P365" s="1762"/>
      <c r="Q365" s="1402"/>
      <c r="R365" s="1410"/>
      <c r="S365" s="1410"/>
      <c r="T365" s="1410"/>
      <c r="U365" s="1410"/>
      <c r="V365" s="1410"/>
      <c r="W365" s="1410"/>
      <c r="X365" s="1410"/>
      <c r="Y365" s="1410"/>
      <c r="Z365" s="1468"/>
    </row>
    <row r="366" spans="1:26" ht="21.95" customHeight="1">
      <c r="A366" s="712"/>
      <c r="B366" s="720"/>
      <c r="C366" s="720"/>
      <c r="D366" s="722"/>
      <c r="E366" s="719"/>
      <c r="F366" s="719"/>
      <c r="G366" s="719"/>
      <c r="H366" s="719"/>
      <c r="I366" s="719"/>
      <c r="J366" s="719"/>
      <c r="K366" s="719"/>
      <c r="L366" s="711"/>
      <c r="M366" s="1405"/>
      <c r="N366" s="1406"/>
      <c r="O366" s="1406"/>
      <c r="P366" s="1762"/>
      <c r="Q366" s="1402"/>
      <c r="R366" s="1410"/>
      <c r="S366" s="1410"/>
      <c r="T366" s="1410"/>
      <c r="U366" s="1410"/>
      <c r="V366" s="1410"/>
      <c r="W366" s="1410"/>
      <c r="X366" s="1410"/>
      <c r="Y366" s="1410"/>
      <c r="Z366" s="1468"/>
    </row>
    <row r="367" spans="1:26" ht="21.95" customHeight="1">
      <c r="A367" s="712"/>
      <c r="B367" s="720"/>
      <c r="C367" s="720"/>
      <c r="D367" s="722"/>
      <c r="E367" s="719"/>
      <c r="F367" s="719"/>
      <c r="G367" s="719"/>
      <c r="H367" s="719"/>
      <c r="I367" s="719"/>
      <c r="J367" s="719"/>
      <c r="K367" s="719"/>
      <c r="L367" s="711"/>
      <c r="M367" s="1761"/>
      <c r="N367" s="1762"/>
      <c r="O367" s="1406"/>
      <c r="P367" s="1762"/>
      <c r="Q367" s="1402"/>
      <c r="R367" s="1475"/>
      <c r="S367" s="1402"/>
      <c r="T367" s="1402"/>
      <c r="U367" s="1402"/>
      <c r="V367" s="1410"/>
      <c r="W367" s="1410"/>
      <c r="X367" s="1402"/>
      <c r="Y367" s="1402"/>
      <c r="Z367" s="1468"/>
    </row>
    <row r="368" spans="1:26" ht="21.95" customHeight="1">
      <c r="A368" s="712"/>
      <c r="B368" s="720"/>
      <c r="C368" s="720"/>
      <c r="D368" s="722"/>
      <c r="E368" s="719"/>
      <c r="F368" s="719"/>
      <c r="G368" s="719"/>
      <c r="H368" s="719"/>
      <c r="I368" s="719"/>
      <c r="J368" s="719"/>
      <c r="K368" s="719"/>
      <c r="L368" s="711"/>
      <c r="M368" s="1405"/>
      <c r="N368" s="1406"/>
      <c r="O368" s="1406"/>
      <c r="P368" s="1762"/>
      <c r="Q368" s="1402"/>
      <c r="R368" s="1410"/>
      <c r="S368" s="1410"/>
      <c r="T368" s="1410"/>
      <c r="U368" s="1410"/>
      <c r="V368" s="1410"/>
      <c r="W368" s="1410"/>
      <c r="X368" s="1410"/>
      <c r="Y368" s="1410"/>
      <c r="Z368" s="1468"/>
    </row>
    <row r="369" spans="1:26" ht="21.95" customHeight="1">
      <c r="A369" s="725"/>
      <c r="B369" s="720"/>
      <c r="C369" s="720"/>
      <c r="D369" s="722"/>
      <c r="E369" s="719"/>
      <c r="F369" s="719"/>
      <c r="G369" s="719"/>
      <c r="H369" s="719"/>
      <c r="I369" s="719"/>
      <c r="J369" s="719"/>
      <c r="K369" s="719"/>
      <c r="L369" s="711"/>
      <c r="M369" s="1405"/>
      <c r="N369" s="1406"/>
      <c r="O369" s="1406"/>
      <c r="P369" s="1762"/>
      <c r="Q369" s="1402"/>
      <c r="R369" s="1410"/>
      <c r="S369" s="1410"/>
      <c r="T369" s="1410"/>
      <c r="U369" s="1410"/>
      <c r="V369" s="1410"/>
      <c r="W369" s="1410"/>
      <c r="X369" s="1410"/>
      <c r="Y369" s="1410"/>
      <c r="Z369" s="1468"/>
    </row>
    <row r="370" spans="1:26" ht="21.95" customHeight="1">
      <c r="A370" s="726"/>
      <c r="B370" s="722"/>
      <c r="C370" s="727"/>
      <c r="D370" s="722"/>
      <c r="E370" s="719"/>
      <c r="F370" s="719"/>
      <c r="G370" s="719"/>
      <c r="H370" s="719"/>
      <c r="I370" s="719"/>
      <c r="J370" s="719"/>
      <c r="K370" s="719"/>
      <c r="L370" s="711"/>
      <c r="M370" s="1761"/>
      <c r="N370" s="1406"/>
      <c r="O370" s="1406"/>
      <c r="P370" s="1762"/>
      <c r="Q370" s="1402"/>
      <c r="R370" s="1410"/>
      <c r="S370" s="1402"/>
      <c r="T370" s="1402"/>
      <c r="U370" s="1402"/>
      <c r="V370" s="1410"/>
      <c r="W370" s="1402"/>
      <c r="X370" s="1410"/>
      <c r="Y370" s="1402"/>
      <c r="Z370" s="1468"/>
    </row>
    <row r="371" spans="1:26" ht="21.95" customHeight="1">
      <c r="A371" s="726"/>
      <c r="B371" s="722"/>
      <c r="C371" s="727"/>
      <c r="D371" s="722"/>
      <c r="E371" s="719">
        <f>SUM(G371,I371,K371)</f>
        <v>0</v>
      </c>
      <c r="F371" s="719"/>
      <c r="G371" s="719">
        <f t="shared" ref="G371:G372" si="111">TRUNC(C371*F371,0)</f>
        <v>0</v>
      </c>
      <c r="H371" s="719"/>
      <c r="I371" s="719">
        <f t="shared" ref="I371:I372" si="112">TRUNC(C371*H371,0)</f>
        <v>0</v>
      </c>
      <c r="J371" s="719"/>
      <c r="K371" s="719">
        <f t="shared" ref="K371:K372" si="113">TRUNC(C371*J371,0)</f>
        <v>0</v>
      </c>
      <c r="L371" s="711"/>
      <c r="M371" s="1405"/>
      <c r="N371" s="1406"/>
      <c r="O371" s="1406"/>
      <c r="P371" s="1762"/>
      <c r="Q371" s="1402"/>
      <c r="R371" s="1410"/>
      <c r="S371" s="1410"/>
      <c r="T371" s="1410"/>
      <c r="U371" s="1410"/>
      <c r="V371" s="1410"/>
      <c r="W371" s="1410"/>
      <c r="X371" s="1410"/>
      <c r="Y371" s="1402"/>
      <c r="Z371" s="1468"/>
    </row>
    <row r="372" spans="1:26" ht="21.95" customHeight="1">
      <c r="A372" s="728"/>
      <c r="B372" s="729"/>
      <c r="C372" s="730"/>
      <c r="D372" s="729"/>
      <c r="E372" s="731">
        <f t="shared" ref="E372" si="114">SUM(G372,I372,K372)</f>
        <v>0</v>
      </c>
      <c r="F372" s="731"/>
      <c r="G372" s="731">
        <f t="shared" si="111"/>
        <v>0</v>
      </c>
      <c r="H372" s="731"/>
      <c r="I372" s="731">
        <f t="shared" si="112"/>
        <v>0</v>
      </c>
      <c r="J372" s="731"/>
      <c r="K372" s="731">
        <f t="shared" si="113"/>
        <v>0</v>
      </c>
      <c r="L372" s="732"/>
      <c r="M372" s="1761"/>
      <c r="N372" s="1406"/>
      <c r="O372" s="1476"/>
      <c r="P372" s="1762"/>
      <c r="Q372" s="1402"/>
      <c r="R372" s="1410"/>
      <c r="S372" s="1410"/>
      <c r="T372" s="1410"/>
      <c r="U372" s="1410"/>
      <c r="V372" s="1475"/>
      <c r="W372" s="1410"/>
      <c r="X372" s="1410"/>
      <c r="Y372" s="1410"/>
      <c r="Z372" s="1468"/>
    </row>
    <row r="373" spans="1:26" ht="21.95" customHeight="1">
      <c r="A373" s="733" t="s">
        <v>795</v>
      </c>
      <c r="B373" s="734"/>
      <c r="C373" s="734"/>
      <c r="D373" s="735"/>
      <c r="E373" s="736">
        <f>G373+I373+K373</f>
        <v>61502</v>
      </c>
      <c r="F373" s="737"/>
      <c r="G373" s="736">
        <f>SUM(G355:G372)</f>
        <v>0</v>
      </c>
      <c r="H373" s="737"/>
      <c r="I373" s="738">
        <f>SUM(I355:I372)</f>
        <v>2</v>
      </c>
      <c r="J373" s="737"/>
      <c r="K373" s="736">
        <f>SUM(K355:K372)</f>
        <v>61500</v>
      </c>
      <c r="L373" s="739"/>
      <c r="M373" s="1457" t="s">
        <v>795</v>
      </c>
      <c r="N373" s="1435"/>
      <c r="O373" s="1435"/>
      <c r="P373" s="1436"/>
      <c r="Q373" s="1437">
        <f>S373+U373+W373+Y373</f>
        <v>250000</v>
      </c>
      <c r="R373" s="1438"/>
      <c r="S373" s="1437">
        <f>SUM(S354:S372)</f>
        <v>0</v>
      </c>
      <c r="T373" s="1437"/>
      <c r="U373" s="1439">
        <f>SUM(U354:U372)</f>
        <v>0</v>
      </c>
      <c r="V373" s="1438"/>
      <c r="W373" s="1437">
        <f>SUM(W354:W372)</f>
        <v>250000</v>
      </c>
      <c r="X373" s="1438"/>
      <c r="Y373" s="1437">
        <f>SUM(Y354:Y372)</f>
        <v>0</v>
      </c>
      <c r="Z373" s="1440"/>
    </row>
    <row r="374" spans="1:26" ht="21.95" customHeight="1">
      <c r="A374" s="681"/>
      <c r="B374" s="682"/>
      <c r="C374" s="682"/>
      <c r="D374" s="683"/>
      <c r="E374" s="2046" t="s">
        <v>937</v>
      </c>
      <c r="F374" s="2046"/>
      <c r="G374" s="2046"/>
      <c r="H374" s="2046"/>
      <c r="I374" s="684"/>
      <c r="J374" s="684"/>
      <c r="K374" s="684"/>
      <c r="L374" s="685"/>
      <c r="M374" s="1416" t="s">
        <v>1604</v>
      </c>
      <c r="N374" s="1394"/>
      <c r="O374" s="1394"/>
      <c r="P374" s="1393"/>
      <c r="Q374" s="2082" t="s">
        <v>1605</v>
      </c>
      <c r="R374" s="2082"/>
      <c r="S374" s="2082"/>
      <c r="T374" s="2082"/>
      <c r="U374" s="2082"/>
      <c r="V374" s="2082"/>
      <c r="W374" s="1394"/>
      <c r="X374" s="1394"/>
      <c r="Y374" s="1394"/>
      <c r="Z374" s="1417"/>
    </row>
    <row r="375" spans="1:26" ht="21.95" customHeight="1">
      <c r="A375" s="746" t="s">
        <v>947</v>
      </c>
      <c r="B375" s="774" t="s">
        <v>948</v>
      </c>
      <c r="C375" s="774"/>
      <c r="D375" s="774"/>
      <c r="E375" s="775"/>
      <c r="F375" s="775"/>
      <c r="G375" s="775"/>
      <c r="H375" s="775" t="s">
        <v>888</v>
      </c>
      <c r="I375" s="684"/>
      <c r="J375" s="684"/>
      <c r="K375" s="684"/>
      <c r="L375" s="685"/>
      <c r="M375" s="1416"/>
      <c r="N375" s="1394"/>
      <c r="O375" s="1394"/>
      <c r="P375" s="1393"/>
      <c r="Q375" s="1773"/>
      <c r="R375" s="1773"/>
      <c r="S375" s="1773"/>
      <c r="T375" s="1773"/>
      <c r="U375" s="1773"/>
      <c r="V375" s="1773"/>
      <c r="W375" s="1394"/>
      <c r="X375" s="1394"/>
      <c r="Y375" s="1394"/>
      <c r="Z375" s="1417"/>
    </row>
    <row r="376" spans="1:26" ht="21.95" customHeight="1">
      <c r="A376" s="806" t="s">
        <v>949</v>
      </c>
      <c r="B376" s="807"/>
      <c r="C376" s="807"/>
      <c r="D376" s="807"/>
      <c r="E376" s="808"/>
      <c r="F376" s="809"/>
      <c r="G376" s="1771"/>
      <c r="H376" s="811"/>
      <c r="I376" s="812"/>
      <c r="J376" s="812"/>
      <c r="K376" s="813"/>
      <c r="L376" s="814"/>
      <c r="M376" s="1392" t="s">
        <v>787</v>
      </c>
      <c r="N376" s="1418">
        <f>Q398</f>
        <v>530000</v>
      </c>
      <c r="O376" s="1419" t="s">
        <v>3</v>
      </c>
      <c r="P376" s="1393"/>
      <c r="Q376" s="1979" t="s">
        <v>1579</v>
      </c>
      <c r="R376" s="1979"/>
      <c r="S376" s="1979"/>
      <c r="T376" s="1979"/>
      <c r="U376" s="1979"/>
      <c r="V376" s="1979"/>
      <c r="W376" s="1394"/>
      <c r="X376" s="1394"/>
      <c r="Y376" s="1394"/>
      <c r="Z376" s="1417"/>
    </row>
    <row r="377" spans="1:26" ht="21.95" customHeight="1">
      <c r="A377" s="815"/>
      <c r="B377" s="816"/>
      <c r="C377" s="816"/>
      <c r="D377" s="816"/>
      <c r="E377" s="817"/>
      <c r="F377" s="818"/>
      <c r="G377" s="819"/>
      <c r="H377" s="818"/>
      <c r="I377" s="819"/>
      <c r="J377" s="818"/>
      <c r="K377" s="819"/>
      <c r="L377" s="820"/>
      <c r="M377" s="1980" t="s">
        <v>646</v>
      </c>
      <c r="N377" s="1986" t="s">
        <v>788</v>
      </c>
      <c r="O377" s="1986" t="s">
        <v>118</v>
      </c>
      <c r="P377" s="1986" t="s">
        <v>5</v>
      </c>
      <c r="Q377" s="1987" t="s">
        <v>789</v>
      </c>
      <c r="R377" s="1990" t="s">
        <v>790</v>
      </c>
      <c r="S377" s="2055"/>
      <c r="T377" s="2056" t="s">
        <v>862</v>
      </c>
      <c r="U377" s="2057"/>
      <c r="V377" s="2057"/>
      <c r="W377" s="2057"/>
      <c r="X377" s="2057"/>
      <c r="Y377" s="2058"/>
      <c r="Z377" s="2048" t="s">
        <v>863</v>
      </c>
    </row>
    <row r="378" spans="1:26" ht="21.95" customHeight="1">
      <c r="A378" s="712"/>
      <c r="B378" s="720"/>
      <c r="C378" s="727"/>
      <c r="D378" s="722"/>
      <c r="E378" s="719"/>
      <c r="F378" s="719"/>
      <c r="G378" s="719"/>
      <c r="H378" s="719"/>
      <c r="I378" s="719"/>
      <c r="J378" s="719"/>
      <c r="K378" s="719"/>
      <c r="L378" s="711"/>
      <c r="M378" s="2067"/>
      <c r="N378" s="2051"/>
      <c r="O378" s="2051"/>
      <c r="P378" s="2051"/>
      <c r="Q378" s="2053"/>
      <c r="R378" s="1995" t="s">
        <v>650</v>
      </c>
      <c r="S378" s="1996"/>
      <c r="T378" s="1995" t="s">
        <v>121</v>
      </c>
      <c r="U378" s="1996"/>
      <c r="V378" s="1995" t="s">
        <v>122</v>
      </c>
      <c r="W378" s="1996"/>
      <c r="X378" s="2016" t="s">
        <v>651</v>
      </c>
      <c r="Y378" s="2017"/>
      <c r="Z378" s="2049"/>
    </row>
    <row r="379" spans="1:26" ht="21.95" customHeight="1">
      <c r="A379" s="712" t="s">
        <v>951</v>
      </c>
      <c r="B379" s="720" t="s">
        <v>952</v>
      </c>
      <c r="C379" s="727"/>
      <c r="D379" s="722"/>
      <c r="E379" s="719">
        <v>1</v>
      </c>
      <c r="F379" s="719" t="s">
        <v>706</v>
      </c>
      <c r="G379" s="719"/>
      <c r="H379" s="719" t="s">
        <v>953</v>
      </c>
      <c r="I379" s="821">
        <v>0.5</v>
      </c>
      <c r="J379" s="719" t="s">
        <v>706</v>
      </c>
      <c r="K379" s="719"/>
      <c r="L379" s="711"/>
      <c r="M379" s="2068"/>
      <c r="N379" s="2052"/>
      <c r="O379" s="2052"/>
      <c r="P379" s="2052"/>
      <c r="Q379" s="2054"/>
      <c r="R379" s="1396" t="s">
        <v>4</v>
      </c>
      <c r="S379" s="1396" t="s">
        <v>792</v>
      </c>
      <c r="T379" s="1396" t="s">
        <v>4</v>
      </c>
      <c r="U379" s="1396" t="s">
        <v>793</v>
      </c>
      <c r="V379" s="1396" t="s">
        <v>4</v>
      </c>
      <c r="W379" s="1396" t="s">
        <v>793</v>
      </c>
      <c r="X379" s="1396" t="s">
        <v>4</v>
      </c>
      <c r="Y379" s="1396" t="s">
        <v>793</v>
      </c>
      <c r="Z379" s="2050"/>
    </row>
    <row r="380" spans="1:26" ht="21.95" customHeight="1">
      <c r="A380" s="712"/>
      <c r="B380" s="720" t="s">
        <v>954</v>
      </c>
      <c r="C380" s="727"/>
      <c r="D380" s="722"/>
      <c r="E380" s="719">
        <v>0.5</v>
      </c>
      <c r="F380" s="719" t="s">
        <v>706</v>
      </c>
      <c r="G380" s="719"/>
      <c r="H380" s="719" t="s">
        <v>955</v>
      </c>
      <c r="I380" s="719">
        <v>2</v>
      </c>
      <c r="J380" s="719" t="s">
        <v>706</v>
      </c>
      <c r="K380" s="719"/>
      <c r="L380" s="711"/>
      <c r="M380" s="1761" t="s">
        <v>1603</v>
      </c>
      <c r="N380" s="1406" t="s">
        <v>1606</v>
      </c>
      <c r="O380" s="1516">
        <v>1</v>
      </c>
      <c r="P380" s="1762" t="s">
        <v>270</v>
      </c>
      <c r="Q380" s="1424">
        <f t="shared" ref="Q380" si="115">S380+U380+W380+Y380</f>
        <v>530000</v>
      </c>
      <c r="R380" s="1402"/>
      <c r="S380" s="1402"/>
      <c r="T380" s="1402"/>
      <c r="U380" s="1402"/>
      <c r="V380" s="1478">
        <f>'단가(사후관리)'!E35</f>
        <v>530000</v>
      </c>
      <c r="W380" s="1478">
        <f>INT(O380*V380)</f>
        <v>530000</v>
      </c>
      <c r="X380" s="1402"/>
      <c r="Y380" s="1402"/>
      <c r="Z380" s="1468"/>
    </row>
    <row r="381" spans="1:26" ht="21.95" customHeight="1">
      <c r="A381" s="712"/>
      <c r="B381" s="720" t="s">
        <v>959</v>
      </c>
      <c r="C381" s="727"/>
      <c r="D381" s="722"/>
      <c r="E381" s="719"/>
      <c r="F381" s="719" t="s">
        <v>706</v>
      </c>
      <c r="G381" s="719"/>
      <c r="H381" s="719"/>
      <c r="I381" s="719"/>
      <c r="J381" s="719"/>
      <c r="K381" s="719"/>
      <c r="L381" s="711"/>
      <c r="M381" s="2080" t="s">
        <v>960</v>
      </c>
      <c r="N381" s="2081"/>
      <c r="O381" s="2081"/>
      <c r="P381" s="2081"/>
      <c r="Q381" s="1402"/>
      <c r="R381" s="1410"/>
      <c r="S381" s="1410"/>
      <c r="T381" s="1410"/>
      <c r="U381" s="1410"/>
      <c r="V381" s="1410"/>
      <c r="W381" s="1410"/>
      <c r="X381" s="1402"/>
      <c r="Y381" s="1402"/>
      <c r="Z381" s="1468"/>
    </row>
    <row r="382" spans="1:26" ht="21.95" customHeight="1">
      <c r="A382" s="712"/>
      <c r="B382" s="759"/>
      <c r="C382" s="727"/>
      <c r="D382" s="722"/>
      <c r="E382" s="719"/>
      <c r="F382" s="719"/>
      <c r="G382" s="719"/>
      <c r="H382" s="719"/>
      <c r="I382" s="719"/>
      <c r="J382" s="719"/>
      <c r="K382" s="719"/>
      <c r="L382" s="711"/>
      <c r="M382" s="2080" t="s">
        <v>961</v>
      </c>
      <c r="N382" s="2081"/>
      <c r="O382" s="2081"/>
      <c r="P382" s="2081"/>
      <c r="Q382" s="1402"/>
      <c r="R382" s="1402"/>
      <c r="S382" s="1402"/>
      <c r="T382" s="1402"/>
      <c r="U382" s="1402"/>
      <c r="V382" s="1478"/>
      <c r="W382" s="1478"/>
      <c r="X382" s="1402"/>
      <c r="Y382" s="1402"/>
      <c r="Z382" s="1468"/>
    </row>
    <row r="383" spans="1:26" ht="21.95" customHeight="1">
      <c r="A383" s="712" t="s">
        <v>962</v>
      </c>
      <c r="B383" s="716" t="s">
        <v>963</v>
      </c>
      <c r="C383" s="716"/>
      <c r="D383" s="722"/>
      <c r="E383" s="719">
        <v>61500</v>
      </c>
      <c r="F383" s="719" t="s">
        <v>964</v>
      </c>
      <c r="G383" s="719" t="s">
        <v>965</v>
      </c>
      <c r="H383" s="719">
        <v>1</v>
      </c>
      <c r="I383" s="719" t="s">
        <v>966</v>
      </c>
      <c r="J383" s="719" t="s">
        <v>967</v>
      </c>
      <c r="K383" s="719">
        <f>E383*H383</f>
        <v>61500</v>
      </c>
      <c r="L383" s="711" t="s">
        <v>964</v>
      </c>
      <c r="M383" s="1405"/>
      <c r="N383" s="1406"/>
      <c r="O383" s="1406"/>
      <c r="P383" s="1762"/>
      <c r="Q383" s="1402"/>
      <c r="R383" s="1410"/>
      <c r="S383" s="1410"/>
      <c r="T383" s="1410"/>
      <c r="U383" s="1410"/>
      <c r="V383" s="1410"/>
      <c r="W383" s="1410"/>
      <c r="X383" s="1410"/>
      <c r="Y383" s="1410"/>
      <c r="Z383" s="1468"/>
    </row>
    <row r="384" spans="1:26" ht="21.95" customHeight="1">
      <c r="A384" s="712"/>
      <c r="B384" s="716"/>
      <c r="C384" s="716"/>
      <c r="D384" s="722"/>
      <c r="E384" s="719"/>
      <c r="F384" s="719"/>
      <c r="G384" s="719"/>
      <c r="H384" s="719"/>
      <c r="I384" s="719"/>
      <c r="J384" s="719"/>
      <c r="K384" s="719"/>
      <c r="L384" s="711"/>
      <c r="M384" s="1761"/>
      <c r="N384" s="1762"/>
      <c r="O384" s="1406"/>
      <c r="P384" s="1762"/>
      <c r="Q384" s="1402"/>
      <c r="R384" s="1410"/>
      <c r="S384" s="1410"/>
      <c r="T384" s="1410"/>
      <c r="U384" s="1410"/>
      <c r="V384" s="1402"/>
      <c r="W384" s="1410"/>
      <c r="X384" s="1402"/>
      <c r="Y384" s="1402"/>
      <c r="Z384" s="1468"/>
    </row>
    <row r="385" spans="1:28" ht="21.95" customHeight="1">
      <c r="A385" s="712"/>
      <c r="B385" s="716"/>
      <c r="C385" s="716"/>
      <c r="D385" s="722"/>
      <c r="E385" s="719"/>
      <c r="F385" s="719"/>
      <c r="G385" s="719"/>
      <c r="H385" s="719"/>
      <c r="I385" s="719"/>
      <c r="J385" s="719"/>
      <c r="K385" s="719"/>
      <c r="L385" s="711"/>
      <c r="M385" s="1405"/>
      <c r="N385" s="1762"/>
      <c r="O385" s="1406"/>
      <c r="P385" s="1762"/>
      <c r="Q385" s="1402"/>
      <c r="R385" s="1410"/>
      <c r="S385" s="1410"/>
      <c r="T385" s="1410"/>
      <c r="U385" s="1410"/>
      <c r="V385" s="1410"/>
      <c r="W385" s="1410"/>
      <c r="X385" s="1402"/>
      <c r="Y385" s="1402"/>
      <c r="Z385" s="1468"/>
    </row>
    <row r="386" spans="1:28" ht="21.95" customHeight="1">
      <c r="A386" s="712" t="s">
        <v>968</v>
      </c>
      <c r="B386" s="720" t="s">
        <v>969</v>
      </c>
      <c r="C386" s="720"/>
      <c r="D386" s="722"/>
      <c r="E386" s="719">
        <v>1</v>
      </c>
      <c r="F386" s="719" t="s">
        <v>970</v>
      </c>
      <c r="G386" s="719" t="s">
        <v>967</v>
      </c>
      <c r="H386" s="719"/>
      <c r="I386" s="719" t="s">
        <v>964</v>
      </c>
      <c r="J386" s="719"/>
      <c r="K386" s="719"/>
      <c r="L386" s="711"/>
      <c r="M386" s="1761"/>
      <c r="N386" s="1762"/>
      <c r="O386" s="1406"/>
      <c r="P386" s="1762"/>
      <c r="Q386" s="1402"/>
      <c r="R386" s="1410"/>
      <c r="S386" s="1410"/>
      <c r="T386" s="1410"/>
      <c r="U386" s="1410"/>
      <c r="V386" s="1402"/>
      <c r="W386" s="1410"/>
      <c r="X386" s="1402"/>
      <c r="Y386" s="1402"/>
      <c r="Z386" s="1468"/>
    </row>
    <row r="387" spans="1:28" ht="21.95" customHeight="1">
      <c r="A387" s="712"/>
      <c r="B387" s="720"/>
      <c r="C387" s="720"/>
      <c r="D387" s="722"/>
      <c r="E387" s="719"/>
      <c r="F387" s="719"/>
      <c r="G387" s="719"/>
      <c r="H387" s="719"/>
      <c r="I387" s="719"/>
      <c r="J387" s="719"/>
      <c r="K387" s="719"/>
      <c r="L387" s="711"/>
      <c r="M387" s="1405"/>
      <c r="N387" s="1406"/>
      <c r="O387" s="1406"/>
      <c r="P387" s="1762"/>
      <c r="Q387" s="1402"/>
      <c r="R387" s="1410"/>
      <c r="S387" s="1410"/>
      <c r="T387" s="1410"/>
      <c r="U387" s="1410"/>
      <c r="V387" s="1410"/>
      <c r="W387" s="1410"/>
      <c r="X387" s="1410"/>
      <c r="Y387" s="1410"/>
      <c r="Z387" s="1468"/>
    </row>
    <row r="388" spans="1:28" ht="21.95" customHeight="1">
      <c r="A388" s="712" t="s">
        <v>971</v>
      </c>
      <c r="B388" s="722" t="s">
        <v>223</v>
      </c>
      <c r="C388" s="720">
        <v>2</v>
      </c>
      <c r="D388" s="722" t="s">
        <v>269</v>
      </c>
      <c r="E388" s="719"/>
      <c r="F388" s="719"/>
      <c r="G388" s="719"/>
      <c r="H388" s="719"/>
      <c r="I388" s="719"/>
      <c r="J388" s="719"/>
      <c r="K388" s="719"/>
      <c r="L388" s="711"/>
      <c r="M388" s="1761"/>
      <c r="N388" s="1406"/>
      <c r="O388" s="1406"/>
      <c r="P388" s="1762"/>
      <c r="Q388" s="1402"/>
      <c r="R388" s="1402"/>
      <c r="S388" s="1402"/>
      <c r="T388" s="1402"/>
      <c r="U388" s="1402"/>
      <c r="V388" s="1410"/>
      <c r="W388" s="1410"/>
      <c r="X388" s="1410"/>
      <c r="Y388" s="1410"/>
      <c r="Z388" s="1468"/>
    </row>
    <row r="389" spans="1:28" ht="21.95" customHeight="1">
      <c r="A389" s="725"/>
      <c r="B389" s="722"/>
      <c r="C389" s="720"/>
      <c r="D389" s="722"/>
      <c r="E389" s="719"/>
      <c r="F389" s="719"/>
      <c r="G389" s="719"/>
      <c r="H389" s="719"/>
      <c r="I389" s="719"/>
      <c r="J389" s="719"/>
      <c r="K389" s="719"/>
      <c r="L389" s="711"/>
      <c r="M389" s="1405"/>
      <c r="N389" s="1406"/>
      <c r="O389" s="1406"/>
      <c r="P389" s="1762"/>
      <c r="Q389" s="1402"/>
      <c r="R389" s="1410"/>
      <c r="S389" s="1410"/>
      <c r="T389" s="1410"/>
      <c r="U389" s="1410"/>
      <c r="V389" s="1410"/>
      <c r="W389" s="1410"/>
      <c r="X389" s="1410"/>
      <c r="Y389" s="1410"/>
      <c r="Z389" s="1468"/>
    </row>
    <row r="390" spans="1:28" ht="21.95" customHeight="1">
      <c r="A390" s="712" t="s">
        <v>972</v>
      </c>
      <c r="B390" s="722"/>
      <c r="C390" s="720"/>
      <c r="D390" s="722"/>
      <c r="E390" s="719"/>
      <c r="F390" s="719"/>
      <c r="G390" s="719"/>
      <c r="H390" s="719"/>
      <c r="I390" s="719"/>
      <c r="J390" s="719"/>
      <c r="K390" s="719"/>
      <c r="L390" s="711"/>
      <c r="M390" s="1405"/>
      <c r="N390" s="1406"/>
      <c r="O390" s="1406"/>
      <c r="P390" s="1762"/>
      <c r="Q390" s="1402"/>
      <c r="R390" s="1410"/>
      <c r="S390" s="1410"/>
      <c r="T390" s="1410"/>
      <c r="U390" s="1410"/>
      <c r="V390" s="1410"/>
      <c r="W390" s="1410"/>
      <c r="X390" s="1410"/>
      <c r="Y390" s="1410"/>
      <c r="Z390" s="1468"/>
    </row>
    <row r="391" spans="1:28" ht="21.95" customHeight="1">
      <c r="A391" s="712"/>
      <c r="B391" s="720"/>
      <c r="C391" s="720"/>
      <c r="D391" s="722"/>
      <c r="E391" s="719"/>
      <c r="F391" s="719"/>
      <c r="G391" s="719"/>
      <c r="H391" s="719"/>
      <c r="I391" s="719"/>
      <c r="J391" s="719"/>
      <c r="K391" s="719"/>
      <c r="L391" s="711"/>
      <c r="M391" s="1405"/>
      <c r="N391" s="1406"/>
      <c r="O391" s="1406"/>
      <c r="P391" s="1762"/>
      <c r="Q391" s="1402"/>
      <c r="R391" s="1410"/>
      <c r="S391" s="1410"/>
      <c r="T391" s="1410"/>
      <c r="U391" s="1410"/>
      <c r="V391" s="1410"/>
      <c r="W391" s="1410"/>
      <c r="X391" s="1410"/>
      <c r="Y391" s="1410"/>
      <c r="Z391" s="1468"/>
    </row>
    <row r="392" spans="1:28" ht="21.95" customHeight="1">
      <c r="A392" s="712"/>
      <c r="B392" s="720"/>
      <c r="C392" s="720"/>
      <c r="D392" s="722"/>
      <c r="E392" s="719"/>
      <c r="F392" s="719"/>
      <c r="G392" s="719"/>
      <c r="H392" s="719"/>
      <c r="I392" s="719"/>
      <c r="J392" s="719"/>
      <c r="K392" s="719"/>
      <c r="L392" s="711"/>
      <c r="M392" s="1761"/>
      <c r="N392" s="1762"/>
      <c r="O392" s="1406"/>
      <c r="P392" s="1762"/>
      <c r="Q392" s="1402"/>
      <c r="R392" s="1475"/>
      <c r="S392" s="1402"/>
      <c r="T392" s="1402"/>
      <c r="U392" s="1402"/>
      <c r="V392" s="1410"/>
      <c r="W392" s="1410"/>
      <c r="X392" s="1402"/>
      <c r="Y392" s="1402"/>
      <c r="Z392" s="1468"/>
    </row>
    <row r="393" spans="1:28" ht="21.95" customHeight="1">
      <c r="A393" s="712"/>
      <c r="B393" s="720"/>
      <c r="C393" s="720"/>
      <c r="D393" s="722"/>
      <c r="E393" s="719"/>
      <c r="F393" s="719"/>
      <c r="G393" s="719"/>
      <c r="H393" s="719"/>
      <c r="I393" s="719"/>
      <c r="J393" s="719"/>
      <c r="K393" s="719"/>
      <c r="L393" s="711"/>
      <c r="M393" s="1405"/>
      <c r="N393" s="1406"/>
      <c r="O393" s="1406"/>
      <c r="P393" s="1762"/>
      <c r="Q393" s="1402"/>
      <c r="R393" s="1410"/>
      <c r="S393" s="1410"/>
      <c r="T393" s="1410"/>
      <c r="U393" s="1410"/>
      <c r="V393" s="1410"/>
      <c r="W393" s="1410"/>
      <c r="X393" s="1410"/>
      <c r="Y393" s="1410"/>
      <c r="Z393" s="1468"/>
    </row>
    <row r="394" spans="1:28" ht="21.95" customHeight="1">
      <c r="A394" s="725"/>
      <c r="B394" s="720"/>
      <c r="C394" s="720"/>
      <c r="D394" s="722"/>
      <c r="E394" s="719"/>
      <c r="F394" s="719"/>
      <c r="G394" s="719"/>
      <c r="H394" s="719"/>
      <c r="I394" s="719"/>
      <c r="J394" s="719"/>
      <c r="K394" s="719"/>
      <c r="L394" s="711"/>
      <c r="M394" s="1405"/>
      <c r="N394" s="1406"/>
      <c r="O394" s="1406"/>
      <c r="P394" s="1762"/>
      <c r="Q394" s="1402"/>
      <c r="R394" s="1410"/>
      <c r="S394" s="1410"/>
      <c r="T394" s="1410"/>
      <c r="U394" s="1410"/>
      <c r="V394" s="1410"/>
      <c r="W394" s="1410"/>
      <c r="X394" s="1410"/>
      <c r="Y394" s="1410"/>
      <c r="Z394" s="1468"/>
    </row>
    <row r="395" spans="1:28" ht="21.95" customHeight="1">
      <c r="A395" s="726"/>
      <c r="B395" s="722"/>
      <c r="C395" s="727"/>
      <c r="D395" s="722"/>
      <c r="E395" s="719"/>
      <c r="F395" s="719"/>
      <c r="G395" s="719"/>
      <c r="H395" s="719"/>
      <c r="I395" s="719"/>
      <c r="J395" s="719"/>
      <c r="K395" s="719"/>
      <c r="L395" s="711"/>
      <c r="M395" s="1761"/>
      <c r="N395" s="1406"/>
      <c r="O395" s="1406"/>
      <c r="P395" s="1762"/>
      <c r="Q395" s="1402"/>
      <c r="R395" s="1410"/>
      <c r="S395" s="1402"/>
      <c r="T395" s="1402"/>
      <c r="U395" s="1402"/>
      <c r="V395" s="1410"/>
      <c r="W395" s="1402"/>
      <c r="X395" s="1410"/>
      <c r="Y395" s="1402"/>
      <c r="Z395" s="1468"/>
    </row>
    <row r="396" spans="1:28" ht="21.95" customHeight="1">
      <c r="A396" s="726"/>
      <c r="B396" s="722"/>
      <c r="C396" s="727"/>
      <c r="D396" s="722"/>
      <c r="E396" s="719">
        <f>SUM(G396,I396,K396)</f>
        <v>0</v>
      </c>
      <c r="F396" s="719"/>
      <c r="G396" s="719">
        <f t="shared" ref="G396:G397" si="116">TRUNC(C396*F396,0)</f>
        <v>0</v>
      </c>
      <c r="H396" s="719"/>
      <c r="I396" s="719">
        <f t="shared" ref="I396:I397" si="117">TRUNC(C396*H396,0)</f>
        <v>0</v>
      </c>
      <c r="J396" s="719"/>
      <c r="K396" s="719">
        <f t="shared" ref="K396:K397" si="118">TRUNC(C396*J396,0)</f>
        <v>0</v>
      </c>
      <c r="L396" s="711"/>
      <c r="M396" s="1405"/>
      <c r="N396" s="1406"/>
      <c r="O396" s="1406"/>
      <c r="P396" s="1762"/>
      <c r="Q396" s="1402"/>
      <c r="R396" s="1410"/>
      <c r="S396" s="1410"/>
      <c r="T396" s="1410"/>
      <c r="U396" s="1410"/>
      <c r="V396" s="1410"/>
      <c r="W396" s="1410"/>
      <c r="X396" s="1410"/>
      <c r="Y396" s="1402"/>
      <c r="Z396" s="1468"/>
    </row>
    <row r="397" spans="1:28" ht="21.95" customHeight="1">
      <c r="A397" s="728"/>
      <c r="B397" s="729"/>
      <c r="C397" s="730"/>
      <c r="D397" s="729"/>
      <c r="E397" s="731">
        <f t="shared" ref="E397" si="119">SUM(G397,I397,K397)</f>
        <v>0</v>
      </c>
      <c r="F397" s="731"/>
      <c r="G397" s="731">
        <f t="shared" si="116"/>
        <v>0</v>
      </c>
      <c r="H397" s="731"/>
      <c r="I397" s="731">
        <f t="shared" si="117"/>
        <v>0</v>
      </c>
      <c r="J397" s="731"/>
      <c r="K397" s="731">
        <f t="shared" si="118"/>
        <v>0</v>
      </c>
      <c r="L397" s="732"/>
      <c r="M397" s="1761"/>
      <c r="N397" s="1406"/>
      <c r="O397" s="1476"/>
      <c r="P397" s="1762"/>
      <c r="Q397" s="1402"/>
      <c r="R397" s="1410"/>
      <c r="S397" s="1410"/>
      <c r="T397" s="1410"/>
      <c r="U397" s="1410"/>
      <c r="V397" s="1475"/>
      <c r="W397" s="1410"/>
      <c r="X397" s="1410"/>
      <c r="Y397" s="1410"/>
      <c r="Z397" s="1468"/>
    </row>
    <row r="398" spans="1:28" ht="21.95" customHeight="1">
      <c r="A398" s="733" t="s">
        <v>795</v>
      </c>
      <c r="B398" s="734"/>
      <c r="C398" s="734"/>
      <c r="D398" s="735"/>
      <c r="E398" s="736">
        <f>G398+I398+K398</f>
        <v>61502</v>
      </c>
      <c r="F398" s="737"/>
      <c r="G398" s="736">
        <f>SUM(G380:G397)</f>
        <v>0</v>
      </c>
      <c r="H398" s="737"/>
      <c r="I398" s="738">
        <f>SUM(I380:I397)</f>
        <v>2</v>
      </c>
      <c r="J398" s="737"/>
      <c r="K398" s="736">
        <f>SUM(K380:K397)</f>
        <v>61500</v>
      </c>
      <c r="L398" s="739"/>
      <c r="M398" s="1457" t="s">
        <v>795</v>
      </c>
      <c r="N398" s="1435"/>
      <c r="O398" s="1435"/>
      <c r="P398" s="1436"/>
      <c r="Q398" s="1437">
        <f>S398+U398+W398+Y398</f>
        <v>530000</v>
      </c>
      <c r="R398" s="1438"/>
      <c r="S398" s="1437">
        <f>SUM(S379:S397)</f>
        <v>0</v>
      </c>
      <c r="T398" s="1437"/>
      <c r="U398" s="1439">
        <f>SUM(U379:U397)</f>
        <v>0</v>
      </c>
      <c r="V398" s="1438"/>
      <c r="W398" s="1437">
        <f>SUM(W379:W397)</f>
        <v>530000</v>
      </c>
      <c r="X398" s="1438"/>
      <c r="Y398" s="1437">
        <f>SUM(Y379:Y397)</f>
        <v>0</v>
      </c>
      <c r="Z398" s="1440"/>
    </row>
    <row r="399" spans="1:28" s="745" customFormat="1" ht="19.7" hidden="1" customHeight="1">
      <c r="A399" s="681"/>
      <c r="B399" s="682"/>
      <c r="C399" s="682"/>
      <c r="D399" s="683"/>
      <c r="E399" s="2046" t="s">
        <v>937</v>
      </c>
      <c r="F399" s="2046"/>
      <c r="G399" s="2046"/>
      <c r="H399" s="2046"/>
      <c r="I399" s="684"/>
      <c r="J399" s="684"/>
      <c r="K399" s="684"/>
      <c r="L399" s="685"/>
      <c r="M399" s="1416"/>
      <c r="N399" s="1394"/>
      <c r="O399" s="1394"/>
      <c r="P399" s="1393"/>
      <c r="Q399" s="2047" t="s">
        <v>998</v>
      </c>
      <c r="R399" s="2047"/>
      <c r="S399" s="2047"/>
      <c r="T399" s="2047"/>
      <c r="U399" s="2047"/>
      <c r="V399" s="2047"/>
      <c r="W399" s="1394"/>
      <c r="X399" s="1394"/>
      <c r="Y399" s="1394"/>
      <c r="Z399" s="1417"/>
    </row>
    <row r="400" spans="1:28" s="745" customFormat="1" ht="19.7" hidden="1" customHeight="1">
      <c r="A400" s="746" t="s">
        <v>999</v>
      </c>
      <c r="B400" s="774" t="s">
        <v>1000</v>
      </c>
      <c r="C400" s="774"/>
      <c r="D400" s="774"/>
      <c r="E400" s="775"/>
      <c r="F400" s="775"/>
      <c r="G400" s="775"/>
      <c r="H400" s="775" t="s">
        <v>909</v>
      </c>
      <c r="I400" s="684"/>
      <c r="J400" s="684"/>
      <c r="K400" s="684"/>
      <c r="L400" s="685"/>
      <c r="M400" s="515" t="s">
        <v>133</v>
      </c>
      <c r="N400" s="1418">
        <f>Q423</f>
        <v>6212</v>
      </c>
      <c r="O400" s="1419" t="s">
        <v>3</v>
      </c>
      <c r="P400" s="1393"/>
      <c r="Q400" s="1979" t="s">
        <v>1001</v>
      </c>
      <c r="R400" s="1979"/>
      <c r="S400" s="1979"/>
      <c r="T400" s="1979"/>
      <c r="U400" s="1979"/>
      <c r="V400" s="1979"/>
      <c r="W400" s="1394">
        <v>200</v>
      </c>
      <c r="X400" s="1394" t="s">
        <v>911</v>
      </c>
      <c r="Y400" s="1394"/>
      <c r="Z400" s="1417"/>
      <c r="AB400" s="747"/>
    </row>
    <row r="401" spans="1:27" s="745" customFormat="1" ht="19.7" hidden="1" customHeight="1">
      <c r="A401" s="2069" t="s">
        <v>646</v>
      </c>
      <c r="B401" s="2072" t="s">
        <v>788</v>
      </c>
      <c r="C401" s="2072" t="s">
        <v>118</v>
      </c>
      <c r="D401" s="2072" t="s">
        <v>5</v>
      </c>
      <c r="E401" s="2075" t="s">
        <v>789</v>
      </c>
      <c r="F401" s="2078" t="s">
        <v>790</v>
      </c>
      <c r="G401" s="2079"/>
      <c r="H401" s="2061" t="s">
        <v>862</v>
      </c>
      <c r="I401" s="2062"/>
      <c r="J401" s="2062"/>
      <c r="K401" s="2063"/>
      <c r="L401" s="2064" t="s">
        <v>863</v>
      </c>
      <c r="M401" s="1980" t="s">
        <v>646</v>
      </c>
      <c r="N401" s="1986" t="s">
        <v>788</v>
      </c>
      <c r="O401" s="1986" t="s">
        <v>118</v>
      </c>
      <c r="P401" s="1986" t="s">
        <v>5</v>
      </c>
      <c r="Q401" s="1987" t="s">
        <v>789</v>
      </c>
      <c r="R401" s="1990" t="s">
        <v>790</v>
      </c>
      <c r="S401" s="2055"/>
      <c r="T401" s="1524"/>
      <c r="U401" s="1524"/>
      <c r="V401" s="2056" t="s">
        <v>862</v>
      </c>
      <c r="W401" s="2057"/>
      <c r="X401" s="2057"/>
      <c r="Y401" s="2058"/>
      <c r="Z401" s="2048" t="s">
        <v>863</v>
      </c>
    </row>
    <row r="402" spans="1:27" s="745" customFormat="1" ht="19.7" hidden="1" customHeight="1">
      <c r="A402" s="2070"/>
      <c r="B402" s="2073"/>
      <c r="C402" s="2073"/>
      <c r="D402" s="2073"/>
      <c r="E402" s="2076"/>
      <c r="F402" s="2059" t="s">
        <v>650</v>
      </c>
      <c r="G402" s="2060"/>
      <c r="H402" s="2059" t="s">
        <v>122</v>
      </c>
      <c r="I402" s="2060"/>
      <c r="J402" s="2059" t="s">
        <v>651</v>
      </c>
      <c r="K402" s="2060"/>
      <c r="L402" s="2065"/>
      <c r="M402" s="2067"/>
      <c r="N402" s="2051"/>
      <c r="O402" s="2051"/>
      <c r="P402" s="2051"/>
      <c r="Q402" s="2053"/>
      <c r="R402" s="1995" t="s">
        <v>650</v>
      </c>
      <c r="S402" s="1996"/>
      <c r="T402" s="1525"/>
      <c r="U402" s="1525"/>
      <c r="V402" s="1995" t="s">
        <v>122</v>
      </c>
      <c r="W402" s="1996"/>
      <c r="X402" s="2016" t="s">
        <v>651</v>
      </c>
      <c r="Y402" s="2017"/>
      <c r="Z402" s="2049"/>
    </row>
    <row r="403" spans="1:27" ht="19.7" hidden="1" customHeight="1">
      <c r="A403" s="2071"/>
      <c r="B403" s="2074"/>
      <c r="C403" s="2074"/>
      <c r="D403" s="2074"/>
      <c r="E403" s="2077"/>
      <c r="F403" s="689" t="s">
        <v>4</v>
      </c>
      <c r="G403" s="689" t="s">
        <v>792</v>
      </c>
      <c r="H403" s="689" t="s">
        <v>4</v>
      </c>
      <c r="I403" s="689" t="s">
        <v>793</v>
      </c>
      <c r="J403" s="689"/>
      <c r="K403" s="689"/>
      <c r="L403" s="2066"/>
      <c r="M403" s="2068"/>
      <c r="N403" s="2052"/>
      <c r="O403" s="2052"/>
      <c r="P403" s="2052"/>
      <c r="Q403" s="2054"/>
      <c r="R403" s="1396" t="s">
        <v>4</v>
      </c>
      <c r="S403" s="1396" t="s">
        <v>792</v>
      </c>
      <c r="T403" s="1396"/>
      <c r="U403" s="1396"/>
      <c r="V403" s="1396" t="s">
        <v>4</v>
      </c>
      <c r="W403" s="1396" t="s">
        <v>793</v>
      </c>
      <c r="X403" s="1396"/>
      <c r="Y403" s="1396"/>
      <c r="Z403" s="2050"/>
    </row>
    <row r="404" spans="1:27" ht="19.7" hidden="1" customHeight="1">
      <c r="A404" s="779" t="s">
        <v>674</v>
      </c>
      <c r="B404" s="780"/>
      <c r="C404" s="780"/>
      <c r="D404" s="780"/>
      <c r="E404" s="781"/>
      <c r="F404" s="782"/>
      <c r="G404" s="782"/>
      <c r="H404" s="782"/>
      <c r="I404" s="782"/>
      <c r="J404" s="782"/>
      <c r="K404" s="782"/>
      <c r="L404" s="697" t="s">
        <v>675</v>
      </c>
      <c r="M404" s="1526" t="s">
        <v>674</v>
      </c>
      <c r="N404" s="1527"/>
      <c r="O404" s="1527"/>
      <c r="P404" s="1527"/>
      <c r="Q404" s="1528"/>
      <c r="R404" s="1529"/>
      <c r="S404" s="1529"/>
      <c r="T404" s="1529"/>
      <c r="U404" s="1529"/>
      <c r="V404" s="1529"/>
      <c r="W404" s="1529"/>
      <c r="X404" s="1529"/>
      <c r="Y404" s="1529"/>
      <c r="Z404" s="1523" t="s">
        <v>675</v>
      </c>
    </row>
    <row r="405" spans="1:27" ht="19.7" hidden="1" customHeight="1">
      <c r="A405" s="712" t="s">
        <v>143</v>
      </c>
      <c r="B405" s="720"/>
      <c r="C405" s="727"/>
      <c r="D405" s="722" t="s">
        <v>69</v>
      </c>
      <c r="E405" s="719">
        <f>SUM(G405,I405,K405)</f>
        <v>0</v>
      </c>
      <c r="F405" s="719">
        <f>'단가(사후관리)'!$E$4</f>
        <v>373353</v>
      </c>
      <c r="G405" s="719">
        <f t="shared" ref="G405" si="120">TRUNC(C405*F405,0)</f>
        <v>0</v>
      </c>
      <c r="H405" s="719"/>
      <c r="I405" s="719">
        <f t="shared" ref="I405" si="121">TRUNC(C405*H405,0)</f>
        <v>0</v>
      </c>
      <c r="J405" s="719"/>
      <c r="K405" s="719">
        <f t="shared" ref="K405" si="122">TRUNC(C405*J405,0)</f>
        <v>0</v>
      </c>
      <c r="L405" s="707"/>
      <c r="M405" s="587" t="s">
        <v>143</v>
      </c>
      <c r="N405" s="1421"/>
      <c r="O405" s="1422">
        <f>INT(2/W$400*1000)/1000</f>
        <v>0.01</v>
      </c>
      <c r="P405" s="1423" t="s">
        <v>69</v>
      </c>
      <c r="Q405" s="1424">
        <f>S405+W405+Y405</f>
        <v>2951</v>
      </c>
      <c r="R405" s="1424">
        <f>'단가(사후관리)'!E6</f>
        <v>295138</v>
      </c>
      <c r="S405" s="1424">
        <f>TRUNC(R405*O405)</f>
        <v>2951</v>
      </c>
      <c r="T405" s="1424"/>
      <c r="U405" s="1424"/>
      <c r="V405" s="1429"/>
      <c r="W405" s="1429"/>
      <c r="X405" s="1424"/>
      <c r="Y405" s="1424"/>
      <c r="Z405" s="1530"/>
      <c r="AA405" s="640" t="s">
        <v>1002</v>
      </c>
    </row>
    <row r="406" spans="1:27" ht="19.7" hidden="1" customHeight="1">
      <c r="A406" s="712" t="s">
        <v>144</v>
      </c>
      <c r="B406" s="720"/>
      <c r="C406" s="727"/>
      <c r="D406" s="722" t="s">
        <v>69</v>
      </c>
      <c r="E406" s="719">
        <f t="shared" ref="E406:E411" si="123">SUM(G406,I406,K406)</f>
        <v>0</v>
      </c>
      <c r="F406" s="719">
        <f>'단가(사후관리)'!$E$5</f>
        <v>310884</v>
      </c>
      <c r="G406" s="719">
        <f>TRUNC(C406*F406,0)</f>
        <v>0</v>
      </c>
      <c r="H406" s="719"/>
      <c r="I406" s="719">
        <f>TRUNC(C406*H406,0)</f>
        <v>0</v>
      </c>
      <c r="J406" s="719"/>
      <c r="K406" s="719">
        <f>TRUNC(C406*J406,0)</f>
        <v>0</v>
      </c>
      <c r="L406" s="711"/>
      <c r="M406" s="587" t="s">
        <v>144</v>
      </c>
      <c r="N406" s="1421"/>
      <c r="O406" s="1422">
        <f>INT(2/W$400*1000)/1000</f>
        <v>0.01</v>
      </c>
      <c r="P406" s="1423" t="s">
        <v>69</v>
      </c>
      <c r="Q406" s="1424">
        <f>S406+W406+Y406</f>
        <v>2261</v>
      </c>
      <c r="R406" s="1424"/>
      <c r="S406" s="1425"/>
      <c r="T406" s="1425"/>
      <c r="U406" s="1425"/>
      <c r="V406" s="1429"/>
      <c r="W406" s="1429"/>
      <c r="X406" s="1424">
        <f>'단가(사후관리)'!E12</f>
        <v>226122</v>
      </c>
      <c r="Y406" s="1424">
        <f>TRUNC(O406*X406)</f>
        <v>2261</v>
      </c>
      <c r="Z406" s="1430"/>
    </row>
    <row r="407" spans="1:27" ht="19.7" hidden="1" customHeight="1">
      <c r="A407" s="712" t="s">
        <v>136</v>
      </c>
      <c r="B407" s="759"/>
      <c r="C407" s="727">
        <v>5.0000000000000001E-3</v>
      </c>
      <c r="D407" s="722" t="s">
        <v>269</v>
      </c>
      <c r="E407" s="719">
        <f t="shared" si="123"/>
        <v>1475</v>
      </c>
      <c r="F407" s="719">
        <f>'단가(사후관리)'!$E$6</f>
        <v>295138</v>
      </c>
      <c r="G407" s="719">
        <f t="shared" ref="G407:G422" si="124">TRUNC(C407*F407,0)</f>
        <v>1475</v>
      </c>
      <c r="H407" s="719"/>
      <c r="I407" s="719">
        <f t="shared" ref="I407:I422" si="125">TRUNC(C407*H407,0)</f>
        <v>0</v>
      </c>
      <c r="J407" s="719"/>
      <c r="K407" s="719">
        <f t="shared" ref="K407:K409" si="126">TRUNC(C407*J407,0)</f>
        <v>0</v>
      </c>
      <c r="L407" s="711"/>
      <c r="M407" s="587" t="s">
        <v>136</v>
      </c>
      <c r="N407" s="1428"/>
      <c r="O407" s="1422"/>
      <c r="P407" s="1423"/>
      <c r="Q407" s="1424"/>
      <c r="R407" s="1429"/>
      <c r="S407" s="1429"/>
      <c r="T407" s="1429"/>
      <c r="U407" s="1429"/>
      <c r="V407" s="1429"/>
      <c r="W407" s="1429"/>
      <c r="X407" s="1429"/>
      <c r="Y407" s="1429"/>
      <c r="Z407" s="1430"/>
    </row>
    <row r="408" spans="1:27" ht="19.7" hidden="1" customHeight="1">
      <c r="A408" s="712" t="s">
        <v>242</v>
      </c>
      <c r="B408" s="716"/>
      <c r="C408" s="716"/>
      <c r="D408" s="718" t="s">
        <v>269</v>
      </c>
      <c r="E408" s="719">
        <f t="shared" si="123"/>
        <v>0</v>
      </c>
      <c r="F408" s="719">
        <f>'단가(사후관리)'!$E$7</f>
        <v>235459</v>
      </c>
      <c r="G408" s="719">
        <f t="shared" si="124"/>
        <v>0</v>
      </c>
      <c r="H408" s="719"/>
      <c r="I408" s="719">
        <f t="shared" si="125"/>
        <v>0</v>
      </c>
      <c r="J408" s="719"/>
      <c r="K408" s="719">
        <f t="shared" si="126"/>
        <v>0</v>
      </c>
      <c r="L408" s="711"/>
      <c r="M408" s="587" t="s">
        <v>242</v>
      </c>
      <c r="N408" s="1394"/>
      <c r="O408" s="1394"/>
      <c r="P408" s="1393"/>
      <c r="Q408" s="1394"/>
      <c r="R408" s="1394"/>
      <c r="S408" s="1394"/>
      <c r="T408" s="1394"/>
      <c r="U408" s="1394"/>
      <c r="V408" s="1394"/>
      <c r="W408" s="1394"/>
      <c r="X408" s="1394"/>
      <c r="Y408" s="1394"/>
      <c r="Z408" s="1430"/>
    </row>
    <row r="409" spans="1:27" ht="19.7" hidden="1" customHeight="1">
      <c r="A409" s="712" t="s">
        <v>224</v>
      </c>
      <c r="B409" s="716"/>
      <c r="C409" s="716">
        <v>1.2999999999999999E-2</v>
      </c>
      <c r="D409" s="718" t="s">
        <v>269</v>
      </c>
      <c r="E409" s="719">
        <f t="shared" si="123"/>
        <v>3251</v>
      </c>
      <c r="F409" s="719">
        <f>'단가(사후관리)'!$E$8</f>
        <v>250087</v>
      </c>
      <c r="G409" s="719">
        <f t="shared" si="124"/>
        <v>3251</v>
      </c>
      <c r="H409" s="719"/>
      <c r="I409" s="719">
        <f t="shared" si="125"/>
        <v>0</v>
      </c>
      <c r="J409" s="719"/>
      <c r="K409" s="719">
        <f t="shared" si="126"/>
        <v>0</v>
      </c>
      <c r="L409" s="711"/>
      <c r="M409" s="587" t="s">
        <v>224</v>
      </c>
      <c r="N409" s="1394"/>
      <c r="O409" s="1394"/>
      <c r="P409" s="1393"/>
      <c r="Q409" s="1394"/>
      <c r="R409" s="1394"/>
      <c r="S409" s="1394"/>
      <c r="T409" s="1394"/>
      <c r="U409" s="1394"/>
      <c r="V409" s="1394"/>
      <c r="W409" s="1394"/>
      <c r="X409" s="1394"/>
      <c r="Y409" s="1394"/>
      <c r="Z409" s="1430"/>
    </row>
    <row r="410" spans="1:27" ht="19.7" hidden="1" customHeight="1">
      <c r="A410" s="712" t="s">
        <v>902</v>
      </c>
      <c r="B410" s="716"/>
      <c r="C410" s="716"/>
      <c r="D410" s="718" t="s">
        <v>269</v>
      </c>
      <c r="E410" s="719">
        <f t="shared" si="123"/>
        <v>0</v>
      </c>
      <c r="F410" s="719">
        <f>'단가(사후관리)'!$E$9</f>
        <v>218142</v>
      </c>
      <c r="G410" s="719">
        <f t="shared" si="124"/>
        <v>0</v>
      </c>
      <c r="H410" s="719"/>
      <c r="I410" s="719">
        <f t="shared" si="125"/>
        <v>0</v>
      </c>
      <c r="J410" s="719">
        <f>'단가(사후관리)'!E10</f>
        <v>241698</v>
      </c>
      <c r="K410" s="719">
        <f>TRUNC(C410*J410,0)</f>
        <v>0</v>
      </c>
      <c r="L410" s="711"/>
      <c r="M410" s="587" t="s">
        <v>145</v>
      </c>
      <c r="N410" s="1394"/>
      <c r="O410" s="1394"/>
      <c r="P410" s="1393"/>
      <c r="Q410" s="1394"/>
      <c r="R410" s="1394"/>
      <c r="S410" s="1394"/>
      <c r="T410" s="1394"/>
      <c r="U410" s="1394"/>
      <c r="V410" s="1394"/>
      <c r="W410" s="1394"/>
      <c r="X410" s="1394"/>
      <c r="Y410" s="1394"/>
      <c r="Z410" s="1430"/>
    </row>
    <row r="411" spans="1:27" ht="19.7" hidden="1" customHeight="1">
      <c r="A411" s="712" t="s">
        <v>681</v>
      </c>
      <c r="B411" s="720"/>
      <c r="C411" s="720">
        <v>1.2999999999999999E-2</v>
      </c>
      <c r="D411" s="718" t="s">
        <v>269</v>
      </c>
      <c r="E411" s="719">
        <f t="shared" si="123"/>
        <v>3023</v>
      </c>
      <c r="F411" s="719"/>
      <c r="G411" s="719">
        <f t="shared" si="124"/>
        <v>0</v>
      </c>
      <c r="H411" s="719"/>
      <c r="I411" s="719">
        <f t="shared" si="125"/>
        <v>0</v>
      </c>
      <c r="J411" s="719">
        <f>'단가(사후관리)'!$E$11</f>
        <v>232562</v>
      </c>
      <c r="K411" s="719">
        <f>TRUNC(C411*J411,0)</f>
        <v>3023</v>
      </c>
      <c r="L411" s="711"/>
      <c r="M411" s="587" t="s">
        <v>681</v>
      </c>
      <c r="N411" s="1421"/>
      <c r="O411" s="1421"/>
      <c r="P411" s="1423"/>
      <c r="Q411" s="1424"/>
      <c r="R411" s="1429"/>
      <c r="S411" s="1429"/>
      <c r="T411" s="1429"/>
      <c r="U411" s="1429"/>
      <c r="V411" s="1429"/>
      <c r="W411" s="1429"/>
      <c r="X411" s="1429"/>
      <c r="Y411" s="1429"/>
      <c r="Z411" s="1430"/>
    </row>
    <row r="412" spans="1:27" ht="19.7" hidden="1" customHeight="1">
      <c r="A412" s="712" t="s">
        <v>134</v>
      </c>
      <c r="B412" s="720"/>
      <c r="C412" s="720">
        <v>1.2999999999999999E-2</v>
      </c>
      <c r="D412" s="718" t="s">
        <v>269</v>
      </c>
      <c r="E412" s="719"/>
      <c r="F412" s="719"/>
      <c r="G412" s="719">
        <f t="shared" si="124"/>
        <v>0</v>
      </c>
      <c r="H412" s="719"/>
      <c r="I412" s="719">
        <f t="shared" si="125"/>
        <v>0</v>
      </c>
      <c r="J412" s="719">
        <f>'단가(사후관리)'!$E$12</f>
        <v>226122</v>
      </c>
      <c r="K412" s="719">
        <f>TRUNC(C412*J412,0)</f>
        <v>2939</v>
      </c>
      <c r="L412" s="711"/>
      <c r="M412" s="587" t="s">
        <v>134</v>
      </c>
      <c r="N412" s="1421"/>
      <c r="O412" s="1421"/>
      <c r="P412" s="1423"/>
      <c r="Q412" s="1425"/>
      <c r="R412" s="1426"/>
      <c r="S412" s="1426"/>
      <c r="T412" s="1426"/>
      <c r="U412" s="1426"/>
      <c r="V412" s="1425"/>
      <c r="W412" s="1426"/>
      <c r="X412" s="1425"/>
      <c r="Y412" s="1425"/>
      <c r="Z412" s="1430"/>
    </row>
    <row r="413" spans="1:27" ht="19.7" hidden="1" customHeight="1">
      <c r="A413" s="712" t="s">
        <v>223</v>
      </c>
      <c r="B413" s="722"/>
      <c r="C413" s="720">
        <v>2.5000000000000001E-2</v>
      </c>
      <c r="D413" s="718" t="s">
        <v>269</v>
      </c>
      <c r="E413" s="719">
        <f t="shared" ref="E413:E420" si="127">SUM(G413,I413,K413)</f>
        <v>4301</v>
      </c>
      <c r="F413" s="719"/>
      <c r="G413" s="719">
        <f t="shared" si="124"/>
        <v>0</v>
      </c>
      <c r="H413" s="719"/>
      <c r="I413" s="719">
        <f t="shared" si="125"/>
        <v>0</v>
      </c>
      <c r="J413" s="719">
        <f>'단가(사후관리)'!$E$13</f>
        <v>172068</v>
      </c>
      <c r="K413" s="719">
        <f t="shared" ref="K413:K422" si="128">TRUNC(C413*J413,0)</f>
        <v>4301</v>
      </c>
      <c r="L413" s="711"/>
      <c r="M413" s="587" t="s">
        <v>223</v>
      </c>
      <c r="N413" s="1423"/>
      <c r="O413" s="1421"/>
      <c r="P413" s="1423"/>
      <c r="Q413" s="1425"/>
      <c r="R413" s="1426"/>
      <c r="S413" s="1426"/>
      <c r="T413" s="1426"/>
      <c r="U413" s="1426"/>
      <c r="V413" s="1425"/>
      <c r="W413" s="1426"/>
      <c r="X413" s="1425"/>
      <c r="Y413" s="1425"/>
      <c r="Z413" s="1430"/>
    </row>
    <row r="414" spans="1:27" ht="19.7" hidden="1" customHeight="1">
      <c r="A414" s="725" t="s">
        <v>682</v>
      </c>
      <c r="B414" s="722"/>
      <c r="C414" s="720"/>
      <c r="D414" s="722"/>
      <c r="E414" s="719">
        <f t="shared" si="127"/>
        <v>0</v>
      </c>
      <c r="F414" s="719"/>
      <c r="G414" s="719">
        <f t="shared" si="124"/>
        <v>0</v>
      </c>
      <c r="H414" s="719"/>
      <c r="I414" s="719">
        <f t="shared" si="125"/>
        <v>0</v>
      </c>
      <c r="J414" s="719"/>
      <c r="K414" s="719">
        <f t="shared" si="128"/>
        <v>0</v>
      </c>
      <c r="L414" s="711"/>
      <c r="M414" s="1531" t="s">
        <v>682</v>
      </c>
      <c r="N414" s="1423"/>
      <c r="O414" s="1421"/>
      <c r="P414" s="1423"/>
      <c r="Q414" s="1425"/>
      <c r="R414" s="1426"/>
      <c r="S414" s="1426"/>
      <c r="T414" s="1426"/>
      <c r="U414" s="1426"/>
      <c r="V414" s="1426"/>
      <c r="W414" s="1426"/>
      <c r="X414" s="1425"/>
      <c r="Y414" s="1425"/>
      <c r="Z414" s="1430"/>
    </row>
    <row r="415" spans="1:27" ht="19.7" hidden="1" customHeight="1">
      <c r="A415" s="712" t="s">
        <v>1003</v>
      </c>
      <c r="B415" s="722"/>
      <c r="C415" s="720">
        <v>2.5</v>
      </c>
      <c r="D415" s="722" t="s">
        <v>702</v>
      </c>
      <c r="E415" s="719">
        <f t="shared" si="127"/>
        <v>3870</v>
      </c>
      <c r="F415" s="719"/>
      <c r="G415" s="719">
        <f t="shared" si="124"/>
        <v>0</v>
      </c>
      <c r="H415" s="719">
        <f>$H$90</f>
        <v>1548.181818181818</v>
      </c>
      <c r="I415" s="719">
        <f>TRUNC(C415*H415,0)</f>
        <v>3870</v>
      </c>
      <c r="J415" s="719"/>
      <c r="K415" s="719">
        <f t="shared" si="128"/>
        <v>0</v>
      </c>
      <c r="L415" s="711"/>
      <c r="M415" s="587"/>
      <c r="N415" s="1423"/>
      <c r="O415" s="1421"/>
      <c r="P415" s="1423"/>
      <c r="Q415" s="1425"/>
      <c r="R415" s="1426"/>
      <c r="S415" s="1426"/>
      <c r="T415" s="1426"/>
      <c r="U415" s="1426"/>
      <c r="V415" s="1425"/>
      <c r="W415" s="1426"/>
      <c r="X415" s="1425"/>
      <c r="Y415" s="1425"/>
      <c r="Z415" s="1430"/>
    </row>
    <row r="416" spans="1:27" ht="19.7" hidden="1" customHeight="1">
      <c r="A416" s="712" t="s">
        <v>703</v>
      </c>
      <c r="B416" s="720"/>
      <c r="C416" s="720">
        <v>16</v>
      </c>
      <c r="D416" s="722" t="s">
        <v>135</v>
      </c>
      <c r="E416" s="719">
        <f t="shared" si="127"/>
        <v>619</v>
      </c>
      <c r="F416" s="719"/>
      <c r="G416" s="719">
        <f t="shared" si="124"/>
        <v>0</v>
      </c>
      <c r="H416" s="719">
        <f>I415</f>
        <v>3870</v>
      </c>
      <c r="I416" s="719">
        <f>TRUNC(C416%*H416,0)</f>
        <v>619</v>
      </c>
      <c r="J416" s="719"/>
      <c r="K416" s="719">
        <f t="shared" si="128"/>
        <v>0</v>
      </c>
      <c r="L416" s="711"/>
      <c r="M416" s="587"/>
      <c r="N416" s="1421"/>
      <c r="O416" s="1421"/>
      <c r="P416" s="1423"/>
      <c r="Q416" s="1424"/>
      <c r="R416" s="1429"/>
      <c r="S416" s="1429"/>
      <c r="T416" s="1429"/>
      <c r="U416" s="1429"/>
      <c r="V416" s="1429"/>
      <c r="W416" s="1429"/>
      <c r="X416" s="1429"/>
      <c r="Y416" s="1429"/>
      <c r="Z416" s="1430"/>
    </row>
    <row r="417" spans="1:26" ht="19.7" hidden="1" customHeight="1">
      <c r="A417" s="712"/>
      <c r="B417" s="720"/>
      <c r="C417" s="720"/>
      <c r="D417" s="722"/>
      <c r="E417" s="719">
        <f t="shared" si="127"/>
        <v>0</v>
      </c>
      <c r="F417" s="719"/>
      <c r="G417" s="719">
        <f t="shared" si="124"/>
        <v>0</v>
      </c>
      <c r="H417" s="719"/>
      <c r="I417" s="719">
        <f t="shared" si="125"/>
        <v>0</v>
      </c>
      <c r="J417" s="719"/>
      <c r="K417" s="719">
        <f t="shared" si="128"/>
        <v>0</v>
      </c>
      <c r="L417" s="711"/>
      <c r="M417" s="587"/>
      <c r="N417" s="1421"/>
      <c r="O417" s="1421"/>
      <c r="P417" s="1423"/>
      <c r="Q417" s="1424"/>
      <c r="R417" s="1429"/>
      <c r="S417" s="1429"/>
      <c r="T417" s="1429"/>
      <c r="U417" s="1429"/>
      <c r="V417" s="1429"/>
      <c r="W417" s="1429"/>
      <c r="X417" s="1429"/>
      <c r="Y417" s="1429"/>
      <c r="Z417" s="1430"/>
    </row>
    <row r="418" spans="1:26" ht="19.7" hidden="1" customHeight="1">
      <c r="A418" s="712"/>
      <c r="B418" s="720"/>
      <c r="C418" s="720"/>
      <c r="D418" s="722"/>
      <c r="E418" s="719">
        <f t="shared" si="127"/>
        <v>0</v>
      </c>
      <c r="F418" s="719"/>
      <c r="G418" s="719">
        <f t="shared" si="124"/>
        <v>0</v>
      </c>
      <c r="H418" s="719"/>
      <c r="I418" s="719">
        <f t="shared" si="125"/>
        <v>0</v>
      </c>
      <c r="J418" s="719"/>
      <c r="K418" s="719">
        <f t="shared" si="128"/>
        <v>0</v>
      </c>
      <c r="L418" s="711"/>
      <c r="M418" s="587"/>
      <c r="N418" s="1394"/>
      <c r="O418" s="1394"/>
      <c r="P418" s="1393"/>
      <c r="Q418" s="1394"/>
      <c r="R418" s="1394"/>
      <c r="S418" s="1394"/>
      <c r="T418" s="1394"/>
      <c r="U418" s="1394"/>
      <c r="V418" s="1394"/>
      <c r="W418" s="1394"/>
      <c r="X418" s="1394"/>
      <c r="Y418" s="1394"/>
      <c r="Z418" s="1430"/>
    </row>
    <row r="419" spans="1:26" ht="19.7" hidden="1" customHeight="1">
      <c r="A419" s="725" t="s">
        <v>689</v>
      </c>
      <c r="B419" s="720"/>
      <c r="C419" s="720"/>
      <c r="D419" s="722"/>
      <c r="E419" s="719">
        <f t="shared" si="127"/>
        <v>0</v>
      </c>
      <c r="F419" s="719"/>
      <c r="G419" s="719">
        <f t="shared" si="124"/>
        <v>0</v>
      </c>
      <c r="H419" s="719"/>
      <c r="I419" s="719">
        <f t="shared" si="125"/>
        <v>0</v>
      </c>
      <c r="J419" s="719"/>
      <c r="K419" s="719">
        <f t="shared" si="128"/>
        <v>0</v>
      </c>
      <c r="L419" s="711"/>
      <c r="M419" s="1531" t="s">
        <v>689</v>
      </c>
      <c r="N419" s="1394"/>
      <c r="O419" s="1394"/>
      <c r="P419" s="1393"/>
      <c r="Q419" s="1394"/>
      <c r="R419" s="1394"/>
      <c r="S419" s="1394"/>
      <c r="T419" s="1394"/>
      <c r="U419" s="1394"/>
      <c r="V419" s="1394"/>
      <c r="W419" s="1394"/>
      <c r="X419" s="1394"/>
      <c r="Y419" s="1394"/>
      <c r="Z419" s="1430"/>
    </row>
    <row r="420" spans="1:26" ht="19.7" hidden="1" customHeight="1">
      <c r="A420" s="726" t="s">
        <v>1004</v>
      </c>
      <c r="B420" s="722"/>
      <c r="C420" s="727">
        <v>0.08</v>
      </c>
      <c r="D420" s="722" t="s">
        <v>741</v>
      </c>
      <c r="E420" s="719">
        <f t="shared" si="127"/>
        <v>0</v>
      </c>
      <c r="F420" s="719"/>
      <c r="G420" s="719">
        <f t="shared" si="124"/>
        <v>0</v>
      </c>
      <c r="H420" s="719"/>
      <c r="I420" s="719">
        <f t="shared" si="125"/>
        <v>0</v>
      </c>
      <c r="J420" s="719"/>
      <c r="K420" s="719">
        <f t="shared" si="128"/>
        <v>0</v>
      </c>
      <c r="L420" s="711"/>
      <c r="M420" s="1431"/>
      <c r="N420" s="1423" t="s">
        <v>927</v>
      </c>
      <c r="O420" s="1422">
        <f>INT(1/W$400*1000)/1000</f>
        <v>5.0000000000000001E-3</v>
      </c>
      <c r="P420" s="1423" t="s">
        <v>1005</v>
      </c>
      <c r="Q420" s="1425">
        <f>S420+W420+Y420</f>
        <v>324</v>
      </c>
      <c r="R420" s="1426"/>
      <c r="S420" s="1426"/>
      <c r="T420" s="1426"/>
      <c r="U420" s="1426"/>
      <c r="V420" s="1425"/>
      <c r="W420" s="1426"/>
      <c r="X420" s="1425">
        <f>'단가(사후관리)'!I53</f>
        <v>64816</v>
      </c>
      <c r="Y420" s="1425">
        <f>INT(O420*X420)</f>
        <v>324</v>
      </c>
      <c r="Z420" s="1430"/>
    </row>
    <row r="421" spans="1:26" ht="19.7" hidden="1" customHeight="1">
      <c r="A421" s="726"/>
      <c r="B421" s="722"/>
      <c r="C421" s="727"/>
      <c r="D421" s="722"/>
      <c r="E421" s="719">
        <f>SUM(G421,I421,K421)</f>
        <v>0</v>
      </c>
      <c r="F421" s="719"/>
      <c r="G421" s="719">
        <f t="shared" si="124"/>
        <v>0</v>
      </c>
      <c r="H421" s="719"/>
      <c r="I421" s="719">
        <f t="shared" si="125"/>
        <v>0</v>
      </c>
      <c r="J421" s="719"/>
      <c r="K421" s="719">
        <f t="shared" si="128"/>
        <v>0</v>
      </c>
      <c r="L421" s="711"/>
      <c r="M421" s="1432"/>
      <c r="N421" s="1423" t="s">
        <v>928</v>
      </c>
      <c r="O421" s="1422">
        <f>INT(1/W$400*1000)/1000</f>
        <v>5.0000000000000001E-3</v>
      </c>
      <c r="P421" s="1423" t="s">
        <v>741</v>
      </c>
      <c r="Q421" s="1425">
        <f>S421+W421+Y421</f>
        <v>432</v>
      </c>
      <c r="R421" s="1426"/>
      <c r="S421" s="1426"/>
      <c r="T421" s="1426"/>
      <c r="U421" s="1426"/>
      <c r="V421" s="1426"/>
      <c r="W421" s="1426"/>
      <c r="X421" s="1425">
        <f>'단가(사후관리)'!J53</f>
        <v>86424</v>
      </c>
      <c r="Y421" s="1425">
        <f>INT(O421*X421)</f>
        <v>432</v>
      </c>
      <c r="Z421" s="1430"/>
    </row>
    <row r="422" spans="1:26" ht="19.7" hidden="1" customHeight="1">
      <c r="A422" s="728"/>
      <c r="B422" s="729"/>
      <c r="C422" s="730"/>
      <c r="D422" s="729"/>
      <c r="E422" s="731">
        <f t="shared" ref="E422" si="129">SUM(G422,I422,K422)</f>
        <v>0</v>
      </c>
      <c r="F422" s="731"/>
      <c r="G422" s="731">
        <f t="shared" si="124"/>
        <v>0</v>
      </c>
      <c r="H422" s="731"/>
      <c r="I422" s="731">
        <f t="shared" si="125"/>
        <v>0</v>
      </c>
      <c r="J422" s="731"/>
      <c r="K422" s="731">
        <f t="shared" si="128"/>
        <v>0</v>
      </c>
      <c r="L422" s="732"/>
      <c r="M422" s="1532"/>
      <c r="N422" s="1436" t="s">
        <v>929</v>
      </c>
      <c r="O422" s="1533">
        <f>INT(1/W$400*1000)/1000</f>
        <v>5.0000000000000001E-3</v>
      </c>
      <c r="P422" s="1436" t="s">
        <v>1005</v>
      </c>
      <c r="Q422" s="1439">
        <f>S422+W422+Y422</f>
        <v>244</v>
      </c>
      <c r="R422" s="1534"/>
      <c r="S422" s="1534"/>
      <c r="T422" s="1534"/>
      <c r="U422" s="1534"/>
      <c r="V422" s="1439"/>
      <c r="W422" s="1534"/>
      <c r="X422" s="1439">
        <f>'단가(사후관리)'!K53</f>
        <v>48824</v>
      </c>
      <c r="Y422" s="1439">
        <f>INT(O422*X422)</f>
        <v>244</v>
      </c>
      <c r="Z422" s="1440"/>
    </row>
    <row r="423" spans="1:26" ht="19.7" hidden="1" customHeight="1">
      <c r="A423" s="733" t="s">
        <v>795</v>
      </c>
      <c r="B423" s="734"/>
      <c r="C423" s="734"/>
      <c r="D423" s="735"/>
      <c r="E423" s="736">
        <f>G423+I423+K423</f>
        <v>19478</v>
      </c>
      <c r="F423" s="737"/>
      <c r="G423" s="736">
        <f>SUM(G405:G422)</f>
        <v>4726</v>
      </c>
      <c r="H423" s="737"/>
      <c r="I423" s="738">
        <f>SUM(I405:I422)</f>
        <v>4489</v>
      </c>
      <c r="J423" s="737"/>
      <c r="K423" s="736">
        <f>SUM(K405:K422)</f>
        <v>10263</v>
      </c>
      <c r="L423" s="739"/>
      <c r="M423" s="1535" t="s">
        <v>795</v>
      </c>
      <c r="N423" s="1536"/>
      <c r="O423" s="1536"/>
      <c r="P423" s="1537"/>
      <c r="Q423" s="1538">
        <f>S423+W423+Y423</f>
        <v>6212</v>
      </c>
      <c r="R423" s="1539"/>
      <c r="S423" s="1538">
        <f>SUM(S405:S422)</f>
        <v>2951</v>
      </c>
      <c r="T423" s="1538"/>
      <c r="U423" s="1538"/>
      <c r="V423" s="1539"/>
      <c r="W423" s="1540">
        <f>SUM(W405:W422)</f>
        <v>0</v>
      </c>
      <c r="X423" s="1539"/>
      <c r="Y423" s="1538">
        <f>SUM(Y405:Y422)</f>
        <v>3261</v>
      </c>
      <c r="Z423" s="1541"/>
    </row>
    <row r="424" spans="1:26" ht="19.7" hidden="1" customHeight="1">
      <c r="A424" s="681"/>
      <c r="B424" s="682"/>
      <c r="C424" s="682"/>
      <c r="D424" s="683"/>
      <c r="E424" s="2046" t="s">
        <v>1006</v>
      </c>
      <c r="F424" s="2046"/>
      <c r="G424" s="2046"/>
      <c r="H424" s="2046"/>
      <c r="I424" s="684"/>
      <c r="J424" s="684"/>
      <c r="K424" s="684"/>
      <c r="L424" s="685"/>
      <c r="M424" s="1416" t="s">
        <v>1607</v>
      </c>
      <c r="N424" s="1394"/>
      <c r="O424" s="1394"/>
      <c r="P424" s="1393"/>
      <c r="Q424" s="2047" t="s">
        <v>998</v>
      </c>
      <c r="R424" s="2047"/>
      <c r="S424" s="2047"/>
      <c r="T424" s="2047"/>
      <c r="U424" s="2047"/>
      <c r="V424" s="2047"/>
      <c r="W424" s="1394"/>
      <c r="X424" s="1394"/>
      <c r="Y424" s="1394"/>
      <c r="Z424" s="1417"/>
    </row>
    <row r="425" spans="1:26" ht="19.7" hidden="1" customHeight="1">
      <c r="A425" s="746" t="s">
        <v>696</v>
      </c>
      <c r="B425" s="774" t="s">
        <v>1007</v>
      </c>
      <c r="C425" s="774"/>
      <c r="D425" s="774"/>
      <c r="E425" s="775"/>
      <c r="F425" s="775"/>
      <c r="G425" s="775"/>
      <c r="H425" s="775" t="s">
        <v>888</v>
      </c>
      <c r="I425" s="684"/>
      <c r="J425" s="684"/>
      <c r="K425" s="684"/>
      <c r="L425" s="685"/>
      <c r="M425" s="515"/>
      <c r="N425" s="1418"/>
      <c r="O425" s="1419"/>
      <c r="P425" s="1393"/>
      <c r="Q425" s="1979" t="s">
        <v>1001</v>
      </c>
      <c r="R425" s="1979"/>
      <c r="S425" s="1979"/>
      <c r="T425" s="1979"/>
      <c r="U425" s="1979"/>
      <c r="V425" s="1979"/>
      <c r="W425" s="1394"/>
      <c r="X425" s="1394"/>
      <c r="Y425" s="1394"/>
      <c r="Z425" s="1417"/>
    </row>
    <row r="426" spans="1:26" ht="19.7" hidden="1" customHeight="1">
      <c r="A426" s="2069" t="s">
        <v>646</v>
      </c>
      <c r="B426" s="2072" t="s">
        <v>788</v>
      </c>
      <c r="C426" s="2072" t="s">
        <v>118</v>
      </c>
      <c r="D426" s="2072" t="s">
        <v>5</v>
      </c>
      <c r="E426" s="2075" t="s">
        <v>789</v>
      </c>
      <c r="F426" s="2078" t="s">
        <v>790</v>
      </c>
      <c r="G426" s="2079"/>
      <c r="H426" s="2061" t="s">
        <v>862</v>
      </c>
      <c r="I426" s="2062"/>
      <c r="J426" s="2062"/>
      <c r="K426" s="2063"/>
      <c r="L426" s="2064" t="s">
        <v>863</v>
      </c>
      <c r="M426" s="1980" t="s">
        <v>646</v>
      </c>
      <c r="N426" s="1986" t="s">
        <v>788</v>
      </c>
      <c r="O426" s="1986" t="s">
        <v>118</v>
      </c>
      <c r="P426" s="1986" t="s">
        <v>5</v>
      </c>
      <c r="Q426" s="1987" t="s">
        <v>789</v>
      </c>
      <c r="R426" s="1990" t="s">
        <v>790</v>
      </c>
      <c r="S426" s="2055"/>
      <c r="T426" s="1524"/>
      <c r="U426" s="1524"/>
      <c r="V426" s="2056" t="s">
        <v>862</v>
      </c>
      <c r="W426" s="2057"/>
      <c r="X426" s="2057"/>
      <c r="Y426" s="2058"/>
      <c r="Z426" s="2048" t="s">
        <v>863</v>
      </c>
    </row>
    <row r="427" spans="1:26" ht="19.7" hidden="1" customHeight="1">
      <c r="A427" s="2070"/>
      <c r="B427" s="2073"/>
      <c r="C427" s="2073"/>
      <c r="D427" s="2073"/>
      <c r="E427" s="2076"/>
      <c r="F427" s="2059" t="s">
        <v>650</v>
      </c>
      <c r="G427" s="2060"/>
      <c r="H427" s="2059" t="s">
        <v>122</v>
      </c>
      <c r="I427" s="2060"/>
      <c r="J427" s="2059" t="s">
        <v>651</v>
      </c>
      <c r="K427" s="2060"/>
      <c r="L427" s="2065"/>
      <c r="M427" s="2067"/>
      <c r="N427" s="2051"/>
      <c r="O427" s="2051"/>
      <c r="P427" s="2051"/>
      <c r="Q427" s="2053"/>
      <c r="R427" s="1995" t="s">
        <v>650</v>
      </c>
      <c r="S427" s="1996"/>
      <c r="T427" s="1525"/>
      <c r="U427" s="1525"/>
      <c r="V427" s="1995" t="s">
        <v>122</v>
      </c>
      <c r="W427" s="1996"/>
      <c r="X427" s="2016" t="s">
        <v>651</v>
      </c>
      <c r="Y427" s="2017"/>
      <c r="Z427" s="2049"/>
    </row>
    <row r="428" spans="1:26" ht="19.7" hidden="1" customHeight="1">
      <c r="A428" s="2071"/>
      <c r="B428" s="2074"/>
      <c r="C428" s="2074"/>
      <c r="D428" s="2074"/>
      <c r="E428" s="2077"/>
      <c r="F428" s="689" t="s">
        <v>4</v>
      </c>
      <c r="G428" s="689" t="s">
        <v>792</v>
      </c>
      <c r="H428" s="689" t="s">
        <v>4</v>
      </c>
      <c r="I428" s="689" t="s">
        <v>793</v>
      </c>
      <c r="J428" s="689"/>
      <c r="K428" s="689"/>
      <c r="L428" s="2066"/>
      <c r="M428" s="2068"/>
      <c r="N428" s="2052"/>
      <c r="O428" s="2052"/>
      <c r="P428" s="2052"/>
      <c r="Q428" s="2054"/>
      <c r="R428" s="1396" t="s">
        <v>4</v>
      </c>
      <c r="S428" s="1396" t="s">
        <v>792</v>
      </c>
      <c r="T428" s="1396"/>
      <c r="U428" s="1396"/>
      <c r="V428" s="1396" t="s">
        <v>4</v>
      </c>
      <c r="W428" s="1396" t="s">
        <v>793</v>
      </c>
      <c r="X428" s="1396"/>
      <c r="Y428" s="1396"/>
      <c r="Z428" s="2050"/>
    </row>
    <row r="429" spans="1:26" ht="19.7" hidden="1" customHeight="1">
      <c r="A429" s="712" t="s">
        <v>143</v>
      </c>
      <c r="B429" s="720"/>
      <c r="C429" s="727"/>
      <c r="D429" s="722" t="s">
        <v>69</v>
      </c>
      <c r="E429" s="719">
        <f>SUM(G429,I429,K429)</f>
        <v>0</v>
      </c>
      <c r="F429" s="719">
        <f>'단가(사후관리)'!$E$4</f>
        <v>373353</v>
      </c>
      <c r="G429" s="719">
        <f t="shared" ref="G429" si="130">TRUNC(C429*F429,0)</f>
        <v>0</v>
      </c>
      <c r="H429" s="719"/>
      <c r="I429" s="719">
        <f t="shared" ref="I429" si="131">TRUNC(C429*H429,0)</f>
        <v>0</v>
      </c>
      <c r="J429" s="719"/>
      <c r="K429" s="719">
        <f t="shared" ref="K429" si="132">TRUNC(C429*J429,0)</f>
        <v>0</v>
      </c>
      <c r="L429" s="707"/>
      <c r="M429" s="587" t="s">
        <v>143</v>
      </c>
      <c r="N429" s="1421"/>
      <c r="O429" s="1422">
        <f>0.025*AC4</f>
        <v>2.0750000000000001E-2</v>
      </c>
      <c r="P429" s="1423" t="s">
        <v>69</v>
      </c>
      <c r="Q429" s="590">
        <f>SUM(S429,W429,Y429)</f>
        <v>7747</v>
      </c>
      <c r="R429" s="590">
        <f>'단가(사후관리)'!E4</f>
        <v>373353</v>
      </c>
      <c r="S429" s="590">
        <f t="shared" ref="S429" si="133">TRUNC(O429*R429,0)</f>
        <v>7747</v>
      </c>
      <c r="T429" s="590"/>
      <c r="U429" s="590"/>
      <c r="V429" s="590"/>
      <c r="W429" s="590">
        <f t="shared" ref="W429" si="134">TRUNC(O429*V429,0)</f>
        <v>0</v>
      </c>
      <c r="X429" s="590"/>
      <c r="Y429" s="590">
        <f t="shared" ref="Y429" si="135">TRUNC(O429*X429,0)</f>
        <v>0</v>
      </c>
      <c r="Z429" s="1530" t="s">
        <v>1008</v>
      </c>
    </row>
    <row r="430" spans="1:26" ht="19.7" hidden="1" customHeight="1">
      <c r="A430" s="712" t="s">
        <v>144</v>
      </c>
      <c r="B430" s="720"/>
      <c r="C430" s="727"/>
      <c r="D430" s="722" t="s">
        <v>69</v>
      </c>
      <c r="E430" s="719">
        <f t="shared" ref="E430:E432" si="136">SUM(G430,I430,K430)</f>
        <v>0</v>
      </c>
      <c r="F430" s="719">
        <f>'단가(사후관리)'!$E$5</f>
        <v>310884</v>
      </c>
      <c r="G430" s="719">
        <f>TRUNC(C430*F430,0)</f>
        <v>0</v>
      </c>
      <c r="H430" s="719"/>
      <c r="I430" s="719">
        <f>TRUNC(C430*H430,0)</f>
        <v>0</v>
      </c>
      <c r="J430" s="719"/>
      <c r="K430" s="719">
        <f>TRUNC(C430*J430,0)</f>
        <v>0</v>
      </c>
      <c r="L430" s="711"/>
      <c r="M430" s="587" t="s">
        <v>144</v>
      </c>
      <c r="N430" s="1421"/>
      <c r="O430" s="1422">
        <f>0.03*AC4</f>
        <v>2.4899999999999999E-2</v>
      </c>
      <c r="P430" s="1423" t="s">
        <v>69</v>
      </c>
      <c r="Q430" s="590">
        <f t="shared" ref="Q430:Q438" si="137">SUM(S430,W430,Y430)</f>
        <v>7741</v>
      </c>
      <c r="R430" s="590">
        <f>'단가(사후관리)'!E5</f>
        <v>310884</v>
      </c>
      <c r="S430" s="590">
        <f>TRUNC(O430*R430,0)</f>
        <v>7741</v>
      </c>
      <c r="T430" s="590"/>
      <c r="U430" s="590"/>
      <c r="V430" s="590"/>
      <c r="W430" s="590">
        <f>TRUNC(O430*V430,0)</f>
        <v>0</v>
      </c>
      <c r="X430" s="590"/>
      <c r="Y430" s="590">
        <f>TRUNC(O430*X430,0)</f>
        <v>0</v>
      </c>
      <c r="Z430" s="1430"/>
    </row>
    <row r="431" spans="1:26" ht="19.7" hidden="1" customHeight="1">
      <c r="A431" s="712" t="s">
        <v>136</v>
      </c>
      <c r="B431" s="759"/>
      <c r="C431" s="727"/>
      <c r="D431" s="722" t="s">
        <v>269</v>
      </c>
      <c r="E431" s="719">
        <f t="shared" si="136"/>
        <v>0</v>
      </c>
      <c r="F431" s="719">
        <f>'단가(사후관리)'!$E$6</f>
        <v>295138</v>
      </c>
      <c r="G431" s="719">
        <f t="shared" ref="G431:G447" si="138">TRUNC(C431*F431,0)</f>
        <v>0</v>
      </c>
      <c r="H431" s="719"/>
      <c r="I431" s="719">
        <f t="shared" ref="I431:I447" si="139">TRUNC(C431*H431,0)</f>
        <v>0</v>
      </c>
      <c r="J431" s="719"/>
      <c r="K431" s="719">
        <f t="shared" ref="K431:K432" si="140">TRUNC(C431*J431,0)</f>
        <v>0</v>
      </c>
      <c r="L431" s="711"/>
      <c r="M431" s="587" t="s">
        <v>136</v>
      </c>
      <c r="N431" s="1428"/>
      <c r="O431" s="1422">
        <f>0.05*AC4</f>
        <v>4.1500000000000002E-2</v>
      </c>
      <c r="P431" s="1423" t="s">
        <v>269</v>
      </c>
      <c r="Q431" s="590">
        <f t="shared" si="137"/>
        <v>12248</v>
      </c>
      <c r="R431" s="590">
        <f>'단가(사후관리)'!E6</f>
        <v>295138</v>
      </c>
      <c r="S431" s="590">
        <f t="shared" ref="S431:S438" si="141">TRUNC(O431*R431,0)</f>
        <v>12248</v>
      </c>
      <c r="T431" s="590"/>
      <c r="U431" s="590"/>
      <c r="V431" s="590"/>
      <c r="W431" s="590">
        <f t="shared" ref="W431:W438" si="142">TRUNC(O431*V431,0)</f>
        <v>0</v>
      </c>
      <c r="X431" s="590"/>
      <c r="Y431" s="590">
        <f t="shared" ref="Y431:Y447" si="143">TRUNC(O431*X431,0)</f>
        <v>0</v>
      </c>
      <c r="Z431" s="1430"/>
    </row>
    <row r="432" spans="1:26" ht="19.7" hidden="1" customHeight="1">
      <c r="A432" s="712" t="s">
        <v>242</v>
      </c>
      <c r="B432" s="716"/>
      <c r="C432" s="716"/>
      <c r="D432" s="718" t="s">
        <v>269</v>
      </c>
      <c r="E432" s="719">
        <f t="shared" si="136"/>
        <v>0</v>
      </c>
      <c r="F432" s="719">
        <f>'단가(사후관리)'!$E$7</f>
        <v>235459</v>
      </c>
      <c r="G432" s="719">
        <f t="shared" si="138"/>
        <v>0</v>
      </c>
      <c r="H432" s="719"/>
      <c r="I432" s="719">
        <f t="shared" si="139"/>
        <v>0</v>
      </c>
      <c r="J432" s="719"/>
      <c r="K432" s="719">
        <f t="shared" si="140"/>
        <v>0</v>
      </c>
      <c r="L432" s="711"/>
      <c r="M432" s="587" t="s">
        <v>242</v>
      </c>
      <c r="N432" s="1394"/>
      <c r="O432" s="1394">
        <f>0.01*AC4</f>
        <v>8.3000000000000001E-3</v>
      </c>
      <c r="P432" s="1393" t="s">
        <v>269</v>
      </c>
      <c r="Q432" s="590">
        <f t="shared" si="137"/>
        <v>1954</v>
      </c>
      <c r="R432" s="590">
        <f>'단가(사후관리)'!E7</f>
        <v>235459</v>
      </c>
      <c r="S432" s="590">
        <f t="shared" si="141"/>
        <v>1954</v>
      </c>
      <c r="T432" s="590"/>
      <c r="U432" s="590"/>
      <c r="V432" s="590"/>
      <c r="W432" s="590">
        <f t="shared" si="142"/>
        <v>0</v>
      </c>
      <c r="X432" s="590"/>
      <c r="Y432" s="590">
        <f t="shared" si="143"/>
        <v>0</v>
      </c>
      <c r="Z432" s="1430"/>
    </row>
    <row r="433" spans="1:39" ht="19.7" hidden="1" customHeight="1">
      <c r="A433" s="712" t="s">
        <v>134</v>
      </c>
      <c r="B433" s="720"/>
      <c r="C433" s="883"/>
      <c r="D433" s="722" t="s">
        <v>269</v>
      </c>
      <c r="E433" s="719"/>
      <c r="F433" s="719"/>
      <c r="G433" s="719">
        <f t="shared" si="138"/>
        <v>0</v>
      </c>
      <c r="H433" s="719"/>
      <c r="I433" s="719">
        <f t="shared" si="139"/>
        <v>0</v>
      </c>
      <c r="J433" s="719">
        <f>'단가(사후관리)'!$E$12</f>
        <v>226122</v>
      </c>
      <c r="K433" s="719">
        <f>TRUNC(C433*J433,0)</f>
        <v>0</v>
      </c>
      <c r="L433" s="711"/>
      <c r="M433" s="587" t="s">
        <v>134</v>
      </c>
      <c r="N433" s="1421"/>
      <c r="O433" s="1421">
        <f>0.01*AC4</f>
        <v>8.3000000000000001E-3</v>
      </c>
      <c r="P433" s="1423" t="s">
        <v>269</v>
      </c>
      <c r="Q433" s="590">
        <f t="shared" si="137"/>
        <v>1876</v>
      </c>
      <c r="R433" s="590"/>
      <c r="S433" s="590">
        <f t="shared" si="141"/>
        <v>0</v>
      </c>
      <c r="T433" s="590"/>
      <c r="U433" s="590"/>
      <c r="V433" s="590"/>
      <c r="W433" s="590">
        <f t="shared" si="142"/>
        <v>0</v>
      </c>
      <c r="X433" s="590">
        <f>'단가(사후관리)'!E12</f>
        <v>226122</v>
      </c>
      <c r="Y433" s="590">
        <f t="shared" si="143"/>
        <v>1876</v>
      </c>
      <c r="Z433" s="1430"/>
    </row>
    <row r="434" spans="1:39" ht="19.7" hidden="1" customHeight="1">
      <c r="A434" s="712" t="s">
        <v>1003</v>
      </c>
      <c r="B434" s="722"/>
      <c r="C434" s="720">
        <v>30.6</v>
      </c>
      <c r="D434" s="722" t="s">
        <v>702</v>
      </c>
      <c r="E434" s="719">
        <f t="shared" ref="E434:E438" si="144">SUM(G434,I434,K434)</f>
        <v>47374</v>
      </c>
      <c r="F434" s="719"/>
      <c r="G434" s="719">
        <f t="shared" si="138"/>
        <v>0</v>
      </c>
      <c r="H434" s="719">
        <f>$H$90</f>
        <v>1548.181818181818</v>
      </c>
      <c r="I434" s="719">
        <f>TRUNC(C434*H434,0)</f>
        <v>47374</v>
      </c>
      <c r="J434" s="719"/>
      <c r="K434" s="719">
        <f t="shared" ref="K434:K447" si="145">TRUNC(C434*J434,0)</f>
        <v>0</v>
      </c>
      <c r="L434" s="711"/>
      <c r="M434" s="587" t="s">
        <v>931</v>
      </c>
      <c r="N434" s="1423"/>
      <c r="O434" s="1421">
        <v>7.4999999999999997E-2</v>
      </c>
      <c r="P434" s="1423" t="s">
        <v>702</v>
      </c>
      <c r="Q434" s="590">
        <f t="shared" si="137"/>
        <v>116</v>
      </c>
      <c r="R434" s="590"/>
      <c r="S434" s="590">
        <f t="shared" si="141"/>
        <v>0</v>
      </c>
      <c r="T434" s="590"/>
      <c r="U434" s="590"/>
      <c r="V434" s="590">
        <f>'단가(사후관리)'!E18</f>
        <v>1548.181818181818</v>
      </c>
      <c r="W434" s="590">
        <f t="shared" si="142"/>
        <v>116</v>
      </c>
      <c r="X434" s="590"/>
      <c r="Y434" s="590">
        <f t="shared" si="143"/>
        <v>0</v>
      </c>
      <c r="Z434" s="1430"/>
    </row>
    <row r="435" spans="1:39" ht="19.7" hidden="1" customHeight="1">
      <c r="A435" s="712" t="s">
        <v>703</v>
      </c>
      <c r="B435" s="720"/>
      <c r="C435" s="720">
        <v>20</v>
      </c>
      <c r="D435" s="722" t="s">
        <v>135</v>
      </c>
      <c r="E435" s="719">
        <f t="shared" si="144"/>
        <v>9474</v>
      </c>
      <c r="F435" s="719"/>
      <c r="G435" s="719">
        <f t="shared" si="138"/>
        <v>0</v>
      </c>
      <c r="H435" s="719">
        <f>I434</f>
        <v>47374</v>
      </c>
      <c r="I435" s="719">
        <f>TRUNC(C435%*H435,0)</f>
        <v>9474</v>
      </c>
      <c r="J435" s="719"/>
      <c r="K435" s="719">
        <f t="shared" si="145"/>
        <v>0</v>
      </c>
      <c r="L435" s="711"/>
      <c r="M435" s="587" t="s">
        <v>1009</v>
      </c>
      <c r="N435" s="1421" t="s">
        <v>1010</v>
      </c>
      <c r="O435" s="1421">
        <v>5.0000000000000001E-3</v>
      </c>
      <c r="P435" s="1423" t="s">
        <v>270</v>
      </c>
      <c r="Q435" s="590">
        <f t="shared" si="137"/>
        <v>0</v>
      </c>
      <c r="R435" s="590"/>
      <c r="S435" s="590">
        <f t="shared" si="141"/>
        <v>0</v>
      </c>
      <c r="T435" s="590"/>
      <c r="U435" s="590"/>
      <c r="V435" s="590">
        <f>'단가(사후관리)'!K12</f>
        <v>0</v>
      </c>
      <c r="W435" s="590">
        <f t="shared" si="142"/>
        <v>0</v>
      </c>
      <c r="X435" s="590"/>
      <c r="Y435" s="590">
        <f t="shared" si="143"/>
        <v>0</v>
      </c>
      <c r="Z435" s="1430"/>
    </row>
    <row r="436" spans="1:39" ht="19.7" hidden="1" customHeight="1">
      <c r="A436" s="712"/>
      <c r="B436" s="720"/>
      <c r="C436" s="720"/>
      <c r="D436" s="722"/>
      <c r="E436" s="719">
        <f t="shared" si="144"/>
        <v>0</v>
      </c>
      <c r="F436" s="719"/>
      <c r="G436" s="719">
        <f t="shared" si="138"/>
        <v>0</v>
      </c>
      <c r="H436" s="719"/>
      <c r="I436" s="719">
        <f t="shared" si="139"/>
        <v>0</v>
      </c>
      <c r="J436" s="719"/>
      <c r="K436" s="719">
        <f t="shared" si="145"/>
        <v>0</v>
      </c>
      <c r="L436" s="711"/>
      <c r="M436" s="587" t="s">
        <v>1011</v>
      </c>
      <c r="N436" s="1421" t="s">
        <v>1012</v>
      </c>
      <c r="O436" s="1421">
        <v>5.0000000000000001E-3</v>
      </c>
      <c r="P436" s="1423" t="s">
        <v>270</v>
      </c>
      <c r="Q436" s="590">
        <f t="shared" si="137"/>
        <v>0</v>
      </c>
      <c r="R436" s="590"/>
      <c r="S436" s="590">
        <f t="shared" si="141"/>
        <v>0</v>
      </c>
      <c r="T436" s="590"/>
      <c r="U436" s="590"/>
      <c r="V436" s="590">
        <f>'단가(사후관리)'!K14</f>
        <v>0</v>
      </c>
      <c r="W436" s="590">
        <f t="shared" si="142"/>
        <v>0</v>
      </c>
      <c r="X436" s="590"/>
      <c r="Y436" s="590">
        <f t="shared" si="143"/>
        <v>0</v>
      </c>
      <c r="Z436" s="1430"/>
    </row>
    <row r="437" spans="1:39" ht="19.7" hidden="1" customHeight="1">
      <c r="A437" s="712"/>
      <c r="B437" s="720"/>
      <c r="C437" s="720"/>
      <c r="D437" s="722"/>
      <c r="E437" s="719">
        <f t="shared" si="144"/>
        <v>0</v>
      </c>
      <c r="F437" s="719"/>
      <c r="G437" s="719">
        <f t="shared" si="138"/>
        <v>0</v>
      </c>
      <c r="H437" s="719"/>
      <c r="I437" s="719">
        <f t="shared" si="139"/>
        <v>0</v>
      </c>
      <c r="J437" s="719"/>
      <c r="K437" s="719">
        <f t="shared" si="145"/>
        <v>0</v>
      </c>
      <c r="L437" s="711"/>
      <c r="M437" s="587" t="s">
        <v>1013</v>
      </c>
      <c r="N437" s="1421" t="s">
        <v>1014</v>
      </c>
      <c r="O437" s="1421">
        <v>5.0000000000000001E-3</v>
      </c>
      <c r="P437" s="1423" t="s">
        <v>270</v>
      </c>
      <c r="Q437" s="590">
        <f t="shared" si="137"/>
        <v>0</v>
      </c>
      <c r="R437" s="590"/>
      <c r="S437" s="590">
        <f t="shared" si="141"/>
        <v>0</v>
      </c>
      <c r="T437" s="590"/>
      <c r="U437" s="590"/>
      <c r="V437" s="590">
        <f>'단가(사후관리)'!K13</f>
        <v>0</v>
      </c>
      <c r="W437" s="590">
        <f t="shared" si="142"/>
        <v>0</v>
      </c>
      <c r="X437" s="590"/>
      <c r="Y437" s="590">
        <f t="shared" si="143"/>
        <v>0</v>
      </c>
      <c r="Z437" s="1430"/>
    </row>
    <row r="438" spans="1:39" ht="19.7" hidden="1" customHeight="1">
      <c r="A438" s="726" t="s">
        <v>905</v>
      </c>
      <c r="B438" s="722"/>
      <c r="C438" s="792">
        <v>6</v>
      </c>
      <c r="D438" s="722" t="s">
        <v>706</v>
      </c>
      <c r="E438" s="719">
        <f t="shared" si="144"/>
        <v>0</v>
      </c>
      <c r="F438" s="719"/>
      <c r="G438" s="719">
        <f t="shared" si="138"/>
        <v>0</v>
      </c>
      <c r="H438" s="719"/>
      <c r="I438" s="719">
        <f t="shared" si="139"/>
        <v>0</v>
      </c>
      <c r="J438" s="719"/>
      <c r="K438" s="719">
        <f t="shared" si="145"/>
        <v>0</v>
      </c>
      <c r="L438" s="711"/>
      <c r="M438" s="1542" t="s">
        <v>1015</v>
      </c>
      <c r="N438" s="1423"/>
      <c r="O438" s="1422">
        <v>5.0000000000000001E-3</v>
      </c>
      <c r="P438" s="1423" t="s">
        <v>741</v>
      </c>
      <c r="Q438" s="590">
        <f t="shared" si="137"/>
        <v>1000</v>
      </c>
      <c r="R438" s="590"/>
      <c r="S438" s="590">
        <f t="shared" si="141"/>
        <v>0</v>
      </c>
      <c r="T438" s="590"/>
      <c r="U438" s="590"/>
      <c r="V438" s="590"/>
      <c r="W438" s="590">
        <f t="shared" si="142"/>
        <v>0</v>
      </c>
      <c r="X438" s="590">
        <f>('단가(사후관리)'!I53+'단가(사후관리)'!J53+'단가(사후관리)'!K53)</f>
        <v>200064</v>
      </c>
      <c r="Y438" s="590">
        <f t="shared" si="143"/>
        <v>1000</v>
      </c>
      <c r="Z438" s="1430"/>
    </row>
    <row r="439" spans="1:39" ht="19.7" hidden="1" customHeight="1">
      <c r="A439" s="726"/>
      <c r="B439" s="722"/>
      <c r="C439" s="792"/>
      <c r="D439" s="722"/>
      <c r="E439" s="719"/>
      <c r="F439" s="719"/>
      <c r="G439" s="719"/>
      <c r="H439" s="719"/>
      <c r="I439" s="719"/>
      <c r="J439" s="719"/>
      <c r="K439" s="719"/>
      <c r="L439" s="711"/>
      <c r="M439" s="1542"/>
      <c r="N439" s="1423"/>
      <c r="O439" s="1422"/>
      <c r="P439" s="1423"/>
      <c r="Q439" s="590"/>
      <c r="R439" s="590"/>
      <c r="S439" s="590"/>
      <c r="T439" s="590"/>
      <c r="U439" s="590"/>
      <c r="V439" s="590"/>
      <c r="W439" s="590"/>
      <c r="X439" s="590"/>
      <c r="Y439" s="590"/>
      <c r="Z439" s="1430"/>
    </row>
    <row r="440" spans="1:39" ht="19.7" hidden="1" customHeight="1">
      <c r="A440" s="726"/>
      <c r="B440" s="722"/>
      <c r="C440" s="792"/>
      <c r="D440" s="722"/>
      <c r="E440" s="719"/>
      <c r="F440" s="719"/>
      <c r="G440" s="719"/>
      <c r="H440" s="719"/>
      <c r="I440" s="719"/>
      <c r="J440" s="719"/>
      <c r="K440" s="719"/>
      <c r="L440" s="711"/>
      <c r="M440" s="1542"/>
      <c r="N440" s="1423"/>
      <c r="O440" s="1422"/>
      <c r="P440" s="1423"/>
      <c r="Q440" s="590"/>
      <c r="R440" s="590"/>
      <c r="S440" s="590"/>
      <c r="T440" s="590"/>
      <c r="U440" s="590"/>
      <c r="V440" s="590"/>
      <c r="W440" s="590"/>
      <c r="X440" s="590"/>
      <c r="Y440" s="590"/>
      <c r="Z440" s="1430"/>
    </row>
    <row r="441" spans="1:39" ht="19.7" hidden="1" customHeight="1">
      <c r="A441" s="726"/>
      <c r="B441" s="722"/>
      <c r="C441" s="792"/>
      <c r="D441" s="722"/>
      <c r="E441" s="719"/>
      <c r="F441" s="719"/>
      <c r="G441" s="719"/>
      <c r="H441" s="719"/>
      <c r="I441" s="719"/>
      <c r="J441" s="719"/>
      <c r="K441" s="719"/>
      <c r="L441" s="711"/>
      <c r="M441" s="1542"/>
      <c r="N441" s="1423"/>
      <c r="O441" s="1422"/>
      <c r="P441" s="1423"/>
      <c r="Q441" s="590"/>
      <c r="R441" s="590"/>
      <c r="S441" s="590"/>
      <c r="T441" s="590"/>
      <c r="U441" s="590"/>
      <c r="V441" s="590"/>
      <c r="W441" s="590"/>
      <c r="X441" s="590"/>
      <c r="Y441" s="590"/>
      <c r="Z441" s="1430"/>
    </row>
    <row r="442" spans="1:39" ht="19.7" hidden="1" customHeight="1">
      <c r="A442" s="726"/>
      <c r="B442" s="722"/>
      <c r="C442" s="792"/>
      <c r="D442" s="722"/>
      <c r="E442" s="719"/>
      <c r="F442" s="719"/>
      <c r="G442" s="719"/>
      <c r="H442" s="719"/>
      <c r="I442" s="719"/>
      <c r="J442" s="719"/>
      <c r="K442" s="719"/>
      <c r="L442" s="711"/>
      <c r="M442" s="1542"/>
      <c r="N442" s="1423"/>
      <c r="O442" s="1422"/>
      <c r="P442" s="1423"/>
      <c r="Q442" s="590"/>
      <c r="R442" s="590"/>
      <c r="S442" s="590"/>
      <c r="T442" s="590"/>
      <c r="U442" s="590"/>
      <c r="V442" s="590"/>
      <c r="W442" s="590"/>
      <c r="X442" s="590"/>
      <c r="Y442" s="590"/>
      <c r="Z442" s="1430"/>
      <c r="AM442" s="640" t="s">
        <v>1016</v>
      </c>
    </row>
    <row r="443" spans="1:39" ht="19.7" hidden="1" customHeight="1">
      <c r="A443" s="726"/>
      <c r="B443" s="722"/>
      <c r="C443" s="792"/>
      <c r="D443" s="722"/>
      <c r="E443" s="719"/>
      <c r="F443" s="719"/>
      <c r="G443" s="719"/>
      <c r="H443" s="719"/>
      <c r="I443" s="719"/>
      <c r="J443" s="719"/>
      <c r="K443" s="719"/>
      <c r="L443" s="711"/>
      <c r="M443" s="1542"/>
      <c r="N443" s="1423"/>
      <c r="O443" s="1422"/>
      <c r="P443" s="1423"/>
      <c r="Q443" s="590"/>
      <c r="R443" s="590"/>
      <c r="S443" s="590"/>
      <c r="T443" s="590"/>
      <c r="U443" s="590"/>
      <c r="V443" s="590"/>
      <c r="W443" s="590"/>
      <c r="X443" s="590"/>
      <c r="Y443" s="590"/>
      <c r="Z443" s="1430"/>
    </row>
    <row r="444" spans="1:39" ht="19.7" hidden="1" customHeight="1">
      <c r="A444" s="726"/>
      <c r="B444" s="722"/>
      <c r="C444" s="792"/>
      <c r="D444" s="722"/>
      <c r="E444" s="719"/>
      <c r="F444" s="719"/>
      <c r="G444" s="719"/>
      <c r="H444" s="719"/>
      <c r="I444" s="719"/>
      <c r="J444" s="719"/>
      <c r="K444" s="719"/>
      <c r="L444" s="711"/>
      <c r="M444" s="1542"/>
      <c r="N444" s="1423"/>
      <c r="O444" s="1422"/>
      <c r="P444" s="1423"/>
      <c r="Q444" s="590"/>
      <c r="R444" s="590"/>
      <c r="S444" s="590"/>
      <c r="T444" s="590"/>
      <c r="U444" s="590"/>
      <c r="V444" s="590"/>
      <c r="W444" s="590"/>
      <c r="X444" s="590"/>
      <c r="Y444" s="590"/>
      <c r="Z444" s="1430"/>
    </row>
    <row r="445" spans="1:39" ht="19.7" hidden="1" customHeight="1">
      <c r="A445" s="726"/>
      <c r="B445" s="722"/>
      <c r="C445" s="792"/>
      <c r="D445" s="722"/>
      <c r="E445" s="719"/>
      <c r="F445" s="719"/>
      <c r="G445" s="719"/>
      <c r="H445" s="719"/>
      <c r="I445" s="719"/>
      <c r="J445" s="719"/>
      <c r="K445" s="719"/>
      <c r="L445" s="711"/>
      <c r="M445" s="1542"/>
      <c r="N445" s="1423"/>
      <c r="O445" s="1422"/>
      <c r="P445" s="1423"/>
      <c r="Q445" s="590"/>
      <c r="R445" s="590"/>
      <c r="S445" s="590"/>
      <c r="T445" s="590"/>
      <c r="U445" s="590"/>
      <c r="V445" s="590"/>
      <c r="W445" s="590"/>
      <c r="X445" s="590"/>
      <c r="Y445" s="590"/>
      <c r="Z445" s="1430"/>
    </row>
    <row r="446" spans="1:39" ht="19.7" hidden="1" customHeight="1">
      <c r="A446" s="726"/>
      <c r="B446" s="722"/>
      <c r="C446" s="727"/>
      <c r="D446" s="722"/>
      <c r="E446" s="719">
        <f>SUM(G446,I446,K446)</f>
        <v>0</v>
      </c>
      <c r="F446" s="719"/>
      <c r="G446" s="719">
        <f t="shared" si="138"/>
        <v>0</v>
      </c>
      <c r="H446" s="719"/>
      <c r="I446" s="719">
        <f t="shared" si="139"/>
        <v>0</v>
      </c>
      <c r="J446" s="719"/>
      <c r="K446" s="719">
        <f t="shared" si="145"/>
        <v>0</v>
      </c>
      <c r="L446" s="711"/>
      <c r="M446" s="1542"/>
      <c r="N446" s="1423"/>
      <c r="O446" s="1422"/>
      <c r="P446" s="1423"/>
      <c r="Q446" s="590"/>
      <c r="R446" s="590"/>
      <c r="S446" s="590"/>
      <c r="T446" s="590"/>
      <c r="U446" s="590"/>
      <c r="V446" s="590"/>
      <c r="W446" s="590"/>
      <c r="X446" s="590"/>
      <c r="Y446" s="590">
        <f t="shared" si="143"/>
        <v>0</v>
      </c>
      <c r="Z446" s="1430"/>
    </row>
    <row r="447" spans="1:39" ht="19.7" hidden="1" customHeight="1">
      <c r="A447" s="728"/>
      <c r="B447" s="729"/>
      <c r="C447" s="730"/>
      <c r="D447" s="729"/>
      <c r="E447" s="731">
        <f t="shared" ref="E447" si="146">SUM(G447,I447,K447)</f>
        <v>0</v>
      </c>
      <c r="F447" s="731"/>
      <c r="G447" s="731">
        <f t="shared" si="138"/>
        <v>0</v>
      </c>
      <c r="H447" s="731"/>
      <c r="I447" s="731">
        <f t="shared" si="139"/>
        <v>0</v>
      </c>
      <c r="J447" s="731"/>
      <c r="K447" s="731">
        <f t="shared" si="145"/>
        <v>0</v>
      </c>
      <c r="L447" s="732"/>
      <c r="M447" s="1543"/>
      <c r="N447" s="1436"/>
      <c r="O447" s="1533"/>
      <c r="P447" s="1436"/>
      <c r="Q447" s="603"/>
      <c r="R447" s="603"/>
      <c r="S447" s="603"/>
      <c r="T447" s="603"/>
      <c r="U447" s="603"/>
      <c r="V447" s="603"/>
      <c r="W447" s="603"/>
      <c r="X447" s="603"/>
      <c r="Y447" s="603">
        <f t="shared" si="143"/>
        <v>0</v>
      </c>
      <c r="Z447" s="1440"/>
    </row>
    <row r="448" spans="1:39" ht="19.7" hidden="1" customHeight="1">
      <c r="A448" s="733" t="s">
        <v>795</v>
      </c>
      <c r="B448" s="734"/>
      <c r="C448" s="734"/>
      <c r="D448" s="735"/>
      <c r="E448" s="736">
        <f>G448+I448+K448</f>
        <v>56848</v>
      </c>
      <c r="F448" s="737"/>
      <c r="G448" s="736">
        <f>SUM(G429:G447)</f>
        <v>0</v>
      </c>
      <c r="H448" s="737"/>
      <c r="I448" s="738">
        <f>SUM(I429:I447)</f>
        <v>56848</v>
      </c>
      <c r="J448" s="737"/>
      <c r="K448" s="736">
        <f>SUM(K429:K447)</f>
        <v>0</v>
      </c>
      <c r="L448" s="739"/>
      <c r="M448" s="1535" t="s">
        <v>795</v>
      </c>
      <c r="N448" s="1536"/>
      <c r="O448" s="1536"/>
      <c r="P448" s="1537"/>
      <c r="Q448" s="1538">
        <f>S448+W448+Y448</f>
        <v>32682</v>
      </c>
      <c r="R448" s="1539"/>
      <c r="S448" s="1538">
        <f>SUM(S429:S447)</f>
        <v>29690</v>
      </c>
      <c r="T448" s="1538"/>
      <c r="U448" s="1538"/>
      <c r="V448" s="1539"/>
      <c r="W448" s="1540">
        <f>SUM(W429:W447)</f>
        <v>116</v>
      </c>
      <c r="X448" s="1539"/>
      <c r="Y448" s="1538">
        <f>SUM(Y429:Y447)</f>
        <v>2876</v>
      </c>
      <c r="Z448" s="1541"/>
    </row>
    <row r="449" ht="19.7" hidden="1" customHeight="1"/>
  </sheetData>
  <mergeCells count="378">
    <mergeCell ref="E1:H1"/>
    <mergeCell ref="M1:Z1"/>
    <mergeCell ref="E2:H2"/>
    <mergeCell ref="N2:O2"/>
    <mergeCell ref="Q2:V2"/>
    <mergeCell ref="X2:Z2"/>
    <mergeCell ref="Z3:Z5"/>
    <mergeCell ref="F4:G4"/>
    <mergeCell ref="H4:I4"/>
    <mergeCell ref="J4:K4"/>
    <mergeCell ref="R4:S4"/>
    <mergeCell ref="T4:U4"/>
    <mergeCell ref="V4:W4"/>
    <mergeCell ref="H3:K3"/>
    <mergeCell ref="L3:L5"/>
    <mergeCell ref="M3:M5"/>
    <mergeCell ref="N3:N5"/>
    <mergeCell ref="O3:O5"/>
    <mergeCell ref="P3:P5"/>
    <mergeCell ref="F3:G3"/>
    <mergeCell ref="X4:Y4"/>
    <mergeCell ref="Q3:Q5"/>
    <mergeCell ref="R3:S3"/>
    <mergeCell ref="T3:Y3"/>
    <mergeCell ref="A3:A5"/>
    <mergeCell ref="B3:B5"/>
    <mergeCell ref="C3:C5"/>
    <mergeCell ref="D3:D5"/>
    <mergeCell ref="E3:E5"/>
    <mergeCell ref="Z26:Z28"/>
    <mergeCell ref="F27:G27"/>
    <mergeCell ref="H27:I27"/>
    <mergeCell ref="J27:K27"/>
    <mergeCell ref="R27:S27"/>
    <mergeCell ref="T27:U27"/>
    <mergeCell ref="F26:G26"/>
    <mergeCell ref="H26:K26"/>
    <mergeCell ref="L26:L28"/>
    <mergeCell ref="M26:M28"/>
    <mergeCell ref="N26:N28"/>
    <mergeCell ref="O26:O28"/>
    <mergeCell ref="V27:W27"/>
    <mergeCell ref="X27:Y27"/>
    <mergeCell ref="E24:H24"/>
    <mergeCell ref="Q24:V24"/>
    <mergeCell ref="E25:H25"/>
    <mergeCell ref="Q25:V25"/>
    <mergeCell ref="A26:A28"/>
    <mergeCell ref="E49:H49"/>
    <mergeCell ref="Q49:V49"/>
    <mergeCell ref="Q50:V50"/>
    <mergeCell ref="A51:A53"/>
    <mergeCell ref="B51:B53"/>
    <mergeCell ref="C51:C53"/>
    <mergeCell ref="D51:D53"/>
    <mergeCell ref="E51:E53"/>
    <mergeCell ref="P26:P28"/>
    <mergeCell ref="Q26:Q28"/>
    <mergeCell ref="R26:S26"/>
    <mergeCell ref="T26:Y26"/>
    <mergeCell ref="V52:W52"/>
    <mergeCell ref="X52:Y52"/>
    <mergeCell ref="B26:B28"/>
    <mergeCell ref="C26:C28"/>
    <mergeCell ref="D26:D28"/>
    <mergeCell ref="E26:E28"/>
    <mergeCell ref="T76:Y76"/>
    <mergeCell ref="E74:H74"/>
    <mergeCell ref="Q74:V74"/>
    <mergeCell ref="Q75:V75"/>
    <mergeCell ref="Y75:Z75"/>
    <mergeCell ref="P51:P53"/>
    <mergeCell ref="Q51:Q53"/>
    <mergeCell ref="R51:S51"/>
    <mergeCell ref="T51:Y51"/>
    <mergeCell ref="Z51:Z53"/>
    <mergeCell ref="F52:G52"/>
    <mergeCell ref="H52:I52"/>
    <mergeCell ref="J52:K52"/>
    <mergeCell ref="R52:S52"/>
    <mergeCell ref="T52:U52"/>
    <mergeCell ref="F51:G51"/>
    <mergeCell ref="H51:K51"/>
    <mergeCell ref="L51:L53"/>
    <mergeCell ref="M51:M53"/>
    <mergeCell ref="N51:N53"/>
    <mergeCell ref="O51:O53"/>
    <mergeCell ref="Q100:V100"/>
    <mergeCell ref="A101:A103"/>
    <mergeCell ref="B101:B103"/>
    <mergeCell ref="C101:C103"/>
    <mergeCell ref="D101:D103"/>
    <mergeCell ref="E101:E103"/>
    <mergeCell ref="F101:G101"/>
    <mergeCell ref="Z76:Z78"/>
    <mergeCell ref="F77:G77"/>
    <mergeCell ref="H77:I77"/>
    <mergeCell ref="J77:K77"/>
    <mergeCell ref="R77:S77"/>
    <mergeCell ref="T77:U77"/>
    <mergeCell ref="V77:W77"/>
    <mergeCell ref="H76:K76"/>
    <mergeCell ref="L76:L78"/>
    <mergeCell ref="M76:M78"/>
    <mergeCell ref="N76:N78"/>
    <mergeCell ref="O76:O78"/>
    <mergeCell ref="P76:P78"/>
    <mergeCell ref="F76:G76"/>
    <mergeCell ref="X77:Y77"/>
    <mergeCell ref="Q76:Q78"/>
    <mergeCell ref="R76:S76"/>
    <mergeCell ref="A76:A78"/>
    <mergeCell ref="B76:B78"/>
    <mergeCell ref="C76:C78"/>
    <mergeCell ref="D76:D78"/>
    <mergeCell ref="E76:E78"/>
    <mergeCell ref="Z101:Z103"/>
    <mergeCell ref="F102:G102"/>
    <mergeCell ref="H102:I102"/>
    <mergeCell ref="J102:K102"/>
    <mergeCell ref="R102:S102"/>
    <mergeCell ref="T102:U102"/>
    <mergeCell ref="V102:W102"/>
    <mergeCell ref="H101:K101"/>
    <mergeCell ref="L101:L103"/>
    <mergeCell ref="M101:M103"/>
    <mergeCell ref="N101:N103"/>
    <mergeCell ref="O101:O103"/>
    <mergeCell ref="P101:P103"/>
    <mergeCell ref="X102:Y102"/>
    <mergeCell ref="Q101:Q103"/>
    <mergeCell ref="R101:S101"/>
    <mergeCell ref="T101:Y101"/>
    <mergeCell ref="E99:H99"/>
    <mergeCell ref="Q99:V99"/>
    <mergeCell ref="E124:H124"/>
    <mergeCell ref="Q124:V124"/>
    <mergeCell ref="Q126:V126"/>
    <mergeCell ref="M127:M129"/>
    <mergeCell ref="N127:N129"/>
    <mergeCell ref="O127:O129"/>
    <mergeCell ref="P127:P129"/>
    <mergeCell ref="Q127:Q129"/>
    <mergeCell ref="R127:S127"/>
    <mergeCell ref="Q149:V149"/>
    <mergeCell ref="A151:A153"/>
    <mergeCell ref="B151:B153"/>
    <mergeCell ref="C151:C153"/>
    <mergeCell ref="D151:D153"/>
    <mergeCell ref="E151:E153"/>
    <mergeCell ref="F151:G151"/>
    <mergeCell ref="T127:Y127"/>
    <mergeCell ref="Z127:Z129"/>
    <mergeCell ref="R128:S128"/>
    <mergeCell ref="T128:U128"/>
    <mergeCell ref="V128:W128"/>
    <mergeCell ref="X128:Y128"/>
    <mergeCell ref="F152:G152"/>
    <mergeCell ref="H152:I152"/>
    <mergeCell ref="J152:K152"/>
    <mergeCell ref="M152:M154"/>
    <mergeCell ref="N152:N154"/>
    <mergeCell ref="O152:O154"/>
    <mergeCell ref="P152:P154"/>
    <mergeCell ref="M131:P131"/>
    <mergeCell ref="M132:P132"/>
    <mergeCell ref="E149:H149"/>
    <mergeCell ref="Q152:Q154"/>
    <mergeCell ref="R152:S152"/>
    <mergeCell ref="T152:Y152"/>
    <mergeCell ref="Z152:Z154"/>
    <mergeCell ref="R153:S153"/>
    <mergeCell ref="T153:U153"/>
    <mergeCell ref="V153:W153"/>
    <mergeCell ref="X153:Y153"/>
    <mergeCell ref="H151:K151"/>
    <mergeCell ref="L151:L153"/>
    <mergeCell ref="Q151:V151"/>
    <mergeCell ref="T177:Y177"/>
    <mergeCell ref="Z177:Z179"/>
    <mergeCell ref="R178:S178"/>
    <mergeCell ref="T178:U178"/>
    <mergeCell ref="V178:W178"/>
    <mergeCell ref="X178:Y178"/>
    <mergeCell ref="M155:N155"/>
    <mergeCell ref="E174:H174"/>
    <mergeCell ref="Q174:V174"/>
    <mergeCell ref="Q176:V176"/>
    <mergeCell ref="M177:M179"/>
    <mergeCell ref="N177:N179"/>
    <mergeCell ref="O177:O179"/>
    <mergeCell ref="P177:P179"/>
    <mergeCell ref="Q177:Q179"/>
    <mergeCell ref="R177:S177"/>
    <mergeCell ref="Z202:Z204"/>
    <mergeCell ref="R203:S203"/>
    <mergeCell ref="T203:U203"/>
    <mergeCell ref="V203:W203"/>
    <mergeCell ref="X203:Y203"/>
    <mergeCell ref="E224:H224"/>
    <mergeCell ref="Q224:V224"/>
    <mergeCell ref="M181:P181"/>
    <mergeCell ref="Q199:V199"/>
    <mergeCell ref="Q201:V201"/>
    <mergeCell ref="M202:M204"/>
    <mergeCell ref="N202:N204"/>
    <mergeCell ref="O202:O204"/>
    <mergeCell ref="P202:P204"/>
    <mergeCell ref="Q202:Q204"/>
    <mergeCell ref="R202:S202"/>
    <mergeCell ref="T202:Y202"/>
    <mergeCell ref="Z227:Z229"/>
    <mergeCell ref="R228:S228"/>
    <mergeCell ref="T228:U228"/>
    <mergeCell ref="V228:W228"/>
    <mergeCell ref="X228:Y228"/>
    <mergeCell ref="M231:P231"/>
    <mergeCell ref="Q226:V226"/>
    <mergeCell ref="M227:M229"/>
    <mergeCell ref="N227:N229"/>
    <mergeCell ref="O227:O229"/>
    <mergeCell ref="P227:P229"/>
    <mergeCell ref="Q227:Q229"/>
    <mergeCell ref="R227:S227"/>
    <mergeCell ref="T227:Y227"/>
    <mergeCell ref="Z252:Z254"/>
    <mergeCell ref="R253:S253"/>
    <mergeCell ref="T253:U253"/>
    <mergeCell ref="V253:W253"/>
    <mergeCell ref="X253:Y253"/>
    <mergeCell ref="M232:P232"/>
    <mergeCell ref="E249:H249"/>
    <mergeCell ref="Q249:V249"/>
    <mergeCell ref="Q251:V251"/>
    <mergeCell ref="M252:M254"/>
    <mergeCell ref="N252:N254"/>
    <mergeCell ref="O252:O254"/>
    <mergeCell ref="P252:P254"/>
    <mergeCell ref="Q252:Q254"/>
    <mergeCell ref="R252:S252"/>
    <mergeCell ref="E274:H274"/>
    <mergeCell ref="Q274:V274"/>
    <mergeCell ref="Q276:V276"/>
    <mergeCell ref="M277:M279"/>
    <mergeCell ref="N277:N279"/>
    <mergeCell ref="O277:O279"/>
    <mergeCell ref="P277:P279"/>
    <mergeCell ref="Q277:Q279"/>
    <mergeCell ref="T252:Y252"/>
    <mergeCell ref="R277:S277"/>
    <mergeCell ref="T277:Y277"/>
    <mergeCell ref="Z277:Z279"/>
    <mergeCell ref="R278:S278"/>
    <mergeCell ref="T278:U278"/>
    <mergeCell ref="V278:W278"/>
    <mergeCell ref="X278:Y278"/>
    <mergeCell ref="M256:P256"/>
    <mergeCell ref="M257:P257"/>
    <mergeCell ref="Z302:Z304"/>
    <mergeCell ref="R303:S303"/>
    <mergeCell ref="T303:U303"/>
    <mergeCell ref="V303:W303"/>
    <mergeCell ref="X303:Y303"/>
    <mergeCell ref="M281:P281"/>
    <mergeCell ref="M282:P282"/>
    <mergeCell ref="R302:S302"/>
    <mergeCell ref="T302:Y302"/>
    <mergeCell ref="E299:H299"/>
    <mergeCell ref="Q299:V299"/>
    <mergeCell ref="Q301:V301"/>
    <mergeCell ref="M302:M304"/>
    <mergeCell ref="N302:N304"/>
    <mergeCell ref="O302:O304"/>
    <mergeCell ref="P302:P304"/>
    <mergeCell ref="Q302:Q304"/>
    <mergeCell ref="E324:H324"/>
    <mergeCell ref="Q324:V324"/>
    <mergeCell ref="Z327:Z329"/>
    <mergeCell ref="R328:S328"/>
    <mergeCell ref="T328:U328"/>
    <mergeCell ref="V328:W328"/>
    <mergeCell ref="X328:Y328"/>
    <mergeCell ref="M306:P306"/>
    <mergeCell ref="M307:P307"/>
    <mergeCell ref="Z352:Z354"/>
    <mergeCell ref="R353:S353"/>
    <mergeCell ref="T353:U353"/>
    <mergeCell ref="V353:W353"/>
    <mergeCell ref="X353:Y353"/>
    <mergeCell ref="M331:P331"/>
    <mergeCell ref="M332:P332"/>
    <mergeCell ref="Q326:V326"/>
    <mergeCell ref="M327:M329"/>
    <mergeCell ref="N327:N329"/>
    <mergeCell ref="O327:O329"/>
    <mergeCell ref="P327:P329"/>
    <mergeCell ref="Q327:Q329"/>
    <mergeCell ref="R352:S352"/>
    <mergeCell ref="T352:Y352"/>
    <mergeCell ref="R327:S327"/>
    <mergeCell ref="T327:Y327"/>
    <mergeCell ref="E349:H349"/>
    <mergeCell ref="Q349:V349"/>
    <mergeCell ref="Q351:V351"/>
    <mergeCell ref="M352:M354"/>
    <mergeCell ref="N352:N354"/>
    <mergeCell ref="O352:O354"/>
    <mergeCell ref="P352:P354"/>
    <mergeCell ref="Q352:Q354"/>
    <mergeCell ref="E374:H374"/>
    <mergeCell ref="Q374:V374"/>
    <mergeCell ref="R401:S401"/>
    <mergeCell ref="Z377:Z379"/>
    <mergeCell ref="R378:S378"/>
    <mergeCell ref="T378:U378"/>
    <mergeCell ref="V378:W378"/>
    <mergeCell ref="X378:Y378"/>
    <mergeCell ref="M356:P356"/>
    <mergeCell ref="M357:P357"/>
    <mergeCell ref="M381:P381"/>
    <mergeCell ref="M382:P382"/>
    <mergeCell ref="Q376:V376"/>
    <mergeCell ref="M377:M379"/>
    <mergeCell ref="N377:N379"/>
    <mergeCell ref="O377:O379"/>
    <mergeCell ref="P377:P379"/>
    <mergeCell ref="Q377:Q379"/>
    <mergeCell ref="V401:Y401"/>
    <mergeCell ref="R377:S377"/>
    <mergeCell ref="T377:Y377"/>
    <mergeCell ref="A426:A428"/>
    <mergeCell ref="B426:B428"/>
    <mergeCell ref="C426:C428"/>
    <mergeCell ref="D426:D428"/>
    <mergeCell ref="E426:E428"/>
    <mergeCell ref="F426:G426"/>
    <mergeCell ref="E399:H399"/>
    <mergeCell ref="Q399:V399"/>
    <mergeCell ref="Q400:V400"/>
    <mergeCell ref="A401:A403"/>
    <mergeCell ref="B401:B403"/>
    <mergeCell ref="C401:C403"/>
    <mergeCell ref="D401:D403"/>
    <mergeCell ref="E401:E403"/>
    <mergeCell ref="F402:G402"/>
    <mergeCell ref="H402:I402"/>
    <mergeCell ref="J402:K402"/>
    <mergeCell ref="R402:S402"/>
    <mergeCell ref="V402:W402"/>
    <mergeCell ref="F401:G401"/>
    <mergeCell ref="H401:K401"/>
    <mergeCell ref="L401:L403"/>
    <mergeCell ref="M401:M403"/>
    <mergeCell ref="N401:N403"/>
    <mergeCell ref="E424:H424"/>
    <mergeCell ref="Q424:V424"/>
    <mergeCell ref="Q425:V425"/>
    <mergeCell ref="Z401:Z403"/>
    <mergeCell ref="O401:O403"/>
    <mergeCell ref="X402:Y402"/>
    <mergeCell ref="P401:P403"/>
    <mergeCell ref="Q426:Q428"/>
    <mergeCell ref="R426:S426"/>
    <mergeCell ref="V426:Y426"/>
    <mergeCell ref="Z426:Z428"/>
    <mergeCell ref="F427:G427"/>
    <mergeCell ref="H427:I427"/>
    <mergeCell ref="J427:K427"/>
    <mergeCell ref="R427:S427"/>
    <mergeCell ref="V427:W427"/>
    <mergeCell ref="X427:Y427"/>
    <mergeCell ref="H426:K426"/>
    <mergeCell ref="L426:L428"/>
    <mergeCell ref="M426:M428"/>
    <mergeCell ref="N426:N428"/>
    <mergeCell ref="O426:O428"/>
    <mergeCell ref="P426:P428"/>
    <mergeCell ref="Q401:Q403"/>
  </mergeCells>
  <phoneticPr fontId="9" type="noConversion"/>
  <pageMargins left="0.7" right="0.7" top="0.75" bottom="0.75" header="0.3" footer="0.3"/>
  <pageSetup paperSize="9" scale="73" fitToHeight="0" orientation="landscape" r:id="rId1"/>
  <headerFooter alignWithMargins="0"/>
  <rowBreaks count="15" manualBreakCount="15">
    <brk id="23" min="12" max="23" man="1"/>
    <brk id="48" min="12" max="25" man="1"/>
    <brk id="73" min="12" max="25" man="1"/>
    <brk id="98" min="12" max="25" man="1"/>
    <brk id="123" min="12" max="25" man="1"/>
    <brk id="148" min="12" max="25" man="1"/>
    <brk id="173" min="12" max="25" man="1"/>
    <brk id="198" min="12" max="25" man="1"/>
    <brk id="223" min="12" max="25" man="1"/>
    <brk id="248" min="12" max="25" man="1"/>
    <brk id="273" min="12" max="25" man="1"/>
    <brk id="298" min="12" max="25" man="1"/>
    <brk id="323" min="12" max="25" man="1"/>
    <brk id="348" min="12" max="25" man="1"/>
    <brk id="373" min="12" max="25" man="1"/>
  </rowBreaks>
  <colBreaks count="2" manualBreakCount="2">
    <brk id="12" max="224" man="1"/>
    <brk id="2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C7BE5-714B-4604-B936-BA9906179D53}">
  <sheetPr>
    <pageSetUpPr fitToPage="1"/>
  </sheetPr>
  <dimension ref="A1:R300"/>
  <sheetViews>
    <sheetView showGridLines="0" showZeros="0" view="pageBreakPreview" zoomScaleNormal="85" zoomScaleSheetLayoutView="100" workbookViewId="0">
      <selection sqref="A1:Z1"/>
    </sheetView>
  </sheetViews>
  <sheetFormatPr defaultColWidth="9.375" defaultRowHeight="20.100000000000001" customHeight="1"/>
  <cols>
    <col min="1" max="1" width="20.5" style="474" customWidth="1"/>
    <col min="2" max="2" width="9.625" style="468" customWidth="1"/>
    <col min="3" max="3" width="6.5" style="605" customWidth="1"/>
    <col min="4" max="4" width="4.75" style="476" bestFit="1" customWidth="1"/>
    <col min="5" max="5" width="11.25" style="468" customWidth="1"/>
    <col min="6" max="6" width="9" style="468" customWidth="1"/>
    <col min="7" max="7" width="10.625" style="468" customWidth="1"/>
    <col min="8" max="8" width="9" style="468" customWidth="1"/>
    <col min="9" max="9" width="10.625" style="468" customWidth="1"/>
    <col min="10" max="10" width="9" style="468" customWidth="1"/>
    <col min="11" max="11" width="10.625" style="468" customWidth="1"/>
    <col min="12" max="12" width="9" style="468" customWidth="1"/>
    <col min="13" max="13" width="10.625" style="468" customWidth="1"/>
    <col min="14" max="14" width="18.875" style="467" customWidth="1"/>
    <col min="15" max="15" width="10.875" style="467" customWidth="1"/>
    <col min="16" max="16" width="17.25" style="468" customWidth="1"/>
    <col min="17" max="17" width="12.625" style="474" customWidth="1"/>
    <col min="18" max="18" width="10.125" style="474" customWidth="1"/>
    <col min="19" max="16384" width="9.375" style="474"/>
  </cols>
  <sheetData>
    <row r="1" spans="1:18" s="461" customFormat="1" ht="32.25" customHeight="1">
      <c r="A1" s="2045" t="s">
        <v>1716</v>
      </c>
      <c r="B1" s="2045"/>
      <c r="C1" s="2045"/>
      <c r="D1" s="2045"/>
      <c r="E1" s="2045"/>
      <c r="F1" s="2045"/>
      <c r="G1" s="2045"/>
      <c r="H1" s="2045"/>
      <c r="I1" s="2045"/>
      <c r="J1" s="2045"/>
      <c r="K1" s="2045"/>
      <c r="L1" s="2045"/>
      <c r="M1" s="2045"/>
      <c r="N1" s="2045"/>
      <c r="O1" s="459"/>
      <c r="P1" s="460"/>
    </row>
    <row r="2" spans="1:18" ht="12" customHeight="1">
      <c r="A2" s="465"/>
      <c r="B2" s="463"/>
      <c r="C2" s="464"/>
      <c r="D2" s="465"/>
      <c r="E2" s="463"/>
      <c r="F2" s="463"/>
      <c r="G2" s="463"/>
      <c r="H2" s="463"/>
      <c r="I2" s="463"/>
      <c r="J2" s="463"/>
      <c r="K2" s="463"/>
      <c r="L2" s="463"/>
      <c r="M2" s="463"/>
      <c r="N2" s="463"/>
    </row>
    <row r="3" spans="1:18" s="476" customFormat="1" ht="21.95" customHeight="1">
      <c r="A3" s="2036" t="s">
        <v>646</v>
      </c>
      <c r="B3" s="2025" t="s">
        <v>647</v>
      </c>
      <c r="C3" s="2037" t="s">
        <v>118</v>
      </c>
      <c r="D3" s="2036" t="s">
        <v>95</v>
      </c>
      <c r="E3" s="2025" t="s">
        <v>648</v>
      </c>
      <c r="F3" s="2038" t="s">
        <v>641</v>
      </c>
      <c r="G3" s="2038"/>
      <c r="H3" s="2039" t="s">
        <v>643</v>
      </c>
      <c r="I3" s="2040"/>
      <c r="J3" s="2040"/>
      <c r="K3" s="2040"/>
      <c r="L3" s="2040"/>
      <c r="M3" s="2041"/>
      <c r="N3" s="2025" t="s">
        <v>649</v>
      </c>
      <c r="O3" s="467"/>
      <c r="P3" s="467"/>
      <c r="R3" s="1388"/>
    </row>
    <row r="4" spans="1:18" s="476" customFormat="1" ht="21.95" customHeight="1">
      <c r="A4" s="2036"/>
      <c r="B4" s="2025"/>
      <c r="C4" s="2037"/>
      <c r="D4" s="2036"/>
      <c r="E4" s="2025"/>
      <c r="F4" s="2025" t="s">
        <v>650</v>
      </c>
      <c r="G4" s="2025"/>
      <c r="H4" s="2025" t="s">
        <v>121</v>
      </c>
      <c r="I4" s="2025"/>
      <c r="J4" s="2025" t="s">
        <v>122</v>
      </c>
      <c r="K4" s="2025"/>
      <c r="L4" s="2025" t="s">
        <v>651</v>
      </c>
      <c r="M4" s="2025"/>
      <c r="N4" s="2025"/>
      <c r="O4" s="467"/>
      <c r="P4" s="467"/>
      <c r="R4" s="1388"/>
    </row>
    <row r="5" spans="1:18" s="476" customFormat="1" ht="21.95" customHeight="1">
      <c r="A5" s="2036"/>
      <c r="B5" s="2025"/>
      <c r="C5" s="2037"/>
      <c r="D5" s="2036"/>
      <c r="E5" s="2025"/>
      <c r="F5" s="1265" t="s">
        <v>125</v>
      </c>
      <c r="G5" s="1265" t="s">
        <v>126</v>
      </c>
      <c r="H5" s="1265" t="s">
        <v>125</v>
      </c>
      <c r="I5" s="1265" t="s">
        <v>126</v>
      </c>
      <c r="J5" s="1265" t="s">
        <v>125</v>
      </c>
      <c r="K5" s="1265" t="s">
        <v>126</v>
      </c>
      <c r="L5" s="1265" t="s">
        <v>125</v>
      </c>
      <c r="M5" s="1265" t="s">
        <v>126</v>
      </c>
      <c r="N5" s="2025"/>
      <c r="O5" s="467"/>
      <c r="P5" s="467"/>
      <c r="R5" s="1388"/>
    </row>
    <row r="6" spans="1:18" ht="21.95" customHeight="1">
      <c r="A6" s="490" t="str">
        <f>A26</f>
        <v>기존자료 수집</v>
      </c>
      <c r="B6" s="491"/>
      <c r="C6" s="1266">
        <v>1</v>
      </c>
      <c r="D6" s="1266" t="s">
        <v>103</v>
      </c>
      <c r="E6" s="493">
        <f>SUM(G6,I6,K6,M6)</f>
        <v>119466</v>
      </c>
      <c r="F6" s="493">
        <f>G50</f>
        <v>119466</v>
      </c>
      <c r="G6" s="493">
        <f t="shared" ref="G6:G7" si="0">TRUNC(C6*F6,0)</f>
        <v>119466</v>
      </c>
      <c r="H6" s="493">
        <f>I50</f>
        <v>0</v>
      </c>
      <c r="I6" s="493">
        <f>TRUNC(C6*H6,0)</f>
        <v>0</v>
      </c>
      <c r="J6" s="493">
        <f>K50</f>
        <v>0</v>
      </c>
      <c r="K6" s="493">
        <f>TRUNC(C6*J6,0)</f>
        <v>0</v>
      </c>
      <c r="L6" s="493">
        <f>M50</f>
        <v>0</v>
      </c>
      <c r="M6" s="493">
        <f>TRUNC(C6*L6,0)</f>
        <v>0</v>
      </c>
      <c r="N6" s="1265" t="s">
        <v>133</v>
      </c>
      <c r="P6" s="495"/>
      <c r="R6" s="1388"/>
    </row>
    <row r="7" spans="1:18" ht="21.95" customHeight="1">
      <c r="A7" s="490" t="str">
        <f>A51</f>
        <v>현지답사</v>
      </c>
      <c r="B7" s="491"/>
      <c r="C7" s="1266">
        <v>1</v>
      </c>
      <c r="D7" s="1266" t="s">
        <v>103</v>
      </c>
      <c r="E7" s="493">
        <f t="shared" ref="E7:E11" si="1">SUM(G7,I7,K7,M7)</f>
        <v>185921</v>
      </c>
      <c r="F7" s="493">
        <f>G75</f>
        <v>185921</v>
      </c>
      <c r="G7" s="493">
        <f t="shared" si="0"/>
        <v>185921</v>
      </c>
      <c r="H7" s="493">
        <f>I75</f>
        <v>0</v>
      </c>
      <c r="I7" s="493">
        <f t="shared" ref="I7:I11" si="2">TRUNC(C7*H7,0)</f>
        <v>0</v>
      </c>
      <c r="J7" s="493">
        <f>K75</f>
        <v>0</v>
      </c>
      <c r="K7" s="493">
        <f>TRUNC(C7*J7,0)</f>
        <v>0</v>
      </c>
      <c r="L7" s="493">
        <f>M75</f>
        <v>0</v>
      </c>
      <c r="M7" s="493">
        <f>TRUNC(C7*L7,0)</f>
        <v>0</v>
      </c>
      <c r="N7" s="1265" t="s">
        <v>130</v>
      </c>
      <c r="P7" s="495"/>
      <c r="R7" s="1388"/>
    </row>
    <row r="8" spans="1:18" ht="21.95" customHeight="1">
      <c r="A8" s="490" t="str">
        <f>A76</f>
        <v>대수성시험</v>
      </c>
      <c r="B8" s="491"/>
      <c r="C8" s="1266">
        <v>1</v>
      </c>
      <c r="D8" s="1266" t="s">
        <v>115</v>
      </c>
      <c r="E8" s="493">
        <f t="shared" si="1"/>
        <v>1578178</v>
      </c>
      <c r="F8" s="493">
        <f>G100</f>
        <v>663077</v>
      </c>
      <c r="G8" s="493">
        <f>TRUNC(C8*F8,0)</f>
        <v>663077</v>
      </c>
      <c r="H8" s="493">
        <f>I100</f>
        <v>915101</v>
      </c>
      <c r="I8" s="493">
        <f t="shared" si="2"/>
        <v>915101</v>
      </c>
      <c r="J8" s="493">
        <f>K100</f>
        <v>0</v>
      </c>
      <c r="K8" s="493">
        <f t="shared" ref="K8:K24" si="3">TRUNC(C8*J8,0)</f>
        <v>0</v>
      </c>
      <c r="L8" s="493">
        <f>M100</f>
        <v>0</v>
      </c>
      <c r="M8" s="493">
        <f t="shared" ref="M8:M24" si="4">TRUNC(C8*L8,0)</f>
        <v>0</v>
      </c>
      <c r="N8" s="1265" t="s">
        <v>665</v>
      </c>
      <c r="P8" s="495"/>
      <c r="R8" s="1388"/>
    </row>
    <row r="9" spans="1:18" ht="21.95" customHeight="1">
      <c r="A9" s="490" t="str">
        <f>A201</f>
        <v>적정취수량 및 영향범위 산정</v>
      </c>
      <c r="B9" s="491"/>
      <c r="C9" s="1266">
        <v>1</v>
      </c>
      <c r="D9" s="1266" t="s">
        <v>115</v>
      </c>
      <c r="E9" s="493">
        <f t="shared" si="1"/>
        <v>93958</v>
      </c>
      <c r="F9" s="493">
        <f>G225</f>
        <v>93958</v>
      </c>
      <c r="G9" s="493">
        <f t="shared" ref="G9:G24" si="5">TRUNC(C9*F9,0)</f>
        <v>93958</v>
      </c>
      <c r="H9" s="493">
        <f>I225</f>
        <v>0</v>
      </c>
      <c r="I9" s="493">
        <f t="shared" si="2"/>
        <v>0</v>
      </c>
      <c r="J9" s="493">
        <f>K225</f>
        <v>0</v>
      </c>
      <c r="K9" s="493">
        <f t="shared" si="3"/>
        <v>0</v>
      </c>
      <c r="L9" s="493">
        <f>M225</f>
        <v>0</v>
      </c>
      <c r="M9" s="493">
        <f t="shared" si="4"/>
        <v>0</v>
      </c>
      <c r="N9" s="1265" t="s">
        <v>666</v>
      </c>
      <c r="P9" s="495"/>
    </row>
    <row r="10" spans="1:18" ht="21.95" customHeight="1">
      <c r="A10" s="490" t="str">
        <f>A226</f>
        <v>수질검사비</v>
      </c>
      <c r="B10" s="491"/>
      <c r="C10" s="1266">
        <v>1</v>
      </c>
      <c r="D10" s="1266" t="s">
        <v>105</v>
      </c>
      <c r="E10" s="493">
        <f t="shared" si="1"/>
        <v>109400</v>
      </c>
      <c r="F10" s="493">
        <f>G250</f>
        <v>0</v>
      </c>
      <c r="G10" s="493">
        <f>TRUNC(C10*F10,0)</f>
        <v>0</v>
      </c>
      <c r="H10" s="493">
        <f>I250</f>
        <v>0</v>
      </c>
      <c r="I10" s="493">
        <f t="shared" si="2"/>
        <v>0</v>
      </c>
      <c r="J10" s="493">
        <f>K250</f>
        <v>0</v>
      </c>
      <c r="K10" s="493">
        <f>TRUNC(C10*J10,0)</f>
        <v>0</v>
      </c>
      <c r="L10" s="493">
        <f>M250</f>
        <v>109400</v>
      </c>
      <c r="M10" s="493">
        <f t="shared" si="4"/>
        <v>109400</v>
      </c>
      <c r="N10" s="1265" t="s">
        <v>668</v>
      </c>
      <c r="P10" s="495"/>
    </row>
    <row r="11" spans="1:18" ht="21.95" customHeight="1">
      <c r="A11" s="490" t="str">
        <f>A251</f>
        <v>보고서작성</v>
      </c>
      <c r="B11" s="491"/>
      <c r="C11" s="1266">
        <v>1</v>
      </c>
      <c r="D11" s="1266" t="s">
        <v>103</v>
      </c>
      <c r="E11" s="493">
        <f t="shared" si="1"/>
        <v>338336</v>
      </c>
      <c r="F11" s="493">
        <f>G275</f>
        <v>224656</v>
      </c>
      <c r="G11" s="493">
        <f t="shared" si="5"/>
        <v>224656</v>
      </c>
      <c r="H11" s="493">
        <f>I275</f>
        <v>0</v>
      </c>
      <c r="I11" s="493">
        <f t="shared" si="2"/>
        <v>0</v>
      </c>
      <c r="J11" s="493">
        <f>K275</f>
        <v>73680</v>
      </c>
      <c r="K11" s="493">
        <f t="shared" si="3"/>
        <v>73680</v>
      </c>
      <c r="L11" s="493">
        <f>M275</f>
        <v>40000</v>
      </c>
      <c r="M11" s="493">
        <f t="shared" si="4"/>
        <v>40000</v>
      </c>
      <c r="N11" s="1265" t="s">
        <v>138</v>
      </c>
      <c r="P11" s="495"/>
    </row>
    <row r="12" spans="1:18" ht="21.95" customHeight="1">
      <c r="A12" s="490"/>
      <c r="B12" s="491"/>
      <c r="C12" s="501"/>
      <c r="D12" s="1266"/>
      <c r="E12" s="493">
        <f t="shared" ref="E12:E24" si="6">SUM(G12,K12,M12)</f>
        <v>0</v>
      </c>
      <c r="F12" s="493"/>
      <c r="G12" s="493">
        <f t="shared" si="5"/>
        <v>0</v>
      </c>
      <c r="H12" s="493"/>
      <c r="I12" s="493"/>
      <c r="J12" s="493"/>
      <c r="K12" s="493">
        <f t="shared" si="3"/>
        <v>0</v>
      </c>
      <c r="L12" s="493"/>
      <c r="M12" s="493">
        <f t="shared" si="4"/>
        <v>0</v>
      </c>
      <c r="N12" s="1265"/>
      <c r="P12" s="495"/>
    </row>
    <row r="13" spans="1:18" ht="21.95" customHeight="1">
      <c r="A13" s="490"/>
      <c r="B13" s="491"/>
      <c r="C13" s="501"/>
      <c r="D13" s="1266"/>
      <c r="E13" s="493">
        <f t="shared" si="6"/>
        <v>0</v>
      </c>
      <c r="F13" s="493"/>
      <c r="G13" s="493">
        <f t="shared" si="5"/>
        <v>0</v>
      </c>
      <c r="H13" s="493"/>
      <c r="I13" s="493"/>
      <c r="J13" s="493"/>
      <c r="K13" s="493">
        <f t="shared" si="3"/>
        <v>0</v>
      </c>
      <c r="L13" s="493"/>
      <c r="M13" s="493">
        <f t="shared" si="4"/>
        <v>0</v>
      </c>
      <c r="N13" s="1265"/>
      <c r="P13" s="495"/>
    </row>
    <row r="14" spans="1:18" ht="21.95" customHeight="1">
      <c r="A14" s="490"/>
      <c r="B14" s="491"/>
      <c r="C14" s="501"/>
      <c r="D14" s="1266"/>
      <c r="E14" s="493"/>
      <c r="F14" s="493"/>
      <c r="G14" s="493">
        <f t="shared" si="5"/>
        <v>0</v>
      </c>
      <c r="H14" s="493"/>
      <c r="I14" s="493"/>
      <c r="J14" s="493"/>
      <c r="K14" s="493">
        <f t="shared" si="3"/>
        <v>0</v>
      </c>
      <c r="L14" s="493"/>
      <c r="M14" s="493">
        <f t="shared" si="4"/>
        <v>0</v>
      </c>
      <c r="N14" s="1265"/>
      <c r="P14" s="495"/>
    </row>
    <row r="15" spans="1:18" ht="21.95" customHeight="1">
      <c r="A15" s="490"/>
      <c r="B15" s="491"/>
      <c r="C15" s="501"/>
      <c r="D15" s="1266"/>
      <c r="E15" s="493"/>
      <c r="F15" s="493"/>
      <c r="G15" s="493">
        <f t="shared" si="5"/>
        <v>0</v>
      </c>
      <c r="H15" s="493"/>
      <c r="I15" s="493"/>
      <c r="J15" s="493"/>
      <c r="K15" s="493">
        <f t="shared" si="3"/>
        <v>0</v>
      </c>
      <c r="L15" s="493"/>
      <c r="M15" s="493">
        <f t="shared" si="4"/>
        <v>0</v>
      </c>
      <c r="N15" s="1265"/>
      <c r="P15" s="495"/>
    </row>
    <row r="16" spans="1:18" ht="21.95" customHeight="1">
      <c r="A16" s="490"/>
      <c r="B16" s="491"/>
      <c r="C16" s="501"/>
      <c r="D16" s="1266"/>
      <c r="E16" s="493"/>
      <c r="F16" s="493"/>
      <c r="G16" s="493">
        <f t="shared" si="5"/>
        <v>0</v>
      </c>
      <c r="H16" s="493"/>
      <c r="I16" s="493"/>
      <c r="J16" s="493"/>
      <c r="K16" s="493">
        <f t="shared" si="3"/>
        <v>0</v>
      </c>
      <c r="L16" s="493"/>
      <c r="M16" s="493">
        <f t="shared" si="4"/>
        <v>0</v>
      </c>
      <c r="N16" s="1265"/>
      <c r="P16" s="495"/>
    </row>
    <row r="17" spans="1:18" ht="21.95" customHeight="1">
      <c r="A17" s="490"/>
      <c r="B17" s="491"/>
      <c r="C17" s="501"/>
      <c r="D17" s="1266"/>
      <c r="E17" s="493"/>
      <c r="F17" s="493"/>
      <c r="G17" s="493">
        <f t="shared" si="5"/>
        <v>0</v>
      </c>
      <c r="H17" s="493"/>
      <c r="I17" s="493"/>
      <c r="J17" s="493"/>
      <c r="K17" s="493">
        <f t="shared" si="3"/>
        <v>0</v>
      </c>
      <c r="L17" s="493"/>
      <c r="M17" s="493">
        <f t="shared" si="4"/>
        <v>0</v>
      </c>
      <c r="N17" s="1265"/>
      <c r="P17" s="495"/>
    </row>
    <row r="18" spans="1:18" ht="21.95" customHeight="1">
      <c r="A18" s="490"/>
      <c r="B18" s="491"/>
      <c r="C18" s="501"/>
      <c r="D18" s="1266"/>
      <c r="E18" s="493"/>
      <c r="F18" s="493"/>
      <c r="G18" s="493">
        <f t="shared" si="5"/>
        <v>0</v>
      </c>
      <c r="H18" s="493"/>
      <c r="I18" s="493"/>
      <c r="J18" s="493"/>
      <c r="K18" s="493">
        <f t="shared" si="3"/>
        <v>0</v>
      </c>
      <c r="L18" s="493"/>
      <c r="M18" s="493">
        <f t="shared" si="4"/>
        <v>0</v>
      </c>
      <c r="N18" s="1265"/>
      <c r="P18" s="495"/>
    </row>
    <row r="19" spans="1:18" ht="21.95" customHeight="1">
      <c r="A19" s="490"/>
      <c r="B19" s="491"/>
      <c r="C19" s="501"/>
      <c r="D19" s="1266"/>
      <c r="E19" s="493"/>
      <c r="F19" s="493"/>
      <c r="G19" s="493">
        <f t="shared" si="5"/>
        <v>0</v>
      </c>
      <c r="H19" s="493"/>
      <c r="I19" s="493"/>
      <c r="J19" s="493"/>
      <c r="K19" s="493">
        <f t="shared" si="3"/>
        <v>0</v>
      </c>
      <c r="L19" s="493"/>
      <c r="M19" s="493">
        <f t="shared" si="4"/>
        <v>0</v>
      </c>
      <c r="N19" s="1265"/>
      <c r="P19" s="495"/>
    </row>
    <row r="20" spans="1:18" ht="21.95" customHeight="1">
      <c r="A20" s="490"/>
      <c r="B20" s="491"/>
      <c r="C20" s="501"/>
      <c r="D20" s="1266"/>
      <c r="E20" s="493">
        <f t="shared" si="6"/>
        <v>0</v>
      </c>
      <c r="F20" s="493"/>
      <c r="G20" s="493">
        <f t="shared" si="5"/>
        <v>0</v>
      </c>
      <c r="H20" s="493"/>
      <c r="I20" s="493"/>
      <c r="J20" s="493"/>
      <c r="K20" s="493">
        <f t="shared" si="3"/>
        <v>0</v>
      </c>
      <c r="L20" s="493"/>
      <c r="M20" s="493">
        <f t="shared" si="4"/>
        <v>0</v>
      </c>
      <c r="N20" s="1265"/>
      <c r="P20" s="495"/>
    </row>
    <row r="21" spans="1:18" ht="21.95" customHeight="1">
      <c r="A21" s="490"/>
      <c r="B21" s="491"/>
      <c r="C21" s="501"/>
      <c r="D21" s="1266"/>
      <c r="E21" s="493">
        <f t="shared" si="6"/>
        <v>0</v>
      </c>
      <c r="F21" s="493"/>
      <c r="G21" s="493">
        <f t="shared" si="5"/>
        <v>0</v>
      </c>
      <c r="H21" s="493"/>
      <c r="I21" s="493"/>
      <c r="J21" s="493"/>
      <c r="K21" s="493">
        <f t="shared" si="3"/>
        <v>0</v>
      </c>
      <c r="L21" s="493"/>
      <c r="M21" s="493">
        <f t="shared" si="4"/>
        <v>0</v>
      </c>
      <c r="N21" s="1265"/>
      <c r="P21" s="495"/>
    </row>
    <row r="22" spans="1:18" ht="21.95" customHeight="1">
      <c r="A22" s="490"/>
      <c r="B22" s="491"/>
      <c r="C22" s="501"/>
      <c r="D22" s="1266"/>
      <c r="E22" s="493">
        <f t="shared" si="6"/>
        <v>0</v>
      </c>
      <c r="F22" s="493"/>
      <c r="G22" s="493">
        <f t="shared" si="5"/>
        <v>0</v>
      </c>
      <c r="H22" s="493"/>
      <c r="I22" s="493"/>
      <c r="J22" s="493"/>
      <c r="K22" s="493">
        <f t="shared" si="3"/>
        <v>0</v>
      </c>
      <c r="L22" s="493"/>
      <c r="M22" s="493">
        <f t="shared" si="4"/>
        <v>0</v>
      </c>
      <c r="N22" s="1265"/>
      <c r="P22" s="495"/>
    </row>
    <row r="23" spans="1:18" ht="21.95" customHeight="1">
      <c r="A23" s="490"/>
      <c r="B23" s="491"/>
      <c r="C23" s="501"/>
      <c r="D23" s="1266"/>
      <c r="E23" s="493"/>
      <c r="F23" s="493"/>
      <c r="G23" s="493"/>
      <c r="H23" s="493"/>
      <c r="I23" s="493"/>
      <c r="J23" s="493"/>
      <c r="K23" s="493"/>
      <c r="L23" s="493"/>
      <c r="M23" s="493"/>
      <c r="N23" s="1265"/>
      <c r="P23" s="495"/>
    </row>
    <row r="24" spans="1:18" ht="21.95" customHeight="1">
      <c r="A24" s="490"/>
      <c r="B24" s="491"/>
      <c r="C24" s="501"/>
      <c r="D24" s="1266"/>
      <c r="E24" s="493">
        <f t="shared" si="6"/>
        <v>0</v>
      </c>
      <c r="F24" s="493"/>
      <c r="G24" s="493">
        <f t="shared" si="5"/>
        <v>0</v>
      </c>
      <c r="H24" s="493"/>
      <c r="I24" s="493"/>
      <c r="J24" s="493"/>
      <c r="K24" s="493">
        <f t="shared" si="3"/>
        <v>0</v>
      </c>
      <c r="L24" s="493"/>
      <c r="M24" s="493">
        <f t="shared" si="4"/>
        <v>0</v>
      </c>
      <c r="N24" s="1265"/>
      <c r="P24" s="495"/>
    </row>
    <row r="25" spans="1:18" ht="21.95" customHeight="1">
      <c r="A25" s="490"/>
      <c r="B25" s="491"/>
      <c r="C25" s="501"/>
      <c r="D25" s="1266"/>
      <c r="E25" s="493">
        <f>SUBTOTAL(9,E6:E24)</f>
        <v>2425259</v>
      </c>
      <c r="F25" s="493"/>
      <c r="G25" s="493">
        <f>SUBTOTAL(9,G6:G24)</f>
        <v>1287078</v>
      </c>
      <c r="H25" s="493"/>
      <c r="I25" s="493">
        <f>SUBTOTAL(9,I6:I24)</f>
        <v>915101</v>
      </c>
      <c r="J25" s="493"/>
      <c r="K25" s="493">
        <f>SUBTOTAL(9,K6:K24)</f>
        <v>73680</v>
      </c>
      <c r="L25" s="493"/>
      <c r="M25" s="493">
        <f>SUBTOTAL(9,M6:M24)</f>
        <v>149400</v>
      </c>
      <c r="N25" s="1265"/>
      <c r="P25" s="495"/>
    </row>
    <row r="26" spans="1:18" ht="21.95" customHeight="1">
      <c r="A26" s="2026" t="s">
        <v>670</v>
      </c>
      <c r="B26" s="1999"/>
      <c r="C26" s="1999"/>
      <c r="D26" s="1999"/>
      <c r="E26" s="1999"/>
      <c r="F26" s="1999"/>
      <c r="G26" s="1999"/>
      <c r="H26" s="1999"/>
      <c r="I26" s="1999"/>
      <c r="J26" s="1999"/>
      <c r="K26" s="1999"/>
      <c r="L26" s="1999"/>
      <c r="M26" s="1999"/>
      <c r="N26" s="2027"/>
      <c r="O26" s="459"/>
      <c r="P26" s="460"/>
    </row>
    <row r="27" spans="1:18" ht="21.95" customHeight="1">
      <c r="A27" s="515" t="s">
        <v>133</v>
      </c>
      <c r="B27" s="516"/>
      <c r="C27" s="517"/>
      <c r="D27" s="465"/>
      <c r="E27" s="516"/>
      <c r="F27" s="516"/>
      <c r="G27" s="516"/>
      <c r="H27" s="516"/>
      <c r="I27" s="516"/>
      <c r="J27" s="516"/>
      <c r="K27" s="516"/>
      <c r="L27" s="516"/>
      <c r="M27" s="516"/>
      <c r="N27" s="1389">
        <f>C34</f>
        <v>0.19272300000000001</v>
      </c>
      <c r="O27" s="519"/>
    </row>
    <row r="28" spans="1:18" ht="21.95" customHeight="1">
      <c r="A28" s="2036" t="s">
        <v>646</v>
      </c>
      <c r="B28" s="2025" t="s">
        <v>647</v>
      </c>
      <c r="C28" s="2037" t="s">
        <v>118</v>
      </c>
      <c r="D28" s="2036" t="s">
        <v>95</v>
      </c>
      <c r="E28" s="2025" t="s">
        <v>648</v>
      </c>
      <c r="F28" s="2038" t="s">
        <v>641</v>
      </c>
      <c r="G28" s="2038"/>
      <c r="H28" s="2039" t="s">
        <v>643</v>
      </c>
      <c r="I28" s="2040"/>
      <c r="J28" s="2040"/>
      <c r="K28" s="2040"/>
      <c r="L28" s="2040"/>
      <c r="M28" s="2041"/>
      <c r="N28" s="2025" t="s">
        <v>649</v>
      </c>
      <c r="P28" s="467"/>
    </row>
    <row r="29" spans="1:18" ht="21.95" customHeight="1">
      <c r="A29" s="2036"/>
      <c r="B29" s="2025"/>
      <c r="C29" s="2037"/>
      <c r="D29" s="2036"/>
      <c r="E29" s="2025"/>
      <c r="F29" s="2025" t="s">
        <v>650</v>
      </c>
      <c r="G29" s="2025"/>
      <c r="H29" s="2025" t="s">
        <v>121</v>
      </c>
      <c r="I29" s="2025"/>
      <c r="J29" s="2025" t="s">
        <v>122</v>
      </c>
      <c r="K29" s="2025"/>
      <c r="L29" s="2025" t="s">
        <v>651</v>
      </c>
      <c r="M29" s="2025"/>
      <c r="N29" s="2025"/>
      <c r="P29" s="467" t="str">
        <f>'[381]4. 외주용역비 총괄'!C16</f>
        <v>영향조사</v>
      </c>
    </row>
    <row r="30" spans="1:18" s="461" customFormat="1" ht="21.95" customHeight="1">
      <c r="A30" s="2036"/>
      <c r="B30" s="2025"/>
      <c r="C30" s="2037"/>
      <c r="D30" s="2036"/>
      <c r="E30" s="2025"/>
      <c r="F30" s="1265" t="s">
        <v>125</v>
      </c>
      <c r="G30" s="1265" t="s">
        <v>126</v>
      </c>
      <c r="H30" s="1265" t="s">
        <v>125</v>
      </c>
      <c r="I30" s="1265" t="s">
        <v>126</v>
      </c>
      <c r="J30" s="1265" t="s">
        <v>125</v>
      </c>
      <c r="K30" s="1265" t="s">
        <v>126</v>
      </c>
      <c r="L30" s="1265" t="s">
        <v>125</v>
      </c>
      <c r="M30" s="1265" t="s">
        <v>126</v>
      </c>
      <c r="N30" s="2025"/>
      <c r="O30" s="467"/>
      <c r="P30" s="467"/>
    </row>
    <row r="31" spans="1:18" ht="21.95" customHeight="1">
      <c r="A31" s="533" t="s">
        <v>674</v>
      </c>
      <c r="B31" s="491"/>
      <c r="C31" s="501"/>
      <c r="D31" s="1266"/>
      <c r="E31" s="493">
        <f>SUM(G31,K31,M31)</f>
        <v>0</v>
      </c>
      <c r="F31" s="493"/>
      <c r="G31" s="493">
        <f t="shared" ref="G31:G32" si="7">TRUNC(C31*F31,0)</f>
        <v>0</v>
      </c>
      <c r="H31" s="493"/>
      <c r="I31" s="493"/>
      <c r="J31" s="493"/>
      <c r="K31" s="493">
        <f t="shared" ref="K31:K32" si="8">TRUNC(C31*J31,0)</f>
        <v>0</v>
      </c>
      <c r="L31" s="493"/>
      <c r="M31" s="493">
        <f t="shared" ref="M31:M32" si="9">TRUNC(C31*L31,0)</f>
        <v>0</v>
      </c>
      <c r="N31" s="1265" t="s">
        <v>1544</v>
      </c>
      <c r="P31" s="495"/>
      <c r="R31" s="536"/>
    </row>
    <row r="32" spans="1:18" ht="21.95" customHeight="1">
      <c r="A32" s="537" t="s">
        <v>143</v>
      </c>
      <c r="B32" s="491"/>
      <c r="C32" s="501">
        <f>0.1*O32</f>
        <v>3.8544600000000005E-2</v>
      </c>
      <c r="D32" s="1266" t="s">
        <v>269</v>
      </c>
      <c r="E32" s="493">
        <f>SUM(G32,I32,K32,M32)</f>
        <v>14390</v>
      </c>
      <c r="F32" s="493">
        <f>'단가(영향조사)'!$B$4</f>
        <v>373353</v>
      </c>
      <c r="G32" s="493">
        <f t="shared" si="7"/>
        <v>14390</v>
      </c>
      <c r="H32" s="493"/>
      <c r="I32" s="493"/>
      <c r="J32" s="493"/>
      <c r="K32" s="493">
        <f t="shared" si="8"/>
        <v>0</v>
      </c>
      <c r="L32" s="493"/>
      <c r="M32" s="493">
        <f t="shared" si="9"/>
        <v>0</v>
      </c>
      <c r="N32" s="1265"/>
      <c r="O32" s="1390">
        <v>0.38544600000000001</v>
      </c>
      <c r="P32" s="495"/>
    </row>
    <row r="33" spans="1:16" ht="21.95" customHeight="1">
      <c r="A33" s="537" t="s">
        <v>144</v>
      </c>
      <c r="B33" s="491"/>
      <c r="C33" s="501">
        <v>0</v>
      </c>
      <c r="D33" s="1266" t="s">
        <v>269</v>
      </c>
      <c r="E33" s="493">
        <f t="shared" ref="E33:E40" si="10">SUM(G33,I33,K33,M33)</f>
        <v>0</v>
      </c>
      <c r="F33" s="493">
        <f>'단가(영향조사)'!$B$5</f>
        <v>310884</v>
      </c>
      <c r="G33" s="493">
        <f>TRUNC(C33*F33,0)</f>
        <v>0</v>
      </c>
      <c r="H33" s="493"/>
      <c r="I33" s="493"/>
      <c r="J33" s="493"/>
      <c r="K33" s="493">
        <f>TRUNC(C33*J33,0)</f>
        <v>0</v>
      </c>
      <c r="L33" s="493"/>
      <c r="M33" s="493">
        <f>TRUNC(C33*L33,0)</f>
        <v>0</v>
      </c>
      <c r="N33" s="1265"/>
      <c r="P33" s="495"/>
    </row>
    <row r="34" spans="1:16" s="461" customFormat="1" ht="21.95" customHeight="1">
      <c r="A34" s="537" t="s">
        <v>136</v>
      </c>
      <c r="B34" s="491"/>
      <c r="C34" s="501">
        <f>0.5*O32</f>
        <v>0.19272300000000001</v>
      </c>
      <c r="D34" s="1266" t="s">
        <v>269</v>
      </c>
      <c r="E34" s="493">
        <f t="shared" si="10"/>
        <v>56879</v>
      </c>
      <c r="F34" s="493">
        <f>'단가(영향조사)'!$B$6</f>
        <v>295138</v>
      </c>
      <c r="G34" s="493">
        <f t="shared" ref="G34:G49" si="11">TRUNC(C34*F34,0)</f>
        <v>56879</v>
      </c>
      <c r="H34" s="493"/>
      <c r="I34" s="493"/>
      <c r="J34" s="493"/>
      <c r="K34" s="493">
        <f t="shared" ref="K34:K49" si="12">TRUNC(C34*J34,0)</f>
        <v>0</v>
      </c>
      <c r="L34" s="493"/>
      <c r="M34" s="493">
        <f t="shared" ref="M34:M49" si="13">TRUNC(C34*L34,0)</f>
        <v>0</v>
      </c>
      <c r="N34" s="1265"/>
      <c r="O34" s="467"/>
      <c r="P34" s="495"/>
    </row>
    <row r="35" spans="1:16" ht="21.95" customHeight="1">
      <c r="A35" s="537" t="s">
        <v>242</v>
      </c>
      <c r="B35" s="491"/>
      <c r="C35" s="501">
        <v>0</v>
      </c>
      <c r="D35" s="1266" t="s">
        <v>269</v>
      </c>
      <c r="E35" s="493">
        <f t="shared" si="10"/>
        <v>0</v>
      </c>
      <c r="F35" s="493">
        <f>'단가(영향조사)'!$B$7</f>
        <v>235459</v>
      </c>
      <c r="G35" s="493">
        <f t="shared" si="11"/>
        <v>0</v>
      </c>
      <c r="H35" s="493"/>
      <c r="I35" s="493"/>
      <c r="J35" s="493"/>
      <c r="K35" s="493">
        <f t="shared" si="12"/>
        <v>0</v>
      </c>
      <c r="L35" s="493"/>
      <c r="M35" s="493">
        <f t="shared" si="13"/>
        <v>0</v>
      </c>
      <c r="N35" s="1265"/>
      <c r="P35" s="495"/>
    </row>
    <row r="36" spans="1:16" ht="21.95" customHeight="1">
      <c r="A36" s="537" t="s">
        <v>224</v>
      </c>
      <c r="B36" s="491"/>
      <c r="C36" s="501">
        <f>0.5*O32</f>
        <v>0.19272300000000001</v>
      </c>
      <c r="D36" s="1266" t="s">
        <v>269</v>
      </c>
      <c r="E36" s="493">
        <f t="shared" si="10"/>
        <v>48197</v>
      </c>
      <c r="F36" s="493">
        <f>'단가(영향조사)'!$B$9</f>
        <v>250087</v>
      </c>
      <c r="G36" s="493">
        <f t="shared" si="11"/>
        <v>48197</v>
      </c>
      <c r="H36" s="493"/>
      <c r="I36" s="493"/>
      <c r="J36" s="493"/>
      <c r="K36" s="493">
        <f t="shared" si="12"/>
        <v>0</v>
      </c>
      <c r="L36" s="493"/>
      <c r="M36" s="493">
        <f t="shared" si="13"/>
        <v>0</v>
      </c>
      <c r="N36" s="1265"/>
      <c r="P36" s="495"/>
    </row>
    <row r="37" spans="1:16" ht="21.95" customHeight="1">
      <c r="A37" s="537" t="s">
        <v>145</v>
      </c>
      <c r="B37" s="491"/>
      <c r="C37" s="501">
        <v>0</v>
      </c>
      <c r="D37" s="1266" t="s">
        <v>269</v>
      </c>
      <c r="E37" s="493">
        <f t="shared" si="10"/>
        <v>0</v>
      </c>
      <c r="F37" s="493">
        <f>'단가(영향조사)'!$B$10</f>
        <v>218142</v>
      </c>
      <c r="G37" s="493">
        <f t="shared" si="11"/>
        <v>0</v>
      </c>
      <c r="H37" s="493"/>
      <c r="I37" s="493"/>
      <c r="J37" s="493"/>
      <c r="K37" s="493">
        <f t="shared" si="12"/>
        <v>0</v>
      </c>
      <c r="L37" s="493"/>
      <c r="M37" s="493">
        <f t="shared" si="13"/>
        <v>0</v>
      </c>
      <c r="N37" s="1265"/>
      <c r="P37" s="495"/>
    </row>
    <row r="38" spans="1:16" ht="21.95" customHeight="1">
      <c r="A38" s="537" t="s">
        <v>681</v>
      </c>
      <c r="B38" s="491"/>
      <c r="C38" s="501"/>
      <c r="D38" s="1266" t="s">
        <v>269</v>
      </c>
      <c r="E38" s="493">
        <f t="shared" si="10"/>
        <v>0</v>
      </c>
      <c r="F38" s="493"/>
      <c r="G38" s="493">
        <f t="shared" si="11"/>
        <v>0</v>
      </c>
      <c r="H38" s="493"/>
      <c r="I38" s="493"/>
      <c r="J38" s="493">
        <f>'단가(영향조사)'!$B$11</f>
        <v>232562</v>
      </c>
      <c r="K38" s="493">
        <f>TRUNC(C38*J38,0)</f>
        <v>0</v>
      </c>
      <c r="L38" s="493"/>
      <c r="M38" s="493">
        <f t="shared" si="13"/>
        <v>0</v>
      </c>
      <c r="N38" s="1265"/>
      <c r="P38" s="495"/>
    </row>
    <row r="39" spans="1:16" ht="21.95" customHeight="1">
      <c r="A39" s="537" t="s">
        <v>134</v>
      </c>
      <c r="B39" s="491"/>
      <c r="C39" s="501"/>
      <c r="D39" s="1266" t="s">
        <v>269</v>
      </c>
      <c r="E39" s="493">
        <f t="shared" si="10"/>
        <v>0</v>
      </c>
      <c r="F39" s="493"/>
      <c r="G39" s="493">
        <f t="shared" si="11"/>
        <v>0</v>
      </c>
      <c r="H39" s="493"/>
      <c r="I39" s="493"/>
      <c r="J39" s="493">
        <f>'단가(영향조사)'!$B$12</f>
        <v>226122</v>
      </c>
      <c r="K39" s="493">
        <f>TRUNC(C39*J39,0)</f>
        <v>0</v>
      </c>
      <c r="L39" s="493"/>
      <c r="M39" s="493">
        <f t="shared" si="13"/>
        <v>0</v>
      </c>
      <c r="N39" s="1265"/>
      <c r="P39" s="495"/>
    </row>
    <row r="40" spans="1:16" ht="21.95" customHeight="1">
      <c r="A40" s="537" t="s">
        <v>223</v>
      </c>
      <c r="B40" s="491"/>
      <c r="C40" s="501"/>
      <c r="D40" s="1266" t="s">
        <v>269</v>
      </c>
      <c r="E40" s="493">
        <f t="shared" si="10"/>
        <v>0</v>
      </c>
      <c r="F40" s="493"/>
      <c r="G40" s="493">
        <f t="shared" si="11"/>
        <v>0</v>
      </c>
      <c r="H40" s="493"/>
      <c r="I40" s="493"/>
      <c r="J40" s="493">
        <f>'단가(영향조사)'!$B$13</f>
        <v>172068</v>
      </c>
      <c r="K40" s="493">
        <f>TRUNC(C40*J40,0)</f>
        <v>0</v>
      </c>
      <c r="L40" s="493"/>
      <c r="M40" s="493">
        <f t="shared" si="13"/>
        <v>0</v>
      </c>
      <c r="N40" s="1265"/>
      <c r="P40" s="495"/>
    </row>
    <row r="41" spans="1:16" ht="21.95" customHeight="1">
      <c r="A41" s="533" t="s">
        <v>682</v>
      </c>
      <c r="B41" s="2043" t="s">
        <v>683</v>
      </c>
      <c r="C41" s="2043"/>
      <c r="D41" s="2043"/>
      <c r="E41" s="2043"/>
      <c r="F41" s="493"/>
      <c r="G41" s="493">
        <f t="shared" si="11"/>
        <v>0</v>
      </c>
      <c r="H41" s="493"/>
      <c r="I41" s="493"/>
      <c r="J41" s="493"/>
      <c r="K41" s="493">
        <f t="shared" si="12"/>
        <v>0</v>
      </c>
      <c r="L41" s="493"/>
      <c r="M41" s="493">
        <f t="shared" si="13"/>
        <v>0</v>
      </c>
      <c r="N41" s="1265" t="s">
        <v>1545</v>
      </c>
      <c r="P41" s="495"/>
    </row>
    <row r="42" spans="1:16" ht="21.95" customHeight="1">
      <c r="A42" s="537"/>
      <c r="B42" s="2044" t="s">
        <v>685</v>
      </c>
      <c r="C42" s="2044"/>
      <c r="D42" s="2044"/>
      <c r="E42" s="2044"/>
      <c r="F42" s="493"/>
      <c r="G42" s="493">
        <f t="shared" si="11"/>
        <v>0</v>
      </c>
      <c r="H42" s="493"/>
      <c r="I42" s="493"/>
      <c r="J42" s="493"/>
      <c r="K42" s="493">
        <f t="shared" si="12"/>
        <v>0</v>
      </c>
      <c r="L42" s="493"/>
      <c r="M42" s="493">
        <f t="shared" si="13"/>
        <v>0</v>
      </c>
      <c r="N42" s="1265"/>
      <c r="P42" s="495"/>
    </row>
    <row r="43" spans="1:16" s="461" customFormat="1" ht="21.95" customHeight="1">
      <c r="A43" s="537"/>
      <c r="B43" s="2044" t="s">
        <v>686</v>
      </c>
      <c r="C43" s="2044"/>
      <c r="D43" s="2044"/>
      <c r="E43" s="2044"/>
      <c r="F43" s="493"/>
      <c r="G43" s="493">
        <f t="shared" si="11"/>
        <v>0</v>
      </c>
      <c r="H43" s="493"/>
      <c r="I43" s="493"/>
      <c r="J43" s="493"/>
      <c r="K43" s="493">
        <f t="shared" si="12"/>
        <v>0</v>
      </c>
      <c r="L43" s="493"/>
      <c r="M43" s="493">
        <f t="shared" si="13"/>
        <v>0</v>
      </c>
      <c r="N43" s="1265"/>
      <c r="O43" s="467"/>
      <c r="P43" s="495"/>
    </row>
    <row r="44" spans="1:16" ht="21.95" customHeight="1">
      <c r="A44" s="537"/>
      <c r="B44" s="2044" t="s">
        <v>687</v>
      </c>
      <c r="C44" s="2044"/>
      <c r="D44" s="2044"/>
      <c r="E44" s="2044"/>
      <c r="F44" s="493"/>
      <c r="G44" s="493">
        <f t="shared" si="11"/>
        <v>0</v>
      </c>
      <c r="H44" s="493"/>
      <c r="I44" s="493"/>
      <c r="J44" s="493"/>
      <c r="K44" s="493">
        <f t="shared" si="12"/>
        <v>0</v>
      </c>
      <c r="L44" s="493"/>
      <c r="M44" s="493">
        <f t="shared" si="13"/>
        <v>0</v>
      </c>
      <c r="N44" s="1265"/>
      <c r="P44" s="495"/>
    </row>
    <row r="45" spans="1:16" ht="21.95" customHeight="1">
      <c r="A45" s="537"/>
      <c r="B45" s="2044" t="s">
        <v>688</v>
      </c>
      <c r="C45" s="2044"/>
      <c r="D45" s="2044"/>
      <c r="E45" s="2044"/>
      <c r="F45" s="493"/>
      <c r="G45" s="493">
        <f t="shared" si="11"/>
        <v>0</v>
      </c>
      <c r="H45" s="493"/>
      <c r="I45" s="493"/>
      <c r="J45" s="493"/>
      <c r="K45" s="493">
        <f t="shared" si="12"/>
        <v>0</v>
      </c>
      <c r="L45" s="493"/>
      <c r="M45" s="493">
        <f t="shared" si="13"/>
        <v>0</v>
      </c>
      <c r="N45" s="1265"/>
      <c r="P45" s="495"/>
    </row>
    <row r="46" spans="1:16" ht="21.95" customHeight="1">
      <c r="A46" s="533" t="s">
        <v>689</v>
      </c>
      <c r="B46" s="491"/>
      <c r="C46" s="501"/>
      <c r="D46" s="1266"/>
      <c r="E46" s="493">
        <f t="shared" ref="E46:E49" si="14">SUM(G46,K46,M46)</f>
        <v>0</v>
      </c>
      <c r="F46" s="493"/>
      <c r="G46" s="493">
        <f t="shared" si="11"/>
        <v>0</v>
      </c>
      <c r="H46" s="493"/>
      <c r="I46" s="493"/>
      <c r="J46" s="493"/>
      <c r="K46" s="493">
        <f t="shared" si="12"/>
        <v>0</v>
      </c>
      <c r="L46" s="493"/>
      <c r="M46" s="493">
        <f t="shared" si="13"/>
        <v>0</v>
      </c>
      <c r="N46" s="1265"/>
      <c r="P46" s="495"/>
    </row>
    <row r="47" spans="1:16" ht="21.95" customHeight="1">
      <c r="A47" s="537"/>
      <c r="B47" s="491"/>
      <c r="C47" s="501"/>
      <c r="D47" s="1266"/>
      <c r="E47" s="493">
        <f t="shared" si="14"/>
        <v>0</v>
      </c>
      <c r="F47" s="493"/>
      <c r="G47" s="493">
        <f t="shared" si="11"/>
        <v>0</v>
      </c>
      <c r="H47" s="493"/>
      <c r="I47" s="493"/>
      <c r="J47" s="493"/>
      <c r="K47" s="493">
        <f t="shared" si="12"/>
        <v>0</v>
      </c>
      <c r="L47" s="493"/>
      <c r="M47" s="493">
        <f t="shared" si="13"/>
        <v>0</v>
      </c>
      <c r="N47" s="1265"/>
      <c r="P47" s="495"/>
    </row>
    <row r="48" spans="1:16" ht="21.95" customHeight="1">
      <c r="A48" s="537"/>
      <c r="B48" s="491"/>
      <c r="C48" s="501"/>
      <c r="D48" s="1266"/>
      <c r="E48" s="493">
        <f t="shared" si="14"/>
        <v>0</v>
      </c>
      <c r="F48" s="493"/>
      <c r="G48" s="493">
        <f t="shared" si="11"/>
        <v>0</v>
      </c>
      <c r="H48" s="493"/>
      <c r="I48" s="493"/>
      <c r="J48" s="493"/>
      <c r="K48" s="493">
        <f t="shared" si="12"/>
        <v>0</v>
      </c>
      <c r="L48" s="493"/>
      <c r="M48" s="493">
        <f t="shared" si="13"/>
        <v>0</v>
      </c>
      <c r="N48" s="1265"/>
      <c r="P48" s="495"/>
    </row>
    <row r="49" spans="1:16" ht="21.95" customHeight="1">
      <c r="A49" s="537"/>
      <c r="B49" s="491"/>
      <c r="C49" s="501"/>
      <c r="D49" s="1266"/>
      <c r="E49" s="493">
        <f t="shared" si="14"/>
        <v>0</v>
      </c>
      <c r="F49" s="493"/>
      <c r="G49" s="493">
        <f t="shared" si="11"/>
        <v>0</v>
      </c>
      <c r="H49" s="493"/>
      <c r="I49" s="493"/>
      <c r="J49" s="493"/>
      <c r="K49" s="493">
        <f t="shared" si="12"/>
        <v>0</v>
      </c>
      <c r="L49" s="493"/>
      <c r="M49" s="493">
        <f t="shared" si="13"/>
        <v>0</v>
      </c>
      <c r="N49" s="1265"/>
      <c r="P49" s="495"/>
    </row>
    <row r="50" spans="1:16" ht="21.95" customHeight="1">
      <c r="A50" s="1269" t="s">
        <v>690</v>
      </c>
      <c r="B50" s="542"/>
      <c r="C50" s="543"/>
      <c r="D50" s="1269"/>
      <c r="E50" s="544">
        <f>SUBTOTAL(9,E31:E49)</f>
        <v>119466</v>
      </c>
      <c r="F50" s="544"/>
      <c r="G50" s="544">
        <f>SUBTOTAL(9,G31:G49)</f>
        <v>119466</v>
      </c>
      <c r="H50" s="544"/>
      <c r="I50" s="544">
        <f>SUBTOTAL(9,I31:I49)</f>
        <v>0</v>
      </c>
      <c r="J50" s="544"/>
      <c r="K50" s="544">
        <f>SUBTOTAL(9,K31:K49)</f>
        <v>0</v>
      </c>
      <c r="L50" s="544"/>
      <c r="M50" s="544">
        <f>SUBTOTAL(9,M31:M49)</f>
        <v>0</v>
      </c>
      <c r="N50" s="1268"/>
      <c r="O50" s="545"/>
      <c r="P50" s="546"/>
    </row>
    <row r="51" spans="1:16" ht="21.95" customHeight="1">
      <c r="A51" s="2026" t="s">
        <v>638</v>
      </c>
      <c r="B51" s="1999"/>
      <c r="C51" s="1999"/>
      <c r="D51" s="1999"/>
      <c r="E51" s="1999"/>
      <c r="F51" s="1999"/>
      <c r="G51" s="1999"/>
      <c r="H51" s="1999"/>
      <c r="I51" s="1999"/>
      <c r="J51" s="1999"/>
      <c r="K51" s="1999"/>
      <c r="L51" s="1999"/>
      <c r="M51" s="1999"/>
      <c r="N51" s="2027"/>
      <c r="O51" s="459"/>
      <c r="P51" s="460"/>
    </row>
    <row r="52" spans="1:16" ht="21.95" customHeight="1">
      <c r="A52" s="547" t="s">
        <v>691</v>
      </c>
      <c r="B52" s="516"/>
      <c r="C52" s="517"/>
      <c r="D52" s="465"/>
      <c r="E52" s="516"/>
      <c r="F52" s="516"/>
      <c r="G52" s="516"/>
      <c r="H52" s="516"/>
      <c r="I52" s="516"/>
      <c r="J52" s="516"/>
      <c r="K52" s="516"/>
      <c r="L52" s="516"/>
      <c r="M52" s="516"/>
      <c r="N52" s="1389">
        <f>C59</f>
        <v>0.38544600000000001</v>
      </c>
      <c r="O52" s="519"/>
    </row>
    <row r="53" spans="1:16" s="461" customFormat="1" ht="21.95" customHeight="1">
      <c r="A53" s="2036" t="s">
        <v>646</v>
      </c>
      <c r="B53" s="2025" t="s">
        <v>647</v>
      </c>
      <c r="C53" s="2037" t="s">
        <v>118</v>
      </c>
      <c r="D53" s="2036" t="s">
        <v>95</v>
      </c>
      <c r="E53" s="2025" t="s">
        <v>648</v>
      </c>
      <c r="F53" s="2038" t="s">
        <v>641</v>
      </c>
      <c r="G53" s="2038"/>
      <c r="H53" s="2039" t="s">
        <v>643</v>
      </c>
      <c r="I53" s="2040"/>
      <c r="J53" s="2040"/>
      <c r="K53" s="2040"/>
      <c r="L53" s="2040"/>
      <c r="M53" s="2041"/>
      <c r="N53" s="2025" t="s">
        <v>649</v>
      </c>
      <c r="O53" s="467"/>
      <c r="P53" s="467"/>
    </row>
    <row r="54" spans="1:16" s="461" customFormat="1" ht="21.95" customHeight="1">
      <c r="A54" s="2036"/>
      <c r="B54" s="2025"/>
      <c r="C54" s="2037"/>
      <c r="D54" s="2036"/>
      <c r="E54" s="2025"/>
      <c r="F54" s="2025" t="s">
        <v>650</v>
      </c>
      <c r="G54" s="2025"/>
      <c r="H54" s="2025" t="s">
        <v>121</v>
      </c>
      <c r="I54" s="2025"/>
      <c r="J54" s="2025" t="s">
        <v>122</v>
      </c>
      <c r="K54" s="2025"/>
      <c r="L54" s="2025" t="s">
        <v>651</v>
      </c>
      <c r="M54" s="2025"/>
      <c r="N54" s="2025"/>
      <c r="O54" s="467"/>
      <c r="P54" s="467"/>
    </row>
    <row r="55" spans="1:16" ht="21.95" customHeight="1">
      <c r="A55" s="2036"/>
      <c r="B55" s="2025"/>
      <c r="C55" s="2037"/>
      <c r="D55" s="2036"/>
      <c r="E55" s="2025"/>
      <c r="F55" s="1265" t="s">
        <v>125</v>
      </c>
      <c r="G55" s="1265" t="s">
        <v>126</v>
      </c>
      <c r="H55" s="1265" t="s">
        <v>125</v>
      </c>
      <c r="I55" s="1265" t="s">
        <v>126</v>
      </c>
      <c r="J55" s="1265" t="s">
        <v>125</v>
      </c>
      <c r="K55" s="1265" t="s">
        <v>126</v>
      </c>
      <c r="L55" s="1265" t="s">
        <v>125</v>
      </c>
      <c r="M55" s="1265" t="s">
        <v>126</v>
      </c>
      <c r="N55" s="2025"/>
      <c r="P55" s="467"/>
    </row>
    <row r="56" spans="1:16" ht="21.95" customHeight="1">
      <c r="A56" s="533" t="s">
        <v>674</v>
      </c>
      <c r="B56" s="491"/>
      <c r="C56" s="501"/>
      <c r="D56" s="1266"/>
      <c r="E56" s="493">
        <f>SUM(G56,K56,M56)</f>
        <v>0</v>
      </c>
      <c r="F56" s="493"/>
      <c r="G56" s="493">
        <f t="shared" ref="G56:G57" si="15">TRUNC(C56*F56,0)</f>
        <v>0</v>
      </c>
      <c r="H56" s="493"/>
      <c r="I56" s="493"/>
      <c r="J56" s="493"/>
      <c r="K56" s="493">
        <f t="shared" ref="K56:K57" si="16">TRUNC(C56*J56,0)</f>
        <v>0</v>
      </c>
      <c r="L56" s="493"/>
      <c r="M56" s="493">
        <f t="shared" ref="M56:M57" si="17">TRUNC(C56*L56,0)</f>
        <v>0</v>
      </c>
      <c r="N56" s="1265" t="s">
        <v>1544</v>
      </c>
      <c r="P56" s="495"/>
    </row>
    <row r="57" spans="1:16" ht="21.95" customHeight="1">
      <c r="A57" s="537" t="s">
        <v>143</v>
      </c>
      <c r="B57" s="491"/>
      <c r="C57" s="501">
        <v>0</v>
      </c>
      <c r="D57" s="1266" t="s">
        <v>269</v>
      </c>
      <c r="E57" s="493">
        <f t="shared" ref="E57:E65" si="18">SUM(G57,I57,K57,M57)</f>
        <v>0</v>
      </c>
      <c r="F57" s="493">
        <f>'단가(영향조사)'!$B$4</f>
        <v>373353</v>
      </c>
      <c r="G57" s="493">
        <f t="shared" si="15"/>
        <v>0</v>
      </c>
      <c r="H57" s="493"/>
      <c r="I57" s="493"/>
      <c r="J57" s="493"/>
      <c r="K57" s="493">
        <f t="shared" si="16"/>
        <v>0</v>
      </c>
      <c r="L57" s="493"/>
      <c r="M57" s="493">
        <f t="shared" si="17"/>
        <v>0</v>
      </c>
      <c r="N57" s="1265"/>
      <c r="P57" s="495"/>
    </row>
    <row r="58" spans="1:16" ht="21.95" customHeight="1">
      <c r="A58" s="537" t="s">
        <v>144</v>
      </c>
      <c r="B58" s="491"/>
      <c r="C58" s="501">
        <f>0.2*$O$32</f>
        <v>7.708920000000001E-2</v>
      </c>
      <c r="D58" s="1266" t="s">
        <v>269</v>
      </c>
      <c r="E58" s="493">
        <f t="shared" si="18"/>
        <v>23965</v>
      </c>
      <c r="F58" s="493">
        <f>'단가(영향조사)'!$B$5</f>
        <v>310884</v>
      </c>
      <c r="G58" s="493">
        <f>TRUNC(C58*F58,0)</f>
        <v>23965</v>
      </c>
      <c r="H58" s="493"/>
      <c r="I58" s="493"/>
      <c r="J58" s="493"/>
      <c r="K58" s="493">
        <f>TRUNC(C58*J58,0)</f>
        <v>0</v>
      </c>
      <c r="L58" s="493"/>
      <c r="M58" s="493">
        <f>TRUNC(C58*L58,0)</f>
        <v>0</v>
      </c>
      <c r="N58" s="1265"/>
      <c r="P58" s="495"/>
    </row>
    <row r="59" spans="1:16" ht="21.95" customHeight="1">
      <c r="A59" s="537" t="s">
        <v>136</v>
      </c>
      <c r="B59" s="491"/>
      <c r="C59" s="501">
        <f>1*$O$32</f>
        <v>0.38544600000000001</v>
      </c>
      <c r="D59" s="1266" t="s">
        <v>269</v>
      </c>
      <c r="E59" s="493">
        <f t="shared" si="18"/>
        <v>113759</v>
      </c>
      <c r="F59" s="493">
        <f>'단가(영향조사)'!$B$6</f>
        <v>295138</v>
      </c>
      <c r="G59" s="493">
        <f t="shared" ref="G59:G74" si="19">TRUNC(C59*F59,0)</f>
        <v>113759</v>
      </c>
      <c r="H59" s="493"/>
      <c r="I59" s="493"/>
      <c r="J59" s="493"/>
      <c r="K59" s="493">
        <f t="shared" ref="K59:K74" si="20">TRUNC(C59*J59,0)</f>
        <v>0</v>
      </c>
      <c r="L59" s="493"/>
      <c r="M59" s="493">
        <f t="shared" ref="M59:M74" si="21">TRUNC(C59*L59,0)</f>
        <v>0</v>
      </c>
      <c r="N59" s="1265"/>
      <c r="P59" s="495"/>
    </row>
    <row r="60" spans="1:16" s="461" customFormat="1" ht="21.95" customHeight="1">
      <c r="A60" s="537" t="s">
        <v>242</v>
      </c>
      <c r="B60" s="491"/>
      <c r="C60" s="501">
        <v>0</v>
      </c>
      <c r="D60" s="1266" t="s">
        <v>269</v>
      </c>
      <c r="E60" s="493">
        <f t="shared" si="18"/>
        <v>0</v>
      </c>
      <c r="F60" s="493">
        <f>'단가(영향조사)'!$B$7</f>
        <v>235459</v>
      </c>
      <c r="G60" s="493">
        <f t="shared" si="19"/>
        <v>0</v>
      </c>
      <c r="H60" s="493"/>
      <c r="I60" s="493"/>
      <c r="J60" s="493"/>
      <c r="K60" s="493">
        <f t="shared" si="20"/>
        <v>0</v>
      </c>
      <c r="L60" s="493"/>
      <c r="M60" s="493">
        <f t="shared" si="21"/>
        <v>0</v>
      </c>
      <c r="N60" s="1265"/>
      <c r="O60" s="467"/>
      <c r="P60" s="495"/>
    </row>
    <row r="61" spans="1:16" s="548" customFormat="1" ht="21.95" customHeight="1">
      <c r="A61" s="537" t="s">
        <v>224</v>
      </c>
      <c r="B61" s="491"/>
      <c r="C61" s="501">
        <f>0.5*$O$32</f>
        <v>0.19272300000000001</v>
      </c>
      <c r="D61" s="1266" t="s">
        <v>269</v>
      </c>
      <c r="E61" s="493">
        <f t="shared" si="18"/>
        <v>48197</v>
      </c>
      <c r="F61" s="493">
        <f>'단가(영향조사)'!$B$9</f>
        <v>250087</v>
      </c>
      <c r="G61" s="493">
        <f t="shared" si="19"/>
        <v>48197</v>
      </c>
      <c r="H61" s="493"/>
      <c r="I61" s="493"/>
      <c r="J61" s="493"/>
      <c r="K61" s="493">
        <f t="shared" si="20"/>
        <v>0</v>
      </c>
      <c r="L61" s="493"/>
      <c r="M61" s="493">
        <f t="shared" si="21"/>
        <v>0</v>
      </c>
      <c r="N61" s="1265"/>
      <c r="O61" s="467"/>
      <c r="P61" s="495"/>
    </row>
    <row r="62" spans="1:16" s="548" customFormat="1" ht="21.95" customHeight="1">
      <c r="A62" s="537" t="s">
        <v>145</v>
      </c>
      <c r="B62" s="491"/>
      <c r="C62" s="501">
        <v>0</v>
      </c>
      <c r="D62" s="1266" t="s">
        <v>269</v>
      </c>
      <c r="E62" s="493">
        <f t="shared" si="18"/>
        <v>0</v>
      </c>
      <c r="F62" s="493">
        <f>'단가(영향조사)'!$B$10</f>
        <v>218142</v>
      </c>
      <c r="G62" s="493">
        <f t="shared" si="19"/>
        <v>0</v>
      </c>
      <c r="H62" s="493"/>
      <c r="I62" s="493"/>
      <c r="J62" s="493"/>
      <c r="K62" s="493">
        <f t="shared" si="20"/>
        <v>0</v>
      </c>
      <c r="L62" s="493"/>
      <c r="M62" s="493">
        <f t="shared" si="21"/>
        <v>0</v>
      </c>
      <c r="N62" s="1265"/>
      <c r="O62" s="467"/>
      <c r="P62" s="495"/>
    </row>
    <row r="63" spans="1:16" s="548" customFormat="1" ht="21.95" customHeight="1">
      <c r="A63" s="537" t="s">
        <v>681</v>
      </c>
      <c r="B63" s="491"/>
      <c r="C63" s="501"/>
      <c r="D63" s="1266" t="s">
        <v>269</v>
      </c>
      <c r="E63" s="493">
        <f t="shared" si="18"/>
        <v>0</v>
      </c>
      <c r="F63" s="493"/>
      <c r="G63" s="493">
        <f t="shared" si="19"/>
        <v>0</v>
      </c>
      <c r="H63" s="493"/>
      <c r="I63" s="493"/>
      <c r="J63" s="493">
        <f>'단가(영향조사)'!$B$11</f>
        <v>232562</v>
      </c>
      <c r="K63" s="493">
        <f>TRUNC(C63*J63,0)</f>
        <v>0</v>
      </c>
      <c r="L63" s="493"/>
      <c r="M63" s="493">
        <f t="shared" si="21"/>
        <v>0</v>
      </c>
      <c r="N63" s="1265"/>
      <c r="O63" s="467"/>
      <c r="P63" s="495"/>
    </row>
    <row r="64" spans="1:16" s="548" customFormat="1" ht="21.95" customHeight="1">
      <c r="A64" s="537" t="s">
        <v>134</v>
      </c>
      <c r="B64" s="491"/>
      <c r="C64" s="501"/>
      <c r="D64" s="1266" t="s">
        <v>269</v>
      </c>
      <c r="E64" s="493">
        <f t="shared" si="18"/>
        <v>0</v>
      </c>
      <c r="F64" s="493"/>
      <c r="G64" s="493">
        <f t="shared" si="19"/>
        <v>0</v>
      </c>
      <c r="H64" s="493"/>
      <c r="I64" s="493"/>
      <c r="J64" s="493">
        <f>'단가(영향조사)'!$B$12</f>
        <v>226122</v>
      </c>
      <c r="K64" s="493">
        <f>TRUNC(C64*J64,0)</f>
        <v>0</v>
      </c>
      <c r="L64" s="493"/>
      <c r="M64" s="493">
        <f t="shared" si="21"/>
        <v>0</v>
      </c>
      <c r="N64" s="1265"/>
      <c r="O64" s="467"/>
      <c r="P64" s="495"/>
    </row>
    <row r="65" spans="1:16" s="548" customFormat="1" ht="21.95" customHeight="1">
      <c r="A65" s="537" t="s">
        <v>223</v>
      </c>
      <c r="B65" s="491"/>
      <c r="C65" s="501"/>
      <c r="D65" s="1266" t="s">
        <v>269</v>
      </c>
      <c r="E65" s="493">
        <f t="shared" si="18"/>
        <v>0</v>
      </c>
      <c r="F65" s="493"/>
      <c r="G65" s="493">
        <f t="shared" si="19"/>
        <v>0</v>
      </c>
      <c r="H65" s="493"/>
      <c r="I65" s="493"/>
      <c r="J65" s="493">
        <f>'단가(영향조사)'!$B$13</f>
        <v>172068</v>
      </c>
      <c r="K65" s="493">
        <f>TRUNC(C65*J65,0)</f>
        <v>0</v>
      </c>
      <c r="L65" s="493"/>
      <c r="M65" s="493">
        <f t="shared" si="21"/>
        <v>0</v>
      </c>
      <c r="N65" s="1265"/>
      <c r="O65" s="467"/>
      <c r="P65" s="495"/>
    </row>
    <row r="66" spans="1:16" s="461" customFormat="1" ht="21.95" customHeight="1">
      <c r="A66" s="533" t="s">
        <v>682</v>
      </c>
      <c r="B66" s="2043" t="s">
        <v>683</v>
      </c>
      <c r="C66" s="2043"/>
      <c r="D66" s="2043"/>
      <c r="E66" s="2043"/>
      <c r="F66" s="493"/>
      <c r="G66" s="493">
        <f t="shared" si="19"/>
        <v>0</v>
      </c>
      <c r="H66" s="493"/>
      <c r="I66" s="493"/>
      <c r="J66" s="493"/>
      <c r="K66" s="493">
        <f t="shared" si="20"/>
        <v>0</v>
      </c>
      <c r="L66" s="493"/>
      <c r="M66" s="493">
        <f t="shared" si="21"/>
        <v>0</v>
      </c>
      <c r="N66" s="1265" t="s">
        <v>1545</v>
      </c>
      <c r="O66" s="467"/>
      <c r="P66" s="495"/>
    </row>
    <row r="67" spans="1:16" ht="21.95" customHeight="1">
      <c r="A67" s="537"/>
      <c r="B67" s="2044" t="s">
        <v>685</v>
      </c>
      <c r="C67" s="2044"/>
      <c r="D67" s="2044"/>
      <c r="E67" s="2044"/>
      <c r="F67" s="493"/>
      <c r="G67" s="493">
        <f t="shared" si="19"/>
        <v>0</v>
      </c>
      <c r="H67" s="493"/>
      <c r="I67" s="493"/>
      <c r="J67" s="493"/>
      <c r="K67" s="493">
        <f t="shared" si="20"/>
        <v>0</v>
      </c>
      <c r="L67" s="493"/>
      <c r="M67" s="493">
        <f t="shared" si="21"/>
        <v>0</v>
      </c>
      <c r="N67" s="1265"/>
      <c r="P67" s="495"/>
    </row>
    <row r="68" spans="1:16" ht="21.95" customHeight="1">
      <c r="A68" s="537"/>
      <c r="B68" s="2044" t="s">
        <v>686</v>
      </c>
      <c r="C68" s="2044"/>
      <c r="D68" s="2044"/>
      <c r="E68" s="2044"/>
      <c r="F68" s="493"/>
      <c r="G68" s="493">
        <f t="shared" si="19"/>
        <v>0</v>
      </c>
      <c r="H68" s="493"/>
      <c r="I68" s="493"/>
      <c r="J68" s="493"/>
      <c r="K68" s="493">
        <f t="shared" si="20"/>
        <v>0</v>
      </c>
      <c r="L68" s="493"/>
      <c r="M68" s="493">
        <f t="shared" si="21"/>
        <v>0</v>
      </c>
      <c r="N68" s="1265"/>
      <c r="P68" s="495"/>
    </row>
    <row r="69" spans="1:16" ht="21.95" customHeight="1">
      <c r="A69" s="537"/>
      <c r="B69" s="2044" t="s">
        <v>687</v>
      </c>
      <c r="C69" s="2044"/>
      <c r="D69" s="2044"/>
      <c r="E69" s="2044"/>
      <c r="F69" s="493"/>
      <c r="G69" s="493">
        <f t="shared" si="19"/>
        <v>0</v>
      </c>
      <c r="H69" s="493"/>
      <c r="I69" s="493"/>
      <c r="J69" s="493"/>
      <c r="K69" s="493">
        <f t="shared" si="20"/>
        <v>0</v>
      </c>
      <c r="L69" s="493"/>
      <c r="M69" s="493">
        <f t="shared" si="21"/>
        <v>0</v>
      </c>
      <c r="N69" s="1265"/>
      <c r="P69" s="495"/>
    </row>
    <row r="70" spans="1:16" ht="21.95" customHeight="1">
      <c r="A70" s="537"/>
      <c r="B70" s="2044" t="s">
        <v>688</v>
      </c>
      <c r="C70" s="2044"/>
      <c r="D70" s="2044"/>
      <c r="E70" s="2044"/>
      <c r="F70" s="493"/>
      <c r="G70" s="493">
        <f t="shared" si="19"/>
        <v>0</v>
      </c>
      <c r="H70" s="493"/>
      <c r="I70" s="493"/>
      <c r="J70" s="493"/>
      <c r="K70" s="493">
        <f t="shared" si="20"/>
        <v>0</v>
      </c>
      <c r="L70" s="493"/>
      <c r="M70" s="493">
        <f t="shared" si="21"/>
        <v>0</v>
      </c>
      <c r="N70" s="1265"/>
      <c r="P70" s="495"/>
    </row>
    <row r="71" spans="1:16" ht="21.95" customHeight="1">
      <c r="A71" s="533" t="s">
        <v>689</v>
      </c>
      <c r="B71" s="491"/>
      <c r="C71" s="501"/>
      <c r="D71" s="1266"/>
      <c r="E71" s="493">
        <f t="shared" ref="E71:E74" si="22">SUM(G71,K71,M71)</f>
        <v>0</v>
      </c>
      <c r="F71" s="493"/>
      <c r="G71" s="493">
        <f t="shared" si="19"/>
        <v>0</v>
      </c>
      <c r="H71" s="493"/>
      <c r="I71" s="493"/>
      <c r="J71" s="493"/>
      <c r="K71" s="493">
        <f t="shared" si="20"/>
        <v>0</v>
      </c>
      <c r="L71" s="493"/>
      <c r="M71" s="493">
        <f t="shared" si="21"/>
        <v>0</v>
      </c>
      <c r="N71" s="1265"/>
      <c r="P71" s="495"/>
    </row>
    <row r="72" spans="1:16" ht="21.95" customHeight="1">
      <c r="A72" s="537"/>
      <c r="B72" s="491"/>
      <c r="C72" s="501"/>
      <c r="D72" s="1266"/>
      <c r="E72" s="493">
        <f t="shared" si="22"/>
        <v>0</v>
      </c>
      <c r="F72" s="493"/>
      <c r="G72" s="493">
        <f t="shared" si="19"/>
        <v>0</v>
      </c>
      <c r="H72" s="493"/>
      <c r="I72" s="493"/>
      <c r="J72" s="493"/>
      <c r="K72" s="493">
        <f t="shared" si="20"/>
        <v>0</v>
      </c>
      <c r="L72" s="493"/>
      <c r="M72" s="493">
        <f t="shared" si="21"/>
        <v>0</v>
      </c>
      <c r="N72" s="1265"/>
      <c r="P72" s="495"/>
    </row>
    <row r="73" spans="1:16" ht="21.95" customHeight="1">
      <c r="A73" s="537"/>
      <c r="B73" s="491"/>
      <c r="C73" s="501"/>
      <c r="D73" s="1266"/>
      <c r="E73" s="493">
        <f t="shared" si="22"/>
        <v>0</v>
      </c>
      <c r="F73" s="493"/>
      <c r="G73" s="493">
        <f t="shared" si="19"/>
        <v>0</v>
      </c>
      <c r="H73" s="493"/>
      <c r="I73" s="493"/>
      <c r="J73" s="493"/>
      <c r="K73" s="493">
        <f t="shared" si="20"/>
        <v>0</v>
      </c>
      <c r="L73" s="493"/>
      <c r="M73" s="493">
        <f t="shared" si="21"/>
        <v>0</v>
      </c>
      <c r="N73" s="1265"/>
      <c r="P73" s="495"/>
    </row>
    <row r="74" spans="1:16" ht="21.95" customHeight="1">
      <c r="A74" s="537"/>
      <c r="B74" s="491"/>
      <c r="C74" s="501"/>
      <c r="D74" s="1266"/>
      <c r="E74" s="493">
        <f t="shared" si="22"/>
        <v>0</v>
      </c>
      <c r="F74" s="493"/>
      <c r="G74" s="493">
        <f t="shared" si="19"/>
        <v>0</v>
      </c>
      <c r="H74" s="493"/>
      <c r="I74" s="493"/>
      <c r="J74" s="493"/>
      <c r="K74" s="493">
        <f t="shared" si="20"/>
        <v>0</v>
      </c>
      <c r="L74" s="493"/>
      <c r="M74" s="493">
        <f t="shared" si="21"/>
        <v>0</v>
      </c>
      <c r="N74" s="1265"/>
      <c r="P74" s="495"/>
    </row>
    <row r="75" spans="1:16" ht="21.95" customHeight="1">
      <c r="A75" s="1269" t="s">
        <v>690</v>
      </c>
      <c r="B75" s="542"/>
      <c r="C75" s="543"/>
      <c r="D75" s="1269"/>
      <c r="E75" s="544">
        <f>SUBTOTAL(9,E56:E74)</f>
        <v>185921</v>
      </c>
      <c r="F75" s="544"/>
      <c r="G75" s="544">
        <f>SUBTOTAL(9,G56:G74)</f>
        <v>185921</v>
      </c>
      <c r="H75" s="544"/>
      <c r="I75" s="544">
        <f>SUBTOTAL(9,I56:I74)</f>
        <v>0</v>
      </c>
      <c r="J75" s="544"/>
      <c r="K75" s="544">
        <f>SUBTOTAL(9,K56:K74)</f>
        <v>0</v>
      </c>
      <c r="L75" s="544"/>
      <c r="M75" s="544">
        <f>SUBTOTAL(9,M56:M74)</f>
        <v>0</v>
      </c>
      <c r="N75" s="1268"/>
      <c r="O75" s="545"/>
      <c r="P75" s="546"/>
    </row>
    <row r="76" spans="1:16" ht="21.95" customHeight="1">
      <c r="A76" s="2026" t="s">
        <v>639</v>
      </c>
      <c r="B76" s="1999"/>
      <c r="C76" s="1999"/>
      <c r="D76" s="1999"/>
      <c r="E76" s="1999"/>
      <c r="F76" s="1999"/>
      <c r="G76" s="1999"/>
      <c r="H76" s="1999"/>
      <c r="I76" s="1999"/>
      <c r="J76" s="1999"/>
      <c r="K76" s="1999"/>
      <c r="L76" s="1999"/>
      <c r="M76" s="1999"/>
      <c r="N76" s="2027"/>
      <c r="O76" s="459"/>
      <c r="P76" s="460"/>
    </row>
    <row r="77" spans="1:16" ht="21.95" customHeight="1">
      <c r="A77" s="547" t="s">
        <v>696</v>
      </c>
      <c r="B77" s="516"/>
      <c r="C77" s="517"/>
      <c r="D77" s="465"/>
      <c r="E77" s="516"/>
      <c r="F77" s="516"/>
      <c r="G77" s="516"/>
      <c r="H77" s="516"/>
      <c r="I77" s="516"/>
      <c r="J77" s="516"/>
      <c r="K77" s="516"/>
      <c r="L77" s="516"/>
      <c r="M77" s="516"/>
      <c r="N77" s="551">
        <f>SUM(,N127,N152,N177)</f>
        <v>1.1615023333333334</v>
      </c>
      <c r="O77" s="550"/>
    </row>
    <row r="78" spans="1:16" ht="21.95" customHeight="1">
      <c r="A78" s="2036" t="s">
        <v>646</v>
      </c>
      <c r="B78" s="2025" t="s">
        <v>647</v>
      </c>
      <c r="C78" s="2037" t="s">
        <v>118</v>
      </c>
      <c r="D78" s="2036" t="s">
        <v>95</v>
      </c>
      <c r="E78" s="2025" t="s">
        <v>648</v>
      </c>
      <c r="F78" s="2038" t="s">
        <v>641</v>
      </c>
      <c r="G78" s="2038"/>
      <c r="H78" s="2039" t="s">
        <v>643</v>
      </c>
      <c r="I78" s="2040"/>
      <c r="J78" s="2040"/>
      <c r="K78" s="2040"/>
      <c r="L78" s="2040"/>
      <c r="M78" s="2041"/>
      <c r="N78" s="2025" t="s">
        <v>649</v>
      </c>
      <c r="P78" s="467"/>
    </row>
    <row r="79" spans="1:16" ht="21.95" customHeight="1">
      <c r="A79" s="2036"/>
      <c r="B79" s="2025"/>
      <c r="C79" s="2037"/>
      <c r="D79" s="2036"/>
      <c r="E79" s="2025"/>
      <c r="F79" s="2025" t="s">
        <v>650</v>
      </c>
      <c r="G79" s="2025"/>
      <c r="H79" s="2025" t="s">
        <v>121</v>
      </c>
      <c r="I79" s="2025"/>
      <c r="J79" s="2025" t="s">
        <v>122</v>
      </c>
      <c r="K79" s="2025"/>
      <c r="L79" s="2025" t="s">
        <v>651</v>
      </c>
      <c r="M79" s="2025"/>
      <c r="N79" s="2025"/>
      <c r="P79" s="467"/>
    </row>
    <row r="80" spans="1:16" ht="21.95" customHeight="1">
      <c r="A80" s="2036"/>
      <c r="B80" s="2025"/>
      <c r="C80" s="2037"/>
      <c r="D80" s="2036"/>
      <c r="E80" s="2025"/>
      <c r="F80" s="1265" t="s">
        <v>125</v>
      </c>
      <c r="G80" s="1265" t="s">
        <v>126</v>
      </c>
      <c r="H80" s="1265" t="s">
        <v>125</v>
      </c>
      <c r="I80" s="1265" t="s">
        <v>126</v>
      </c>
      <c r="J80" s="1265" t="s">
        <v>125</v>
      </c>
      <c r="K80" s="1265" t="s">
        <v>126</v>
      </c>
      <c r="L80" s="1265" t="s">
        <v>125</v>
      </c>
      <c r="M80" s="1265" t="s">
        <v>126</v>
      </c>
      <c r="N80" s="2025"/>
      <c r="P80" s="467"/>
    </row>
    <row r="81" spans="1:16" ht="21.95" customHeight="1">
      <c r="A81" s="533"/>
      <c r="B81" s="491"/>
      <c r="C81" s="501"/>
      <c r="D81" s="1266"/>
      <c r="E81" s="493">
        <f>SUM(G81,K81,M81)</f>
        <v>0</v>
      </c>
      <c r="F81" s="493"/>
      <c r="G81" s="493">
        <f t="shared" ref="G81" si="23">TRUNC(C81*F81,0)</f>
        <v>0</v>
      </c>
      <c r="H81" s="493"/>
      <c r="I81" s="493"/>
      <c r="J81" s="493"/>
      <c r="K81" s="493">
        <f t="shared" ref="K81" si="24">TRUNC(C81*J81,0)</f>
        <v>0</v>
      </c>
      <c r="L81" s="493"/>
      <c r="M81" s="493">
        <f t="shared" ref="M81" si="25">TRUNC(C81*L81,0)</f>
        <v>0</v>
      </c>
      <c r="N81" s="1265"/>
      <c r="P81" s="495"/>
    </row>
    <row r="82" spans="1:16" ht="21.95" customHeight="1">
      <c r="A82" s="537" t="s">
        <v>697</v>
      </c>
      <c r="B82" s="491"/>
      <c r="C82" s="501">
        <v>0</v>
      </c>
      <c r="D82" s="1266" t="s">
        <v>528</v>
      </c>
      <c r="E82" s="493">
        <f t="shared" ref="E82:E85" si="26">SUM(G82,I82,K82,M82)</f>
        <v>0</v>
      </c>
      <c r="F82" s="493">
        <f>G125</f>
        <v>118676</v>
      </c>
      <c r="G82" s="493">
        <f>TRUNC(C82*F82,0)</f>
        <v>0</v>
      </c>
      <c r="H82" s="493">
        <f>I125</f>
        <v>183019</v>
      </c>
      <c r="I82" s="493">
        <f>TRUNC(C82*H82,0)</f>
        <v>0</v>
      </c>
      <c r="J82" s="493">
        <f>K125</f>
        <v>0</v>
      </c>
      <c r="K82" s="493">
        <f>TRUNC(C82*J82,0)</f>
        <v>0</v>
      </c>
      <c r="L82" s="493">
        <f>M125</f>
        <v>0</v>
      </c>
      <c r="M82" s="493">
        <f>TRUNC(C82*L82,0)</f>
        <v>0</v>
      </c>
      <c r="N82" s="1265"/>
      <c r="P82" s="495"/>
    </row>
    <row r="83" spans="1:16" ht="21.95" customHeight="1">
      <c r="A83" s="537" t="s">
        <v>698</v>
      </c>
      <c r="B83" s="491"/>
      <c r="C83" s="501">
        <v>1</v>
      </c>
      <c r="D83" s="1266" t="s">
        <v>528</v>
      </c>
      <c r="E83" s="493">
        <f t="shared" si="26"/>
        <v>1116555</v>
      </c>
      <c r="F83" s="493">
        <f>G150</f>
        <v>384473</v>
      </c>
      <c r="G83" s="493">
        <f>TRUNC(C83*F83,0)</f>
        <v>384473</v>
      </c>
      <c r="H83" s="493">
        <f>I150</f>
        <v>732082</v>
      </c>
      <c r="I83" s="493">
        <f t="shared" ref="I83:I85" si="27">TRUNC(C83*H83,0)</f>
        <v>732082</v>
      </c>
      <c r="J83" s="493">
        <f>K150</f>
        <v>0</v>
      </c>
      <c r="K83" s="493">
        <f>TRUNC(C83*J83,0)</f>
        <v>0</v>
      </c>
      <c r="L83" s="493">
        <f>M150</f>
        <v>0</v>
      </c>
      <c r="M83" s="493">
        <f>TRUNC(C83*L83,0)</f>
        <v>0</v>
      </c>
      <c r="N83" s="1265"/>
      <c r="P83" s="495"/>
    </row>
    <row r="84" spans="1:16" ht="21.95" customHeight="1">
      <c r="A84" s="537" t="s">
        <v>699</v>
      </c>
      <c r="B84" s="491"/>
      <c r="C84" s="501">
        <v>1</v>
      </c>
      <c r="D84" s="1266" t="s">
        <v>528</v>
      </c>
      <c r="E84" s="493">
        <f t="shared" si="26"/>
        <v>231216</v>
      </c>
      <c r="F84" s="493">
        <f>G175</f>
        <v>48197</v>
      </c>
      <c r="G84" s="493">
        <f>TRUNC(C84*F84,0)</f>
        <v>48197</v>
      </c>
      <c r="H84" s="493">
        <f>I175</f>
        <v>183019</v>
      </c>
      <c r="I84" s="493">
        <f t="shared" si="27"/>
        <v>183019</v>
      </c>
      <c r="J84" s="493">
        <f>K175</f>
        <v>0</v>
      </c>
      <c r="K84" s="493">
        <f>TRUNC(C84*J84,0)</f>
        <v>0</v>
      </c>
      <c r="L84" s="493">
        <f>M175</f>
        <v>0</v>
      </c>
      <c r="M84" s="493">
        <f>TRUNC(C84*L84,0)</f>
        <v>0</v>
      </c>
      <c r="N84" s="1265"/>
      <c r="P84" s="495"/>
    </row>
    <row r="85" spans="1:16" ht="21.95" customHeight="1">
      <c r="A85" s="537" t="s">
        <v>700</v>
      </c>
      <c r="B85" s="491"/>
      <c r="C85" s="501">
        <v>1</v>
      </c>
      <c r="D85" s="1266" t="s">
        <v>528</v>
      </c>
      <c r="E85" s="493">
        <f t="shared" si="26"/>
        <v>230407</v>
      </c>
      <c r="F85" s="493">
        <f>G200</f>
        <v>230407</v>
      </c>
      <c r="G85" s="493">
        <f>TRUNC(C85*F85,0)</f>
        <v>230407</v>
      </c>
      <c r="H85" s="493">
        <f>I200</f>
        <v>0</v>
      </c>
      <c r="I85" s="493">
        <f t="shared" si="27"/>
        <v>0</v>
      </c>
      <c r="J85" s="493">
        <f>K200</f>
        <v>0</v>
      </c>
      <c r="K85" s="493">
        <f>TRUNC(C85*J85,0)</f>
        <v>0</v>
      </c>
      <c r="L85" s="493">
        <f>M200</f>
        <v>0</v>
      </c>
      <c r="M85" s="493">
        <f>TRUNC(C85*L85,0)</f>
        <v>0</v>
      </c>
      <c r="N85" s="1265"/>
      <c r="P85" s="495"/>
    </row>
    <row r="86" spans="1:16" ht="21.95" customHeight="1">
      <c r="A86" s="537"/>
      <c r="B86" s="491"/>
      <c r="C86" s="501"/>
      <c r="D86" s="1266"/>
      <c r="E86" s="493">
        <f t="shared" ref="E86:E99" si="28">SUM(G86,K86,M86)</f>
        <v>0</v>
      </c>
      <c r="F86" s="493"/>
      <c r="G86" s="493">
        <f t="shared" ref="G86:G99" si="29">TRUNC(C86*F86,0)</f>
        <v>0</v>
      </c>
      <c r="H86" s="493"/>
      <c r="I86" s="493"/>
      <c r="J86" s="493"/>
      <c r="K86" s="493">
        <f t="shared" ref="K86:K99" si="30">TRUNC(C86*J86,0)</f>
        <v>0</v>
      </c>
      <c r="L86" s="493"/>
      <c r="M86" s="493">
        <f t="shared" ref="M86:M99" si="31">TRUNC(C86*L86,0)</f>
        <v>0</v>
      </c>
      <c r="N86" s="1265"/>
      <c r="P86" s="495"/>
    </row>
    <row r="87" spans="1:16" ht="21.95" customHeight="1">
      <c r="A87" s="537"/>
      <c r="B87" s="491"/>
      <c r="C87" s="501"/>
      <c r="D87" s="1266"/>
      <c r="E87" s="493">
        <f t="shared" si="28"/>
        <v>0</v>
      </c>
      <c r="F87" s="493"/>
      <c r="G87" s="493">
        <f t="shared" si="29"/>
        <v>0</v>
      </c>
      <c r="H87" s="493"/>
      <c r="I87" s="493"/>
      <c r="J87" s="493"/>
      <c r="K87" s="493">
        <f t="shared" si="30"/>
        <v>0</v>
      </c>
      <c r="L87" s="493"/>
      <c r="M87" s="493">
        <f t="shared" si="31"/>
        <v>0</v>
      </c>
      <c r="N87" s="1265"/>
      <c r="P87" s="495"/>
    </row>
    <row r="88" spans="1:16" ht="21.95" customHeight="1">
      <c r="A88" s="537"/>
      <c r="B88" s="491"/>
      <c r="C88" s="501"/>
      <c r="D88" s="1266"/>
      <c r="E88" s="493">
        <f t="shared" si="28"/>
        <v>0</v>
      </c>
      <c r="F88" s="493"/>
      <c r="G88" s="493">
        <f t="shared" si="29"/>
        <v>0</v>
      </c>
      <c r="H88" s="493"/>
      <c r="I88" s="493"/>
      <c r="J88" s="493"/>
      <c r="K88" s="493">
        <f t="shared" si="30"/>
        <v>0</v>
      </c>
      <c r="L88" s="493"/>
      <c r="M88" s="493">
        <f t="shared" si="31"/>
        <v>0</v>
      </c>
      <c r="N88" s="1265"/>
      <c r="P88" s="495"/>
    </row>
    <row r="89" spans="1:16" ht="21.95" customHeight="1">
      <c r="A89" s="537"/>
      <c r="B89" s="491"/>
      <c r="C89" s="501"/>
      <c r="D89" s="1266"/>
      <c r="E89" s="493">
        <f t="shared" si="28"/>
        <v>0</v>
      </c>
      <c r="F89" s="493"/>
      <c r="G89" s="493">
        <f t="shared" si="29"/>
        <v>0</v>
      </c>
      <c r="H89" s="493"/>
      <c r="I89" s="493"/>
      <c r="J89" s="493"/>
      <c r="K89" s="493">
        <f t="shared" si="30"/>
        <v>0</v>
      </c>
      <c r="L89" s="493"/>
      <c r="M89" s="493">
        <f t="shared" si="31"/>
        <v>0</v>
      </c>
      <c r="N89" s="1265"/>
      <c r="P89" s="495"/>
    </row>
    <row r="90" spans="1:16" ht="21.95" customHeight="1">
      <c r="A90" s="537"/>
      <c r="B90" s="491"/>
      <c r="C90" s="501"/>
      <c r="D90" s="1266"/>
      <c r="E90" s="493"/>
      <c r="F90" s="493"/>
      <c r="G90" s="493"/>
      <c r="H90" s="493"/>
      <c r="I90" s="493"/>
      <c r="J90" s="493"/>
      <c r="K90" s="493"/>
      <c r="L90" s="493"/>
      <c r="M90" s="493"/>
      <c r="N90" s="1265"/>
      <c r="P90" s="495"/>
    </row>
    <row r="91" spans="1:16" ht="21.95" customHeight="1">
      <c r="A91" s="533"/>
      <c r="B91" s="491"/>
      <c r="C91" s="501"/>
      <c r="D91" s="1266"/>
      <c r="E91" s="493">
        <f t="shared" si="28"/>
        <v>0</v>
      </c>
      <c r="F91" s="493"/>
      <c r="G91" s="493">
        <f t="shared" si="29"/>
        <v>0</v>
      </c>
      <c r="H91" s="493"/>
      <c r="I91" s="493"/>
      <c r="J91" s="493"/>
      <c r="K91" s="493">
        <f t="shared" si="30"/>
        <v>0</v>
      </c>
      <c r="L91" s="493"/>
      <c r="M91" s="493">
        <f t="shared" si="31"/>
        <v>0</v>
      </c>
      <c r="N91" s="1265"/>
      <c r="P91" s="495"/>
    </row>
    <row r="92" spans="1:16" ht="21.95" customHeight="1">
      <c r="A92" s="537"/>
      <c r="B92" s="491"/>
      <c r="C92" s="501"/>
      <c r="D92" s="1266"/>
      <c r="E92" s="493">
        <f t="shared" si="28"/>
        <v>0</v>
      </c>
      <c r="F92" s="493"/>
      <c r="G92" s="493">
        <f t="shared" si="29"/>
        <v>0</v>
      </c>
      <c r="H92" s="493"/>
      <c r="I92" s="493"/>
      <c r="J92" s="493"/>
      <c r="K92" s="493">
        <f t="shared" si="30"/>
        <v>0</v>
      </c>
      <c r="L92" s="493"/>
      <c r="M92" s="493">
        <f t="shared" si="31"/>
        <v>0</v>
      </c>
      <c r="N92" s="1265"/>
      <c r="P92" s="495"/>
    </row>
    <row r="93" spans="1:16" ht="21.95" customHeight="1">
      <c r="A93" s="537"/>
      <c r="B93" s="491"/>
      <c r="C93" s="501"/>
      <c r="D93" s="1266"/>
      <c r="E93" s="493">
        <f t="shared" si="28"/>
        <v>0</v>
      </c>
      <c r="F93" s="493"/>
      <c r="G93" s="493">
        <f t="shared" si="29"/>
        <v>0</v>
      </c>
      <c r="H93" s="493"/>
      <c r="I93" s="493"/>
      <c r="J93" s="493"/>
      <c r="K93" s="493">
        <f t="shared" si="30"/>
        <v>0</v>
      </c>
      <c r="L93" s="493"/>
      <c r="M93" s="493">
        <f t="shared" si="31"/>
        <v>0</v>
      </c>
      <c r="N93" s="1265"/>
      <c r="P93" s="495"/>
    </row>
    <row r="94" spans="1:16" ht="21.95" customHeight="1">
      <c r="A94" s="537"/>
      <c r="B94" s="491"/>
      <c r="C94" s="501"/>
      <c r="D94" s="1266"/>
      <c r="E94" s="493">
        <f t="shared" si="28"/>
        <v>0</v>
      </c>
      <c r="F94" s="493"/>
      <c r="G94" s="493">
        <f t="shared" si="29"/>
        <v>0</v>
      </c>
      <c r="H94" s="493"/>
      <c r="I94" s="493"/>
      <c r="J94" s="493"/>
      <c r="K94" s="493">
        <f t="shared" si="30"/>
        <v>0</v>
      </c>
      <c r="L94" s="493"/>
      <c r="M94" s="493">
        <f t="shared" si="31"/>
        <v>0</v>
      </c>
      <c r="N94" s="1265"/>
      <c r="P94" s="495"/>
    </row>
    <row r="95" spans="1:16" ht="21.95" customHeight="1">
      <c r="A95" s="537"/>
      <c r="B95" s="491"/>
      <c r="C95" s="501"/>
      <c r="D95" s="1266"/>
      <c r="E95" s="493">
        <f t="shared" si="28"/>
        <v>0</v>
      </c>
      <c r="F95" s="493"/>
      <c r="G95" s="493">
        <f t="shared" si="29"/>
        <v>0</v>
      </c>
      <c r="H95" s="493"/>
      <c r="I95" s="493"/>
      <c r="J95" s="493"/>
      <c r="K95" s="493">
        <f t="shared" si="30"/>
        <v>0</v>
      </c>
      <c r="L95" s="493"/>
      <c r="M95" s="493">
        <f t="shared" si="31"/>
        <v>0</v>
      </c>
      <c r="N95" s="1265"/>
      <c r="P95" s="495"/>
    </row>
    <row r="96" spans="1:16" ht="21.95" customHeight="1">
      <c r="A96" s="533"/>
      <c r="B96" s="491"/>
      <c r="C96" s="501"/>
      <c r="D96" s="1266"/>
      <c r="E96" s="493">
        <f t="shared" si="28"/>
        <v>0</v>
      </c>
      <c r="F96" s="493"/>
      <c r="G96" s="493">
        <f t="shared" si="29"/>
        <v>0</v>
      </c>
      <c r="H96" s="493"/>
      <c r="I96" s="493"/>
      <c r="J96" s="493"/>
      <c r="K96" s="493">
        <f t="shared" si="30"/>
        <v>0</v>
      </c>
      <c r="L96" s="493"/>
      <c r="M96" s="493">
        <f t="shared" si="31"/>
        <v>0</v>
      </c>
      <c r="N96" s="1265"/>
      <c r="P96" s="495"/>
    </row>
    <row r="97" spans="1:16" ht="21.95" customHeight="1">
      <c r="A97" s="537"/>
      <c r="B97" s="491"/>
      <c r="C97" s="501"/>
      <c r="D97" s="1266"/>
      <c r="E97" s="493">
        <f t="shared" si="28"/>
        <v>0</v>
      </c>
      <c r="F97" s="493"/>
      <c r="G97" s="493">
        <f t="shared" si="29"/>
        <v>0</v>
      </c>
      <c r="H97" s="493"/>
      <c r="I97" s="493"/>
      <c r="J97" s="493"/>
      <c r="K97" s="493">
        <f t="shared" si="30"/>
        <v>0</v>
      </c>
      <c r="L97" s="493"/>
      <c r="M97" s="493">
        <f t="shared" si="31"/>
        <v>0</v>
      </c>
      <c r="N97" s="1265"/>
      <c r="P97" s="495"/>
    </row>
    <row r="98" spans="1:16" ht="21.95" customHeight="1">
      <c r="A98" s="537"/>
      <c r="B98" s="491"/>
      <c r="C98" s="501"/>
      <c r="D98" s="1266"/>
      <c r="E98" s="493">
        <f t="shared" si="28"/>
        <v>0</v>
      </c>
      <c r="F98" s="493"/>
      <c r="G98" s="493">
        <f t="shared" si="29"/>
        <v>0</v>
      </c>
      <c r="H98" s="493"/>
      <c r="I98" s="493"/>
      <c r="J98" s="493"/>
      <c r="K98" s="493">
        <f t="shared" si="30"/>
        <v>0</v>
      </c>
      <c r="L98" s="493"/>
      <c r="M98" s="493">
        <f t="shared" si="31"/>
        <v>0</v>
      </c>
      <c r="N98" s="1265"/>
      <c r="P98" s="495"/>
    </row>
    <row r="99" spans="1:16" ht="21.95" customHeight="1">
      <c r="A99" s="537"/>
      <c r="B99" s="491"/>
      <c r="C99" s="501"/>
      <c r="D99" s="1266"/>
      <c r="E99" s="493">
        <f t="shared" si="28"/>
        <v>0</v>
      </c>
      <c r="F99" s="493"/>
      <c r="G99" s="493">
        <f t="shared" si="29"/>
        <v>0</v>
      </c>
      <c r="H99" s="493"/>
      <c r="I99" s="493"/>
      <c r="J99" s="493"/>
      <c r="K99" s="493">
        <f t="shared" si="30"/>
        <v>0</v>
      </c>
      <c r="L99" s="493"/>
      <c r="M99" s="493">
        <f t="shared" si="31"/>
        <v>0</v>
      </c>
      <c r="N99" s="1265"/>
      <c r="P99" s="495"/>
    </row>
    <row r="100" spans="1:16" ht="21.95" customHeight="1">
      <c r="A100" s="1269" t="s">
        <v>690</v>
      </c>
      <c r="B100" s="542"/>
      <c r="C100" s="543"/>
      <c r="D100" s="1269"/>
      <c r="E100" s="544">
        <f>SUBTOTAL(9,E81:E99)</f>
        <v>1578178</v>
      </c>
      <c r="F100" s="544"/>
      <c r="G100" s="544">
        <f>SUBTOTAL(9,G81:G99)</f>
        <v>663077</v>
      </c>
      <c r="H100" s="544"/>
      <c r="I100" s="544">
        <f>SUBTOTAL(9,I81:I99)</f>
        <v>915101</v>
      </c>
      <c r="J100" s="544"/>
      <c r="K100" s="544">
        <f>SUBTOTAL(9,K81:K99)</f>
        <v>0</v>
      </c>
      <c r="L100" s="544"/>
      <c r="M100" s="544">
        <f>SUBTOTAL(9,M81:M99)</f>
        <v>0</v>
      </c>
      <c r="N100" s="1268"/>
      <c r="O100" s="545"/>
      <c r="P100" s="546"/>
    </row>
    <row r="101" spans="1:16" ht="21.95" customHeight="1">
      <c r="A101" s="2026" t="s">
        <v>639</v>
      </c>
      <c r="B101" s="1999"/>
      <c r="C101" s="1999"/>
      <c r="D101" s="1999"/>
      <c r="E101" s="1999"/>
      <c r="F101" s="1999"/>
      <c r="G101" s="1999"/>
      <c r="H101" s="1999"/>
      <c r="I101" s="1999"/>
      <c r="J101" s="1999"/>
      <c r="K101" s="1999"/>
      <c r="L101" s="1999"/>
      <c r="M101" s="1999"/>
      <c r="N101" s="2027"/>
      <c r="O101" s="459"/>
      <c r="P101" s="546"/>
    </row>
    <row r="102" spans="1:16" ht="21.95" customHeight="1">
      <c r="A102" s="547" t="s">
        <v>701</v>
      </c>
      <c r="B102" s="2042" t="s">
        <v>697</v>
      </c>
      <c r="C102" s="2042"/>
      <c r="D102" s="465"/>
      <c r="E102" s="516"/>
      <c r="F102" s="516"/>
      <c r="G102" s="516"/>
      <c r="H102" s="516"/>
      <c r="I102" s="516"/>
      <c r="J102" s="516"/>
      <c r="K102" s="516"/>
      <c r="L102" s="516"/>
      <c r="M102" s="516"/>
      <c r="N102" s="551">
        <f>4/24</f>
        <v>0.16666666666666666</v>
      </c>
      <c r="O102" s="552"/>
      <c r="P102" s="546"/>
    </row>
    <row r="103" spans="1:16" ht="21.95" customHeight="1">
      <c r="A103" s="2036" t="s">
        <v>646</v>
      </c>
      <c r="B103" s="2025" t="s">
        <v>647</v>
      </c>
      <c r="C103" s="2037" t="s">
        <v>118</v>
      </c>
      <c r="D103" s="2036" t="s">
        <v>95</v>
      </c>
      <c r="E103" s="2025" t="s">
        <v>648</v>
      </c>
      <c r="F103" s="2038" t="s">
        <v>641</v>
      </c>
      <c r="G103" s="2038"/>
      <c r="H103" s="2039" t="s">
        <v>643</v>
      </c>
      <c r="I103" s="2040"/>
      <c r="J103" s="2040"/>
      <c r="K103" s="2040"/>
      <c r="L103" s="2040"/>
      <c r="M103" s="2041"/>
      <c r="N103" s="2025" t="s">
        <v>649</v>
      </c>
      <c r="P103" s="546"/>
    </row>
    <row r="104" spans="1:16" ht="21.95" customHeight="1">
      <c r="A104" s="2036"/>
      <c r="B104" s="2025"/>
      <c r="C104" s="2037"/>
      <c r="D104" s="2036"/>
      <c r="E104" s="2025"/>
      <c r="F104" s="2025" t="s">
        <v>650</v>
      </c>
      <c r="G104" s="2025"/>
      <c r="H104" s="2025" t="s">
        <v>121</v>
      </c>
      <c r="I104" s="2025"/>
      <c r="J104" s="2025" t="s">
        <v>122</v>
      </c>
      <c r="K104" s="2025"/>
      <c r="L104" s="2025" t="s">
        <v>651</v>
      </c>
      <c r="M104" s="2025"/>
      <c r="N104" s="2025"/>
      <c r="P104" s="546"/>
    </row>
    <row r="105" spans="1:16" ht="21.95" customHeight="1">
      <c r="A105" s="2036"/>
      <c r="B105" s="2025"/>
      <c r="C105" s="2037"/>
      <c r="D105" s="2036"/>
      <c r="E105" s="2025"/>
      <c r="F105" s="1265" t="s">
        <v>125</v>
      </c>
      <c r="G105" s="1265" t="s">
        <v>126</v>
      </c>
      <c r="H105" s="1265" t="s">
        <v>125</v>
      </c>
      <c r="I105" s="1265" t="s">
        <v>126</v>
      </c>
      <c r="J105" s="1265" t="s">
        <v>125</v>
      </c>
      <c r="K105" s="1265" t="s">
        <v>126</v>
      </c>
      <c r="L105" s="1265" t="s">
        <v>125</v>
      </c>
      <c r="M105" s="1265" t="s">
        <v>126</v>
      </c>
      <c r="N105" s="2025"/>
      <c r="P105" s="546"/>
    </row>
    <row r="106" spans="1:16" ht="21.95" customHeight="1">
      <c r="A106" s="533" t="s">
        <v>674</v>
      </c>
      <c r="B106" s="491"/>
      <c r="C106" s="501"/>
      <c r="D106" s="1266"/>
      <c r="E106" s="493">
        <f>SUM(G106,K106,M106)</f>
        <v>0</v>
      </c>
      <c r="F106" s="493"/>
      <c r="G106" s="493">
        <f t="shared" ref="G106:G107" si="32">TRUNC(C106*F106,0)</f>
        <v>0</v>
      </c>
      <c r="H106" s="493"/>
      <c r="I106" s="493"/>
      <c r="J106" s="493"/>
      <c r="K106" s="493">
        <f t="shared" ref="K106:K107" si="33">TRUNC(C106*J106,0)</f>
        <v>0</v>
      </c>
      <c r="L106" s="493"/>
      <c r="M106" s="493">
        <f t="shared" ref="M106:M107" si="34">TRUNC(C106*L106,0)</f>
        <v>0</v>
      </c>
      <c r="N106" s="1265" t="s">
        <v>1545</v>
      </c>
      <c r="P106" s="546"/>
    </row>
    <row r="107" spans="1:16" ht="21.95" customHeight="1">
      <c r="A107" s="537" t="s">
        <v>143</v>
      </c>
      <c r="B107" s="491"/>
      <c r="C107" s="501">
        <v>0</v>
      </c>
      <c r="D107" s="1266" t="s">
        <v>269</v>
      </c>
      <c r="E107" s="493">
        <f t="shared" ref="E107:E115" si="35">SUM(G107,I107,K107,M107)</f>
        <v>0</v>
      </c>
      <c r="F107" s="493">
        <f>'단가(영향조사)'!$B$4</f>
        <v>373353</v>
      </c>
      <c r="G107" s="493">
        <f t="shared" si="32"/>
        <v>0</v>
      </c>
      <c r="H107" s="493"/>
      <c r="I107" s="493"/>
      <c r="J107" s="493"/>
      <c r="K107" s="493">
        <f t="shared" si="33"/>
        <v>0</v>
      </c>
      <c r="L107" s="493"/>
      <c r="M107" s="493">
        <f t="shared" si="34"/>
        <v>0</v>
      </c>
      <c r="N107" s="1265"/>
      <c r="P107" s="546"/>
    </row>
    <row r="108" spans="1:16" ht="21.95" customHeight="1">
      <c r="A108" s="537" t="s">
        <v>144</v>
      </c>
      <c r="B108" s="491"/>
      <c r="C108" s="501">
        <v>0</v>
      </c>
      <c r="D108" s="1266" t="s">
        <v>269</v>
      </c>
      <c r="E108" s="493">
        <f t="shared" si="35"/>
        <v>0</v>
      </c>
      <c r="F108" s="493">
        <f>'단가(영향조사)'!$B$5</f>
        <v>310884</v>
      </c>
      <c r="G108" s="493">
        <f>TRUNC(C108*F108,0)</f>
        <v>0</v>
      </c>
      <c r="H108" s="493"/>
      <c r="I108" s="493"/>
      <c r="J108" s="493"/>
      <c r="K108" s="493">
        <f>TRUNC(C108*J108,0)</f>
        <v>0</v>
      </c>
      <c r="L108" s="493"/>
      <c r="M108" s="493">
        <f>TRUNC(C108*L108,0)</f>
        <v>0</v>
      </c>
      <c r="N108" s="1265"/>
      <c r="P108" s="546"/>
    </row>
    <row r="109" spans="1:16" ht="21.95" customHeight="1">
      <c r="A109" s="537" t="s">
        <v>136</v>
      </c>
      <c r="B109" s="491"/>
      <c r="C109" s="501">
        <f>0.25*$O$32</f>
        <v>9.6361500000000003E-2</v>
      </c>
      <c r="D109" s="1266" t="s">
        <v>269</v>
      </c>
      <c r="E109" s="493">
        <f t="shared" si="35"/>
        <v>28439</v>
      </c>
      <c r="F109" s="493">
        <f>'단가(영향조사)'!$B$6</f>
        <v>295138</v>
      </c>
      <c r="G109" s="493">
        <f>TRUNC(C109*F109,0)</f>
        <v>28439</v>
      </c>
      <c r="H109" s="493"/>
      <c r="I109" s="493"/>
      <c r="J109" s="493"/>
      <c r="K109" s="493">
        <f t="shared" ref="K109:K117" si="36">TRUNC(C109*J109,0)</f>
        <v>0</v>
      </c>
      <c r="L109" s="493"/>
      <c r="M109" s="493">
        <f t="shared" ref="M109:M124" si="37">TRUNC(C109*L109,0)</f>
        <v>0</v>
      </c>
      <c r="N109" s="1265"/>
      <c r="O109" s="538">
        <f>O32</f>
        <v>0.38544600000000001</v>
      </c>
      <c r="P109" s="546"/>
    </row>
    <row r="110" spans="1:16" ht="21.95" customHeight="1">
      <c r="A110" s="537" t="s">
        <v>242</v>
      </c>
      <c r="B110" s="491"/>
      <c r="C110" s="501">
        <v>0</v>
      </c>
      <c r="D110" s="1266" t="s">
        <v>269</v>
      </c>
      <c r="E110" s="493">
        <f t="shared" si="35"/>
        <v>0</v>
      </c>
      <c r="F110" s="493">
        <f>'단가(영향조사)'!$B$7</f>
        <v>235459</v>
      </c>
      <c r="G110" s="493">
        <f>TRUNC(C110*F110,0)</f>
        <v>0</v>
      </c>
      <c r="H110" s="493"/>
      <c r="I110" s="493"/>
      <c r="J110" s="493"/>
      <c r="K110" s="493">
        <f t="shared" si="36"/>
        <v>0</v>
      </c>
      <c r="L110" s="493"/>
      <c r="M110" s="493">
        <f t="shared" si="37"/>
        <v>0</v>
      </c>
      <c r="N110" s="1265"/>
      <c r="P110" s="546"/>
    </row>
    <row r="111" spans="1:16" ht="21.95" customHeight="1">
      <c r="A111" s="537" t="s">
        <v>224</v>
      </c>
      <c r="B111" s="491"/>
      <c r="C111" s="501">
        <f>0.5*$O$32</f>
        <v>0.19272300000000001</v>
      </c>
      <c r="D111" s="1266" t="s">
        <v>269</v>
      </c>
      <c r="E111" s="493">
        <f t="shared" si="35"/>
        <v>48197</v>
      </c>
      <c r="F111" s="493">
        <f>'단가(영향조사)'!$B$9</f>
        <v>250087</v>
      </c>
      <c r="G111" s="493">
        <f>TRUNC(C111*F111,0)</f>
        <v>48197</v>
      </c>
      <c r="H111" s="493"/>
      <c r="I111" s="493"/>
      <c r="J111" s="493"/>
      <c r="K111" s="493">
        <f t="shared" si="36"/>
        <v>0</v>
      </c>
      <c r="L111" s="493"/>
      <c r="M111" s="493">
        <f t="shared" si="37"/>
        <v>0</v>
      </c>
      <c r="N111" s="1265"/>
      <c r="P111" s="546"/>
    </row>
    <row r="112" spans="1:16" ht="21.95" customHeight="1">
      <c r="A112" s="537" t="s">
        <v>145</v>
      </c>
      <c r="B112" s="491"/>
      <c r="C112" s="501">
        <f>0.5*$O$32</f>
        <v>0.19272300000000001</v>
      </c>
      <c r="D112" s="1266" t="s">
        <v>269</v>
      </c>
      <c r="E112" s="493">
        <f t="shared" si="35"/>
        <v>42040</v>
      </c>
      <c r="F112" s="493">
        <f>'단가(영향조사)'!$B$10</f>
        <v>218142</v>
      </c>
      <c r="G112" s="493">
        <f t="shared" ref="G112:G124" si="38">TRUNC(C112*F112,0)</f>
        <v>42040</v>
      </c>
      <c r="H112" s="493"/>
      <c r="I112" s="493"/>
      <c r="J112" s="493"/>
      <c r="K112" s="493">
        <f t="shared" si="36"/>
        <v>0</v>
      </c>
      <c r="L112" s="493"/>
      <c r="M112" s="493">
        <f t="shared" si="37"/>
        <v>0</v>
      </c>
      <c r="N112" s="1265"/>
      <c r="P112" s="546"/>
    </row>
    <row r="113" spans="1:16" ht="21.95" customHeight="1">
      <c r="A113" s="537" t="s">
        <v>681</v>
      </c>
      <c r="B113" s="491"/>
      <c r="C113" s="501">
        <f>0.48*$O$32</f>
        <v>0.18501408</v>
      </c>
      <c r="D113" s="1266" t="s">
        <v>269</v>
      </c>
      <c r="E113" s="493">
        <f t="shared" si="35"/>
        <v>43027</v>
      </c>
      <c r="F113" s="493"/>
      <c r="G113" s="493">
        <f t="shared" si="38"/>
        <v>0</v>
      </c>
      <c r="H113" s="493">
        <f>'단가(영향조사)'!$B$11</f>
        <v>232562</v>
      </c>
      <c r="I113" s="493">
        <f>TRUNC(C113*H113,0)</f>
        <v>43027</v>
      </c>
      <c r="J113" s="493"/>
      <c r="K113" s="493">
        <f t="shared" si="36"/>
        <v>0</v>
      </c>
      <c r="L113" s="493"/>
      <c r="M113" s="493">
        <f t="shared" si="37"/>
        <v>0</v>
      </c>
      <c r="N113" s="1265"/>
      <c r="P113" s="546"/>
    </row>
    <row r="114" spans="1:16" ht="21.95" customHeight="1">
      <c r="A114" s="537" t="s">
        <v>134</v>
      </c>
      <c r="B114" s="491"/>
      <c r="C114" s="501">
        <f>0.48*$O$32</f>
        <v>0.18501408</v>
      </c>
      <c r="D114" s="1266" t="s">
        <v>269</v>
      </c>
      <c r="E114" s="493">
        <f t="shared" si="35"/>
        <v>41835</v>
      </c>
      <c r="F114" s="493"/>
      <c r="G114" s="493">
        <f t="shared" si="38"/>
        <v>0</v>
      </c>
      <c r="H114" s="493">
        <f>'단가(영향조사)'!$B$12</f>
        <v>226122</v>
      </c>
      <c r="I114" s="493">
        <f>TRUNC(C114*H114,0)</f>
        <v>41835</v>
      </c>
      <c r="J114" s="493"/>
      <c r="K114" s="493">
        <f t="shared" si="36"/>
        <v>0</v>
      </c>
      <c r="L114" s="493"/>
      <c r="M114" s="493">
        <f t="shared" si="37"/>
        <v>0</v>
      </c>
      <c r="N114" s="1265"/>
      <c r="P114" s="546"/>
    </row>
    <row r="115" spans="1:16" ht="21.95" customHeight="1">
      <c r="A115" s="537" t="s">
        <v>223</v>
      </c>
      <c r="B115" s="491"/>
      <c r="C115" s="501">
        <f>1.48*$O$32</f>
        <v>0.57046008000000004</v>
      </c>
      <c r="D115" s="1266" t="s">
        <v>269</v>
      </c>
      <c r="E115" s="493">
        <f t="shared" si="35"/>
        <v>98157</v>
      </c>
      <c r="F115" s="493"/>
      <c r="G115" s="493">
        <f t="shared" si="38"/>
        <v>0</v>
      </c>
      <c r="H115" s="493">
        <f>'단가(영향조사)'!$B$13</f>
        <v>172068</v>
      </c>
      <c r="I115" s="493">
        <f>TRUNC(C115*H115,0)</f>
        <v>98157</v>
      </c>
      <c r="J115" s="493"/>
      <c r="K115" s="493">
        <f t="shared" si="36"/>
        <v>0</v>
      </c>
      <c r="L115" s="493"/>
      <c r="M115" s="493">
        <f t="shared" si="37"/>
        <v>0</v>
      </c>
      <c r="N115" s="1265"/>
      <c r="P115" s="546"/>
    </row>
    <row r="116" spans="1:16" ht="21.95" customHeight="1">
      <c r="A116" s="533" t="s">
        <v>682</v>
      </c>
      <c r="B116" s="491"/>
      <c r="C116" s="501"/>
      <c r="D116" s="1266"/>
      <c r="E116" s="493"/>
      <c r="F116" s="493"/>
      <c r="G116" s="493">
        <f t="shared" si="38"/>
        <v>0</v>
      </c>
      <c r="H116" s="493"/>
      <c r="I116" s="493"/>
      <c r="J116" s="493"/>
      <c r="K116" s="493">
        <f t="shared" si="36"/>
        <v>0</v>
      </c>
      <c r="L116" s="493"/>
      <c r="M116" s="493">
        <f t="shared" si="37"/>
        <v>0</v>
      </c>
      <c r="N116" s="1265"/>
      <c r="P116" s="546"/>
    </row>
    <row r="117" spans="1:16" ht="21.95" customHeight="1">
      <c r="A117" s="537" t="s">
        <v>170</v>
      </c>
      <c r="B117" s="491"/>
      <c r="C117" s="490">
        <f>26*0</f>
        <v>0</v>
      </c>
      <c r="D117" s="1266" t="s">
        <v>702</v>
      </c>
      <c r="E117" s="493">
        <f t="shared" ref="E117:E118" si="39">SUM(G117,I117,K117,M117)</f>
        <v>0</v>
      </c>
      <c r="F117" s="493"/>
      <c r="G117" s="493">
        <f t="shared" si="38"/>
        <v>0</v>
      </c>
      <c r="H117" s="493"/>
      <c r="I117" s="493"/>
      <c r="J117" s="493">
        <f>'단가(영향조사)'!$B$14</f>
        <v>1451.8181818181818</v>
      </c>
      <c r="K117" s="493">
        <f t="shared" si="36"/>
        <v>0</v>
      </c>
      <c r="L117" s="493"/>
      <c r="M117" s="493">
        <f t="shared" si="37"/>
        <v>0</v>
      </c>
      <c r="N117" s="1265" t="str">
        <f>N122</f>
        <v>기존시설 활용 시, 제외</v>
      </c>
      <c r="O117" s="554"/>
      <c r="P117" s="546"/>
    </row>
    <row r="118" spans="1:16" ht="21.95" customHeight="1">
      <c r="A118" s="537" t="s">
        <v>703</v>
      </c>
      <c r="B118" s="491"/>
      <c r="C118" s="490">
        <f>20*0</f>
        <v>0</v>
      </c>
      <c r="D118" s="1266" t="s">
        <v>135</v>
      </c>
      <c r="E118" s="493">
        <f t="shared" si="39"/>
        <v>0</v>
      </c>
      <c r="F118" s="493"/>
      <c r="G118" s="493">
        <f t="shared" si="38"/>
        <v>0</v>
      </c>
      <c r="H118" s="493"/>
      <c r="I118" s="493"/>
      <c r="J118" s="493">
        <f>K117</f>
        <v>0</v>
      </c>
      <c r="K118" s="493">
        <f>TRUNC(J118*C118%,0)</f>
        <v>0</v>
      </c>
      <c r="L118" s="493"/>
      <c r="M118" s="493">
        <f t="shared" si="37"/>
        <v>0</v>
      </c>
      <c r="N118" s="1265" t="str">
        <f>N123</f>
        <v>"</v>
      </c>
      <c r="O118" s="554"/>
      <c r="P118" s="546"/>
    </row>
    <row r="119" spans="1:16" ht="21.95" customHeight="1">
      <c r="A119" s="537"/>
      <c r="B119" s="491"/>
      <c r="C119" s="490"/>
      <c r="D119" s="1266"/>
      <c r="E119" s="493">
        <f t="shared" ref="E119:E124" si="40">SUM(G119,K119,M119)</f>
        <v>0</v>
      </c>
      <c r="F119" s="493"/>
      <c r="G119" s="493">
        <f t="shared" si="38"/>
        <v>0</v>
      </c>
      <c r="H119" s="493"/>
      <c r="I119" s="493"/>
      <c r="J119" s="493"/>
      <c r="K119" s="493">
        <f t="shared" ref="K119:K124" si="41">TRUNC(C119*J119,0)</f>
        <v>0</v>
      </c>
      <c r="L119" s="493"/>
      <c r="M119" s="493">
        <f t="shared" si="37"/>
        <v>0</v>
      </c>
      <c r="N119" s="1265"/>
      <c r="O119" s="554"/>
      <c r="P119" s="546"/>
    </row>
    <row r="120" spans="1:16" ht="21.95" customHeight="1">
      <c r="A120" s="537"/>
      <c r="B120" s="491"/>
      <c r="C120" s="490"/>
      <c r="D120" s="1266"/>
      <c r="E120" s="493">
        <f t="shared" si="40"/>
        <v>0</v>
      </c>
      <c r="F120" s="493"/>
      <c r="G120" s="493">
        <f t="shared" si="38"/>
        <v>0</v>
      </c>
      <c r="H120" s="493"/>
      <c r="I120" s="493"/>
      <c r="J120" s="493"/>
      <c r="K120" s="493">
        <f t="shared" si="41"/>
        <v>0</v>
      </c>
      <c r="L120" s="493"/>
      <c r="M120" s="493">
        <f t="shared" si="37"/>
        <v>0</v>
      </c>
      <c r="N120" s="1265"/>
      <c r="O120" s="554"/>
      <c r="P120" s="546"/>
    </row>
    <row r="121" spans="1:16" ht="21.95" customHeight="1">
      <c r="A121" s="533" t="s">
        <v>689</v>
      </c>
      <c r="B121" s="491"/>
      <c r="C121" s="490"/>
      <c r="D121" s="1266"/>
      <c r="E121" s="493">
        <f t="shared" si="40"/>
        <v>0</v>
      </c>
      <c r="F121" s="493"/>
      <c r="G121" s="493">
        <f t="shared" si="38"/>
        <v>0</v>
      </c>
      <c r="H121" s="493"/>
      <c r="I121" s="493"/>
      <c r="J121" s="493"/>
      <c r="K121" s="493">
        <f t="shared" si="41"/>
        <v>0</v>
      </c>
      <c r="L121" s="493"/>
      <c r="M121" s="493">
        <f t="shared" si="37"/>
        <v>0</v>
      </c>
      <c r="N121" s="1265"/>
      <c r="O121" s="554"/>
      <c r="P121" s="546"/>
    </row>
    <row r="122" spans="1:16" ht="21.95" customHeight="1">
      <c r="A122" s="537" t="s">
        <v>704</v>
      </c>
      <c r="B122" s="491" t="s">
        <v>705</v>
      </c>
      <c r="C122" s="490">
        <f>4*0</f>
        <v>0</v>
      </c>
      <c r="D122" s="1266" t="s">
        <v>706</v>
      </c>
      <c r="E122" s="493">
        <f t="shared" si="40"/>
        <v>0</v>
      </c>
      <c r="F122" s="493"/>
      <c r="G122" s="493">
        <f t="shared" si="38"/>
        <v>0</v>
      </c>
      <c r="H122" s="493"/>
      <c r="I122" s="493"/>
      <c r="J122" s="493"/>
      <c r="K122" s="493">
        <f t="shared" si="41"/>
        <v>0</v>
      </c>
      <c r="L122" s="493">
        <v>2179</v>
      </c>
      <c r="M122" s="493">
        <f t="shared" si="37"/>
        <v>0</v>
      </c>
      <c r="N122" s="1265" t="s">
        <v>707</v>
      </c>
      <c r="O122" s="554"/>
      <c r="P122" s="546"/>
    </row>
    <row r="123" spans="1:16" ht="21.95" customHeight="1">
      <c r="A123" s="537" t="s">
        <v>708</v>
      </c>
      <c r="B123" s="491" t="s">
        <v>709</v>
      </c>
      <c r="C123" s="490">
        <f>C122</f>
        <v>0</v>
      </c>
      <c r="D123" s="1266" t="s">
        <v>706</v>
      </c>
      <c r="E123" s="493">
        <f t="shared" si="40"/>
        <v>0</v>
      </c>
      <c r="F123" s="493"/>
      <c r="G123" s="493">
        <f t="shared" si="38"/>
        <v>0</v>
      </c>
      <c r="H123" s="493"/>
      <c r="I123" s="493"/>
      <c r="J123" s="493"/>
      <c r="K123" s="493">
        <f t="shared" si="41"/>
        <v>0</v>
      </c>
      <c r="L123" s="493">
        <v>275</v>
      </c>
      <c r="M123" s="493">
        <f t="shared" si="37"/>
        <v>0</v>
      </c>
      <c r="N123" s="1265" t="s">
        <v>710</v>
      </c>
      <c r="O123" s="554"/>
      <c r="P123" s="546"/>
    </row>
    <row r="124" spans="1:16" ht="21.95" customHeight="1">
      <c r="A124" s="537" t="s">
        <v>711</v>
      </c>
      <c r="B124" s="491"/>
      <c r="C124" s="490">
        <f>C123</f>
        <v>0</v>
      </c>
      <c r="D124" s="1266" t="s">
        <v>706</v>
      </c>
      <c r="E124" s="493">
        <f t="shared" si="40"/>
        <v>0</v>
      </c>
      <c r="F124" s="493"/>
      <c r="G124" s="493">
        <f t="shared" si="38"/>
        <v>0</v>
      </c>
      <c r="H124" s="493"/>
      <c r="I124" s="493"/>
      <c r="J124" s="493"/>
      <c r="K124" s="493">
        <f t="shared" si="41"/>
        <v>0</v>
      </c>
      <c r="L124" s="493">
        <v>168</v>
      </c>
      <c r="M124" s="493">
        <f t="shared" si="37"/>
        <v>0</v>
      </c>
      <c r="N124" s="1265" t="str">
        <f>N123</f>
        <v>"</v>
      </c>
      <c r="O124" s="554"/>
      <c r="P124" s="546"/>
    </row>
    <row r="125" spans="1:16" ht="21.95" customHeight="1">
      <c r="A125" s="1269" t="s">
        <v>690</v>
      </c>
      <c r="B125" s="542"/>
      <c r="C125" s="543"/>
      <c r="D125" s="1269"/>
      <c r="E125" s="544">
        <f>SUBTOTAL(9,E106:E124)</f>
        <v>301695</v>
      </c>
      <c r="F125" s="544"/>
      <c r="G125" s="544">
        <f>SUBTOTAL(9,G106:G124)</f>
        <v>118676</v>
      </c>
      <c r="H125" s="544"/>
      <c r="I125" s="544">
        <f>SUBTOTAL(9,I106:I124)</f>
        <v>183019</v>
      </c>
      <c r="J125" s="544"/>
      <c r="K125" s="544">
        <f>SUBTOTAL(9,K106:K124)</f>
        <v>0</v>
      </c>
      <c r="L125" s="544"/>
      <c r="M125" s="544">
        <f>SUBTOTAL(9,M106:M124)</f>
        <v>0</v>
      </c>
      <c r="N125" s="1268"/>
      <c r="O125" s="545"/>
      <c r="P125" s="546"/>
    </row>
    <row r="126" spans="1:16" ht="21.95" customHeight="1">
      <c r="A126" s="2026" t="s">
        <v>639</v>
      </c>
      <c r="B126" s="1999"/>
      <c r="C126" s="1999"/>
      <c r="D126" s="1999"/>
      <c r="E126" s="1999"/>
      <c r="F126" s="1999"/>
      <c r="G126" s="1999"/>
      <c r="H126" s="1999"/>
      <c r="I126" s="1999"/>
      <c r="J126" s="1999"/>
      <c r="K126" s="1999"/>
      <c r="L126" s="1999"/>
      <c r="M126" s="1999"/>
      <c r="N126" s="2027"/>
      <c r="O126" s="459"/>
      <c r="P126" s="460"/>
    </row>
    <row r="127" spans="1:16" ht="21.95" customHeight="1">
      <c r="A127" s="547" t="s">
        <v>712</v>
      </c>
      <c r="B127" s="2042" t="s">
        <v>713</v>
      </c>
      <c r="C127" s="2042"/>
      <c r="D127" s="2042"/>
      <c r="E127" s="2042"/>
      <c r="F127" s="516"/>
      <c r="G127" s="516"/>
      <c r="H127" s="516"/>
      <c r="I127" s="516"/>
      <c r="J127" s="516"/>
      <c r="K127" s="516"/>
      <c r="L127" s="516"/>
      <c r="M127" s="516"/>
      <c r="N127" s="551">
        <f>12/24</f>
        <v>0.5</v>
      </c>
      <c r="O127" s="550"/>
    </row>
    <row r="128" spans="1:16" ht="21.95" customHeight="1">
      <c r="A128" s="2036" t="s">
        <v>646</v>
      </c>
      <c r="B128" s="2025" t="s">
        <v>647</v>
      </c>
      <c r="C128" s="2037" t="s">
        <v>118</v>
      </c>
      <c r="D128" s="2036" t="s">
        <v>95</v>
      </c>
      <c r="E128" s="2025" t="s">
        <v>648</v>
      </c>
      <c r="F128" s="2038" t="s">
        <v>641</v>
      </c>
      <c r="G128" s="2038"/>
      <c r="H128" s="2039" t="s">
        <v>643</v>
      </c>
      <c r="I128" s="2040"/>
      <c r="J128" s="2040"/>
      <c r="K128" s="2040"/>
      <c r="L128" s="2040"/>
      <c r="M128" s="2041"/>
      <c r="N128" s="2025" t="s">
        <v>649</v>
      </c>
      <c r="P128" s="467"/>
    </row>
    <row r="129" spans="1:16" ht="21.95" customHeight="1">
      <c r="A129" s="2036"/>
      <c r="B129" s="2025"/>
      <c r="C129" s="2037"/>
      <c r="D129" s="2036"/>
      <c r="E129" s="2025"/>
      <c r="F129" s="2025" t="s">
        <v>650</v>
      </c>
      <c r="G129" s="2025"/>
      <c r="H129" s="2025" t="s">
        <v>121</v>
      </c>
      <c r="I129" s="2025"/>
      <c r="J129" s="2025" t="s">
        <v>122</v>
      </c>
      <c r="K129" s="2025"/>
      <c r="L129" s="2025" t="s">
        <v>651</v>
      </c>
      <c r="M129" s="2025"/>
      <c r="N129" s="2025"/>
      <c r="P129" s="467"/>
    </row>
    <row r="130" spans="1:16" ht="21.95" customHeight="1">
      <c r="A130" s="2036"/>
      <c r="B130" s="2025"/>
      <c r="C130" s="2037"/>
      <c r="D130" s="2036"/>
      <c r="E130" s="2025"/>
      <c r="F130" s="1265" t="s">
        <v>125</v>
      </c>
      <c r="G130" s="1265" t="s">
        <v>126</v>
      </c>
      <c r="H130" s="1265" t="s">
        <v>125</v>
      </c>
      <c r="I130" s="1265" t="s">
        <v>126</v>
      </c>
      <c r="J130" s="1265" t="s">
        <v>125</v>
      </c>
      <c r="K130" s="1265" t="s">
        <v>126</v>
      </c>
      <c r="L130" s="1265" t="s">
        <v>125</v>
      </c>
      <c r="M130" s="1265" t="s">
        <v>126</v>
      </c>
      <c r="N130" s="2025"/>
      <c r="P130" s="467"/>
    </row>
    <row r="131" spans="1:16" ht="21.95" customHeight="1">
      <c r="A131" s="533" t="s">
        <v>674</v>
      </c>
      <c r="B131" s="491"/>
      <c r="C131" s="501"/>
      <c r="D131" s="1266"/>
      <c r="E131" s="493">
        <f>SUM(G131,K131,M131)</f>
        <v>0</v>
      </c>
      <c r="F131" s="493"/>
      <c r="G131" s="493">
        <f t="shared" ref="G131:G132" si="42">TRUNC(C131*F131,0)</f>
        <v>0</v>
      </c>
      <c r="H131" s="493"/>
      <c r="I131" s="493"/>
      <c r="J131" s="493"/>
      <c r="K131" s="493">
        <f t="shared" ref="K131:K132" si="43">TRUNC(C131*J131,0)</f>
        <v>0</v>
      </c>
      <c r="L131" s="493"/>
      <c r="M131" s="493">
        <f t="shared" ref="M131:M132" si="44">TRUNC(C131*L131,0)</f>
        <v>0</v>
      </c>
      <c r="N131" s="1265" t="s">
        <v>1546</v>
      </c>
      <c r="P131" s="495"/>
    </row>
    <row r="132" spans="1:16" ht="21.95" customHeight="1">
      <c r="A132" s="537" t="s">
        <v>143</v>
      </c>
      <c r="B132" s="491"/>
      <c r="C132" s="501">
        <v>0</v>
      </c>
      <c r="D132" s="1266" t="s">
        <v>269</v>
      </c>
      <c r="E132" s="493">
        <f t="shared" ref="E132:E140" si="45">SUM(G132,I132,K132,M132)</f>
        <v>0</v>
      </c>
      <c r="F132" s="493">
        <f>'단가(영향조사)'!$B$4</f>
        <v>373353</v>
      </c>
      <c r="G132" s="493">
        <f t="shared" si="42"/>
        <v>0</v>
      </c>
      <c r="H132" s="493"/>
      <c r="I132" s="493"/>
      <c r="J132" s="493"/>
      <c r="K132" s="493">
        <f t="shared" si="43"/>
        <v>0</v>
      </c>
      <c r="L132" s="493"/>
      <c r="M132" s="493">
        <f t="shared" si="44"/>
        <v>0</v>
      </c>
      <c r="N132" s="1265"/>
      <c r="P132" s="495"/>
    </row>
    <row r="133" spans="1:16" ht="21.95" customHeight="1">
      <c r="A133" s="537" t="s">
        <v>144</v>
      </c>
      <c r="B133" s="491"/>
      <c r="C133" s="501">
        <v>0</v>
      </c>
      <c r="D133" s="1266" t="s">
        <v>269</v>
      </c>
      <c r="E133" s="493">
        <f t="shared" si="45"/>
        <v>0</v>
      </c>
      <c r="F133" s="493">
        <f>'단가(영향조사)'!$B$5</f>
        <v>310884</v>
      </c>
      <c r="G133" s="493">
        <f>TRUNC(C133*F133,0)</f>
        <v>0</v>
      </c>
      <c r="H133" s="493"/>
      <c r="I133" s="493"/>
      <c r="J133" s="493"/>
      <c r="K133" s="493">
        <f>TRUNC(C133*J133,0)</f>
        <v>0</v>
      </c>
      <c r="L133" s="493"/>
      <c r="M133" s="493">
        <f>TRUNC(C133*L133,0)</f>
        <v>0</v>
      </c>
      <c r="N133" s="1265"/>
      <c r="P133" s="495"/>
    </row>
    <row r="134" spans="1:16" ht="21.95" customHeight="1">
      <c r="A134" s="537" t="s">
        <v>136</v>
      </c>
      <c r="B134" s="491"/>
      <c r="C134" s="501">
        <f>1*$O$32</f>
        <v>0.38544600000000001</v>
      </c>
      <c r="D134" s="1266" t="s">
        <v>269</v>
      </c>
      <c r="E134" s="493">
        <f t="shared" si="45"/>
        <v>113759</v>
      </c>
      <c r="F134" s="493">
        <f>'단가(영향조사)'!$B$6</f>
        <v>295138</v>
      </c>
      <c r="G134" s="493">
        <f>TRUNC(C134*F134,0)</f>
        <v>113759</v>
      </c>
      <c r="H134" s="493"/>
      <c r="I134" s="493"/>
      <c r="J134" s="493"/>
      <c r="K134" s="493">
        <f t="shared" ref="K134:K142" si="46">TRUNC(C134*J134,0)</f>
        <v>0</v>
      </c>
      <c r="L134" s="493"/>
      <c r="M134" s="493">
        <f t="shared" ref="M134:M149" si="47">TRUNC(C134*L134,0)</f>
        <v>0</v>
      </c>
      <c r="N134" s="1265"/>
      <c r="P134" s="495"/>
    </row>
    <row r="135" spans="1:16" ht="21.95" customHeight="1">
      <c r="A135" s="537" t="s">
        <v>242</v>
      </c>
      <c r="B135" s="491"/>
      <c r="C135" s="501">
        <v>0</v>
      </c>
      <c r="D135" s="1266" t="s">
        <v>269</v>
      </c>
      <c r="E135" s="493">
        <f t="shared" si="45"/>
        <v>0</v>
      </c>
      <c r="F135" s="493">
        <f>'단가(영향조사)'!$B$7</f>
        <v>235459</v>
      </c>
      <c r="G135" s="493">
        <f>TRUNC(C135*F135,0)</f>
        <v>0</v>
      </c>
      <c r="H135" s="493"/>
      <c r="I135" s="493"/>
      <c r="J135" s="493"/>
      <c r="K135" s="493">
        <f t="shared" si="46"/>
        <v>0</v>
      </c>
      <c r="L135" s="493"/>
      <c r="M135" s="493">
        <f t="shared" si="47"/>
        <v>0</v>
      </c>
      <c r="N135" s="1265"/>
      <c r="P135" s="495"/>
    </row>
    <row r="136" spans="1:16" ht="21.95" customHeight="1">
      <c r="A136" s="537" t="s">
        <v>224</v>
      </c>
      <c r="B136" s="491"/>
      <c r="C136" s="501">
        <f>1.5*$O$32</f>
        <v>0.57816900000000004</v>
      </c>
      <c r="D136" s="1266" t="s">
        <v>269</v>
      </c>
      <c r="E136" s="493">
        <f t="shared" si="45"/>
        <v>144592</v>
      </c>
      <c r="F136" s="493">
        <f>'단가(영향조사)'!$B$9</f>
        <v>250087</v>
      </c>
      <c r="G136" s="493">
        <f>TRUNC(C136*F136,0)</f>
        <v>144592</v>
      </c>
      <c r="H136" s="493"/>
      <c r="I136" s="493"/>
      <c r="J136" s="493"/>
      <c r="K136" s="493">
        <f t="shared" si="46"/>
        <v>0</v>
      </c>
      <c r="L136" s="493"/>
      <c r="M136" s="493">
        <f t="shared" si="47"/>
        <v>0</v>
      </c>
      <c r="N136" s="1265"/>
      <c r="P136" s="495"/>
    </row>
    <row r="137" spans="1:16" ht="21.95" customHeight="1">
      <c r="A137" s="537" t="s">
        <v>145</v>
      </c>
      <c r="B137" s="491"/>
      <c r="C137" s="501">
        <f>1.5*$O$32</f>
        <v>0.57816900000000004</v>
      </c>
      <c r="D137" s="1266" t="s">
        <v>269</v>
      </c>
      <c r="E137" s="493">
        <f t="shared" si="45"/>
        <v>126122</v>
      </c>
      <c r="F137" s="493">
        <f>'단가(영향조사)'!$B$10</f>
        <v>218142</v>
      </c>
      <c r="G137" s="493">
        <f t="shared" ref="G137:G149" si="48">TRUNC(C137*F137,0)</f>
        <v>126122</v>
      </c>
      <c r="H137" s="493"/>
      <c r="I137" s="493"/>
      <c r="J137" s="493"/>
      <c r="K137" s="493">
        <f t="shared" si="46"/>
        <v>0</v>
      </c>
      <c r="L137" s="493"/>
      <c r="M137" s="493">
        <f t="shared" si="47"/>
        <v>0</v>
      </c>
      <c r="N137" s="1265"/>
      <c r="P137" s="495"/>
    </row>
    <row r="138" spans="1:16" ht="21.95" customHeight="1">
      <c r="A138" s="537" t="s">
        <v>681</v>
      </c>
      <c r="B138" s="491"/>
      <c r="C138" s="501">
        <f>1.92*$O$32</f>
        <v>0.74005631999999999</v>
      </c>
      <c r="D138" s="1266" t="s">
        <v>269</v>
      </c>
      <c r="E138" s="493">
        <f t="shared" si="45"/>
        <v>172108</v>
      </c>
      <c r="F138" s="493"/>
      <c r="G138" s="493">
        <f t="shared" si="48"/>
        <v>0</v>
      </c>
      <c r="H138" s="493">
        <f>'단가(영향조사)'!$B$11</f>
        <v>232562</v>
      </c>
      <c r="I138" s="493">
        <f>TRUNC(C138*H138,0)</f>
        <v>172108</v>
      </c>
      <c r="J138" s="493"/>
      <c r="K138" s="493">
        <f t="shared" si="46"/>
        <v>0</v>
      </c>
      <c r="L138" s="493"/>
      <c r="M138" s="493">
        <f t="shared" si="47"/>
        <v>0</v>
      </c>
      <c r="N138" s="1265"/>
      <c r="P138" s="495"/>
    </row>
    <row r="139" spans="1:16" ht="21.95" customHeight="1">
      <c r="A139" s="537" t="s">
        <v>134</v>
      </c>
      <c r="B139" s="491"/>
      <c r="C139" s="501">
        <f>1.92*$O$32</f>
        <v>0.74005631999999999</v>
      </c>
      <c r="D139" s="1266" t="s">
        <v>269</v>
      </c>
      <c r="E139" s="493">
        <f t="shared" si="45"/>
        <v>167343</v>
      </c>
      <c r="F139" s="493"/>
      <c r="G139" s="493">
        <f t="shared" si="48"/>
        <v>0</v>
      </c>
      <c r="H139" s="493">
        <f>'단가(영향조사)'!$B$12</f>
        <v>226122</v>
      </c>
      <c r="I139" s="493">
        <f>TRUNC(C139*H139,0)</f>
        <v>167343</v>
      </c>
      <c r="J139" s="493"/>
      <c r="K139" s="493">
        <f t="shared" si="46"/>
        <v>0</v>
      </c>
      <c r="L139" s="493"/>
      <c r="M139" s="493">
        <f t="shared" si="47"/>
        <v>0</v>
      </c>
      <c r="N139" s="1265"/>
      <c r="P139" s="495"/>
    </row>
    <row r="140" spans="1:16" ht="21.95" customHeight="1">
      <c r="A140" s="537" t="s">
        <v>223</v>
      </c>
      <c r="B140" s="491"/>
      <c r="C140" s="501">
        <f>5.92*$O$32</f>
        <v>2.2818403200000001</v>
      </c>
      <c r="D140" s="1266" t="s">
        <v>269</v>
      </c>
      <c r="E140" s="493">
        <f t="shared" si="45"/>
        <v>392631</v>
      </c>
      <c r="F140" s="493"/>
      <c r="G140" s="493">
        <f t="shared" si="48"/>
        <v>0</v>
      </c>
      <c r="H140" s="493">
        <f>'단가(영향조사)'!$B$13</f>
        <v>172068</v>
      </c>
      <c r="I140" s="493">
        <f>TRUNC(C140*H140,0)</f>
        <v>392631</v>
      </c>
      <c r="J140" s="493"/>
      <c r="K140" s="493">
        <f t="shared" si="46"/>
        <v>0</v>
      </c>
      <c r="L140" s="493"/>
      <c r="M140" s="493">
        <f t="shared" si="47"/>
        <v>0</v>
      </c>
      <c r="N140" s="1265"/>
      <c r="P140" s="495"/>
    </row>
    <row r="141" spans="1:16" ht="21.95" customHeight="1">
      <c r="A141" s="533" t="s">
        <v>682</v>
      </c>
      <c r="B141" s="491"/>
      <c r="C141" s="501"/>
      <c r="D141" s="1266"/>
      <c r="E141" s="493"/>
      <c r="F141" s="493"/>
      <c r="G141" s="493">
        <f t="shared" si="48"/>
        <v>0</v>
      </c>
      <c r="H141" s="493"/>
      <c r="I141" s="493"/>
      <c r="J141" s="493"/>
      <c r="K141" s="493">
        <f t="shared" si="46"/>
        <v>0</v>
      </c>
      <c r="L141" s="493"/>
      <c r="M141" s="493">
        <f t="shared" si="47"/>
        <v>0</v>
      </c>
      <c r="N141" s="1265"/>
      <c r="P141" s="495"/>
    </row>
    <row r="142" spans="1:16" ht="21.95" customHeight="1">
      <c r="A142" s="537" t="s">
        <v>170</v>
      </c>
      <c r="B142" s="491"/>
      <c r="C142" s="490">
        <f>104*0</f>
        <v>0</v>
      </c>
      <c r="D142" s="1266" t="s">
        <v>702</v>
      </c>
      <c r="E142" s="493">
        <f t="shared" ref="E142:E143" si="49">SUM(G142,I142,K142,M142)</f>
        <v>0</v>
      </c>
      <c r="F142" s="493"/>
      <c r="G142" s="493">
        <f t="shared" si="48"/>
        <v>0</v>
      </c>
      <c r="H142" s="493"/>
      <c r="I142" s="493"/>
      <c r="J142" s="493">
        <f>'단가(영향조사)'!$B$14</f>
        <v>1451.8181818181818</v>
      </c>
      <c r="K142" s="493">
        <f t="shared" si="46"/>
        <v>0</v>
      </c>
      <c r="L142" s="493"/>
      <c r="M142" s="493">
        <f t="shared" si="47"/>
        <v>0</v>
      </c>
      <c r="N142" s="1265" t="s">
        <v>707</v>
      </c>
      <c r="O142" s="554"/>
      <c r="P142" s="495"/>
    </row>
    <row r="143" spans="1:16" ht="21.95" customHeight="1">
      <c r="A143" s="537" t="s">
        <v>703</v>
      </c>
      <c r="B143" s="491"/>
      <c r="C143" s="490">
        <f>20*0</f>
        <v>0</v>
      </c>
      <c r="D143" s="1266" t="s">
        <v>135</v>
      </c>
      <c r="E143" s="493">
        <f t="shared" si="49"/>
        <v>0</v>
      </c>
      <c r="F143" s="493"/>
      <c r="G143" s="493">
        <f t="shared" si="48"/>
        <v>0</v>
      </c>
      <c r="H143" s="493"/>
      <c r="I143" s="493"/>
      <c r="J143" s="493">
        <f>K142</f>
        <v>0</v>
      </c>
      <c r="K143" s="493">
        <f>TRUNC(J143*C143%,0)</f>
        <v>0</v>
      </c>
      <c r="L143" s="493"/>
      <c r="M143" s="493">
        <f t="shared" si="47"/>
        <v>0</v>
      </c>
      <c r="N143" s="1265" t="s">
        <v>710</v>
      </c>
      <c r="O143" s="554"/>
      <c r="P143" s="495"/>
    </row>
    <row r="144" spans="1:16" ht="21.95" customHeight="1">
      <c r="A144" s="537"/>
      <c r="B144" s="491"/>
      <c r="C144" s="490"/>
      <c r="D144" s="1266"/>
      <c r="E144" s="493">
        <f t="shared" ref="E144:E149" si="50">SUM(G144,K144,M144)</f>
        <v>0</v>
      </c>
      <c r="F144" s="493"/>
      <c r="G144" s="493">
        <f t="shared" si="48"/>
        <v>0</v>
      </c>
      <c r="H144" s="493"/>
      <c r="I144" s="493"/>
      <c r="J144" s="493"/>
      <c r="K144" s="493">
        <f t="shared" ref="K144:K149" si="51">TRUNC(C144*J144,0)</f>
        <v>0</v>
      </c>
      <c r="L144" s="493"/>
      <c r="M144" s="493">
        <f t="shared" si="47"/>
        <v>0</v>
      </c>
      <c r="N144" s="1265"/>
      <c r="P144" s="495"/>
    </row>
    <row r="145" spans="1:16" ht="21.95" customHeight="1">
      <c r="A145" s="537"/>
      <c r="B145" s="491"/>
      <c r="C145" s="490"/>
      <c r="D145" s="1266"/>
      <c r="E145" s="493">
        <f t="shared" si="50"/>
        <v>0</v>
      </c>
      <c r="F145" s="493"/>
      <c r="G145" s="493">
        <f t="shared" si="48"/>
        <v>0</v>
      </c>
      <c r="H145" s="493"/>
      <c r="I145" s="493"/>
      <c r="J145" s="493"/>
      <c r="K145" s="493">
        <f t="shared" si="51"/>
        <v>0</v>
      </c>
      <c r="L145" s="493"/>
      <c r="M145" s="493">
        <f t="shared" si="47"/>
        <v>0</v>
      </c>
      <c r="N145" s="1265"/>
      <c r="P145" s="495"/>
    </row>
    <row r="146" spans="1:16" ht="21.95" customHeight="1">
      <c r="A146" s="533" t="s">
        <v>689</v>
      </c>
      <c r="B146" s="491"/>
      <c r="C146" s="490"/>
      <c r="D146" s="1266"/>
      <c r="E146" s="493">
        <f t="shared" si="50"/>
        <v>0</v>
      </c>
      <c r="F146" s="493"/>
      <c r="G146" s="493">
        <f t="shared" si="48"/>
        <v>0</v>
      </c>
      <c r="H146" s="493"/>
      <c r="I146" s="493"/>
      <c r="J146" s="493"/>
      <c r="K146" s="493">
        <f t="shared" si="51"/>
        <v>0</v>
      </c>
      <c r="L146" s="493"/>
      <c r="M146" s="493">
        <f t="shared" si="47"/>
        <v>0</v>
      </c>
      <c r="N146" s="1265"/>
      <c r="P146" s="495"/>
    </row>
    <row r="147" spans="1:16" ht="21.95" customHeight="1">
      <c r="A147" s="537" t="s">
        <v>704</v>
      </c>
      <c r="B147" s="491" t="s">
        <v>705</v>
      </c>
      <c r="C147" s="490">
        <f>12*0</f>
        <v>0</v>
      </c>
      <c r="D147" s="1266" t="s">
        <v>706</v>
      </c>
      <c r="E147" s="493">
        <f t="shared" si="50"/>
        <v>0</v>
      </c>
      <c r="F147" s="493"/>
      <c r="G147" s="493">
        <f t="shared" si="48"/>
        <v>0</v>
      </c>
      <c r="H147" s="493"/>
      <c r="I147" s="493"/>
      <c r="J147" s="493"/>
      <c r="K147" s="493">
        <f t="shared" si="51"/>
        <v>0</v>
      </c>
      <c r="L147" s="493">
        <v>2179</v>
      </c>
      <c r="M147" s="493">
        <f t="shared" si="47"/>
        <v>0</v>
      </c>
      <c r="N147" s="1265" t="s">
        <v>707</v>
      </c>
      <c r="O147" s="554"/>
      <c r="P147" s="495" t="s">
        <v>720</v>
      </c>
    </row>
    <row r="148" spans="1:16" ht="21.95" customHeight="1">
      <c r="A148" s="537" t="s">
        <v>708</v>
      </c>
      <c r="B148" s="491" t="s">
        <v>709</v>
      </c>
      <c r="C148" s="490">
        <f>C147</f>
        <v>0</v>
      </c>
      <c r="D148" s="1266" t="s">
        <v>706</v>
      </c>
      <c r="E148" s="493">
        <f t="shared" si="50"/>
        <v>0</v>
      </c>
      <c r="F148" s="493"/>
      <c r="G148" s="493">
        <f t="shared" si="48"/>
        <v>0</v>
      </c>
      <c r="H148" s="493"/>
      <c r="I148" s="493"/>
      <c r="J148" s="493"/>
      <c r="K148" s="493">
        <f t="shared" si="51"/>
        <v>0</v>
      </c>
      <c r="L148" s="493">
        <v>275</v>
      </c>
      <c r="M148" s="493">
        <f t="shared" si="47"/>
        <v>0</v>
      </c>
      <c r="N148" s="1265" t="s">
        <v>710</v>
      </c>
      <c r="O148" s="554"/>
      <c r="P148" s="495"/>
    </row>
    <row r="149" spans="1:16" ht="21.95" customHeight="1">
      <c r="A149" s="537" t="s">
        <v>711</v>
      </c>
      <c r="B149" s="491"/>
      <c r="C149" s="490">
        <f>C148</f>
        <v>0</v>
      </c>
      <c r="D149" s="1266" t="s">
        <v>706</v>
      </c>
      <c r="E149" s="493">
        <f t="shared" si="50"/>
        <v>0</v>
      </c>
      <c r="F149" s="493"/>
      <c r="G149" s="493">
        <f t="shared" si="48"/>
        <v>0</v>
      </c>
      <c r="H149" s="493"/>
      <c r="I149" s="493"/>
      <c r="J149" s="493"/>
      <c r="K149" s="493">
        <f t="shared" si="51"/>
        <v>0</v>
      </c>
      <c r="L149" s="493">
        <v>168</v>
      </c>
      <c r="M149" s="493">
        <f t="shared" si="47"/>
        <v>0</v>
      </c>
      <c r="N149" s="1265" t="str">
        <f>N148</f>
        <v>"</v>
      </c>
      <c r="O149" s="554"/>
      <c r="P149" s="495"/>
    </row>
    <row r="150" spans="1:16" ht="21.95" customHeight="1">
      <c r="A150" s="1269" t="s">
        <v>690</v>
      </c>
      <c r="B150" s="542"/>
      <c r="C150" s="543"/>
      <c r="D150" s="1269"/>
      <c r="E150" s="544">
        <f>SUBTOTAL(9,E131:E149)</f>
        <v>1116555</v>
      </c>
      <c r="F150" s="544"/>
      <c r="G150" s="544">
        <f>SUBTOTAL(9,G131:G149)</f>
        <v>384473</v>
      </c>
      <c r="H150" s="544"/>
      <c r="I150" s="544">
        <f>SUBTOTAL(9,I131:I149)</f>
        <v>732082</v>
      </c>
      <c r="J150" s="544"/>
      <c r="K150" s="544">
        <f>SUBTOTAL(9,K131:K149)</f>
        <v>0</v>
      </c>
      <c r="L150" s="544"/>
      <c r="M150" s="544">
        <f>SUBTOTAL(9,M131:M149)</f>
        <v>0</v>
      </c>
      <c r="N150" s="1268"/>
      <c r="O150" s="545"/>
      <c r="P150" s="546"/>
    </row>
    <row r="151" spans="1:16" ht="21.95" customHeight="1">
      <c r="A151" s="2026" t="s">
        <v>639</v>
      </c>
      <c r="B151" s="1999"/>
      <c r="C151" s="1999"/>
      <c r="D151" s="1999"/>
      <c r="E151" s="1999"/>
      <c r="F151" s="1999"/>
      <c r="G151" s="1999"/>
      <c r="H151" s="1999"/>
      <c r="I151" s="1999"/>
      <c r="J151" s="1999"/>
      <c r="K151" s="1999"/>
      <c r="L151" s="1999"/>
      <c r="M151" s="1999"/>
      <c r="N151" s="2027"/>
      <c r="O151" s="459"/>
      <c r="P151" s="460"/>
    </row>
    <row r="152" spans="1:16" ht="21.95" customHeight="1">
      <c r="A152" s="547" t="s">
        <v>721</v>
      </c>
      <c r="B152" s="2042" t="s">
        <v>722</v>
      </c>
      <c r="C152" s="2042"/>
      <c r="D152" s="2042"/>
      <c r="E152" s="2042"/>
      <c r="F152" s="516"/>
      <c r="G152" s="516"/>
      <c r="H152" s="516"/>
      <c r="I152" s="516"/>
      <c r="J152" s="516"/>
      <c r="K152" s="516"/>
      <c r="L152" s="516"/>
      <c r="M152" s="516"/>
      <c r="N152" s="551">
        <f>2/24</f>
        <v>8.3333333333333329E-2</v>
      </c>
      <c r="O152" s="550"/>
    </row>
    <row r="153" spans="1:16" ht="21.95" customHeight="1">
      <c r="A153" s="2036" t="s">
        <v>646</v>
      </c>
      <c r="B153" s="2025" t="s">
        <v>647</v>
      </c>
      <c r="C153" s="2037" t="s">
        <v>118</v>
      </c>
      <c r="D153" s="2036" t="s">
        <v>95</v>
      </c>
      <c r="E153" s="2025" t="s">
        <v>648</v>
      </c>
      <c r="F153" s="2038" t="s">
        <v>641</v>
      </c>
      <c r="G153" s="2038"/>
      <c r="H153" s="2039" t="s">
        <v>643</v>
      </c>
      <c r="I153" s="2040"/>
      <c r="J153" s="2040"/>
      <c r="K153" s="2040"/>
      <c r="L153" s="2040"/>
      <c r="M153" s="2041"/>
      <c r="N153" s="2025" t="s">
        <v>649</v>
      </c>
      <c r="P153" s="467"/>
    </row>
    <row r="154" spans="1:16" ht="21.95" customHeight="1">
      <c r="A154" s="2036"/>
      <c r="B154" s="2025"/>
      <c r="C154" s="2037"/>
      <c r="D154" s="2036"/>
      <c r="E154" s="2025"/>
      <c r="F154" s="2025" t="s">
        <v>650</v>
      </c>
      <c r="G154" s="2025"/>
      <c r="H154" s="2025" t="s">
        <v>121</v>
      </c>
      <c r="I154" s="2025"/>
      <c r="J154" s="2025" t="s">
        <v>122</v>
      </c>
      <c r="K154" s="2025"/>
      <c r="L154" s="2025" t="s">
        <v>651</v>
      </c>
      <c r="M154" s="2025"/>
      <c r="N154" s="2025"/>
      <c r="P154" s="467"/>
    </row>
    <row r="155" spans="1:16" ht="21.95" customHeight="1">
      <c r="A155" s="2036"/>
      <c r="B155" s="2025"/>
      <c r="C155" s="2037"/>
      <c r="D155" s="2036"/>
      <c r="E155" s="2025"/>
      <c r="F155" s="1265" t="s">
        <v>125</v>
      </c>
      <c r="G155" s="1265" t="s">
        <v>126</v>
      </c>
      <c r="H155" s="1265" t="s">
        <v>125</v>
      </c>
      <c r="I155" s="1265" t="s">
        <v>126</v>
      </c>
      <c r="J155" s="1265" t="s">
        <v>125</v>
      </c>
      <c r="K155" s="1265" t="s">
        <v>126</v>
      </c>
      <c r="L155" s="1265" t="s">
        <v>125</v>
      </c>
      <c r="M155" s="1265" t="s">
        <v>126</v>
      </c>
      <c r="N155" s="2025"/>
      <c r="P155" s="467"/>
    </row>
    <row r="156" spans="1:16" ht="21.95" customHeight="1">
      <c r="A156" s="533" t="s">
        <v>674</v>
      </c>
      <c r="B156" s="491"/>
      <c r="C156" s="501"/>
      <c r="D156" s="1266"/>
      <c r="E156" s="493">
        <f>SUM(G156,K156,M156)</f>
        <v>0</v>
      </c>
      <c r="F156" s="493"/>
      <c r="G156" s="493">
        <f t="shared" ref="G156:G157" si="52">TRUNC(C156*F156,0)</f>
        <v>0</v>
      </c>
      <c r="H156" s="493"/>
      <c r="I156" s="493"/>
      <c r="J156" s="493"/>
      <c r="K156" s="493">
        <f t="shared" ref="K156:K157" si="53">TRUNC(C156*J156,0)</f>
        <v>0</v>
      </c>
      <c r="L156" s="493"/>
      <c r="M156" s="493">
        <f t="shared" ref="M156:M157" si="54">TRUNC(C156*L156,0)</f>
        <v>0</v>
      </c>
      <c r="N156" s="1265" t="s">
        <v>1546</v>
      </c>
      <c r="P156" s="495"/>
    </row>
    <row r="157" spans="1:16" ht="21.95" customHeight="1">
      <c r="A157" s="537" t="s">
        <v>143</v>
      </c>
      <c r="B157" s="491"/>
      <c r="C157" s="501">
        <v>0</v>
      </c>
      <c r="D157" s="1266" t="s">
        <v>269</v>
      </c>
      <c r="E157" s="493">
        <f t="shared" ref="E157:E174" si="55">SUM(G157,I157,K157,M157)</f>
        <v>0</v>
      </c>
      <c r="F157" s="493">
        <f>'단가(영향조사)'!$B$4</f>
        <v>373353</v>
      </c>
      <c r="G157" s="493">
        <f t="shared" si="52"/>
        <v>0</v>
      </c>
      <c r="H157" s="493"/>
      <c r="I157" s="493"/>
      <c r="J157" s="493"/>
      <c r="K157" s="493">
        <f t="shared" si="53"/>
        <v>0</v>
      </c>
      <c r="L157" s="493"/>
      <c r="M157" s="493">
        <f t="shared" si="54"/>
        <v>0</v>
      </c>
      <c r="N157" s="1265"/>
      <c r="P157" s="495"/>
    </row>
    <row r="158" spans="1:16" ht="21.95" customHeight="1">
      <c r="A158" s="537" t="s">
        <v>144</v>
      </c>
      <c r="B158" s="491"/>
      <c r="C158" s="501">
        <v>0</v>
      </c>
      <c r="D158" s="1266" t="s">
        <v>269</v>
      </c>
      <c r="E158" s="493">
        <f t="shared" si="55"/>
        <v>0</v>
      </c>
      <c r="F158" s="493">
        <f>'단가(영향조사)'!$B$5</f>
        <v>310884</v>
      </c>
      <c r="G158" s="493">
        <f>TRUNC(C158*F158,0)</f>
        <v>0</v>
      </c>
      <c r="H158" s="493"/>
      <c r="I158" s="493"/>
      <c r="J158" s="493"/>
      <c r="K158" s="493">
        <f>TRUNC(C158*J158,0)</f>
        <v>0</v>
      </c>
      <c r="L158" s="493"/>
      <c r="M158" s="493">
        <f>TRUNC(C158*L158,0)</f>
        <v>0</v>
      </c>
      <c r="N158" s="1265"/>
      <c r="P158" s="495"/>
    </row>
    <row r="159" spans="1:16" ht="21.95" customHeight="1">
      <c r="A159" s="537" t="s">
        <v>136</v>
      </c>
      <c r="B159" s="491"/>
      <c r="C159" s="501">
        <v>0</v>
      </c>
      <c r="D159" s="1266" t="s">
        <v>269</v>
      </c>
      <c r="E159" s="493">
        <f t="shared" si="55"/>
        <v>0</v>
      </c>
      <c r="F159" s="493">
        <f>'단가(영향조사)'!$B$6</f>
        <v>295138</v>
      </c>
      <c r="G159" s="493">
        <f t="shared" ref="G159:G174" si="56">TRUNC(C159*F159,0)</f>
        <v>0</v>
      </c>
      <c r="H159" s="493"/>
      <c r="I159" s="493"/>
      <c r="J159" s="493"/>
      <c r="K159" s="493">
        <f t="shared" ref="K159:K174" si="57">TRUNC(C159*J159,0)</f>
        <v>0</v>
      </c>
      <c r="L159" s="493"/>
      <c r="M159" s="493">
        <f t="shared" ref="M159:M174" si="58">TRUNC(C159*L159,0)</f>
        <v>0</v>
      </c>
      <c r="N159" s="1265"/>
      <c r="P159" s="495"/>
    </row>
    <row r="160" spans="1:16" ht="21.95" customHeight="1">
      <c r="A160" s="537" t="s">
        <v>242</v>
      </c>
      <c r="B160" s="491"/>
      <c r="C160" s="501">
        <v>0</v>
      </c>
      <c r="D160" s="1266" t="s">
        <v>269</v>
      </c>
      <c r="E160" s="493">
        <f t="shared" si="55"/>
        <v>0</v>
      </c>
      <c r="F160" s="493">
        <f>'단가(영향조사)'!$B$7</f>
        <v>235459</v>
      </c>
      <c r="G160" s="493">
        <f t="shared" si="56"/>
        <v>0</v>
      </c>
      <c r="H160" s="493"/>
      <c r="I160" s="493"/>
      <c r="J160" s="493"/>
      <c r="K160" s="493">
        <f t="shared" si="57"/>
        <v>0</v>
      </c>
      <c r="L160" s="493"/>
      <c r="M160" s="493">
        <f t="shared" si="58"/>
        <v>0</v>
      </c>
      <c r="N160" s="1265"/>
      <c r="P160" s="495"/>
    </row>
    <row r="161" spans="1:16" ht="21.95" customHeight="1">
      <c r="A161" s="537" t="s">
        <v>224</v>
      </c>
      <c r="B161" s="491"/>
      <c r="C161" s="501">
        <f>0.5*$O$32</f>
        <v>0.19272300000000001</v>
      </c>
      <c r="D161" s="1266" t="s">
        <v>269</v>
      </c>
      <c r="E161" s="493">
        <f t="shared" si="55"/>
        <v>48197</v>
      </c>
      <c r="F161" s="493">
        <f>'단가(영향조사)'!$B$9</f>
        <v>250087</v>
      </c>
      <c r="G161" s="493">
        <f>TRUNC(C161*F161,0)</f>
        <v>48197</v>
      </c>
      <c r="H161" s="493"/>
      <c r="I161" s="493"/>
      <c r="J161" s="493"/>
      <c r="K161" s="493">
        <f t="shared" si="57"/>
        <v>0</v>
      </c>
      <c r="L161" s="493"/>
      <c r="M161" s="493">
        <f t="shared" si="58"/>
        <v>0</v>
      </c>
      <c r="N161" s="1265"/>
      <c r="P161" s="495"/>
    </row>
    <row r="162" spans="1:16" ht="21.95" customHeight="1">
      <c r="A162" s="537" t="s">
        <v>145</v>
      </c>
      <c r="B162" s="491"/>
      <c r="C162" s="501">
        <v>0</v>
      </c>
      <c r="D162" s="1266" t="s">
        <v>269</v>
      </c>
      <c r="E162" s="493">
        <f t="shared" si="55"/>
        <v>0</v>
      </c>
      <c r="F162" s="493">
        <f>'단가(영향조사)'!$B$10</f>
        <v>218142</v>
      </c>
      <c r="G162" s="493">
        <f t="shared" si="56"/>
        <v>0</v>
      </c>
      <c r="H162" s="493"/>
      <c r="I162" s="493"/>
      <c r="J162" s="493"/>
      <c r="K162" s="493">
        <f t="shared" si="57"/>
        <v>0</v>
      </c>
      <c r="L162" s="493"/>
      <c r="M162" s="493">
        <f t="shared" si="58"/>
        <v>0</v>
      </c>
      <c r="N162" s="1265"/>
      <c r="P162" s="495"/>
    </row>
    <row r="163" spans="1:16" ht="21.95" customHeight="1">
      <c r="A163" s="537" t="s">
        <v>681</v>
      </c>
      <c r="B163" s="491"/>
      <c r="C163" s="501">
        <f>0.48*$O$32</f>
        <v>0.18501408</v>
      </c>
      <c r="D163" s="1266" t="s">
        <v>269</v>
      </c>
      <c r="E163" s="493">
        <f t="shared" si="55"/>
        <v>43027</v>
      </c>
      <c r="F163" s="493"/>
      <c r="G163" s="493">
        <f t="shared" si="56"/>
        <v>0</v>
      </c>
      <c r="H163" s="493">
        <f>'단가(영향조사)'!$B$11</f>
        <v>232562</v>
      </c>
      <c r="I163" s="493">
        <f>TRUNC(C163*H163,0)</f>
        <v>43027</v>
      </c>
      <c r="J163" s="493"/>
      <c r="K163" s="493">
        <f t="shared" si="57"/>
        <v>0</v>
      </c>
      <c r="L163" s="493"/>
      <c r="M163" s="493">
        <f t="shared" si="58"/>
        <v>0</v>
      </c>
      <c r="N163" s="1265" t="s">
        <v>1547</v>
      </c>
      <c r="P163" s="495"/>
    </row>
    <row r="164" spans="1:16" ht="21.95" customHeight="1">
      <c r="A164" s="537" t="s">
        <v>134</v>
      </c>
      <c r="B164" s="491"/>
      <c r="C164" s="501">
        <f>0.48*$O$32</f>
        <v>0.18501408</v>
      </c>
      <c r="D164" s="1266" t="s">
        <v>269</v>
      </c>
      <c r="E164" s="493">
        <f t="shared" si="55"/>
        <v>41835</v>
      </c>
      <c r="F164" s="493"/>
      <c r="G164" s="493">
        <f t="shared" si="56"/>
        <v>0</v>
      </c>
      <c r="H164" s="493">
        <f>'단가(영향조사)'!$B$12</f>
        <v>226122</v>
      </c>
      <c r="I164" s="493">
        <f>TRUNC(C164*H164,0)</f>
        <v>41835</v>
      </c>
      <c r="J164" s="493"/>
      <c r="K164" s="493">
        <f t="shared" si="57"/>
        <v>0</v>
      </c>
      <c r="L164" s="493"/>
      <c r="M164" s="493">
        <f t="shared" si="58"/>
        <v>0</v>
      </c>
      <c r="N164" s="1265" t="s">
        <v>710</v>
      </c>
      <c r="P164" s="495"/>
    </row>
    <row r="165" spans="1:16" ht="21.95" customHeight="1">
      <c r="A165" s="537" t="s">
        <v>223</v>
      </c>
      <c r="B165" s="491"/>
      <c r="C165" s="501">
        <f>1.48*$O$32</f>
        <v>0.57046008000000004</v>
      </c>
      <c r="D165" s="1266" t="s">
        <v>269</v>
      </c>
      <c r="E165" s="493">
        <f t="shared" si="55"/>
        <v>98157</v>
      </c>
      <c r="F165" s="493"/>
      <c r="G165" s="493">
        <f t="shared" si="56"/>
        <v>0</v>
      </c>
      <c r="H165" s="493">
        <f>'단가(영향조사)'!$B$13</f>
        <v>172068</v>
      </c>
      <c r="I165" s="493">
        <f>TRUNC(C165*H165,0)</f>
        <v>98157</v>
      </c>
      <c r="J165" s="493"/>
      <c r="K165" s="493">
        <f t="shared" si="57"/>
        <v>0</v>
      </c>
      <c r="L165" s="493"/>
      <c r="M165" s="493">
        <f t="shared" si="58"/>
        <v>0</v>
      </c>
      <c r="N165" s="1265" t="s">
        <v>710</v>
      </c>
      <c r="P165" s="495"/>
    </row>
    <row r="166" spans="1:16" ht="21.95" customHeight="1">
      <c r="A166" s="533" t="s">
        <v>682</v>
      </c>
      <c r="B166" s="491"/>
      <c r="C166" s="501"/>
      <c r="D166" s="1266"/>
      <c r="E166" s="493">
        <f t="shared" si="55"/>
        <v>0</v>
      </c>
      <c r="F166" s="493"/>
      <c r="G166" s="493">
        <f t="shared" si="56"/>
        <v>0</v>
      </c>
      <c r="H166" s="493"/>
      <c r="I166" s="493"/>
      <c r="J166" s="493"/>
      <c r="K166" s="493">
        <f t="shared" si="57"/>
        <v>0</v>
      </c>
      <c r="L166" s="493"/>
      <c r="M166" s="493">
        <f t="shared" si="58"/>
        <v>0</v>
      </c>
      <c r="N166" s="1265"/>
      <c r="P166" s="495"/>
    </row>
    <row r="167" spans="1:16" ht="21.95" customHeight="1">
      <c r="A167" s="537"/>
      <c r="B167" s="491"/>
      <c r="C167" s="501"/>
      <c r="D167" s="1266"/>
      <c r="E167" s="493">
        <f t="shared" si="55"/>
        <v>0</v>
      </c>
      <c r="F167" s="493"/>
      <c r="G167" s="493">
        <f t="shared" si="56"/>
        <v>0</v>
      </c>
      <c r="H167" s="493"/>
      <c r="I167" s="493"/>
      <c r="J167" s="493"/>
      <c r="K167" s="493">
        <f t="shared" si="57"/>
        <v>0</v>
      </c>
      <c r="L167" s="493"/>
      <c r="M167" s="493">
        <f t="shared" si="58"/>
        <v>0</v>
      </c>
      <c r="N167" s="1265"/>
      <c r="P167" s="495"/>
    </row>
    <row r="168" spans="1:16" ht="21.95" customHeight="1">
      <c r="A168" s="537"/>
      <c r="B168" s="491"/>
      <c r="C168" s="501"/>
      <c r="D168" s="1266"/>
      <c r="E168" s="493">
        <f t="shared" si="55"/>
        <v>0</v>
      </c>
      <c r="F168" s="493"/>
      <c r="G168" s="493">
        <f t="shared" si="56"/>
        <v>0</v>
      </c>
      <c r="H168" s="493"/>
      <c r="I168" s="493"/>
      <c r="J168" s="493">
        <f>TRUNC($K$167,0)</f>
        <v>0</v>
      </c>
      <c r="K168" s="493">
        <f>TRUNC(J168*C168%,0)</f>
        <v>0</v>
      </c>
      <c r="L168" s="493"/>
      <c r="M168" s="493">
        <f t="shared" si="58"/>
        <v>0</v>
      </c>
      <c r="N168" s="1265"/>
      <c r="P168" s="495"/>
    </row>
    <row r="169" spans="1:16" ht="21.95" customHeight="1">
      <c r="A169" s="537"/>
      <c r="B169" s="491"/>
      <c r="C169" s="501"/>
      <c r="D169" s="1266"/>
      <c r="E169" s="493">
        <f t="shared" si="55"/>
        <v>0</v>
      </c>
      <c r="F169" s="493"/>
      <c r="G169" s="493">
        <f t="shared" si="56"/>
        <v>0</v>
      </c>
      <c r="H169" s="493"/>
      <c r="I169" s="493"/>
      <c r="J169" s="493"/>
      <c r="K169" s="493">
        <f t="shared" si="57"/>
        <v>0</v>
      </c>
      <c r="L169" s="493"/>
      <c r="M169" s="493">
        <f t="shared" si="58"/>
        <v>0</v>
      </c>
      <c r="N169" s="1265"/>
      <c r="P169" s="495"/>
    </row>
    <row r="170" spans="1:16" ht="21.95" customHeight="1">
      <c r="A170" s="537"/>
      <c r="B170" s="491"/>
      <c r="C170" s="501"/>
      <c r="D170" s="1266"/>
      <c r="E170" s="493">
        <f t="shared" si="55"/>
        <v>0</v>
      </c>
      <c r="F170" s="493"/>
      <c r="G170" s="493">
        <f t="shared" si="56"/>
        <v>0</v>
      </c>
      <c r="H170" s="493"/>
      <c r="I170" s="493"/>
      <c r="J170" s="493"/>
      <c r="K170" s="493">
        <f t="shared" si="57"/>
        <v>0</v>
      </c>
      <c r="L170" s="493"/>
      <c r="M170" s="493">
        <f t="shared" si="58"/>
        <v>0</v>
      </c>
      <c r="N170" s="1265"/>
      <c r="P170" s="495"/>
    </row>
    <row r="171" spans="1:16" ht="21.95" customHeight="1">
      <c r="A171" s="533" t="s">
        <v>689</v>
      </c>
      <c r="B171" s="491"/>
      <c r="C171" s="501"/>
      <c r="D171" s="1266"/>
      <c r="E171" s="493">
        <f t="shared" si="55"/>
        <v>0</v>
      </c>
      <c r="F171" s="493"/>
      <c r="G171" s="493">
        <f t="shared" si="56"/>
        <v>0</v>
      </c>
      <c r="H171" s="493"/>
      <c r="I171" s="493"/>
      <c r="J171" s="493"/>
      <c r="K171" s="493">
        <f t="shared" si="57"/>
        <v>0</v>
      </c>
      <c r="L171" s="493"/>
      <c r="M171" s="493">
        <f t="shared" si="58"/>
        <v>0</v>
      </c>
      <c r="N171" s="1265"/>
      <c r="P171" s="495"/>
    </row>
    <row r="172" spans="1:16" ht="21.95" customHeight="1">
      <c r="A172" s="537"/>
      <c r="B172" s="491"/>
      <c r="C172" s="501"/>
      <c r="D172" s="1266"/>
      <c r="E172" s="493">
        <f t="shared" si="55"/>
        <v>0</v>
      </c>
      <c r="F172" s="493"/>
      <c r="G172" s="493">
        <f t="shared" si="56"/>
        <v>0</v>
      </c>
      <c r="H172" s="493"/>
      <c r="I172" s="493"/>
      <c r="J172" s="493"/>
      <c r="K172" s="493">
        <f t="shared" si="57"/>
        <v>0</v>
      </c>
      <c r="L172" s="493"/>
      <c r="M172" s="493">
        <f t="shared" si="58"/>
        <v>0</v>
      </c>
      <c r="N172" s="1265"/>
      <c r="P172" s="495"/>
    </row>
    <row r="173" spans="1:16" ht="21.95" customHeight="1">
      <c r="A173" s="537"/>
      <c r="B173" s="491"/>
      <c r="C173" s="501">
        <f>C172</f>
        <v>0</v>
      </c>
      <c r="D173" s="1266"/>
      <c r="E173" s="493">
        <f t="shared" si="55"/>
        <v>0</v>
      </c>
      <c r="F173" s="493"/>
      <c r="G173" s="493">
        <f t="shared" si="56"/>
        <v>0</v>
      </c>
      <c r="H173" s="493"/>
      <c r="I173" s="493"/>
      <c r="J173" s="493"/>
      <c r="K173" s="493">
        <f t="shared" si="57"/>
        <v>0</v>
      </c>
      <c r="L173" s="493"/>
      <c r="M173" s="493">
        <f t="shared" si="58"/>
        <v>0</v>
      </c>
      <c r="N173" s="1265"/>
      <c r="P173" s="495"/>
    </row>
    <row r="174" spans="1:16" ht="21.95" customHeight="1">
      <c r="A174" s="537"/>
      <c r="B174" s="491"/>
      <c r="C174" s="501"/>
      <c r="D174" s="1266"/>
      <c r="E174" s="493">
        <f t="shared" si="55"/>
        <v>0</v>
      </c>
      <c r="F174" s="493"/>
      <c r="G174" s="493">
        <f t="shared" si="56"/>
        <v>0</v>
      </c>
      <c r="H174" s="493"/>
      <c r="I174" s="493"/>
      <c r="J174" s="493"/>
      <c r="K174" s="493">
        <f t="shared" si="57"/>
        <v>0</v>
      </c>
      <c r="L174" s="493"/>
      <c r="M174" s="493">
        <f t="shared" si="58"/>
        <v>0</v>
      </c>
      <c r="N174" s="1265"/>
      <c r="P174" s="495"/>
    </row>
    <row r="175" spans="1:16" ht="21.95" customHeight="1">
      <c r="A175" s="1269" t="s">
        <v>690</v>
      </c>
      <c r="B175" s="542"/>
      <c r="C175" s="543"/>
      <c r="D175" s="1269"/>
      <c r="E175" s="544">
        <f>SUBTOTAL(9,E156:E174)</f>
        <v>231216</v>
      </c>
      <c r="F175" s="544"/>
      <c r="G175" s="544">
        <f>SUBTOTAL(9,G156:G174)</f>
        <v>48197</v>
      </c>
      <c r="H175" s="544"/>
      <c r="I175" s="544">
        <f>SUBTOTAL(9,I156:I174)</f>
        <v>183019</v>
      </c>
      <c r="J175" s="544"/>
      <c r="K175" s="544">
        <f>SUBTOTAL(9,K156:K174)</f>
        <v>0</v>
      </c>
      <c r="L175" s="544"/>
      <c r="M175" s="544">
        <f>SUBTOTAL(9,M156:M174)</f>
        <v>0</v>
      </c>
      <c r="N175" s="1268"/>
      <c r="O175" s="545"/>
      <c r="P175" s="546"/>
    </row>
    <row r="176" spans="1:16" ht="21.95" customHeight="1">
      <c r="A176" s="2026" t="s">
        <v>639</v>
      </c>
      <c r="B176" s="1999"/>
      <c r="C176" s="1999"/>
      <c r="D176" s="1999"/>
      <c r="E176" s="1999"/>
      <c r="F176" s="1999"/>
      <c r="G176" s="1999"/>
      <c r="H176" s="1999"/>
      <c r="I176" s="1999"/>
      <c r="J176" s="1999"/>
      <c r="K176" s="1999"/>
      <c r="L176" s="1999"/>
      <c r="M176" s="1999"/>
      <c r="N176" s="2027"/>
      <c r="O176" s="459"/>
      <c r="P176" s="460"/>
    </row>
    <row r="177" spans="1:16" ht="21.95" customHeight="1">
      <c r="A177" s="547" t="s">
        <v>726</v>
      </c>
      <c r="B177" s="2042" t="s">
        <v>727</v>
      </c>
      <c r="C177" s="2042"/>
      <c r="D177" s="2042"/>
      <c r="E177" s="2042"/>
      <c r="F177" s="516"/>
      <c r="G177" s="516"/>
      <c r="H177" s="516"/>
      <c r="I177" s="516"/>
      <c r="J177" s="516"/>
      <c r="K177" s="516"/>
      <c r="L177" s="516"/>
      <c r="M177" s="516"/>
      <c r="N177" s="551">
        <f>C184</f>
        <v>0.57816900000000004</v>
      </c>
      <c r="O177" s="550"/>
    </row>
    <row r="178" spans="1:16" ht="21.95" customHeight="1">
      <c r="A178" s="2036" t="s">
        <v>646</v>
      </c>
      <c r="B178" s="2025" t="s">
        <v>647</v>
      </c>
      <c r="C178" s="2037" t="s">
        <v>118</v>
      </c>
      <c r="D178" s="2036" t="s">
        <v>95</v>
      </c>
      <c r="E178" s="2025" t="s">
        <v>648</v>
      </c>
      <c r="F178" s="2038" t="s">
        <v>641</v>
      </c>
      <c r="G178" s="2038"/>
      <c r="H178" s="2039" t="s">
        <v>643</v>
      </c>
      <c r="I178" s="2040"/>
      <c r="J178" s="2040"/>
      <c r="K178" s="2040"/>
      <c r="L178" s="2040"/>
      <c r="M178" s="2041"/>
      <c r="N178" s="2025" t="s">
        <v>649</v>
      </c>
      <c r="P178" s="467"/>
    </row>
    <row r="179" spans="1:16" ht="21.95" customHeight="1">
      <c r="A179" s="2036"/>
      <c r="B179" s="2025"/>
      <c r="C179" s="2037"/>
      <c r="D179" s="2036"/>
      <c r="E179" s="2025"/>
      <c r="F179" s="2025" t="s">
        <v>650</v>
      </c>
      <c r="G179" s="2025"/>
      <c r="H179" s="2025" t="s">
        <v>121</v>
      </c>
      <c r="I179" s="2025"/>
      <c r="J179" s="2025" t="s">
        <v>122</v>
      </c>
      <c r="K179" s="2025"/>
      <c r="L179" s="2025" t="s">
        <v>651</v>
      </c>
      <c r="M179" s="2025"/>
      <c r="N179" s="2025"/>
      <c r="P179" s="467"/>
    </row>
    <row r="180" spans="1:16" ht="21.95" customHeight="1">
      <c r="A180" s="2036"/>
      <c r="B180" s="2025"/>
      <c r="C180" s="2037"/>
      <c r="D180" s="2036"/>
      <c r="E180" s="2025"/>
      <c r="F180" s="1265" t="s">
        <v>125</v>
      </c>
      <c r="G180" s="1265" t="s">
        <v>126</v>
      </c>
      <c r="H180" s="1265" t="s">
        <v>125</v>
      </c>
      <c r="I180" s="1265" t="s">
        <v>126</v>
      </c>
      <c r="J180" s="1265" t="s">
        <v>125</v>
      </c>
      <c r="K180" s="1265" t="s">
        <v>126</v>
      </c>
      <c r="L180" s="1265" t="s">
        <v>125</v>
      </c>
      <c r="M180" s="1265" t="s">
        <v>126</v>
      </c>
      <c r="N180" s="2025"/>
      <c r="P180" s="467"/>
    </row>
    <row r="181" spans="1:16" ht="21.95" customHeight="1">
      <c r="A181" s="533" t="s">
        <v>674</v>
      </c>
      <c r="B181" s="491"/>
      <c r="C181" s="501"/>
      <c r="D181" s="1266"/>
      <c r="E181" s="493">
        <f>SUM(G181,K181,M181)</f>
        <v>0</v>
      </c>
      <c r="F181" s="493"/>
      <c r="G181" s="493">
        <f t="shared" ref="G181:G182" si="59">TRUNC(C181*F181,0)</f>
        <v>0</v>
      </c>
      <c r="H181" s="493"/>
      <c r="I181" s="493"/>
      <c r="J181" s="493"/>
      <c r="K181" s="493">
        <f t="shared" ref="K181:K182" si="60">TRUNC(C181*J181,0)</f>
        <v>0</v>
      </c>
      <c r="L181" s="493"/>
      <c r="M181" s="493">
        <f t="shared" ref="M181:M182" si="61">TRUNC(C181*L181,0)</f>
        <v>0</v>
      </c>
      <c r="N181" s="1265" t="s">
        <v>1546</v>
      </c>
      <c r="P181" s="495"/>
    </row>
    <row r="182" spans="1:16" ht="21.95" customHeight="1">
      <c r="A182" s="537" t="s">
        <v>143</v>
      </c>
      <c r="B182" s="491"/>
      <c r="C182" s="501">
        <f>0.1*$O$32</f>
        <v>3.8544600000000005E-2</v>
      </c>
      <c r="D182" s="1266" t="s">
        <v>269</v>
      </c>
      <c r="E182" s="493">
        <f t="shared" ref="E182:E199" si="62">SUM(G182,I182,K182,M182)</f>
        <v>14390</v>
      </c>
      <c r="F182" s="493">
        <f>'단가(영향조사)'!$B$4</f>
        <v>373353</v>
      </c>
      <c r="G182" s="493">
        <f t="shared" si="59"/>
        <v>14390</v>
      </c>
      <c r="H182" s="493"/>
      <c r="I182" s="493"/>
      <c r="J182" s="493"/>
      <c r="K182" s="493">
        <f t="shared" si="60"/>
        <v>0</v>
      </c>
      <c r="L182" s="493"/>
      <c r="M182" s="493">
        <f t="shared" si="61"/>
        <v>0</v>
      </c>
      <c r="N182" s="1265"/>
      <c r="P182" s="495"/>
    </row>
    <row r="183" spans="1:16" ht="21.95" customHeight="1">
      <c r="A183" s="537" t="s">
        <v>144</v>
      </c>
      <c r="B183" s="491"/>
      <c r="C183" s="501">
        <v>0</v>
      </c>
      <c r="D183" s="1266" t="s">
        <v>269</v>
      </c>
      <c r="E183" s="493">
        <f t="shared" si="62"/>
        <v>0</v>
      </c>
      <c r="F183" s="493">
        <f>'단가(영향조사)'!$B$5</f>
        <v>310884</v>
      </c>
      <c r="G183" s="493">
        <f>TRUNC(C183*F183,0)</f>
        <v>0</v>
      </c>
      <c r="H183" s="493"/>
      <c r="I183" s="493"/>
      <c r="J183" s="493"/>
      <c r="K183" s="493">
        <f>TRUNC(C183*J183,0)</f>
        <v>0</v>
      </c>
      <c r="L183" s="493"/>
      <c r="M183" s="493">
        <f>TRUNC(C183*L183,0)</f>
        <v>0</v>
      </c>
      <c r="N183" s="1265"/>
      <c r="P183" s="495"/>
    </row>
    <row r="184" spans="1:16" ht="21.95" customHeight="1">
      <c r="A184" s="537" t="s">
        <v>136</v>
      </c>
      <c r="B184" s="491"/>
      <c r="C184" s="501">
        <f>1.5*$O$32</f>
        <v>0.57816900000000004</v>
      </c>
      <c r="D184" s="1266" t="s">
        <v>269</v>
      </c>
      <c r="E184" s="493">
        <f t="shared" si="62"/>
        <v>170639</v>
      </c>
      <c r="F184" s="493">
        <f>'단가(영향조사)'!$B$6</f>
        <v>295138</v>
      </c>
      <c r="G184" s="493">
        <f t="shared" ref="G184:G199" si="63">TRUNC(C184*F184,0)</f>
        <v>170639</v>
      </c>
      <c r="H184" s="493"/>
      <c r="I184" s="493"/>
      <c r="J184" s="493"/>
      <c r="K184" s="493">
        <f t="shared" ref="K184:K199" si="64">TRUNC(C184*J184,0)</f>
        <v>0</v>
      </c>
      <c r="L184" s="493"/>
      <c r="M184" s="493">
        <f t="shared" ref="M184:M199" si="65">TRUNC(C184*L184,0)</f>
        <v>0</v>
      </c>
      <c r="N184" s="1265"/>
      <c r="P184" s="495"/>
    </row>
    <row r="185" spans="1:16" ht="21.95" customHeight="1">
      <c r="A185" s="537" t="s">
        <v>242</v>
      </c>
      <c r="B185" s="491"/>
      <c r="C185" s="501">
        <f>0.5*$O$32</f>
        <v>0.19272300000000001</v>
      </c>
      <c r="D185" s="1266" t="s">
        <v>269</v>
      </c>
      <c r="E185" s="493">
        <f t="shared" si="62"/>
        <v>45378</v>
      </c>
      <c r="F185" s="493">
        <f>'단가(영향조사)'!$B$7</f>
        <v>235459</v>
      </c>
      <c r="G185" s="493">
        <f t="shared" si="63"/>
        <v>45378</v>
      </c>
      <c r="H185" s="493"/>
      <c r="I185" s="493"/>
      <c r="J185" s="493"/>
      <c r="K185" s="493">
        <f t="shared" si="64"/>
        <v>0</v>
      </c>
      <c r="L185" s="493"/>
      <c r="M185" s="493">
        <f t="shared" si="65"/>
        <v>0</v>
      </c>
      <c r="N185" s="1265"/>
      <c r="P185" s="495"/>
    </row>
    <row r="186" spans="1:16" ht="21.95" customHeight="1">
      <c r="A186" s="537" t="s">
        <v>224</v>
      </c>
      <c r="B186" s="491"/>
      <c r="C186" s="501">
        <v>0</v>
      </c>
      <c r="D186" s="1266" t="s">
        <v>269</v>
      </c>
      <c r="E186" s="493">
        <f t="shared" si="62"/>
        <v>0</v>
      </c>
      <c r="F186" s="493">
        <f>'단가(영향조사)'!$B$9</f>
        <v>250087</v>
      </c>
      <c r="G186" s="493">
        <f t="shared" si="63"/>
        <v>0</v>
      </c>
      <c r="H186" s="493"/>
      <c r="I186" s="493"/>
      <c r="J186" s="493"/>
      <c r="K186" s="493">
        <f t="shared" si="64"/>
        <v>0</v>
      </c>
      <c r="L186" s="493"/>
      <c r="M186" s="493">
        <f t="shared" si="65"/>
        <v>0</v>
      </c>
      <c r="N186" s="1265"/>
      <c r="P186" s="495"/>
    </row>
    <row r="187" spans="1:16" ht="21.95" customHeight="1">
      <c r="A187" s="537" t="s">
        <v>145</v>
      </c>
      <c r="B187" s="491"/>
      <c r="C187" s="501">
        <v>0</v>
      </c>
      <c r="D187" s="1266" t="s">
        <v>269</v>
      </c>
      <c r="E187" s="493">
        <f t="shared" si="62"/>
        <v>0</v>
      </c>
      <c r="F187" s="493">
        <f>'단가(영향조사)'!$B$10</f>
        <v>218142</v>
      </c>
      <c r="G187" s="493">
        <f t="shared" si="63"/>
        <v>0</v>
      </c>
      <c r="H187" s="493"/>
      <c r="I187" s="493"/>
      <c r="J187" s="493"/>
      <c r="K187" s="493">
        <f t="shared" si="64"/>
        <v>0</v>
      </c>
      <c r="L187" s="493"/>
      <c r="M187" s="493">
        <f t="shared" si="65"/>
        <v>0</v>
      </c>
      <c r="N187" s="1265"/>
      <c r="P187" s="495"/>
    </row>
    <row r="188" spans="1:16" ht="21.95" customHeight="1">
      <c r="A188" s="537" t="s">
        <v>681</v>
      </c>
      <c r="B188" s="491"/>
      <c r="C188" s="501"/>
      <c r="D188" s="1266" t="s">
        <v>269</v>
      </c>
      <c r="E188" s="493">
        <f t="shared" si="62"/>
        <v>0</v>
      </c>
      <c r="F188" s="493"/>
      <c r="G188" s="493">
        <f t="shared" si="63"/>
        <v>0</v>
      </c>
      <c r="H188" s="493">
        <f>'단가(영향조사)'!$B$11</f>
        <v>232562</v>
      </c>
      <c r="I188" s="493">
        <f>TRUNC(C188*H188,0)</f>
        <v>0</v>
      </c>
      <c r="J188" s="493"/>
      <c r="K188" s="493">
        <f t="shared" si="64"/>
        <v>0</v>
      </c>
      <c r="L188" s="493"/>
      <c r="M188" s="493">
        <f t="shared" si="65"/>
        <v>0</v>
      </c>
      <c r="N188" s="1265"/>
      <c r="P188" s="495"/>
    </row>
    <row r="189" spans="1:16" ht="21.95" customHeight="1">
      <c r="A189" s="537" t="s">
        <v>134</v>
      </c>
      <c r="B189" s="491"/>
      <c r="C189" s="501"/>
      <c r="D189" s="1266" t="s">
        <v>269</v>
      </c>
      <c r="E189" s="493">
        <f t="shared" si="62"/>
        <v>0</v>
      </c>
      <c r="F189" s="493"/>
      <c r="G189" s="493">
        <f t="shared" si="63"/>
        <v>0</v>
      </c>
      <c r="H189" s="493">
        <f>'단가(영향조사)'!$B$12</f>
        <v>226122</v>
      </c>
      <c r="I189" s="493">
        <f>TRUNC(C189*H189,0)</f>
        <v>0</v>
      </c>
      <c r="J189" s="493"/>
      <c r="K189" s="493">
        <f t="shared" si="64"/>
        <v>0</v>
      </c>
      <c r="L189" s="493"/>
      <c r="M189" s="493">
        <f t="shared" si="65"/>
        <v>0</v>
      </c>
      <c r="N189" s="1265"/>
      <c r="P189" s="495"/>
    </row>
    <row r="190" spans="1:16" ht="21.95" customHeight="1">
      <c r="A190" s="537" t="s">
        <v>223</v>
      </c>
      <c r="B190" s="491"/>
      <c r="C190" s="501"/>
      <c r="D190" s="1266" t="s">
        <v>269</v>
      </c>
      <c r="E190" s="493">
        <f t="shared" si="62"/>
        <v>0</v>
      </c>
      <c r="F190" s="493"/>
      <c r="G190" s="493">
        <f t="shared" si="63"/>
        <v>0</v>
      </c>
      <c r="H190" s="493">
        <f>'단가(영향조사)'!$B$13</f>
        <v>172068</v>
      </c>
      <c r="I190" s="493">
        <f>TRUNC(C190*H190,0)</f>
        <v>0</v>
      </c>
      <c r="J190" s="493"/>
      <c r="K190" s="493">
        <f t="shared" si="64"/>
        <v>0</v>
      </c>
      <c r="L190" s="493"/>
      <c r="M190" s="493">
        <f t="shared" si="65"/>
        <v>0</v>
      </c>
      <c r="N190" s="1265"/>
      <c r="P190" s="495"/>
    </row>
    <row r="191" spans="1:16" ht="21.95" customHeight="1">
      <c r="A191" s="533" t="s">
        <v>682</v>
      </c>
      <c r="B191" s="491"/>
      <c r="C191" s="501"/>
      <c r="D191" s="1266"/>
      <c r="E191" s="493">
        <f t="shared" si="62"/>
        <v>0</v>
      </c>
      <c r="F191" s="493"/>
      <c r="G191" s="493">
        <f t="shared" si="63"/>
        <v>0</v>
      </c>
      <c r="H191" s="493"/>
      <c r="I191" s="493"/>
      <c r="J191" s="493"/>
      <c r="K191" s="493">
        <f t="shared" si="64"/>
        <v>0</v>
      </c>
      <c r="L191" s="493"/>
      <c r="M191" s="493">
        <f t="shared" si="65"/>
        <v>0</v>
      </c>
      <c r="N191" s="1265"/>
      <c r="P191" s="495"/>
    </row>
    <row r="192" spans="1:16" ht="21.95" customHeight="1">
      <c r="A192" s="537"/>
      <c r="B192" s="491"/>
      <c r="C192" s="501"/>
      <c r="D192" s="1266"/>
      <c r="E192" s="493">
        <f t="shared" si="62"/>
        <v>0</v>
      </c>
      <c r="F192" s="493"/>
      <c r="G192" s="493">
        <f t="shared" si="63"/>
        <v>0</v>
      </c>
      <c r="H192" s="493"/>
      <c r="I192" s="493"/>
      <c r="J192" s="493"/>
      <c r="K192" s="493">
        <f t="shared" si="64"/>
        <v>0</v>
      </c>
      <c r="L192" s="493"/>
      <c r="M192" s="493">
        <f t="shared" si="65"/>
        <v>0</v>
      </c>
      <c r="N192" s="1265"/>
      <c r="P192" s="495"/>
    </row>
    <row r="193" spans="1:16" ht="21.95" customHeight="1">
      <c r="A193" s="537"/>
      <c r="B193" s="491"/>
      <c r="C193" s="501"/>
      <c r="D193" s="1266"/>
      <c r="E193" s="493">
        <f t="shared" si="62"/>
        <v>0</v>
      </c>
      <c r="F193" s="493"/>
      <c r="G193" s="493">
        <f t="shared" si="63"/>
        <v>0</v>
      </c>
      <c r="H193" s="493"/>
      <c r="I193" s="493"/>
      <c r="J193" s="493">
        <f>TRUNC($K$192*C193%,0)</f>
        <v>0</v>
      </c>
      <c r="K193" s="493">
        <f t="shared" si="64"/>
        <v>0</v>
      </c>
      <c r="L193" s="493"/>
      <c r="M193" s="493">
        <f t="shared" si="65"/>
        <v>0</v>
      </c>
      <c r="N193" s="1265"/>
      <c r="P193" s="495"/>
    </row>
    <row r="194" spans="1:16" ht="21.95" customHeight="1">
      <c r="A194" s="537"/>
      <c r="B194" s="491"/>
      <c r="C194" s="501"/>
      <c r="D194" s="1266"/>
      <c r="E194" s="493">
        <f t="shared" si="62"/>
        <v>0</v>
      </c>
      <c r="F194" s="493"/>
      <c r="G194" s="493">
        <f t="shared" si="63"/>
        <v>0</v>
      </c>
      <c r="H194" s="493"/>
      <c r="I194" s="493"/>
      <c r="J194" s="493"/>
      <c r="K194" s="493">
        <f t="shared" si="64"/>
        <v>0</v>
      </c>
      <c r="L194" s="493"/>
      <c r="M194" s="493">
        <f t="shared" si="65"/>
        <v>0</v>
      </c>
      <c r="N194" s="1265"/>
      <c r="P194" s="495"/>
    </row>
    <row r="195" spans="1:16" ht="21.95" customHeight="1">
      <c r="A195" s="537"/>
      <c r="B195" s="491"/>
      <c r="C195" s="501"/>
      <c r="D195" s="1266"/>
      <c r="E195" s="493">
        <f t="shared" si="62"/>
        <v>0</v>
      </c>
      <c r="F195" s="493"/>
      <c r="G195" s="493">
        <f t="shared" si="63"/>
        <v>0</v>
      </c>
      <c r="H195" s="493"/>
      <c r="I195" s="493"/>
      <c r="J195" s="493"/>
      <c r="K195" s="493">
        <f t="shared" si="64"/>
        <v>0</v>
      </c>
      <c r="L195" s="493"/>
      <c r="M195" s="493">
        <f t="shared" si="65"/>
        <v>0</v>
      </c>
      <c r="N195" s="1265"/>
      <c r="P195" s="495"/>
    </row>
    <row r="196" spans="1:16" ht="21.95" customHeight="1">
      <c r="A196" s="533" t="s">
        <v>689</v>
      </c>
      <c r="B196" s="491"/>
      <c r="C196" s="501"/>
      <c r="D196" s="1266"/>
      <c r="E196" s="493">
        <f t="shared" si="62"/>
        <v>0</v>
      </c>
      <c r="F196" s="493"/>
      <c r="G196" s="493">
        <f t="shared" si="63"/>
        <v>0</v>
      </c>
      <c r="H196" s="493"/>
      <c r="I196" s="493"/>
      <c r="J196" s="493"/>
      <c r="K196" s="493">
        <f t="shared" si="64"/>
        <v>0</v>
      </c>
      <c r="L196" s="493"/>
      <c r="M196" s="493">
        <f t="shared" si="65"/>
        <v>0</v>
      </c>
      <c r="N196" s="1265"/>
      <c r="P196" s="495"/>
    </row>
    <row r="197" spans="1:16" ht="21.95" customHeight="1">
      <c r="A197" s="537"/>
      <c r="B197" s="491"/>
      <c r="C197" s="501"/>
      <c r="D197" s="1266"/>
      <c r="E197" s="493">
        <f t="shared" si="62"/>
        <v>0</v>
      </c>
      <c r="F197" s="493"/>
      <c r="G197" s="493">
        <f t="shared" si="63"/>
        <v>0</v>
      </c>
      <c r="H197" s="493"/>
      <c r="I197" s="493"/>
      <c r="J197" s="493"/>
      <c r="K197" s="493">
        <f t="shared" si="64"/>
        <v>0</v>
      </c>
      <c r="L197" s="493"/>
      <c r="M197" s="493">
        <f t="shared" si="65"/>
        <v>0</v>
      </c>
      <c r="N197" s="1265"/>
      <c r="P197" s="495"/>
    </row>
    <row r="198" spans="1:16" ht="21.95" customHeight="1">
      <c r="A198" s="537"/>
      <c r="B198" s="491"/>
      <c r="C198" s="501">
        <f>C197</f>
        <v>0</v>
      </c>
      <c r="D198" s="1266"/>
      <c r="E198" s="493">
        <f t="shared" si="62"/>
        <v>0</v>
      </c>
      <c r="F198" s="493"/>
      <c r="G198" s="493">
        <f t="shared" si="63"/>
        <v>0</v>
      </c>
      <c r="H198" s="493"/>
      <c r="I198" s="493"/>
      <c r="J198" s="493"/>
      <c r="K198" s="493">
        <f t="shared" si="64"/>
        <v>0</v>
      </c>
      <c r="L198" s="493"/>
      <c r="M198" s="493">
        <f t="shared" si="65"/>
        <v>0</v>
      </c>
      <c r="N198" s="1265"/>
      <c r="P198" s="495"/>
    </row>
    <row r="199" spans="1:16" ht="21.95" customHeight="1">
      <c r="A199" s="537"/>
      <c r="B199" s="491"/>
      <c r="C199" s="501">
        <f>C198</f>
        <v>0</v>
      </c>
      <c r="D199" s="1266"/>
      <c r="E199" s="493">
        <f t="shared" si="62"/>
        <v>0</v>
      </c>
      <c r="F199" s="493"/>
      <c r="G199" s="493">
        <f t="shared" si="63"/>
        <v>0</v>
      </c>
      <c r="H199" s="493"/>
      <c r="I199" s="493"/>
      <c r="J199" s="493"/>
      <c r="K199" s="493">
        <f t="shared" si="64"/>
        <v>0</v>
      </c>
      <c r="L199" s="493"/>
      <c r="M199" s="493">
        <f t="shared" si="65"/>
        <v>0</v>
      </c>
      <c r="N199" s="1265"/>
      <c r="P199" s="495"/>
    </row>
    <row r="200" spans="1:16" ht="21.95" customHeight="1">
      <c r="A200" s="1269" t="s">
        <v>690</v>
      </c>
      <c r="B200" s="542"/>
      <c r="C200" s="543"/>
      <c r="D200" s="1269"/>
      <c r="E200" s="544">
        <f>SUBTOTAL(9,E181:E199)</f>
        <v>230407</v>
      </c>
      <c r="F200" s="544"/>
      <c r="G200" s="544">
        <f>SUBTOTAL(9,G181:G199)</f>
        <v>230407</v>
      </c>
      <c r="H200" s="544"/>
      <c r="I200" s="544">
        <f>SUBTOTAL(9,I181:I199)</f>
        <v>0</v>
      </c>
      <c r="J200" s="544"/>
      <c r="K200" s="544">
        <f>SUBTOTAL(9,K181:K199)</f>
        <v>0</v>
      </c>
      <c r="L200" s="544"/>
      <c r="M200" s="544">
        <f>SUBTOTAL(9,M181:M199)</f>
        <v>0</v>
      </c>
      <c r="N200" s="1268"/>
      <c r="O200" s="545"/>
      <c r="P200" s="546"/>
    </row>
    <row r="201" spans="1:16" ht="21.95" customHeight="1">
      <c r="A201" s="2026" t="s">
        <v>728</v>
      </c>
      <c r="B201" s="1999"/>
      <c r="C201" s="1999"/>
      <c r="D201" s="1999"/>
      <c r="E201" s="1999"/>
      <c r="F201" s="1999"/>
      <c r="G201" s="1999"/>
      <c r="H201" s="1999"/>
      <c r="I201" s="1999"/>
      <c r="J201" s="1999"/>
      <c r="K201" s="1999"/>
      <c r="L201" s="1999"/>
      <c r="M201" s="1999"/>
      <c r="N201" s="2027"/>
      <c r="O201" s="459"/>
      <c r="P201" s="460"/>
    </row>
    <row r="202" spans="1:16" ht="21.95" customHeight="1">
      <c r="A202" s="547" t="s">
        <v>729</v>
      </c>
      <c r="B202" s="516"/>
      <c r="C202" s="517"/>
      <c r="D202" s="465"/>
      <c r="E202" s="516"/>
      <c r="F202" s="516"/>
      <c r="G202" s="516"/>
      <c r="H202" s="516"/>
      <c r="I202" s="516"/>
      <c r="J202" s="516"/>
      <c r="K202" s="516"/>
      <c r="L202" s="516"/>
      <c r="M202" s="516"/>
      <c r="N202" s="551">
        <f>C209</f>
        <v>0.19272300000000001</v>
      </c>
      <c r="O202" s="550"/>
    </row>
    <row r="203" spans="1:16" ht="21.95" customHeight="1">
      <c r="A203" s="2036" t="s">
        <v>646</v>
      </c>
      <c r="B203" s="2025" t="s">
        <v>647</v>
      </c>
      <c r="C203" s="2037" t="s">
        <v>118</v>
      </c>
      <c r="D203" s="2036" t="s">
        <v>95</v>
      </c>
      <c r="E203" s="2025" t="s">
        <v>648</v>
      </c>
      <c r="F203" s="2038" t="s">
        <v>641</v>
      </c>
      <c r="G203" s="2038"/>
      <c r="H203" s="2039" t="s">
        <v>643</v>
      </c>
      <c r="I203" s="2040"/>
      <c r="J203" s="2040"/>
      <c r="K203" s="2040"/>
      <c r="L203" s="2040"/>
      <c r="M203" s="2041"/>
      <c r="N203" s="2025" t="s">
        <v>649</v>
      </c>
      <c r="P203" s="467"/>
    </row>
    <row r="204" spans="1:16" ht="21.95" customHeight="1">
      <c r="A204" s="2036"/>
      <c r="B204" s="2025"/>
      <c r="C204" s="2037"/>
      <c r="D204" s="2036"/>
      <c r="E204" s="2025"/>
      <c r="F204" s="2025" t="s">
        <v>650</v>
      </c>
      <c r="G204" s="2025"/>
      <c r="H204" s="2025" t="s">
        <v>121</v>
      </c>
      <c r="I204" s="2025"/>
      <c r="J204" s="2025" t="s">
        <v>122</v>
      </c>
      <c r="K204" s="2025"/>
      <c r="L204" s="2025" t="s">
        <v>651</v>
      </c>
      <c r="M204" s="2025"/>
      <c r="N204" s="2025"/>
      <c r="P204" s="467"/>
    </row>
    <row r="205" spans="1:16" ht="21.95" customHeight="1">
      <c r="A205" s="2036"/>
      <c r="B205" s="2025"/>
      <c r="C205" s="2037"/>
      <c r="D205" s="2036"/>
      <c r="E205" s="2025"/>
      <c r="F205" s="1265" t="s">
        <v>125</v>
      </c>
      <c r="G205" s="1265" t="s">
        <v>126</v>
      </c>
      <c r="H205" s="1265" t="s">
        <v>125</v>
      </c>
      <c r="I205" s="1265" t="s">
        <v>126</v>
      </c>
      <c r="J205" s="1265" t="s">
        <v>125</v>
      </c>
      <c r="K205" s="1265" t="s">
        <v>126</v>
      </c>
      <c r="L205" s="1265" t="s">
        <v>125</v>
      </c>
      <c r="M205" s="1265" t="s">
        <v>126</v>
      </c>
      <c r="N205" s="2025"/>
      <c r="P205" s="467"/>
    </row>
    <row r="206" spans="1:16" ht="21.95" customHeight="1">
      <c r="A206" s="533" t="s">
        <v>674</v>
      </c>
      <c r="B206" s="491"/>
      <c r="C206" s="501"/>
      <c r="D206" s="1266"/>
      <c r="E206" s="493"/>
      <c r="F206" s="493"/>
      <c r="G206" s="493">
        <f t="shared" ref="G206:G207" si="66">TRUNC(C206*F206,0)</f>
        <v>0</v>
      </c>
      <c r="H206" s="493"/>
      <c r="I206" s="493"/>
      <c r="J206" s="493"/>
      <c r="K206" s="493">
        <f t="shared" ref="K206:K207" si="67">TRUNC(C206*J206,0)</f>
        <v>0</v>
      </c>
      <c r="L206" s="493"/>
      <c r="M206" s="493">
        <f t="shared" ref="M206:M207" si="68">TRUNC(C206*L206,0)</f>
        <v>0</v>
      </c>
      <c r="N206" s="1265" t="s">
        <v>1546</v>
      </c>
      <c r="P206" s="495"/>
    </row>
    <row r="207" spans="1:16" ht="21.95" customHeight="1">
      <c r="A207" s="537" t="s">
        <v>143</v>
      </c>
      <c r="B207" s="491"/>
      <c r="C207" s="501">
        <f>0.1*$O$32</f>
        <v>3.8544600000000005E-2</v>
      </c>
      <c r="D207" s="1266" t="s">
        <v>269</v>
      </c>
      <c r="E207" s="493">
        <f t="shared" ref="E207:E215" si="69">SUM(G207,I207,K207,M207)</f>
        <v>14390</v>
      </c>
      <c r="F207" s="493">
        <f>'단가(영향조사)'!$B$4</f>
        <v>373353</v>
      </c>
      <c r="G207" s="493">
        <f t="shared" si="66"/>
        <v>14390</v>
      </c>
      <c r="H207" s="493"/>
      <c r="I207" s="493"/>
      <c r="J207" s="493"/>
      <c r="K207" s="493">
        <f t="shared" si="67"/>
        <v>0</v>
      </c>
      <c r="L207" s="493"/>
      <c r="M207" s="493">
        <f t="shared" si="68"/>
        <v>0</v>
      </c>
      <c r="N207" s="1265"/>
      <c r="P207" s="495"/>
    </row>
    <row r="208" spans="1:16" ht="21.95" customHeight="1">
      <c r="A208" s="537" t="s">
        <v>144</v>
      </c>
      <c r="B208" s="491"/>
      <c r="C208" s="501">
        <v>0</v>
      </c>
      <c r="D208" s="1266" t="s">
        <v>269</v>
      </c>
      <c r="E208" s="493">
        <f t="shared" si="69"/>
        <v>0</v>
      </c>
      <c r="F208" s="493">
        <f>'단가(영향조사)'!$B$5</f>
        <v>310884</v>
      </c>
      <c r="G208" s="493">
        <f>TRUNC(C208*F208,0)</f>
        <v>0</v>
      </c>
      <c r="H208" s="493"/>
      <c r="I208" s="493"/>
      <c r="J208" s="493"/>
      <c r="K208" s="493">
        <f>TRUNC(C208*J208,0)</f>
        <v>0</v>
      </c>
      <c r="L208" s="493"/>
      <c r="M208" s="493">
        <f>TRUNC(C208*L208,0)</f>
        <v>0</v>
      </c>
      <c r="N208" s="1265"/>
      <c r="P208" s="495"/>
    </row>
    <row r="209" spans="1:16" ht="21.95" customHeight="1">
      <c r="A209" s="537" t="s">
        <v>136</v>
      </c>
      <c r="B209" s="491"/>
      <c r="C209" s="501">
        <f>0.5*$O$32</f>
        <v>0.19272300000000001</v>
      </c>
      <c r="D209" s="1266" t="s">
        <v>269</v>
      </c>
      <c r="E209" s="493">
        <f t="shared" si="69"/>
        <v>56879</v>
      </c>
      <c r="F209" s="493">
        <f>'단가(영향조사)'!$B$6</f>
        <v>295138</v>
      </c>
      <c r="G209" s="493">
        <f t="shared" ref="G209:G224" si="70">TRUNC(C209*F209,0)</f>
        <v>56879</v>
      </c>
      <c r="H209" s="493"/>
      <c r="I209" s="493"/>
      <c r="J209" s="493"/>
      <c r="K209" s="493">
        <f t="shared" ref="K209:K224" si="71">TRUNC(C209*J209,0)</f>
        <v>0</v>
      </c>
      <c r="L209" s="493"/>
      <c r="M209" s="493">
        <f t="shared" ref="M209:M224" si="72">TRUNC(C209*L209,0)</f>
        <v>0</v>
      </c>
      <c r="N209" s="1265"/>
      <c r="P209" s="495"/>
    </row>
    <row r="210" spans="1:16" ht="21.95" customHeight="1">
      <c r="A210" s="537" t="s">
        <v>242</v>
      </c>
      <c r="B210" s="491"/>
      <c r="C210" s="501">
        <f>0.25*$O$32</f>
        <v>9.6361500000000003E-2</v>
      </c>
      <c r="D210" s="1266" t="s">
        <v>269</v>
      </c>
      <c r="E210" s="493">
        <f t="shared" si="69"/>
        <v>22689</v>
      </c>
      <c r="F210" s="493">
        <f>'단가(영향조사)'!$B$7</f>
        <v>235459</v>
      </c>
      <c r="G210" s="493">
        <f t="shared" si="70"/>
        <v>22689</v>
      </c>
      <c r="H210" s="493"/>
      <c r="I210" s="493"/>
      <c r="J210" s="493"/>
      <c r="K210" s="493">
        <f t="shared" si="71"/>
        <v>0</v>
      </c>
      <c r="L210" s="493"/>
      <c r="M210" s="493">
        <f t="shared" si="72"/>
        <v>0</v>
      </c>
      <c r="N210" s="1265"/>
      <c r="P210" s="495"/>
    </row>
    <row r="211" spans="1:16" ht="21.95" customHeight="1">
      <c r="A211" s="537" t="s">
        <v>224</v>
      </c>
      <c r="B211" s="491"/>
      <c r="C211" s="501">
        <v>0</v>
      </c>
      <c r="D211" s="1266" t="s">
        <v>269</v>
      </c>
      <c r="E211" s="493">
        <f t="shared" si="69"/>
        <v>0</v>
      </c>
      <c r="F211" s="493">
        <f>'단가(영향조사)'!$B$9</f>
        <v>250087</v>
      </c>
      <c r="G211" s="493">
        <f t="shared" si="70"/>
        <v>0</v>
      </c>
      <c r="H211" s="493"/>
      <c r="I211" s="493"/>
      <c r="J211" s="493"/>
      <c r="K211" s="493">
        <f t="shared" si="71"/>
        <v>0</v>
      </c>
      <c r="L211" s="493"/>
      <c r="M211" s="493">
        <f t="shared" si="72"/>
        <v>0</v>
      </c>
      <c r="N211" s="1265"/>
      <c r="P211" s="495"/>
    </row>
    <row r="212" spans="1:16" ht="21.95" customHeight="1">
      <c r="A212" s="537" t="s">
        <v>145</v>
      </c>
      <c r="B212" s="491"/>
      <c r="C212" s="501">
        <v>0</v>
      </c>
      <c r="D212" s="1266" t="s">
        <v>269</v>
      </c>
      <c r="E212" s="493">
        <f t="shared" si="69"/>
        <v>0</v>
      </c>
      <c r="F212" s="493">
        <f>'단가(영향조사)'!$B$10</f>
        <v>218142</v>
      </c>
      <c r="G212" s="493">
        <f t="shared" si="70"/>
        <v>0</v>
      </c>
      <c r="H212" s="493"/>
      <c r="I212" s="493"/>
      <c r="J212" s="493"/>
      <c r="K212" s="493">
        <f t="shared" si="71"/>
        <v>0</v>
      </c>
      <c r="L212" s="493"/>
      <c r="M212" s="493">
        <f t="shared" si="72"/>
        <v>0</v>
      </c>
      <c r="N212" s="1265"/>
      <c r="P212" s="495"/>
    </row>
    <row r="213" spans="1:16" ht="21.95" customHeight="1">
      <c r="A213" s="537" t="s">
        <v>681</v>
      </c>
      <c r="B213" s="491"/>
      <c r="C213" s="501"/>
      <c r="D213" s="1266" t="s">
        <v>269</v>
      </c>
      <c r="E213" s="493">
        <f t="shared" si="69"/>
        <v>0</v>
      </c>
      <c r="F213" s="493"/>
      <c r="G213" s="493">
        <f t="shared" si="70"/>
        <v>0</v>
      </c>
      <c r="H213" s="493">
        <f>'단가(영향조사)'!$B$11</f>
        <v>232562</v>
      </c>
      <c r="I213" s="493">
        <f>TRUNC(C213*H213,0)</f>
        <v>0</v>
      </c>
      <c r="J213" s="493"/>
      <c r="K213" s="493">
        <f t="shared" si="71"/>
        <v>0</v>
      </c>
      <c r="L213" s="493"/>
      <c r="M213" s="493">
        <f t="shared" si="72"/>
        <v>0</v>
      </c>
      <c r="N213" s="1265"/>
      <c r="P213" s="495"/>
    </row>
    <row r="214" spans="1:16" ht="21.95" customHeight="1">
      <c r="A214" s="537" t="s">
        <v>134</v>
      </c>
      <c r="B214" s="491"/>
      <c r="C214" s="501"/>
      <c r="D214" s="1266" t="s">
        <v>269</v>
      </c>
      <c r="E214" s="493">
        <f t="shared" si="69"/>
        <v>0</v>
      </c>
      <c r="F214" s="493"/>
      <c r="G214" s="493">
        <f t="shared" si="70"/>
        <v>0</v>
      </c>
      <c r="H214" s="493">
        <f>'단가(영향조사)'!$B$12</f>
        <v>226122</v>
      </c>
      <c r="I214" s="493">
        <f>TRUNC(C214*H214,0)</f>
        <v>0</v>
      </c>
      <c r="J214" s="493"/>
      <c r="K214" s="493">
        <f t="shared" si="71"/>
        <v>0</v>
      </c>
      <c r="L214" s="493"/>
      <c r="M214" s="493">
        <f t="shared" si="72"/>
        <v>0</v>
      </c>
      <c r="N214" s="1265"/>
      <c r="P214" s="495"/>
    </row>
    <row r="215" spans="1:16" ht="21.95" customHeight="1">
      <c r="A215" s="537" t="s">
        <v>223</v>
      </c>
      <c r="B215" s="491"/>
      <c r="C215" s="501"/>
      <c r="D215" s="1266" t="s">
        <v>269</v>
      </c>
      <c r="E215" s="493">
        <f t="shared" si="69"/>
        <v>0</v>
      </c>
      <c r="F215" s="493"/>
      <c r="G215" s="493">
        <f t="shared" si="70"/>
        <v>0</v>
      </c>
      <c r="H215" s="493">
        <f>'단가(영향조사)'!$B$13</f>
        <v>172068</v>
      </c>
      <c r="I215" s="493">
        <f>TRUNC(C215*H215,0)</f>
        <v>0</v>
      </c>
      <c r="J215" s="493"/>
      <c r="K215" s="493">
        <f t="shared" si="71"/>
        <v>0</v>
      </c>
      <c r="L215" s="493"/>
      <c r="M215" s="493">
        <f t="shared" si="72"/>
        <v>0</v>
      </c>
      <c r="N215" s="1265"/>
      <c r="P215" s="495"/>
    </row>
    <row r="216" spans="1:16" ht="21.95" customHeight="1">
      <c r="A216" s="533" t="s">
        <v>682</v>
      </c>
      <c r="B216" s="491"/>
      <c r="C216" s="501"/>
      <c r="D216" s="1266"/>
      <c r="E216" s="493"/>
      <c r="F216" s="493"/>
      <c r="G216" s="493">
        <f t="shared" si="70"/>
        <v>0</v>
      </c>
      <c r="H216" s="493"/>
      <c r="I216" s="493"/>
      <c r="J216" s="493"/>
      <c r="K216" s="493">
        <f t="shared" si="71"/>
        <v>0</v>
      </c>
      <c r="L216" s="493"/>
      <c r="M216" s="493">
        <f t="shared" si="72"/>
        <v>0</v>
      </c>
      <c r="N216" s="1265"/>
      <c r="P216" s="495"/>
    </row>
    <row r="217" spans="1:16" ht="21.95" customHeight="1">
      <c r="A217" s="537"/>
      <c r="B217" s="491"/>
      <c r="C217" s="501"/>
      <c r="D217" s="1266"/>
      <c r="E217" s="493"/>
      <c r="F217" s="493"/>
      <c r="G217" s="493">
        <f t="shared" si="70"/>
        <v>0</v>
      </c>
      <c r="H217" s="493"/>
      <c r="I217" s="493"/>
      <c r="J217" s="493"/>
      <c r="K217" s="493">
        <f t="shared" si="71"/>
        <v>0</v>
      </c>
      <c r="L217" s="493"/>
      <c r="M217" s="493">
        <f t="shared" si="72"/>
        <v>0</v>
      </c>
      <c r="N217" s="1265"/>
      <c r="P217" s="495"/>
    </row>
    <row r="218" spans="1:16" ht="21.95" customHeight="1">
      <c r="A218" s="537"/>
      <c r="B218" s="491"/>
      <c r="C218" s="501"/>
      <c r="D218" s="1266"/>
      <c r="E218" s="493"/>
      <c r="F218" s="493"/>
      <c r="G218" s="493">
        <f t="shared" si="70"/>
        <v>0</v>
      </c>
      <c r="H218" s="493"/>
      <c r="I218" s="493"/>
      <c r="J218" s="493"/>
      <c r="K218" s="493">
        <f t="shared" si="71"/>
        <v>0</v>
      </c>
      <c r="L218" s="493"/>
      <c r="M218" s="493">
        <f t="shared" si="72"/>
        <v>0</v>
      </c>
      <c r="N218" s="1265"/>
      <c r="P218" s="495"/>
    </row>
    <row r="219" spans="1:16" ht="21.95" customHeight="1">
      <c r="A219" s="537"/>
      <c r="B219" s="491"/>
      <c r="C219" s="501"/>
      <c r="D219" s="1266"/>
      <c r="E219" s="493"/>
      <c r="F219" s="493"/>
      <c r="G219" s="493">
        <f t="shared" si="70"/>
        <v>0</v>
      </c>
      <c r="H219" s="493"/>
      <c r="I219" s="493"/>
      <c r="J219" s="493"/>
      <c r="K219" s="493">
        <f t="shared" si="71"/>
        <v>0</v>
      </c>
      <c r="L219" s="493"/>
      <c r="M219" s="493">
        <f t="shared" si="72"/>
        <v>0</v>
      </c>
      <c r="N219" s="1265"/>
      <c r="P219" s="495"/>
    </row>
    <row r="220" spans="1:16" ht="21.95" customHeight="1">
      <c r="A220" s="537"/>
      <c r="B220" s="491"/>
      <c r="C220" s="501"/>
      <c r="D220" s="1266"/>
      <c r="E220" s="493"/>
      <c r="F220" s="493"/>
      <c r="G220" s="493">
        <f t="shared" si="70"/>
        <v>0</v>
      </c>
      <c r="H220" s="493"/>
      <c r="I220" s="493"/>
      <c r="J220" s="493"/>
      <c r="K220" s="493">
        <f t="shared" si="71"/>
        <v>0</v>
      </c>
      <c r="L220" s="493"/>
      <c r="M220" s="493">
        <f t="shared" si="72"/>
        <v>0</v>
      </c>
      <c r="N220" s="1265"/>
      <c r="P220" s="495"/>
    </row>
    <row r="221" spans="1:16" ht="21.95" customHeight="1">
      <c r="A221" s="533" t="s">
        <v>689</v>
      </c>
      <c r="B221" s="491"/>
      <c r="C221" s="501"/>
      <c r="D221" s="1266"/>
      <c r="E221" s="493"/>
      <c r="F221" s="493"/>
      <c r="G221" s="493">
        <f t="shared" si="70"/>
        <v>0</v>
      </c>
      <c r="H221" s="493"/>
      <c r="I221" s="493"/>
      <c r="J221" s="493"/>
      <c r="K221" s="493">
        <f t="shared" si="71"/>
        <v>0</v>
      </c>
      <c r="L221" s="493"/>
      <c r="M221" s="493">
        <f t="shared" si="72"/>
        <v>0</v>
      </c>
      <c r="N221" s="1265"/>
      <c r="P221" s="495"/>
    </row>
    <row r="222" spans="1:16" ht="21.95" customHeight="1">
      <c r="A222" s="537"/>
      <c r="B222" s="491"/>
      <c r="C222" s="501"/>
      <c r="D222" s="1266"/>
      <c r="E222" s="493"/>
      <c r="F222" s="493"/>
      <c r="G222" s="493">
        <f t="shared" si="70"/>
        <v>0</v>
      </c>
      <c r="H222" s="493"/>
      <c r="I222" s="493"/>
      <c r="J222" s="493"/>
      <c r="K222" s="493">
        <f t="shared" si="71"/>
        <v>0</v>
      </c>
      <c r="L222" s="493"/>
      <c r="M222" s="493">
        <f t="shared" si="72"/>
        <v>0</v>
      </c>
      <c r="N222" s="1265"/>
      <c r="P222" s="495"/>
    </row>
    <row r="223" spans="1:16" ht="21.95" customHeight="1">
      <c r="A223" s="537"/>
      <c r="B223" s="491"/>
      <c r="C223" s="501"/>
      <c r="D223" s="1266"/>
      <c r="E223" s="493"/>
      <c r="F223" s="493"/>
      <c r="G223" s="493">
        <f t="shared" si="70"/>
        <v>0</v>
      </c>
      <c r="H223" s="493"/>
      <c r="I223" s="493"/>
      <c r="J223" s="493"/>
      <c r="K223" s="493">
        <f t="shared" si="71"/>
        <v>0</v>
      </c>
      <c r="L223" s="493"/>
      <c r="M223" s="493">
        <f t="shared" si="72"/>
        <v>0</v>
      </c>
      <c r="N223" s="1265"/>
      <c r="P223" s="495"/>
    </row>
    <row r="224" spans="1:16" ht="21.95" customHeight="1">
      <c r="A224" s="537"/>
      <c r="B224" s="491"/>
      <c r="C224" s="501"/>
      <c r="D224" s="1266"/>
      <c r="E224" s="493"/>
      <c r="F224" s="493"/>
      <c r="G224" s="493">
        <f t="shared" si="70"/>
        <v>0</v>
      </c>
      <c r="H224" s="493"/>
      <c r="I224" s="493"/>
      <c r="J224" s="493"/>
      <c r="K224" s="493">
        <f t="shared" si="71"/>
        <v>0</v>
      </c>
      <c r="L224" s="493"/>
      <c r="M224" s="493">
        <f t="shared" si="72"/>
        <v>0</v>
      </c>
      <c r="N224" s="1265"/>
      <c r="P224" s="495"/>
    </row>
    <row r="225" spans="1:16" ht="21.95" customHeight="1">
      <c r="A225" s="1269" t="s">
        <v>690</v>
      </c>
      <c r="B225" s="542"/>
      <c r="C225" s="543"/>
      <c r="D225" s="1269"/>
      <c r="E225" s="544">
        <f>SUBTOTAL(9,E206:E224)</f>
        <v>93958</v>
      </c>
      <c r="F225" s="544"/>
      <c r="G225" s="544">
        <f>SUBTOTAL(9,G206:G224)</f>
        <v>93958</v>
      </c>
      <c r="H225" s="544"/>
      <c r="I225" s="544">
        <f>SUBTOTAL(9,I206:I224)</f>
        <v>0</v>
      </c>
      <c r="J225" s="544"/>
      <c r="K225" s="544">
        <f>SUBTOTAL(9,K206:K224)</f>
        <v>0</v>
      </c>
      <c r="L225" s="544"/>
      <c r="M225" s="544">
        <f>SUBTOTAL(9,M206:M224)</f>
        <v>0</v>
      </c>
      <c r="N225" s="1268"/>
      <c r="O225" s="545"/>
      <c r="P225" s="546"/>
    </row>
    <row r="226" spans="1:16" ht="21.95" customHeight="1">
      <c r="A226" s="2026" t="s">
        <v>659</v>
      </c>
      <c r="B226" s="1999"/>
      <c r="C226" s="1999"/>
      <c r="D226" s="1999"/>
      <c r="E226" s="1999"/>
      <c r="F226" s="1999"/>
      <c r="G226" s="1999"/>
      <c r="H226" s="1999"/>
      <c r="I226" s="1999"/>
      <c r="J226" s="1999"/>
      <c r="K226" s="1999"/>
      <c r="L226" s="1999"/>
      <c r="M226" s="1999"/>
      <c r="N226" s="2027"/>
      <c r="O226" s="459"/>
      <c r="P226" s="546"/>
    </row>
    <row r="227" spans="1:16" ht="21.95" customHeight="1">
      <c r="A227" s="547" t="s">
        <v>730</v>
      </c>
      <c r="B227" s="516"/>
      <c r="C227" s="517"/>
      <c r="D227" s="465"/>
      <c r="E227" s="516"/>
      <c r="F227" s="516"/>
      <c r="G227" s="516"/>
      <c r="H227" s="516"/>
      <c r="I227" s="516"/>
      <c r="J227" s="516"/>
      <c r="K227" s="516"/>
      <c r="L227" s="516"/>
      <c r="M227" s="516"/>
      <c r="N227" s="549">
        <f>C237+15</f>
        <v>15</v>
      </c>
      <c r="O227" s="550"/>
      <c r="P227" s="546"/>
    </row>
    <row r="228" spans="1:16" ht="21.95" customHeight="1">
      <c r="A228" s="2036" t="s">
        <v>646</v>
      </c>
      <c r="B228" s="2025" t="s">
        <v>647</v>
      </c>
      <c r="C228" s="2037" t="s">
        <v>118</v>
      </c>
      <c r="D228" s="2036" t="s">
        <v>95</v>
      </c>
      <c r="E228" s="2025" t="s">
        <v>648</v>
      </c>
      <c r="F228" s="2038" t="s">
        <v>641</v>
      </c>
      <c r="G228" s="2038"/>
      <c r="H228" s="2039" t="s">
        <v>643</v>
      </c>
      <c r="I228" s="2040"/>
      <c r="J228" s="2040"/>
      <c r="K228" s="2040"/>
      <c r="L228" s="2040"/>
      <c r="M228" s="2041"/>
      <c r="N228" s="2025" t="s">
        <v>649</v>
      </c>
      <c r="P228" s="546"/>
    </row>
    <row r="229" spans="1:16" ht="21.95" customHeight="1">
      <c r="A229" s="2036"/>
      <c r="B229" s="2025"/>
      <c r="C229" s="2037"/>
      <c r="D229" s="2036"/>
      <c r="E229" s="2025"/>
      <c r="F229" s="2025" t="s">
        <v>650</v>
      </c>
      <c r="G229" s="2025"/>
      <c r="H229" s="2025" t="s">
        <v>121</v>
      </c>
      <c r="I229" s="2025"/>
      <c r="J229" s="2025" t="s">
        <v>122</v>
      </c>
      <c r="K229" s="2025"/>
      <c r="L229" s="2025" t="s">
        <v>651</v>
      </c>
      <c r="M229" s="2025"/>
      <c r="N229" s="2025"/>
      <c r="P229" s="546"/>
    </row>
    <row r="230" spans="1:16" ht="21.95" customHeight="1">
      <c r="A230" s="2036"/>
      <c r="B230" s="2025"/>
      <c r="C230" s="2037"/>
      <c r="D230" s="2036"/>
      <c r="E230" s="2025"/>
      <c r="F230" s="1265" t="s">
        <v>125</v>
      </c>
      <c r="G230" s="1265" t="s">
        <v>126</v>
      </c>
      <c r="H230" s="1265" t="s">
        <v>125</v>
      </c>
      <c r="I230" s="1265" t="s">
        <v>126</v>
      </c>
      <c r="J230" s="1265" t="s">
        <v>125</v>
      </c>
      <c r="K230" s="1265" t="s">
        <v>126</v>
      </c>
      <c r="L230" s="1265" t="s">
        <v>125</v>
      </c>
      <c r="M230" s="1265" t="s">
        <v>126</v>
      </c>
      <c r="N230" s="2025"/>
      <c r="P230" s="546"/>
    </row>
    <row r="231" spans="1:16" ht="21.95" customHeight="1">
      <c r="A231" s="533" t="s">
        <v>674</v>
      </c>
      <c r="B231" s="491"/>
      <c r="C231" s="501"/>
      <c r="D231" s="1266"/>
      <c r="E231" s="493"/>
      <c r="F231" s="493"/>
      <c r="G231" s="493">
        <f t="shared" ref="G231:G232" si="73">TRUNC(C231*F231,0)</f>
        <v>0</v>
      </c>
      <c r="H231" s="493"/>
      <c r="I231" s="493"/>
      <c r="J231" s="493"/>
      <c r="K231" s="493">
        <f t="shared" ref="K231:K232" si="74">TRUNC(C231*J231,0)</f>
        <v>0</v>
      </c>
      <c r="L231" s="493"/>
      <c r="M231" s="493">
        <f t="shared" ref="M231:M232" si="75">TRUNC(C231*L231,0)</f>
        <v>0</v>
      </c>
      <c r="N231" s="1265" t="s">
        <v>1548</v>
      </c>
      <c r="P231" s="1391" t="s">
        <v>1549</v>
      </c>
    </row>
    <row r="232" spans="1:16" ht="21.95" customHeight="1">
      <c r="A232" s="537" t="s">
        <v>143</v>
      </c>
      <c r="B232" s="491"/>
      <c r="C232" s="501"/>
      <c r="D232" s="1266" t="s">
        <v>269</v>
      </c>
      <c r="E232" s="493">
        <f t="shared" ref="E232:E240" si="76">SUM(G232,I232,K232,M232)</f>
        <v>0</v>
      </c>
      <c r="F232" s="493">
        <f>'단가(영향조사)'!$B$4</f>
        <v>373353</v>
      </c>
      <c r="G232" s="493">
        <f t="shared" si="73"/>
        <v>0</v>
      </c>
      <c r="H232" s="493"/>
      <c r="I232" s="493"/>
      <c r="J232" s="493"/>
      <c r="K232" s="493">
        <f t="shared" si="74"/>
        <v>0</v>
      </c>
      <c r="L232" s="493"/>
      <c r="M232" s="493">
        <f t="shared" si="75"/>
        <v>0</v>
      </c>
      <c r="N232" s="1265"/>
      <c r="P232" s="546"/>
    </row>
    <row r="233" spans="1:16" ht="21.95" customHeight="1">
      <c r="A233" s="537" t="s">
        <v>144</v>
      </c>
      <c r="B233" s="491"/>
      <c r="C233" s="501"/>
      <c r="D233" s="1266" t="s">
        <v>269</v>
      </c>
      <c r="E233" s="493">
        <f t="shared" si="76"/>
        <v>0</v>
      </c>
      <c r="F233" s="493">
        <f>'단가(영향조사)'!$B$5</f>
        <v>310884</v>
      </c>
      <c r="G233" s="493">
        <f>TRUNC(C233*F233,0)</f>
        <v>0</v>
      </c>
      <c r="H233" s="493"/>
      <c r="I233" s="493"/>
      <c r="J233" s="493"/>
      <c r="K233" s="493">
        <f>TRUNC(C233*J233,0)</f>
        <v>0</v>
      </c>
      <c r="L233" s="493"/>
      <c r="M233" s="493">
        <f>TRUNC(C233*L233,0)</f>
        <v>0</v>
      </c>
      <c r="N233" s="1265"/>
      <c r="P233" s="546"/>
    </row>
    <row r="234" spans="1:16" ht="21.95" customHeight="1">
      <c r="A234" s="537" t="s">
        <v>136</v>
      </c>
      <c r="B234" s="491"/>
      <c r="C234" s="501"/>
      <c r="D234" s="1266" t="s">
        <v>269</v>
      </c>
      <c r="E234" s="493">
        <f t="shared" si="76"/>
        <v>0</v>
      </c>
      <c r="F234" s="493">
        <f>'단가(영향조사)'!$B$6</f>
        <v>295138</v>
      </c>
      <c r="G234" s="493">
        <f t="shared" ref="G234:G249" si="77">TRUNC(C234*F234,0)</f>
        <v>0</v>
      </c>
      <c r="H234" s="493"/>
      <c r="I234" s="493"/>
      <c r="J234" s="493"/>
      <c r="K234" s="493">
        <f t="shared" ref="K234:K249" si="78">TRUNC(C234*J234,0)</f>
        <v>0</v>
      </c>
      <c r="L234" s="493"/>
      <c r="M234" s="493">
        <f t="shared" ref="M234:M249" si="79">TRUNC(C234*L234,0)</f>
        <v>0</v>
      </c>
      <c r="N234" s="1265"/>
      <c r="P234" s="546"/>
    </row>
    <row r="235" spans="1:16" ht="21.95" customHeight="1">
      <c r="A235" s="537" t="s">
        <v>242</v>
      </c>
      <c r="B235" s="491"/>
      <c r="C235" s="501"/>
      <c r="D235" s="1266" t="s">
        <v>269</v>
      </c>
      <c r="E235" s="493">
        <f t="shared" si="76"/>
        <v>0</v>
      </c>
      <c r="F235" s="493">
        <f>'단가(영향조사)'!$B$7</f>
        <v>235459</v>
      </c>
      <c r="G235" s="493">
        <f t="shared" si="77"/>
        <v>0</v>
      </c>
      <c r="H235" s="493"/>
      <c r="I235" s="493"/>
      <c r="J235" s="493"/>
      <c r="K235" s="493">
        <f t="shared" si="78"/>
        <v>0</v>
      </c>
      <c r="L235" s="493"/>
      <c r="M235" s="493">
        <f t="shared" si="79"/>
        <v>0</v>
      </c>
      <c r="N235" s="1265"/>
      <c r="P235" s="546"/>
    </row>
    <row r="236" spans="1:16" ht="21.95" customHeight="1">
      <c r="A236" s="537" t="s">
        <v>224</v>
      </c>
      <c r="B236" s="491"/>
      <c r="C236" s="501"/>
      <c r="D236" s="1266" t="s">
        <v>269</v>
      </c>
      <c r="E236" s="493">
        <f t="shared" si="76"/>
        <v>0</v>
      </c>
      <c r="F236" s="493">
        <f>'단가(영향조사)'!$B$9</f>
        <v>250087</v>
      </c>
      <c r="G236" s="493">
        <f t="shared" si="77"/>
        <v>0</v>
      </c>
      <c r="H236" s="493"/>
      <c r="I236" s="493"/>
      <c r="J236" s="493"/>
      <c r="K236" s="493">
        <f t="shared" si="78"/>
        <v>0</v>
      </c>
      <c r="L236" s="493"/>
      <c r="M236" s="493">
        <f t="shared" si="79"/>
        <v>0</v>
      </c>
      <c r="N236" s="1265"/>
      <c r="P236" s="546"/>
    </row>
    <row r="237" spans="1:16" ht="21.95" customHeight="1">
      <c r="A237" s="537" t="s">
        <v>145</v>
      </c>
      <c r="B237" s="491"/>
      <c r="C237" s="501">
        <f>0.82*0</f>
        <v>0</v>
      </c>
      <c r="D237" s="1266" t="s">
        <v>269</v>
      </c>
      <c r="E237" s="493">
        <f t="shared" si="76"/>
        <v>0</v>
      </c>
      <c r="F237" s="493">
        <f>'단가(영향조사)'!$B$10</f>
        <v>218142</v>
      </c>
      <c r="G237" s="493">
        <f t="shared" si="77"/>
        <v>0</v>
      </c>
      <c r="H237" s="493"/>
      <c r="I237" s="493"/>
      <c r="J237" s="493"/>
      <c r="K237" s="493">
        <f t="shared" si="78"/>
        <v>0</v>
      </c>
      <c r="L237" s="493"/>
      <c r="M237" s="493">
        <f t="shared" si="79"/>
        <v>0</v>
      </c>
      <c r="N237" s="1265"/>
      <c r="P237" s="546"/>
    </row>
    <row r="238" spans="1:16" ht="21.95" customHeight="1">
      <c r="A238" s="537" t="s">
        <v>681</v>
      </c>
      <c r="B238" s="491"/>
      <c r="C238" s="501"/>
      <c r="D238" s="1266" t="s">
        <v>269</v>
      </c>
      <c r="E238" s="493">
        <f t="shared" si="76"/>
        <v>0</v>
      </c>
      <c r="F238" s="493"/>
      <c r="G238" s="493">
        <f t="shared" si="77"/>
        <v>0</v>
      </c>
      <c r="H238" s="493">
        <f>'단가(영향조사)'!$B$11</f>
        <v>232562</v>
      </c>
      <c r="I238" s="493">
        <f>TRUNC(C238*H238,0)</f>
        <v>0</v>
      </c>
      <c r="J238" s="493"/>
      <c r="K238" s="493">
        <f t="shared" si="78"/>
        <v>0</v>
      </c>
      <c r="L238" s="493"/>
      <c r="M238" s="493">
        <f t="shared" si="79"/>
        <v>0</v>
      </c>
      <c r="N238" s="1265"/>
      <c r="P238" s="546"/>
    </row>
    <row r="239" spans="1:16" ht="21.95" customHeight="1">
      <c r="A239" s="537" t="s">
        <v>134</v>
      </c>
      <c r="B239" s="491"/>
      <c r="C239" s="501"/>
      <c r="D239" s="1266" t="s">
        <v>269</v>
      </c>
      <c r="E239" s="493">
        <f t="shared" si="76"/>
        <v>0</v>
      </c>
      <c r="F239" s="493"/>
      <c r="G239" s="493">
        <f t="shared" si="77"/>
        <v>0</v>
      </c>
      <c r="H239" s="493">
        <f>'단가(영향조사)'!$B$12</f>
        <v>226122</v>
      </c>
      <c r="I239" s="493">
        <f>TRUNC(C239*H239,0)</f>
        <v>0</v>
      </c>
      <c r="J239" s="493"/>
      <c r="K239" s="493">
        <f t="shared" si="78"/>
        <v>0</v>
      </c>
      <c r="L239" s="493"/>
      <c r="M239" s="493">
        <f t="shared" si="79"/>
        <v>0</v>
      </c>
      <c r="N239" s="1265"/>
      <c r="P239" s="546"/>
    </row>
    <row r="240" spans="1:16" ht="21.95" customHeight="1">
      <c r="A240" s="537" t="s">
        <v>223</v>
      </c>
      <c r="B240" s="491"/>
      <c r="C240" s="501">
        <f>0.82*0</f>
        <v>0</v>
      </c>
      <c r="D240" s="1266" t="s">
        <v>269</v>
      </c>
      <c r="E240" s="493">
        <f t="shared" si="76"/>
        <v>0</v>
      </c>
      <c r="F240" s="493"/>
      <c r="G240" s="493">
        <f t="shared" si="77"/>
        <v>0</v>
      </c>
      <c r="H240" s="493">
        <f>'단가(영향조사)'!$B$13</f>
        <v>172068</v>
      </c>
      <c r="I240" s="493">
        <f>TRUNC(C240*H240,0)</f>
        <v>0</v>
      </c>
      <c r="J240" s="493"/>
      <c r="K240" s="493">
        <f t="shared" si="78"/>
        <v>0</v>
      </c>
      <c r="L240" s="493"/>
      <c r="M240" s="493">
        <f t="shared" si="79"/>
        <v>0</v>
      </c>
      <c r="N240" s="1265"/>
      <c r="P240" s="546"/>
    </row>
    <row r="241" spans="1:16" ht="21.95" customHeight="1">
      <c r="A241" s="533" t="s">
        <v>682</v>
      </c>
      <c r="B241" s="491"/>
      <c r="C241" s="501"/>
      <c r="D241" s="1266"/>
      <c r="E241" s="493"/>
      <c r="F241" s="493"/>
      <c r="G241" s="493">
        <f t="shared" si="77"/>
        <v>0</v>
      </c>
      <c r="H241" s="493"/>
      <c r="I241" s="493"/>
      <c r="J241" s="493"/>
      <c r="K241" s="493">
        <f t="shared" si="78"/>
        <v>0</v>
      </c>
      <c r="L241" s="493"/>
      <c r="M241" s="493">
        <f t="shared" si="79"/>
        <v>0</v>
      </c>
      <c r="N241" s="1265"/>
      <c r="P241" s="546"/>
    </row>
    <row r="242" spans="1:16" ht="21.95" customHeight="1">
      <c r="A242" s="537" t="s">
        <v>738</v>
      </c>
      <c r="B242" s="1265" t="s">
        <v>739</v>
      </c>
      <c r="C242" s="490">
        <v>0</v>
      </c>
      <c r="D242" s="1266" t="s">
        <v>270</v>
      </c>
      <c r="E242" s="493">
        <f t="shared" ref="E242" si="80">SUM(G242,I242,K242,M242)</f>
        <v>0</v>
      </c>
      <c r="F242" s="493"/>
      <c r="G242" s="493">
        <f t="shared" si="77"/>
        <v>0</v>
      </c>
      <c r="H242" s="493"/>
      <c r="I242" s="493"/>
      <c r="J242" s="493">
        <f>'단가(영향조사)'!$B$17</f>
        <v>1420</v>
      </c>
      <c r="K242" s="493">
        <f t="shared" si="78"/>
        <v>0</v>
      </c>
      <c r="L242" s="493"/>
      <c r="M242" s="493">
        <f t="shared" si="79"/>
        <v>0</v>
      </c>
      <c r="N242" s="1265"/>
      <c r="P242" s="546"/>
    </row>
    <row r="243" spans="1:16" ht="21.95" customHeight="1">
      <c r="A243" s="537"/>
      <c r="B243" s="491"/>
      <c r="C243" s="490"/>
      <c r="D243" s="1266"/>
      <c r="E243" s="493"/>
      <c r="F243" s="493"/>
      <c r="G243" s="493">
        <f t="shared" si="77"/>
        <v>0</v>
      </c>
      <c r="H243" s="493"/>
      <c r="I243" s="493"/>
      <c r="J243" s="493"/>
      <c r="K243" s="493">
        <f t="shared" si="78"/>
        <v>0</v>
      </c>
      <c r="L243" s="493"/>
      <c r="M243" s="493">
        <f t="shared" si="79"/>
        <v>0</v>
      </c>
      <c r="N243" s="1265"/>
      <c r="P243" s="546"/>
    </row>
    <row r="244" spans="1:16" ht="21.95" customHeight="1">
      <c r="A244" s="537"/>
      <c r="B244" s="491"/>
      <c r="C244" s="490"/>
      <c r="D244" s="1266"/>
      <c r="E244" s="493"/>
      <c r="F244" s="493"/>
      <c r="G244" s="493">
        <f t="shared" si="77"/>
        <v>0</v>
      </c>
      <c r="H244" s="493"/>
      <c r="I244" s="493"/>
      <c r="J244" s="493"/>
      <c r="K244" s="493">
        <f t="shared" si="78"/>
        <v>0</v>
      </c>
      <c r="L244" s="493"/>
      <c r="M244" s="493">
        <f t="shared" si="79"/>
        <v>0</v>
      </c>
      <c r="N244" s="1265"/>
      <c r="P244" s="546"/>
    </row>
    <row r="245" spans="1:16" ht="21.95" customHeight="1">
      <c r="A245" s="537"/>
      <c r="B245" s="491"/>
      <c r="C245" s="490"/>
      <c r="D245" s="1266"/>
      <c r="E245" s="493"/>
      <c r="F245" s="493"/>
      <c r="G245" s="493">
        <f t="shared" si="77"/>
        <v>0</v>
      </c>
      <c r="H245" s="493"/>
      <c r="I245" s="493"/>
      <c r="J245" s="493"/>
      <c r="K245" s="493">
        <f t="shared" si="78"/>
        <v>0</v>
      </c>
      <c r="L245" s="493"/>
      <c r="M245" s="493">
        <f t="shared" si="79"/>
        <v>0</v>
      </c>
      <c r="N245" s="1265"/>
      <c r="P245" s="546"/>
    </row>
    <row r="246" spans="1:16" ht="21.95" customHeight="1">
      <c r="A246" s="533" t="s">
        <v>689</v>
      </c>
      <c r="B246" s="491"/>
      <c r="C246" s="490"/>
      <c r="D246" s="1266"/>
      <c r="E246" s="493"/>
      <c r="F246" s="493"/>
      <c r="G246" s="493">
        <f t="shared" si="77"/>
        <v>0</v>
      </c>
      <c r="H246" s="493"/>
      <c r="I246" s="493"/>
      <c r="J246" s="493"/>
      <c r="K246" s="493">
        <f t="shared" si="78"/>
        <v>0</v>
      </c>
      <c r="L246" s="493"/>
      <c r="M246" s="493">
        <f t="shared" si="79"/>
        <v>0</v>
      </c>
      <c r="N246" s="1265"/>
      <c r="P246" s="546"/>
    </row>
    <row r="247" spans="1:16" ht="21.95" customHeight="1">
      <c r="A247" s="537" t="s">
        <v>659</v>
      </c>
      <c r="B247" s="491"/>
      <c r="C247" s="490">
        <v>1</v>
      </c>
      <c r="D247" s="1266" t="s">
        <v>105</v>
      </c>
      <c r="E247" s="493">
        <f t="shared" ref="E247:E248" si="81">SUM(G247,I247,K247,M247)</f>
        <v>109400</v>
      </c>
      <c r="F247" s="493"/>
      <c r="G247" s="493">
        <f t="shared" si="77"/>
        <v>0</v>
      </c>
      <c r="H247" s="493"/>
      <c r="I247" s="493"/>
      <c r="J247" s="493"/>
      <c r="K247" s="493">
        <f t="shared" si="78"/>
        <v>0</v>
      </c>
      <c r="L247" s="493">
        <f>'단가(영향조사)'!$B$16</f>
        <v>109400</v>
      </c>
      <c r="M247" s="493">
        <f>TRUNC(C247*L247,0)</f>
        <v>109400</v>
      </c>
      <c r="N247" s="1265"/>
      <c r="P247" s="546"/>
    </row>
    <row r="248" spans="1:16" ht="21.95" customHeight="1">
      <c r="A248" s="537" t="s">
        <v>740</v>
      </c>
      <c r="B248" s="491"/>
      <c r="C248" s="578">
        <f>C237</f>
        <v>0</v>
      </c>
      <c r="D248" s="1266" t="s">
        <v>741</v>
      </c>
      <c r="E248" s="493">
        <f t="shared" si="81"/>
        <v>0</v>
      </c>
      <c r="F248" s="493"/>
      <c r="G248" s="493">
        <f t="shared" si="77"/>
        <v>0</v>
      </c>
      <c r="H248" s="493"/>
      <c r="I248" s="493"/>
      <c r="J248" s="493"/>
      <c r="K248" s="493">
        <f t="shared" si="78"/>
        <v>0</v>
      </c>
      <c r="L248" s="493">
        <f>'단가(영향조사)'!B19</f>
        <v>45118</v>
      </c>
      <c r="M248" s="493">
        <f t="shared" si="79"/>
        <v>0</v>
      </c>
      <c r="N248" s="1265"/>
      <c r="P248" s="546"/>
    </row>
    <row r="249" spans="1:16" ht="21.95" customHeight="1">
      <c r="A249" s="537"/>
      <c r="B249" s="491"/>
      <c r="C249" s="490"/>
      <c r="D249" s="1266"/>
      <c r="E249" s="493"/>
      <c r="F249" s="493"/>
      <c r="G249" s="493">
        <f t="shared" si="77"/>
        <v>0</v>
      </c>
      <c r="H249" s="493"/>
      <c r="I249" s="493"/>
      <c r="J249" s="493"/>
      <c r="K249" s="493">
        <f t="shared" si="78"/>
        <v>0</v>
      </c>
      <c r="L249" s="493"/>
      <c r="M249" s="493">
        <f t="shared" si="79"/>
        <v>0</v>
      </c>
      <c r="N249" s="1265"/>
      <c r="P249" s="546"/>
    </row>
    <row r="250" spans="1:16" ht="21.95" customHeight="1">
      <c r="A250" s="1269" t="s">
        <v>690</v>
      </c>
      <c r="B250" s="542"/>
      <c r="C250" s="543"/>
      <c r="D250" s="1269"/>
      <c r="E250" s="544">
        <f>SUBTOTAL(9,E231:E249)</f>
        <v>109400</v>
      </c>
      <c r="F250" s="544"/>
      <c r="G250" s="544">
        <f>SUBTOTAL(9,G231:G249)</f>
        <v>0</v>
      </c>
      <c r="H250" s="544"/>
      <c r="I250" s="544">
        <f>SUBTOTAL(9,I231:I249)</f>
        <v>0</v>
      </c>
      <c r="J250" s="544"/>
      <c r="K250" s="544">
        <f>SUBTOTAL(9,K231:K249)</f>
        <v>0</v>
      </c>
      <c r="L250" s="544"/>
      <c r="M250" s="544">
        <f>SUBTOTAL(9,M231:M249)</f>
        <v>109400</v>
      </c>
      <c r="N250" s="1268"/>
      <c r="O250" s="545"/>
      <c r="P250" s="546"/>
    </row>
    <row r="251" spans="1:16" ht="21.95" customHeight="1">
      <c r="A251" s="2026" t="s">
        <v>742</v>
      </c>
      <c r="B251" s="1999"/>
      <c r="C251" s="1999"/>
      <c r="D251" s="1999"/>
      <c r="E251" s="1999"/>
      <c r="F251" s="1999"/>
      <c r="G251" s="1999"/>
      <c r="H251" s="1999"/>
      <c r="I251" s="1999"/>
      <c r="J251" s="1999"/>
      <c r="K251" s="1999"/>
      <c r="L251" s="1999"/>
      <c r="M251" s="1999"/>
      <c r="N251" s="2027"/>
      <c r="O251" s="459"/>
      <c r="P251" s="460"/>
    </row>
    <row r="252" spans="1:16" ht="21.95" customHeight="1">
      <c r="A252" s="547" t="s">
        <v>743</v>
      </c>
      <c r="B252" s="516"/>
      <c r="C252" s="517"/>
      <c r="D252" s="465"/>
      <c r="E252" s="516"/>
      <c r="F252" s="516"/>
      <c r="G252" s="516"/>
      <c r="H252" s="516"/>
      <c r="I252" s="516"/>
      <c r="J252" s="516"/>
      <c r="K252" s="516"/>
      <c r="L252" s="516"/>
      <c r="M252" s="516"/>
      <c r="N252" s="1389">
        <f>C259</f>
        <v>0.4818075</v>
      </c>
      <c r="O252" s="519"/>
    </row>
    <row r="253" spans="1:16" ht="21.95" customHeight="1">
      <c r="A253" s="2036" t="s">
        <v>646</v>
      </c>
      <c r="B253" s="2025" t="s">
        <v>647</v>
      </c>
      <c r="C253" s="2037" t="s">
        <v>118</v>
      </c>
      <c r="D253" s="2036" t="s">
        <v>95</v>
      </c>
      <c r="E253" s="2025" t="s">
        <v>648</v>
      </c>
      <c r="F253" s="2038" t="s">
        <v>641</v>
      </c>
      <c r="G253" s="2038"/>
      <c r="H253" s="2039" t="s">
        <v>643</v>
      </c>
      <c r="I253" s="2040"/>
      <c r="J253" s="2040"/>
      <c r="K253" s="2040"/>
      <c r="L253" s="2040"/>
      <c r="M253" s="2041"/>
      <c r="N253" s="2025" t="s">
        <v>649</v>
      </c>
      <c r="P253" s="467"/>
    </row>
    <row r="254" spans="1:16" ht="21.95" customHeight="1">
      <c r="A254" s="2036"/>
      <c r="B254" s="2025"/>
      <c r="C254" s="2037"/>
      <c r="D254" s="2036"/>
      <c r="E254" s="2025"/>
      <c r="F254" s="2025" t="s">
        <v>650</v>
      </c>
      <c r="G254" s="2025"/>
      <c r="H254" s="2025" t="s">
        <v>121</v>
      </c>
      <c r="I254" s="2025"/>
      <c r="J254" s="2025" t="s">
        <v>122</v>
      </c>
      <c r="K254" s="2025"/>
      <c r="L254" s="2025" t="s">
        <v>651</v>
      </c>
      <c r="M254" s="2025"/>
      <c r="N254" s="2025"/>
      <c r="P254" s="467"/>
    </row>
    <row r="255" spans="1:16" ht="21.95" customHeight="1">
      <c r="A255" s="2036"/>
      <c r="B255" s="2025"/>
      <c r="C255" s="2037"/>
      <c r="D255" s="2036"/>
      <c r="E255" s="2025"/>
      <c r="F255" s="1265" t="s">
        <v>125</v>
      </c>
      <c r="G255" s="1265" t="s">
        <v>126</v>
      </c>
      <c r="H255" s="1265" t="s">
        <v>125</v>
      </c>
      <c r="I255" s="1265" t="s">
        <v>126</v>
      </c>
      <c r="J255" s="1265" t="s">
        <v>125</v>
      </c>
      <c r="K255" s="1265" t="s">
        <v>126</v>
      </c>
      <c r="L255" s="1265" t="s">
        <v>125</v>
      </c>
      <c r="M255" s="1265" t="s">
        <v>126</v>
      </c>
      <c r="N255" s="2025"/>
      <c r="P255" s="467"/>
    </row>
    <row r="256" spans="1:16" ht="21.95" customHeight="1">
      <c r="A256" s="533" t="s">
        <v>674</v>
      </c>
      <c r="B256" s="491"/>
      <c r="C256" s="501"/>
      <c r="D256" s="1266"/>
      <c r="E256" s="493">
        <f>SUM(G256,K256,M256)</f>
        <v>0</v>
      </c>
      <c r="F256" s="493"/>
      <c r="G256" s="493">
        <f t="shared" ref="G256:G257" si="82">TRUNC(C256*F256,0)</f>
        <v>0</v>
      </c>
      <c r="H256" s="493"/>
      <c r="I256" s="493"/>
      <c r="J256" s="493"/>
      <c r="K256" s="493">
        <f t="shared" ref="K256:K257" si="83">TRUNC(C256*J256,0)</f>
        <v>0</v>
      </c>
      <c r="L256" s="493"/>
      <c r="M256" s="493">
        <f t="shared" ref="M256:M257" si="84">TRUNC(C256*L256,0)</f>
        <v>0</v>
      </c>
      <c r="N256" s="1265" t="s">
        <v>1546</v>
      </c>
      <c r="P256" s="495"/>
    </row>
    <row r="257" spans="1:16" ht="21.95" customHeight="1">
      <c r="A257" s="537" t="s">
        <v>143</v>
      </c>
      <c r="B257" s="491"/>
      <c r="C257" s="501">
        <f>0.1*$O$32</f>
        <v>3.8544600000000005E-2</v>
      </c>
      <c r="D257" s="1266" t="s">
        <v>269</v>
      </c>
      <c r="E257" s="493">
        <f>SUM(G257,I257,K257,M257)</f>
        <v>14390</v>
      </c>
      <c r="F257" s="493">
        <f>'단가(영향조사)'!$B$4</f>
        <v>373353</v>
      </c>
      <c r="G257" s="493">
        <f t="shared" si="82"/>
        <v>14390</v>
      </c>
      <c r="H257" s="493"/>
      <c r="I257" s="493"/>
      <c r="J257" s="493"/>
      <c r="K257" s="493">
        <f t="shared" si="83"/>
        <v>0</v>
      </c>
      <c r="L257" s="493"/>
      <c r="M257" s="493">
        <f t="shared" si="84"/>
        <v>0</v>
      </c>
      <c r="N257" s="1265"/>
      <c r="P257" s="495"/>
    </row>
    <row r="258" spans="1:16" ht="21.95" customHeight="1">
      <c r="A258" s="537" t="s">
        <v>144</v>
      </c>
      <c r="B258" s="491"/>
      <c r="C258" s="501">
        <v>0</v>
      </c>
      <c r="D258" s="1266" t="s">
        <v>269</v>
      </c>
      <c r="E258" s="493">
        <f>SUM(G258,I258,K258,M258)</f>
        <v>0</v>
      </c>
      <c r="F258" s="493">
        <f>'단가(영향조사)'!$B$5</f>
        <v>310884</v>
      </c>
      <c r="G258" s="493">
        <f>TRUNC(C258*F258,0)</f>
        <v>0</v>
      </c>
      <c r="H258" s="493"/>
      <c r="I258" s="493"/>
      <c r="J258" s="493"/>
      <c r="K258" s="493">
        <f>TRUNC(C258*J258,0)</f>
        <v>0</v>
      </c>
      <c r="L258" s="493"/>
      <c r="M258" s="493">
        <f>TRUNC(C258*L258,0)</f>
        <v>0</v>
      </c>
      <c r="N258" s="1265"/>
      <c r="P258" s="495"/>
    </row>
    <row r="259" spans="1:16" ht="21.95" customHeight="1">
      <c r="A259" s="537" t="s">
        <v>136</v>
      </c>
      <c r="B259" s="491"/>
      <c r="C259" s="501">
        <f>1.25*$O$32</f>
        <v>0.4818075</v>
      </c>
      <c r="D259" s="1266" t="s">
        <v>269</v>
      </c>
      <c r="E259" s="493">
        <f t="shared" ref="E259:E265" si="85">SUM(G259,I259,K259,M259)</f>
        <v>142199</v>
      </c>
      <c r="F259" s="493">
        <f>'단가(영향조사)'!$B$6</f>
        <v>295138</v>
      </c>
      <c r="G259" s="493">
        <f t="shared" ref="G259:G274" si="86">TRUNC(C259*F259,0)</f>
        <v>142199</v>
      </c>
      <c r="H259" s="493"/>
      <c r="I259" s="493"/>
      <c r="J259" s="493"/>
      <c r="K259" s="493">
        <f t="shared" ref="K259:K274" si="87">TRUNC(C259*J259,0)</f>
        <v>0</v>
      </c>
      <c r="L259" s="493"/>
      <c r="M259" s="493">
        <f t="shared" ref="M259:M274" si="88">TRUNC(C259*L259,0)</f>
        <v>0</v>
      </c>
      <c r="N259" s="1265"/>
      <c r="P259" s="495"/>
    </row>
    <row r="260" spans="1:16" ht="21.95" customHeight="1">
      <c r="A260" s="537" t="s">
        <v>242</v>
      </c>
      <c r="B260" s="491"/>
      <c r="C260" s="501">
        <f>0.75*$O$32</f>
        <v>0.28908450000000002</v>
      </c>
      <c r="D260" s="1266" t="s">
        <v>269</v>
      </c>
      <c r="E260" s="493">
        <f t="shared" si="85"/>
        <v>68067</v>
      </c>
      <c r="F260" s="493">
        <f>'단가(영향조사)'!$B$7</f>
        <v>235459</v>
      </c>
      <c r="G260" s="493">
        <f t="shared" si="86"/>
        <v>68067</v>
      </c>
      <c r="H260" s="493"/>
      <c r="I260" s="493"/>
      <c r="J260" s="493"/>
      <c r="K260" s="493">
        <f t="shared" si="87"/>
        <v>0</v>
      </c>
      <c r="L260" s="493"/>
      <c r="M260" s="493">
        <f t="shared" si="88"/>
        <v>0</v>
      </c>
      <c r="N260" s="1265"/>
      <c r="P260" s="495"/>
    </row>
    <row r="261" spans="1:16" ht="21.95" customHeight="1">
      <c r="A261" s="537" t="s">
        <v>224</v>
      </c>
      <c r="B261" s="491"/>
      <c r="C261" s="501">
        <v>0</v>
      </c>
      <c r="D261" s="1266" t="s">
        <v>269</v>
      </c>
      <c r="E261" s="493">
        <f t="shared" si="85"/>
        <v>0</v>
      </c>
      <c r="F261" s="493">
        <f>'단가(영향조사)'!$B$9</f>
        <v>250087</v>
      </c>
      <c r="G261" s="493">
        <f t="shared" si="86"/>
        <v>0</v>
      </c>
      <c r="H261" s="493"/>
      <c r="I261" s="493"/>
      <c r="J261" s="493"/>
      <c r="K261" s="493">
        <f t="shared" si="87"/>
        <v>0</v>
      </c>
      <c r="L261" s="493"/>
      <c r="M261" s="493">
        <f t="shared" si="88"/>
        <v>0</v>
      </c>
      <c r="N261" s="1265"/>
      <c r="P261" s="495"/>
    </row>
    <row r="262" spans="1:16" ht="21.95" customHeight="1">
      <c r="A262" s="537" t="s">
        <v>145</v>
      </c>
      <c r="B262" s="491"/>
      <c r="C262" s="501">
        <v>0</v>
      </c>
      <c r="D262" s="1266" t="s">
        <v>269</v>
      </c>
      <c r="E262" s="493">
        <f t="shared" si="85"/>
        <v>0</v>
      </c>
      <c r="F262" s="493">
        <f>'단가(영향조사)'!$B$10</f>
        <v>218142</v>
      </c>
      <c r="G262" s="493">
        <f t="shared" si="86"/>
        <v>0</v>
      </c>
      <c r="H262" s="493"/>
      <c r="I262" s="493"/>
      <c r="J262" s="493"/>
      <c r="K262" s="493">
        <f t="shared" si="87"/>
        <v>0</v>
      </c>
      <c r="L262" s="493"/>
      <c r="M262" s="493">
        <f t="shared" si="88"/>
        <v>0</v>
      </c>
      <c r="N262" s="1265"/>
      <c r="P262" s="495"/>
    </row>
    <row r="263" spans="1:16" ht="21.95" customHeight="1">
      <c r="A263" s="537" t="s">
        <v>681</v>
      </c>
      <c r="B263" s="491"/>
      <c r="C263" s="501"/>
      <c r="D263" s="1266" t="s">
        <v>269</v>
      </c>
      <c r="E263" s="493">
        <f t="shared" si="85"/>
        <v>0</v>
      </c>
      <c r="F263" s="493"/>
      <c r="G263" s="493">
        <f t="shared" si="86"/>
        <v>0</v>
      </c>
      <c r="H263" s="493">
        <f>'단가(영향조사)'!$B$11</f>
        <v>232562</v>
      </c>
      <c r="I263" s="493">
        <f>TRUNC(C263*H263,0)</f>
        <v>0</v>
      </c>
      <c r="J263" s="493"/>
      <c r="K263" s="493">
        <f t="shared" si="87"/>
        <v>0</v>
      </c>
      <c r="L263" s="493"/>
      <c r="M263" s="493">
        <f t="shared" si="88"/>
        <v>0</v>
      </c>
      <c r="N263" s="1265"/>
      <c r="P263" s="495"/>
    </row>
    <row r="264" spans="1:16" ht="21.95" customHeight="1">
      <c r="A264" s="537" t="s">
        <v>134</v>
      </c>
      <c r="B264" s="491"/>
      <c r="C264" s="501"/>
      <c r="D264" s="1266" t="s">
        <v>269</v>
      </c>
      <c r="E264" s="493">
        <f t="shared" si="85"/>
        <v>0</v>
      </c>
      <c r="F264" s="493"/>
      <c r="G264" s="493">
        <f t="shared" si="86"/>
        <v>0</v>
      </c>
      <c r="H264" s="493">
        <f>'단가(영향조사)'!$B$12</f>
        <v>226122</v>
      </c>
      <c r="I264" s="493">
        <f>TRUNC(C264*H264,0)</f>
        <v>0</v>
      </c>
      <c r="J264" s="493"/>
      <c r="K264" s="493">
        <f t="shared" si="87"/>
        <v>0</v>
      </c>
      <c r="L264" s="493"/>
      <c r="M264" s="493">
        <f t="shared" si="88"/>
        <v>0</v>
      </c>
      <c r="N264" s="1265"/>
      <c r="P264" s="495"/>
    </row>
    <row r="265" spans="1:16" ht="21.95" customHeight="1">
      <c r="A265" s="537" t="s">
        <v>223</v>
      </c>
      <c r="B265" s="491"/>
      <c r="C265" s="501"/>
      <c r="D265" s="1266" t="s">
        <v>269</v>
      </c>
      <c r="E265" s="493">
        <f t="shared" si="85"/>
        <v>0</v>
      </c>
      <c r="F265" s="493"/>
      <c r="G265" s="493">
        <f t="shared" si="86"/>
        <v>0</v>
      </c>
      <c r="H265" s="493">
        <f>'단가(영향조사)'!$B$13</f>
        <v>172068</v>
      </c>
      <c r="I265" s="493">
        <f>TRUNC(C265*H265,0)</f>
        <v>0</v>
      </c>
      <c r="J265" s="493"/>
      <c r="K265" s="493">
        <f t="shared" si="87"/>
        <v>0</v>
      </c>
      <c r="L265" s="493"/>
      <c r="M265" s="493">
        <f t="shared" si="88"/>
        <v>0</v>
      </c>
      <c r="N265" s="1265"/>
      <c r="P265" s="495"/>
    </row>
    <row r="266" spans="1:16" ht="21.95" customHeight="1">
      <c r="A266" s="533" t="s">
        <v>682</v>
      </c>
      <c r="B266" s="491"/>
      <c r="C266" s="501"/>
      <c r="D266" s="1266"/>
      <c r="E266" s="493">
        <f t="shared" ref="E266:E271" si="89">SUM(G266,K266,M266)</f>
        <v>0</v>
      </c>
      <c r="F266" s="493"/>
      <c r="G266" s="493">
        <f t="shared" si="86"/>
        <v>0</v>
      </c>
      <c r="H266" s="493"/>
      <c r="I266" s="493"/>
      <c r="J266" s="493"/>
      <c r="K266" s="493">
        <f t="shared" si="87"/>
        <v>0</v>
      </c>
      <c r="L266" s="493"/>
      <c r="M266" s="493">
        <f t="shared" si="88"/>
        <v>0</v>
      </c>
      <c r="N266" s="1265"/>
      <c r="P266" s="495"/>
    </row>
    <row r="267" spans="1:16" ht="21.95" customHeight="1">
      <c r="A267" s="537"/>
      <c r="B267" s="491"/>
      <c r="C267" s="501"/>
      <c r="D267" s="1266"/>
      <c r="E267" s="493">
        <f t="shared" si="89"/>
        <v>0</v>
      </c>
      <c r="F267" s="493"/>
      <c r="G267" s="493">
        <f t="shared" si="86"/>
        <v>0</v>
      </c>
      <c r="H267" s="493"/>
      <c r="I267" s="493"/>
      <c r="J267" s="493"/>
      <c r="K267" s="493">
        <f t="shared" si="87"/>
        <v>0</v>
      </c>
      <c r="L267" s="493"/>
      <c r="M267" s="493">
        <f t="shared" si="88"/>
        <v>0</v>
      </c>
      <c r="N267" s="1265"/>
      <c r="P267" s="495"/>
    </row>
    <row r="268" spans="1:16" ht="21.95" customHeight="1">
      <c r="A268" s="537"/>
      <c r="B268" s="491"/>
      <c r="C268" s="501"/>
      <c r="D268" s="1266"/>
      <c r="E268" s="493">
        <f t="shared" si="89"/>
        <v>0</v>
      </c>
      <c r="F268" s="493"/>
      <c r="G268" s="493">
        <f t="shared" si="86"/>
        <v>0</v>
      </c>
      <c r="H268" s="493"/>
      <c r="I268" s="493"/>
      <c r="J268" s="493"/>
      <c r="K268" s="493">
        <f t="shared" si="87"/>
        <v>0</v>
      </c>
      <c r="L268" s="493"/>
      <c r="M268" s="493">
        <f t="shared" si="88"/>
        <v>0</v>
      </c>
      <c r="N268" s="1265"/>
      <c r="P268" s="495"/>
    </row>
    <row r="269" spans="1:16" ht="21.95" customHeight="1">
      <c r="A269" s="537"/>
      <c r="B269" s="491"/>
      <c r="C269" s="501"/>
      <c r="D269" s="1266"/>
      <c r="E269" s="493">
        <f t="shared" si="89"/>
        <v>0</v>
      </c>
      <c r="F269" s="493"/>
      <c r="G269" s="493">
        <f t="shared" si="86"/>
        <v>0</v>
      </c>
      <c r="H269" s="493"/>
      <c r="I269" s="493"/>
      <c r="J269" s="493"/>
      <c r="K269" s="493">
        <f t="shared" si="87"/>
        <v>0</v>
      </c>
      <c r="L269" s="493"/>
      <c r="M269" s="493">
        <f t="shared" si="88"/>
        <v>0</v>
      </c>
      <c r="N269" s="1265"/>
      <c r="P269" s="495"/>
    </row>
    <row r="270" spans="1:16" ht="21.95" customHeight="1">
      <c r="A270" s="537"/>
      <c r="B270" s="491"/>
      <c r="C270" s="501"/>
      <c r="D270" s="1266"/>
      <c r="E270" s="493">
        <f t="shared" si="89"/>
        <v>0</v>
      </c>
      <c r="F270" s="493"/>
      <c r="G270" s="493">
        <f t="shared" si="86"/>
        <v>0</v>
      </c>
      <c r="H270" s="493"/>
      <c r="I270" s="493"/>
      <c r="J270" s="493"/>
      <c r="K270" s="493">
        <f t="shared" si="87"/>
        <v>0</v>
      </c>
      <c r="L270" s="493"/>
      <c r="M270" s="493">
        <f t="shared" si="88"/>
        <v>0</v>
      </c>
      <c r="N270" s="1265"/>
      <c r="P270" s="495"/>
    </row>
    <row r="271" spans="1:16" ht="21.95" customHeight="1">
      <c r="A271" s="533" t="s">
        <v>689</v>
      </c>
      <c r="B271" s="491"/>
      <c r="C271" s="501"/>
      <c r="D271" s="1266"/>
      <c r="E271" s="493">
        <f t="shared" si="89"/>
        <v>0</v>
      </c>
      <c r="F271" s="493"/>
      <c r="G271" s="493">
        <f t="shared" si="86"/>
        <v>0</v>
      </c>
      <c r="H271" s="493"/>
      <c r="I271" s="493"/>
      <c r="J271" s="493"/>
      <c r="K271" s="493">
        <f t="shared" si="87"/>
        <v>0</v>
      </c>
      <c r="L271" s="493"/>
      <c r="M271" s="493">
        <f t="shared" si="88"/>
        <v>0</v>
      </c>
      <c r="N271" s="1265"/>
      <c r="P271" s="495"/>
    </row>
    <row r="272" spans="1:16" ht="21.95" customHeight="1">
      <c r="A272" s="537" t="s">
        <v>747</v>
      </c>
      <c r="B272" s="491"/>
      <c r="C272" s="490">
        <v>4</v>
      </c>
      <c r="D272" s="1266" t="s">
        <v>351</v>
      </c>
      <c r="E272" s="493">
        <f t="shared" ref="E272:E274" si="90">SUM(G272,I272,K272,M272)</f>
        <v>40000</v>
      </c>
      <c r="F272" s="493"/>
      <c r="G272" s="493">
        <f t="shared" si="86"/>
        <v>0</v>
      </c>
      <c r="H272" s="493"/>
      <c r="I272" s="493"/>
      <c r="J272" s="493"/>
      <c r="K272" s="493">
        <f t="shared" si="87"/>
        <v>0</v>
      </c>
      <c r="L272" s="493">
        <f>'단가(영향조사)'!B23</f>
        <v>10000</v>
      </c>
      <c r="M272" s="493">
        <f t="shared" si="88"/>
        <v>40000</v>
      </c>
      <c r="N272" s="1265"/>
      <c r="P272" s="495"/>
    </row>
    <row r="273" spans="1:18" ht="21.95" customHeight="1">
      <c r="A273" s="537" t="s">
        <v>748</v>
      </c>
      <c r="B273" s="1265" t="s">
        <v>271</v>
      </c>
      <c r="C273" s="578">
        <f>(50*4)/250</f>
        <v>0.8</v>
      </c>
      <c r="D273" s="1266" t="s">
        <v>351</v>
      </c>
      <c r="E273" s="493">
        <f t="shared" si="90"/>
        <v>5280</v>
      </c>
      <c r="F273" s="493"/>
      <c r="G273" s="493">
        <f t="shared" si="86"/>
        <v>0</v>
      </c>
      <c r="H273" s="493"/>
      <c r="I273" s="493"/>
      <c r="J273" s="493">
        <f>'단가(영향조사)'!B24</f>
        <v>6600</v>
      </c>
      <c r="K273" s="493">
        <f t="shared" si="87"/>
        <v>5280</v>
      </c>
      <c r="L273" s="493"/>
      <c r="M273" s="493">
        <f t="shared" si="88"/>
        <v>0</v>
      </c>
      <c r="N273" s="1267" t="s">
        <v>749</v>
      </c>
      <c r="O273" s="495"/>
      <c r="P273" s="495"/>
    </row>
    <row r="274" spans="1:18" ht="21.95" customHeight="1">
      <c r="A274" s="537" t="s">
        <v>353</v>
      </c>
      <c r="B274" s="1265" t="s">
        <v>750</v>
      </c>
      <c r="C274" s="501">
        <f>200/3000</f>
        <v>6.6666666666666666E-2</v>
      </c>
      <c r="D274" s="1266" t="s">
        <v>270</v>
      </c>
      <c r="E274" s="493">
        <f t="shared" si="90"/>
        <v>68400</v>
      </c>
      <c r="F274" s="493"/>
      <c r="G274" s="493">
        <f t="shared" si="86"/>
        <v>0</v>
      </c>
      <c r="H274" s="493"/>
      <c r="I274" s="493"/>
      <c r="J274" s="493">
        <f>'단가(영향조사)'!B20</f>
        <v>1026000</v>
      </c>
      <c r="K274" s="493">
        <f t="shared" si="87"/>
        <v>68400</v>
      </c>
      <c r="L274" s="493"/>
      <c r="M274" s="493">
        <f t="shared" si="88"/>
        <v>0</v>
      </c>
      <c r="N274" s="1267" t="s">
        <v>751</v>
      </c>
      <c r="O274" s="495"/>
      <c r="P274" s="495"/>
    </row>
    <row r="275" spans="1:18" ht="21.95" customHeight="1">
      <c r="A275" s="1269" t="s">
        <v>690</v>
      </c>
      <c r="B275" s="542"/>
      <c r="C275" s="543"/>
      <c r="D275" s="1269"/>
      <c r="E275" s="544">
        <f>SUBTOTAL(9,E256:E274)</f>
        <v>338336</v>
      </c>
      <c r="F275" s="544"/>
      <c r="G275" s="544">
        <f>SUBTOTAL(9,G256:G274)</f>
        <v>224656</v>
      </c>
      <c r="H275" s="544"/>
      <c r="I275" s="544">
        <f>SUBTOTAL(9,I256:I274)</f>
        <v>0</v>
      </c>
      <c r="J275" s="544"/>
      <c r="K275" s="544">
        <f>SUBTOTAL(9,K256:K274)</f>
        <v>73680</v>
      </c>
      <c r="L275" s="544"/>
      <c r="M275" s="544">
        <f>SUBTOTAL(9,M256:M274)</f>
        <v>40000</v>
      </c>
      <c r="N275" s="1268"/>
      <c r="O275" s="545"/>
      <c r="P275" s="546"/>
    </row>
    <row r="276" spans="1:18" ht="20.100000000000001" hidden="1" customHeight="1">
      <c r="A276" s="2026" t="s">
        <v>752</v>
      </c>
      <c r="B276" s="1999"/>
      <c r="C276" s="1999"/>
      <c r="D276" s="1999"/>
      <c r="E276" s="1999"/>
      <c r="F276" s="1999"/>
      <c r="G276" s="1999"/>
      <c r="H276" s="1999"/>
      <c r="I276" s="1999"/>
      <c r="J276" s="1999"/>
      <c r="K276" s="1999"/>
      <c r="L276" s="1999"/>
      <c r="M276" s="1999"/>
      <c r="N276" s="2027"/>
      <c r="O276" s="459"/>
    </row>
    <row r="277" spans="1:18" ht="20.100000000000001" hidden="1" customHeight="1">
      <c r="A277" s="547" t="s">
        <v>753</v>
      </c>
      <c r="B277" s="516"/>
      <c r="C277" s="517"/>
      <c r="D277" s="465"/>
      <c r="E277" s="516"/>
      <c r="F277" s="516"/>
      <c r="G277" s="516"/>
      <c r="H277" s="516"/>
      <c r="I277" s="516"/>
      <c r="J277" s="516"/>
      <c r="K277" s="516"/>
      <c r="L277" s="516"/>
      <c r="M277" s="516"/>
      <c r="N277" s="518">
        <f>C283</f>
        <v>0</v>
      </c>
      <c r="O277" s="519"/>
    </row>
    <row r="278" spans="1:18" ht="20.100000000000001" hidden="1" customHeight="1">
      <c r="A278" s="2028" t="s">
        <v>754</v>
      </c>
      <c r="B278" s="2030" t="s">
        <v>755</v>
      </c>
      <c r="C278" s="2032" t="s">
        <v>756</v>
      </c>
      <c r="D278" s="2034" t="s">
        <v>757</v>
      </c>
      <c r="E278" s="2030" t="s">
        <v>758</v>
      </c>
      <c r="F278" s="2020" t="s">
        <v>641</v>
      </c>
      <c r="G278" s="2022"/>
      <c r="H278" s="1264"/>
      <c r="I278" s="1264"/>
      <c r="J278" s="2020" t="s">
        <v>643</v>
      </c>
      <c r="K278" s="2021"/>
      <c r="L278" s="2021"/>
      <c r="M278" s="2022"/>
      <c r="N278" s="2023" t="s">
        <v>649</v>
      </c>
    </row>
    <row r="279" spans="1:18" ht="20.100000000000001" hidden="1" customHeight="1">
      <c r="A279" s="2029"/>
      <c r="B279" s="2031"/>
      <c r="C279" s="2033"/>
      <c r="D279" s="2035"/>
      <c r="E279" s="2031"/>
      <c r="F279" s="580" t="s">
        <v>125</v>
      </c>
      <c r="G279" s="580" t="s">
        <v>126</v>
      </c>
      <c r="H279" s="580"/>
      <c r="I279" s="580"/>
      <c r="J279" s="580" t="s">
        <v>125</v>
      </c>
      <c r="K279" s="580" t="s">
        <v>126</v>
      </c>
      <c r="L279" s="580" t="s">
        <v>125</v>
      </c>
      <c r="M279" s="580" t="s">
        <v>126</v>
      </c>
      <c r="N279" s="2024"/>
    </row>
    <row r="280" spans="1:18" s="468" customFormat="1" ht="20.100000000000001" hidden="1" customHeight="1">
      <c r="A280" s="581" t="s">
        <v>208</v>
      </c>
      <c r="B280" s="582"/>
      <c r="C280" s="583"/>
      <c r="D280" s="584"/>
      <c r="E280" s="585"/>
      <c r="F280" s="585"/>
      <c r="G280" s="585"/>
      <c r="H280" s="585"/>
      <c r="I280" s="585"/>
      <c r="J280" s="585"/>
      <c r="K280" s="585"/>
      <c r="L280" s="585"/>
      <c r="M280" s="585"/>
      <c r="N280" s="586" t="s">
        <v>1546</v>
      </c>
      <c r="O280" s="467"/>
      <c r="Q280" s="474"/>
      <c r="R280" s="474"/>
    </row>
    <row r="281" spans="1:18" s="468" customFormat="1" ht="20.100000000000001" hidden="1" customHeight="1">
      <c r="A281" s="587" t="s">
        <v>210</v>
      </c>
      <c r="B281" s="588"/>
      <c r="C281" s="589"/>
      <c r="D281" s="498"/>
      <c r="E281" s="590"/>
      <c r="F281" s="590"/>
      <c r="G281" s="590"/>
      <c r="H281" s="590"/>
      <c r="I281" s="590"/>
      <c r="J281" s="590"/>
      <c r="K281" s="590"/>
      <c r="L281" s="590"/>
      <c r="M281" s="590"/>
      <c r="N281" s="591"/>
      <c r="O281" s="467"/>
      <c r="Q281" s="474"/>
      <c r="R281" s="474"/>
    </row>
    <row r="282" spans="1:18" s="468" customFormat="1" ht="20.100000000000001" hidden="1" customHeight="1">
      <c r="A282" s="592" t="s">
        <v>759</v>
      </c>
      <c r="B282" s="593"/>
      <c r="C282" s="594"/>
      <c r="D282" s="595"/>
      <c r="E282" s="596"/>
      <c r="F282" s="596"/>
      <c r="G282" s="596"/>
      <c r="H282" s="596"/>
      <c r="I282" s="596"/>
      <c r="J282" s="596"/>
      <c r="K282" s="596"/>
      <c r="L282" s="596"/>
      <c r="M282" s="596"/>
      <c r="N282" s="597"/>
      <c r="O282" s="467"/>
      <c r="Q282" s="474"/>
      <c r="R282" s="474"/>
    </row>
    <row r="283" spans="1:18" s="468" customFormat="1" ht="20.100000000000001" hidden="1" customHeight="1">
      <c r="A283" s="587" t="s">
        <v>760</v>
      </c>
      <c r="B283" s="588"/>
      <c r="C283" s="589"/>
      <c r="D283" s="498"/>
      <c r="E283" s="590"/>
      <c r="F283" s="590"/>
      <c r="G283" s="590"/>
      <c r="H283" s="590"/>
      <c r="I283" s="590"/>
      <c r="J283" s="590"/>
      <c r="K283" s="590"/>
      <c r="L283" s="590"/>
      <c r="M283" s="590"/>
      <c r="N283" s="598"/>
      <c r="O283" s="467"/>
      <c r="Q283" s="474"/>
      <c r="R283" s="474"/>
    </row>
    <row r="284" spans="1:18" s="468" customFormat="1" ht="20.100000000000001" hidden="1" customHeight="1">
      <c r="A284" s="587" t="s">
        <v>761</v>
      </c>
      <c r="B284" s="588"/>
      <c r="C284" s="589"/>
      <c r="D284" s="498"/>
      <c r="E284" s="590"/>
      <c r="F284" s="590"/>
      <c r="G284" s="590"/>
      <c r="H284" s="590"/>
      <c r="I284" s="590"/>
      <c r="J284" s="590"/>
      <c r="K284" s="590"/>
      <c r="L284" s="590"/>
      <c r="M284" s="590"/>
      <c r="N284" s="598"/>
      <c r="O284" s="467"/>
      <c r="Q284" s="474"/>
      <c r="R284" s="474"/>
    </row>
    <row r="285" spans="1:18" s="468" customFormat="1" ht="20.100000000000001" hidden="1" customHeight="1">
      <c r="A285" s="587" t="s">
        <v>762</v>
      </c>
      <c r="B285" s="588"/>
      <c r="C285" s="589"/>
      <c r="D285" s="498"/>
      <c r="E285" s="590"/>
      <c r="F285" s="590"/>
      <c r="G285" s="590"/>
      <c r="H285" s="590"/>
      <c r="I285" s="590"/>
      <c r="J285" s="590"/>
      <c r="K285" s="590"/>
      <c r="L285" s="590"/>
      <c r="M285" s="590"/>
      <c r="N285" s="598"/>
      <c r="O285" s="467"/>
      <c r="Q285" s="474"/>
      <c r="R285" s="474"/>
    </row>
    <row r="286" spans="1:18" s="468" customFormat="1" ht="20.100000000000001" hidden="1" customHeight="1">
      <c r="A286" s="587" t="s">
        <v>763</v>
      </c>
      <c r="B286" s="588"/>
      <c r="C286" s="589"/>
      <c r="D286" s="498"/>
      <c r="E286" s="590"/>
      <c r="F286" s="590"/>
      <c r="G286" s="590"/>
      <c r="H286" s="590"/>
      <c r="I286" s="590"/>
      <c r="J286" s="590"/>
      <c r="K286" s="590"/>
      <c r="L286" s="590"/>
      <c r="M286" s="590"/>
      <c r="N286" s="598"/>
      <c r="O286" s="467"/>
      <c r="Q286" s="474"/>
      <c r="R286" s="474"/>
    </row>
    <row r="287" spans="1:18" s="468" customFormat="1" ht="20.100000000000001" hidden="1" customHeight="1">
      <c r="A287" s="587" t="s">
        <v>764</v>
      </c>
      <c r="B287" s="588"/>
      <c r="C287" s="589"/>
      <c r="D287" s="498"/>
      <c r="E287" s="590"/>
      <c r="F287" s="590"/>
      <c r="G287" s="590"/>
      <c r="H287" s="590"/>
      <c r="I287" s="590"/>
      <c r="J287" s="590"/>
      <c r="K287" s="590"/>
      <c r="L287" s="590"/>
      <c r="M287" s="590"/>
      <c r="N287" s="598"/>
      <c r="O287" s="467"/>
      <c r="Q287" s="474"/>
      <c r="R287" s="474"/>
    </row>
    <row r="288" spans="1:18" s="468" customFormat="1" ht="20.100000000000001" hidden="1" customHeight="1">
      <c r="A288" s="587" t="s">
        <v>212</v>
      </c>
      <c r="B288" s="588"/>
      <c r="C288" s="589"/>
      <c r="D288" s="498"/>
      <c r="E288" s="590"/>
      <c r="F288" s="590"/>
      <c r="G288" s="590"/>
      <c r="H288" s="590"/>
      <c r="I288" s="590"/>
      <c r="J288" s="590"/>
      <c r="K288" s="590"/>
      <c r="L288" s="590"/>
      <c r="M288" s="590"/>
      <c r="N288" s="598"/>
      <c r="O288" s="467"/>
      <c r="Q288" s="474"/>
      <c r="R288" s="474"/>
    </row>
    <row r="289" spans="1:18" s="468" customFormat="1" ht="20.100000000000001" hidden="1" customHeight="1">
      <c r="A289" s="587" t="s">
        <v>765</v>
      </c>
      <c r="B289" s="588"/>
      <c r="C289" s="589"/>
      <c r="D289" s="498"/>
      <c r="E289" s="590"/>
      <c r="F289" s="590"/>
      <c r="G289" s="590"/>
      <c r="H289" s="590"/>
      <c r="I289" s="590"/>
      <c r="J289" s="590"/>
      <c r="K289" s="590"/>
      <c r="L289" s="590"/>
      <c r="M289" s="590"/>
      <c r="N289" s="598"/>
      <c r="O289" s="467"/>
      <c r="Q289" s="474"/>
      <c r="R289" s="474"/>
    </row>
    <row r="290" spans="1:18" s="468" customFormat="1" ht="20.100000000000001" hidden="1" customHeight="1">
      <c r="A290" s="587" t="s">
        <v>766</v>
      </c>
      <c r="B290" s="588"/>
      <c r="C290" s="589"/>
      <c r="D290" s="498"/>
      <c r="E290" s="590"/>
      <c r="F290" s="590"/>
      <c r="G290" s="590"/>
      <c r="H290" s="590"/>
      <c r="I290" s="590"/>
      <c r="J290" s="590"/>
      <c r="K290" s="590"/>
      <c r="L290" s="590"/>
      <c r="M290" s="590"/>
      <c r="N290" s="598"/>
      <c r="O290" s="467"/>
      <c r="Q290" s="474"/>
      <c r="R290" s="474"/>
    </row>
    <row r="291" spans="1:18" s="468" customFormat="1" ht="20.100000000000001" hidden="1" customHeight="1">
      <c r="A291" s="587" t="s">
        <v>767</v>
      </c>
      <c r="B291" s="588"/>
      <c r="C291" s="589"/>
      <c r="D291" s="498"/>
      <c r="E291" s="590"/>
      <c r="F291" s="590"/>
      <c r="G291" s="590"/>
      <c r="H291" s="590"/>
      <c r="I291" s="590"/>
      <c r="J291" s="590"/>
      <c r="K291" s="590"/>
      <c r="L291" s="590"/>
      <c r="M291" s="590"/>
      <c r="N291" s="598"/>
      <c r="O291" s="467"/>
      <c r="Q291" s="474"/>
      <c r="R291" s="474"/>
    </row>
    <row r="292" spans="1:18" s="468" customFormat="1" ht="20.100000000000001" hidden="1" customHeight="1">
      <c r="A292" s="587" t="s">
        <v>768</v>
      </c>
      <c r="B292" s="588"/>
      <c r="C292" s="589"/>
      <c r="D292" s="498"/>
      <c r="E292" s="590">
        <f t="shared" ref="E292:E294" si="91">SUM(G292,K292,M292)</f>
        <v>0</v>
      </c>
      <c r="F292" s="590"/>
      <c r="G292" s="590">
        <f t="shared" ref="G292:G294" si="92">TRUNC(C292*F292,0)</f>
        <v>0</v>
      </c>
      <c r="H292" s="590"/>
      <c r="I292" s="590"/>
      <c r="J292" s="590"/>
      <c r="K292" s="590">
        <f t="shared" ref="K292:K294" si="93">TRUNC(C292*J292,0)</f>
        <v>0</v>
      </c>
      <c r="L292" s="590"/>
      <c r="M292" s="590">
        <f t="shared" ref="M292:M294" si="94">TRUNC(C292*L292,0)</f>
        <v>0</v>
      </c>
      <c r="N292" s="598"/>
      <c r="O292" s="467"/>
      <c r="Q292" s="474"/>
      <c r="R292" s="474"/>
    </row>
    <row r="293" spans="1:18" s="468" customFormat="1" ht="20.100000000000001" hidden="1" customHeight="1">
      <c r="A293" s="587" t="s">
        <v>769</v>
      </c>
      <c r="B293" s="588"/>
      <c r="C293" s="589"/>
      <c r="D293" s="498"/>
      <c r="E293" s="590">
        <f t="shared" si="91"/>
        <v>0</v>
      </c>
      <c r="F293" s="590"/>
      <c r="G293" s="590">
        <f t="shared" si="92"/>
        <v>0</v>
      </c>
      <c r="H293" s="590"/>
      <c r="I293" s="590"/>
      <c r="J293" s="590"/>
      <c r="K293" s="590">
        <f t="shared" si="93"/>
        <v>0</v>
      </c>
      <c r="L293" s="590"/>
      <c r="M293" s="590">
        <f t="shared" si="94"/>
        <v>0</v>
      </c>
      <c r="N293" s="598"/>
      <c r="O293" s="467"/>
      <c r="Q293" s="474"/>
      <c r="R293" s="474"/>
    </row>
    <row r="294" spans="1:18" s="468" customFormat="1" ht="20.100000000000001" hidden="1" customHeight="1">
      <c r="A294" s="587" t="s">
        <v>770</v>
      </c>
      <c r="B294" s="588"/>
      <c r="C294" s="589"/>
      <c r="D294" s="498"/>
      <c r="E294" s="590">
        <f t="shared" si="91"/>
        <v>0</v>
      </c>
      <c r="F294" s="590"/>
      <c r="G294" s="590">
        <f t="shared" si="92"/>
        <v>0</v>
      </c>
      <c r="H294" s="590"/>
      <c r="I294" s="590"/>
      <c r="J294" s="590"/>
      <c r="K294" s="590">
        <f t="shared" si="93"/>
        <v>0</v>
      </c>
      <c r="L294" s="590"/>
      <c r="M294" s="590">
        <f t="shared" si="94"/>
        <v>0</v>
      </c>
      <c r="N294" s="598"/>
      <c r="O294" s="467"/>
      <c r="Q294" s="474"/>
      <c r="R294" s="474"/>
    </row>
    <row r="295" spans="1:18" s="468" customFormat="1" ht="20.100000000000001" hidden="1" customHeight="1">
      <c r="A295" s="587" t="s">
        <v>771</v>
      </c>
      <c r="B295" s="588"/>
      <c r="C295" s="589"/>
      <c r="D295" s="498"/>
      <c r="E295" s="590"/>
      <c r="F295" s="590"/>
      <c r="G295" s="590"/>
      <c r="H295" s="590"/>
      <c r="I295" s="590"/>
      <c r="J295" s="590"/>
      <c r="K295" s="590"/>
      <c r="L295" s="590"/>
      <c r="M295" s="590"/>
      <c r="N295" s="598"/>
      <c r="O295" s="467"/>
      <c r="Q295" s="474"/>
      <c r="R295" s="474"/>
    </row>
    <row r="296" spans="1:18" s="468" customFormat="1" ht="20.100000000000001" hidden="1" customHeight="1">
      <c r="A296" s="587" t="s">
        <v>772</v>
      </c>
      <c r="B296" s="588"/>
      <c r="C296" s="497"/>
      <c r="D296" s="498"/>
      <c r="E296" s="590"/>
      <c r="F296" s="590"/>
      <c r="G296" s="590"/>
      <c r="H296" s="590"/>
      <c r="I296" s="590"/>
      <c r="J296" s="590"/>
      <c r="K296" s="590"/>
      <c r="L296" s="590"/>
      <c r="M296" s="590"/>
      <c r="N296" s="598"/>
      <c r="O296" s="467"/>
      <c r="Q296" s="474"/>
      <c r="R296" s="474"/>
    </row>
    <row r="297" spans="1:18" s="468" customFormat="1" ht="20.100000000000001" hidden="1" customHeight="1">
      <c r="A297" s="587" t="s">
        <v>773</v>
      </c>
      <c r="B297" s="588"/>
      <c r="C297" s="497"/>
      <c r="D297" s="498"/>
      <c r="E297" s="590"/>
      <c r="F297" s="590"/>
      <c r="G297" s="590"/>
      <c r="H297" s="590"/>
      <c r="I297" s="590"/>
      <c r="J297" s="590"/>
      <c r="K297" s="590"/>
      <c r="L297" s="590"/>
      <c r="M297" s="590"/>
      <c r="N297" s="598"/>
      <c r="O297" s="467"/>
      <c r="Q297" s="474"/>
      <c r="R297" s="474"/>
    </row>
    <row r="298" spans="1:18" s="468" customFormat="1" ht="20.100000000000001" hidden="1" customHeight="1">
      <c r="A298" s="587" t="s">
        <v>774</v>
      </c>
      <c r="B298" s="588"/>
      <c r="C298" s="534"/>
      <c r="D298" s="498"/>
      <c r="E298" s="590"/>
      <c r="F298" s="590"/>
      <c r="G298" s="590"/>
      <c r="H298" s="590"/>
      <c r="I298" s="590"/>
      <c r="J298" s="590"/>
      <c r="K298" s="590"/>
      <c r="L298" s="590"/>
      <c r="M298" s="590"/>
      <c r="N298" s="599"/>
      <c r="O298" s="495"/>
      <c r="Q298" s="474"/>
      <c r="R298" s="474"/>
    </row>
    <row r="299" spans="1:18" s="468" customFormat="1" ht="20.100000000000001" hidden="1" customHeight="1">
      <c r="A299" s="587" t="s">
        <v>775</v>
      </c>
      <c r="B299" s="588"/>
      <c r="C299" s="534"/>
      <c r="D299" s="498"/>
      <c r="E299" s="590"/>
      <c r="F299" s="590"/>
      <c r="G299" s="590"/>
      <c r="H299" s="590"/>
      <c r="I299" s="590"/>
      <c r="J299" s="590"/>
      <c r="K299" s="590"/>
      <c r="L299" s="590"/>
      <c r="M299" s="590"/>
      <c r="N299" s="599"/>
      <c r="O299" s="495"/>
      <c r="Q299" s="474"/>
      <c r="R299" s="474"/>
    </row>
    <row r="300" spans="1:18" s="468" customFormat="1" ht="20.100000000000001" hidden="1" customHeight="1">
      <c r="A300" s="600" t="s">
        <v>776</v>
      </c>
      <c r="B300" s="601"/>
      <c r="C300" s="602"/>
      <c r="D300" s="504"/>
      <c r="E300" s="603"/>
      <c r="F300" s="603"/>
      <c r="G300" s="603"/>
      <c r="H300" s="603"/>
      <c r="I300" s="603"/>
      <c r="J300" s="603"/>
      <c r="K300" s="603"/>
      <c r="L300" s="603"/>
      <c r="M300" s="603"/>
      <c r="N300" s="604"/>
      <c r="O300" s="495"/>
      <c r="Q300" s="474"/>
      <c r="R300" s="474"/>
    </row>
  </sheetData>
  <mergeCells count="166">
    <mergeCell ref="J278:M278"/>
    <mergeCell ref="N278:N279"/>
    <mergeCell ref="H254:I254"/>
    <mergeCell ref="J254:K254"/>
    <mergeCell ref="L254:M254"/>
    <mergeCell ref="A276:N276"/>
    <mergeCell ref="A278:A279"/>
    <mergeCell ref="B278:B279"/>
    <mergeCell ref="C278:C279"/>
    <mergeCell ref="D278:D279"/>
    <mergeCell ref="E278:E279"/>
    <mergeCell ref="F278:G278"/>
    <mergeCell ref="A251:N251"/>
    <mergeCell ref="A253:A255"/>
    <mergeCell ref="B253:B255"/>
    <mergeCell ref="C253:C255"/>
    <mergeCell ref="D253:D255"/>
    <mergeCell ref="E253:E255"/>
    <mergeCell ref="F253:G253"/>
    <mergeCell ref="H253:M253"/>
    <mergeCell ref="N253:N255"/>
    <mergeCell ref="F254:G254"/>
    <mergeCell ref="H228:M228"/>
    <mergeCell ref="N228:N230"/>
    <mergeCell ref="F229:G229"/>
    <mergeCell ref="H229:I229"/>
    <mergeCell ref="J229:K229"/>
    <mergeCell ref="L229:M229"/>
    <mergeCell ref="H204:I204"/>
    <mergeCell ref="J204:K204"/>
    <mergeCell ref="L204:M204"/>
    <mergeCell ref="A226:N226"/>
    <mergeCell ref="A228:A230"/>
    <mergeCell ref="B228:B230"/>
    <mergeCell ref="C228:C230"/>
    <mergeCell ref="D228:D230"/>
    <mergeCell ref="E228:E230"/>
    <mergeCell ref="F228:G228"/>
    <mergeCell ref="A201:N201"/>
    <mergeCell ref="A203:A205"/>
    <mergeCell ref="B203:B205"/>
    <mergeCell ref="C203:C205"/>
    <mergeCell ref="D203:D205"/>
    <mergeCell ref="E203:E205"/>
    <mergeCell ref="F203:G203"/>
    <mergeCell ref="H203:M203"/>
    <mergeCell ref="N203:N205"/>
    <mergeCell ref="F204:G204"/>
    <mergeCell ref="H178:M178"/>
    <mergeCell ref="N178:N180"/>
    <mergeCell ref="F179:G179"/>
    <mergeCell ref="H179:I179"/>
    <mergeCell ref="J179:K179"/>
    <mergeCell ref="L179:M179"/>
    <mergeCell ref="A178:A180"/>
    <mergeCell ref="B178:B180"/>
    <mergeCell ref="C178:C180"/>
    <mergeCell ref="D178:D180"/>
    <mergeCell ref="E178:E180"/>
    <mergeCell ref="F178:G178"/>
    <mergeCell ref="F154:G154"/>
    <mergeCell ref="H154:I154"/>
    <mergeCell ref="J154:K154"/>
    <mergeCell ref="L154:M154"/>
    <mergeCell ref="A176:N176"/>
    <mergeCell ref="B177:E177"/>
    <mergeCell ref="A151:N151"/>
    <mergeCell ref="B152:E152"/>
    <mergeCell ref="A153:A155"/>
    <mergeCell ref="B153:B155"/>
    <mergeCell ref="C153:C155"/>
    <mergeCell ref="D153:D155"/>
    <mergeCell ref="E153:E155"/>
    <mergeCell ref="F153:G153"/>
    <mergeCell ref="H153:M153"/>
    <mergeCell ref="N153:N155"/>
    <mergeCell ref="H128:M128"/>
    <mergeCell ref="N128:N130"/>
    <mergeCell ref="F129:G129"/>
    <mergeCell ref="H129:I129"/>
    <mergeCell ref="J129:K129"/>
    <mergeCell ref="L129:M129"/>
    <mergeCell ref="A128:A130"/>
    <mergeCell ref="B128:B130"/>
    <mergeCell ref="C128:C130"/>
    <mergeCell ref="D128:D130"/>
    <mergeCell ref="E128:E130"/>
    <mergeCell ref="F128:G128"/>
    <mergeCell ref="F104:G104"/>
    <mergeCell ref="H104:I104"/>
    <mergeCell ref="J104:K104"/>
    <mergeCell ref="L104:M104"/>
    <mergeCell ref="A126:N126"/>
    <mergeCell ref="B127:E127"/>
    <mergeCell ref="A101:N101"/>
    <mergeCell ref="B102:C102"/>
    <mergeCell ref="A103:A105"/>
    <mergeCell ref="B103:B105"/>
    <mergeCell ref="C103:C105"/>
    <mergeCell ref="D103:D105"/>
    <mergeCell ref="E103:E105"/>
    <mergeCell ref="F103:G103"/>
    <mergeCell ref="H103:M103"/>
    <mergeCell ref="N103:N105"/>
    <mergeCell ref="H78:M78"/>
    <mergeCell ref="N78:N80"/>
    <mergeCell ref="F79:G79"/>
    <mergeCell ref="H79:I79"/>
    <mergeCell ref="J79:K79"/>
    <mergeCell ref="L79:M79"/>
    <mergeCell ref="A78:A80"/>
    <mergeCell ref="B78:B80"/>
    <mergeCell ref="C78:C80"/>
    <mergeCell ref="D78:D80"/>
    <mergeCell ref="E78:E80"/>
    <mergeCell ref="F78:G78"/>
    <mergeCell ref="B66:E66"/>
    <mergeCell ref="B67:E67"/>
    <mergeCell ref="B68:E68"/>
    <mergeCell ref="B69:E69"/>
    <mergeCell ref="B70:E70"/>
    <mergeCell ref="A76:N76"/>
    <mergeCell ref="H53:M53"/>
    <mergeCell ref="N53:N55"/>
    <mergeCell ref="F54:G54"/>
    <mergeCell ref="H54:I54"/>
    <mergeCell ref="J54:K54"/>
    <mergeCell ref="L54:M54"/>
    <mergeCell ref="A53:A55"/>
    <mergeCell ref="B53:B55"/>
    <mergeCell ref="C53:C55"/>
    <mergeCell ref="D53:D55"/>
    <mergeCell ref="E53:E55"/>
    <mergeCell ref="F53:G53"/>
    <mergeCell ref="B43:E43"/>
    <mergeCell ref="B44:E44"/>
    <mergeCell ref="B45:E45"/>
    <mergeCell ref="A51:N51"/>
    <mergeCell ref="H28:M28"/>
    <mergeCell ref="N28:N30"/>
    <mergeCell ref="F29:G29"/>
    <mergeCell ref="H29:I29"/>
    <mergeCell ref="J29:K29"/>
    <mergeCell ref="L29:M29"/>
    <mergeCell ref="A26:N26"/>
    <mergeCell ref="A28:A30"/>
    <mergeCell ref="B28:B30"/>
    <mergeCell ref="C28:C30"/>
    <mergeCell ref="D28:D30"/>
    <mergeCell ref="E28:E30"/>
    <mergeCell ref="F28:G28"/>
    <mergeCell ref="B41:E41"/>
    <mergeCell ref="B42:E42"/>
    <mergeCell ref="A1:N1"/>
    <mergeCell ref="A3:A5"/>
    <mergeCell ref="B3:B5"/>
    <mergeCell ref="C3:C5"/>
    <mergeCell ref="D3:D5"/>
    <mergeCell ref="E3:E5"/>
    <mergeCell ref="F3:G3"/>
    <mergeCell ref="H3:M3"/>
    <mergeCell ref="N3:N5"/>
    <mergeCell ref="F4:G4"/>
    <mergeCell ref="H4:I4"/>
    <mergeCell ref="J4:K4"/>
    <mergeCell ref="L4:M4"/>
  </mergeCells>
  <phoneticPr fontId="9" type="noConversion"/>
  <printOptions horizontalCentered="1"/>
  <pageMargins left="0.7" right="0.7" top="0.75" bottom="0.75" header="0.3" footer="0.3"/>
  <pageSetup paperSize="9" scale="82" fitToHeight="0" orientation="landscape" r:id="rId1"/>
  <headerFooter alignWithMargins="0"/>
  <rowBreaks count="10" manualBreakCount="10">
    <brk id="25" max="13" man="1"/>
    <brk id="50" max="13" man="1"/>
    <brk id="75" max="13" man="1"/>
    <brk id="100" max="13" man="1"/>
    <brk id="125" max="13" man="1"/>
    <brk id="150" max="13" man="1"/>
    <brk id="175" max="13" man="1"/>
    <brk id="200" max="13" man="1"/>
    <brk id="225" max="13" man="1"/>
    <brk id="250" max="1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237EE-6AC5-41B2-9C3D-E1FB876A0BB9}">
  <sheetPr>
    <pageSetUpPr fitToPage="1"/>
  </sheetPr>
  <dimension ref="A1:AO449"/>
  <sheetViews>
    <sheetView showZeros="0" view="pageBreakPreview" topLeftCell="M1" zoomScaleNormal="70" zoomScaleSheetLayoutView="100" workbookViewId="0">
      <selection sqref="A1:Z1"/>
    </sheetView>
  </sheetViews>
  <sheetFormatPr defaultRowHeight="19.7" customHeight="1"/>
  <cols>
    <col min="1" max="1" width="23.625" style="677" hidden="1" customWidth="1"/>
    <col min="2" max="2" width="9.625" style="677" hidden="1" customWidth="1"/>
    <col min="3" max="3" width="6.875" style="677" hidden="1" customWidth="1"/>
    <col min="4" max="4" width="4.875" style="677" hidden="1" customWidth="1"/>
    <col min="5" max="5" width="13.375" style="678" hidden="1" customWidth="1"/>
    <col min="6" max="6" width="9.625" style="678" hidden="1" customWidth="1"/>
    <col min="7" max="7" width="11.75" style="678" hidden="1" customWidth="1"/>
    <col min="8" max="8" width="9.625" style="678" hidden="1" customWidth="1"/>
    <col min="9" max="9" width="11.75" style="678" hidden="1" customWidth="1"/>
    <col min="10" max="10" width="9.625" style="678" hidden="1" customWidth="1"/>
    <col min="11" max="11" width="11.75" style="678" hidden="1" customWidth="1"/>
    <col min="12" max="12" width="18.75" style="677" hidden="1" customWidth="1"/>
    <col min="13" max="13" width="24.125" style="640" customWidth="1"/>
    <col min="14" max="14" width="10" style="640" customWidth="1"/>
    <col min="15" max="15" width="8" style="640" bestFit="1" customWidth="1"/>
    <col min="16" max="16" width="9" style="679" customWidth="1"/>
    <col min="17" max="17" width="10" style="680" customWidth="1"/>
    <col min="18" max="18" width="8.5" style="640" customWidth="1"/>
    <col min="19" max="19" width="10" style="640" customWidth="1"/>
    <col min="20" max="20" width="8.5" style="640" customWidth="1"/>
    <col min="21" max="21" width="10" style="640" customWidth="1"/>
    <col min="22" max="22" width="8.5" style="640" customWidth="1"/>
    <col min="23" max="23" width="10" style="640" customWidth="1"/>
    <col min="24" max="24" width="8.5" style="640" customWidth="1"/>
    <col min="25" max="25" width="10" style="640" customWidth="1"/>
    <col min="26" max="26" width="32.125" style="680" bestFit="1" customWidth="1"/>
    <col min="27" max="27" width="12" style="640" customWidth="1"/>
    <col min="28" max="28" width="9.75" style="640" customWidth="1"/>
    <col min="29" max="30" width="10" style="640" customWidth="1"/>
    <col min="31" max="31" width="15.875" style="640" customWidth="1"/>
    <col min="32" max="40" width="10" style="640" customWidth="1"/>
    <col min="41" max="41" width="13.75" style="640" bestFit="1" customWidth="1"/>
    <col min="42" max="16384" width="9" style="640"/>
  </cols>
  <sheetData>
    <row r="1" spans="1:41" ht="33.75" customHeight="1">
      <c r="A1" s="681"/>
      <c r="B1" s="682"/>
      <c r="C1" s="682"/>
      <c r="D1" s="683"/>
      <c r="E1" s="2046" t="s">
        <v>859</v>
      </c>
      <c r="F1" s="2046"/>
      <c r="G1" s="2046"/>
      <c r="H1" s="2046"/>
      <c r="I1" s="684"/>
      <c r="J1" s="684"/>
      <c r="K1" s="684"/>
      <c r="L1" s="685"/>
      <c r="M1" s="2045" t="s">
        <v>1715</v>
      </c>
      <c r="N1" s="2045"/>
      <c r="O1" s="2045"/>
      <c r="P1" s="2045"/>
      <c r="Q1" s="2045"/>
      <c r="R1" s="2045"/>
      <c r="S1" s="2045"/>
      <c r="T1" s="2045"/>
      <c r="U1" s="2045"/>
      <c r="V1" s="2045"/>
      <c r="W1" s="2045"/>
      <c r="X1" s="2045"/>
      <c r="Y1" s="2045"/>
      <c r="Z1" s="2045"/>
    </row>
    <row r="2" spans="1:41" ht="21.95" customHeight="1">
      <c r="A2" s="686"/>
      <c r="B2" s="687"/>
      <c r="C2" s="688"/>
      <c r="D2" s="683"/>
      <c r="E2" s="2090"/>
      <c r="F2" s="2090"/>
      <c r="G2" s="2090"/>
      <c r="H2" s="2090"/>
      <c r="I2" s="684"/>
      <c r="J2" s="684"/>
      <c r="K2" s="684"/>
      <c r="L2" s="685"/>
      <c r="M2" s="1392" t="s">
        <v>787</v>
      </c>
      <c r="N2" s="1979">
        <f>Q23</f>
        <v>10472515</v>
      </c>
      <c r="O2" s="1979"/>
      <c r="P2" s="1393" t="s">
        <v>3</v>
      </c>
      <c r="Q2" s="1979"/>
      <c r="R2" s="1979"/>
      <c r="S2" s="1979"/>
      <c r="T2" s="1979"/>
      <c r="U2" s="1979"/>
      <c r="V2" s="1979"/>
      <c r="W2" s="1394"/>
      <c r="X2" s="2091" t="s">
        <v>861</v>
      </c>
      <c r="Y2" s="2092"/>
      <c r="Z2" s="2092"/>
    </row>
    <row r="3" spans="1:41" ht="21.95" customHeight="1">
      <c r="A3" s="2069" t="s">
        <v>646</v>
      </c>
      <c r="B3" s="2072" t="s">
        <v>788</v>
      </c>
      <c r="C3" s="2072" t="s">
        <v>118</v>
      </c>
      <c r="D3" s="2072" t="s">
        <v>5</v>
      </c>
      <c r="E3" s="2075" t="s">
        <v>789</v>
      </c>
      <c r="F3" s="2078" t="s">
        <v>790</v>
      </c>
      <c r="G3" s="2079"/>
      <c r="H3" s="2061" t="s">
        <v>862</v>
      </c>
      <c r="I3" s="2062"/>
      <c r="J3" s="2062"/>
      <c r="K3" s="2063"/>
      <c r="L3" s="2064" t="s">
        <v>863</v>
      </c>
      <c r="M3" s="1980" t="s">
        <v>646</v>
      </c>
      <c r="N3" s="1986" t="s">
        <v>788</v>
      </c>
      <c r="O3" s="1986" t="s">
        <v>118</v>
      </c>
      <c r="P3" s="1986" t="s">
        <v>5</v>
      </c>
      <c r="Q3" s="1987" t="s">
        <v>789</v>
      </c>
      <c r="R3" s="1990" t="s">
        <v>790</v>
      </c>
      <c r="S3" s="2055"/>
      <c r="T3" s="2056" t="s">
        <v>862</v>
      </c>
      <c r="U3" s="2057"/>
      <c r="V3" s="2057"/>
      <c r="W3" s="2057"/>
      <c r="X3" s="2057"/>
      <c r="Y3" s="2058"/>
      <c r="Z3" s="2048" t="s">
        <v>863</v>
      </c>
      <c r="AO3" s="747"/>
    </row>
    <row r="4" spans="1:41" ht="21.95" customHeight="1">
      <c r="A4" s="2070"/>
      <c r="B4" s="2073"/>
      <c r="C4" s="2073"/>
      <c r="D4" s="2073"/>
      <c r="E4" s="2076"/>
      <c r="F4" s="2059" t="s">
        <v>650</v>
      </c>
      <c r="G4" s="2060"/>
      <c r="H4" s="2059" t="s">
        <v>122</v>
      </c>
      <c r="I4" s="2060"/>
      <c r="J4" s="2059" t="s">
        <v>651</v>
      </c>
      <c r="K4" s="2060"/>
      <c r="L4" s="2065"/>
      <c r="M4" s="2067"/>
      <c r="N4" s="2051"/>
      <c r="O4" s="2051"/>
      <c r="P4" s="2051"/>
      <c r="Q4" s="2053"/>
      <c r="R4" s="1995" t="s">
        <v>650</v>
      </c>
      <c r="S4" s="1996"/>
      <c r="T4" s="1995" t="s">
        <v>121</v>
      </c>
      <c r="U4" s="1996"/>
      <c r="V4" s="1995" t="s">
        <v>122</v>
      </c>
      <c r="W4" s="1996"/>
      <c r="X4" s="2016" t="s">
        <v>651</v>
      </c>
      <c r="Y4" s="2017"/>
      <c r="Z4" s="2049"/>
      <c r="AB4" s="710" t="s">
        <v>868</v>
      </c>
      <c r="AC4" s="1395">
        <v>0.70467000000000002</v>
      </c>
      <c r="AE4" s="747"/>
    </row>
    <row r="5" spans="1:41" ht="21.95" customHeight="1">
      <c r="A5" s="2071"/>
      <c r="B5" s="2074"/>
      <c r="C5" s="2074"/>
      <c r="D5" s="2074"/>
      <c r="E5" s="2077"/>
      <c r="F5" s="689" t="s">
        <v>4</v>
      </c>
      <c r="G5" s="689" t="s">
        <v>792</v>
      </c>
      <c r="H5" s="689" t="s">
        <v>4</v>
      </c>
      <c r="I5" s="689" t="s">
        <v>793</v>
      </c>
      <c r="J5" s="689"/>
      <c r="K5" s="689"/>
      <c r="L5" s="2066"/>
      <c r="M5" s="2068"/>
      <c r="N5" s="2052"/>
      <c r="O5" s="2052"/>
      <c r="P5" s="2052"/>
      <c r="Q5" s="2054"/>
      <c r="R5" s="1396" t="s">
        <v>4</v>
      </c>
      <c r="S5" s="1396" t="s">
        <v>792</v>
      </c>
      <c r="T5" s="1396" t="s">
        <v>4</v>
      </c>
      <c r="U5" s="1396" t="s">
        <v>793</v>
      </c>
      <c r="V5" s="1396" t="s">
        <v>4</v>
      </c>
      <c r="W5" s="1396" t="s">
        <v>793</v>
      </c>
      <c r="X5" s="1396" t="s">
        <v>4</v>
      </c>
      <c r="Y5" s="1396" t="s">
        <v>793</v>
      </c>
      <c r="Z5" s="2050"/>
      <c r="AA5" s="691"/>
      <c r="AE5" s="747"/>
    </row>
    <row r="6" spans="1:41" ht="21.95" customHeight="1">
      <c r="A6" s="692" t="str">
        <f>E24</f>
        <v>시설현황조사</v>
      </c>
      <c r="B6" s="693"/>
      <c r="C6" s="694" t="e">
        <f>#REF!</f>
        <v>#REF!</v>
      </c>
      <c r="D6" s="693" t="s">
        <v>105</v>
      </c>
      <c r="E6" s="695" t="e">
        <f t="shared" ref="E6" si="0">SUM(G6,I6,K6)</f>
        <v>#REF!</v>
      </c>
      <c r="F6" s="696"/>
      <c r="G6" s="696" t="e">
        <f>G48</f>
        <v>#REF!</v>
      </c>
      <c r="H6" s="696"/>
      <c r="I6" s="696" t="e">
        <f>I48</f>
        <v>#REF!</v>
      </c>
      <c r="J6" s="696"/>
      <c r="K6" s="696" t="e">
        <f>K48</f>
        <v>#REF!</v>
      </c>
      <c r="L6" s="697"/>
      <c r="M6" s="1397" t="s">
        <v>1550</v>
      </c>
      <c r="N6" s="1398"/>
      <c r="O6" s="1399">
        <v>1</v>
      </c>
      <c r="P6" s="1400" t="s">
        <v>105</v>
      </c>
      <c r="Q6" s="1401">
        <f>S6+U6+W6+Y6</f>
        <v>444471</v>
      </c>
      <c r="R6" s="1401">
        <f>S48</f>
        <v>0</v>
      </c>
      <c r="S6" s="1401">
        <f t="shared" ref="S6:S13" si="1">TRUNC($O6*R6)</f>
        <v>0</v>
      </c>
      <c r="T6" s="1401">
        <f>U48</f>
        <v>444471</v>
      </c>
      <c r="U6" s="1402">
        <f t="shared" ref="U6:W20" si="2">TRUNC($O6*T6)</f>
        <v>444471</v>
      </c>
      <c r="V6" s="1401">
        <f>W48</f>
        <v>0</v>
      </c>
      <c r="W6" s="1401">
        <f t="shared" si="2"/>
        <v>0</v>
      </c>
      <c r="X6" s="1401">
        <f>Y48</f>
        <v>0</v>
      </c>
      <c r="Y6" s="1401">
        <f t="shared" ref="Y6:Y13" si="3">TRUNC($O6*X6)</f>
        <v>0</v>
      </c>
      <c r="Z6" s="1403" t="s">
        <v>865</v>
      </c>
      <c r="AC6" s="747"/>
      <c r="AE6" s="1404"/>
    </row>
    <row r="7" spans="1:41" ht="21.95" customHeight="1">
      <c r="A7" s="704" t="str">
        <f>E99</f>
        <v>공내청소</v>
      </c>
      <c r="B7" s="705"/>
      <c r="C7" s="706">
        <f>C106</f>
        <v>966</v>
      </c>
      <c r="D7" s="705" t="s">
        <v>794</v>
      </c>
      <c r="E7" s="695">
        <f>SUM(G7,I7,K7)</f>
        <v>19049484</v>
      </c>
      <c r="F7" s="695"/>
      <c r="G7" s="695">
        <f>G123</f>
        <v>4622028</v>
      </c>
      <c r="H7" s="695"/>
      <c r="I7" s="695">
        <f>I123</f>
        <v>4390242</v>
      </c>
      <c r="J7" s="695"/>
      <c r="K7" s="695">
        <f>K123</f>
        <v>10037214</v>
      </c>
      <c r="L7" s="707"/>
      <c r="M7" s="1405" t="s">
        <v>1551</v>
      </c>
      <c r="N7" s="1406"/>
      <c r="O7" s="1407">
        <v>1</v>
      </c>
      <c r="P7" s="1408" t="s">
        <v>105</v>
      </c>
      <c r="Q7" s="1401">
        <f t="shared" ref="Q7:Q20" si="4">S7+U7+W7+Y7</f>
        <v>1473221</v>
      </c>
      <c r="R7" s="1402">
        <f>S73</f>
        <v>207974</v>
      </c>
      <c r="S7" s="1402">
        <f t="shared" si="1"/>
        <v>207974</v>
      </c>
      <c r="T7" s="1402">
        <f>U73</f>
        <v>1120895</v>
      </c>
      <c r="U7" s="1402">
        <f t="shared" si="2"/>
        <v>1120895</v>
      </c>
      <c r="V7" s="1402">
        <f>W73</f>
        <v>61736</v>
      </c>
      <c r="W7" s="1402">
        <f t="shared" si="2"/>
        <v>61736</v>
      </c>
      <c r="X7" s="1402">
        <f>Y73</f>
        <v>82616</v>
      </c>
      <c r="Y7" s="1402">
        <f t="shared" si="3"/>
        <v>82616</v>
      </c>
      <c r="Z7" s="1409" t="s">
        <v>867</v>
      </c>
      <c r="AO7" s="747"/>
    </row>
    <row r="8" spans="1:41" ht="21.95" customHeight="1">
      <c r="A8" s="704" t="str">
        <f>E424</f>
        <v>시설정비 및 설치</v>
      </c>
      <c r="B8" s="705"/>
      <c r="C8" s="706">
        <f>'[381]2-2. 공종별 내역(사후관리)'!L5</f>
        <v>12</v>
      </c>
      <c r="D8" s="705" t="s">
        <v>105</v>
      </c>
      <c r="E8" s="695">
        <f>SUM(G8,I8,K8)</f>
        <v>56848</v>
      </c>
      <c r="F8" s="695"/>
      <c r="G8" s="695">
        <f>G448</f>
        <v>0</v>
      </c>
      <c r="H8" s="695"/>
      <c r="I8" s="695">
        <f>I448</f>
        <v>56848</v>
      </c>
      <c r="J8" s="695"/>
      <c r="K8" s="695">
        <f>K448</f>
        <v>0</v>
      </c>
      <c r="L8" s="711"/>
      <c r="M8" s="1405" t="s">
        <v>869</v>
      </c>
      <c r="N8" s="1406"/>
      <c r="O8" s="1407">
        <v>1</v>
      </c>
      <c r="P8" s="1408" t="s">
        <v>794</v>
      </c>
      <c r="Q8" s="1401">
        <f t="shared" si="4"/>
        <v>14351</v>
      </c>
      <c r="R8" s="1402">
        <f>S98</f>
        <v>2385</v>
      </c>
      <c r="S8" s="1402">
        <f t="shared" si="1"/>
        <v>2385</v>
      </c>
      <c r="T8" s="1402">
        <f>U98</f>
        <v>3783</v>
      </c>
      <c r="U8" s="1402">
        <f t="shared" si="2"/>
        <v>3783</v>
      </c>
      <c r="V8" s="1402">
        <f>W98</f>
        <v>7498</v>
      </c>
      <c r="W8" s="1402">
        <f t="shared" si="2"/>
        <v>7498</v>
      </c>
      <c r="X8" s="1402">
        <f>Y98</f>
        <v>685</v>
      </c>
      <c r="Y8" s="1402">
        <f t="shared" si="3"/>
        <v>685</v>
      </c>
      <c r="Z8" s="1409" t="s">
        <v>870</v>
      </c>
    </row>
    <row r="9" spans="1:41" ht="21.95" customHeight="1">
      <c r="A9" s="712"/>
      <c r="B9" s="705"/>
      <c r="C9" s="706"/>
      <c r="D9" s="705"/>
      <c r="E9" s="695">
        <f t="shared" ref="E9:E15" si="5">SUM(G9,I9,K9)</f>
        <v>0</v>
      </c>
      <c r="F9" s="695"/>
      <c r="G9" s="695">
        <f t="shared" ref="G9:G22" si="6">TRUNC(C9*F9,0)</f>
        <v>0</v>
      </c>
      <c r="H9" s="695"/>
      <c r="I9" s="695">
        <f t="shared" ref="I9:I22" si="7">TRUNC(C9*H9,0)</f>
        <v>0</v>
      </c>
      <c r="J9" s="695"/>
      <c r="K9" s="695">
        <f>TRUNC(C9*J9,0)</f>
        <v>0</v>
      </c>
      <c r="L9" s="711"/>
      <c r="M9" s="1405" t="s">
        <v>1552</v>
      </c>
      <c r="N9" s="1406"/>
      <c r="O9" s="1407">
        <v>1</v>
      </c>
      <c r="P9" s="1408" t="s">
        <v>105</v>
      </c>
      <c r="Q9" s="1401">
        <f t="shared" si="4"/>
        <v>92767</v>
      </c>
      <c r="R9" s="1402">
        <f>S123</f>
        <v>0</v>
      </c>
      <c r="S9" s="1402">
        <f t="shared" si="1"/>
        <v>0</v>
      </c>
      <c r="T9" s="1402">
        <f>U123</f>
        <v>71281</v>
      </c>
      <c r="U9" s="1402">
        <f t="shared" si="2"/>
        <v>71281</v>
      </c>
      <c r="V9" s="1402">
        <f>W123</f>
        <v>0</v>
      </c>
      <c r="W9" s="1402">
        <f t="shared" si="2"/>
        <v>0</v>
      </c>
      <c r="X9" s="1402">
        <f>Y123</f>
        <v>21486</v>
      </c>
      <c r="Y9" s="1402">
        <f t="shared" si="3"/>
        <v>21486</v>
      </c>
      <c r="Z9" s="1409" t="s">
        <v>872</v>
      </c>
      <c r="AO9" s="1404"/>
    </row>
    <row r="10" spans="1:41" ht="21.95" customHeight="1">
      <c r="A10" s="712"/>
      <c r="B10" s="714"/>
      <c r="C10" s="715"/>
      <c r="D10" s="714"/>
      <c r="E10" s="695">
        <f t="shared" si="5"/>
        <v>0</v>
      </c>
      <c r="F10" s="695"/>
      <c r="G10" s="695">
        <f t="shared" si="6"/>
        <v>0</v>
      </c>
      <c r="H10" s="695"/>
      <c r="I10" s="695">
        <f t="shared" si="7"/>
        <v>0</v>
      </c>
      <c r="J10" s="695"/>
      <c r="K10" s="695">
        <f t="shared" ref="K10:K11" si="8">TRUNC(C10*J10,0)</f>
        <v>0</v>
      </c>
      <c r="L10" s="711"/>
      <c r="M10" s="1405" t="s">
        <v>873</v>
      </c>
      <c r="N10" s="1406"/>
      <c r="O10" s="1407">
        <v>1</v>
      </c>
      <c r="P10" s="1408" t="s">
        <v>794</v>
      </c>
      <c r="Q10" s="1401">
        <f t="shared" si="4"/>
        <v>1000</v>
      </c>
      <c r="R10" s="1402">
        <f>S148</f>
        <v>0</v>
      </c>
      <c r="S10" s="1402">
        <f t="shared" si="1"/>
        <v>0</v>
      </c>
      <c r="T10" s="1402">
        <f>U148</f>
        <v>0</v>
      </c>
      <c r="U10" s="1402">
        <f t="shared" si="2"/>
        <v>0</v>
      </c>
      <c r="V10" s="1402">
        <f>W148</f>
        <v>1000</v>
      </c>
      <c r="W10" s="1402">
        <f t="shared" si="2"/>
        <v>1000</v>
      </c>
      <c r="X10" s="1402">
        <f>Y148</f>
        <v>0</v>
      </c>
      <c r="Y10" s="1402">
        <f t="shared" si="3"/>
        <v>0</v>
      </c>
      <c r="Z10" s="1409" t="s">
        <v>874</v>
      </c>
    </row>
    <row r="11" spans="1:41" ht="21.95" customHeight="1">
      <c r="A11" s="712"/>
      <c r="B11" s="714"/>
      <c r="C11" s="715"/>
      <c r="D11" s="714"/>
      <c r="E11" s="695">
        <f t="shared" si="5"/>
        <v>0</v>
      </c>
      <c r="F11" s="695"/>
      <c r="G11" s="695">
        <f t="shared" si="6"/>
        <v>0</v>
      </c>
      <c r="H11" s="695"/>
      <c r="I11" s="695">
        <f t="shared" si="7"/>
        <v>0</v>
      </c>
      <c r="J11" s="695"/>
      <c r="K11" s="695">
        <f t="shared" si="8"/>
        <v>0</v>
      </c>
      <c r="L11" s="711"/>
      <c r="M11" s="1405" t="s">
        <v>875</v>
      </c>
      <c r="N11" s="1406"/>
      <c r="O11" s="1407">
        <v>1</v>
      </c>
      <c r="P11" s="1408" t="s">
        <v>105</v>
      </c>
      <c r="Q11" s="1401">
        <f t="shared" si="4"/>
        <v>537402</v>
      </c>
      <c r="R11" s="1402">
        <f>S173</f>
        <v>0</v>
      </c>
      <c r="S11" s="1402">
        <f t="shared" si="1"/>
        <v>0</v>
      </c>
      <c r="T11" s="1402">
        <f>U173</f>
        <v>0</v>
      </c>
      <c r="U11" s="1402">
        <f t="shared" si="2"/>
        <v>0</v>
      </c>
      <c r="V11" s="1402">
        <f>W173</f>
        <v>0</v>
      </c>
      <c r="W11" s="1402">
        <f t="shared" si="2"/>
        <v>0</v>
      </c>
      <c r="X11" s="1402">
        <f>Y173</f>
        <v>537402</v>
      </c>
      <c r="Y11" s="1402">
        <f t="shared" si="3"/>
        <v>537402</v>
      </c>
      <c r="Z11" s="1409" t="s">
        <v>876</v>
      </c>
    </row>
    <row r="12" spans="1:41" ht="21.95" customHeight="1">
      <c r="A12" s="712"/>
      <c r="B12" s="714"/>
      <c r="C12" s="715"/>
      <c r="D12" s="714"/>
      <c r="E12" s="695"/>
      <c r="F12" s="695"/>
      <c r="G12" s="695"/>
      <c r="H12" s="695"/>
      <c r="I12" s="695"/>
      <c r="J12" s="695"/>
      <c r="K12" s="695"/>
      <c r="L12" s="711"/>
      <c r="M12" s="1405" t="s">
        <v>1553</v>
      </c>
      <c r="N12" s="1406"/>
      <c r="O12" s="1407">
        <v>1</v>
      </c>
      <c r="P12" s="1408" t="s">
        <v>528</v>
      </c>
      <c r="Q12" s="1401">
        <f>S12+U12+W12+Y12</f>
        <v>110000</v>
      </c>
      <c r="R12" s="1402">
        <f>S198</f>
        <v>0</v>
      </c>
      <c r="S12" s="1402"/>
      <c r="T12" s="1402">
        <f>U198</f>
        <v>0</v>
      </c>
      <c r="U12" s="1402">
        <f t="shared" si="2"/>
        <v>0</v>
      </c>
      <c r="V12" s="1402">
        <f>W198</f>
        <v>110000</v>
      </c>
      <c r="W12" s="1402">
        <f>TRUNC($O12*V12)</f>
        <v>110000</v>
      </c>
      <c r="X12" s="1402"/>
      <c r="Y12" s="1402"/>
      <c r="Z12" s="1409" t="s">
        <v>1554</v>
      </c>
    </row>
    <row r="13" spans="1:41" ht="21.95" customHeight="1">
      <c r="A13" s="712"/>
      <c r="B13" s="714"/>
      <c r="C13" s="715"/>
      <c r="D13" s="714"/>
      <c r="E13" s="695"/>
      <c r="F13" s="695"/>
      <c r="G13" s="695"/>
      <c r="H13" s="695"/>
      <c r="I13" s="695"/>
      <c r="J13" s="695"/>
      <c r="K13" s="695"/>
      <c r="L13" s="711"/>
      <c r="M13" s="1405" t="s">
        <v>877</v>
      </c>
      <c r="N13" s="1406"/>
      <c r="O13" s="1407">
        <v>1</v>
      </c>
      <c r="P13" s="1408" t="s">
        <v>1555</v>
      </c>
      <c r="Q13" s="1401">
        <f>S13+U13+W13+Y13</f>
        <v>6994</v>
      </c>
      <c r="R13" s="1402">
        <f>S223</f>
        <v>3733</v>
      </c>
      <c r="S13" s="1402">
        <f t="shared" si="1"/>
        <v>3733</v>
      </c>
      <c r="T13" s="1402">
        <f>U223</f>
        <v>2261</v>
      </c>
      <c r="U13" s="1402">
        <f t="shared" si="2"/>
        <v>2261</v>
      </c>
      <c r="V13" s="1402">
        <f>W223</f>
        <v>0</v>
      </c>
      <c r="W13" s="1402">
        <f t="shared" si="2"/>
        <v>0</v>
      </c>
      <c r="X13" s="1402">
        <f>Y223</f>
        <v>1000</v>
      </c>
      <c r="Y13" s="1402">
        <f t="shared" si="3"/>
        <v>1000</v>
      </c>
      <c r="Z13" s="1409" t="s">
        <v>1134</v>
      </c>
    </row>
    <row r="14" spans="1:41" ht="21.95" customHeight="1">
      <c r="A14" s="712"/>
      <c r="B14" s="716"/>
      <c r="C14" s="717"/>
      <c r="D14" s="718"/>
      <c r="E14" s="719">
        <f t="shared" si="5"/>
        <v>0</v>
      </c>
      <c r="F14" s="719"/>
      <c r="G14" s="719">
        <f t="shared" si="6"/>
        <v>0</v>
      </c>
      <c r="H14" s="719"/>
      <c r="I14" s="719">
        <f t="shared" si="7"/>
        <v>0</v>
      </c>
      <c r="J14" s="719"/>
      <c r="K14" s="719">
        <f>TRUNC(C14*J14,0)</f>
        <v>0</v>
      </c>
      <c r="L14" s="711"/>
      <c r="M14" s="1405" t="s">
        <v>1556</v>
      </c>
      <c r="N14" s="1406"/>
      <c r="O14" s="1407">
        <v>1</v>
      </c>
      <c r="P14" s="1408" t="s">
        <v>270</v>
      </c>
      <c r="Q14" s="1401">
        <f t="shared" si="4"/>
        <v>2032000</v>
      </c>
      <c r="R14" s="1402"/>
      <c r="S14" s="1402"/>
      <c r="T14" s="1402">
        <f>U248</f>
        <v>0</v>
      </c>
      <c r="U14" s="1402">
        <f t="shared" si="2"/>
        <v>0</v>
      </c>
      <c r="V14" s="1402">
        <f>W248</f>
        <v>2032000</v>
      </c>
      <c r="W14" s="1402">
        <f t="shared" si="2"/>
        <v>2032000</v>
      </c>
      <c r="X14" s="1402"/>
      <c r="Y14" s="1402"/>
      <c r="Z14" s="1409" t="s">
        <v>1136</v>
      </c>
    </row>
    <row r="15" spans="1:41" ht="21.95" customHeight="1">
      <c r="A15" s="712"/>
      <c r="B15" s="720"/>
      <c r="C15" s="721"/>
      <c r="D15" s="722"/>
      <c r="E15" s="719">
        <f t="shared" si="5"/>
        <v>0</v>
      </c>
      <c r="F15" s="719"/>
      <c r="G15" s="719">
        <f t="shared" si="6"/>
        <v>0</v>
      </c>
      <c r="H15" s="719"/>
      <c r="I15" s="719">
        <f t="shared" si="7"/>
        <v>0</v>
      </c>
      <c r="J15" s="719"/>
      <c r="K15" s="719">
        <f>TRUNC(C15*J15,0)</f>
        <v>0</v>
      </c>
      <c r="L15" s="711"/>
      <c r="M15" s="1405" t="s">
        <v>1557</v>
      </c>
      <c r="N15" s="1406"/>
      <c r="O15" s="1407">
        <v>1</v>
      </c>
      <c r="P15" s="1408" t="s">
        <v>270</v>
      </c>
      <c r="Q15" s="1401">
        <f t="shared" si="4"/>
        <v>2912000</v>
      </c>
      <c r="R15" s="1410"/>
      <c r="S15" s="1410"/>
      <c r="T15" s="1402">
        <f>U273</f>
        <v>0</v>
      </c>
      <c r="U15" s="1402">
        <f t="shared" si="2"/>
        <v>0</v>
      </c>
      <c r="V15" s="1402">
        <f>W273</f>
        <v>2912000</v>
      </c>
      <c r="W15" s="1402">
        <f t="shared" si="2"/>
        <v>2912000</v>
      </c>
      <c r="X15" s="1410"/>
      <c r="Y15" s="1410"/>
      <c r="Z15" s="1409" t="s">
        <v>1558</v>
      </c>
    </row>
    <row r="16" spans="1:41" ht="21.95" customHeight="1">
      <c r="A16" s="712"/>
      <c r="B16" s="720"/>
      <c r="C16" s="721"/>
      <c r="D16" s="722"/>
      <c r="E16" s="719"/>
      <c r="F16" s="719"/>
      <c r="G16" s="719">
        <f t="shared" si="6"/>
        <v>0</v>
      </c>
      <c r="H16" s="719"/>
      <c r="I16" s="719">
        <f t="shared" si="7"/>
        <v>0</v>
      </c>
      <c r="J16" s="719"/>
      <c r="K16" s="719">
        <f>TRUNC(C16*J16,0)</f>
        <v>0</v>
      </c>
      <c r="L16" s="711"/>
      <c r="M16" s="1405" t="s">
        <v>1559</v>
      </c>
      <c r="N16" s="1406"/>
      <c r="O16" s="1407">
        <v>1</v>
      </c>
      <c r="P16" s="1408" t="s">
        <v>270</v>
      </c>
      <c r="Q16" s="1401">
        <f t="shared" si="4"/>
        <v>3424000</v>
      </c>
      <c r="R16" s="1410"/>
      <c r="S16" s="1410"/>
      <c r="T16" s="1402">
        <f>U298</f>
        <v>0</v>
      </c>
      <c r="U16" s="1402">
        <f t="shared" si="2"/>
        <v>0</v>
      </c>
      <c r="V16" s="1402">
        <f>W298</f>
        <v>3424000</v>
      </c>
      <c r="W16" s="1402">
        <f t="shared" si="2"/>
        <v>3424000</v>
      </c>
      <c r="X16" s="1410"/>
      <c r="Y16" s="1410"/>
      <c r="Z16" s="1409" t="s">
        <v>1560</v>
      </c>
    </row>
    <row r="17" spans="1:28" ht="21.95" customHeight="1">
      <c r="A17" s="712"/>
      <c r="B17" s="722"/>
      <c r="C17" s="721"/>
      <c r="D17" s="722"/>
      <c r="E17" s="719">
        <f t="shared" ref="E17:E20" si="9">SUM(G17,I17,K17)</f>
        <v>0</v>
      </c>
      <c r="F17" s="719"/>
      <c r="G17" s="719">
        <f t="shared" si="6"/>
        <v>0</v>
      </c>
      <c r="H17" s="719"/>
      <c r="I17" s="719">
        <f t="shared" si="7"/>
        <v>0</v>
      </c>
      <c r="J17" s="719"/>
      <c r="K17" s="719">
        <f t="shared" ref="K17:K22" si="10">TRUNC(C17*J17,0)</f>
        <v>0</v>
      </c>
      <c r="L17" s="711"/>
      <c r="M17" s="1405" t="s">
        <v>1561</v>
      </c>
      <c r="N17" s="1406"/>
      <c r="O17" s="1407">
        <v>1</v>
      </c>
      <c r="P17" s="1408" t="s">
        <v>270</v>
      </c>
      <c r="Q17" s="1401">
        <f t="shared" si="4"/>
        <v>140000</v>
      </c>
      <c r="R17" s="1410"/>
      <c r="S17" s="1410"/>
      <c r="T17" s="1402">
        <f>U323</f>
        <v>0</v>
      </c>
      <c r="U17" s="1402">
        <f t="shared" si="2"/>
        <v>0</v>
      </c>
      <c r="V17" s="1402">
        <f>W323</f>
        <v>140000</v>
      </c>
      <c r="W17" s="1402">
        <f t="shared" si="2"/>
        <v>140000</v>
      </c>
      <c r="X17" s="1410"/>
      <c r="Y17" s="1410"/>
      <c r="Z17" s="1409" t="s">
        <v>1562</v>
      </c>
    </row>
    <row r="18" spans="1:28" ht="21.95" customHeight="1">
      <c r="A18" s="712"/>
      <c r="B18" s="722"/>
      <c r="C18" s="721"/>
      <c r="D18" s="722"/>
      <c r="E18" s="719">
        <f t="shared" si="9"/>
        <v>0</v>
      </c>
      <c r="F18" s="719"/>
      <c r="G18" s="719">
        <f t="shared" si="6"/>
        <v>0</v>
      </c>
      <c r="H18" s="719"/>
      <c r="I18" s="719">
        <f t="shared" si="7"/>
        <v>0</v>
      </c>
      <c r="J18" s="719"/>
      <c r="K18" s="719">
        <f t="shared" si="10"/>
        <v>0</v>
      </c>
      <c r="L18" s="711"/>
      <c r="M18" s="1405" t="s">
        <v>1563</v>
      </c>
      <c r="N18" s="1406"/>
      <c r="O18" s="1407">
        <v>1</v>
      </c>
      <c r="P18" s="1408" t="s">
        <v>270</v>
      </c>
      <c r="Q18" s="1401">
        <f t="shared" si="4"/>
        <v>147000</v>
      </c>
      <c r="R18" s="1410"/>
      <c r="S18" s="1410"/>
      <c r="T18" s="1402">
        <f>U348</f>
        <v>0</v>
      </c>
      <c r="U18" s="1402">
        <f t="shared" si="2"/>
        <v>0</v>
      </c>
      <c r="V18" s="1402">
        <f>W348</f>
        <v>147000</v>
      </c>
      <c r="W18" s="1402">
        <f t="shared" si="2"/>
        <v>147000</v>
      </c>
      <c r="X18" s="1402"/>
      <c r="Y18" s="1402"/>
      <c r="Z18" s="1409" t="s">
        <v>1564</v>
      </c>
    </row>
    <row r="19" spans="1:28" ht="21.95" customHeight="1">
      <c r="A19" s="712"/>
      <c r="B19" s="720"/>
      <c r="C19" s="720"/>
      <c r="D19" s="722"/>
      <c r="E19" s="719">
        <f t="shared" si="9"/>
        <v>0</v>
      </c>
      <c r="F19" s="719"/>
      <c r="G19" s="719">
        <f t="shared" si="6"/>
        <v>0</v>
      </c>
      <c r="H19" s="719"/>
      <c r="I19" s="719">
        <f t="shared" si="7"/>
        <v>0</v>
      </c>
      <c r="J19" s="719"/>
      <c r="K19" s="719">
        <f t="shared" si="10"/>
        <v>0</v>
      </c>
      <c r="L19" s="711"/>
      <c r="M19" s="1405" t="s">
        <v>1565</v>
      </c>
      <c r="N19" s="1406"/>
      <c r="O19" s="1407">
        <v>1</v>
      </c>
      <c r="P19" s="1408" t="s">
        <v>270</v>
      </c>
      <c r="Q19" s="1401">
        <f t="shared" si="4"/>
        <v>250000</v>
      </c>
      <c r="R19" s="1410"/>
      <c r="S19" s="1410"/>
      <c r="T19" s="1402">
        <f>U373</f>
        <v>0</v>
      </c>
      <c r="U19" s="1402">
        <f t="shared" si="2"/>
        <v>0</v>
      </c>
      <c r="V19" s="1402">
        <f>W373</f>
        <v>250000</v>
      </c>
      <c r="W19" s="1402">
        <f t="shared" si="2"/>
        <v>250000</v>
      </c>
      <c r="X19" s="1402"/>
      <c r="Y19" s="1402"/>
      <c r="Z19" s="1409" t="s">
        <v>1566</v>
      </c>
    </row>
    <row r="20" spans="1:28" ht="21.95" customHeight="1">
      <c r="A20" s="712"/>
      <c r="B20" s="720"/>
      <c r="C20" s="720"/>
      <c r="D20" s="722"/>
      <c r="E20" s="719">
        <f t="shared" si="9"/>
        <v>0</v>
      </c>
      <c r="F20" s="719"/>
      <c r="G20" s="719">
        <f t="shared" si="6"/>
        <v>0</v>
      </c>
      <c r="H20" s="719"/>
      <c r="I20" s="719">
        <f t="shared" si="7"/>
        <v>0</v>
      </c>
      <c r="J20" s="719"/>
      <c r="K20" s="719">
        <f t="shared" si="10"/>
        <v>0</v>
      </c>
      <c r="L20" s="711"/>
      <c r="M20" s="1405" t="s">
        <v>1567</v>
      </c>
      <c r="N20" s="1408"/>
      <c r="O20" s="1407">
        <v>1</v>
      </c>
      <c r="P20" s="1408" t="s">
        <v>270</v>
      </c>
      <c r="Q20" s="1401">
        <f t="shared" si="4"/>
        <v>530000</v>
      </c>
      <c r="R20" s="1410"/>
      <c r="S20" s="1410"/>
      <c r="T20" s="1402">
        <f>U398</f>
        <v>0</v>
      </c>
      <c r="U20" s="1402">
        <f t="shared" si="2"/>
        <v>0</v>
      </c>
      <c r="V20" s="1402">
        <f>W398</f>
        <v>530000</v>
      </c>
      <c r="W20" s="1402">
        <f t="shared" si="2"/>
        <v>530000</v>
      </c>
      <c r="X20" s="1402"/>
      <c r="Y20" s="1402"/>
      <c r="Z20" s="1409" t="s">
        <v>1568</v>
      </c>
    </row>
    <row r="21" spans="1:28" ht="21.95" customHeight="1">
      <c r="A21" s="726"/>
      <c r="B21" s="722"/>
      <c r="C21" s="727"/>
      <c r="D21" s="722"/>
      <c r="E21" s="719">
        <f>SUM(G21,I21,K21)</f>
        <v>0</v>
      </c>
      <c r="F21" s="719"/>
      <c r="G21" s="719">
        <f t="shared" si="6"/>
        <v>0</v>
      </c>
      <c r="H21" s="719"/>
      <c r="I21" s="719">
        <f t="shared" si="7"/>
        <v>0</v>
      </c>
      <c r="J21" s="719"/>
      <c r="K21" s="719">
        <f t="shared" si="10"/>
        <v>0</v>
      </c>
      <c r="L21" s="711"/>
      <c r="M21" s="1405"/>
      <c r="N21" s="1408"/>
      <c r="O21" s="1407"/>
      <c r="P21" s="1408"/>
      <c r="Q21" s="1402"/>
      <c r="R21" s="1402"/>
      <c r="S21" s="1402"/>
      <c r="T21" s="1402"/>
      <c r="U21" s="1402"/>
      <c r="V21" s="1402"/>
      <c r="W21" s="1402"/>
      <c r="X21" s="1402"/>
      <c r="Y21" s="1402"/>
      <c r="Z21" s="1409"/>
    </row>
    <row r="22" spans="1:28" ht="21.95" customHeight="1">
      <c r="A22" s="728"/>
      <c r="B22" s="729"/>
      <c r="C22" s="730"/>
      <c r="D22" s="729"/>
      <c r="E22" s="731">
        <f t="shared" ref="E22" si="11">SUM(G22,I22,K22)</f>
        <v>0</v>
      </c>
      <c r="F22" s="731"/>
      <c r="G22" s="731">
        <f t="shared" si="6"/>
        <v>0</v>
      </c>
      <c r="H22" s="731"/>
      <c r="I22" s="731">
        <f t="shared" si="7"/>
        <v>0</v>
      </c>
      <c r="J22" s="731"/>
      <c r="K22" s="731">
        <f t="shared" si="10"/>
        <v>0</v>
      </c>
      <c r="L22" s="732"/>
      <c r="M22" s="1405"/>
      <c r="N22" s="1406"/>
      <c r="O22" s="1407"/>
      <c r="P22" s="1408"/>
      <c r="Q22" s="1402"/>
      <c r="R22" s="1410"/>
      <c r="S22" s="1410"/>
      <c r="T22" s="1410"/>
      <c r="U22" s="1410"/>
      <c r="V22" s="1410"/>
      <c r="W22" s="1402"/>
      <c r="X22" s="1410"/>
      <c r="Y22" s="1410"/>
      <c r="Z22" s="1409"/>
    </row>
    <row r="23" spans="1:28" ht="21.95" customHeight="1">
      <c r="A23" s="733" t="s">
        <v>795</v>
      </c>
      <c r="B23" s="734"/>
      <c r="C23" s="734"/>
      <c r="D23" s="735"/>
      <c r="E23" s="736">
        <f>G23+I23+K23</f>
        <v>19106332</v>
      </c>
      <c r="F23" s="737"/>
      <c r="G23" s="736">
        <f>SUM(G7:G22)</f>
        <v>4622028</v>
      </c>
      <c r="H23" s="737"/>
      <c r="I23" s="738">
        <f>SUM(I7:I22)</f>
        <v>4447090</v>
      </c>
      <c r="J23" s="737"/>
      <c r="K23" s="736">
        <f>SUM(K7:K22)</f>
        <v>10037214</v>
      </c>
      <c r="L23" s="739"/>
      <c r="M23" s="279" t="s">
        <v>795</v>
      </c>
      <c r="N23" s="1411"/>
      <c r="O23" s="1411"/>
      <c r="P23" s="1412"/>
      <c r="Q23" s="1413">
        <f>S23+W23+Y23</f>
        <v>10472515</v>
      </c>
      <c r="R23" s="1413"/>
      <c r="S23" s="1413">
        <f>SUM(S6:S22)</f>
        <v>214092</v>
      </c>
      <c r="T23" s="1413"/>
      <c r="U23" s="1413">
        <f>SUM(U6:U22)</f>
        <v>1642691</v>
      </c>
      <c r="V23" s="1414"/>
      <c r="W23" s="1413">
        <f>SUM(W6:W22)</f>
        <v>9615234</v>
      </c>
      <c r="X23" s="1414"/>
      <c r="Y23" s="1413">
        <f>SUM(Y6:Y22)</f>
        <v>643189</v>
      </c>
      <c r="Z23" s="1415"/>
    </row>
    <row r="24" spans="1:28" s="745" customFormat="1" ht="21.95" customHeight="1">
      <c r="A24" s="681"/>
      <c r="B24" s="682"/>
      <c r="C24" s="682"/>
      <c r="D24" s="683"/>
      <c r="E24" s="2046" t="s">
        <v>879</v>
      </c>
      <c r="F24" s="2046"/>
      <c r="G24" s="2046"/>
      <c r="H24" s="2046"/>
      <c r="I24" s="684"/>
      <c r="J24" s="684"/>
      <c r="K24" s="684"/>
      <c r="L24" s="685"/>
      <c r="M24" s="1416" t="s">
        <v>133</v>
      </c>
      <c r="N24" s="1394"/>
      <c r="O24" s="1394"/>
      <c r="P24" s="1393"/>
      <c r="Q24" s="2082" t="s">
        <v>1569</v>
      </c>
      <c r="R24" s="2082"/>
      <c r="S24" s="2082"/>
      <c r="T24" s="2082"/>
      <c r="U24" s="2082"/>
      <c r="V24" s="2082"/>
      <c r="W24" s="1394"/>
      <c r="X24" s="1394"/>
      <c r="Y24" s="1394"/>
      <c r="Z24" s="1417"/>
    </row>
    <row r="25" spans="1:28" s="745" customFormat="1" ht="21.95" customHeight="1">
      <c r="A25" s="746" t="s">
        <v>881</v>
      </c>
      <c r="B25" s="687"/>
      <c r="C25" s="688"/>
      <c r="D25" s="683"/>
      <c r="E25" s="2090"/>
      <c r="F25" s="2090"/>
      <c r="G25" s="2090"/>
      <c r="H25" s="2090"/>
      <c r="I25" s="684"/>
      <c r="J25" s="684"/>
      <c r="K25" s="684"/>
      <c r="L25" s="685"/>
      <c r="M25" s="1392" t="s">
        <v>787</v>
      </c>
      <c r="N25" s="1418">
        <f>Q48</f>
        <v>444471</v>
      </c>
      <c r="O25" s="1419" t="s">
        <v>3</v>
      </c>
      <c r="P25" s="1393"/>
      <c r="Q25" s="2088" t="s">
        <v>882</v>
      </c>
      <c r="R25" s="2088"/>
      <c r="S25" s="2088"/>
      <c r="T25" s="2088"/>
      <c r="U25" s="2088"/>
      <c r="V25" s="2088"/>
      <c r="W25" s="1394">
        <v>1</v>
      </c>
      <c r="X25" s="1394" t="s">
        <v>883</v>
      </c>
      <c r="Y25" s="1394"/>
      <c r="Z25" s="1417"/>
      <c r="AB25" s="747" t="s">
        <v>1570</v>
      </c>
    </row>
    <row r="26" spans="1:28" s="745" customFormat="1" ht="21.95" customHeight="1">
      <c r="A26" s="2069" t="s">
        <v>646</v>
      </c>
      <c r="B26" s="2072" t="s">
        <v>788</v>
      </c>
      <c r="C26" s="2072" t="s">
        <v>118</v>
      </c>
      <c r="D26" s="2072" t="s">
        <v>5</v>
      </c>
      <c r="E26" s="2075" t="s">
        <v>789</v>
      </c>
      <c r="F26" s="2078" t="s">
        <v>790</v>
      </c>
      <c r="G26" s="2079"/>
      <c r="H26" s="2061" t="s">
        <v>862</v>
      </c>
      <c r="I26" s="2062"/>
      <c r="J26" s="2062"/>
      <c r="K26" s="2063"/>
      <c r="L26" s="2064" t="s">
        <v>863</v>
      </c>
      <c r="M26" s="1980" t="s">
        <v>646</v>
      </c>
      <c r="N26" s="1986" t="s">
        <v>788</v>
      </c>
      <c r="O26" s="1986" t="s">
        <v>118</v>
      </c>
      <c r="P26" s="1986" t="s">
        <v>5</v>
      </c>
      <c r="Q26" s="1987" t="s">
        <v>789</v>
      </c>
      <c r="R26" s="1990" t="s">
        <v>790</v>
      </c>
      <c r="S26" s="2055"/>
      <c r="T26" s="2056" t="s">
        <v>862</v>
      </c>
      <c r="U26" s="2057"/>
      <c r="V26" s="2057"/>
      <c r="W26" s="2057"/>
      <c r="X26" s="2057"/>
      <c r="Y26" s="2058"/>
      <c r="Z26" s="2048" t="s">
        <v>863</v>
      </c>
    </row>
    <row r="27" spans="1:28" s="745" customFormat="1" ht="21.95" customHeight="1">
      <c r="A27" s="2070"/>
      <c r="B27" s="2073"/>
      <c r="C27" s="2073"/>
      <c r="D27" s="2073"/>
      <c r="E27" s="2076"/>
      <c r="F27" s="2059" t="s">
        <v>650</v>
      </c>
      <c r="G27" s="2060"/>
      <c r="H27" s="2059" t="s">
        <v>122</v>
      </c>
      <c r="I27" s="2060"/>
      <c r="J27" s="2059" t="s">
        <v>651</v>
      </c>
      <c r="K27" s="2060"/>
      <c r="L27" s="2065"/>
      <c r="M27" s="2067"/>
      <c r="N27" s="2051"/>
      <c r="O27" s="2051"/>
      <c r="P27" s="2051"/>
      <c r="Q27" s="2053"/>
      <c r="R27" s="1995" t="s">
        <v>650</v>
      </c>
      <c r="S27" s="1996"/>
      <c r="T27" s="1995" t="s">
        <v>121</v>
      </c>
      <c r="U27" s="1996"/>
      <c r="V27" s="1995" t="s">
        <v>122</v>
      </c>
      <c r="W27" s="1996"/>
      <c r="X27" s="2016" t="s">
        <v>651</v>
      </c>
      <c r="Y27" s="2017"/>
      <c r="Z27" s="2049"/>
    </row>
    <row r="28" spans="1:28" ht="21.95" customHeight="1">
      <c r="A28" s="2071"/>
      <c r="B28" s="2074"/>
      <c r="C28" s="2074"/>
      <c r="D28" s="2074"/>
      <c r="E28" s="2077"/>
      <c r="F28" s="689" t="s">
        <v>4</v>
      </c>
      <c r="G28" s="689" t="s">
        <v>792</v>
      </c>
      <c r="H28" s="689" t="s">
        <v>4</v>
      </c>
      <c r="I28" s="689" t="s">
        <v>793</v>
      </c>
      <c r="J28" s="689"/>
      <c r="K28" s="689"/>
      <c r="L28" s="2066"/>
      <c r="M28" s="2068"/>
      <c r="N28" s="2052"/>
      <c r="O28" s="2052"/>
      <c r="P28" s="2052"/>
      <c r="Q28" s="2054"/>
      <c r="R28" s="1396" t="s">
        <v>4</v>
      </c>
      <c r="S28" s="1396" t="s">
        <v>792</v>
      </c>
      <c r="T28" s="1396" t="s">
        <v>4</v>
      </c>
      <c r="U28" s="1396" t="s">
        <v>793</v>
      </c>
      <c r="V28" s="1396" t="s">
        <v>4</v>
      </c>
      <c r="W28" s="1396" t="s">
        <v>793</v>
      </c>
      <c r="X28" s="1396" t="s">
        <v>4</v>
      </c>
      <c r="Y28" s="1396" t="s">
        <v>793</v>
      </c>
      <c r="Z28" s="2050"/>
    </row>
    <row r="29" spans="1:28" ht="21.95" customHeight="1">
      <c r="A29" s="704" t="str">
        <f>B75</f>
        <v>공내 촬영</v>
      </c>
      <c r="B29" s="720"/>
      <c r="C29" s="748" t="e">
        <f>'[381]2-2. 공종별 내역(사후관리)'!#REF!</f>
        <v>#REF!</v>
      </c>
      <c r="D29" s="722" t="s">
        <v>794</v>
      </c>
      <c r="E29" s="719" t="e">
        <f>SUM(G29,I29,K29)</f>
        <v>#REF!</v>
      </c>
      <c r="F29" s="719">
        <f>G98</f>
        <v>4206</v>
      </c>
      <c r="G29" s="719" t="e">
        <f t="shared" ref="G29" si="12">TRUNC(C29*F29,0)</f>
        <v>#REF!</v>
      </c>
      <c r="H29" s="719">
        <f>I98</f>
        <v>116</v>
      </c>
      <c r="I29" s="719" t="e">
        <f t="shared" ref="I29" si="13">TRUNC(C29*H29,0)</f>
        <v>#REF!</v>
      </c>
      <c r="J29" s="719">
        <f>K98</f>
        <v>2261</v>
      </c>
      <c r="K29" s="719" t="e">
        <f>TRUNC(C29*J29,0)</f>
        <v>#REF!</v>
      </c>
      <c r="L29" s="707"/>
      <c r="M29" s="1420" t="s">
        <v>681</v>
      </c>
      <c r="N29" s="1421"/>
      <c r="O29" s="1422">
        <f>INT(1/W$25)*AC4</f>
        <v>0.70467000000000002</v>
      </c>
      <c r="P29" s="1423" t="s">
        <v>69</v>
      </c>
      <c r="Q29" s="1424">
        <f>S29+U29+W29+Y29</f>
        <v>163879</v>
      </c>
      <c r="R29" s="1424"/>
      <c r="S29" s="1425"/>
      <c r="T29" s="1424">
        <f>'단가(사후관리)'!E11</f>
        <v>232562</v>
      </c>
      <c r="U29" s="1424">
        <f>TRUNC(O29*T29)</f>
        <v>163879</v>
      </c>
      <c r="V29" s="1425"/>
      <c r="W29" s="1426"/>
      <c r="X29" s="1425"/>
      <c r="Y29" s="1424"/>
      <c r="Z29" s="1427" t="s">
        <v>1262</v>
      </c>
      <c r="AA29" s="757"/>
    </row>
    <row r="30" spans="1:28" ht="21.95" customHeight="1">
      <c r="A30" s="712"/>
      <c r="B30" s="720"/>
      <c r="C30" s="727"/>
      <c r="D30" s="722"/>
      <c r="E30" s="719">
        <f t="shared" ref="E30:E35" si="14">SUM(G30,I30,K30)</f>
        <v>0</v>
      </c>
      <c r="F30" s="719"/>
      <c r="G30" s="719">
        <f>TRUNC(C30*F30,0)</f>
        <v>0</v>
      </c>
      <c r="H30" s="719"/>
      <c r="I30" s="719">
        <f>TRUNC(C30*H30,0)</f>
        <v>0</v>
      </c>
      <c r="J30" s="719"/>
      <c r="K30" s="719">
        <f>TRUNC(C30*J30,0)</f>
        <v>0</v>
      </c>
      <c r="L30" s="711"/>
      <c r="M30" s="1420" t="s">
        <v>134</v>
      </c>
      <c r="N30" s="1428"/>
      <c r="O30" s="1422">
        <f>INT(1/W$25)*AC4</f>
        <v>0.70467000000000002</v>
      </c>
      <c r="P30" s="1423" t="s">
        <v>69</v>
      </c>
      <c r="Q30" s="1424">
        <f t="shared" ref="Q30:Q31" si="15">S30+U30+W30+Y30</f>
        <v>159341</v>
      </c>
      <c r="R30" s="1424"/>
      <c r="S30" s="1425"/>
      <c r="T30" s="1424">
        <f>'단가(사후관리)'!E12</f>
        <v>226122</v>
      </c>
      <c r="U30" s="1424">
        <f>TRUNC(O30*T30)</f>
        <v>159341</v>
      </c>
      <c r="V30" s="1429"/>
      <c r="W30" s="1429"/>
      <c r="X30" s="1425"/>
      <c r="Y30" s="1424"/>
      <c r="Z30" s="1430"/>
    </row>
    <row r="31" spans="1:28" ht="21.95" customHeight="1">
      <c r="A31" s="712"/>
      <c r="B31" s="759"/>
      <c r="C31" s="727"/>
      <c r="D31" s="722"/>
      <c r="E31" s="719">
        <f t="shared" si="14"/>
        <v>0</v>
      </c>
      <c r="F31" s="719"/>
      <c r="G31" s="719">
        <f t="shared" ref="G31:G47" si="16">TRUNC(C31*F31,0)</f>
        <v>0</v>
      </c>
      <c r="H31" s="719"/>
      <c r="I31" s="719">
        <f t="shared" ref="I31:I47" si="17">TRUNC(C31*H31,0)</f>
        <v>0</v>
      </c>
      <c r="J31" s="719"/>
      <c r="K31" s="719">
        <f t="shared" ref="K31:K34" si="18">TRUNC(C31*J31,0)</f>
        <v>0</v>
      </c>
      <c r="L31" s="711"/>
      <c r="M31" s="1420" t="s">
        <v>223</v>
      </c>
      <c r="N31" s="1423"/>
      <c r="O31" s="1422">
        <f>INT(1/W$25)*AC4</f>
        <v>0.70467000000000002</v>
      </c>
      <c r="P31" s="1423" t="s">
        <v>69</v>
      </c>
      <c r="Q31" s="1424">
        <f t="shared" si="15"/>
        <v>121251</v>
      </c>
      <c r="R31" s="1424"/>
      <c r="S31" s="1425"/>
      <c r="T31" s="1424">
        <f>'단가(사후관리)'!E13</f>
        <v>172068</v>
      </c>
      <c r="U31" s="1424">
        <f>TRUNC(O31*T31)</f>
        <v>121251</v>
      </c>
      <c r="V31" s="1429"/>
      <c r="W31" s="1429"/>
      <c r="X31" s="1425"/>
      <c r="Y31" s="1424"/>
      <c r="Z31" s="1430"/>
    </row>
    <row r="32" spans="1:28" ht="21.95" customHeight="1">
      <c r="A32" s="712"/>
      <c r="B32" s="716"/>
      <c r="C32" s="716"/>
      <c r="D32" s="718"/>
      <c r="E32" s="719">
        <f t="shared" si="14"/>
        <v>0</v>
      </c>
      <c r="F32" s="719"/>
      <c r="G32" s="719">
        <f t="shared" si="16"/>
        <v>0</v>
      </c>
      <c r="H32" s="719"/>
      <c r="I32" s="719">
        <f t="shared" si="17"/>
        <v>0</v>
      </c>
      <c r="J32" s="719"/>
      <c r="K32" s="719">
        <f t="shared" si="18"/>
        <v>0</v>
      </c>
      <c r="L32" s="711"/>
      <c r="M32" s="1420"/>
      <c r="N32" s="1423"/>
      <c r="O32" s="1422"/>
      <c r="P32" s="1423"/>
      <c r="Q32" s="1425"/>
      <c r="R32" s="1426"/>
      <c r="S32" s="1426"/>
      <c r="T32" s="1426"/>
      <c r="U32" s="1426"/>
      <c r="V32" s="1426"/>
      <c r="W32" s="1426"/>
      <c r="X32" s="1425"/>
      <c r="Y32" s="1425"/>
      <c r="Z32" s="1430"/>
    </row>
    <row r="33" spans="1:26" ht="21.95" customHeight="1">
      <c r="A33" s="712"/>
      <c r="B33" s="716"/>
      <c r="C33" s="716"/>
      <c r="D33" s="718"/>
      <c r="E33" s="719">
        <f t="shared" si="14"/>
        <v>0</v>
      </c>
      <c r="F33" s="719"/>
      <c r="G33" s="719">
        <f t="shared" si="16"/>
        <v>0</v>
      </c>
      <c r="H33" s="719"/>
      <c r="I33" s="719">
        <f t="shared" si="17"/>
        <v>0</v>
      </c>
      <c r="J33" s="719"/>
      <c r="K33" s="719">
        <f t="shared" si="18"/>
        <v>0</v>
      </c>
      <c r="L33" s="711"/>
      <c r="M33" s="1420"/>
      <c r="N33" s="1423"/>
      <c r="O33" s="1422"/>
      <c r="P33" s="1423"/>
      <c r="Q33" s="1425"/>
      <c r="R33" s="1426"/>
      <c r="S33" s="1426"/>
      <c r="T33" s="1426"/>
      <c r="U33" s="1426"/>
      <c r="V33" s="1425"/>
      <c r="W33" s="1426"/>
      <c r="X33" s="1425"/>
      <c r="Y33" s="1425"/>
      <c r="Z33" s="1430"/>
    </row>
    <row r="34" spans="1:26" ht="21.95" customHeight="1">
      <c r="A34" s="712"/>
      <c r="B34" s="716"/>
      <c r="C34" s="716"/>
      <c r="D34" s="718"/>
      <c r="E34" s="719">
        <f t="shared" si="14"/>
        <v>0</v>
      </c>
      <c r="F34" s="719"/>
      <c r="G34" s="719">
        <f t="shared" si="16"/>
        <v>0</v>
      </c>
      <c r="H34" s="719"/>
      <c r="I34" s="719">
        <f t="shared" si="17"/>
        <v>0</v>
      </c>
      <c r="J34" s="719"/>
      <c r="K34" s="719">
        <f t="shared" si="18"/>
        <v>0</v>
      </c>
      <c r="L34" s="711"/>
      <c r="M34" s="1420"/>
      <c r="N34" s="1421"/>
      <c r="O34" s="1421"/>
      <c r="P34" s="1423"/>
      <c r="Q34" s="1424"/>
      <c r="R34" s="1429"/>
      <c r="S34" s="1429"/>
      <c r="T34" s="1429"/>
      <c r="U34" s="1429"/>
      <c r="V34" s="1429"/>
      <c r="W34" s="1429"/>
      <c r="X34" s="1429"/>
      <c r="Y34" s="1429"/>
      <c r="Z34" s="1430"/>
    </row>
    <row r="35" spans="1:26" ht="21.95" customHeight="1">
      <c r="A35" s="712"/>
      <c r="B35" s="720"/>
      <c r="C35" s="720"/>
      <c r="D35" s="722"/>
      <c r="E35" s="719">
        <f t="shared" si="14"/>
        <v>0</v>
      </c>
      <c r="F35" s="719"/>
      <c r="G35" s="719">
        <f t="shared" si="16"/>
        <v>0</v>
      </c>
      <c r="H35" s="719"/>
      <c r="I35" s="719">
        <f t="shared" si="17"/>
        <v>0</v>
      </c>
      <c r="J35" s="719"/>
      <c r="K35" s="719">
        <f>TRUNC(C35*J35,0)</f>
        <v>0</v>
      </c>
      <c r="L35" s="711"/>
      <c r="M35" s="1431"/>
      <c r="N35" s="1421"/>
      <c r="O35" s="1421"/>
      <c r="P35" s="1423"/>
      <c r="Q35" s="1425"/>
      <c r="R35" s="1426"/>
      <c r="S35" s="1426"/>
      <c r="T35" s="1426"/>
      <c r="U35" s="1426"/>
      <c r="V35" s="1425"/>
      <c r="W35" s="1426"/>
      <c r="X35" s="1425"/>
      <c r="Y35" s="1425"/>
      <c r="Z35" s="1430"/>
    </row>
    <row r="36" spans="1:26" ht="21.95" customHeight="1">
      <c r="A36" s="712"/>
      <c r="B36" s="720"/>
      <c r="C36" s="720"/>
      <c r="D36" s="722"/>
      <c r="E36" s="719"/>
      <c r="F36" s="719"/>
      <c r="G36" s="719">
        <f t="shared" si="16"/>
        <v>0</v>
      </c>
      <c r="H36" s="719"/>
      <c r="I36" s="719">
        <f t="shared" si="17"/>
        <v>0</v>
      </c>
      <c r="J36" s="719"/>
      <c r="K36" s="719">
        <f>TRUNC(C36*J36,0)</f>
        <v>0</v>
      </c>
      <c r="L36" s="711"/>
      <c r="M36" s="1431"/>
      <c r="N36" s="1423"/>
      <c r="O36" s="1421"/>
      <c r="P36" s="1423"/>
      <c r="Q36" s="1425"/>
      <c r="R36" s="1426"/>
      <c r="S36" s="1426"/>
      <c r="T36" s="1426"/>
      <c r="U36" s="1426"/>
      <c r="V36" s="1425"/>
      <c r="W36" s="1426"/>
      <c r="X36" s="1425"/>
      <c r="Y36" s="1425"/>
      <c r="Z36" s="1430"/>
    </row>
    <row r="37" spans="1:26" ht="21.95" customHeight="1">
      <c r="A37" s="712"/>
      <c r="B37" s="720"/>
      <c r="C37" s="720"/>
      <c r="D37" s="722"/>
      <c r="E37" s="719"/>
      <c r="F37" s="719"/>
      <c r="G37" s="719"/>
      <c r="H37" s="719"/>
      <c r="I37" s="719"/>
      <c r="J37" s="719"/>
      <c r="K37" s="719"/>
      <c r="L37" s="711"/>
      <c r="M37" s="1431"/>
      <c r="N37" s="1423"/>
      <c r="O37" s="1421"/>
      <c r="P37" s="1423"/>
      <c r="Q37" s="1425"/>
      <c r="R37" s="1426"/>
      <c r="S37" s="1426"/>
      <c r="T37" s="1426"/>
      <c r="U37" s="1426"/>
      <c r="V37" s="1425"/>
      <c r="W37" s="1426"/>
      <c r="X37" s="1425"/>
      <c r="Y37" s="1425"/>
      <c r="Z37" s="1430"/>
    </row>
    <row r="38" spans="1:26" ht="21.95" customHeight="1">
      <c r="A38" s="763"/>
      <c r="B38" s="722"/>
      <c r="C38" s="720"/>
      <c r="D38" s="722"/>
      <c r="E38" s="719">
        <f t="shared" ref="E38:E45" si="19">SUM(G38,I38,K38)</f>
        <v>0</v>
      </c>
      <c r="F38" s="719"/>
      <c r="G38" s="719">
        <f t="shared" si="16"/>
        <v>0</v>
      </c>
      <c r="H38" s="719"/>
      <c r="I38" s="719">
        <f t="shared" si="17"/>
        <v>0</v>
      </c>
      <c r="J38" s="719"/>
      <c r="K38" s="719">
        <f t="shared" ref="K38:K47" si="20">TRUNC(C38*J38,0)</f>
        <v>0</v>
      </c>
      <c r="L38" s="711"/>
      <c r="M38" s="1431"/>
      <c r="N38" s="1423"/>
      <c r="O38" s="1421"/>
      <c r="P38" s="1423"/>
      <c r="Q38" s="1425"/>
      <c r="R38" s="1426"/>
      <c r="S38" s="1426"/>
      <c r="T38" s="1426"/>
      <c r="U38" s="1426"/>
      <c r="V38" s="1425"/>
      <c r="W38" s="1426"/>
      <c r="X38" s="1425"/>
      <c r="Y38" s="1425"/>
      <c r="Z38" s="1430"/>
    </row>
    <row r="39" spans="1:26" ht="21.95" customHeight="1">
      <c r="A39" s="712"/>
      <c r="B39" s="722"/>
      <c r="C39" s="720"/>
      <c r="D39" s="722"/>
      <c r="E39" s="719">
        <f t="shared" si="19"/>
        <v>0</v>
      </c>
      <c r="F39" s="719"/>
      <c r="G39" s="719">
        <f t="shared" si="16"/>
        <v>0</v>
      </c>
      <c r="H39" s="719"/>
      <c r="I39" s="719">
        <f>TRUNC(C39*H39,0)</f>
        <v>0</v>
      </c>
      <c r="J39" s="719"/>
      <c r="K39" s="719">
        <f t="shared" si="20"/>
        <v>0</v>
      </c>
      <c r="L39" s="711"/>
      <c r="M39" s="1420"/>
      <c r="N39" s="1421"/>
      <c r="O39" s="1421"/>
      <c r="P39" s="1423"/>
      <c r="Q39" s="1424"/>
      <c r="R39" s="1429"/>
      <c r="S39" s="1429"/>
      <c r="T39" s="1429"/>
      <c r="U39" s="1429"/>
      <c r="V39" s="1429"/>
      <c r="W39" s="1429"/>
      <c r="X39" s="1429"/>
      <c r="Y39" s="1429"/>
      <c r="Z39" s="1430"/>
    </row>
    <row r="40" spans="1:26" ht="21.95" customHeight="1">
      <c r="A40" s="712"/>
      <c r="B40" s="720"/>
      <c r="C40" s="720"/>
      <c r="D40" s="722"/>
      <c r="E40" s="719">
        <f t="shared" si="19"/>
        <v>0</v>
      </c>
      <c r="F40" s="719"/>
      <c r="G40" s="719">
        <f t="shared" si="16"/>
        <v>0</v>
      </c>
      <c r="H40" s="719"/>
      <c r="I40" s="719">
        <f>TRUNC(C40%*H40,0)</f>
        <v>0</v>
      </c>
      <c r="J40" s="719"/>
      <c r="K40" s="719">
        <f t="shared" si="20"/>
        <v>0</v>
      </c>
      <c r="L40" s="711"/>
      <c r="M40" s="1420"/>
      <c r="N40" s="1421"/>
      <c r="O40" s="1421"/>
      <c r="P40" s="1423"/>
      <c r="Q40" s="1424"/>
      <c r="R40" s="1429"/>
      <c r="S40" s="1429"/>
      <c r="T40" s="1429"/>
      <c r="U40" s="1429"/>
      <c r="V40" s="1429"/>
      <c r="W40" s="1429"/>
      <c r="X40" s="1429"/>
      <c r="Y40" s="1429"/>
      <c r="Z40" s="1430"/>
    </row>
    <row r="41" spans="1:26" ht="21.95" customHeight="1">
      <c r="A41" s="712"/>
      <c r="B41" s="720"/>
      <c r="C41" s="720"/>
      <c r="D41" s="722"/>
      <c r="E41" s="719">
        <f t="shared" si="19"/>
        <v>0</v>
      </c>
      <c r="F41" s="719"/>
      <c r="G41" s="719">
        <f t="shared" si="16"/>
        <v>0</v>
      </c>
      <c r="H41" s="719"/>
      <c r="I41" s="719">
        <f t="shared" si="17"/>
        <v>0</v>
      </c>
      <c r="J41" s="719"/>
      <c r="K41" s="719">
        <f t="shared" si="20"/>
        <v>0</v>
      </c>
      <c r="L41" s="711"/>
      <c r="M41" s="1420"/>
      <c r="N41" s="1421"/>
      <c r="O41" s="1421"/>
      <c r="P41" s="1423"/>
      <c r="Q41" s="1424"/>
      <c r="R41" s="1429"/>
      <c r="S41" s="1429"/>
      <c r="T41" s="1429"/>
      <c r="U41" s="1429"/>
      <c r="V41" s="1429"/>
      <c r="W41" s="1429"/>
      <c r="X41" s="1429"/>
      <c r="Y41" s="1429"/>
      <c r="Z41" s="1430"/>
    </row>
    <row r="42" spans="1:26" ht="21.95" customHeight="1">
      <c r="A42" s="712"/>
      <c r="B42" s="720"/>
      <c r="C42" s="720"/>
      <c r="D42" s="722"/>
      <c r="E42" s="719"/>
      <c r="F42" s="719"/>
      <c r="G42" s="719"/>
      <c r="H42" s="719"/>
      <c r="I42" s="719"/>
      <c r="J42" s="719"/>
      <c r="K42" s="719"/>
      <c r="L42" s="711"/>
      <c r="M42" s="1420"/>
      <c r="N42" s="1421"/>
      <c r="O42" s="1421"/>
      <c r="P42" s="1423"/>
      <c r="Q42" s="1424"/>
      <c r="R42" s="1429"/>
      <c r="S42" s="1429"/>
      <c r="T42" s="1429"/>
      <c r="U42" s="1429"/>
      <c r="V42" s="1429"/>
      <c r="W42" s="1429"/>
      <c r="X42" s="1429"/>
      <c r="Y42" s="1429"/>
      <c r="Z42" s="1430"/>
    </row>
    <row r="43" spans="1:26" ht="21.95" customHeight="1">
      <c r="A43" s="712"/>
      <c r="B43" s="720"/>
      <c r="C43" s="720"/>
      <c r="D43" s="722"/>
      <c r="E43" s="719">
        <f t="shared" si="19"/>
        <v>0</v>
      </c>
      <c r="F43" s="719"/>
      <c r="G43" s="719">
        <f t="shared" si="16"/>
        <v>0</v>
      </c>
      <c r="H43" s="719"/>
      <c r="I43" s="719">
        <f t="shared" si="17"/>
        <v>0</v>
      </c>
      <c r="J43" s="719"/>
      <c r="K43" s="719">
        <f t="shared" si="20"/>
        <v>0</v>
      </c>
      <c r="L43" s="711"/>
      <c r="M43" s="1420"/>
      <c r="N43" s="1421"/>
      <c r="O43" s="1421"/>
      <c r="P43" s="1423"/>
      <c r="Q43" s="1424"/>
      <c r="R43" s="1429"/>
      <c r="S43" s="1429"/>
      <c r="T43" s="1429"/>
      <c r="U43" s="1429"/>
      <c r="V43" s="1429"/>
      <c r="W43" s="1429"/>
      <c r="X43" s="1429"/>
      <c r="Y43" s="1429"/>
      <c r="Z43" s="1430"/>
    </row>
    <row r="44" spans="1:26" ht="21.95" customHeight="1">
      <c r="A44" s="763"/>
      <c r="B44" s="720"/>
      <c r="C44" s="720"/>
      <c r="D44" s="722"/>
      <c r="E44" s="719">
        <f t="shared" si="19"/>
        <v>0</v>
      </c>
      <c r="F44" s="719"/>
      <c r="G44" s="719">
        <f t="shared" si="16"/>
        <v>0</v>
      </c>
      <c r="H44" s="719"/>
      <c r="I44" s="719">
        <f t="shared" si="17"/>
        <v>0</v>
      </c>
      <c r="J44" s="719"/>
      <c r="K44" s="719">
        <f t="shared" si="20"/>
        <v>0</v>
      </c>
      <c r="L44" s="711"/>
      <c r="M44" s="1431"/>
      <c r="N44" s="1421"/>
      <c r="O44" s="1421"/>
      <c r="P44" s="1423"/>
      <c r="Q44" s="1424"/>
      <c r="R44" s="1429"/>
      <c r="S44" s="1424"/>
      <c r="T44" s="1424"/>
      <c r="U44" s="1424"/>
      <c r="V44" s="1429"/>
      <c r="W44" s="1424"/>
      <c r="X44" s="1429"/>
      <c r="Y44" s="1424"/>
      <c r="Z44" s="1430"/>
    </row>
    <row r="45" spans="1:26" ht="21.95" customHeight="1">
      <c r="A45" s="726"/>
      <c r="B45" s="722"/>
      <c r="C45" s="727"/>
      <c r="D45" s="722"/>
      <c r="E45" s="719">
        <f t="shared" si="19"/>
        <v>0</v>
      </c>
      <c r="F45" s="719"/>
      <c r="G45" s="719">
        <f t="shared" si="16"/>
        <v>0</v>
      </c>
      <c r="H45" s="719"/>
      <c r="I45" s="719">
        <f t="shared" si="17"/>
        <v>0</v>
      </c>
      <c r="J45" s="719"/>
      <c r="K45" s="719">
        <f t="shared" si="20"/>
        <v>0</v>
      </c>
      <c r="L45" s="711"/>
      <c r="M45" s="1432"/>
      <c r="N45" s="1421"/>
      <c r="O45" s="1421"/>
      <c r="P45" s="1423"/>
      <c r="Q45" s="1424"/>
      <c r="R45" s="1429"/>
      <c r="S45" s="1429"/>
      <c r="T45" s="1429"/>
      <c r="U45" s="1429"/>
      <c r="V45" s="1429"/>
      <c r="W45" s="1429"/>
      <c r="X45" s="1429"/>
      <c r="Y45" s="1424"/>
      <c r="Z45" s="1430"/>
    </row>
    <row r="46" spans="1:26" ht="21.95" customHeight="1">
      <c r="A46" s="726"/>
      <c r="B46" s="722"/>
      <c r="C46" s="727"/>
      <c r="D46" s="722"/>
      <c r="E46" s="719">
        <f>SUM(G46,I46,K46)</f>
        <v>0</v>
      </c>
      <c r="F46" s="719"/>
      <c r="G46" s="719">
        <f t="shared" si="16"/>
        <v>0</v>
      </c>
      <c r="H46" s="719"/>
      <c r="I46" s="719">
        <f t="shared" si="17"/>
        <v>0</v>
      </c>
      <c r="J46" s="719"/>
      <c r="K46" s="719">
        <f t="shared" si="20"/>
        <v>0</v>
      </c>
      <c r="L46" s="711"/>
      <c r="M46" s="1431"/>
      <c r="N46" s="1421"/>
      <c r="O46" s="1433"/>
      <c r="P46" s="1423"/>
      <c r="Q46" s="1424"/>
      <c r="R46" s="1429"/>
      <c r="S46" s="1429"/>
      <c r="T46" s="1429"/>
      <c r="U46" s="1429"/>
      <c r="V46" s="1429"/>
      <c r="W46" s="1429"/>
      <c r="X46" s="1429"/>
      <c r="Y46" s="1429"/>
      <c r="Z46" s="1430"/>
    </row>
    <row r="47" spans="1:26" ht="21.95" customHeight="1">
      <c r="A47" s="728"/>
      <c r="B47" s="729"/>
      <c r="C47" s="730"/>
      <c r="D47" s="729"/>
      <c r="E47" s="731">
        <f t="shared" ref="E47" si="21">SUM(G47,I47,K47)</f>
        <v>0</v>
      </c>
      <c r="F47" s="731"/>
      <c r="G47" s="731">
        <f t="shared" si="16"/>
        <v>0</v>
      </c>
      <c r="H47" s="731"/>
      <c r="I47" s="731">
        <f t="shared" si="17"/>
        <v>0</v>
      </c>
      <c r="J47" s="731"/>
      <c r="K47" s="731">
        <f t="shared" si="20"/>
        <v>0</v>
      </c>
      <c r="L47" s="732"/>
      <c r="M47" s="1432"/>
      <c r="N47" s="1421"/>
      <c r="O47" s="1421"/>
      <c r="P47" s="1423"/>
      <c r="Q47" s="1424"/>
      <c r="R47" s="1429"/>
      <c r="S47" s="1429"/>
      <c r="T47" s="1429"/>
      <c r="U47" s="1429"/>
      <c r="V47" s="1429"/>
      <c r="W47" s="1429"/>
      <c r="X47" s="1429"/>
      <c r="Y47" s="1429"/>
      <c r="Z47" s="1430"/>
    </row>
    <row r="48" spans="1:26" ht="21.95" customHeight="1">
      <c r="A48" s="733" t="s">
        <v>795</v>
      </c>
      <c r="B48" s="734"/>
      <c r="C48" s="734"/>
      <c r="D48" s="735"/>
      <c r="E48" s="736" t="e">
        <f>G48+I48+K48</f>
        <v>#REF!</v>
      </c>
      <c r="F48" s="737"/>
      <c r="G48" s="736" t="e">
        <f>SUM(G29:G47)</f>
        <v>#REF!</v>
      </c>
      <c r="H48" s="737"/>
      <c r="I48" s="738" t="e">
        <f>SUM(I29:I47)</f>
        <v>#REF!</v>
      </c>
      <c r="J48" s="737"/>
      <c r="K48" s="736" t="e">
        <f>SUM(K29:K47)</f>
        <v>#REF!</v>
      </c>
      <c r="L48" s="739"/>
      <c r="M48" s="1434" t="s">
        <v>795</v>
      </c>
      <c r="N48" s="1435"/>
      <c r="O48" s="1435"/>
      <c r="P48" s="1436"/>
      <c r="Q48" s="1437">
        <f>S48+U48+W48+Y48</f>
        <v>444471</v>
      </c>
      <c r="R48" s="1438"/>
      <c r="S48" s="1437">
        <f>SUM(S29:S47)</f>
        <v>0</v>
      </c>
      <c r="T48" s="1437"/>
      <c r="U48" s="1439">
        <f>SUM(U29:U47)</f>
        <v>444471</v>
      </c>
      <c r="V48" s="1438"/>
      <c r="W48" s="1437">
        <f>SUM(W29:W47)</f>
        <v>0</v>
      </c>
      <c r="X48" s="1438"/>
      <c r="Y48" s="1437">
        <f>SUM(Y29:Y47)</f>
        <v>0</v>
      </c>
      <c r="Z48" s="1440"/>
    </row>
    <row r="49" spans="1:34" ht="21.95" customHeight="1">
      <c r="A49" s="681"/>
      <c r="B49" s="682"/>
      <c r="C49" s="682"/>
      <c r="D49" s="683"/>
      <c r="E49" s="2046" t="s">
        <v>879</v>
      </c>
      <c r="F49" s="2046"/>
      <c r="G49" s="2046"/>
      <c r="H49" s="2046"/>
      <c r="I49" s="684"/>
      <c r="J49" s="684"/>
      <c r="K49" s="684"/>
      <c r="L49" s="685"/>
      <c r="M49" s="1416" t="s">
        <v>130</v>
      </c>
      <c r="N49" s="1416"/>
      <c r="O49" s="1416"/>
      <c r="P49" s="1441"/>
      <c r="Q49" s="2087" t="s">
        <v>1571</v>
      </c>
      <c r="R49" s="2087"/>
      <c r="S49" s="2087"/>
      <c r="T49" s="2087"/>
      <c r="U49" s="2087"/>
      <c r="V49" s="2087"/>
      <c r="W49" s="1416"/>
      <c r="X49" s="1416"/>
      <c r="Y49" s="1416"/>
      <c r="Z49" s="1442"/>
    </row>
    <row r="50" spans="1:34" ht="21.95" customHeight="1">
      <c r="A50" s="746" t="s">
        <v>885</v>
      </c>
      <c r="B50" s="774" t="s">
        <v>886</v>
      </c>
      <c r="C50" s="774"/>
      <c r="D50" s="774"/>
      <c r="E50" s="775"/>
      <c r="F50" s="775" t="s">
        <v>887</v>
      </c>
      <c r="G50" s="775"/>
      <c r="H50" s="775" t="s">
        <v>888</v>
      </c>
      <c r="I50" s="684"/>
      <c r="J50" s="684"/>
      <c r="K50" s="684"/>
      <c r="L50" s="685"/>
      <c r="M50" s="1443" t="s">
        <v>787</v>
      </c>
      <c r="N50" s="1444">
        <f>Q73</f>
        <v>1473221</v>
      </c>
      <c r="O50" s="1445" t="s">
        <v>3</v>
      </c>
      <c r="P50" s="1441"/>
      <c r="Q50" s="2088" t="s">
        <v>882</v>
      </c>
      <c r="R50" s="2088"/>
      <c r="S50" s="2088"/>
      <c r="T50" s="2088"/>
      <c r="U50" s="2088"/>
      <c r="V50" s="2088"/>
      <c r="W50" s="1416">
        <v>1</v>
      </c>
      <c r="X50" s="1416" t="s">
        <v>883</v>
      </c>
      <c r="Y50" s="1416"/>
      <c r="Z50" s="1442"/>
    </row>
    <row r="51" spans="1:34" ht="21.95" customHeight="1">
      <c r="A51" s="2069" t="s">
        <v>646</v>
      </c>
      <c r="B51" s="2072" t="s">
        <v>788</v>
      </c>
      <c r="C51" s="2072" t="s">
        <v>118</v>
      </c>
      <c r="D51" s="2072" t="s">
        <v>5</v>
      </c>
      <c r="E51" s="2075" t="s">
        <v>789</v>
      </c>
      <c r="F51" s="2078" t="s">
        <v>790</v>
      </c>
      <c r="G51" s="2079"/>
      <c r="H51" s="2061" t="s">
        <v>862</v>
      </c>
      <c r="I51" s="2062"/>
      <c r="J51" s="2062"/>
      <c r="K51" s="2063"/>
      <c r="L51" s="2064" t="s">
        <v>863</v>
      </c>
      <c r="M51" s="1980" t="s">
        <v>646</v>
      </c>
      <c r="N51" s="1986" t="s">
        <v>788</v>
      </c>
      <c r="O51" s="1986" t="s">
        <v>118</v>
      </c>
      <c r="P51" s="1986" t="s">
        <v>5</v>
      </c>
      <c r="Q51" s="1987" t="s">
        <v>789</v>
      </c>
      <c r="R51" s="1990" t="s">
        <v>790</v>
      </c>
      <c r="S51" s="2055"/>
      <c r="T51" s="2056" t="s">
        <v>862</v>
      </c>
      <c r="U51" s="2057"/>
      <c r="V51" s="2057"/>
      <c r="W51" s="2057"/>
      <c r="X51" s="2057"/>
      <c r="Y51" s="2058"/>
      <c r="Z51" s="2048" t="s">
        <v>863</v>
      </c>
    </row>
    <row r="52" spans="1:34" ht="21.95" customHeight="1">
      <c r="A52" s="2070"/>
      <c r="B52" s="2073"/>
      <c r="C52" s="2073"/>
      <c r="D52" s="2073"/>
      <c r="E52" s="2076"/>
      <c r="F52" s="2059" t="s">
        <v>650</v>
      </c>
      <c r="G52" s="2060"/>
      <c r="H52" s="2059" t="s">
        <v>122</v>
      </c>
      <c r="I52" s="2060"/>
      <c r="J52" s="2059" t="s">
        <v>651</v>
      </c>
      <c r="K52" s="2060"/>
      <c r="L52" s="2065"/>
      <c r="M52" s="2067"/>
      <c r="N52" s="2051"/>
      <c r="O52" s="2051"/>
      <c r="P52" s="2051"/>
      <c r="Q52" s="2053"/>
      <c r="R52" s="1995" t="s">
        <v>650</v>
      </c>
      <c r="S52" s="1996"/>
      <c r="T52" s="1995" t="s">
        <v>121</v>
      </c>
      <c r="U52" s="1996"/>
      <c r="V52" s="1995" t="s">
        <v>122</v>
      </c>
      <c r="W52" s="1996"/>
      <c r="X52" s="2016" t="s">
        <v>651</v>
      </c>
      <c r="Y52" s="2017"/>
      <c r="Z52" s="2049"/>
    </row>
    <row r="53" spans="1:34" ht="21.95" customHeight="1">
      <c r="A53" s="2071"/>
      <c r="B53" s="2074"/>
      <c r="C53" s="2074"/>
      <c r="D53" s="2074"/>
      <c r="E53" s="2077"/>
      <c r="F53" s="689" t="s">
        <v>4</v>
      </c>
      <c r="G53" s="689" t="s">
        <v>792</v>
      </c>
      <c r="H53" s="689" t="s">
        <v>4</v>
      </c>
      <c r="I53" s="689" t="s">
        <v>793</v>
      </c>
      <c r="J53" s="689"/>
      <c r="K53" s="689"/>
      <c r="L53" s="2066"/>
      <c r="M53" s="2068"/>
      <c r="N53" s="2052"/>
      <c r="O53" s="2052"/>
      <c r="P53" s="2052"/>
      <c r="Q53" s="2054"/>
      <c r="R53" s="1396" t="s">
        <v>4</v>
      </c>
      <c r="S53" s="1396" t="s">
        <v>792</v>
      </c>
      <c r="T53" s="1396" t="s">
        <v>4</v>
      </c>
      <c r="U53" s="1396" t="s">
        <v>793</v>
      </c>
      <c r="V53" s="1396" t="s">
        <v>4</v>
      </c>
      <c r="W53" s="1396" t="s">
        <v>793</v>
      </c>
      <c r="X53" s="1396" t="s">
        <v>4</v>
      </c>
      <c r="Y53" s="1396" t="s">
        <v>793</v>
      </c>
      <c r="Z53" s="2050"/>
    </row>
    <row r="54" spans="1:34" ht="21.95" customHeight="1">
      <c r="A54" s="779" t="s">
        <v>674</v>
      </c>
      <c r="B54" s="780"/>
      <c r="C54" s="780"/>
      <c r="D54" s="780"/>
      <c r="E54" s="781"/>
      <c r="F54" s="782"/>
      <c r="G54" s="782"/>
      <c r="H54" s="782"/>
      <c r="I54" s="782"/>
      <c r="J54" s="782"/>
      <c r="K54" s="782"/>
      <c r="L54" s="697" t="s">
        <v>891</v>
      </c>
      <c r="M54" s="1221" t="s">
        <v>1264</v>
      </c>
      <c r="N54" s="1446"/>
      <c r="O54" s="1447">
        <f>1*AC4</f>
        <v>0.70467000000000002</v>
      </c>
      <c r="P54" s="1220" t="s">
        <v>575</v>
      </c>
      <c r="Q54" s="1424">
        <f>S54+U54+W54+Y54</f>
        <v>207974</v>
      </c>
      <c r="R54" s="1425">
        <f>'단가(사후관리)'!E6</f>
        <v>295138</v>
      </c>
      <c r="S54" s="1425">
        <f>INT(O54*R54)</f>
        <v>207974</v>
      </c>
      <c r="T54" s="1425"/>
      <c r="U54" s="1425"/>
      <c r="V54" s="1426"/>
      <c r="W54" s="1425">
        <f t="shared" ref="W54:W56" si="22">INT(O54*V54)</f>
        <v>0</v>
      </c>
      <c r="X54" s="1425"/>
      <c r="Y54" s="1425">
        <f>INT(O54*X54)</f>
        <v>0</v>
      </c>
      <c r="Z54" s="1448" t="s">
        <v>1265</v>
      </c>
      <c r="AH54" s="641"/>
    </row>
    <row r="55" spans="1:34" ht="21.95" customHeight="1">
      <c r="A55" s="712" t="s">
        <v>143</v>
      </c>
      <c r="B55" s="720"/>
      <c r="C55" s="727"/>
      <c r="D55" s="722" t="s">
        <v>69</v>
      </c>
      <c r="E55" s="719">
        <f>SUM(G55,I55,K55)</f>
        <v>0</v>
      </c>
      <c r="F55" s="719">
        <f>'단가(사후관리)'!$E$4</f>
        <v>373353</v>
      </c>
      <c r="G55" s="719">
        <f t="shared" ref="G55" si="23">TRUNC(C55*F55,0)</f>
        <v>0</v>
      </c>
      <c r="H55" s="719"/>
      <c r="I55" s="719">
        <f t="shared" ref="I55" si="24">TRUNC(C55*H55,0)</f>
        <v>0</v>
      </c>
      <c r="J55" s="719"/>
      <c r="K55" s="719">
        <f t="shared" ref="K55" si="25">TRUNC(C55*J55,0)</f>
        <v>0</v>
      </c>
      <c r="L55" s="707"/>
      <c r="M55" s="1221" t="s">
        <v>1266</v>
      </c>
      <c r="N55" s="1423"/>
      <c r="O55" s="1447">
        <f>1*AC4</f>
        <v>0.70467000000000002</v>
      </c>
      <c r="P55" s="1220" t="s">
        <v>69</v>
      </c>
      <c r="Q55" s="1424">
        <f>S55+U55+W55+Y55</f>
        <v>163879</v>
      </c>
      <c r="R55" s="1426"/>
      <c r="S55" s="1426"/>
      <c r="T55" s="1425">
        <f>'단가(사후관리)'!E11</f>
        <v>232562</v>
      </c>
      <c r="U55" s="1425">
        <f>INT(O55*T55)</f>
        <v>163879</v>
      </c>
      <c r="V55" s="1426"/>
      <c r="W55" s="1425">
        <f t="shared" si="22"/>
        <v>0</v>
      </c>
      <c r="X55" s="1425"/>
      <c r="Y55" s="1425">
        <f t="shared" ref="Y55:Y58" si="26">INT(O55*X55)</f>
        <v>0</v>
      </c>
      <c r="Z55" s="1430"/>
    </row>
    <row r="56" spans="1:34" ht="21.95" customHeight="1">
      <c r="A56" s="712" t="s">
        <v>144</v>
      </c>
      <c r="B56" s="720"/>
      <c r="C56" s="727"/>
      <c r="D56" s="722" t="s">
        <v>69</v>
      </c>
      <c r="E56" s="719">
        <f t="shared" ref="E56:E61" si="27">SUM(G56,I56,K56)</f>
        <v>0</v>
      </c>
      <c r="F56" s="719">
        <f>'단가(사후관리)'!$E$5</f>
        <v>310884</v>
      </c>
      <c r="G56" s="719">
        <f>TRUNC(C56*F56,0)</f>
        <v>0</v>
      </c>
      <c r="H56" s="719"/>
      <c r="I56" s="719">
        <f>TRUNC(C56*H56,0)</f>
        <v>0</v>
      </c>
      <c r="J56" s="719"/>
      <c r="K56" s="719">
        <f>TRUNC(C56*J56,0)</f>
        <v>0</v>
      </c>
      <c r="L56" s="711"/>
      <c r="M56" s="1222" t="s">
        <v>1267</v>
      </c>
      <c r="N56" s="1423"/>
      <c r="O56" s="1447">
        <f>2*AC4</f>
        <v>1.40934</v>
      </c>
      <c r="P56" s="1220" t="s">
        <v>69</v>
      </c>
      <c r="Q56" s="1424">
        <f t="shared" ref="Q56:Q59" si="28">S56+U56+W56+Y56</f>
        <v>318682</v>
      </c>
      <c r="R56" s="1425"/>
      <c r="S56" s="1425"/>
      <c r="T56" s="1425">
        <f>'단가(사후관리)'!E12</f>
        <v>226122</v>
      </c>
      <c r="U56" s="1425">
        <f>INT(O56*T56)</f>
        <v>318682</v>
      </c>
      <c r="V56" s="1426"/>
      <c r="W56" s="1425">
        <f t="shared" si="22"/>
        <v>0</v>
      </c>
      <c r="X56" s="1426"/>
      <c r="Y56" s="1425">
        <f t="shared" si="26"/>
        <v>0</v>
      </c>
      <c r="Z56" s="1430"/>
    </row>
    <row r="57" spans="1:34" ht="21.95" customHeight="1">
      <c r="A57" s="712" t="s">
        <v>136</v>
      </c>
      <c r="B57" s="759"/>
      <c r="C57" s="727"/>
      <c r="D57" s="722" t="s">
        <v>269</v>
      </c>
      <c r="E57" s="719">
        <f t="shared" si="27"/>
        <v>0</v>
      </c>
      <c r="F57" s="719">
        <f>'단가(사후관리)'!$E$6</f>
        <v>295138</v>
      </c>
      <c r="G57" s="719">
        <f t="shared" ref="G57:G72" si="29">TRUNC(C57*F57,0)</f>
        <v>0</v>
      </c>
      <c r="H57" s="719"/>
      <c r="I57" s="719">
        <f t="shared" ref="I57:I72" si="30">TRUNC(C57*H57,0)</f>
        <v>0</v>
      </c>
      <c r="J57" s="719"/>
      <c r="K57" s="719">
        <f t="shared" ref="K57:K60" si="31">TRUNC(C57*J57,0)</f>
        <v>0</v>
      </c>
      <c r="L57" s="711"/>
      <c r="M57" s="1221" t="s">
        <v>1263</v>
      </c>
      <c r="N57" s="1423"/>
      <c r="O57" s="1447">
        <f>2*AC4</f>
        <v>1.40934</v>
      </c>
      <c r="P57" s="1220" t="s">
        <v>575</v>
      </c>
      <c r="Q57" s="1424">
        <f t="shared" si="28"/>
        <v>242502</v>
      </c>
      <c r="R57" s="1425"/>
      <c r="S57" s="1425">
        <f>INT(O57*R57)</f>
        <v>0</v>
      </c>
      <c r="T57" s="1425">
        <f>'단가(사후관리)'!E13</f>
        <v>172068</v>
      </c>
      <c r="U57" s="1425">
        <f>INT(O57*T57)</f>
        <v>242502</v>
      </c>
      <c r="V57" s="1426"/>
      <c r="W57" s="1425">
        <f>INT(O57*V57)</f>
        <v>0</v>
      </c>
      <c r="X57" s="1425"/>
      <c r="Y57" s="1425">
        <f t="shared" si="26"/>
        <v>0</v>
      </c>
      <c r="Z57" s="1430"/>
      <c r="AA57" s="784"/>
    </row>
    <row r="58" spans="1:34" ht="21.95" customHeight="1">
      <c r="A58" s="712" t="s">
        <v>242</v>
      </c>
      <c r="B58" s="716"/>
      <c r="C58" s="716"/>
      <c r="D58" s="718" t="s">
        <v>269</v>
      </c>
      <c r="E58" s="719">
        <f t="shared" si="27"/>
        <v>0</v>
      </c>
      <c r="F58" s="719">
        <f>'단가(사후관리)'!$E$7</f>
        <v>235459</v>
      </c>
      <c r="G58" s="719">
        <f t="shared" si="29"/>
        <v>0</v>
      </c>
      <c r="H58" s="719"/>
      <c r="I58" s="719">
        <f t="shared" si="30"/>
        <v>0</v>
      </c>
      <c r="J58" s="719"/>
      <c r="K58" s="719">
        <f t="shared" si="31"/>
        <v>0</v>
      </c>
      <c r="L58" s="711"/>
      <c r="M58" s="1222" t="s">
        <v>1268</v>
      </c>
      <c r="N58" s="1423"/>
      <c r="O58" s="1449">
        <v>8</v>
      </c>
      <c r="P58" s="1220" t="s">
        <v>985</v>
      </c>
      <c r="Q58" s="1424">
        <f t="shared" si="28"/>
        <v>540184</v>
      </c>
      <c r="R58" s="1425"/>
      <c r="S58" s="1425">
        <f>INT(O58*R58)</f>
        <v>0</v>
      </c>
      <c r="T58" s="1425">
        <v>49479.1</v>
      </c>
      <c r="U58" s="1425">
        <f>INT(O58*T58)</f>
        <v>395832</v>
      </c>
      <c r="V58" s="1429">
        <v>7717</v>
      </c>
      <c r="W58" s="1425">
        <f>INT(O58*V58)</f>
        <v>61736</v>
      </c>
      <c r="X58" s="1425">
        <v>10327</v>
      </c>
      <c r="Y58" s="1425">
        <f t="shared" si="26"/>
        <v>82616</v>
      </c>
      <c r="Z58" s="1450" t="s">
        <v>1572</v>
      </c>
    </row>
    <row r="59" spans="1:34" ht="21.95" customHeight="1">
      <c r="A59" s="712" t="s">
        <v>224</v>
      </c>
      <c r="B59" s="716"/>
      <c r="C59" s="716"/>
      <c r="D59" s="718" t="s">
        <v>269</v>
      </c>
      <c r="E59" s="719">
        <f t="shared" si="27"/>
        <v>0</v>
      </c>
      <c r="F59" s="719">
        <f>'단가(사후관리)'!$E$8</f>
        <v>250087</v>
      </c>
      <c r="G59" s="719">
        <f t="shared" si="29"/>
        <v>0</v>
      </c>
      <c r="H59" s="719"/>
      <c r="I59" s="719">
        <f t="shared" si="30"/>
        <v>0</v>
      </c>
      <c r="J59" s="719"/>
      <c r="K59" s="719">
        <f t="shared" si="31"/>
        <v>0</v>
      </c>
      <c r="L59" s="711"/>
      <c r="M59" s="1221" t="s">
        <v>932</v>
      </c>
      <c r="N59" s="1423"/>
      <c r="O59" s="1433"/>
      <c r="P59" s="1423"/>
      <c r="Q59" s="1424">
        <f t="shared" si="28"/>
        <v>0</v>
      </c>
      <c r="R59" s="1426"/>
      <c r="S59" s="1426"/>
      <c r="T59" s="1426"/>
      <c r="U59" s="1426"/>
      <c r="V59" s="1429">
        <f>W58</f>
        <v>61736</v>
      </c>
      <c r="W59" s="1425">
        <f>INT(O59*V59)</f>
        <v>0</v>
      </c>
      <c r="X59" s="1426"/>
      <c r="Y59" s="1426"/>
      <c r="Z59" s="1430"/>
    </row>
    <row r="60" spans="1:34" ht="21.95" customHeight="1">
      <c r="A60" s="712" t="s">
        <v>902</v>
      </c>
      <c r="B60" s="716" t="s">
        <v>903</v>
      </c>
      <c r="C60" s="785">
        <v>3</v>
      </c>
      <c r="D60" s="718" t="s">
        <v>269</v>
      </c>
      <c r="E60" s="719">
        <f t="shared" si="27"/>
        <v>1379520</v>
      </c>
      <c r="F60" s="719">
        <f>'단가(사후관리)'!$E$9</f>
        <v>218142</v>
      </c>
      <c r="G60" s="719">
        <f t="shared" si="29"/>
        <v>654426</v>
      </c>
      <c r="H60" s="719"/>
      <c r="I60" s="719">
        <f t="shared" si="30"/>
        <v>0</v>
      </c>
      <c r="J60" s="719">
        <f>'단가(사후관리)'!E10</f>
        <v>241698</v>
      </c>
      <c r="K60" s="719">
        <f t="shared" si="31"/>
        <v>725094</v>
      </c>
      <c r="L60" s="711"/>
      <c r="M60" s="1451"/>
      <c r="N60" s="1452"/>
      <c r="O60" s="1453"/>
      <c r="P60" s="1453"/>
      <c r="Q60" s="1425"/>
      <c r="R60" s="1425"/>
      <c r="S60" s="1425"/>
      <c r="T60" s="1425"/>
      <c r="U60" s="1425"/>
      <c r="V60" s="1426"/>
      <c r="W60" s="1426"/>
      <c r="X60" s="1425"/>
      <c r="Y60" s="1425"/>
      <c r="Z60" s="1430"/>
      <c r="AH60" s="641"/>
    </row>
    <row r="61" spans="1:34" ht="21.95" customHeight="1">
      <c r="A61" s="712" t="s">
        <v>681</v>
      </c>
      <c r="B61" s="720"/>
      <c r="C61" s="720">
        <v>0</v>
      </c>
      <c r="D61" s="722" t="s">
        <v>269</v>
      </c>
      <c r="E61" s="719">
        <f t="shared" si="27"/>
        <v>0</v>
      </c>
      <c r="F61" s="719"/>
      <c r="G61" s="719">
        <f t="shared" si="29"/>
        <v>0</v>
      </c>
      <c r="H61" s="719"/>
      <c r="I61" s="719">
        <f t="shared" si="30"/>
        <v>0</v>
      </c>
      <c r="J61" s="719">
        <f>'단가(사후관리)'!$E$11</f>
        <v>232562</v>
      </c>
      <c r="K61" s="719">
        <f>TRUNC(C61*J61,0)</f>
        <v>0</v>
      </c>
      <c r="L61" s="711"/>
      <c r="M61" s="1454"/>
      <c r="N61" s="1453"/>
      <c r="O61" s="1453"/>
      <c r="P61" s="1452"/>
      <c r="Q61" s="1425"/>
      <c r="R61" s="1425"/>
      <c r="S61" s="1425"/>
      <c r="T61" s="1425"/>
      <c r="U61" s="1425"/>
      <c r="V61" s="1426"/>
      <c r="W61" s="1426"/>
      <c r="X61" s="1425"/>
      <c r="Y61" s="1425"/>
      <c r="Z61" s="1430"/>
    </row>
    <row r="62" spans="1:34" ht="21.95" customHeight="1">
      <c r="A62" s="712" t="s">
        <v>134</v>
      </c>
      <c r="B62" s="720"/>
      <c r="C62" s="720"/>
      <c r="D62" s="722" t="s">
        <v>269</v>
      </c>
      <c r="E62" s="719"/>
      <c r="F62" s="719"/>
      <c r="G62" s="719">
        <f t="shared" si="29"/>
        <v>0</v>
      </c>
      <c r="H62" s="719"/>
      <c r="I62" s="719">
        <f t="shared" si="30"/>
        <v>0</v>
      </c>
      <c r="J62" s="719">
        <f>'단가(사후관리)'!$E$12</f>
        <v>226122</v>
      </c>
      <c r="K62" s="719">
        <f>TRUNC(C62*J62,0)</f>
        <v>0</v>
      </c>
      <c r="L62" s="711"/>
      <c r="M62" s="1451"/>
      <c r="N62" s="1452"/>
      <c r="O62" s="1453"/>
      <c r="P62" s="1452"/>
      <c r="Q62" s="1425"/>
      <c r="R62" s="1425"/>
      <c r="S62" s="1425"/>
      <c r="T62" s="1425"/>
      <c r="U62" s="1425"/>
      <c r="V62" s="1426"/>
      <c r="W62" s="1426"/>
      <c r="X62" s="1425"/>
      <c r="Y62" s="1425"/>
      <c r="Z62" s="1430"/>
    </row>
    <row r="63" spans="1:34" ht="21.95" customHeight="1">
      <c r="A63" s="712" t="s">
        <v>223</v>
      </c>
      <c r="B63" s="722"/>
      <c r="C63" s="720">
        <v>1.5</v>
      </c>
      <c r="D63" s="722" t="s">
        <v>269</v>
      </c>
      <c r="E63" s="719">
        <f t="shared" ref="E63:E70" si="32">SUM(G63,I63,K63)</f>
        <v>258102</v>
      </c>
      <c r="F63" s="719"/>
      <c r="G63" s="719">
        <f t="shared" si="29"/>
        <v>0</v>
      </c>
      <c r="H63" s="719"/>
      <c r="I63" s="719">
        <f t="shared" si="30"/>
        <v>0</v>
      </c>
      <c r="J63" s="719">
        <f>'단가(사후관리)'!$E$13</f>
        <v>172068</v>
      </c>
      <c r="K63" s="719">
        <f t="shared" ref="K63:K72" si="33">TRUNC(C63*J63,0)</f>
        <v>258102</v>
      </c>
      <c r="L63" s="711"/>
      <c r="M63" s="1431"/>
      <c r="N63" s="1423"/>
      <c r="O63" s="1421"/>
      <c r="P63" s="1423"/>
      <c r="Q63" s="1425"/>
      <c r="R63" s="1426"/>
      <c r="S63" s="1426"/>
      <c r="T63" s="1426"/>
      <c r="U63" s="1426"/>
      <c r="V63" s="1426"/>
      <c r="W63" s="1426"/>
      <c r="X63" s="1426"/>
      <c r="Y63" s="1426"/>
      <c r="Z63" s="1430"/>
    </row>
    <row r="64" spans="1:34" ht="21.95" customHeight="1">
      <c r="A64" s="725" t="s">
        <v>682</v>
      </c>
      <c r="B64" s="722"/>
      <c r="C64" s="720"/>
      <c r="D64" s="722"/>
      <c r="E64" s="719">
        <f t="shared" si="32"/>
        <v>0</v>
      </c>
      <c r="F64" s="719"/>
      <c r="G64" s="719">
        <f t="shared" si="29"/>
        <v>0</v>
      </c>
      <c r="H64" s="719"/>
      <c r="I64" s="719">
        <f t="shared" si="30"/>
        <v>0</v>
      </c>
      <c r="J64" s="719"/>
      <c r="K64" s="719">
        <f t="shared" si="33"/>
        <v>0</v>
      </c>
      <c r="L64" s="711"/>
      <c r="M64" s="1432"/>
      <c r="N64" s="1421"/>
      <c r="O64" s="1421"/>
      <c r="P64" s="1423"/>
      <c r="Q64" s="1425"/>
      <c r="R64" s="1426"/>
      <c r="S64" s="1426"/>
      <c r="T64" s="1426"/>
      <c r="U64" s="1426"/>
      <c r="V64" s="1426"/>
      <c r="W64" s="1426"/>
      <c r="X64" s="1426"/>
      <c r="Y64" s="1426"/>
      <c r="Z64" s="1430"/>
    </row>
    <row r="65" spans="1:34" ht="21.95" customHeight="1">
      <c r="A65" s="712" t="s">
        <v>901</v>
      </c>
      <c r="B65" s="722" t="s">
        <v>170</v>
      </c>
      <c r="C65" s="720">
        <v>15.3</v>
      </c>
      <c r="D65" s="722" t="s">
        <v>702</v>
      </c>
      <c r="E65" s="719">
        <f t="shared" si="32"/>
        <v>22212</v>
      </c>
      <c r="F65" s="719"/>
      <c r="G65" s="719">
        <f t="shared" si="29"/>
        <v>0</v>
      </c>
      <c r="H65" s="719">
        <f>'단가(사후관리)'!E17</f>
        <v>1451.8181818181818</v>
      </c>
      <c r="I65" s="719">
        <f>TRUNC(C65*H65,0)</f>
        <v>22212</v>
      </c>
      <c r="J65" s="719"/>
      <c r="K65" s="719">
        <f t="shared" si="33"/>
        <v>0</v>
      </c>
      <c r="L65" s="711"/>
      <c r="M65" s="1455"/>
      <c r="N65" s="1423"/>
      <c r="O65" s="1421"/>
      <c r="P65" s="1423"/>
      <c r="Q65" s="1425"/>
      <c r="R65" s="1456"/>
      <c r="S65" s="1425"/>
      <c r="T65" s="1425"/>
      <c r="U65" s="1425"/>
      <c r="V65" s="1426"/>
      <c r="W65" s="1426"/>
      <c r="X65" s="1425"/>
      <c r="Y65" s="1425"/>
      <c r="Z65" s="1430"/>
    </row>
    <row r="66" spans="1:34" ht="21.95" customHeight="1">
      <c r="A66" s="712" t="s">
        <v>703</v>
      </c>
      <c r="B66" s="720"/>
      <c r="C66" s="720">
        <v>20</v>
      </c>
      <c r="D66" s="722" t="s">
        <v>135</v>
      </c>
      <c r="E66" s="719">
        <f t="shared" si="32"/>
        <v>4442</v>
      </c>
      <c r="F66" s="719"/>
      <c r="G66" s="719">
        <f t="shared" si="29"/>
        <v>0</v>
      </c>
      <c r="H66" s="719">
        <f>I65</f>
        <v>22212</v>
      </c>
      <c r="I66" s="719">
        <f>TRUNC(C66%*H66,0)</f>
        <v>4442</v>
      </c>
      <c r="J66" s="719"/>
      <c r="K66" s="719">
        <f t="shared" si="33"/>
        <v>0</v>
      </c>
      <c r="L66" s="711"/>
      <c r="M66" s="1432"/>
      <c r="N66" s="1421"/>
      <c r="O66" s="1421"/>
      <c r="P66" s="1423"/>
      <c r="Q66" s="1425"/>
      <c r="R66" s="1426"/>
      <c r="S66" s="1426"/>
      <c r="T66" s="1426"/>
      <c r="U66" s="1426"/>
      <c r="V66" s="1426"/>
      <c r="W66" s="1426"/>
      <c r="X66" s="1426"/>
      <c r="Y66" s="1426"/>
      <c r="Z66" s="1430"/>
    </row>
    <row r="67" spans="1:34" ht="21.95" customHeight="1">
      <c r="A67" s="712"/>
      <c r="B67" s="720"/>
      <c r="C67" s="720"/>
      <c r="D67" s="722"/>
      <c r="E67" s="719">
        <f t="shared" si="32"/>
        <v>0</v>
      </c>
      <c r="F67" s="719"/>
      <c r="G67" s="719">
        <f t="shared" si="29"/>
        <v>0</v>
      </c>
      <c r="H67" s="719"/>
      <c r="I67" s="719">
        <f t="shared" si="30"/>
        <v>0</v>
      </c>
      <c r="J67" s="719"/>
      <c r="K67" s="719">
        <f t="shared" si="33"/>
        <v>0</v>
      </c>
      <c r="L67" s="711"/>
      <c r="M67" s="1432"/>
      <c r="N67" s="1421"/>
      <c r="O67" s="1421"/>
      <c r="P67" s="1423"/>
      <c r="Q67" s="1425"/>
      <c r="R67" s="1426"/>
      <c r="S67" s="1426"/>
      <c r="T67" s="1426"/>
      <c r="U67" s="1426"/>
      <c r="V67" s="1426"/>
      <c r="W67" s="1426"/>
      <c r="X67" s="1426"/>
      <c r="Y67" s="1426"/>
      <c r="Z67" s="1430"/>
    </row>
    <row r="68" spans="1:34" ht="21.95" customHeight="1">
      <c r="A68" s="712"/>
      <c r="B68" s="720"/>
      <c r="C68" s="720"/>
      <c r="D68" s="722"/>
      <c r="E68" s="719">
        <f t="shared" si="32"/>
        <v>0</v>
      </c>
      <c r="F68" s="719"/>
      <c r="G68" s="719">
        <f t="shared" si="29"/>
        <v>0</v>
      </c>
      <c r="H68" s="719"/>
      <c r="I68" s="719">
        <f t="shared" si="30"/>
        <v>0</v>
      </c>
      <c r="J68" s="719"/>
      <c r="K68" s="719">
        <f t="shared" si="33"/>
        <v>0</v>
      </c>
      <c r="L68" s="711"/>
      <c r="M68" s="1432"/>
      <c r="N68" s="1421"/>
      <c r="O68" s="1421"/>
      <c r="P68" s="1423"/>
      <c r="Q68" s="1425"/>
      <c r="R68" s="1426"/>
      <c r="S68" s="1426"/>
      <c r="T68" s="1426"/>
      <c r="U68" s="1426"/>
      <c r="V68" s="1426"/>
      <c r="W68" s="1426"/>
      <c r="X68" s="1426"/>
      <c r="Y68" s="1426"/>
      <c r="Z68" s="1430"/>
    </row>
    <row r="69" spans="1:34" ht="21.95" customHeight="1">
      <c r="A69" s="725" t="s">
        <v>689</v>
      </c>
      <c r="B69" s="720"/>
      <c r="C69" s="720"/>
      <c r="D69" s="722"/>
      <c r="E69" s="719">
        <f t="shared" si="32"/>
        <v>0</v>
      </c>
      <c r="F69" s="719"/>
      <c r="G69" s="719">
        <f t="shared" si="29"/>
        <v>0</v>
      </c>
      <c r="H69" s="719"/>
      <c r="I69" s="719">
        <f t="shared" si="30"/>
        <v>0</v>
      </c>
      <c r="J69" s="719"/>
      <c r="K69" s="719">
        <f t="shared" si="33"/>
        <v>0</v>
      </c>
      <c r="L69" s="711"/>
      <c r="M69" s="1455"/>
      <c r="N69" s="1421"/>
      <c r="O69" s="1421"/>
      <c r="P69" s="1423"/>
      <c r="Q69" s="1425"/>
      <c r="R69" s="1426"/>
      <c r="S69" s="1425"/>
      <c r="T69" s="1425"/>
      <c r="U69" s="1425"/>
      <c r="V69" s="1426"/>
      <c r="W69" s="1425"/>
      <c r="X69" s="1426"/>
      <c r="Y69" s="1425"/>
      <c r="Z69" s="1430"/>
    </row>
    <row r="70" spans="1:34" ht="21.95" customHeight="1">
      <c r="A70" s="726" t="s">
        <v>905</v>
      </c>
      <c r="B70" s="722"/>
      <c r="C70" s="792">
        <v>3</v>
      </c>
      <c r="D70" s="722" t="s">
        <v>706</v>
      </c>
      <c r="E70" s="719">
        <f t="shared" si="32"/>
        <v>0</v>
      </c>
      <c r="F70" s="719"/>
      <c r="G70" s="719">
        <f t="shared" si="29"/>
        <v>0</v>
      </c>
      <c r="H70" s="719"/>
      <c r="I70" s="719">
        <f t="shared" si="30"/>
        <v>0</v>
      </c>
      <c r="J70" s="719"/>
      <c r="K70" s="719">
        <f t="shared" si="33"/>
        <v>0</v>
      </c>
      <c r="L70" s="711"/>
      <c r="M70" s="1432"/>
      <c r="N70" s="1421"/>
      <c r="O70" s="1421"/>
      <c r="P70" s="1423"/>
      <c r="Q70" s="1425"/>
      <c r="R70" s="1426"/>
      <c r="S70" s="1426"/>
      <c r="T70" s="1426"/>
      <c r="U70" s="1426"/>
      <c r="V70" s="1426"/>
      <c r="W70" s="1426"/>
      <c r="X70" s="1426"/>
      <c r="Y70" s="1425"/>
      <c r="Z70" s="1430"/>
    </row>
    <row r="71" spans="1:34" ht="21.95" customHeight="1">
      <c r="A71" s="726"/>
      <c r="B71" s="722"/>
      <c r="C71" s="727"/>
      <c r="D71" s="722"/>
      <c r="E71" s="719">
        <f>SUM(G71,I71,K71)</f>
        <v>0</v>
      </c>
      <c r="F71" s="719"/>
      <c r="G71" s="719">
        <f t="shared" si="29"/>
        <v>0</v>
      </c>
      <c r="H71" s="719"/>
      <c r="I71" s="719">
        <f t="shared" si="30"/>
        <v>0</v>
      </c>
      <c r="J71" s="719"/>
      <c r="K71" s="719">
        <f t="shared" si="33"/>
        <v>0</v>
      </c>
      <c r="L71" s="711"/>
      <c r="M71" s="1431"/>
      <c r="N71" s="1421"/>
      <c r="O71" s="1433"/>
      <c r="P71" s="1423"/>
      <c r="Q71" s="1425"/>
      <c r="R71" s="1426"/>
      <c r="S71" s="1426"/>
      <c r="T71" s="1426"/>
      <c r="U71" s="1426"/>
      <c r="V71" s="1425"/>
      <c r="W71" s="1425">
        <f>INT(V71*O71)</f>
        <v>0</v>
      </c>
      <c r="X71" s="1426"/>
      <c r="Y71" s="1425"/>
      <c r="Z71" s="1430"/>
    </row>
    <row r="72" spans="1:34" ht="21.95" customHeight="1">
      <c r="A72" s="728"/>
      <c r="B72" s="729"/>
      <c r="C72" s="730"/>
      <c r="D72" s="729"/>
      <c r="E72" s="731">
        <f t="shared" ref="E72" si="34">SUM(G72,I72,K72)</f>
        <v>0</v>
      </c>
      <c r="F72" s="731"/>
      <c r="G72" s="731">
        <f t="shared" si="29"/>
        <v>0</v>
      </c>
      <c r="H72" s="731"/>
      <c r="I72" s="731">
        <f t="shared" si="30"/>
        <v>0</v>
      </c>
      <c r="J72" s="731"/>
      <c r="K72" s="731">
        <f t="shared" si="33"/>
        <v>0</v>
      </c>
      <c r="L72" s="732"/>
      <c r="M72" s="1432"/>
      <c r="N72" s="1421"/>
      <c r="O72" s="1421"/>
      <c r="P72" s="1423"/>
      <c r="Q72" s="1425"/>
      <c r="R72" s="1426"/>
      <c r="S72" s="1426"/>
      <c r="T72" s="1426"/>
      <c r="U72" s="1426"/>
      <c r="V72" s="1426"/>
      <c r="W72" s="1426"/>
      <c r="X72" s="1426"/>
      <c r="Y72" s="1426"/>
      <c r="Z72" s="1430"/>
    </row>
    <row r="73" spans="1:34" ht="21.95" customHeight="1">
      <c r="A73" s="733" t="s">
        <v>795</v>
      </c>
      <c r="B73" s="734"/>
      <c r="C73" s="734"/>
      <c r="D73" s="735"/>
      <c r="E73" s="736">
        <f>G73+I73+K73</f>
        <v>1664276</v>
      </c>
      <c r="F73" s="737"/>
      <c r="G73" s="736">
        <f>SUM(G55:G72)</f>
        <v>654426</v>
      </c>
      <c r="H73" s="737"/>
      <c r="I73" s="738">
        <f>SUM(I55:I72)</f>
        <v>26654</v>
      </c>
      <c r="J73" s="737"/>
      <c r="K73" s="736">
        <f>SUM(K55:K72)</f>
        <v>983196</v>
      </c>
      <c r="L73" s="739"/>
      <c r="M73" s="1457" t="s">
        <v>795</v>
      </c>
      <c r="N73" s="1435"/>
      <c r="O73" s="1435"/>
      <c r="P73" s="1436"/>
      <c r="Q73" s="1437">
        <f>S73+U73+W73+Y73</f>
        <v>1473221</v>
      </c>
      <c r="R73" s="1438"/>
      <c r="S73" s="1437">
        <f>SUM(S54:S72)</f>
        <v>207974</v>
      </c>
      <c r="T73" s="1437"/>
      <c r="U73" s="1439">
        <f>SUM(U54:U72)</f>
        <v>1120895</v>
      </c>
      <c r="V73" s="1438"/>
      <c r="W73" s="1437">
        <f>SUM(W54:W72)</f>
        <v>61736</v>
      </c>
      <c r="X73" s="1438"/>
      <c r="Y73" s="1437">
        <f>SUM(Y54:Y72)</f>
        <v>82616</v>
      </c>
      <c r="Z73" s="1440"/>
    </row>
    <row r="74" spans="1:34" ht="21.95" customHeight="1">
      <c r="A74" s="681"/>
      <c r="B74" s="682"/>
      <c r="C74" s="682"/>
      <c r="D74" s="683"/>
      <c r="E74" s="2046" t="s">
        <v>879</v>
      </c>
      <c r="F74" s="2046"/>
      <c r="G74" s="2046"/>
      <c r="H74" s="2046"/>
      <c r="I74" s="684"/>
      <c r="J74" s="684"/>
      <c r="K74" s="684"/>
      <c r="L74" s="685"/>
      <c r="M74" s="1416" t="s">
        <v>131</v>
      </c>
      <c r="N74" s="1416"/>
      <c r="O74" s="1416"/>
      <c r="P74" s="1441"/>
      <c r="Q74" s="2087" t="s">
        <v>906</v>
      </c>
      <c r="R74" s="2087"/>
      <c r="S74" s="2087"/>
      <c r="T74" s="2087"/>
      <c r="U74" s="2087"/>
      <c r="V74" s="2087"/>
      <c r="W74" s="1416"/>
      <c r="X74" s="1416"/>
      <c r="Y74" s="1416"/>
      <c r="Z74" s="1442"/>
    </row>
    <row r="75" spans="1:34" ht="21.95" customHeight="1">
      <c r="A75" s="746" t="s">
        <v>907</v>
      </c>
      <c r="B75" s="774" t="s">
        <v>908</v>
      </c>
      <c r="C75" s="774"/>
      <c r="D75" s="774"/>
      <c r="E75" s="775"/>
      <c r="F75" s="775"/>
      <c r="G75" s="775"/>
      <c r="H75" s="775" t="s">
        <v>909</v>
      </c>
      <c r="I75" s="684"/>
      <c r="J75" s="684"/>
      <c r="K75" s="684"/>
      <c r="L75" s="685"/>
      <c r="M75" s="1443" t="s">
        <v>787</v>
      </c>
      <c r="N75" s="1444">
        <f>Q98</f>
        <v>14351</v>
      </c>
      <c r="O75" s="1445" t="s">
        <v>3</v>
      </c>
      <c r="P75" s="1441"/>
      <c r="Q75" s="2088" t="s">
        <v>910</v>
      </c>
      <c r="R75" s="2088"/>
      <c r="S75" s="2088"/>
      <c r="T75" s="2088"/>
      <c r="U75" s="2088"/>
      <c r="V75" s="2088"/>
      <c r="W75" s="1416">
        <v>111.23</v>
      </c>
      <c r="X75" s="1416" t="s">
        <v>911</v>
      </c>
      <c r="Y75" s="2089" t="s">
        <v>912</v>
      </c>
      <c r="Z75" s="2089"/>
      <c r="AA75" s="745"/>
    </row>
    <row r="76" spans="1:34" ht="21.95" customHeight="1">
      <c r="A76" s="2069" t="s">
        <v>646</v>
      </c>
      <c r="B76" s="2072" t="s">
        <v>788</v>
      </c>
      <c r="C76" s="2072" t="s">
        <v>118</v>
      </c>
      <c r="D76" s="2072" t="s">
        <v>5</v>
      </c>
      <c r="E76" s="2075" t="s">
        <v>789</v>
      </c>
      <c r="F76" s="2078" t="s">
        <v>790</v>
      </c>
      <c r="G76" s="2079"/>
      <c r="H76" s="2061" t="s">
        <v>862</v>
      </c>
      <c r="I76" s="2062"/>
      <c r="J76" s="2062"/>
      <c r="K76" s="2063"/>
      <c r="L76" s="2064" t="s">
        <v>863</v>
      </c>
      <c r="M76" s="1980" t="s">
        <v>646</v>
      </c>
      <c r="N76" s="1986" t="s">
        <v>788</v>
      </c>
      <c r="O76" s="1986" t="s">
        <v>118</v>
      </c>
      <c r="P76" s="1986" t="s">
        <v>5</v>
      </c>
      <c r="Q76" s="1987" t="s">
        <v>789</v>
      </c>
      <c r="R76" s="1990" t="s">
        <v>790</v>
      </c>
      <c r="S76" s="2055"/>
      <c r="T76" s="2056" t="s">
        <v>862</v>
      </c>
      <c r="U76" s="2057"/>
      <c r="V76" s="2057"/>
      <c r="W76" s="2057"/>
      <c r="X76" s="2057"/>
      <c r="Y76" s="2058"/>
      <c r="Z76" s="2048" t="s">
        <v>863</v>
      </c>
    </row>
    <row r="77" spans="1:34" ht="21.95" customHeight="1">
      <c r="A77" s="2070"/>
      <c r="B77" s="2073"/>
      <c r="C77" s="2073"/>
      <c r="D77" s="2073"/>
      <c r="E77" s="2076"/>
      <c r="F77" s="2059" t="s">
        <v>650</v>
      </c>
      <c r="G77" s="2060"/>
      <c r="H77" s="2059" t="s">
        <v>122</v>
      </c>
      <c r="I77" s="2060"/>
      <c r="J77" s="2059" t="s">
        <v>651</v>
      </c>
      <c r="K77" s="2060"/>
      <c r="L77" s="2065"/>
      <c r="M77" s="2067"/>
      <c r="N77" s="2051"/>
      <c r="O77" s="2051"/>
      <c r="P77" s="2051"/>
      <c r="Q77" s="2053"/>
      <c r="R77" s="1995" t="s">
        <v>650</v>
      </c>
      <c r="S77" s="1996"/>
      <c r="T77" s="1995" t="s">
        <v>121</v>
      </c>
      <c r="U77" s="1996"/>
      <c r="V77" s="1995" t="s">
        <v>122</v>
      </c>
      <c r="W77" s="1996"/>
      <c r="X77" s="2016" t="s">
        <v>651</v>
      </c>
      <c r="Y77" s="2017"/>
      <c r="Z77" s="2049"/>
    </row>
    <row r="78" spans="1:34" ht="21.95" customHeight="1">
      <c r="A78" s="2071"/>
      <c r="B78" s="2074"/>
      <c r="C78" s="2074"/>
      <c r="D78" s="2074"/>
      <c r="E78" s="2077"/>
      <c r="F78" s="689" t="s">
        <v>4</v>
      </c>
      <c r="G78" s="689" t="s">
        <v>792</v>
      </c>
      <c r="H78" s="689" t="s">
        <v>4</v>
      </c>
      <c r="I78" s="689" t="s">
        <v>793</v>
      </c>
      <c r="J78" s="689"/>
      <c r="K78" s="689"/>
      <c r="L78" s="2066"/>
      <c r="M78" s="2068"/>
      <c r="N78" s="2052"/>
      <c r="O78" s="2052"/>
      <c r="P78" s="2052"/>
      <c r="Q78" s="2054"/>
      <c r="R78" s="1396" t="s">
        <v>4</v>
      </c>
      <c r="S78" s="1396" t="s">
        <v>792</v>
      </c>
      <c r="T78" s="1396" t="s">
        <v>4</v>
      </c>
      <c r="U78" s="1396" t="s">
        <v>793</v>
      </c>
      <c r="V78" s="1396" t="s">
        <v>4</v>
      </c>
      <c r="W78" s="1396" t="s">
        <v>793</v>
      </c>
      <c r="X78" s="1396" t="s">
        <v>4</v>
      </c>
      <c r="Y78" s="1396" t="s">
        <v>793</v>
      </c>
      <c r="Z78" s="2050"/>
      <c r="AH78" s="641"/>
    </row>
    <row r="79" spans="1:34" ht="21.95" customHeight="1">
      <c r="A79" s="779" t="s">
        <v>674</v>
      </c>
      <c r="B79" s="780"/>
      <c r="C79" s="780"/>
      <c r="D79" s="780"/>
      <c r="E79" s="781"/>
      <c r="F79" s="782"/>
      <c r="G79" s="782"/>
      <c r="H79" s="782"/>
      <c r="I79" s="782"/>
      <c r="J79" s="782"/>
      <c r="K79" s="782"/>
      <c r="L79" s="697" t="s">
        <v>891</v>
      </c>
      <c r="M79" s="1431" t="s">
        <v>136</v>
      </c>
      <c r="N79" s="1428"/>
      <c r="O79" s="1458">
        <f>TRUNC(0.5/111.23*AC4,3)</f>
        <v>3.0000000000000001E-3</v>
      </c>
      <c r="P79" s="1423" t="s">
        <v>69</v>
      </c>
      <c r="Q79" s="1424">
        <f>S79+U79+W79+Y79</f>
        <v>885</v>
      </c>
      <c r="R79" s="1425">
        <f>'단가(사후관리)'!E6</f>
        <v>295138</v>
      </c>
      <c r="S79" s="1425">
        <f>TRUNC(O79*R79)</f>
        <v>885</v>
      </c>
      <c r="T79" s="1425"/>
      <c r="U79" s="1425"/>
      <c r="V79" s="1426"/>
      <c r="W79" s="1426"/>
      <c r="X79" s="1425"/>
      <c r="Y79" s="1425"/>
      <c r="Z79" s="1448" t="s">
        <v>1573</v>
      </c>
    </row>
    <row r="80" spans="1:34" ht="21.95" customHeight="1">
      <c r="A80" s="712" t="s">
        <v>143</v>
      </c>
      <c r="B80" s="720"/>
      <c r="C80" s="727"/>
      <c r="D80" s="722" t="s">
        <v>69</v>
      </c>
      <c r="E80" s="719">
        <f>SUM(G80,I80,K80)</f>
        <v>0</v>
      </c>
      <c r="F80" s="719">
        <f>'단가(사후관리)'!$E$4</f>
        <v>373353</v>
      </c>
      <c r="G80" s="719">
        <f t="shared" ref="G80" si="35">TRUNC(C80*F80,0)</f>
        <v>0</v>
      </c>
      <c r="H80" s="719"/>
      <c r="I80" s="719">
        <f t="shared" ref="I80" si="36">TRUNC(C80*H80,0)</f>
        <v>0</v>
      </c>
      <c r="J80" s="719"/>
      <c r="K80" s="719">
        <f t="shared" ref="K80" si="37">TRUNC(C80*J80,0)</f>
        <v>0</v>
      </c>
      <c r="L80" s="707"/>
      <c r="M80" s="1431" t="s">
        <v>1574</v>
      </c>
      <c r="N80" s="1428"/>
      <c r="O80" s="1458">
        <f>TRUNC(1/111.23*AC4,3)</f>
        <v>6.0000000000000001E-3</v>
      </c>
      <c r="P80" s="1423" t="s">
        <v>69</v>
      </c>
      <c r="Q80" s="1424">
        <f t="shared" ref="Q80:Q90" si="38">S80+U80+W80+Y80</f>
        <v>1500</v>
      </c>
      <c r="R80" s="1425">
        <f>'단가(사후관리)'!E8</f>
        <v>250087</v>
      </c>
      <c r="S80" s="1425">
        <f>TRUNC(O80*R80)</f>
        <v>1500</v>
      </c>
      <c r="T80" s="1425"/>
      <c r="U80" s="1425"/>
      <c r="V80" s="1426"/>
      <c r="W80" s="1426"/>
      <c r="X80" s="1425"/>
      <c r="Y80" s="1425"/>
      <c r="Z80" s="1430"/>
      <c r="AA80" s="757"/>
    </row>
    <row r="81" spans="1:28" ht="21.95" customHeight="1">
      <c r="A81" s="712" t="s">
        <v>144</v>
      </c>
      <c r="B81" s="720"/>
      <c r="C81" s="727">
        <v>5.0000000000000001E-3</v>
      </c>
      <c r="D81" s="722" t="s">
        <v>69</v>
      </c>
      <c r="E81" s="719">
        <f t="shared" ref="E81:E86" si="39">SUM(G81,I81,K81)</f>
        <v>1554</v>
      </c>
      <c r="F81" s="719">
        <f>'단가(사후관리)'!$E$5</f>
        <v>310884</v>
      </c>
      <c r="G81" s="719">
        <f>TRUNC(C81*F81,0)</f>
        <v>1554</v>
      </c>
      <c r="H81" s="719"/>
      <c r="I81" s="719">
        <f>TRUNC(C81*H81,0)</f>
        <v>0</v>
      </c>
      <c r="J81" s="719"/>
      <c r="K81" s="719">
        <f>TRUNC(C81*J81,0)</f>
        <v>0</v>
      </c>
      <c r="L81" s="711"/>
      <c r="M81" s="1459" t="s">
        <v>917</v>
      </c>
      <c r="N81" s="1460"/>
      <c r="O81" s="1461">
        <f>TRUNC(1/111.23*AC4,3)</f>
        <v>6.0000000000000001E-3</v>
      </c>
      <c r="P81" s="1462" t="s">
        <v>69</v>
      </c>
      <c r="Q81" s="1463">
        <f t="shared" si="38"/>
        <v>1395</v>
      </c>
      <c r="R81" s="1464"/>
      <c r="S81" s="1464"/>
      <c r="T81" s="1464">
        <f>'단가(사후관리)'!E11</f>
        <v>232562</v>
      </c>
      <c r="U81" s="1464">
        <f>TRUNC(O81*T81)</f>
        <v>1395</v>
      </c>
      <c r="V81" s="1426"/>
      <c r="W81" s="1426"/>
      <c r="X81" s="1425"/>
      <c r="Y81" s="1425"/>
      <c r="Z81" s="1430"/>
    </row>
    <row r="82" spans="1:28" ht="21.95" customHeight="1">
      <c r="A82" s="712" t="s">
        <v>136</v>
      </c>
      <c r="B82" s="759"/>
      <c r="C82" s="727">
        <v>5.0000000000000001E-3</v>
      </c>
      <c r="D82" s="722" t="s">
        <v>269</v>
      </c>
      <c r="E82" s="719">
        <f t="shared" si="39"/>
        <v>1475</v>
      </c>
      <c r="F82" s="719">
        <f>'단가(사후관리)'!$E$6</f>
        <v>295138</v>
      </c>
      <c r="G82" s="719">
        <f t="shared" ref="G82:G97" si="40">TRUNC(C82*F82,0)</f>
        <v>1475</v>
      </c>
      <c r="H82" s="719"/>
      <c r="I82" s="719">
        <f t="shared" ref="I82:I97" si="41">TRUNC(C82*H82,0)</f>
        <v>0</v>
      </c>
      <c r="J82" s="719"/>
      <c r="K82" s="719">
        <f t="shared" ref="K82:K85" si="42">TRUNC(C82*J82,0)</f>
        <v>0</v>
      </c>
      <c r="L82" s="711"/>
      <c r="M82" s="1459" t="s">
        <v>134</v>
      </c>
      <c r="N82" s="1460"/>
      <c r="O82" s="1461">
        <f>TRUNC(1/111.23*AC4,3)</f>
        <v>6.0000000000000001E-3</v>
      </c>
      <c r="P82" s="1462" t="s">
        <v>69</v>
      </c>
      <c r="Q82" s="1463">
        <f t="shared" si="38"/>
        <v>1356</v>
      </c>
      <c r="R82" s="1464"/>
      <c r="S82" s="1464"/>
      <c r="T82" s="1464">
        <f>'단가(사후관리)'!E12</f>
        <v>226122</v>
      </c>
      <c r="U82" s="1464">
        <f>TRUNC(O82*T82)</f>
        <v>1356</v>
      </c>
      <c r="V82" s="1426"/>
      <c r="W82" s="1426"/>
      <c r="X82" s="1425"/>
      <c r="Y82" s="1425"/>
      <c r="Z82" s="1430"/>
    </row>
    <row r="83" spans="1:28" ht="21.95" customHeight="1">
      <c r="A83" s="712" t="s">
        <v>242</v>
      </c>
      <c r="B83" s="716"/>
      <c r="C83" s="716">
        <v>5.0000000000000001E-3</v>
      </c>
      <c r="D83" s="718" t="s">
        <v>269</v>
      </c>
      <c r="E83" s="719">
        <f t="shared" si="39"/>
        <v>1177</v>
      </c>
      <c r="F83" s="719">
        <f>'단가(사후관리)'!$E$7</f>
        <v>235459</v>
      </c>
      <c r="G83" s="719">
        <f t="shared" si="40"/>
        <v>1177</v>
      </c>
      <c r="H83" s="719"/>
      <c r="I83" s="719">
        <f t="shared" si="41"/>
        <v>0</v>
      </c>
      <c r="J83" s="719"/>
      <c r="K83" s="719">
        <f t="shared" si="42"/>
        <v>0</v>
      </c>
      <c r="L83" s="711"/>
      <c r="M83" s="1459" t="s">
        <v>223</v>
      </c>
      <c r="N83" s="1460"/>
      <c r="O83" s="1461">
        <f>TRUNC(1/111.23*AC4,3)</f>
        <v>6.0000000000000001E-3</v>
      </c>
      <c r="P83" s="1462" t="s">
        <v>69</v>
      </c>
      <c r="Q83" s="1463">
        <f t="shared" si="38"/>
        <v>1032</v>
      </c>
      <c r="R83" s="1464"/>
      <c r="S83" s="1464"/>
      <c r="T83" s="1464">
        <f>'단가(사후관리)'!E13</f>
        <v>172068</v>
      </c>
      <c r="U83" s="1464">
        <f>TRUNC(O83*T83)</f>
        <v>1032</v>
      </c>
      <c r="V83" s="1426"/>
      <c r="W83" s="1426"/>
      <c r="X83" s="1425"/>
      <c r="Y83" s="1425"/>
      <c r="Z83" s="1430"/>
    </row>
    <row r="84" spans="1:28" ht="21.95" customHeight="1">
      <c r="A84" s="712" t="s">
        <v>224</v>
      </c>
      <c r="B84" s="716"/>
      <c r="C84" s="716"/>
      <c r="D84" s="718" t="s">
        <v>269</v>
      </c>
      <c r="E84" s="719">
        <f t="shared" si="39"/>
        <v>0</v>
      </c>
      <c r="F84" s="719">
        <f>'단가(사후관리)'!$E$8</f>
        <v>250087</v>
      </c>
      <c r="G84" s="719">
        <f t="shared" si="40"/>
        <v>0</v>
      </c>
      <c r="H84" s="719"/>
      <c r="I84" s="719">
        <f t="shared" si="41"/>
        <v>0</v>
      </c>
      <c r="J84" s="719"/>
      <c r="K84" s="719">
        <f t="shared" si="42"/>
        <v>0</v>
      </c>
      <c r="L84" s="711"/>
      <c r="M84" s="1431" t="s">
        <v>922</v>
      </c>
      <c r="N84" s="1421"/>
      <c r="O84" s="1421">
        <v>4.0990000000000002</v>
      </c>
      <c r="P84" s="1423" t="s">
        <v>702</v>
      </c>
      <c r="Q84" s="1424">
        <f t="shared" si="38"/>
        <v>5951</v>
      </c>
      <c r="R84" s="1426"/>
      <c r="S84" s="1426"/>
      <c r="T84" s="1426"/>
      <c r="U84" s="1426"/>
      <c r="V84" s="1425">
        <f>'단가(사후관리)'!E17</f>
        <v>1451.8181818181818</v>
      </c>
      <c r="W84" s="1425">
        <f>TRUNC(O84*V84)</f>
        <v>5951</v>
      </c>
      <c r="X84" s="1426"/>
      <c r="Y84" s="1425"/>
      <c r="Z84" s="1430"/>
    </row>
    <row r="85" spans="1:28" ht="21.95" customHeight="1">
      <c r="A85" s="712" t="s">
        <v>902</v>
      </c>
      <c r="B85" s="716"/>
      <c r="C85" s="785"/>
      <c r="D85" s="718" t="s">
        <v>269</v>
      </c>
      <c r="E85" s="719">
        <f t="shared" si="39"/>
        <v>0</v>
      </c>
      <c r="F85" s="719">
        <f>'단가(사후관리)'!$E$9</f>
        <v>218142</v>
      </c>
      <c r="G85" s="719">
        <f t="shared" si="40"/>
        <v>0</v>
      </c>
      <c r="H85" s="719"/>
      <c r="I85" s="719">
        <f t="shared" si="41"/>
        <v>0</v>
      </c>
      <c r="J85" s="719">
        <f>'단가(사후관리)'!E10</f>
        <v>241698</v>
      </c>
      <c r="K85" s="719">
        <f t="shared" si="42"/>
        <v>0</v>
      </c>
      <c r="L85" s="711"/>
      <c r="M85" s="1431" t="s">
        <v>924</v>
      </c>
      <c r="N85" s="1421"/>
      <c r="O85" s="1433">
        <v>0.2</v>
      </c>
      <c r="P85" s="1423"/>
      <c r="Q85" s="1424">
        <f t="shared" si="38"/>
        <v>1190</v>
      </c>
      <c r="R85" s="1426"/>
      <c r="S85" s="1426"/>
      <c r="T85" s="1426"/>
      <c r="U85" s="1426"/>
      <c r="V85" s="1425">
        <f>W84</f>
        <v>5951</v>
      </c>
      <c r="W85" s="1425">
        <f>TRUNC(V85*O85)</f>
        <v>1190</v>
      </c>
      <c r="X85" s="1426"/>
      <c r="Y85" s="1425"/>
      <c r="Z85" s="1430"/>
    </row>
    <row r="86" spans="1:28" ht="21.95" customHeight="1">
      <c r="A86" s="712" t="s">
        <v>681</v>
      </c>
      <c r="B86" s="720"/>
      <c r="C86" s="720"/>
      <c r="D86" s="718" t="s">
        <v>269</v>
      </c>
      <c r="E86" s="719">
        <f t="shared" si="39"/>
        <v>0</v>
      </c>
      <c r="F86" s="719"/>
      <c r="G86" s="719">
        <f t="shared" si="40"/>
        <v>0</v>
      </c>
      <c r="H86" s="719"/>
      <c r="I86" s="719">
        <f t="shared" si="41"/>
        <v>0</v>
      </c>
      <c r="J86" s="719">
        <f>'단가(사후관리)'!$E$11</f>
        <v>232562</v>
      </c>
      <c r="K86" s="719">
        <f>TRUNC(C86*J86,0)</f>
        <v>0</v>
      </c>
      <c r="L86" s="711"/>
      <c r="M86" s="1465"/>
      <c r="N86" s="1428"/>
      <c r="O86" s="1421"/>
      <c r="P86" s="1423"/>
      <c r="Q86" s="1425"/>
      <c r="R86" s="1426"/>
      <c r="S86" s="1426"/>
      <c r="T86" s="1426"/>
      <c r="U86" s="1426"/>
      <c r="V86" s="1426"/>
      <c r="W86" s="1426"/>
      <c r="X86" s="1425"/>
      <c r="Y86" s="1425"/>
      <c r="Z86" s="1430"/>
    </row>
    <row r="87" spans="1:28" ht="21.95" customHeight="1">
      <c r="A87" s="712" t="s">
        <v>134</v>
      </c>
      <c r="B87" s="720"/>
      <c r="C87" s="720">
        <v>0.01</v>
      </c>
      <c r="D87" s="718" t="s">
        <v>269</v>
      </c>
      <c r="E87" s="719"/>
      <c r="F87" s="719"/>
      <c r="G87" s="719">
        <f t="shared" si="40"/>
        <v>0</v>
      </c>
      <c r="H87" s="719"/>
      <c r="I87" s="719">
        <f t="shared" si="41"/>
        <v>0</v>
      </c>
      <c r="J87" s="719">
        <f>'단가(사후관리)'!$E$12</f>
        <v>226122</v>
      </c>
      <c r="K87" s="719">
        <f>TRUNC(C87*J87,0)</f>
        <v>2261</v>
      </c>
      <c r="L87" s="711"/>
      <c r="M87" s="1431" t="s">
        <v>172</v>
      </c>
      <c r="N87" s="1423" t="s">
        <v>927</v>
      </c>
      <c r="O87" s="1422">
        <f>INT(1/W75*1000)/1000</f>
        <v>8.0000000000000002E-3</v>
      </c>
      <c r="P87" s="1423" t="s">
        <v>706</v>
      </c>
      <c r="Q87" s="1424">
        <f t="shared" si="38"/>
        <v>299</v>
      </c>
      <c r="R87" s="1426"/>
      <c r="S87" s="1426"/>
      <c r="T87" s="1426"/>
      <c r="U87" s="1426"/>
      <c r="V87" s="1426"/>
      <c r="W87" s="1426"/>
      <c r="X87" s="1425">
        <f>'단가(사후관리)'!E19</f>
        <v>37496</v>
      </c>
      <c r="Y87" s="1425">
        <f>INT(O87*X87)</f>
        <v>299</v>
      </c>
      <c r="Z87" s="1430"/>
    </row>
    <row r="88" spans="1:28" ht="21.95" customHeight="1">
      <c r="A88" s="712" t="s">
        <v>223</v>
      </c>
      <c r="B88" s="722"/>
      <c r="C88" s="720"/>
      <c r="D88" s="718" t="s">
        <v>269</v>
      </c>
      <c r="E88" s="719">
        <f t="shared" ref="E88:E95" si="43">SUM(G88,I88,K88)</f>
        <v>0</v>
      </c>
      <c r="F88" s="719"/>
      <c r="G88" s="719">
        <f t="shared" si="40"/>
        <v>0</v>
      </c>
      <c r="H88" s="719"/>
      <c r="I88" s="719">
        <f t="shared" si="41"/>
        <v>0</v>
      </c>
      <c r="J88" s="719">
        <f>'단가(사후관리)'!$E$13</f>
        <v>172068</v>
      </c>
      <c r="K88" s="719">
        <f t="shared" ref="K88:K97" si="44">TRUNC(C88*J88,0)</f>
        <v>0</v>
      </c>
      <c r="L88" s="711"/>
      <c r="M88" s="1432"/>
      <c r="N88" s="1423" t="s">
        <v>928</v>
      </c>
      <c r="O88" s="1422">
        <f>INT(1/W75*1000)/1000</f>
        <v>8.0000000000000002E-3</v>
      </c>
      <c r="P88" s="1423" t="s">
        <v>706</v>
      </c>
      <c r="Q88" s="1424">
        <f t="shared" si="38"/>
        <v>166</v>
      </c>
      <c r="R88" s="1426"/>
      <c r="S88" s="1426"/>
      <c r="T88" s="1426"/>
      <c r="U88" s="1426"/>
      <c r="V88" s="1426"/>
      <c r="W88" s="1426"/>
      <c r="X88" s="1425">
        <f>'단가(사후관리)'!E20</f>
        <v>20848</v>
      </c>
      <c r="Y88" s="1425">
        <f>INT(O88*X88)</f>
        <v>166</v>
      </c>
      <c r="Z88" s="1430"/>
    </row>
    <row r="89" spans="1:28" ht="21.95" customHeight="1">
      <c r="A89" s="725" t="s">
        <v>682</v>
      </c>
      <c r="B89" s="722"/>
      <c r="C89" s="720"/>
      <c r="D89" s="722"/>
      <c r="E89" s="719">
        <f t="shared" si="43"/>
        <v>0</v>
      </c>
      <c r="F89" s="719"/>
      <c r="G89" s="719">
        <f t="shared" si="40"/>
        <v>0</v>
      </c>
      <c r="H89" s="719"/>
      <c r="I89" s="719">
        <f t="shared" si="41"/>
        <v>0</v>
      </c>
      <c r="J89" s="719"/>
      <c r="K89" s="719">
        <f t="shared" si="44"/>
        <v>0</v>
      </c>
      <c r="L89" s="711"/>
      <c r="M89" s="1432"/>
      <c r="N89" s="1423" t="s">
        <v>929</v>
      </c>
      <c r="O89" s="1422">
        <f>INT(1/W75*1000)/1000</f>
        <v>8.0000000000000002E-3</v>
      </c>
      <c r="P89" s="1423" t="s">
        <v>706</v>
      </c>
      <c r="Q89" s="1424">
        <f t="shared" si="38"/>
        <v>220</v>
      </c>
      <c r="R89" s="1426"/>
      <c r="S89" s="1426"/>
      <c r="T89" s="1426"/>
      <c r="U89" s="1426"/>
      <c r="V89" s="1426"/>
      <c r="W89" s="1426"/>
      <c r="X89" s="1425">
        <f>'단가(사후관리)'!E21</f>
        <v>27600</v>
      </c>
      <c r="Y89" s="1425">
        <f>INT(O89*X89)</f>
        <v>220</v>
      </c>
      <c r="Z89" s="1430"/>
      <c r="AA89" s="639"/>
      <c r="AB89" s="639"/>
    </row>
    <row r="90" spans="1:28" ht="21.95" customHeight="1">
      <c r="A90" s="712" t="s">
        <v>901</v>
      </c>
      <c r="B90" s="722" t="s">
        <v>931</v>
      </c>
      <c r="C90" s="720">
        <v>7.4999999999999997E-2</v>
      </c>
      <c r="D90" s="722" t="s">
        <v>702</v>
      </c>
      <c r="E90" s="719">
        <f t="shared" si="43"/>
        <v>116</v>
      </c>
      <c r="F90" s="719"/>
      <c r="G90" s="719">
        <f t="shared" si="40"/>
        <v>0</v>
      </c>
      <c r="H90" s="719">
        <f>'단가(사후관리)'!E18</f>
        <v>1548.181818181818</v>
      </c>
      <c r="I90" s="719">
        <f t="shared" si="41"/>
        <v>116</v>
      </c>
      <c r="J90" s="719"/>
      <c r="K90" s="719">
        <f t="shared" si="44"/>
        <v>0</v>
      </c>
      <c r="L90" s="711"/>
      <c r="M90" s="1431" t="s">
        <v>932</v>
      </c>
      <c r="N90" s="1421"/>
      <c r="O90" s="1421"/>
      <c r="P90" s="1423"/>
      <c r="Q90" s="1424">
        <f t="shared" si="38"/>
        <v>13994</v>
      </c>
      <c r="R90" s="1426"/>
      <c r="S90" s="1425">
        <f>SUM(S79:S89)</f>
        <v>2385</v>
      </c>
      <c r="T90" s="1425"/>
      <c r="U90" s="1425">
        <f>SUM(U79:U89)</f>
        <v>3783</v>
      </c>
      <c r="V90" s="1426"/>
      <c r="W90" s="1425">
        <f>SUM(W79:W89)</f>
        <v>7141</v>
      </c>
      <c r="X90" s="1426"/>
      <c r="Y90" s="1425">
        <f>SUM(Y79:Y89)</f>
        <v>685</v>
      </c>
      <c r="Z90" s="1430"/>
    </row>
    <row r="91" spans="1:28" ht="21.95" customHeight="1">
      <c r="A91" s="712" t="s">
        <v>934</v>
      </c>
      <c r="B91" s="720"/>
      <c r="C91" s="798">
        <v>5.0000000000000001E-3</v>
      </c>
      <c r="D91" s="722" t="s">
        <v>270</v>
      </c>
      <c r="E91" s="719">
        <f t="shared" si="43"/>
        <v>0</v>
      </c>
      <c r="F91" s="719"/>
      <c r="G91" s="719">
        <f t="shared" si="40"/>
        <v>0</v>
      </c>
      <c r="H91" s="719">
        <f>I90</f>
        <v>116</v>
      </c>
      <c r="I91" s="719">
        <f>TRUNC(C91*H91,0)</f>
        <v>0</v>
      </c>
      <c r="J91" s="719"/>
      <c r="K91" s="719">
        <f t="shared" si="44"/>
        <v>0</v>
      </c>
      <c r="L91" s="711"/>
      <c r="M91" s="1431"/>
      <c r="N91" s="1421"/>
      <c r="O91" s="1421"/>
      <c r="P91" s="1423"/>
      <c r="Q91" s="1425"/>
      <c r="R91" s="1426"/>
      <c r="S91" s="1425"/>
      <c r="T91" s="1425"/>
      <c r="U91" s="1425"/>
      <c r="V91" s="1426"/>
      <c r="W91" s="1425"/>
      <c r="X91" s="1426"/>
      <c r="Y91" s="1425"/>
      <c r="Z91" s="1430"/>
    </row>
    <row r="92" spans="1:28" ht="21.95" customHeight="1">
      <c r="A92" s="712"/>
      <c r="B92" s="720"/>
      <c r="C92" s="720"/>
      <c r="D92" s="722"/>
      <c r="E92" s="719">
        <f t="shared" si="43"/>
        <v>0</v>
      </c>
      <c r="F92" s="719"/>
      <c r="G92" s="719">
        <f t="shared" si="40"/>
        <v>0</v>
      </c>
      <c r="H92" s="719"/>
      <c r="I92" s="719">
        <f t="shared" si="41"/>
        <v>0</v>
      </c>
      <c r="J92" s="719"/>
      <c r="K92" s="719">
        <f t="shared" si="44"/>
        <v>0</v>
      </c>
      <c r="L92" s="711"/>
      <c r="M92" s="1431"/>
      <c r="N92" s="1421"/>
      <c r="O92" s="1421"/>
      <c r="P92" s="1423"/>
      <c r="Q92" s="1425"/>
      <c r="R92" s="1426"/>
      <c r="S92" s="1425"/>
      <c r="T92" s="1425"/>
      <c r="U92" s="1425"/>
      <c r="V92" s="1426"/>
      <c r="W92" s="1425"/>
      <c r="X92" s="1426"/>
      <c r="Y92" s="1425"/>
      <c r="Z92" s="1430"/>
    </row>
    <row r="93" spans="1:28" ht="21.95" customHeight="1">
      <c r="A93" s="712"/>
      <c r="B93" s="720"/>
      <c r="C93" s="720"/>
      <c r="D93" s="722"/>
      <c r="E93" s="719">
        <f t="shared" si="43"/>
        <v>0</v>
      </c>
      <c r="F93" s="719"/>
      <c r="G93" s="719">
        <f t="shared" si="40"/>
        <v>0</v>
      </c>
      <c r="H93" s="719"/>
      <c r="I93" s="719">
        <f t="shared" si="41"/>
        <v>0</v>
      </c>
      <c r="J93" s="719"/>
      <c r="K93" s="719">
        <f t="shared" si="44"/>
        <v>0</v>
      </c>
      <c r="L93" s="711"/>
      <c r="M93" s="1431"/>
      <c r="N93" s="1458"/>
      <c r="O93" s="1421"/>
      <c r="P93" s="1423"/>
      <c r="Q93" s="1425"/>
      <c r="R93" s="1426"/>
      <c r="S93" s="1425"/>
      <c r="T93" s="1425"/>
      <c r="U93" s="1425"/>
      <c r="V93" s="1426"/>
      <c r="W93" s="1425"/>
      <c r="X93" s="1426"/>
      <c r="Y93" s="1425"/>
      <c r="Z93" s="1430"/>
    </row>
    <row r="94" spans="1:28" ht="21.95" customHeight="1">
      <c r="A94" s="725" t="s">
        <v>689</v>
      </c>
      <c r="B94" s="720"/>
      <c r="C94" s="720"/>
      <c r="D94" s="722"/>
      <c r="E94" s="719">
        <f t="shared" si="43"/>
        <v>0</v>
      </c>
      <c r="F94" s="719"/>
      <c r="G94" s="719">
        <f t="shared" si="40"/>
        <v>0</v>
      </c>
      <c r="H94" s="719"/>
      <c r="I94" s="719">
        <f t="shared" si="41"/>
        <v>0</v>
      </c>
      <c r="J94" s="719"/>
      <c r="K94" s="719">
        <f t="shared" si="44"/>
        <v>0</v>
      </c>
      <c r="L94" s="711"/>
      <c r="M94" s="1431"/>
      <c r="N94" s="1421"/>
      <c r="O94" s="1421"/>
      <c r="P94" s="1423"/>
      <c r="Q94" s="1425"/>
      <c r="R94" s="1426"/>
      <c r="S94" s="1425"/>
      <c r="T94" s="1425"/>
      <c r="U94" s="1425"/>
      <c r="V94" s="1426"/>
      <c r="W94" s="1425"/>
      <c r="X94" s="1426"/>
      <c r="Y94" s="1425"/>
      <c r="Z94" s="1430"/>
    </row>
    <row r="95" spans="1:28" ht="21.95" customHeight="1">
      <c r="A95" s="726" t="s">
        <v>935</v>
      </c>
      <c r="B95" s="722"/>
      <c r="C95" s="727">
        <v>5.0000000000000001E-3</v>
      </c>
      <c r="D95" s="722" t="s">
        <v>741</v>
      </c>
      <c r="E95" s="719">
        <f t="shared" si="43"/>
        <v>0</v>
      </c>
      <c r="F95" s="719"/>
      <c r="G95" s="719">
        <f t="shared" si="40"/>
        <v>0</v>
      </c>
      <c r="H95" s="719"/>
      <c r="I95" s="719">
        <f t="shared" si="41"/>
        <v>0</v>
      </c>
      <c r="J95" s="719"/>
      <c r="K95" s="719">
        <f t="shared" si="44"/>
        <v>0</v>
      </c>
      <c r="L95" s="711"/>
      <c r="M95" s="1431"/>
      <c r="N95" s="1421"/>
      <c r="O95" s="1421"/>
      <c r="P95" s="1423"/>
      <c r="Q95" s="1425"/>
      <c r="R95" s="1426"/>
      <c r="S95" s="1425"/>
      <c r="T95" s="1425"/>
      <c r="U95" s="1425"/>
      <c r="V95" s="1426"/>
      <c r="W95" s="1425"/>
      <c r="X95" s="1426"/>
      <c r="Y95" s="1425"/>
      <c r="Z95" s="1430"/>
    </row>
    <row r="96" spans="1:28" ht="21.95" customHeight="1">
      <c r="A96" s="726"/>
      <c r="B96" s="722"/>
      <c r="C96" s="727"/>
      <c r="D96" s="722"/>
      <c r="E96" s="719">
        <f>SUM(G96,I96,K96)</f>
        <v>0</v>
      </c>
      <c r="F96" s="719"/>
      <c r="G96" s="719">
        <f t="shared" si="40"/>
        <v>0</v>
      </c>
      <c r="H96" s="719"/>
      <c r="I96" s="719">
        <f t="shared" si="41"/>
        <v>0</v>
      </c>
      <c r="J96" s="719"/>
      <c r="K96" s="719">
        <f t="shared" si="44"/>
        <v>0</v>
      </c>
      <c r="L96" s="711"/>
      <c r="M96" s="1431" t="s">
        <v>936</v>
      </c>
      <c r="N96" s="1421"/>
      <c r="O96" s="1433">
        <v>0.05</v>
      </c>
      <c r="P96" s="1423"/>
      <c r="Q96" s="1424">
        <f t="shared" ref="Q96" si="45">S96+U96+W96+Y96</f>
        <v>357</v>
      </c>
      <c r="R96" s="1426"/>
      <c r="S96" s="1426"/>
      <c r="T96" s="1426"/>
      <c r="U96" s="1426"/>
      <c r="V96" s="1425">
        <f>W90</f>
        <v>7141</v>
      </c>
      <c r="W96" s="1425">
        <f>INT(V96*O96)</f>
        <v>357</v>
      </c>
      <c r="X96" s="1426"/>
      <c r="Y96" s="1425"/>
      <c r="Z96" s="1430"/>
    </row>
    <row r="97" spans="1:34" ht="21.95" customHeight="1">
      <c r="A97" s="728"/>
      <c r="B97" s="729"/>
      <c r="C97" s="730"/>
      <c r="D97" s="729"/>
      <c r="E97" s="731">
        <f t="shared" ref="E97" si="46">SUM(G97,I97,K97)</f>
        <v>0</v>
      </c>
      <c r="F97" s="731"/>
      <c r="G97" s="731">
        <f t="shared" si="40"/>
        <v>0</v>
      </c>
      <c r="H97" s="731"/>
      <c r="I97" s="731">
        <f t="shared" si="41"/>
        <v>0</v>
      </c>
      <c r="J97" s="731"/>
      <c r="K97" s="731">
        <f t="shared" si="44"/>
        <v>0</v>
      </c>
      <c r="L97" s="732"/>
      <c r="M97" s="1431"/>
      <c r="N97" s="1421"/>
      <c r="O97" s="1433"/>
      <c r="P97" s="1423"/>
      <c r="Q97" s="1425"/>
      <c r="R97" s="1426"/>
      <c r="S97" s="1426"/>
      <c r="T97" s="1426"/>
      <c r="U97" s="1426"/>
      <c r="V97" s="1426"/>
      <c r="W97" s="1425"/>
      <c r="X97" s="1426"/>
      <c r="Y97" s="1425"/>
      <c r="Z97" s="1430"/>
    </row>
    <row r="98" spans="1:34" ht="21.95" customHeight="1">
      <c r="A98" s="733" t="s">
        <v>795</v>
      </c>
      <c r="B98" s="734"/>
      <c r="C98" s="734"/>
      <c r="D98" s="735"/>
      <c r="E98" s="736">
        <f>G98+I98+K98</f>
        <v>6583</v>
      </c>
      <c r="F98" s="737"/>
      <c r="G98" s="736">
        <f>SUM(G80:G97)</f>
        <v>4206</v>
      </c>
      <c r="H98" s="737"/>
      <c r="I98" s="738">
        <f>SUM(I80:I97)</f>
        <v>116</v>
      </c>
      <c r="J98" s="737"/>
      <c r="K98" s="736">
        <f>SUM(K80:K97)</f>
        <v>2261</v>
      </c>
      <c r="L98" s="739"/>
      <c r="M98" s="1457" t="s">
        <v>795</v>
      </c>
      <c r="N98" s="1435"/>
      <c r="O98" s="1435"/>
      <c r="P98" s="1436"/>
      <c r="Q98" s="1437">
        <f>S98+U98+W98+Y98</f>
        <v>14351</v>
      </c>
      <c r="R98" s="1438"/>
      <c r="S98" s="1437">
        <f>SUM(S90:S97)</f>
        <v>2385</v>
      </c>
      <c r="T98" s="1437"/>
      <c r="U98" s="1437">
        <f>SUM(U90:U97)</f>
        <v>3783</v>
      </c>
      <c r="V98" s="1438"/>
      <c r="W98" s="1437">
        <f>SUM(W90:W97)</f>
        <v>7498</v>
      </c>
      <c r="X98" s="1438"/>
      <c r="Y98" s="1437">
        <f>SUM(Y90:Y97)</f>
        <v>685</v>
      </c>
      <c r="Z98" s="1440"/>
    </row>
    <row r="99" spans="1:34" ht="21.95" customHeight="1">
      <c r="A99" s="681"/>
      <c r="B99" s="682"/>
      <c r="C99" s="682"/>
      <c r="D99" s="683"/>
      <c r="E99" s="2046" t="s">
        <v>937</v>
      </c>
      <c r="F99" s="2046"/>
      <c r="G99" s="2046"/>
      <c r="H99" s="2046"/>
      <c r="I99" s="684"/>
      <c r="J99" s="684"/>
      <c r="K99" s="684"/>
      <c r="L99" s="685"/>
      <c r="M99" s="1416" t="s">
        <v>129</v>
      </c>
      <c r="N99" s="1394"/>
      <c r="O99" s="1394"/>
      <c r="P99" s="1393"/>
      <c r="Q99" s="2082" t="s">
        <v>1575</v>
      </c>
      <c r="R99" s="2082"/>
      <c r="S99" s="2082"/>
      <c r="T99" s="2082"/>
      <c r="U99" s="2082"/>
      <c r="V99" s="2082"/>
      <c r="W99" s="1394"/>
      <c r="X99" s="1394"/>
      <c r="Y99" s="1394"/>
      <c r="Z99" s="1417"/>
    </row>
    <row r="100" spans="1:34" ht="21.95" customHeight="1">
      <c r="A100" s="746" t="s">
        <v>691</v>
      </c>
      <c r="B100" s="774"/>
      <c r="C100" s="774"/>
      <c r="D100" s="774"/>
      <c r="E100" s="775"/>
      <c r="F100" s="775"/>
      <c r="G100" s="775"/>
      <c r="H100" s="775"/>
      <c r="I100" s="684"/>
      <c r="J100" s="684"/>
      <c r="K100" s="684"/>
      <c r="L100" s="685"/>
      <c r="M100" s="1392" t="s">
        <v>787</v>
      </c>
      <c r="N100" s="1418">
        <f>Q123</f>
        <v>92767</v>
      </c>
      <c r="O100" s="1419" t="s">
        <v>3</v>
      </c>
      <c r="P100" s="1393"/>
      <c r="Q100" s="1979" t="s">
        <v>939</v>
      </c>
      <c r="R100" s="1979"/>
      <c r="S100" s="1979"/>
      <c r="T100" s="1979"/>
      <c r="U100" s="1979"/>
      <c r="V100" s="1979"/>
      <c r="W100" s="1394">
        <v>4</v>
      </c>
      <c r="X100" s="1394" t="s">
        <v>940</v>
      </c>
      <c r="Y100" s="1394"/>
      <c r="Z100" s="1417"/>
    </row>
    <row r="101" spans="1:34" ht="21.95" customHeight="1">
      <c r="A101" s="2069" t="s">
        <v>646</v>
      </c>
      <c r="B101" s="2072" t="s">
        <v>788</v>
      </c>
      <c r="C101" s="2072" t="s">
        <v>118</v>
      </c>
      <c r="D101" s="2072" t="s">
        <v>5</v>
      </c>
      <c r="E101" s="2075" t="s">
        <v>789</v>
      </c>
      <c r="F101" s="2078" t="s">
        <v>790</v>
      </c>
      <c r="G101" s="2079"/>
      <c r="H101" s="2061" t="s">
        <v>862</v>
      </c>
      <c r="I101" s="2062"/>
      <c r="J101" s="2062"/>
      <c r="K101" s="2063"/>
      <c r="L101" s="2064" t="s">
        <v>863</v>
      </c>
      <c r="M101" s="1980" t="s">
        <v>646</v>
      </c>
      <c r="N101" s="1986" t="s">
        <v>788</v>
      </c>
      <c r="O101" s="1986" t="s">
        <v>118</v>
      </c>
      <c r="P101" s="1986" t="s">
        <v>5</v>
      </c>
      <c r="Q101" s="1987" t="s">
        <v>789</v>
      </c>
      <c r="R101" s="1990" t="s">
        <v>790</v>
      </c>
      <c r="S101" s="2055"/>
      <c r="T101" s="2056" t="s">
        <v>862</v>
      </c>
      <c r="U101" s="2057"/>
      <c r="V101" s="2057"/>
      <c r="W101" s="2057"/>
      <c r="X101" s="2057"/>
      <c r="Y101" s="2058"/>
      <c r="Z101" s="2048" t="s">
        <v>863</v>
      </c>
    </row>
    <row r="102" spans="1:34" ht="21.95" customHeight="1">
      <c r="A102" s="2070"/>
      <c r="B102" s="2073"/>
      <c r="C102" s="2073"/>
      <c r="D102" s="2073"/>
      <c r="E102" s="2076"/>
      <c r="F102" s="2059" t="s">
        <v>650</v>
      </c>
      <c r="G102" s="2060"/>
      <c r="H102" s="2059" t="s">
        <v>122</v>
      </c>
      <c r="I102" s="2060"/>
      <c r="J102" s="2059" t="s">
        <v>651</v>
      </c>
      <c r="K102" s="2060"/>
      <c r="L102" s="2065"/>
      <c r="M102" s="2067"/>
      <c r="N102" s="2051"/>
      <c r="O102" s="2051"/>
      <c r="P102" s="2051"/>
      <c r="Q102" s="2053"/>
      <c r="R102" s="1995" t="s">
        <v>650</v>
      </c>
      <c r="S102" s="1996"/>
      <c r="T102" s="1995" t="s">
        <v>121</v>
      </c>
      <c r="U102" s="1996"/>
      <c r="V102" s="1995" t="s">
        <v>122</v>
      </c>
      <c r="W102" s="1996"/>
      <c r="X102" s="2016" t="s">
        <v>651</v>
      </c>
      <c r="Y102" s="2017"/>
      <c r="Z102" s="2049"/>
    </row>
    <row r="103" spans="1:34" ht="21.95" customHeight="1">
      <c r="A103" s="2071"/>
      <c r="B103" s="2074"/>
      <c r="C103" s="2074"/>
      <c r="D103" s="2074"/>
      <c r="E103" s="2077"/>
      <c r="F103" s="689" t="s">
        <v>4</v>
      </c>
      <c r="G103" s="689" t="s">
        <v>792</v>
      </c>
      <c r="H103" s="689" t="s">
        <v>4</v>
      </c>
      <c r="I103" s="689" t="s">
        <v>793</v>
      </c>
      <c r="J103" s="689"/>
      <c r="K103" s="689"/>
      <c r="L103" s="2066"/>
      <c r="M103" s="2068"/>
      <c r="N103" s="2052"/>
      <c r="O103" s="2052"/>
      <c r="P103" s="2052"/>
      <c r="Q103" s="2054"/>
      <c r="R103" s="1396" t="s">
        <v>4</v>
      </c>
      <c r="S103" s="1396" t="s">
        <v>792</v>
      </c>
      <c r="T103" s="1396" t="s">
        <v>4</v>
      </c>
      <c r="U103" s="1396" t="s">
        <v>793</v>
      </c>
      <c r="V103" s="1396" t="s">
        <v>4</v>
      </c>
      <c r="W103" s="1396" t="s">
        <v>793</v>
      </c>
      <c r="X103" s="1396" t="s">
        <v>4</v>
      </c>
      <c r="Y103" s="1396" t="s">
        <v>793</v>
      </c>
      <c r="Z103" s="2050"/>
    </row>
    <row r="104" spans="1:34" ht="21.95" customHeight="1">
      <c r="A104" s="799" t="str">
        <f>B125</f>
        <v>청소장비운반</v>
      </c>
      <c r="B104" s="780"/>
      <c r="C104" s="696">
        <f>'[381]2-2. 공종별 내역(사후관리)'!P5</f>
        <v>966</v>
      </c>
      <c r="D104" s="780" t="s">
        <v>105</v>
      </c>
      <c r="E104" s="781"/>
      <c r="F104" s="782">
        <f>G148</f>
        <v>0</v>
      </c>
      <c r="G104" s="782"/>
      <c r="H104" s="782">
        <f>I148</f>
        <v>2</v>
      </c>
      <c r="I104" s="782"/>
      <c r="J104" s="782">
        <f>K148</f>
        <v>61500</v>
      </c>
      <c r="K104" s="782"/>
      <c r="L104" s="697"/>
      <c r="M104" s="1459" t="s">
        <v>917</v>
      </c>
      <c r="N104" s="1408"/>
      <c r="O104" s="1466">
        <f>0.25*AC4</f>
        <v>0.1761675</v>
      </c>
      <c r="P104" s="1467" t="s">
        <v>69</v>
      </c>
      <c r="Q104" s="1424">
        <f t="shared" ref="Q104:Q109" si="47">S104+U104+W104+Y104</f>
        <v>40969</v>
      </c>
      <c r="R104" s="1402"/>
      <c r="S104" s="1402">
        <f>INT(O104*R104)</f>
        <v>0</v>
      </c>
      <c r="T104" s="1464">
        <f>'단가(사후관리)'!E11</f>
        <v>232562</v>
      </c>
      <c r="U104" s="1464">
        <f>TRUNC(O104*T104)</f>
        <v>40969</v>
      </c>
      <c r="V104" s="1410"/>
      <c r="W104" s="1410"/>
      <c r="X104" s="1402"/>
      <c r="Y104" s="1402"/>
      <c r="Z104" s="1409"/>
    </row>
    <row r="105" spans="1:34" ht="21.95" customHeight="1">
      <c r="A105" s="704" t="str">
        <f>B150</f>
        <v>청소장비 설치 및 인양</v>
      </c>
      <c r="B105" s="720"/>
      <c r="C105" s="748">
        <f>'[381]2-2. 공종별 내역(사후관리)'!J5</f>
        <v>12</v>
      </c>
      <c r="D105" s="722" t="s">
        <v>105</v>
      </c>
      <c r="E105" s="719">
        <f>SUM(G105,I105,K105)</f>
        <v>233736</v>
      </c>
      <c r="F105" s="719">
        <f>G423</f>
        <v>4726</v>
      </c>
      <c r="G105" s="719">
        <f t="shared" ref="G105" si="48">TRUNC(C105*F105,0)</f>
        <v>56712</v>
      </c>
      <c r="H105" s="719">
        <f>I423</f>
        <v>4489</v>
      </c>
      <c r="I105" s="719">
        <f t="shared" ref="I105" si="49">TRUNC(C105*H105,0)</f>
        <v>53868</v>
      </c>
      <c r="J105" s="719">
        <f>K423</f>
        <v>10263</v>
      </c>
      <c r="K105" s="719">
        <f t="shared" ref="K105" si="50">TRUNC(C105*J105,0)</f>
        <v>123156</v>
      </c>
      <c r="L105" s="707"/>
      <c r="M105" s="1459" t="s">
        <v>223</v>
      </c>
      <c r="N105" s="1406"/>
      <c r="O105" s="1466">
        <f>0.25*AC4</f>
        <v>0.1761675</v>
      </c>
      <c r="P105" s="1467" t="s">
        <v>69</v>
      </c>
      <c r="Q105" s="1424">
        <f t="shared" si="47"/>
        <v>30312</v>
      </c>
      <c r="R105" s="1402"/>
      <c r="S105" s="1402"/>
      <c r="T105" s="1402">
        <f>'단가(사후관리)'!E13</f>
        <v>172068</v>
      </c>
      <c r="U105" s="1402">
        <f>INT(O105*T105)</f>
        <v>30312</v>
      </c>
      <c r="V105" s="1410"/>
      <c r="W105" s="1410"/>
      <c r="X105" s="1402"/>
      <c r="Y105" s="1402">
        <f t="shared" ref="Y105:Y106" si="51">INT(O105*X105)</f>
        <v>0</v>
      </c>
      <c r="Z105" s="1468"/>
      <c r="AH105" s="801"/>
    </row>
    <row r="106" spans="1:34" ht="21.95" customHeight="1">
      <c r="A106" s="704" t="str">
        <f>B400</f>
        <v>고압압축 불기공법</v>
      </c>
      <c r="B106" s="720"/>
      <c r="C106" s="748">
        <f>'[381]2-2. 공종별 내역(사후관리)'!K5</f>
        <v>966</v>
      </c>
      <c r="D106" s="722" t="s">
        <v>794</v>
      </c>
      <c r="E106" s="719">
        <f t="shared" ref="E106:E111" si="52">SUM(G106,I106,K106)</f>
        <v>18815748</v>
      </c>
      <c r="F106" s="719">
        <f>G423</f>
        <v>4726</v>
      </c>
      <c r="G106" s="719">
        <f>TRUNC(C106*F106,0)</f>
        <v>4565316</v>
      </c>
      <c r="H106" s="719">
        <f>I423</f>
        <v>4489</v>
      </c>
      <c r="I106" s="719">
        <f>TRUNC(C106*H106,0)</f>
        <v>4336374</v>
      </c>
      <c r="J106" s="719">
        <f>K423</f>
        <v>10263</v>
      </c>
      <c r="K106" s="719">
        <f>TRUNC(C106*J106,0)</f>
        <v>9914058</v>
      </c>
      <c r="L106" s="711"/>
      <c r="M106" s="1469"/>
      <c r="N106" s="1406"/>
      <c r="O106" s="1466"/>
      <c r="P106" s="1470"/>
      <c r="Q106" s="1424">
        <f t="shared" si="47"/>
        <v>0</v>
      </c>
      <c r="R106" s="1410"/>
      <c r="S106" s="1410"/>
      <c r="T106" s="1402"/>
      <c r="U106" s="1402">
        <f>INT(O106*T106)</f>
        <v>0</v>
      </c>
      <c r="V106" s="1410"/>
      <c r="W106" s="1410"/>
      <c r="X106" s="1402"/>
      <c r="Y106" s="1402">
        <f t="shared" si="51"/>
        <v>0</v>
      </c>
      <c r="Z106" s="1468"/>
      <c r="AA106" s="784"/>
      <c r="AH106" s="801"/>
    </row>
    <row r="107" spans="1:34" ht="21.95" customHeight="1">
      <c r="A107" s="712"/>
      <c r="B107" s="759"/>
      <c r="C107" s="727"/>
      <c r="D107" s="722"/>
      <c r="E107" s="719">
        <f t="shared" si="52"/>
        <v>0</v>
      </c>
      <c r="F107" s="719"/>
      <c r="G107" s="719">
        <f t="shared" ref="G107:G122" si="53">TRUNC(C107*F107,0)</f>
        <v>0</v>
      </c>
      <c r="H107" s="719"/>
      <c r="I107" s="719">
        <f t="shared" ref="I107:I122" si="54">TRUNC(C107*H107,0)</f>
        <v>0</v>
      </c>
      <c r="J107" s="719"/>
      <c r="K107" s="719">
        <f t="shared" ref="K107:K110" si="55">TRUNC(C107*J107,0)</f>
        <v>0</v>
      </c>
      <c r="L107" s="711"/>
      <c r="M107" s="1471" t="s">
        <v>1576</v>
      </c>
      <c r="N107" s="1467" t="s">
        <v>927</v>
      </c>
      <c r="O107" s="1466">
        <f>INT(1/W100*1000)/1000</f>
        <v>0.25</v>
      </c>
      <c r="P107" s="1467" t="s">
        <v>1005</v>
      </c>
      <c r="Q107" s="1424">
        <f t="shared" si="47"/>
        <v>9374</v>
      </c>
      <c r="R107" s="1410"/>
      <c r="S107" s="1410"/>
      <c r="T107" s="1410"/>
      <c r="U107" s="1410"/>
      <c r="V107" s="1402"/>
      <c r="W107" s="1402"/>
      <c r="X107" s="1425">
        <f>'단가(사후관리)'!E19</f>
        <v>37496</v>
      </c>
      <c r="Y107" s="1402">
        <f>INT(O107*X107)</f>
        <v>9374</v>
      </c>
      <c r="Z107" s="1219" t="s">
        <v>1577</v>
      </c>
      <c r="AH107" s="801"/>
    </row>
    <row r="108" spans="1:34" ht="21.95" customHeight="1">
      <c r="A108" s="712"/>
      <c r="B108" s="716"/>
      <c r="C108" s="716"/>
      <c r="D108" s="718"/>
      <c r="E108" s="719">
        <f t="shared" si="52"/>
        <v>0</v>
      </c>
      <c r="F108" s="719"/>
      <c r="G108" s="719">
        <f t="shared" si="53"/>
        <v>0</v>
      </c>
      <c r="H108" s="719"/>
      <c r="I108" s="719">
        <f t="shared" si="54"/>
        <v>0</v>
      </c>
      <c r="J108" s="719"/>
      <c r="K108" s="719">
        <f t="shared" si="55"/>
        <v>0</v>
      </c>
      <c r="L108" s="711"/>
      <c r="M108" s="1472"/>
      <c r="N108" s="1467" t="s">
        <v>928</v>
      </c>
      <c r="O108" s="1466">
        <f>INT(1/W100*1000)/1000</f>
        <v>0.25</v>
      </c>
      <c r="P108" s="1467" t="s">
        <v>741</v>
      </c>
      <c r="Q108" s="1424">
        <f t="shared" si="47"/>
        <v>5212</v>
      </c>
      <c r="R108" s="1410"/>
      <c r="S108" s="1410"/>
      <c r="T108" s="1410"/>
      <c r="U108" s="1410"/>
      <c r="V108" s="1402"/>
      <c r="W108" s="1402">
        <f>INT(O108*V108)</f>
        <v>0</v>
      </c>
      <c r="X108" s="1425">
        <f>'단가(사후관리)'!E20</f>
        <v>20848</v>
      </c>
      <c r="Y108" s="1402">
        <f t="shared" ref="Y108:Y110" si="56">INT(O108*X108)</f>
        <v>5212</v>
      </c>
      <c r="Z108" s="1473">
        <v>2</v>
      </c>
      <c r="AA108" s="640" t="s">
        <v>945</v>
      </c>
    </row>
    <row r="109" spans="1:34" ht="21.95" customHeight="1">
      <c r="A109" s="712"/>
      <c r="B109" s="716"/>
      <c r="C109" s="716"/>
      <c r="D109" s="718"/>
      <c r="E109" s="719">
        <f t="shared" si="52"/>
        <v>0</v>
      </c>
      <c r="F109" s="719"/>
      <c r="G109" s="719">
        <f t="shared" si="53"/>
        <v>0</v>
      </c>
      <c r="H109" s="719"/>
      <c r="I109" s="719">
        <f t="shared" si="54"/>
        <v>0</v>
      </c>
      <c r="J109" s="719"/>
      <c r="K109" s="719">
        <f t="shared" si="55"/>
        <v>0</v>
      </c>
      <c r="L109" s="711"/>
      <c r="M109" s="1471"/>
      <c r="N109" s="1467" t="s">
        <v>929</v>
      </c>
      <c r="O109" s="1466">
        <f>INT(1/W100*1000)/1000</f>
        <v>0.25</v>
      </c>
      <c r="P109" s="1467" t="s">
        <v>1005</v>
      </c>
      <c r="Q109" s="1424">
        <f t="shared" si="47"/>
        <v>6900</v>
      </c>
      <c r="R109" s="1410"/>
      <c r="S109" s="1410"/>
      <c r="T109" s="1410"/>
      <c r="U109" s="1410"/>
      <c r="V109" s="1402"/>
      <c r="W109" s="1402">
        <f>INT(O109*V109)</f>
        <v>0</v>
      </c>
      <c r="X109" s="1425">
        <f>'단가(사후관리)'!E21</f>
        <v>27600</v>
      </c>
      <c r="Y109" s="1402">
        <f t="shared" si="56"/>
        <v>6900</v>
      </c>
      <c r="Z109" s="1474"/>
    </row>
    <row r="110" spans="1:34" ht="21.95" customHeight="1">
      <c r="A110" s="712"/>
      <c r="B110" s="716"/>
      <c r="C110" s="716"/>
      <c r="D110" s="718"/>
      <c r="E110" s="719">
        <f t="shared" si="52"/>
        <v>0</v>
      </c>
      <c r="F110" s="719"/>
      <c r="G110" s="719">
        <f t="shared" si="53"/>
        <v>0</v>
      </c>
      <c r="H110" s="719"/>
      <c r="I110" s="719">
        <f t="shared" si="54"/>
        <v>0</v>
      </c>
      <c r="J110" s="719"/>
      <c r="K110" s="719">
        <f t="shared" si="55"/>
        <v>0</v>
      </c>
      <c r="L110" s="711"/>
      <c r="M110" s="1469"/>
      <c r="N110" s="1408"/>
      <c r="O110" s="1466"/>
      <c r="P110" s="1408"/>
      <c r="Q110" s="1402">
        <f t="shared" ref="Q110" si="57">S110+W110+Y110</f>
        <v>0</v>
      </c>
      <c r="R110" s="1410"/>
      <c r="S110" s="1410"/>
      <c r="T110" s="1410"/>
      <c r="U110" s="1410"/>
      <c r="V110" s="1402"/>
      <c r="W110" s="1402"/>
      <c r="X110" s="1402"/>
      <c r="Y110" s="1402">
        <f t="shared" si="56"/>
        <v>0</v>
      </c>
      <c r="Z110" s="1468"/>
    </row>
    <row r="111" spans="1:34" ht="21.95" customHeight="1">
      <c r="A111" s="712"/>
      <c r="B111" s="720"/>
      <c r="C111" s="720"/>
      <c r="D111" s="722"/>
      <c r="E111" s="719">
        <f t="shared" si="52"/>
        <v>0</v>
      </c>
      <c r="F111" s="719"/>
      <c r="G111" s="719">
        <f t="shared" si="53"/>
        <v>0</v>
      </c>
      <c r="H111" s="719"/>
      <c r="I111" s="719">
        <f t="shared" si="54"/>
        <v>0</v>
      </c>
      <c r="J111" s="719"/>
      <c r="K111" s="719">
        <f>TRUNC(C111*J111,0)</f>
        <v>0</v>
      </c>
      <c r="L111" s="711"/>
      <c r="M111" s="1405"/>
      <c r="N111" s="1406"/>
      <c r="O111" s="1406"/>
      <c r="P111" s="1408"/>
      <c r="Q111" s="1402"/>
      <c r="R111" s="1410"/>
      <c r="S111" s="1410"/>
      <c r="T111" s="1410"/>
      <c r="U111" s="1410"/>
      <c r="V111" s="1410"/>
      <c r="W111" s="1402"/>
      <c r="X111" s="1410"/>
      <c r="Y111" s="1410"/>
      <c r="Z111" s="1468"/>
    </row>
    <row r="112" spans="1:34" ht="21.95" customHeight="1">
      <c r="A112" s="712"/>
      <c r="B112" s="720"/>
      <c r="C112" s="720"/>
      <c r="D112" s="722"/>
      <c r="E112" s="719"/>
      <c r="F112" s="719"/>
      <c r="G112" s="719">
        <f t="shared" si="53"/>
        <v>0</v>
      </c>
      <c r="H112" s="719"/>
      <c r="I112" s="719">
        <f t="shared" si="54"/>
        <v>0</v>
      </c>
      <c r="J112" s="719"/>
      <c r="K112" s="719">
        <f>TRUNC(C112*J112,0)</f>
        <v>0</v>
      </c>
      <c r="L112" s="711"/>
      <c r="M112" s="1469"/>
      <c r="N112" s="1406"/>
      <c r="O112" s="1406"/>
      <c r="P112" s="1408"/>
      <c r="Q112" s="1402"/>
      <c r="R112" s="1402"/>
      <c r="S112" s="1402"/>
      <c r="T112" s="1402"/>
      <c r="U112" s="1402"/>
      <c r="V112" s="1410"/>
      <c r="W112" s="1402"/>
      <c r="X112" s="1410"/>
      <c r="Y112" s="1410"/>
      <c r="Z112" s="1468"/>
    </row>
    <row r="113" spans="1:28" ht="21.95" customHeight="1">
      <c r="A113" s="712"/>
      <c r="B113" s="722"/>
      <c r="C113" s="720"/>
      <c r="D113" s="722"/>
      <c r="E113" s="719">
        <f t="shared" ref="E113:E120" si="58">SUM(G113,I113,K113)</f>
        <v>0</v>
      </c>
      <c r="F113" s="719"/>
      <c r="G113" s="719">
        <f t="shared" si="53"/>
        <v>0</v>
      </c>
      <c r="H113" s="719"/>
      <c r="I113" s="719">
        <f t="shared" si="54"/>
        <v>0</v>
      </c>
      <c r="J113" s="719"/>
      <c r="K113" s="719">
        <f t="shared" ref="K113:K122" si="59">TRUNC(C113*J113,0)</f>
        <v>0</v>
      </c>
      <c r="L113" s="711"/>
      <c r="M113" s="1405"/>
      <c r="N113" s="1406"/>
      <c r="O113" s="1406"/>
      <c r="P113" s="1408"/>
      <c r="Q113" s="1402"/>
      <c r="R113" s="1410"/>
      <c r="S113" s="1410"/>
      <c r="T113" s="1410"/>
      <c r="U113" s="1410"/>
      <c r="V113" s="1410"/>
      <c r="W113" s="1402"/>
      <c r="X113" s="1410"/>
      <c r="Y113" s="1410"/>
      <c r="Z113" s="1468"/>
    </row>
    <row r="114" spans="1:28" ht="21.95" customHeight="1">
      <c r="A114" s="725"/>
      <c r="B114" s="722"/>
      <c r="C114" s="720"/>
      <c r="D114" s="722"/>
      <c r="E114" s="719">
        <f t="shared" si="58"/>
        <v>0</v>
      </c>
      <c r="F114" s="719"/>
      <c r="G114" s="719">
        <f t="shared" si="53"/>
        <v>0</v>
      </c>
      <c r="H114" s="719"/>
      <c r="I114" s="719">
        <f t="shared" si="54"/>
        <v>0</v>
      </c>
      <c r="J114" s="719"/>
      <c r="K114" s="719">
        <f t="shared" si="59"/>
        <v>0</v>
      </c>
      <c r="L114" s="711"/>
      <c r="M114" s="1405"/>
      <c r="N114" s="1406"/>
      <c r="O114" s="1406"/>
      <c r="P114" s="1408"/>
      <c r="Q114" s="1402"/>
      <c r="R114" s="1410"/>
      <c r="S114" s="1410"/>
      <c r="T114" s="1410"/>
      <c r="U114" s="1410"/>
      <c r="V114" s="1410"/>
      <c r="W114" s="1410"/>
      <c r="X114" s="1410"/>
      <c r="Y114" s="1410"/>
      <c r="Z114" s="1468"/>
    </row>
    <row r="115" spans="1:28" ht="21.95" customHeight="1">
      <c r="A115" s="712"/>
      <c r="B115" s="722"/>
      <c r="C115" s="720"/>
      <c r="D115" s="722"/>
      <c r="E115" s="719">
        <f t="shared" si="58"/>
        <v>0</v>
      </c>
      <c r="F115" s="719"/>
      <c r="G115" s="719">
        <f t="shared" si="53"/>
        <v>0</v>
      </c>
      <c r="H115" s="719"/>
      <c r="I115" s="719">
        <f t="shared" si="54"/>
        <v>0</v>
      </c>
      <c r="J115" s="719"/>
      <c r="K115" s="719">
        <f t="shared" si="59"/>
        <v>0</v>
      </c>
      <c r="L115" s="711"/>
      <c r="M115" s="1405"/>
      <c r="N115" s="1406"/>
      <c r="O115" s="1406"/>
      <c r="P115" s="1408"/>
      <c r="Q115" s="1402"/>
      <c r="R115" s="1410"/>
      <c r="S115" s="1410"/>
      <c r="T115" s="1410"/>
      <c r="U115" s="1410"/>
      <c r="V115" s="1410"/>
      <c r="W115" s="1410"/>
      <c r="X115" s="1410"/>
      <c r="Y115" s="1410"/>
      <c r="Z115" s="1468"/>
    </row>
    <row r="116" spans="1:28" ht="21.95" customHeight="1">
      <c r="A116" s="712"/>
      <c r="B116" s="720"/>
      <c r="C116" s="720"/>
      <c r="D116" s="722"/>
      <c r="E116" s="719">
        <f t="shared" si="58"/>
        <v>0</v>
      </c>
      <c r="F116" s="719"/>
      <c r="G116" s="719">
        <f t="shared" si="53"/>
        <v>0</v>
      </c>
      <c r="H116" s="719"/>
      <c r="I116" s="719">
        <f t="shared" si="54"/>
        <v>0</v>
      </c>
      <c r="J116" s="719"/>
      <c r="K116" s="719">
        <f t="shared" si="59"/>
        <v>0</v>
      </c>
      <c r="L116" s="711"/>
      <c r="M116" s="1405"/>
      <c r="N116" s="1406"/>
      <c r="O116" s="1406"/>
      <c r="P116" s="1408"/>
      <c r="Q116" s="1402"/>
      <c r="R116" s="1410"/>
      <c r="S116" s="1410"/>
      <c r="T116" s="1410"/>
      <c r="U116" s="1410"/>
      <c r="V116" s="1410"/>
      <c r="W116" s="1410"/>
      <c r="X116" s="1410"/>
      <c r="Y116" s="1410"/>
      <c r="Z116" s="1468"/>
    </row>
    <row r="117" spans="1:28" ht="21.95" customHeight="1">
      <c r="A117" s="712"/>
      <c r="B117" s="720"/>
      <c r="C117" s="720"/>
      <c r="D117" s="722"/>
      <c r="E117" s="719">
        <f t="shared" si="58"/>
        <v>0</v>
      </c>
      <c r="F117" s="719"/>
      <c r="G117" s="719">
        <f t="shared" si="53"/>
        <v>0</v>
      </c>
      <c r="H117" s="719"/>
      <c r="I117" s="719">
        <f t="shared" si="54"/>
        <v>0</v>
      </c>
      <c r="J117" s="719"/>
      <c r="K117" s="719">
        <f t="shared" si="59"/>
        <v>0</v>
      </c>
      <c r="L117" s="711"/>
      <c r="M117" s="1469"/>
      <c r="N117" s="1408"/>
      <c r="O117" s="1406"/>
      <c r="P117" s="1408"/>
      <c r="Q117" s="1402"/>
      <c r="R117" s="1475"/>
      <c r="S117" s="1402"/>
      <c r="T117" s="1402"/>
      <c r="U117" s="1402"/>
      <c r="V117" s="1410"/>
      <c r="W117" s="1410"/>
      <c r="X117" s="1402"/>
      <c r="Y117" s="1402"/>
      <c r="Z117" s="1468"/>
    </row>
    <row r="118" spans="1:28" ht="21.95" customHeight="1">
      <c r="A118" s="712"/>
      <c r="B118" s="720"/>
      <c r="C118" s="720"/>
      <c r="D118" s="722"/>
      <c r="E118" s="719">
        <f t="shared" si="58"/>
        <v>0</v>
      </c>
      <c r="F118" s="719"/>
      <c r="G118" s="719">
        <f t="shared" si="53"/>
        <v>0</v>
      </c>
      <c r="H118" s="719"/>
      <c r="I118" s="719">
        <f t="shared" si="54"/>
        <v>0</v>
      </c>
      <c r="J118" s="719"/>
      <c r="K118" s="719">
        <f t="shared" si="59"/>
        <v>0</v>
      </c>
      <c r="L118" s="711"/>
      <c r="M118" s="1405"/>
      <c r="N118" s="1406"/>
      <c r="O118" s="1406"/>
      <c r="P118" s="1408"/>
      <c r="Q118" s="1402"/>
      <c r="R118" s="1410"/>
      <c r="S118" s="1410"/>
      <c r="T118" s="1410"/>
      <c r="U118" s="1410"/>
      <c r="V118" s="1410"/>
      <c r="W118" s="1410"/>
      <c r="X118" s="1410"/>
      <c r="Y118" s="1410"/>
      <c r="Z118" s="1468"/>
      <c r="AA118" s="639"/>
      <c r="AB118" s="639"/>
    </row>
    <row r="119" spans="1:28" ht="21.95" customHeight="1">
      <c r="A119" s="725"/>
      <c r="B119" s="720"/>
      <c r="C119" s="720"/>
      <c r="D119" s="722"/>
      <c r="E119" s="719">
        <f t="shared" si="58"/>
        <v>0</v>
      </c>
      <c r="F119" s="719"/>
      <c r="G119" s="719">
        <f t="shared" si="53"/>
        <v>0</v>
      </c>
      <c r="H119" s="719"/>
      <c r="I119" s="719">
        <f t="shared" si="54"/>
        <v>0</v>
      </c>
      <c r="J119" s="719"/>
      <c r="K119" s="719">
        <f t="shared" si="59"/>
        <v>0</v>
      </c>
      <c r="L119" s="711"/>
      <c r="M119" s="1469"/>
      <c r="N119" s="1406"/>
      <c r="O119" s="1406"/>
      <c r="P119" s="1408"/>
      <c r="Q119" s="1402"/>
      <c r="R119" s="1410"/>
      <c r="S119" s="1402"/>
      <c r="T119" s="1402"/>
      <c r="U119" s="1402"/>
      <c r="V119" s="1410"/>
      <c r="W119" s="1402"/>
      <c r="X119" s="1410"/>
      <c r="Y119" s="1402"/>
      <c r="Z119" s="1468"/>
    </row>
    <row r="120" spans="1:28" ht="21.95" customHeight="1">
      <c r="A120" s="726"/>
      <c r="B120" s="722"/>
      <c r="C120" s="727"/>
      <c r="D120" s="722"/>
      <c r="E120" s="719">
        <f t="shared" si="58"/>
        <v>0</v>
      </c>
      <c r="F120" s="719"/>
      <c r="G120" s="719">
        <f t="shared" si="53"/>
        <v>0</v>
      </c>
      <c r="H120" s="719"/>
      <c r="I120" s="719">
        <f t="shared" si="54"/>
        <v>0</v>
      </c>
      <c r="J120" s="719"/>
      <c r="K120" s="719">
        <f t="shared" si="59"/>
        <v>0</v>
      </c>
      <c r="L120" s="711"/>
      <c r="M120" s="1405"/>
      <c r="N120" s="1406"/>
      <c r="O120" s="1406"/>
      <c r="P120" s="1408"/>
      <c r="Q120" s="1402"/>
      <c r="R120" s="1410"/>
      <c r="S120" s="1410"/>
      <c r="T120" s="1410"/>
      <c r="U120" s="1410"/>
      <c r="V120" s="1410"/>
      <c r="W120" s="1410"/>
      <c r="X120" s="1410"/>
      <c r="Y120" s="1402"/>
      <c r="Z120" s="1468"/>
    </row>
    <row r="121" spans="1:28" ht="21.95" customHeight="1">
      <c r="A121" s="726"/>
      <c r="B121" s="722"/>
      <c r="C121" s="727"/>
      <c r="D121" s="722"/>
      <c r="E121" s="719">
        <f>SUM(G121,I121,K121)</f>
        <v>0</v>
      </c>
      <c r="F121" s="719"/>
      <c r="G121" s="719">
        <f t="shared" si="53"/>
        <v>0</v>
      </c>
      <c r="H121" s="719"/>
      <c r="I121" s="719">
        <f t="shared" si="54"/>
        <v>0</v>
      </c>
      <c r="J121" s="719"/>
      <c r="K121" s="719">
        <f t="shared" si="59"/>
        <v>0</v>
      </c>
      <c r="L121" s="711"/>
      <c r="M121" s="1469"/>
      <c r="N121" s="1406"/>
      <c r="O121" s="1476"/>
      <c r="P121" s="1408"/>
      <c r="Q121" s="1402"/>
      <c r="R121" s="1410"/>
      <c r="S121" s="1410"/>
      <c r="T121" s="1410"/>
      <c r="U121" s="1410"/>
      <c r="V121" s="1410"/>
      <c r="W121" s="1410"/>
      <c r="X121" s="1410"/>
      <c r="Y121" s="1410"/>
      <c r="Z121" s="1468"/>
    </row>
    <row r="122" spans="1:28" ht="21.95" customHeight="1">
      <c r="A122" s="728"/>
      <c r="B122" s="729"/>
      <c r="C122" s="730"/>
      <c r="D122" s="729"/>
      <c r="E122" s="731">
        <f t="shared" ref="E122" si="60">SUM(G122,I122,K122)</f>
        <v>0</v>
      </c>
      <c r="F122" s="731"/>
      <c r="G122" s="731">
        <f t="shared" si="53"/>
        <v>0</v>
      </c>
      <c r="H122" s="731"/>
      <c r="I122" s="731">
        <f t="shared" si="54"/>
        <v>0</v>
      </c>
      <c r="J122" s="731"/>
      <c r="K122" s="731">
        <f t="shared" si="59"/>
        <v>0</v>
      </c>
      <c r="L122" s="732"/>
      <c r="M122" s="1405"/>
      <c r="N122" s="1406"/>
      <c r="O122" s="1406"/>
      <c r="P122" s="1408"/>
      <c r="Q122" s="1402"/>
      <c r="R122" s="1410"/>
      <c r="S122" s="1410"/>
      <c r="T122" s="1410"/>
      <c r="U122" s="1410"/>
      <c r="V122" s="1410"/>
      <c r="W122" s="1410"/>
      <c r="X122" s="1410"/>
      <c r="Y122" s="1410"/>
      <c r="Z122" s="1468"/>
    </row>
    <row r="123" spans="1:28" ht="21.95" customHeight="1">
      <c r="A123" s="733" t="s">
        <v>795</v>
      </c>
      <c r="B123" s="734"/>
      <c r="C123" s="734"/>
      <c r="D123" s="735"/>
      <c r="E123" s="736">
        <f>G123+I123+K123</f>
        <v>19049484</v>
      </c>
      <c r="F123" s="737"/>
      <c r="G123" s="736">
        <f>SUM(G105:G122)</f>
        <v>4622028</v>
      </c>
      <c r="H123" s="737"/>
      <c r="I123" s="738">
        <f>SUM(I105:I122)</f>
        <v>4390242</v>
      </c>
      <c r="J123" s="737"/>
      <c r="K123" s="736">
        <f>SUM(K105:K122)</f>
        <v>10037214</v>
      </c>
      <c r="L123" s="739"/>
      <c r="M123" s="1457" t="s">
        <v>795</v>
      </c>
      <c r="N123" s="1435"/>
      <c r="O123" s="1435"/>
      <c r="P123" s="1436"/>
      <c r="Q123" s="1437">
        <f>S123+U123+W123+Y123</f>
        <v>92767</v>
      </c>
      <c r="R123" s="1438"/>
      <c r="S123" s="1437">
        <f>SUM(S104:S122)</f>
        <v>0</v>
      </c>
      <c r="T123" s="1437"/>
      <c r="U123" s="1439">
        <f>SUM(U104:U122)</f>
        <v>71281</v>
      </c>
      <c r="V123" s="1438"/>
      <c r="W123" s="1437">
        <f>SUM(W104:W122)</f>
        <v>0</v>
      </c>
      <c r="X123" s="1438"/>
      <c r="Y123" s="1437">
        <f>SUM(Y104:Y122)</f>
        <v>21486</v>
      </c>
      <c r="Z123" s="1440"/>
    </row>
    <row r="124" spans="1:28" ht="21.95" customHeight="1">
      <c r="A124" s="681"/>
      <c r="B124" s="682"/>
      <c r="C124" s="682"/>
      <c r="D124" s="683"/>
      <c r="E124" s="2046" t="s">
        <v>937</v>
      </c>
      <c r="F124" s="2046"/>
      <c r="G124" s="2046"/>
      <c r="H124" s="2046"/>
      <c r="I124" s="684"/>
      <c r="J124" s="684"/>
      <c r="K124" s="684"/>
      <c r="L124" s="685"/>
      <c r="M124" s="1416" t="s">
        <v>137</v>
      </c>
      <c r="N124" s="1394"/>
      <c r="O124" s="1394"/>
      <c r="P124" s="1393"/>
      <c r="Q124" s="2082" t="s">
        <v>946</v>
      </c>
      <c r="R124" s="2082"/>
      <c r="S124" s="2082"/>
      <c r="T124" s="2082"/>
      <c r="U124" s="2082"/>
      <c r="V124" s="2082"/>
      <c r="W124" s="1394"/>
      <c r="X124" s="1394"/>
      <c r="Y124" s="1394"/>
      <c r="Z124" s="1417"/>
    </row>
    <row r="125" spans="1:28" ht="21.95" customHeight="1">
      <c r="A125" s="746" t="s">
        <v>947</v>
      </c>
      <c r="B125" s="774" t="s">
        <v>948</v>
      </c>
      <c r="C125" s="774"/>
      <c r="D125" s="774"/>
      <c r="E125" s="775"/>
      <c r="F125" s="775"/>
      <c r="G125" s="775"/>
      <c r="H125" s="775" t="s">
        <v>888</v>
      </c>
      <c r="I125" s="684"/>
      <c r="J125" s="684"/>
      <c r="K125" s="684"/>
      <c r="L125" s="685"/>
      <c r="M125" s="1416"/>
      <c r="N125" s="1394"/>
      <c r="O125" s="1394"/>
      <c r="P125" s="1393"/>
      <c r="Q125" s="1477"/>
      <c r="R125" s="1477"/>
      <c r="S125" s="1477"/>
      <c r="T125" s="1477"/>
      <c r="U125" s="1477"/>
      <c r="V125" s="1477"/>
      <c r="W125" s="1394"/>
      <c r="X125" s="1394"/>
      <c r="Y125" s="1394"/>
      <c r="Z125" s="1417"/>
    </row>
    <row r="126" spans="1:28" ht="21.95" customHeight="1">
      <c r="A126" s="806" t="s">
        <v>949</v>
      </c>
      <c r="B126" s="807"/>
      <c r="C126" s="807"/>
      <c r="D126" s="807"/>
      <c r="E126" s="808"/>
      <c r="F126" s="809"/>
      <c r="G126" s="1270"/>
      <c r="H126" s="811"/>
      <c r="I126" s="812"/>
      <c r="J126" s="812"/>
      <c r="K126" s="813"/>
      <c r="L126" s="814"/>
      <c r="M126" s="1392" t="s">
        <v>787</v>
      </c>
      <c r="N126" s="1418">
        <f>Q148</f>
        <v>1000</v>
      </c>
      <c r="O126" s="1419" t="s">
        <v>3</v>
      </c>
      <c r="P126" s="1393"/>
      <c r="Q126" s="1979" t="s">
        <v>950</v>
      </c>
      <c r="R126" s="1979"/>
      <c r="S126" s="1979"/>
      <c r="T126" s="1979"/>
      <c r="U126" s="1979"/>
      <c r="V126" s="1979"/>
      <c r="W126" s="1394"/>
      <c r="X126" s="1394"/>
      <c r="Y126" s="1394"/>
      <c r="Z126" s="1417"/>
    </row>
    <row r="127" spans="1:28" ht="21.95" customHeight="1">
      <c r="A127" s="815"/>
      <c r="B127" s="816"/>
      <c r="C127" s="816"/>
      <c r="D127" s="816"/>
      <c r="E127" s="817"/>
      <c r="F127" s="818"/>
      <c r="G127" s="819"/>
      <c r="H127" s="818"/>
      <c r="I127" s="819"/>
      <c r="J127" s="818"/>
      <c r="K127" s="819"/>
      <c r="L127" s="820"/>
      <c r="M127" s="1980" t="s">
        <v>646</v>
      </c>
      <c r="N127" s="1986" t="s">
        <v>788</v>
      </c>
      <c r="O127" s="1986" t="s">
        <v>118</v>
      </c>
      <c r="P127" s="1986" t="s">
        <v>5</v>
      </c>
      <c r="Q127" s="1987" t="s">
        <v>789</v>
      </c>
      <c r="R127" s="1990" t="s">
        <v>790</v>
      </c>
      <c r="S127" s="2055"/>
      <c r="T127" s="2056" t="s">
        <v>862</v>
      </c>
      <c r="U127" s="2057"/>
      <c r="V127" s="2057"/>
      <c r="W127" s="2057"/>
      <c r="X127" s="2057"/>
      <c r="Y127" s="2058"/>
      <c r="Z127" s="2048" t="s">
        <v>863</v>
      </c>
    </row>
    <row r="128" spans="1:28" ht="21.95" customHeight="1">
      <c r="A128" s="712"/>
      <c r="B128" s="720"/>
      <c r="C128" s="727"/>
      <c r="D128" s="722"/>
      <c r="E128" s="719"/>
      <c r="F128" s="719"/>
      <c r="G128" s="719"/>
      <c r="H128" s="719"/>
      <c r="I128" s="719"/>
      <c r="J128" s="719"/>
      <c r="K128" s="719"/>
      <c r="L128" s="711"/>
      <c r="M128" s="2067"/>
      <c r="N128" s="2051"/>
      <c r="O128" s="2051"/>
      <c r="P128" s="2051"/>
      <c r="Q128" s="2053"/>
      <c r="R128" s="1995" t="s">
        <v>650</v>
      </c>
      <c r="S128" s="1996"/>
      <c r="T128" s="1995" t="s">
        <v>121</v>
      </c>
      <c r="U128" s="1996"/>
      <c r="V128" s="1995" t="s">
        <v>122</v>
      </c>
      <c r="W128" s="1996"/>
      <c r="X128" s="2016" t="s">
        <v>651</v>
      </c>
      <c r="Y128" s="2017"/>
      <c r="Z128" s="2049"/>
    </row>
    <row r="129" spans="1:26" ht="21.95" customHeight="1">
      <c r="A129" s="712" t="s">
        <v>951</v>
      </c>
      <c r="B129" s="720" t="s">
        <v>952</v>
      </c>
      <c r="C129" s="727"/>
      <c r="D129" s="722"/>
      <c r="E129" s="719">
        <v>1</v>
      </c>
      <c r="F129" s="719" t="s">
        <v>706</v>
      </c>
      <c r="G129" s="719"/>
      <c r="H129" s="719" t="s">
        <v>953</v>
      </c>
      <c r="I129" s="821">
        <v>0.5</v>
      </c>
      <c r="J129" s="719" t="s">
        <v>706</v>
      </c>
      <c r="K129" s="719"/>
      <c r="L129" s="711"/>
      <c r="M129" s="2068"/>
      <c r="N129" s="2052"/>
      <c r="O129" s="2052"/>
      <c r="P129" s="2052"/>
      <c r="Q129" s="2054"/>
      <c r="R129" s="1396" t="s">
        <v>4</v>
      </c>
      <c r="S129" s="1396" t="s">
        <v>792</v>
      </c>
      <c r="T129" s="1396" t="s">
        <v>4</v>
      </c>
      <c r="U129" s="1396" t="s">
        <v>793</v>
      </c>
      <c r="V129" s="1396" t="s">
        <v>4</v>
      </c>
      <c r="W129" s="1396" t="s">
        <v>793</v>
      </c>
      <c r="X129" s="1396" t="s">
        <v>4</v>
      </c>
      <c r="Y129" s="1396" t="s">
        <v>793</v>
      </c>
      <c r="Z129" s="2050"/>
    </row>
    <row r="130" spans="1:26" ht="21.95" customHeight="1">
      <c r="A130" s="712"/>
      <c r="B130" s="720" t="s">
        <v>954</v>
      </c>
      <c r="C130" s="727"/>
      <c r="D130" s="722"/>
      <c r="E130" s="719">
        <v>0.5</v>
      </c>
      <c r="F130" s="719" t="s">
        <v>706</v>
      </c>
      <c r="G130" s="719"/>
      <c r="H130" s="719" t="s">
        <v>955</v>
      </c>
      <c r="I130" s="719">
        <v>2</v>
      </c>
      <c r="J130" s="719" t="s">
        <v>706</v>
      </c>
      <c r="K130" s="719"/>
      <c r="L130" s="711"/>
      <c r="M130" s="1469" t="s">
        <v>956</v>
      </c>
      <c r="N130" s="1406"/>
      <c r="O130" s="1466">
        <v>1</v>
      </c>
      <c r="P130" s="1408" t="s">
        <v>957</v>
      </c>
      <c r="Q130" s="1424">
        <f t="shared" ref="Q130" si="61">S130+U130+W130+Y130</f>
        <v>1000</v>
      </c>
      <c r="R130" s="1402"/>
      <c r="S130" s="1402"/>
      <c r="T130" s="1402"/>
      <c r="U130" s="1402"/>
      <c r="V130" s="1478">
        <f>'단가(사후관리)'!E25</f>
        <v>1000</v>
      </c>
      <c r="W130" s="1478">
        <f>INT(O130*V130)</f>
        <v>1000</v>
      </c>
      <c r="X130" s="1402"/>
      <c r="Y130" s="1402"/>
      <c r="Z130" s="1468"/>
    </row>
    <row r="131" spans="1:26" ht="21.95" customHeight="1">
      <c r="A131" s="712"/>
      <c r="B131" s="720" t="s">
        <v>959</v>
      </c>
      <c r="C131" s="727"/>
      <c r="D131" s="722"/>
      <c r="E131" s="719"/>
      <c r="F131" s="719" t="s">
        <v>706</v>
      </c>
      <c r="G131" s="719"/>
      <c r="H131" s="719"/>
      <c r="I131" s="719"/>
      <c r="J131" s="719"/>
      <c r="K131" s="719"/>
      <c r="L131" s="711"/>
      <c r="M131" s="2080" t="s">
        <v>960</v>
      </c>
      <c r="N131" s="2081"/>
      <c r="O131" s="2081"/>
      <c r="P131" s="2081"/>
      <c r="Q131" s="1402"/>
      <c r="R131" s="1410"/>
      <c r="S131" s="1410"/>
      <c r="T131" s="1410"/>
      <c r="U131" s="1410"/>
      <c r="V131" s="1410"/>
      <c r="W131" s="1410"/>
      <c r="X131" s="1402"/>
      <c r="Y131" s="1402"/>
      <c r="Z131" s="1468"/>
    </row>
    <row r="132" spans="1:26" ht="21.95" customHeight="1">
      <c r="A132" s="712"/>
      <c r="B132" s="759"/>
      <c r="C132" s="727"/>
      <c r="D132" s="722"/>
      <c r="E132" s="719"/>
      <c r="F132" s="719"/>
      <c r="G132" s="719"/>
      <c r="H132" s="719"/>
      <c r="I132" s="719"/>
      <c r="J132" s="719"/>
      <c r="K132" s="719"/>
      <c r="L132" s="711"/>
      <c r="M132" s="2080" t="s">
        <v>961</v>
      </c>
      <c r="N132" s="2081"/>
      <c r="O132" s="2081"/>
      <c r="P132" s="2081"/>
      <c r="Q132" s="1402"/>
      <c r="R132" s="1402"/>
      <c r="S132" s="1402"/>
      <c r="T132" s="1402"/>
      <c r="U132" s="1402"/>
      <c r="V132" s="1478"/>
      <c r="W132" s="1478"/>
      <c r="X132" s="1402"/>
      <c r="Y132" s="1402"/>
      <c r="Z132" s="1468"/>
    </row>
    <row r="133" spans="1:26" ht="21.95" customHeight="1">
      <c r="A133" s="712" t="s">
        <v>962</v>
      </c>
      <c r="B133" s="716" t="s">
        <v>963</v>
      </c>
      <c r="C133" s="716"/>
      <c r="D133" s="722"/>
      <c r="E133" s="719">
        <v>61500</v>
      </c>
      <c r="F133" s="719" t="s">
        <v>964</v>
      </c>
      <c r="G133" s="719" t="s">
        <v>965</v>
      </c>
      <c r="H133" s="719">
        <v>1</v>
      </c>
      <c r="I133" s="719" t="s">
        <v>966</v>
      </c>
      <c r="J133" s="719" t="s">
        <v>967</v>
      </c>
      <c r="K133" s="719">
        <f>E133*H133</f>
        <v>61500</v>
      </c>
      <c r="L133" s="711" t="s">
        <v>964</v>
      </c>
      <c r="M133" s="1405"/>
      <c r="N133" s="1406"/>
      <c r="O133" s="1406"/>
      <c r="P133" s="1408"/>
      <c r="Q133" s="1402"/>
      <c r="R133" s="1410"/>
      <c r="S133" s="1410"/>
      <c r="T133" s="1410"/>
      <c r="U133" s="1410"/>
      <c r="V133" s="1410"/>
      <c r="W133" s="1410"/>
      <c r="X133" s="1410"/>
      <c r="Y133" s="1410"/>
      <c r="Z133" s="1468"/>
    </row>
    <row r="134" spans="1:26" ht="21.95" customHeight="1">
      <c r="A134" s="712"/>
      <c r="B134" s="716"/>
      <c r="C134" s="716"/>
      <c r="D134" s="722"/>
      <c r="E134" s="719"/>
      <c r="F134" s="719"/>
      <c r="G134" s="719"/>
      <c r="H134" s="719"/>
      <c r="I134" s="719"/>
      <c r="J134" s="719"/>
      <c r="K134" s="719"/>
      <c r="L134" s="711"/>
      <c r="M134" s="1469"/>
      <c r="N134" s="1408"/>
      <c r="O134" s="1406"/>
      <c r="P134" s="1408"/>
      <c r="Q134" s="1402"/>
      <c r="R134" s="1410"/>
      <c r="S134" s="1410"/>
      <c r="T134" s="1410"/>
      <c r="U134" s="1410"/>
      <c r="V134" s="1402"/>
      <c r="W134" s="1410"/>
      <c r="X134" s="1402"/>
      <c r="Y134" s="1402"/>
      <c r="Z134" s="1468"/>
    </row>
    <row r="135" spans="1:26" ht="21.95" customHeight="1">
      <c r="A135" s="712"/>
      <c r="B135" s="716"/>
      <c r="C135" s="716"/>
      <c r="D135" s="722"/>
      <c r="E135" s="719"/>
      <c r="F135" s="719"/>
      <c r="G135" s="719"/>
      <c r="H135" s="719"/>
      <c r="I135" s="719"/>
      <c r="J135" s="719"/>
      <c r="K135" s="719"/>
      <c r="L135" s="711"/>
      <c r="M135" s="1405"/>
      <c r="N135" s="1408"/>
      <c r="O135" s="1406"/>
      <c r="P135" s="1408"/>
      <c r="Q135" s="1402"/>
      <c r="R135" s="1410"/>
      <c r="S135" s="1410"/>
      <c r="T135" s="1410"/>
      <c r="U135" s="1410"/>
      <c r="V135" s="1410"/>
      <c r="W135" s="1410"/>
      <c r="X135" s="1402"/>
      <c r="Y135" s="1402"/>
      <c r="Z135" s="1468"/>
    </row>
    <row r="136" spans="1:26" ht="21.95" customHeight="1">
      <c r="A136" s="712" t="s">
        <v>968</v>
      </c>
      <c r="B136" s="720" t="s">
        <v>969</v>
      </c>
      <c r="C136" s="720"/>
      <c r="D136" s="722"/>
      <c r="E136" s="719">
        <v>1</v>
      </c>
      <c r="F136" s="719" t="s">
        <v>970</v>
      </c>
      <c r="G136" s="719" t="s">
        <v>967</v>
      </c>
      <c r="H136" s="719"/>
      <c r="I136" s="719" t="s">
        <v>964</v>
      </c>
      <c r="J136" s="719"/>
      <c r="K136" s="719"/>
      <c r="L136" s="711"/>
      <c r="M136" s="1469"/>
      <c r="N136" s="1408"/>
      <c r="O136" s="1406"/>
      <c r="P136" s="1408"/>
      <c r="Q136" s="1402"/>
      <c r="R136" s="1410"/>
      <c r="S136" s="1410"/>
      <c r="T136" s="1410"/>
      <c r="U136" s="1410"/>
      <c r="V136" s="1402"/>
      <c r="W136" s="1410"/>
      <c r="X136" s="1402"/>
      <c r="Y136" s="1402"/>
      <c r="Z136" s="1468"/>
    </row>
    <row r="137" spans="1:26" ht="21.95" customHeight="1">
      <c r="A137" s="712"/>
      <c r="B137" s="720"/>
      <c r="C137" s="720"/>
      <c r="D137" s="722"/>
      <c r="E137" s="719"/>
      <c r="F137" s="719"/>
      <c r="G137" s="719"/>
      <c r="H137" s="719"/>
      <c r="I137" s="719"/>
      <c r="J137" s="719"/>
      <c r="K137" s="719"/>
      <c r="L137" s="711"/>
      <c r="M137" s="1405"/>
      <c r="N137" s="1406"/>
      <c r="O137" s="1406"/>
      <c r="P137" s="1408"/>
      <c r="Q137" s="1402"/>
      <c r="R137" s="1410"/>
      <c r="S137" s="1410"/>
      <c r="T137" s="1410"/>
      <c r="U137" s="1410"/>
      <c r="V137" s="1410"/>
      <c r="W137" s="1410"/>
      <c r="X137" s="1410"/>
      <c r="Y137" s="1410"/>
      <c r="Z137" s="1468"/>
    </row>
    <row r="138" spans="1:26" ht="21.95" customHeight="1">
      <c r="A138" s="712" t="s">
        <v>971</v>
      </c>
      <c r="B138" s="722" t="s">
        <v>223</v>
      </c>
      <c r="C138" s="720">
        <v>2</v>
      </c>
      <c r="D138" s="722" t="s">
        <v>269</v>
      </c>
      <c r="E138" s="719"/>
      <c r="F138" s="719"/>
      <c r="G138" s="719"/>
      <c r="H138" s="719"/>
      <c r="I138" s="719"/>
      <c r="J138" s="719"/>
      <c r="K138" s="719"/>
      <c r="L138" s="711"/>
      <c r="M138" s="1469"/>
      <c r="N138" s="1406"/>
      <c r="O138" s="1406"/>
      <c r="P138" s="1408"/>
      <c r="Q138" s="1402"/>
      <c r="R138" s="1402"/>
      <c r="S138" s="1402"/>
      <c r="T138" s="1402"/>
      <c r="U138" s="1402"/>
      <c r="V138" s="1410"/>
      <c r="W138" s="1410"/>
      <c r="X138" s="1410"/>
      <c r="Y138" s="1410"/>
      <c r="Z138" s="1468"/>
    </row>
    <row r="139" spans="1:26" ht="21.95" customHeight="1">
      <c r="A139" s="725"/>
      <c r="B139" s="722"/>
      <c r="C139" s="720"/>
      <c r="D139" s="722"/>
      <c r="E139" s="719"/>
      <c r="F139" s="719"/>
      <c r="G139" s="719"/>
      <c r="H139" s="719"/>
      <c r="I139" s="719"/>
      <c r="J139" s="719"/>
      <c r="K139" s="719"/>
      <c r="L139" s="711"/>
      <c r="M139" s="1405"/>
      <c r="N139" s="1406"/>
      <c r="O139" s="1406"/>
      <c r="P139" s="1408"/>
      <c r="Q139" s="1402"/>
      <c r="R139" s="1410"/>
      <c r="S139" s="1410"/>
      <c r="T139" s="1410"/>
      <c r="U139" s="1410"/>
      <c r="V139" s="1410"/>
      <c r="W139" s="1410"/>
      <c r="X139" s="1410"/>
      <c r="Y139" s="1410"/>
      <c r="Z139" s="1468"/>
    </row>
    <row r="140" spans="1:26" ht="21.95" customHeight="1">
      <c r="A140" s="712" t="s">
        <v>972</v>
      </c>
      <c r="B140" s="722"/>
      <c r="C140" s="720"/>
      <c r="D140" s="722"/>
      <c r="E140" s="719"/>
      <c r="F140" s="719"/>
      <c r="G140" s="719"/>
      <c r="H140" s="719"/>
      <c r="I140" s="719"/>
      <c r="J140" s="719"/>
      <c r="K140" s="719"/>
      <c r="L140" s="711"/>
      <c r="M140" s="1405"/>
      <c r="N140" s="1406"/>
      <c r="O140" s="1406"/>
      <c r="P140" s="1408"/>
      <c r="Q140" s="1402"/>
      <c r="R140" s="1410"/>
      <c r="S140" s="1410"/>
      <c r="T140" s="1410"/>
      <c r="U140" s="1410"/>
      <c r="V140" s="1410"/>
      <c r="W140" s="1410"/>
      <c r="X140" s="1410"/>
      <c r="Y140" s="1410"/>
      <c r="Z140" s="1468"/>
    </row>
    <row r="141" spans="1:26" ht="21.95" customHeight="1">
      <c r="A141" s="712"/>
      <c r="B141" s="720"/>
      <c r="C141" s="720"/>
      <c r="D141" s="722"/>
      <c r="E141" s="719"/>
      <c r="F141" s="719"/>
      <c r="G141" s="719"/>
      <c r="H141" s="719"/>
      <c r="I141" s="719"/>
      <c r="J141" s="719"/>
      <c r="K141" s="719"/>
      <c r="L141" s="711"/>
      <c r="M141" s="1405"/>
      <c r="N141" s="1406"/>
      <c r="O141" s="1406"/>
      <c r="P141" s="1408"/>
      <c r="Q141" s="1402"/>
      <c r="R141" s="1410"/>
      <c r="S141" s="1410"/>
      <c r="T141" s="1410"/>
      <c r="U141" s="1410"/>
      <c r="V141" s="1410"/>
      <c r="W141" s="1410"/>
      <c r="X141" s="1410"/>
      <c r="Y141" s="1410"/>
      <c r="Z141" s="1468"/>
    </row>
    <row r="142" spans="1:26" ht="21.95" customHeight="1">
      <c r="A142" s="712"/>
      <c r="B142" s="720"/>
      <c r="C142" s="720"/>
      <c r="D142" s="722"/>
      <c r="E142" s="719"/>
      <c r="F142" s="719"/>
      <c r="G142" s="719"/>
      <c r="H142" s="719"/>
      <c r="I142" s="719"/>
      <c r="J142" s="719"/>
      <c r="K142" s="719"/>
      <c r="L142" s="711"/>
      <c r="M142" s="1469"/>
      <c r="N142" s="1408"/>
      <c r="O142" s="1406"/>
      <c r="P142" s="1408"/>
      <c r="Q142" s="1402"/>
      <c r="R142" s="1475"/>
      <c r="S142" s="1402"/>
      <c r="T142" s="1402"/>
      <c r="U142" s="1402"/>
      <c r="V142" s="1410"/>
      <c r="W142" s="1410"/>
      <c r="X142" s="1402"/>
      <c r="Y142" s="1402"/>
      <c r="Z142" s="1468"/>
    </row>
    <row r="143" spans="1:26" ht="21.95" customHeight="1">
      <c r="A143" s="712"/>
      <c r="B143" s="720"/>
      <c r="C143" s="720"/>
      <c r="D143" s="722"/>
      <c r="E143" s="719"/>
      <c r="F143" s="719"/>
      <c r="G143" s="719"/>
      <c r="H143" s="719"/>
      <c r="I143" s="719"/>
      <c r="J143" s="719"/>
      <c r="K143" s="719"/>
      <c r="L143" s="711"/>
      <c r="M143" s="1405"/>
      <c r="N143" s="1406"/>
      <c r="O143" s="1406"/>
      <c r="P143" s="1408"/>
      <c r="Q143" s="1402"/>
      <c r="R143" s="1410"/>
      <c r="S143" s="1410"/>
      <c r="T143" s="1410"/>
      <c r="U143" s="1410"/>
      <c r="V143" s="1410"/>
      <c r="W143" s="1410"/>
      <c r="X143" s="1410"/>
      <c r="Y143" s="1410"/>
      <c r="Z143" s="1468"/>
    </row>
    <row r="144" spans="1:26" ht="21.95" customHeight="1">
      <c r="A144" s="725"/>
      <c r="B144" s="720"/>
      <c r="C144" s="720"/>
      <c r="D144" s="722"/>
      <c r="E144" s="719"/>
      <c r="F144" s="719"/>
      <c r="G144" s="719"/>
      <c r="H144" s="719"/>
      <c r="I144" s="719"/>
      <c r="J144" s="719"/>
      <c r="K144" s="719"/>
      <c r="L144" s="711"/>
      <c r="M144" s="1405"/>
      <c r="N144" s="1406"/>
      <c r="O144" s="1406"/>
      <c r="P144" s="1408"/>
      <c r="Q144" s="1402"/>
      <c r="R144" s="1410"/>
      <c r="S144" s="1410"/>
      <c r="T144" s="1410"/>
      <c r="U144" s="1410"/>
      <c r="V144" s="1410"/>
      <c r="W144" s="1410"/>
      <c r="X144" s="1410"/>
      <c r="Y144" s="1410"/>
      <c r="Z144" s="1468"/>
    </row>
    <row r="145" spans="1:26" ht="21.95" customHeight="1">
      <c r="A145" s="726"/>
      <c r="B145" s="722"/>
      <c r="C145" s="727"/>
      <c r="D145" s="722"/>
      <c r="E145" s="719"/>
      <c r="F145" s="719"/>
      <c r="G145" s="719"/>
      <c r="H145" s="719"/>
      <c r="I145" s="719"/>
      <c r="J145" s="719"/>
      <c r="K145" s="719"/>
      <c r="L145" s="711"/>
      <c r="M145" s="1469"/>
      <c r="N145" s="1406"/>
      <c r="O145" s="1406"/>
      <c r="P145" s="1408"/>
      <c r="Q145" s="1402"/>
      <c r="R145" s="1410"/>
      <c r="S145" s="1402"/>
      <c r="T145" s="1402"/>
      <c r="U145" s="1402"/>
      <c r="V145" s="1410"/>
      <c r="W145" s="1402"/>
      <c r="X145" s="1410"/>
      <c r="Y145" s="1402"/>
      <c r="Z145" s="1468"/>
    </row>
    <row r="146" spans="1:26" ht="21.95" customHeight="1">
      <c r="A146" s="726"/>
      <c r="B146" s="722"/>
      <c r="C146" s="727"/>
      <c r="D146" s="722"/>
      <c r="E146" s="719">
        <f>SUM(G146,I146,K146)</f>
        <v>0</v>
      </c>
      <c r="F146" s="719"/>
      <c r="G146" s="719">
        <f t="shared" ref="G146:G147" si="62">TRUNC(C146*F146,0)</f>
        <v>0</v>
      </c>
      <c r="H146" s="719"/>
      <c r="I146" s="719">
        <f t="shared" ref="I146:I147" si="63">TRUNC(C146*H146,0)</f>
        <v>0</v>
      </c>
      <c r="J146" s="719"/>
      <c r="K146" s="719">
        <f t="shared" ref="K146:K147" si="64">TRUNC(C146*J146,0)</f>
        <v>0</v>
      </c>
      <c r="L146" s="711"/>
      <c r="M146" s="1405"/>
      <c r="N146" s="1406"/>
      <c r="O146" s="1406"/>
      <c r="P146" s="1408"/>
      <c r="Q146" s="1402"/>
      <c r="R146" s="1410"/>
      <c r="S146" s="1410"/>
      <c r="T146" s="1410"/>
      <c r="U146" s="1410"/>
      <c r="V146" s="1410"/>
      <c r="W146" s="1410"/>
      <c r="X146" s="1410"/>
      <c r="Y146" s="1402"/>
      <c r="Z146" s="1468"/>
    </row>
    <row r="147" spans="1:26" ht="21.95" customHeight="1">
      <c r="A147" s="728"/>
      <c r="B147" s="729"/>
      <c r="C147" s="730"/>
      <c r="D147" s="729"/>
      <c r="E147" s="731">
        <f t="shared" ref="E147" si="65">SUM(G147,I147,K147)</f>
        <v>0</v>
      </c>
      <c r="F147" s="731"/>
      <c r="G147" s="731">
        <f t="shared" si="62"/>
        <v>0</v>
      </c>
      <c r="H147" s="731"/>
      <c r="I147" s="731">
        <f t="shared" si="63"/>
        <v>0</v>
      </c>
      <c r="J147" s="731"/>
      <c r="K147" s="731">
        <f t="shared" si="64"/>
        <v>0</v>
      </c>
      <c r="L147" s="732"/>
      <c r="M147" s="1469"/>
      <c r="N147" s="1406"/>
      <c r="O147" s="1476"/>
      <c r="P147" s="1408"/>
      <c r="Q147" s="1402"/>
      <c r="R147" s="1410"/>
      <c r="S147" s="1410"/>
      <c r="T147" s="1410"/>
      <c r="U147" s="1410"/>
      <c r="V147" s="1475"/>
      <c r="W147" s="1410"/>
      <c r="X147" s="1410"/>
      <c r="Y147" s="1410"/>
      <c r="Z147" s="1468"/>
    </row>
    <row r="148" spans="1:26" ht="21.95" customHeight="1">
      <c r="A148" s="733" t="s">
        <v>795</v>
      </c>
      <c r="B148" s="734"/>
      <c r="C148" s="734"/>
      <c r="D148" s="735"/>
      <c r="E148" s="736">
        <f>G148+I148+K148</f>
        <v>61502</v>
      </c>
      <c r="F148" s="737"/>
      <c r="G148" s="736">
        <f>SUM(G130:G147)</f>
        <v>0</v>
      </c>
      <c r="H148" s="737"/>
      <c r="I148" s="738">
        <f>SUM(I130:I147)</f>
        <v>2</v>
      </c>
      <c r="J148" s="737"/>
      <c r="K148" s="736">
        <f>SUM(K130:K147)</f>
        <v>61500</v>
      </c>
      <c r="L148" s="739"/>
      <c r="M148" s="1457" t="s">
        <v>795</v>
      </c>
      <c r="N148" s="1435"/>
      <c r="O148" s="1435"/>
      <c r="P148" s="1436"/>
      <c r="Q148" s="1437">
        <f>S148+U148+W148+Y148</f>
        <v>1000</v>
      </c>
      <c r="R148" s="1438"/>
      <c r="S148" s="1437">
        <f>SUM(S129:S147)</f>
        <v>0</v>
      </c>
      <c r="T148" s="1437"/>
      <c r="U148" s="1439">
        <f>SUM(U129:U147)</f>
        <v>0</v>
      </c>
      <c r="V148" s="1438"/>
      <c r="W148" s="1437">
        <f>SUM(W129:W147)</f>
        <v>1000</v>
      </c>
      <c r="X148" s="1438"/>
      <c r="Y148" s="1437">
        <f>SUM(Y129:Y147)</f>
        <v>0</v>
      </c>
      <c r="Z148" s="1440"/>
    </row>
    <row r="149" spans="1:26" s="745" customFormat="1" ht="21.95" customHeight="1">
      <c r="A149" s="681"/>
      <c r="B149" s="682"/>
      <c r="C149" s="682"/>
      <c r="D149" s="683"/>
      <c r="E149" s="2046" t="s">
        <v>937</v>
      </c>
      <c r="F149" s="2046"/>
      <c r="G149" s="2046"/>
      <c r="H149" s="2046"/>
      <c r="I149" s="684"/>
      <c r="J149" s="684"/>
      <c r="K149" s="684"/>
      <c r="L149" s="685"/>
      <c r="M149" s="1416" t="s">
        <v>138</v>
      </c>
      <c r="N149" s="1479"/>
      <c r="O149" s="1479"/>
      <c r="P149" s="1480"/>
      <c r="Q149" s="2086" t="s">
        <v>973</v>
      </c>
      <c r="R149" s="2086"/>
      <c r="S149" s="2086"/>
      <c r="T149" s="2086"/>
      <c r="U149" s="2086"/>
      <c r="V149" s="2086"/>
      <c r="W149" s="1479"/>
      <c r="X149" s="1479"/>
      <c r="Y149" s="1479"/>
      <c r="Z149" s="1481"/>
    </row>
    <row r="150" spans="1:26" s="745" customFormat="1" ht="21.95" customHeight="1">
      <c r="A150" s="746" t="s">
        <v>974</v>
      </c>
      <c r="B150" s="774" t="s">
        <v>975</v>
      </c>
      <c r="C150" s="774"/>
      <c r="D150" s="774"/>
      <c r="E150" s="775"/>
      <c r="F150" s="775"/>
      <c r="G150" s="775"/>
      <c r="H150" s="775" t="s">
        <v>888</v>
      </c>
      <c r="I150" s="684"/>
      <c r="J150" s="684"/>
      <c r="K150" s="684"/>
      <c r="L150" s="685"/>
      <c r="M150" s="1416"/>
      <c r="N150" s="1479"/>
      <c r="O150" s="1479"/>
      <c r="P150" s="1480"/>
      <c r="Q150" s="1482"/>
      <c r="R150" s="1482"/>
      <c r="S150" s="1482"/>
      <c r="T150" s="1482"/>
      <c r="U150" s="1482"/>
      <c r="V150" s="1482"/>
      <c r="W150" s="1479"/>
      <c r="X150" s="1479"/>
      <c r="Y150" s="1479"/>
      <c r="Z150" s="1481"/>
    </row>
    <row r="151" spans="1:26" s="745" customFormat="1" ht="21.95" customHeight="1">
      <c r="A151" s="2069" t="s">
        <v>646</v>
      </c>
      <c r="B151" s="2072" t="s">
        <v>788</v>
      </c>
      <c r="C151" s="2072" t="s">
        <v>118</v>
      </c>
      <c r="D151" s="2072" t="s">
        <v>5</v>
      </c>
      <c r="E151" s="2075" t="s">
        <v>789</v>
      </c>
      <c r="F151" s="2078" t="s">
        <v>790</v>
      </c>
      <c r="G151" s="2079"/>
      <c r="H151" s="2061" t="s">
        <v>862</v>
      </c>
      <c r="I151" s="2062"/>
      <c r="J151" s="2062"/>
      <c r="K151" s="2063"/>
      <c r="L151" s="2064" t="s">
        <v>863</v>
      </c>
      <c r="M151" s="1483" t="s">
        <v>787</v>
      </c>
      <c r="N151" s="1484">
        <f>Q173</f>
        <v>537402</v>
      </c>
      <c r="O151" s="1485" t="s">
        <v>3</v>
      </c>
      <c r="P151" s="1480"/>
      <c r="Q151" s="2085" t="s">
        <v>882</v>
      </c>
      <c r="R151" s="2085"/>
      <c r="S151" s="2085"/>
      <c r="T151" s="2085"/>
      <c r="U151" s="2085"/>
      <c r="V151" s="2085"/>
      <c r="W151" s="1479">
        <v>1</v>
      </c>
      <c r="X151" s="1479" t="s">
        <v>883</v>
      </c>
      <c r="Y151" s="1479"/>
      <c r="Z151" s="1481"/>
    </row>
    <row r="152" spans="1:26" s="745" customFormat="1" ht="21.95" customHeight="1">
      <c r="A152" s="2070"/>
      <c r="B152" s="2073"/>
      <c r="C152" s="2073"/>
      <c r="D152" s="2073"/>
      <c r="E152" s="2076"/>
      <c r="F152" s="2059" t="s">
        <v>650</v>
      </c>
      <c r="G152" s="2060"/>
      <c r="H152" s="2059" t="s">
        <v>122</v>
      </c>
      <c r="I152" s="2060"/>
      <c r="J152" s="2059" t="s">
        <v>651</v>
      </c>
      <c r="K152" s="2060"/>
      <c r="L152" s="2065"/>
      <c r="M152" s="1980" t="s">
        <v>646</v>
      </c>
      <c r="N152" s="1986" t="s">
        <v>788</v>
      </c>
      <c r="O152" s="1986" t="s">
        <v>118</v>
      </c>
      <c r="P152" s="1986" t="s">
        <v>5</v>
      </c>
      <c r="Q152" s="1987" t="s">
        <v>789</v>
      </c>
      <c r="R152" s="1990" t="s">
        <v>790</v>
      </c>
      <c r="S152" s="2055"/>
      <c r="T152" s="2056" t="s">
        <v>862</v>
      </c>
      <c r="U152" s="2057"/>
      <c r="V152" s="2057"/>
      <c r="W152" s="2057"/>
      <c r="X152" s="2057"/>
      <c r="Y152" s="2058"/>
      <c r="Z152" s="2048" t="s">
        <v>863</v>
      </c>
    </row>
    <row r="153" spans="1:26" s="745" customFormat="1" ht="21.95" customHeight="1">
      <c r="A153" s="2071"/>
      <c r="B153" s="2074"/>
      <c r="C153" s="2074"/>
      <c r="D153" s="2074"/>
      <c r="E153" s="2077"/>
      <c r="F153" s="689" t="s">
        <v>4</v>
      </c>
      <c r="G153" s="689" t="s">
        <v>792</v>
      </c>
      <c r="H153" s="689" t="s">
        <v>4</v>
      </c>
      <c r="I153" s="689" t="s">
        <v>793</v>
      </c>
      <c r="J153" s="689"/>
      <c r="K153" s="689"/>
      <c r="L153" s="2066"/>
      <c r="M153" s="2067"/>
      <c r="N153" s="2051"/>
      <c r="O153" s="2051"/>
      <c r="P153" s="2051"/>
      <c r="Q153" s="2053"/>
      <c r="R153" s="1995" t="s">
        <v>650</v>
      </c>
      <c r="S153" s="1996"/>
      <c r="T153" s="1995" t="s">
        <v>121</v>
      </c>
      <c r="U153" s="1996"/>
      <c r="V153" s="1995" t="s">
        <v>122</v>
      </c>
      <c r="W153" s="1996"/>
      <c r="X153" s="2016" t="s">
        <v>651</v>
      </c>
      <c r="Y153" s="2017"/>
      <c r="Z153" s="2049"/>
    </row>
    <row r="154" spans="1:26" s="745" customFormat="1" ht="21.95" customHeight="1">
      <c r="A154" s="779" t="s">
        <v>674</v>
      </c>
      <c r="B154" s="780"/>
      <c r="C154" s="780"/>
      <c r="D154" s="780"/>
      <c r="E154" s="781"/>
      <c r="F154" s="782"/>
      <c r="G154" s="782"/>
      <c r="H154" s="782"/>
      <c r="I154" s="782"/>
      <c r="J154" s="782"/>
      <c r="K154" s="782"/>
      <c r="L154" s="697" t="s">
        <v>675</v>
      </c>
      <c r="M154" s="2068"/>
      <c r="N154" s="2052"/>
      <c r="O154" s="2052"/>
      <c r="P154" s="2052"/>
      <c r="Q154" s="2054"/>
      <c r="R154" s="1396" t="s">
        <v>4</v>
      </c>
      <c r="S154" s="1396" t="s">
        <v>792</v>
      </c>
      <c r="T154" s="1396" t="s">
        <v>4</v>
      </c>
      <c r="U154" s="1396" t="s">
        <v>793</v>
      </c>
      <c r="V154" s="1396" t="s">
        <v>4</v>
      </c>
      <c r="W154" s="1396" t="s">
        <v>793</v>
      </c>
      <c r="X154" s="1396" t="s">
        <v>4</v>
      </c>
      <c r="Y154" s="1396" t="s">
        <v>793</v>
      </c>
      <c r="Z154" s="2050"/>
    </row>
    <row r="155" spans="1:26" s="745" customFormat="1" ht="21.95" customHeight="1">
      <c r="A155" s="712" t="s">
        <v>143</v>
      </c>
      <c r="B155" s="720"/>
      <c r="C155" s="727">
        <v>0</v>
      </c>
      <c r="D155" s="722" t="s">
        <v>69</v>
      </c>
      <c r="E155" s="719">
        <f>SUM(G155,I155,K155)</f>
        <v>0</v>
      </c>
      <c r="F155" s="719">
        <f>'단가(사후관리)'!$E$4</f>
        <v>373353</v>
      </c>
      <c r="G155" s="719">
        <f t="shared" ref="G155" si="66">TRUNC(C155*F155,0)</f>
        <v>0</v>
      </c>
      <c r="H155" s="719"/>
      <c r="I155" s="719">
        <f t="shared" ref="I155" si="67">TRUNC(C155*H155,0)</f>
        <v>0</v>
      </c>
      <c r="J155" s="719"/>
      <c r="K155" s="719">
        <f t="shared" ref="K155" si="68">TRUNC(C155*J155,0)</f>
        <v>0</v>
      </c>
      <c r="L155" s="707"/>
      <c r="M155" s="2083" t="s">
        <v>976</v>
      </c>
      <c r="N155" s="2084"/>
      <c r="O155" s="1486"/>
      <c r="P155" s="1487"/>
      <c r="Q155" s="1488"/>
      <c r="R155" s="1488"/>
      <c r="S155" s="1488"/>
      <c r="T155" s="1488"/>
      <c r="U155" s="1488"/>
      <c r="V155" s="1489"/>
      <c r="W155" s="1489"/>
      <c r="X155" s="1488"/>
      <c r="Y155" s="1488"/>
      <c r="Z155" s="1490"/>
    </row>
    <row r="156" spans="1:26" s="745" customFormat="1" ht="21.95" customHeight="1">
      <c r="A156" s="712" t="s">
        <v>144</v>
      </c>
      <c r="B156" s="720"/>
      <c r="C156" s="727">
        <v>0</v>
      </c>
      <c r="D156" s="722" t="s">
        <v>69</v>
      </c>
      <c r="E156" s="719">
        <f t="shared" ref="E156:E161" si="69">SUM(G156,I156,K156)</f>
        <v>0</v>
      </c>
      <c r="F156" s="719">
        <f>'단가(사후관리)'!$E$5</f>
        <v>310884</v>
      </c>
      <c r="G156" s="719">
        <f>TRUNC(C156*F156,0)</f>
        <v>0</v>
      </c>
      <c r="H156" s="719"/>
      <c r="I156" s="719">
        <f>TRUNC(C156*H156,0)</f>
        <v>0</v>
      </c>
      <c r="J156" s="719"/>
      <c r="K156" s="719">
        <f>TRUNC(C156*J156,0)</f>
        <v>0</v>
      </c>
      <c r="L156" s="711"/>
      <c r="M156" s="1491" t="s">
        <v>977</v>
      </c>
      <c r="N156" s="1492"/>
      <c r="O156" s="1492"/>
      <c r="P156" s="1493" t="s">
        <v>978</v>
      </c>
      <c r="Q156" s="1494">
        <v>50</v>
      </c>
      <c r="R156" s="1495" t="s">
        <v>979</v>
      </c>
      <c r="S156" s="1496"/>
      <c r="T156" s="1496"/>
      <c r="U156" s="1496"/>
      <c r="V156" s="1496"/>
      <c r="W156" s="1497"/>
      <c r="X156" s="1496"/>
      <c r="Y156" s="1497"/>
      <c r="Z156" s="1490"/>
    </row>
    <row r="157" spans="1:26" s="745" customFormat="1" ht="21.95" customHeight="1">
      <c r="A157" s="712" t="s">
        <v>136</v>
      </c>
      <c r="B157" s="759"/>
      <c r="C157" s="727">
        <v>0</v>
      </c>
      <c r="D157" s="722" t="s">
        <v>269</v>
      </c>
      <c r="E157" s="719">
        <f t="shared" si="69"/>
        <v>0</v>
      </c>
      <c r="F157" s="719">
        <f>'단가(사후관리)'!$E$6</f>
        <v>295138</v>
      </c>
      <c r="G157" s="719">
        <f t="shared" ref="G157:G172" si="70">TRUNC(C157*F157,0)</f>
        <v>0</v>
      </c>
      <c r="H157" s="719"/>
      <c r="I157" s="719">
        <f t="shared" ref="I157:I172" si="71">TRUNC(C157*H157,0)</f>
        <v>0</v>
      </c>
      <c r="J157" s="719"/>
      <c r="K157" s="719">
        <f t="shared" ref="K157:K159" si="72">TRUNC(C157*J157,0)</f>
        <v>0</v>
      </c>
      <c r="L157" s="711"/>
      <c r="M157" s="1498"/>
      <c r="N157" s="1492"/>
      <c r="O157" s="1492"/>
      <c r="P157" s="1493" t="s">
        <v>980</v>
      </c>
      <c r="Q157" s="1499">
        <v>5</v>
      </c>
      <c r="R157" s="1496" t="s">
        <v>981</v>
      </c>
      <c r="S157" s="1500">
        <v>1</v>
      </c>
      <c r="T157" s="1500"/>
      <c r="U157" s="1500"/>
      <c r="V157" s="1501" t="s">
        <v>982</v>
      </c>
      <c r="W157" s="1497"/>
      <c r="X157" s="1496"/>
      <c r="Y157" s="1497"/>
      <c r="Z157" s="1490"/>
    </row>
    <row r="158" spans="1:26" s="745" customFormat="1" ht="21.95" customHeight="1">
      <c r="A158" s="712" t="s">
        <v>242</v>
      </c>
      <c r="B158" s="716"/>
      <c r="C158" s="716">
        <v>0</v>
      </c>
      <c r="D158" s="718" t="s">
        <v>269</v>
      </c>
      <c r="E158" s="719">
        <f t="shared" si="69"/>
        <v>0</v>
      </c>
      <c r="F158" s="719">
        <f>'단가(사후관리)'!$E$7</f>
        <v>235459</v>
      </c>
      <c r="G158" s="719">
        <f t="shared" si="70"/>
        <v>0</v>
      </c>
      <c r="H158" s="719"/>
      <c r="I158" s="719">
        <f t="shared" si="71"/>
        <v>0</v>
      </c>
      <c r="J158" s="719"/>
      <c r="K158" s="719">
        <f t="shared" si="72"/>
        <v>0</v>
      </c>
      <c r="L158" s="711"/>
      <c r="M158" s="1491" t="s">
        <v>983</v>
      </c>
      <c r="N158" s="1492"/>
      <c r="O158" s="1492"/>
      <c r="P158" s="1493" t="s">
        <v>984</v>
      </c>
      <c r="Q158" s="1499">
        <v>2</v>
      </c>
      <c r="R158" s="1495" t="s">
        <v>985</v>
      </c>
      <c r="S158" s="1495" t="s">
        <v>986</v>
      </c>
      <c r="T158" s="1495"/>
      <c r="U158" s="1495"/>
      <c r="V158" s="1499">
        <v>1</v>
      </c>
      <c r="W158" s="1496" t="s">
        <v>182</v>
      </c>
      <c r="X158" s="1496"/>
      <c r="Y158" s="1496"/>
      <c r="Z158" s="1490"/>
    </row>
    <row r="159" spans="1:26" s="745" customFormat="1" ht="21.95" customHeight="1">
      <c r="A159" s="712" t="s">
        <v>224</v>
      </c>
      <c r="B159" s="716"/>
      <c r="C159" s="716">
        <v>0</v>
      </c>
      <c r="D159" s="718" t="s">
        <v>269</v>
      </c>
      <c r="E159" s="719">
        <f t="shared" si="69"/>
        <v>0</v>
      </c>
      <c r="F159" s="719">
        <f>'단가(사후관리)'!$E$8</f>
        <v>250087</v>
      </c>
      <c r="G159" s="719">
        <f t="shared" si="70"/>
        <v>0</v>
      </c>
      <c r="H159" s="719"/>
      <c r="I159" s="719">
        <f t="shared" si="71"/>
        <v>0</v>
      </c>
      <c r="J159" s="719"/>
      <c r="K159" s="719">
        <f t="shared" si="72"/>
        <v>0</v>
      </c>
      <c r="L159" s="711"/>
      <c r="M159" s="1498"/>
      <c r="N159" s="1492"/>
      <c r="O159" s="1492"/>
      <c r="P159" s="1493" t="s">
        <v>987</v>
      </c>
      <c r="Q159" s="1499">
        <v>1</v>
      </c>
      <c r="R159" s="1495" t="s">
        <v>985</v>
      </c>
      <c r="S159" s="1495" t="s">
        <v>988</v>
      </c>
      <c r="T159" s="1495"/>
      <c r="U159" s="1495"/>
      <c r="V159" s="1499">
        <f>Q158+V158+Q159</f>
        <v>4</v>
      </c>
      <c r="W159" s="1496" t="s">
        <v>182</v>
      </c>
      <c r="X159" s="1496"/>
      <c r="Y159" s="1496"/>
      <c r="Z159" s="1490"/>
    </row>
    <row r="160" spans="1:26" s="745" customFormat="1" ht="21.95" customHeight="1">
      <c r="A160" s="712" t="s">
        <v>902</v>
      </c>
      <c r="B160" s="716"/>
      <c r="C160" s="716">
        <v>0</v>
      </c>
      <c r="D160" s="718" t="s">
        <v>69</v>
      </c>
      <c r="E160" s="719">
        <f t="shared" si="69"/>
        <v>0</v>
      </c>
      <c r="F160" s="719">
        <f>'단가(사후관리)'!$E$9</f>
        <v>218142</v>
      </c>
      <c r="G160" s="719">
        <f t="shared" si="70"/>
        <v>0</v>
      </c>
      <c r="H160" s="719"/>
      <c r="I160" s="719">
        <f t="shared" si="71"/>
        <v>0</v>
      </c>
      <c r="J160" s="719">
        <f>'단가(사후관리)'!E10</f>
        <v>241698</v>
      </c>
      <c r="K160" s="719">
        <f>TRUNC(C160*J160,0)</f>
        <v>0</v>
      </c>
      <c r="L160" s="711"/>
      <c r="M160" s="1498"/>
      <c r="N160" s="1492"/>
      <c r="O160" s="1492"/>
      <c r="P160" s="1493" t="s">
        <v>989</v>
      </c>
      <c r="Q160" s="1499">
        <v>1</v>
      </c>
      <c r="R160" s="1502" t="s">
        <v>182</v>
      </c>
      <c r="S160" s="1502"/>
      <c r="T160" s="1502"/>
      <c r="U160" s="1502"/>
      <c r="V160" s="1496"/>
      <c r="W160" s="1497"/>
      <c r="X160" s="1496"/>
      <c r="Y160" s="1497"/>
      <c r="Z160" s="1490"/>
    </row>
    <row r="161" spans="1:26" s="745" customFormat="1" ht="21.95" customHeight="1">
      <c r="A161" s="712" t="s">
        <v>681</v>
      </c>
      <c r="B161" s="720"/>
      <c r="C161" s="720">
        <v>1</v>
      </c>
      <c r="D161" s="718" t="s">
        <v>69</v>
      </c>
      <c r="E161" s="719">
        <f t="shared" si="69"/>
        <v>232562</v>
      </c>
      <c r="F161" s="719"/>
      <c r="G161" s="719">
        <f t="shared" si="70"/>
        <v>0</v>
      </c>
      <c r="H161" s="719"/>
      <c r="I161" s="719">
        <f t="shared" si="71"/>
        <v>0</v>
      </c>
      <c r="J161" s="719">
        <f>'단가(사후관리)'!$E$11</f>
        <v>232562</v>
      </c>
      <c r="K161" s="719">
        <f>TRUNC(C161*J161,0)</f>
        <v>232562</v>
      </c>
      <c r="L161" s="711"/>
      <c r="M161" s="1491" t="s">
        <v>990</v>
      </c>
      <c r="N161" s="1492"/>
      <c r="O161" s="1503" t="s">
        <v>991</v>
      </c>
      <c r="P161" s="1504"/>
      <c r="Q161" s="1497">
        <f>'단가(사후관리)'!K22</f>
        <v>152576</v>
      </c>
      <c r="R161" s="1495" t="s">
        <v>992</v>
      </c>
      <c r="S161" s="1500"/>
      <c r="T161" s="1500"/>
      <c r="U161" s="1500"/>
      <c r="V161" s="1496"/>
      <c r="W161" s="1497"/>
      <c r="X161" s="1496"/>
      <c r="Y161" s="1497">
        <f>INT(Q161*1)</f>
        <v>152576</v>
      </c>
      <c r="Z161" s="1490"/>
    </row>
    <row r="162" spans="1:26" s="745" customFormat="1" ht="21.95" customHeight="1">
      <c r="A162" s="712" t="s">
        <v>134</v>
      </c>
      <c r="B162" s="720"/>
      <c r="C162" s="720">
        <v>1</v>
      </c>
      <c r="D162" s="718" t="s">
        <v>69</v>
      </c>
      <c r="E162" s="719"/>
      <c r="F162" s="719"/>
      <c r="G162" s="719">
        <f t="shared" si="70"/>
        <v>0</v>
      </c>
      <c r="H162" s="719"/>
      <c r="I162" s="719">
        <f t="shared" si="71"/>
        <v>0</v>
      </c>
      <c r="J162" s="719">
        <f>'단가(사후관리)'!$E$12</f>
        <v>226122</v>
      </c>
      <c r="K162" s="719">
        <f>TRUNC(C162*J162,0)</f>
        <v>226122</v>
      </c>
      <c r="L162" s="711"/>
      <c r="M162" s="1491" t="s">
        <v>993</v>
      </c>
      <c r="N162" s="1492"/>
      <c r="O162" s="1503" t="s">
        <v>994</v>
      </c>
      <c r="P162" s="1505" t="s">
        <v>995</v>
      </c>
      <c r="Q162" s="1493" t="s">
        <v>953</v>
      </c>
      <c r="R162" s="1506" t="s">
        <v>967</v>
      </c>
      <c r="S162" s="1495"/>
      <c r="T162" s="1495"/>
      <c r="U162" s="1495"/>
      <c r="V162" s="1497"/>
      <c r="W162" s="1495"/>
      <c r="X162" s="1496"/>
      <c r="Y162" s="1497"/>
      <c r="Z162" s="1490"/>
    </row>
    <row r="163" spans="1:26" s="745" customFormat="1" ht="21.95" customHeight="1">
      <c r="A163" s="712" t="s">
        <v>223</v>
      </c>
      <c r="B163" s="722"/>
      <c r="C163" s="720">
        <v>1</v>
      </c>
      <c r="D163" s="718" t="s">
        <v>69</v>
      </c>
      <c r="E163" s="719">
        <f t="shared" ref="E163:E170" si="73">SUM(G163,I163,K163)</f>
        <v>172068</v>
      </c>
      <c r="F163" s="719"/>
      <c r="G163" s="719">
        <f t="shared" si="70"/>
        <v>0</v>
      </c>
      <c r="H163" s="719"/>
      <c r="I163" s="719">
        <f t="shared" si="71"/>
        <v>0</v>
      </c>
      <c r="J163" s="719">
        <f>'단가(사후관리)'!$E$13</f>
        <v>172068</v>
      </c>
      <c r="K163" s="719">
        <f t="shared" ref="K163:K172" si="74">TRUNC(C163*J163,0)</f>
        <v>172068</v>
      </c>
      <c r="L163" s="711"/>
      <c r="M163" s="1491"/>
      <c r="N163" s="1492"/>
      <c r="O163" s="1507">
        <f>'단가(사후관리)'!K28</f>
        <v>5810</v>
      </c>
      <c r="P163" s="1505" t="s">
        <v>995</v>
      </c>
      <c r="Q163" s="1499">
        <f>Q160</f>
        <v>1</v>
      </c>
      <c r="R163" s="1506" t="s">
        <v>967</v>
      </c>
      <c r="S163" s="1497"/>
      <c r="T163" s="1497"/>
      <c r="U163" s="1497"/>
      <c r="V163" s="1495"/>
      <c r="W163" s="1495"/>
      <c r="X163" s="1496"/>
      <c r="Y163" s="1497">
        <f>INT(O163*2)</f>
        <v>11620</v>
      </c>
      <c r="Z163" s="1490"/>
    </row>
    <row r="164" spans="1:26" s="745" customFormat="1" ht="21.95" customHeight="1">
      <c r="A164" s="725" t="s">
        <v>682</v>
      </c>
      <c r="B164" s="722"/>
      <c r="C164" s="720"/>
      <c r="D164" s="722"/>
      <c r="E164" s="719">
        <f t="shared" si="73"/>
        <v>0</v>
      </c>
      <c r="F164" s="719"/>
      <c r="G164" s="719">
        <f t="shared" si="70"/>
        <v>0</v>
      </c>
      <c r="H164" s="719"/>
      <c r="I164" s="719">
        <f t="shared" si="71"/>
        <v>0</v>
      </c>
      <c r="J164" s="719"/>
      <c r="K164" s="719">
        <f t="shared" si="74"/>
        <v>0</v>
      </c>
      <c r="L164" s="711"/>
      <c r="M164" s="1491" t="s">
        <v>996</v>
      </c>
      <c r="N164" s="1492"/>
      <c r="O164" s="1507" t="s">
        <v>681</v>
      </c>
      <c r="P164" s="1508">
        <v>1</v>
      </c>
      <c r="Q164" s="1509">
        <f>V158/8</f>
        <v>0.125</v>
      </c>
      <c r="R164" s="1510">
        <f>'단가(사후관리)'!E11</f>
        <v>232562</v>
      </c>
      <c r="S164" s="1496" t="s">
        <v>997</v>
      </c>
      <c r="T164" s="1496"/>
      <c r="U164" s="1496"/>
      <c r="V164" s="1511"/>
      <c r="W164" s="1496"/>
      <c r="X164" s="1497"/>
      <c r="Y164" s="1497">
        <f>INT(P164*Q164*R164)</f>
        <v>29070</v>
      </c>
      <c r="Z164" s="1490"/>
    </row>
    <row r="165" spans="1:26" s="745" customFormat="1" ht="21.95" customHeight="1">
      <c r="A165" s="712"/>
      <c r="B165" s="722"/>
      <c r="C165" s="720"/>
      <c r="D165" s="722"/>
      <c r="E165" s="719">
        <f t="shared" si="73"/>
        <v>0</v>
      </c>
      <c r="F165" s="719"/>
      <c r="G165" s="719">
        <f t="shared" si="70"/>
        <v>0</v>
      </c>
      <c r="H165" s="719"/>
      <c r="I165" s="719">
        <f t="shared" si="71"/>
        <v>0</v>
      </c>
      <c r="J165" s="719"/>
      <c r="K165" s="719">
        <f t="shared" si="74"/>
        <v>0</v>
      </c>
      <c r="L165" s="711"/>
      <c r="M165" s="1491"/>
      <c r="N165" s="1492"/>
      <c r="O165" s="1503" t="s">
        <v>168</v>
      </c>
      <c r="P165" s="1508">
        <v>4</v>
      </c>
      <c r="Q165" s="1509">
        <f>V159/8</f>
        <v>0.5</v>
      </c>
      <c r="R165" s="1510">
        <f>'단가(사후관리)'!E13</f>
        <v>172068</v>
      </c>
      <c r="S165" s="1496" t="s">
        <v>997</v>
      </c>
      <c r="T165" s="1496"/>
      <c r="U165" s="1496"/>
      <c r="V165" s="1511"/>
      <c r="W165" s="1496"/>
      <c r="X165" s="1497"/>
      <c r="Y165" s="1497">
        <f>INT(P165*Q165*R165)</f>
        <v>344136</v>
      </c>
      <c r="Z165" s="1490"/>
    </row>
    <row r="166" spans="1:26" s="745" customFormat="1" ht="21.95" customHeight="1">
      <c r="A166" s="712"/>
      <c r="B166" s="720"/>
      <c r="C166" s="720"/>
      <c r="D166" s="722"/>
      <c r="E166" s="719">
        <f t="shared" si="73"/>
        <v>0</v>
      </c>
      <c r="F166" s="719"/>
      <c r="G166" s="719">
        <f t="shared" si="70"/>
        <v>0</v>
      </c>
      <c r="H166" s="719"/>
      <c r="I166" s="719">
        <f t="shared" si="71"/>
        <v>0</v>
      </c>
      <c r="J166" s="719"/>
      <c r="K166" s="719">
        <f t="shared" si="74"/>
        <v>0</v>
      </c>
      <c r="L166" s="711"/>
      <c r="M166" s="1512"/>
      <c r="N166" s="1487"/>
      <c r="O166" s="1486"/>
      <c r="P166" s="1487"/>
      <c r="Q166" s="1488"/>
      <c r="R166" s="1513"/>
      <c r="S166" s="1488"/>
      <c r="T166" s="1488"/>
      <c r="U166" s="1488"/>
      <c r="V166" s="1489"/>
      <c r="W166" s="1489"/>
      <c r="X166" s="1488"/>
      <c r="Y166" s="1488"/>
      <c r="Z166" s="1490"/>
    </row>
    <row r="167" spans="1:26" s="745" customFormat="1" ht="21.95" customHeight="1">
      <c r="A167" s="712"/>
      <c r="B167" s="720"/>
      <c r="C167" s="720"/>
      <c r="D167" s="722"/>
      <c r="E167" s="719">
        <f t="shared" si="73"/>
        <v>0</v>
      </c>
      <c r="F167" s="719"/>
      <c r="G167" s="719">
        <f t="shared" si="70"/>
        <v>0</v>
      </c>
      <c r="H167" s="719"/>
      <c r="I167" s="719">
        <f t="shared" si="71"/>
        <v>0</v>
      </c>
      <c r="J167" s="719"/>
      <c r="K167" s="719">
        <f t="shared" si="74"/>
        <v>0</v>
      </c>
      <c r="L167" s="711"/>
      <c r="M167" s="1514"/>
      <c r="N167" s="1486"/>
      <c r="O167" s="1486"/>
      <c r="P167" s="1487"/>
      <c r="Q167" s="1488"/>
      <c r="R167" s="1489"/>
      <c r="S167" s="1489"/>
      <c r="T167" s="1489"/>
      <c r="U167" s="1489"/>
      <c r="V167" s="1489"/>
      <c r="W167" s="1489"/>
      <c r="X167" s="1489"/>
      <c r="Y167" s="1489"/>
      <c r="Z167" s="1490"/>
    </row>
    <row r="168" spans="1:26" s="745" customFormat="1" ht="21.95" customHeight="1">
      <c r="A168" s="712"/>
      <c r="B168" s="720"/>
      <c r="C168" s="720"/>
      <c r="D168" s="722"/>
      <c r="E168" s="719">
        <f t="shared" si="73"/>
        <v>0</v>
      </c>
      <c r="F168" s="719"/>
      <c r="G168" s="719">
        <f t="shared" si="70"/>
        <v>0</v>
      </c>
      <c r="H168" s="719"/>
      <c r="I168" s="719">
        <f t="shared" si="71"/>
        <v>0</v>
      </c>
      <c r="J168" s="719"/>
      <c r="K168" s="719">
        <f t="shared" si="74"/>
        <v>0</v>
      </c>
      <c r="L168" s="711"/>
      <c r="M168" s="1514"/>
      <c r="N168" s="1486"/>
      <c r="O168" s="1486"/>
      <c r="P168" s="1487"/>
      <c r="Q168" s="1488"/>
      <c r="R168" s="1489"/>
      <c r="S168" s="1489"/>
      <c r="T168" s="1489"/>
      <c r="U168" s="1489"/>
      <c r="V168" s="1489"/>
      <c r="W168" s="1489"/>
      <c r="X168" s="1489"/>
      <c r="Y168" s="1489"/>
      <c r="Z168" s="1490"/>
    </row>
    <row r="169" spans="1:26" s="745" customFormat="1" ht="21.95" customHeight="1">
      <c r="A169" s="725" t="s">
        <v>689</v>
      </c>
      <c r="B169" s="720"/>
      <c r="C169" s="720"/>
      <c r="D169" s="722"/>
      <c r="E169" s="719">
        <f t="shared" si="73"/>
        <v>0</v>
      </c>
      <c r="F169" s="719"/>
      <c r="G169" s="719">
        <f t="shared" si="70"/>
        <v>0</v>
      </c>
      <c r="H169" s="719"/>
      <c r="I169" s="719">
        <f t="shared" si="71"/>
        <v>0</v>
      </c>
      <c r="J169" s="719"/>
      <c r="K169" s="719">
        <f t="shared" si="74"/>
        <v>0</v>
      </c>
      <c r="L169" s="711"/>
      <c r="M169" s="1514"/>
      <c r="N169" s="1486"/>
      <c r="O169" s="1486"/>
      <c r="P169" s="1487"/>
      <c r="Q169" s="1488"/>
      <c r="R169" s="1489"/>
      <c r="S169" s="1489"/>
      <c r="T169" s="1489"/>
      <c r="U169" s="1489"/>
      <c r="V169" s="1489"/>
      <c r="W169" s="1489"/>
      <c r="X169" s="1489"/>
      <c r="Y169" s="1489"/>
      <c r="Z169" s="1490"/>
    </row>
    <row r="170" spans="1:26" s="745" customFormat="1" ht="21.95" customHeight="1">
      <c r="A170" s="726"/>
      <c r="B170" s="722"/>
      <c r="C170" s="727"/>
      <c r="D170" s="722"/>
      <c r="E170" s="719">
        <f t="shared" si="73"/>
        <v>0</v>
      </c>
      <c r="F170" s="719"/>
      <c r="G170" s="719">
        <f t="shared" si="70"/>
        <v>0</v>
      </c>
      <c r="H170" s="719"/>
      <c r="I170" s="719">
        <f t="shared" si="71"/>
        <v>0</v>
      </c>
      <c r="J170" s="719"/>
      <c r="K170" s="719">
        <f t="shared" si="74"/>
        <v>0</v>
      </c>
      <c r="L170" s="711"/>
      <c r="M170" s="1512"/>
      <c r="N170" s="1486"/>
      <c r="O170" s="1486"/>
      <c r="P170" s="1487"/>
      <c r="Q170" s="1488"/>
      <c r="R170" s="1489"/>
      <c r="S170" s="1488"/>
      <c r="T170" s="1488"/>
      <c r="U170" s="1488"/>
      <c r="V170" s="1489"/>
      <c r="W170" s="1488"/>
      <c r="X170" s="1489"/>
      <c r="Y170" s="1488"/>
      <c r="Z170" s="1490"/>
    </row>
    <row r="171" spans="1:26" s="745" customFormat="1" ht="21.95" customHeight="1">
      <c r="A171" s="726"/>
      <c r="B171" s="722"/>
      <c r="C171" s="727"/>
      <c r="D171" s="722"/>
      <c r="E171" s="719">
        <f>SUM(G171,I171,K171)</f>
        <v>0</v>
      </c>
      <c r="F171" s="719"/>
      <c r="G171" s="719">
        <f t="shared" si="70"/>
        <v>0</v>
      </c>
      <c r="H171" s="719"/>
      <c r="I171" s="719">
        <f t="shared" si="71"/>
        <v>0</v>
      </c>
      <c r="J171" s="719"/>
      <c r="K171" s="719">
        <f t="shared" si="74"/>
        <v>0</v>
      </c>
      <c r="L171" s="711"/>
      <c r="M171" s="1514"/>
      <c r="N171" s="1486"/>
      <c r="O171" s="1486"/>
      <c r="P171" s="1487"/>
      <c r="Q171" s="1488"/>
      <c r="R171" s="1489"/>
      <c r="S171" s="1489"/>
      <c r="T171" s="1489"/>
      <c r="U171" s="1489"/>
      <c r="V171" s="1489"/>
      <c r="W171" s="1489"/>
      <c r="X171" s="1489"/>
      <c r="Y171" s="1488"/>
      <c r="Z171" s="1490"/>
    </row>
    <row r="172" spans="1:26" s="745" customFormat="1" ht="21.95" customHeight="1">
      <c r="A172" s="728"/>
      <c r="B172" s="729"/>
      <c r="C172" s="730"/>
      <c r="D172" s="729"/>
      <c r="E172" s="731">
        <f t="shared" ref="E172" si="75">SUM(G172,I172,K172)</f>
        <v>0</v>
      </c>
      <c r="F172" s="731"/>
      <c r="G172" s="731">
        <f t="shared" si="70"/>
        <v>0</v>
      </c>
      <c r="H172" s="731"/>
      <c r="I172" s="731">
        <f t="shared" si="71"/>
        <v>0</v>
      </c>
      <c r="J172" s="731"/>
      <c r="K172" s="731">
        <f t="shared" si="74"/>
        <v>0</v>
      </c>
      <c r="L172" s="732"/>
      <c r="M172" s="1512"/>
      <c r="N172" s="1486"/>
      <c r="O172" s="1515"/>
      <c r="P172" s="1487"/>
      <c r="Q172" s="1488"/>
      <c r="R172" s="1489"/>
      <c r="S172" s="1489"/>
      <c r="T172" s="1489"/>
      <c r="U172" s="1489"/>
      <c r="V172" s="1489"/>
      <c r="W172" s="1489"/>
      <c r="X172" s="1489"/>
      <c r="Y172" s="1489"/>
      <c r="Z172" s="1490"/>
    </row>
    <row r="173" spans="1:26" ht="21.95" customHeight="1">
      <c r="A173" s="733" t="s">
        <v>795</v>
      </c>
      <c r="B173" s="734"/>
      <c r="C173" s="734"/>
      <c r="D173" s="735"/>
      <c r="E173" s="736">
        <f>G173+I173+K173</f>
        <v>630752</v>
      </c>
      <c r="F173" s="737"/>
      <c r="G173" s="736">
        <f>SUM(G155:G172)</f>
        <v>0</v>
      </c>
      <c r="H173" s="737"/>
      <c r="I173" s="738">
        <f>SUM(I155:I172)</f>
        <v>0</v>
      </c>
      <c r="J173" s="737"/>
      <c r="K173" s="736">
        <f>SUM(K155:K172)</f>
        <v>630752</v>
      </c>
      <c r="L173" s="739"/>
      <c r="M173" s="1457" t="s">
        <v>795</v>
      </c>
      <c r="N173" s="1435"/>
      <c r="O173" s="1435"/>
      <c r="P173" s="1436"/>
      <c r="Q173" s="1437">
        <f>S173+U173+W173+Y173</f>
        <v>537402</v>
      </c>
      <c r="R173" s="1438"/>
      <c r="S173" s="1437"/>
      <c r="T173" s="1437"/>
      <c r="U173" s="1439">
        <f>SUM(U154:U172)</f>
        <v>0</v>
      </c>
      <c r="V173" s="1438"/>
      <c r="W173" s="1437"/>
      <c r="X173" s="1438"/>
      <c r="Y173" s="1437">
        <f>SUM(Y161:Y172)</f>
        <v>537402</v>
      </c>
      <c r="Z173" s="1440"/>
    </row>
    <row r="174" spans="1:26" ht="21.95" customHeight="1">
      <c r="A174" s="681"/>
      <c r="B174" s="682"/>
      <c r="C174" s="682"/>
      <c r="D174" s="683"/>
      <c r="E174" s="2046" t="s">
        <v>937</v>
      </c>
      <c r="F174" s="2046"/>
      <c r="G174" s="2046"/>
      <c r="H174" s="2046"/>
      <c r="I174" s="684"/>
      <c r="J174" s="684"/>
      <c r="K174" s="684"/>
      <c r="L174" s="685"/>
      <c r="M174" s="1416" t="s">
        <v>1053</v>
      </c>
      <c r="N174" s="1394"/>
      <c r="O174" s="1394"/>
      <c r="P174" s="1393"/>
      <c r="Q174" s="2082" t="s">
        <v>1578</v>
      </c>
      <c r="R174" s="2082"/>
      <c r="S174" s="2082"/>
      <c r="T174" s="2082"/>
      <c r="U174" s="2082"/>
      <c r="V174" s="2082"/>
      <c r="W174" s="1394"/>
      <c r="X174" s="1394"/>
      <c r="Y174" s="1394"/>
      <c r="Z174" s="1417"/>
    </row>
    <row r="175" spans="1:26" ht="21.95" customHeight="1">
      <c r="A175" s="746" t="s">
        <v>947</v>
      </c>
      <c r="B175" s="774" t="s">
        <v>948</v>
      </c>
      <c r="C175" s="774"/>
      <c r="D175" s="774"/>
      <c r="E175" s="775"/>
      <c r="F175" s="775"/>
      <c r="G175" s="775"/>
      <c r="H175" s="775" t="s">
        <v>888</v>
      </c>
      <c r="I175" s="684"/>
      <c r="J175" s="684"/>
      <c r="K175" s="684"/>
      <c r="L175" s="685"/>
      <c r="M175" s="1416"/>
      <c r="N175" s="1394"/>
      <c r="O175" s="1394"/>
      <c r="P175" s="1393"/>
      <c r="Q175" s="1477"/>
      <c r="R175" s="1477"/>
      <c r="S175" s="1477"/>
      <c r="T175" s="1477"/>
      <c r="U175" s="1477"/>
      <c r="V175" s="1477"/>
      <c r="W175" s="1394"/>
      <c r="X175" s="1394"/>
      <c r="Y175" s="1394"/>
      <c r="Z175" s="1417"/>
    </row>
    <row r="176" spans="1:26" ht="21.95" customHeight="1">
      <c r="A176" s="806" t="s">
        <v>949</v>
      </c>
      <c r="B176" s="807"/>
      <c r="C176" s="807"/>
      <c r="D176" s="807"/>
      <c r="E176" s="808"/>
      <c r="F176" s="809"/>
      <c r="G176" s="1270"/>
      <c r="H176" s="811"/>
      <c r="I176" s="812"/>
      <c r="J176" s="812"/>
      <c r="K176" s="813"/>
      <c r="L176" s="814"/>
      <c r="M176" s="1392" t="s">
        <v>787</v>
      </c>
      <c r="N176" s="1418">
        <f>Q198</f>
        <v>110000</v>
      </c>
      <c r="O176" s="1419" t="s">
        <v>3</v>
      </c>
      <c r="P176" s="1393"/>
      <c r="Q176" s="1979" t="s">
        <v>1579</v>
      </c>
      <c r="R176" s="1979"/>
      <c r="S176" s="1979"/>
      <c r="T176" s="1979"/>
      <c r="U176" s="1979"/>
      <c r="V176" s="1979"/>
      <c r="W176" s="1394"/>
      <c r="X176" s="1394"/>
      <c r="Y176" s="1394"/>
      <c r="Z176" s="1417"/>
    </row>
    <row r="177" spans="1:26" ht="21.95" customHeight="1">
      <c r="A177" s="815"/>
      <c r="B177" s="816"/>
      <c r="C177" s="816"/>
      <c r="D177" s="816"/>
      <c r="E177" s="817"/>
      <c r="F177" s="818"/>
      <c r="G177" s="819"/>
      <c r="H177" s="818"/>
      <c r="I177" s="819"/>
      <c r="J177" s="818"/>
      <c r="K177" s="819"/>
      <c r="L177" s="820"/>
      <c r="M177" s="1980" t="s">
        <v>646</v>
      </c>
      <c r="N177" s="1986" t="s">
        <v>788</v>
      </c>
      <c r="O177" s="1986" t="s">
        <v>118</v>
      </c>
      <c r="P177" s="1986" t="s">
        <v>5</v>
      </c>
      <c r="Q177" s="1987" t="s">
        <v>789</v>
      </c>
      <c r="R177" s="1990" t="s">
        <v>790</v>
      </c>
      <c r="S177" s="2055"/>
      <c r="T177" s="2056" t="s">
        <v>862</v>
      </c>
      <c r="U177" s="2057"/>
      <c r="V177" s="2057"/>
      <c r="W177" s="2057"/>
      <c r="X177" s="2057"/>
      <c r="Y177" s="2058"/>
      <c r="Z177" s="2048" t="s">
        <v>863</v>
      </c>
    </row>
    <row r="178" spans="1:26" ht="21.95" customHeight="1">
      <c r="A178" s="712"/>
      <c r="B178" s="720"/>
      <c r="C178" s="727"/>
      <c r="D178" s="722"/>
      <c r="E178" s="719"/>
      <c r="F178" s="719"/>
      <c r="G178" s="719"/>
      <c r="H178" s="719"/>
      <c r="I178" s="719"/>
      <c r="J178" s="719"/>
      <c r="K178" s="719"/>
      <c r="L178" s="711"/>
      <c r="M178" s="2067"/>
      <c r="N178" s="2051"/>
      <c r="O178" s="2051"/>
      <c r="P178" s="2051"/>
      <c r="Q178" s="2053"/>
      <c r="R178" s="1995" t="s">
        <v>650</v>
      </c>
      <c r="S178" s="1996"/>
      <c r="T178" s="1995" t="s">
        <v>121</v>
      </c>
      <c r="U178" s="1996"/>
      <c r="V178" s="1995" t="s">
        <v>122</v>
      </c>
      <c r="W178" s="1996"/>
      <c r="X178" s="2016" t="s">
        <v>651</v>
      </c>
      <c r="Y178" s="2017"/>
      <c r="Z178" s="2049"/>
    </row>
    <row r="179" spans="1:26" ht="21.95" customHeight="1">
      <c r="A179" s="712" t="s">
        <v>951</v>
      </c>
      <c r="B179" s="720" t="s">
        <v>952</v>
      </c>
      <c r="C179" s="727"/>
      <c r="D179" s="722"/>
      <c r="E179" s="719">
        <v>1</v>
      </c>
      <c r="F179" s="719" t="s">
        <v>706</v>
      </c>
      <c r="G179" s="719"/>
      <c r="H179" s="719" t="s">
        <v>953</v>
      </c>
      <c r="I179" s="821">
        <v>0.5</v>
      </c>
      <c r="J179" s="719" t="s">
        <v>706</v>
      </c>
      <c r="K179" s="719"/>
      <c r="L179" s="711"/>
      <c r="M179" s="2068"/>
      <c r="N179" s="2052"/>
      <c r="O179" s="2052"/>
      <c r="P179" s="2052"/>
      <c r="Q179" s="2054"/>
      <c r="R179" s="1396" t="s">
        <v>4</v>
      </c>
      <c r="S179" s="1396" t="s">
        <v>792</v>
      </c>
      <c r="T179" s="1396" t="s">
        <v>4</v>
      </c>
      <c r="U179" s="1396" t="s">
        <v>793</v>
      </c>
      <c r="V179" s="1396" t="s">
        <v>4</v>
      </c>
      <c r="W179" s="1396" t="s">
        <v>793</v>
      </c>
      <c r="X179" s="1396" t="s">
        <v>4</v>
      </c>
      <c r="Y179" s="1396" t="s">
        <v>793</v>
      </c>
      <c r="Z179" s="2050"/>
    </row>
    <row r="180" spans="1:26" ht="21.95" customHeight="1">
      <c r="A180" s="712"/>
      <c r="B180" s="720" t="s">
        <v>954</v>
      </c>
      <c r="C180" s="727"/>
      <c r="D180" s="722"/>
      <c r="E180" s="719">
        <v>0.5</v>
      </c>
      <c r="F180" s="719" t="s">
        <v>706</v>
      </c>
      <c r="G180" s="719"/>
      <c r="H180" s="719" t="s">
        <v>955</v>
      </c>
      <c r="I180" s="719">
        <v>2</v>
      </c>
      <c r="J180" s="719" t="s">
        <v>706</v>
      </c>
      <c r="K180" s="719"/>
      <c r="L180" s="711"/>
      <c r="M180" s="1469" t="s">
        <v>1580</v>
      </c>
      <c r="N180" s="1408" t="s">
        <v>1581</v>
      </c>
      <c r="O180" s="1516">
        <v>1</v>
      </c>
      <c r="P180" s="1408" t="s">
        <v>270</v>
      </c>
      <c r="Q180" s="1424">
        <f t="shared" ref="Q180" si="76">S180+U180+W180+Y180</f>
        <v>110000</v>
      </c>
      <c r="R180" s="1402"/>
      <c r="S180" s="1402"/>
      <c r="T180" s="1402"/>
      <c r="U180" s="1402"/>
      <c r="V180" s="1478">
        <f>'단가(사후관리)'!E36</f>
        <v>110000</v>
      </c>
      <c r="W180" s="1478">
        <f>INT(O180*V180)</f>
        <v>110000</v>
      </c>
      <c r="X180" s="1402"/>
      <c r="Y180" s="1402"/>
      <c r="Z180" s="1468"/>
    </row>
    <row r="181" spans="1:26" ht="21.95" customHeight="1">
      <c r="A181" s="712"/>
      <c r="B181" s="720" t="s">
        <v>959</v>
      </c>
      <c r="C181" s="727"/>
      <c r="D181" s="722"/>
      <c r="E181" s="719"/>
      <c r="F181" s="719" t="s">
        <v>706</v>
      </c>
      <c r="G181" s="719"/>
      <c r="H181" s="719"/>
      <c r="I181" s="719"/>
      <c r="J181" s="719"/>
      <c r="K181" s="719"/>
      <c r="L181" s="711"/>
      <c r="M181" s="2080" t="s">
        <v>961</v>
      </c>
      <c r="N181" s="2081"/>
      <c r="O181" s="2081"/>
      <c r="P181" s="2081"/>
      <c r="Q181" s="1402"/>
      <c r="R181" s="1410"/>
      <c r="S181" s="1410"/>
      <c r="T181" s="1410"/>
      <c r="U181" s="1410"/>
      <c r="V181" s="1410"/>
      <c r="W181" s="1410"/>
      <c r="X181" s="1402"/>
      <c r="Y181" s="1402"/>
      <c r="Z181" s="1468"/>
    </row>
    <row r="182" spans="1:26" ht="21.95" customHeight="1">
      <c r="A182" s="712"/>
      <c r="B182" s="759"/>
      <c r="C182" s="727"/>
      <c r="D182" s="722"/>
      <c r="E182" s="719"/>
      <c r="F182" s="719"/>
      <c r="G182" s="719"/>
      <c r="H182" s="719"/>
      <c r="I182" s="719"/>
      <c r="J182" s="719"/>
      <c r="K182" s="719"/>
      <c r="L182" s="711"/>
      <c r="M182" s="1405"/>
      <c r="N182" s="1406"/>
      <c r="O182" s="1406"/>
      <c r="P182" s="1408"/>
      <c r="Q182" s="1402"/>
      <c r="R182" s="1402"/>
      <c r="S182" s="1402"/>
      <c r="T182" s="1402"/>
      <c r="U182" s="1402"/>
      <c r="V182" s="1478"/>
      <c r="W182" s="1478"/>
      <c r="X182" s="1402"/>
      <c r="Y182" s="1402"/>
      <c r="Z182" s="1468"/>
    </row>
    <row r="183" spans="1:26" ht="21.95" customHeight="1">
      <c r="A183" s="712" t="s">
        <v>962</v>
      </c>
      <c r="B183" s="716" t="s">
        <v>963</v>
      </c>
      <c r="C183" s="716"/>
      <c r="D183" s="722"/>
      <c r="E183" s="719">
        <v>61500</v>
      </c>
      <c r="F183" s="719" t="s">
        <v>964</v>
      </c>
      <c r="G183" s="719" t="s">
        <v>965</v>
      </c>
      <c r="H183" s="719">
        <v>1</v>
      </c>
      <c r="I183" s="719" t="s">
        <v>966</v>
      </c>
      <c r="J183" s="719" t="s">
        <v>967</v>
      </c>
      <c r="K183" s="719">
        <f>E183*H183</f>
        <v>61500</v>
      </c>
      <c r="L183" s="711" t="s">
        <v>964</v>
      </c>
      <c r="M183" s="1405"/>
      <c r="N183" s="1406"/>
      <c r="O183" s="1406"/>
      <c r="P183" s="1408"/>
      <c r="Q183" s="1402"/>
      <c r="R183" s="1410"/>
      <c r="S183" s="1410"/>
      <c r="T183" s="1410"/>
      <c r="U183" s="1410"/>
      <c r="V183" s="1410"/>
      <c r="W183" s="1410"/>
      <c r="X183" s="1410"/>
      <c r="Y183" s="1410"/>
      <c r="Z183" s="1468"/>
    </row>
    <row r="184" spans="1:26" ht="21.95" customHeight="1">
      <c r="A184" s="712"/>
      <c r="B184" s="716"/>
      <c r="C184" s="716"/>
      <c r="D184" s="722"/>
      <c r="E184" s="719"/>
      <c r="F184" s="719"/>
      <c r="G184" s="719"/>
      <c r="H184" s="719"/>
      <c r="I184" s="719"/>
      <c r="J184" s="719"/>
      <c r="K184" s="719"/>
      <c r="L184" s="711"/>
      <c r="M184" s="1469"/>
      <c r="N184" s="1408"/>
      <c r="O184" s="1406"/>
      <c r="P184" s="1408"/>
      <c r="Q184" s="1402"/>
      <c r="R184" s="1410"/>
      <c r="S184" s="1410"/>
      <c r="T184" s="1410"/>
      <c r="U184" s="1410"/>
      <c r="V184" s="1402"/>
      <c r="W184" s="1410"/>
      <c r="X184" s="1402"/>
      <c r="Y184" s="1402"/>
      <c r="Z184" s="1468"/>
    </row>
    <row r="185" spans="1:26" ht="21.95" customHeight="1">
      <c r="A185" s="712"/>
      <c r="B185" s="716"/>
      <c r="C185" s="716"/>
      <c r="D185" s="722"/>
      <c r="E185" s="719"/>
      <c r="F185" s="719"/>
      <c r="G185" s="719"/>
      <c r="H185" s="719"/>
      <c r="I185" s="719"/>
      <c r="J185" s="719"/>
      <c r="K185" s="719"/>
      <c r="L185" s="711"/>
      <c r="M185" s="1405"/>
      <c r="N185" s="1408"/>
      <c r="O185" s="1406"/>
      <c r="P185" s="1408"/>
      <c r="Q185" s="1402"/>
      <c r="R185" s="1410"/>
      <c r="S185" s="1410"/>
      <c r="T185" s="1410"/>
      <c r="U185" s="1410"/>
      <c r="V185" s="1410"/>
      <c r="W185" s="1410"/>
      <c r="X185" s="1402"/>
      <c r="Y185" s="1402"/>
      <c r="Z185" s="1468"/>
    </row>
    <row r="186" spans="1:26" ht="21.95" customHeight="1">
      <c r="A186" s="712" t="s">
        <v>968</v>
      </c>
      <c r="B186" s="720" t="s">
        <v>969</v>
      </c>
      <c r="C186" s="720"/>
      <c r="D186" s="722"/>
      <c r="E186" s="719">
        <v>1</v>
      </c>
      <c r="F186" s="719" t="s">
        <v>970</v>
      </c>
      <c r="G186" s="719" t="s">
        <v>967</v>
      </c>
      <c r="H186" s="719"/>
      <c r="I186" s="719" t="s">
        <v>964</v>
      </c>
      <c r="J186" s="719"/>
      <c r="K186" s="719"/>
      <c r="L186" s="711"/>
      <c r="M186" s="1469"/>
      <c r="N186" s="1408"/>
      <c r="O186" s="1406"/>
      <c r="P186" s="1408"/>
      <c r="Q186" s="1402"/>
      <c r="R186" s="1410"/>
      <c r="S186" s="1410"/>
      <c r="T186" s="1410"/>
      <c r="U186" s="1410"/>
      <c r="V186" s="1402"/>
      <c r="W186" s="1410"/>
      <c r="X186" s="1402"/>
      <c r="Y186" s="1402"/>
      <c r="Z186" s="1468"/>
    </row>
    <row r="187" spans="1:26" ht="21.95" customHeight="1">
      <c r="A187" s="712"/>
      <c r="B187" s="720"/>
      <c r="C187" s="720"/>
      <c r="D187" s="722"/>
      <c r="E187" s="719"/>
      <c r="F187" s="719"/>
      <c r="G187" s="719"/>
      <c r="H187" s="719"/>
      <c r="I187" s="719"/>
      <c r="J187" s="719"/>
      <c r="K187" s="719"/>
      <c r="L187" s="711"/>
      <c r="M187" s="1405"/>
      <c r="N187" s="1406"/>
      <c r="O187" s="1406"/>
      <c r="P187" s="1408"/>
      <c r="Q187" s="1402"/>
      <c r="R187" s="1410"/>
      <c r="S187" s="1410"/>
      <c r="T187" s="1410"/>
      <c r="U187" s="1410"/>
      <c r="V187" s="1410"/>
      <c r="W187" s="1410"/>
      <c r="X187" s="1410"/>
      <c r="Y187" s="1410"/>
      <c r="Z187" s="1468"/>
    </row>
    <row r="188" spans="1:26" ht="21.95" customHeight="1">
      <c r="A188" s="712" t="s">
        <v>971</v>
      </c>
      <c r="B188" s="722" t="s">
        <v>223</v>
      </c>
      <c r="C188" s="720">
        <v>2</v>
      </c>
      <c r="D188" s="722" t="s">
        <v>269</v>
      </c>
      <c r="E188" s="719"/>
      <c r="F188" s="719"/>
      <c r="G188" s="719"/>
      <c r="H188" s="719"/>
      <c r="I188" s="719"/>
      <c r="J188" s="719"/>
      <c r="K188" s="719"/>
      <c r="L188" s="711"/>
      <c r="M188" s="1469"/>
      <c r="N188" s="1406"/>
      <c r="O188" s="1406"/>
      <c r="P188" s="1408"/>
      <c r="Q188" s="1402"/>
      <c r="R188" s="1402"/>
      <c r="S188" s="1402"/>
      <c r="T188" s="1402"/>
      <c r="U188" s="1402"/>
      <c r="V188" s="1410"/>
      <c r="W188" s="1410"/>
      <c r="X188" s="1410"/>
      <c r="Y188" s="1410"/>
      <c r="Z188" s="1468"/>
    </row>
    <row r="189" spans="1:26" ht="21.95" customHeight="1">
      <c r="A189" s="725"/>
      <c r="B189" s="722"/>
      <c r="C189" s="720"/>
      <c r="D189" s="722"/>
      <c r="E189" s="719"/>
      <c r="F189" s="719"/>
      <c r="G189" s="719"/>
      <c r="H189" s="719"/>
      <c r="I189" s="719"/>
      <c r="J189" s="719"/>
      <c r="K189" s="719"/>
      <c r="L189" s="711"/>
      <c r="M189" s="1405"/>
      <c r="N189" s="1406"/>
      <c r="O189" s="1406"/>
      <c r="P189" s="1408"/>
      <c r="Q189" s="1402"/>
      <c r="R189" s="1410"/>
      <c r="S189" s="1410"/>
      <c r="T189" s="1410"/>
      <c r="U189" s="1410"/>
      <c r="V189" s="1410"/>
      <c r="W189" s="1410"/>
      <c r="X189" s="1410"/>
      <c r="Y189" s="1410"/>
      <c r="Z189" s="1468"/>
    </row>
    <row r="190" spans="1:26" ht="21.95" customHeight="1">
      <c r="A190" s="712" t="s">
        <v>972</v>
      </c>
      <c r="B190" s="722"/>
      <c r="C190" s="720"/>
      <c r="D190" s="722"/>
      <c r="E190" s="719"/>
      <c r="F190" s="719"/>
      <c r="G190" s="719"/>
      <c r="H190" s="719"/>
      <c r="I190" s="719"/>
      <c r="J190" s="719"/>
      <c r="K190" s="719"/>
      <c r="L190" s="711"/>
      <c r="M190" s="1405"/>
      <c r="N190" s="1406"/>
      <c r="O190" s="1406"/>
      <c r="P190" s="1408"/>
      <c r="Q190" s="1402"/>
      <c r="R190" s="1410"/>
      <c r="S190" s="1410"/>
      <c r="T190" s="1410"/>
      <c r="U190" s="1410"/>
      <c r="V190" s="1410"/>
      <c r="W190" s="1410"/>
      <c r="X190" s="1410"/>
      <c r="Y190" s="1410"/>
      <c r="Z190" s="1468"/>
    </row>
    <row r="191" spans="1:26" ht="21.95" customHeight="1">
      <c r="A191" s="712"/>
      <c r="B191" s="720"/>
      <c r="C191" s="720"/>
      <c r="D191" s="722"/>
      <c r="E191" s="719"/>
      <c r="F191" s="719"/>
      <c r="G191" s="719"/>
      <c r="H191" s="719"/>
      <c r="I191" s="719"/>
      <c r="J191" s="719"/>
      <c r="K191" s="719"/>
      <c r="L191" s="711"/>
      <c r="M191" s="1405"/>
      <c r="N191" s="1406"/>
      <c r="O191" s="1406"/>
      <c r="P191" s="1408"/>
      <c r="Q191" s="1402"/>
      <c r="R191" s="1410"/>
      <c r="S191" s="1410"/>
      <c r="T191" s="1410"/>
      <c r="U191" s="1410"/>
      <c r="V191" s="1410"/>
      <c r="W191" s="1410"/>
      <c r="X191" s="1410"/>
      <c r="Y191" s="1410"/>
      <c r="Z191" s="1468"/>
    </row>
    <row r="192" spans="1:26" ht="21.95" customHeight="1">
      <c r="A192" s="712"/>
      <c r="B192" s="720"/>
      <c r="C192" s="720"/>
      <c r="D192" s="722"/>
      <c r="E192" s="719"/>
      <c r="F192" s="719"/>
      <c r="G192" s="719"/>
      <c r="H192" s="719"/>
      <c r="I192" s="719"/>
      <c r="J192" s="719"/>
      <c r="K192" s="719"/>
      <c r="L192" s="711"/>
      <c r="M192" s="1469"/>
      <c r="N192" s="1408"/>
      <c r="O192" s="1406"/>
      <c r="P192" s="1408"/>
      <c r="Q192" s="1402"/>
      <c r="R192" s="1475"/>
      <c r="S192" s="1402"/>
      <c r="T192" s="1402"/>
      <c r="U192" s="1402"/>
      <c r="V192" s="1410"/>
      <c r="W192" s="1410"/>
      <c r="X192" s="1402"/>
      <c r="Y192" s="1402"/>
      <c r="Z192" s="1468"/>
    </row>
    <row r="193" spans="1:26" ht="21.95" customHeight="1">
      <c r="A193" s="712"/>
      <c r="B193" s="720"/>
      <c r="C193" s="720"/>
      <c r="D193" s="722"/>
      <c r="E193" s="719"/>
      <c r="F193" s="719"/>
      <c r="G193" s="719"/>
      <c r="H193" s="719"/>
      <c r="I193" s="719"/>
      <c r="J193" s="719"/>
      <c r="K193" s="719"/>
      <c r="L193" s="711"/>
      <c r="M193" s="1405"/>
      <c r="N193" s="1406"/>
      <c r="O193" s="1406"/>
      <c r="P193" s="1408"/>
      <c r="Q193" s="1402"/>
      <c r="R193" s="1410"/>
      <c r="S193" s="1410"/>
      <c r="T193" s="1410"/>
      <c r="U193" s="1410"/>
      <c r="V193" s="1410"/>
      <c r="W193" s="1410"/>
      <c r="X193" s="1410"/>
      <c r="Y193" s="1410"/>
      <c r="Z193" s="1468"/>
    </row>
    <row r="194" spans="1:26" ht="21.95" customHeight="1">
      <c r="A194" s="725"/>
      <c r="B194" s="720"/>
      <c r="C194" s="720"/>
      <c r="D194" s="722"/>
      <c r="E194" s="719"/>
      <c r="F194" s="719"/>
      <c r="G194" s="719"/>
      <c r="H194" s="719"/>
      <c r="I194" s="719"/>
      <c r="J194" s="719"/>
      <c r="K194" s="719"/>
      <c r="L194" s="711"/>
      <c r="M194" s="1405"/>
      <c r="N194" s="1406"/>
      <c r="O194" s="1406"/>
      <c r="P194" s="1408"/>
      <c r="Q194" s="1402"/>
      <c r="R194" s="1410"/>
      <c r="S194" s="1410"/>
      <c r="T194" s="1410"/>
      <c r="U194" s="1410"/>
      <c r="V194" s="1410"/>
      <c r="W194" s="1410"/>
      <c r="X194" s="1410"/>
      <c r="Y194" s="1410"/>
      <c r="Z194" s="1468"/>
    </row>
    <row r="195" spans="1:26" ht="21.95" customHeight="1">
      <c r="A195" s="726"/>
      <c r="B195" s="722"/>
      <c r="C195" s="727"/>
      <c r="D195" s="722"/>
      <c r="E195" s="719"/>
      <c r="F195" s="719"/>
      <c r="G195" s="719"/>
      <c r="H195" s="719"/>
      <c r="I195" s="719"/>
      <c r="J195" s="719"/>
      <c r="K195" s="719"/>
      <c r="L195" s="711"/>
      <c r="M195" s="1469"/>
      <c r="N195" s="1406"/>
      <c r="O195" s="1406"/>
      <c r="P195" s="1408"/>
      <c r="Q195" s="1402"/>
      <c r="R195" s="1410"/>
      <c r="S195" s="1402"/>
      <c r="T195" s="1402"/>
      <c r="U195" s="1402"/>
      <c r="V195" s="1410"/>
      <c r="W195" s="1402"/>
      <c r="X195" s="1410"/>
      <c r="Y195" s="1402"/>
      <c r="Z195" s="1468"/>
    </row>
    <row r="196" spans="1:26" ht="21.95" customHeight="1">
      <c r="A196" s="726"/>
      <c r="B196" s="722"/>
      <c r="C196" s="727"/>
      <c r="D196" s="722"/>
      <c r="E196" s="719">
        <f>SUM(G196,I196,K196)</f>
        <v>0</v>
      </c>
      <c r="F196" s="719"/>
      <c r="G196" s="719">
        <f t="shared" ref="G196:G197" si="77">TRUNC(C196*F196,0)</f>
        <v>0</v>
      </c>
      <c r="H196" s="719"/>
      <c r="I196" s="719">
        <f t="shared" ref="I196:I197" si="78">TRUNC(C196*H196,0)</f>
        <v>0</v>
      </c>
      <c r="J196" s="719"/>
      <c r="K196" s="719">
        <f t="shared" ref="K196:K197" si="79">TRUNC(C196*J196,0)</f>
        <v>0</v>
      </c>
      <c r="L196" s="711"/>
      <c r="M196" s="1405"/>
      <c r="N196" s="1406"/>
      <c r="O196" s="1406"/>
      <c r="P196" s="1408"/>
      <c r="Q196" s="1402"/>
      <c r="R196" s="1410"/>
      <c r="S196" s="1410"/>
      <c r="T196" s="1410"/>
      <c r="U196" s="1410"/>
      <c r="V196" s="1410"/>
      <c r="W196" s="1410"/>
      <c r="X196" s="1410"/>
      <c r="Y196" s="1402"/>
      <c r="Z196" s="1468"/>
    </row>
    <row r="197" spans="1:26" ht="21.95" customHeight="1">
      <c r="A197" s="728"/>
      <c r="B197" s="729"/>
      <c r="C197" s="730"/>
      <c r="D197" s="729"/>
      <c r="E197" s="731">
        <f t="shared" ref="E197" si="80">SUM(G197,I197,K197)</f>
        <v>0</v>
      </c>
      <c r="F197" s="731"/>
      <c r="G197" s="731">
        <f t="shared" si="77"/>
        <v>0</v>
      </c>
      <c r="H197" s="731"/>
      <c r="I197" s="731">
        <f t="shared" si="78"/>
        <v>0</v>
      </c>
      <c r="J197" s="731"/>
      <c r="K197" s="731">
        <f t="shared" si="79"/>
        <v>0</v>
      </c>
      <c r="L197" s="732"/>
      <c r="M197" s="1469"/>
      <c r="N197" s="1406"/>
      <c r="O197" s="1476"/>
      <c r="P197" s="1408"/>
      <c r="Q197" s="1402"/>
      <c r="R197" s="1410"/>
      <c r="S197" s="1410"/>
      <c r="T197" s="1410"/>
      <c r="U197" s="1410"/>
      <c r="V197" s="1475"/>
      <c r="W197" s="1410"/>
      <c r="X197" s="1410"/>
      <c r="Y197" s="1410"/>
      <c r="Z197" s="1468"/>
    </row>
    <row r="198" spans="1:26" ht="21.95" customHeight="1">
      <c r="A198" s="733" t="s">
        <v>795</v>
      </c>
      <c r="B198" s="734"/>
      <c r="C198" s="734"/>
      <c r="D198" s="735"/>
      <c r="E198" s="736">
        <f>G198+I198+K198</f>
        <v>61502</v>
      </c>
      <c r="F198" s="737"/>
      <c r="G198" s="736">
        <f>SUM(G180:G197)</f>
        <v>0</v>
      </c>
      <c r="H198" s="737"/>
      <c r="I198" s="738">
        <f>SUM(I180:I197)</f>
        <v>2</v>
      </c>
      <c r="J198" s="737"/>
      <c r="K198" s="736">
        <f>SUM(K180:K197)</f>
        <v>61500</v>
      </c>
      <c r="L198" s="739"/>
      <c r="M198" s="1457" t="s">
        <v>795</v>
      </c>
      <c r="N198" s="1435"/>
      <c r="O198" s="1435"/>
      <c r="P198" s="1436"/>
      <c r="Q198" s="1437">
        <f>S198+U198+W198+Y198</f>
        <v>110000</v>
      </c>
      <c r="R198" s="1438"/>
      <c r="S198" s="1437">
        <f>SUM(S179:S197)</f>
        <v>0</v>
      </c>
      <c r="T198" s="1437"/>
      <c r="U198" s="1439">
        <f>SUM(U179:U197)</f>
        <v>0</v>
      </c>
      <c r="V198" s="1438"/>
      <c r="W198" s="1437">
        <f>SUM(W179:W197)</f>
        <v>110000</v>
      </c>
      <c r="X198" s="1438"/>
      <c r="Y198" s="1437">
        <f>SUM(Y179:Y197)</f>
        <v>0</v>
      </c>
      <c r="Z198" s="1440"/>
    </row>
    <row r="199" spans="1:26" ht="21.95" customHeight="1">
      <c r="A199" s="1517"/>
      <c r="B199" s="681"/>
      <c r="C199" s="681"/>
      <c r="D199" s="1517"/>
      <c r="E199" s="1518"/>
      <c r="F199" s="1519"/>
      <c r="G199" s="1518"/>
      <c r="H199" s="1519"/>
      <c r="I199" s="1520"/>
      <c r="J199" s="1519"/>
      <c r="K199" s="1518"/>
      <c r="L199" s="1521"/>
      <c r="M199" s="1416" t="s">
        <v>1582</v>
      </c>
      <c r="N199" s="1394"/>
      <c r="O199" s="1394"/>
      <c r="P199" s="1393"/>
      <c r="Q199" s="2082" t="s">
        <v>1583</v>
      </c>
      <c r="R199" s="2082"/>
      <c r="S199" s="2082"/>
      <c r="T199" s="2082"/>
      <c r="U199" s="2082"/>
      <c r="V199" s="2082"/>
      <c r="W199" s="1394"/>
      <c r="X199" s="1394"/>
      <c r="Y199" s="1394"/>
      <c r="Z199" s="1417"/>
    </row>
    <row r="200" spans="1:26" ht="21.95" customHeight="1">
      <c r="A200" s="1517"/>
      <c r="B200" s="681"/>
      <c r="C200" s="681"/>
      <c r="D200" s="1517"/>
      <c r="E200" s="1518"/>
      <c r="F200" s="1519"/>
      <c r="G200" s="1518"/>
      <c r="H200" s="1519"/>
      <c r="I200" s="1520"/>
      <c r="J200" s="1519"/>
      <c r="K200" s="1518"/>
      <c r="L200" s="1521"/>
      <c r="M200" s="1416"/>
      <c r="N200" s="1394"/>
      <c r="O200" s="1394"/>
      <c r="P200" s="1393"/>
      <c r="Q200" s="1477"/>
      <c r="R200" s="1477"/>
      <c r="S200" s="1477"/>
      <c r="T200" s="1477"/>
      <c r="U200" s="1477"/>
      <c r="V200" s="1477"/>
      <c r="W200" s="1394"/>
      <c r="X200" s="1394"/>
      <c r="Y200" s="1394"/>
      <c r="Z200" s="1417"/>
    </row>
    <row r="201" spans="1:26" ht="21.95" customHeight="1">
      <c r="A201" s="1517"/>
      <c r="B201" s="681"/>
      <c r="C201" s="681"/>
      <c r="D201" s="1517"/>
      <c r="E201" s="1518"/>
      <c r="F201" s="1519"/>
      <c r="G201" s="1518"/>
      <c r="H201" s="1519"/>
      <c r="I201" s="1520"/>
      <c r="J201" s="1519"/>
      <c r="K201" s="1518"/>
      <c r="L201" s="1521"/>
      <c r="M201" s="1392" t="s">
        <v>787</v>
      </c>
      <c r="N201" s="1418">
        <f>Q223</f>
        <v>6994</v>
      </c>
      <c r="O201" s="1419" t="s">
        <v>3</v>
      </c>
      <c r="P201" s="1393"/>
      <c r="Q201" s="1979" t="s">
        <v>1001</v>
      </c>
      <c r="R201" s="1979"/>
      <c r="S201" s="1979"/>
      <c r="T201" s="1979"/>
      <c r="U201" s="1979"/>
      <c r="V201" s="1979"/>
      <c r="W201" s="1394">
        <v>200</v>
      </c>
      <c r="X201" s="1394" t="s">
        <v>1584</v>
      </c>
      <c r="Y201" s="1394"/>
      <c r="Z201" s="1417"/>
    </row>
    <row r="202" spans="1:26" ht="21.95" customHeight="1">
      <c r="A202" s="1517"/>
      <c r="B202" s="681"/>
      <c r="C202" s="681"/>
      <c r="D202" s="1517"/>
      <c r="E202" s="1518"/>
      <c r="F202" s="1519"/>
      <c r="G202" s="1518"/>
      <c r="H202" s="1519"/>
      <c r="I202" s="1520"/>
      <c r="J202" s="1519"/>
      <c r="K202" s="1518"/>
      <c r="L202" s="1521"/>
      <c r="M202" s="1980" t="s">
        <v>646</v>
      </c>
      <c r="N202" s="1986" t="s">
        <v>788</v>
      </c>
      <c r="O202" s="1986" t="s">
        <v>118</v>
      </c>
      <c r="P202" s="1986" t="s">
        <v>5</v>
      </c>
      <c r="Q202" s="1987" t="s">
        <v>789</v>
      </c>
      <c r="R202" s="1990" t="s">
        <v>790</v>
      </c>
      <c r="S202" s="2055"/>
      <c r="T202" s="2056" t="s">
        <v>862</v>
      </c>
      <c r="U202" s="2057"/>
      <c r="V202" s="2057"/>
      <c r="W202" s="2057"/>
      <c r="X202" s="2057"/>
      <c r="Y202" s="2058"/>
      <c r="Z202" s="2048" t="s">
        <v>863</v>
      </c>
    </row>
    <row r="203" spans="1:26" ht="21.95" customHeight="1">
      <c r="A203" s="1517"/>
      <c r="B203" s="681"/>
      <c r="C203" s="681"/>
      <c r="D203" s="1517"/>
      <c r="E203" s="1518"/>
      <c r="F203" s="1519"/>
      <c r="G203" s="1518"/>
      <c r="H203" s="1519"/>
      <c r="I203" s="1520"/>
      <c r="J203" s="1519"/>
      <c r="K203" s="1518"/>
      <c r="L203" s="1521"/>
      <c r="M203" s="2067"/>
      <c r="N203" s="2051"/>
      <c r="O203" s="2051"/>
      <c r="P203" s="2051"/>
      <c r="Q203" s="2053"/>
      <c r="R203" s="1995" t="s">
        <v>650</v>
      </c>
      <c r="S203" s="1996"/>
      <c r="T203" s="1995" t="s">
        <v>121</v>
      </c>
      <c r="U203" s="1996"/>
      <c r="V203" s="1995" t="s">
        <v>122</v>
      </c>
      <c r="W203" s="1996"/>
      <c r="X203" s="2016" t="s">
        <v>651</v>
      </c>
      <c r="Y203" s="2017"/>
      <c r="Z203" s="2049"/>
    </row>
    <row r="204" spans="1:26" ht="21.95" customHeight="1">
      <c r="A204" s="1517"/>
      <c r="B204" s="681"/>
      <c r="C204" s="681"/>
      <c r="D204" s="1517"/>
      <c r="E204" s="1518"/>
      <c r="F204" s="1519"/>
      <c r="G204" s="1518"/>
      <c r="H204" s="1519"/>
      <c r="I204" s="1520"/>
      <c r="J204" s="1519"/>
      <c r="K204" s="1518"/>
      <c r="L204" s="1521"/>
      <c r="M204" s="2068"/>
      <c r="N204" s="2052"/>
      <c r="O204" s="2052"/>
      <c r="P204" s="2052"/>
      <c r="Q204" s="2054"/>
      <c r="R204" s="1396" t="s">
        <v>4</v>
      </c>
      <c r="S204" s="1396" t="s">
        <v>792</v>
      </c>
      <c r="T204" s="1396" t="s">
        <v>4</v>
      </c>
      <c r="U204" s="1396" t="s">
        <v>793</v>
      </c>
      <c r="V204" s="1396" t="s">
        <v>4</v>
      </c>
      <c r="W204" s="1396" t="s">
        <v>793</v>
      </c>
      <c r="X204" s="1396" t="s">
        <v>4</v>
      </c>
      <c r="Y204" s="1396" t="s">
        <v>793</v>
      </c>
      <c r="Z204" s="2050"/>
    </row>
    <row r="205" spans="1:26" ht="21.95" customHeight="1">
      <c r="A205" s="1517"/>
      <c r="B205" s="681"/>
      <c r="C205" s="681"/>
      <c r="D205" s="1517"/>
      <c r="E205" s="1518"/>
      <c r="F205" s="1519"/>
      <c r="G205" s="1518"/>
      <c r="H205" s="1519"/>
      <c r="I205" s="1520"/>
      <c r="J205" s="1519"/>
      <c r="K205" s="1518"/>
      <c r="L205" s="1521"/>
      <c r="M205" s="1522" t="s">
        <v>674</v>
      </c>
      <c r="N205" s="1408"/>
      <c r="O205" s="1516"/>
      <c r="P205" s="1408"/>
      <c r="Q205" s="1424"/>
      <c r="R205" s="1402"/>
      <c r="S205" s="1402"/>
      <c r="T205" s="1402"/>
      <c r="U205" s="1402"/>
      <c r="V205" s="1478"/>
      <c r="W205" s="1478"/>
      <c r="X205" s="1402"/>
      <c r="Y205" s="1402"/>
      <c r="Z205" s="1523" t="s">
        <v>1585</v>
      </c>
    </row>
    <row r="206" spans="1:26" ht="21.95" customHeight="1">
      <c r="A206" s="1517"/>
      <c r="B206" s="681"/>
      <c r="C206" s="681"/>
      <c r="D206" s="1517"/>
      <c r="E206" s="1518"/>
      <c r="F206" s="1519"/>
      <c r="G206" s="1518"/>
      <c r="H206" s="1519"/>
      <c r="I206" s="1520"/>
      <c r="J206" s="1519"/>
      <c r="K206" s="1518"/>
      <c r="L206" s="1521"/>
      <c r="M206" s="1469" t="s">
        <v>143</v>
      </c>
      <c r="N206" s="1408"/>
      <c r="O206" s="1466">
        <f>INT(2/W$201*1000)/1000</f>
        <v>0.01</v>
      </c>
      <c r="P206" s="1408" t="s">
        <v>269</v>
      </c>
      <c r="Q206" s="1424">
        <f t="shared" ref="Q206:Q221" si="81">S206+U206+W206+Y206</f>
        <v>3733</v>
      </c>
      <c r="R206" s="1402">
        <f>'단가(사후관리)'!E4</f>
        <v>373353</v>
      </c>
      <c r="S206" s="1425">
        <f>TRUNC(O206*R206)</f>
        <v>3733</v>
      </c>
      <c r="T206" s="1410"/>
      <c r="U206" s="1410"/>
      <c r="V206" s="1410"/>
      <c r="W206" s="1410"/>
      <c r="X206" s="1402"/>
      <c r="Y206" s="1402"/>
      <c r="Z206" s="1468"/>
    </row>
    <row r="207" spans="1:26" ht="21.95" customHeight="1">
      <c r="A207" s="1517"/>
      <c r="B207" s="681"/>
      <c r="C207" s="681"/>
      <c r="D207" s="1517"/>
      <c r="E207" s="1518"/>
      <c r="F207" s="1519"/>
      <c r="G207" s="1518"/>
      <c r="H207" s="1519"/>
      <c r="I207" s="1520"/>
      <c r="J207" s="1519"/>
      <c r="K207" s="1518"/>
      <c r="L207" s="1521"/>
      <c r="M207" s="1469" t="s">
        <v>144</v>
      </c>
      <c r="N207" s="1406"/>
      <c r="O207" s="1466"/>
      <c r="P207" s="1408" t="s">
        <v>269</v>
      </c>
      <c r="Q207" s="1424">
        <f t="shared" si="81"/>
        <v>0</v>
      </c>
      <c r="R207" s="1402"/>
      <c r="S207" s="1425">
        <f t="shared" ref="S207:S214" si="82">TRUNC(O207*R207)</f>
        <v>0</v>
      </c>
      <c r="T207" s="1402"/>
      <c r="U207" s="1402"/>
      <c r="V207" s="1478"/>
      <c r="W207" s="1478"/>
      <c r="X207" s="1402"/>
      <c r="Y207" s="1402"/>
      <c r="Z207" s="1468"/>
    </row>
    <row r="208" spans="1:26" ht="21.95" customHeight="1">
      <c r="A208" s="1517"/>
      <c r="B208" s="681"/>
      <c r="C208" s="681"/>
      <c r="D208" s="1517"/>
      <c r="E208" s="1518"/>
      <c r="F208" s="1519"/>
      <c r="G208" s="1518"/>
      <c r="H208" s="1519"/>
      <c r="I208" s="1520"/>
      <c r="J208" s="1519"/>
      <c r="K208" s="1518"/>
      <c r="L208" s="1521"/>
      <c r="M208" s="1469" t="s">
        <v>136</v>
      </c>
      <c r="N208" s="1406"/>
      <c r="O208" s="1406"/>
      <c r="P208" s="1408" t="s">
        <v>269</v>
      </c>
      <c r="Q208" s="1424">
        <f t="shared" si="81"/>
        <v>0</v>
      </c>
      <c r="R208" s="1410"/>
      <c r="S208" s="1425">
        <f t="shared" si="82"/>
        <v>0</v>
      </c>
      <c r="T208" s="1410"/>
      <c r="U208" s="1410"/>
      <c r="V208" s="1410"/>
      <c r="W208" s="1410"/>
      <c r="X208" s="1410"/>
      <c r="Y208" s="1410"/>
      <c r="Z208" s="1468"/>
    </row>
    <row r="209" spans="1:26" ht="21.95" customHeight="1">
      <c r="A209" s="1517"/>
      <c r="B209" s="681"/>
      <c r="C209" s="681"/>
      <c r="D209" s="1517"/>
      <c r="E209" s="1518"/>
      <c r="F209" s="1519"/>
      <c r="G209" s="1518"/>
      <c r="H209" s="1519"/>
      <c r="I209" s="1520"/>
      <c r="J209" s="1519"/>
      <c r="K209" s="1518"/>
      <c r="L209" s="1521"/>
      <c r="M209" s="1469" t="s">
        <v>242</v>
      </c>
      <c r="N209" s="1408"/>
      <c r="O209" s="1406"/>
      <c r="P209" s="1408" t="s">
        <v>269</v>
      </c>
      <c r="Q209" s="1424">
        <f t="shared" si="81"/>
        <v>0</v>
      </c>
      <c r="R209" s="1410"/>
      <c r="S209" s="1425">
        <f t="shared" si="82"/>
        <v>0</v>
      </c>
      <c r="T209" s="1410"/>
      <c r="U209" s="1410"/>
      <c r="V209" s="1402"/>
      <c r="W209" s="1410"/>
      <c r="X209" s="1402"/>
      <c r="Y209" s="1402"/>
      <c r="Z209" s="1468"/>
    </row>
    <row r="210" spans="1:26" ht="21.95" customHeight="1">
      <c r="A210" s="1517"/>
      <c r="B210" s="681"/>
      <c r="C210" s="681"/>
      <c r="D210" s="1517"/>
      <c r="E210" s="1518"/>
      <c r="F210" s="1519"/>
      <c r="G210" s="1518"/>
      <c r="H210" s="1519"/>
      <c r="I210" s="1520"/>
      <c r="J210" s="1519"/>
      <c r="K210" s="1518"/>
      <c r="L210" s="1521"/>
      <c r="M210" s="1469" t="s">
        <v>224</v>
      </c>
      <c r="N210" s="1408"/>
      <c r="O210" s="1406"/>
      <c r="P210" s="1408" t="s">
        <v>269</v>
      </c>
      <c r="Q210" s="1424">
        <f t="shared" si="81"/>
        <v>0</v>
      </c>
      <c r="R210" s="1410"/>
      <c r="S210" s="1425">
        <f t="shared" si="82"/>
        <v>0</v>
      </c>
      <c r="T210" s="1410"/>
      <c r="U210" s="1410"/>
      <c r="V210" s="1410"/>
      <c r="W210" s="1410"/>
      <c r="X210" s="1402"/>
      <c r="Y210" s="1402"/>
      <c r="Z210" s="1468"/>
    </row>
    <row r="211" spans="1:26" ht="21.95" customHeight="1">
      <c r="A211" s="1517"/>
      <c r="B211" s="681"/>
      <c r="C211" s="681"/>
      <c r="D211" s="1517"/>
      <c r="E211" s="1518"/>
      <c r="F211" s="1519"/>
      <c r="G211" s="1518"/>
      <c r="H211" s="1519"/>
      <c r="I211" s="1520"/>
      <c r="J211" s="1519"/>
      <c r="K211" s="1518"/>
      <c r="L211" s="1521"/>
      <c r="M211" s="1469" t="s">
        <v>145</v>
      </c>
      <c r="N211" s="1408"/>
      <c r="O211" s="1406"/>
      <c r="P211" s="1408" t="s">
        <v>269</v>
      </c>
      <c r="Q211" s="1424">
        <f t="shared" si="81"/>
        <v>0</v>
      </c>
      <c r="R211" s="1410"/>
      <c r="S211" s="1425">
        <f t="shared" si="82"/>
        <v>0</v>
      </c>
      <c r="T211" s="1410"/>
      <c r="U211" s="1410"/>
      <c r="V211" s="1402"/>
      <c r="W211" s="1410"/>
      <c r="X211" s="1402"/>
      <c r="Y211" s="1402"/>
      <c r="Z211" s="1468"/>
    </row>
    <row r="212" spans="1:26" ht="21.95" customHeight="1">
      <c r="A212" s="1517"/>
      <c r="B212" s="681"/>
      <c r="C212" s="681"/>
      <c r="D212" s="1517"/>
      <c r="E212" s="1518"/>
      <c r="F212" s="1519"/>
      <c r="G212" s="1518"/>
      <c r="H212" s="1519"/>
      <c r="I212" s="1520"/>
      <c r="J212" s="1519"/>
      <c r="K212" s="1518"/>
      <c r="L212" s="1521"/>
      <c r="M212" s="1469" t="s">
        <v>681</v>
      </c>
      <c r="N212" s="1406"/>
      <c r="O212" s="1406"/>
      <c r="P212" s="1408" t="s">
        <v>269</v>
      </c>
      <c r="Q212" s="1424">
        <f t="shared" si="81"/>
        <v>0</v>
      </c>
      <c r="R212" s="1410"/>
      <c r="S212" s="1425">
        <f t="shared" si="82"/>
        <v>0</v>
      </c>
      <c r="T212" s="1410"/>
      <c r="U212" s="1410"/>
      <c r="V212" s="1410"/>
      <c r="W212" s="1410"/>
      <c r="X212" s="1410"/>
      <c r="Y212" s="1410"/>
      <c r="Z212" s="1468"/>
    </row>
    <row r="213" spans="1:26" ht="21.95" customHeight="1">
      <c r="A213" s="1517"/>
      <c r="B213" s="681"/>
      <c r="C213" s="681"/>
      <c r="D213" s="1517"/>
      <c r="E213" s="1518"/>
      <c r="F213" s="1519"/>
      <c r="G213" s="1518"/>
      <c r="H213" s="1519"/>
      <c r="I213" s="1520"/>
      <c r="J213" s="1519"/>
      <c r="K213" s="1518"/>
      <c r="L213" s="1521"/>
      <c r="M213" s="1469" t="s">
        <v>134</v>
      </c>
      <c r="N213" s="1406"/>
      <c r="O213" s="1466">
        <f>INT(2/W$201*1000)/1000</f>
        <v>0.01</v>
      </c>
      <c r="P213" s="1408" t="s">
        <v>269</v>
      </c>
      <c r="Q213" s="1424">
        <f t="shared" si="81"/>
        <v>2261</v>
      </c>
      <c r="R213" s="1402"/>
      <c r="S213" s="1425">
        <f t="shared" si="82"/>
        <v>0</v>
      </c>
      <c r="T213" s="1402">
        <f>'단가(사후관리)'!E12</f>
        <v>226122</v>
      </c>
      <c r="U213" s="1425">
        <f>TRUNC(O213*T213)</f>
        <v>2261</v>
      </c>
      <c r="V213" s="1410"/>
      <c r="W213" s="1410"/>
      <c r="X213" s="1410"/>
      <c r="Y213" s="1410"/>
      <c r="Z213" s="1468"/>
    </row>
    <row r="214" spans="1:26" ht="21.95" customHeight="1">
      <c r="A214" s="1517"/>
      <c r="B214" s="681"/>
      <c r="C214" s="681"/>
      <c r="D214" s="1517"/>
      <c r="E214" s="1518"/>
      <c r="F214" s="1519"/>
      <c r="G214" s="1518"/>
      <c r="H214" s="1519"/>
      <c r="I214" s="1520"/>
      <c r="J214" s="1519"/>
      <c r="K214" s="1518"/>
      <c r="L214" s="1521"/>
      <c r="M214" s="1469" t="s">
        <v>223</v>
      </c>
      <c r="N214" s="1406"/>
      <c r="O214" s="1406"/>
      <c r="P214" s="1408"/>
      <c r="Q214" s="1424">
        <f t="shared" si="81"/>
        <v>0</v>
      </c>
      <c r="R214" s="1410"/>
      <c r="S214" s="1425">
        <f t="shared" si="82"/>
        <v>0</v>
      </c>
      <c r="T214" s="1410"/>
      <c r="U214" s="1410"/>
      <c r="V214" s="1410"/>
      <c r="W214" s="1410"/>
      <c r="X214" s="1410"/>
      <c r="Y214" s="1410"/>
      <c r="Z214" s="1468"/>
    </row>
    <row r="215" spans="1:26" ht="21.95" customHeight="1">
      <c r="A215" s="1517"/>
      <c r="B215" s="681"/>
      <c r="C215" s="681"/>
      <c r="D215" s="1517"/>
      <c r="E215" s="1518"/>
      <c r="F215" s="1519"/>
      <c r="G215" s="1518"/>
      <c r="H215" s="1519"/>
      <c r="I215" s="1520"/>
      <c r="J215" s="1519"/>
      <c r="K215" s="1518"/>
      <c r="L215" s="1521"/>
      <c r="M215" s="1522" t="s">
        <v>682</v>
      </c>
      <c r="N215" s="1406"/>
      <c r="O215" s="1406"/>
      <c r="P215" s="1408"/>
      <c r="Q215" s="1424"/>
      <c r="R215" s="1410"/>
      <c r="S215" s="1410"/>
      <c r="T215" s="1410"/>
      <c r="U215" s="1410"/>
      <c r="V215" s="1410"/>
      <c r="W215" s="1410"/>
      <c r="X215" s="1410"/>
      <c r="Y215" s="1410"/>
      <c r="Z215" s="1468"/>
    </row>
    <row r="216" spans="1:26" ht="21.95" customHeight="1">
      <c r="A216" s="1517"/>
      <c r="B216" s="681"/>
      <c r="C216" s="681"/>
      <c r="D216" s="1517"/>
      <c r="E216" s="1518"/>
      <c r="F216" s="1519"/>
      <c r="G216" s="1518"/>
      <c r="H216" s="1519"/>
      <c r="I216" s="1520"/>
      <c r="J216" s="1519"/>
      <c r="K216" s="1518"/>
      <c r="L216" s="1521"/>
      <c r="M216" s="1469"/>
      <c r="N216" s="1406"/>
      <c r="O216" s="1406"/>
      <c r="P216" s="1408"/>
      <c r="Q216" s="1424"/>
      <c r="R216" s="1410"/>
      <c r="S216" s="1410"/>
      <c r="T216" s="1410"/>
      <c r="U216" s="1410"/>
      <c r="V216" s="1410"/>
      <c r="W216" s="1410"/>
      <c r="X216" s="1410"/>
      <c r="Y216" s="1410"/>
      <c r="Z216" s="1468"/>
    </row>
    <row r="217" spans="1:26" ht="21.95" customHeight="1">
      <c r="A217" s="1517"/>
      <c r="B217" s="681"/>
      <c r="C217" s="681"/>
      <c r="D217" s="1517"/>
      <c r="E217" s="1518"/>
      <c r="F217" s="1519"/>
      <c r="G217" s="1518"/>
      <c r="H217" s="1519"/>
      <c r="I217" s="1520"/>
      <c r="J217" s="1519"/>
      <c r="K217" s="1518"/>
      <c r="L217" s="1521"/>
      <c r="M217" s="1469"/>
      <c r="N217" s="1408"/>
      <c r="O217" s="1406"/>
      <c r="P217" s="1408"/>
      <c r="Q217" s="1424"/>
      <c r="R217" s="1475"/>
      <c r="S217" s="1402"/>
      <c r="T217" s="1402"/>
      <c r="U217" s="1402"/>
      <c r="V217" s="1410"/>
      <c r="W217" s="1410"/>
      <c r="X217" s="1402"/>
      <c r="Y217" s="1402"/>
      <c r="Z217" s="1468"/>
    </row>
    <row r="218" spans="1:26" ht="21.95" customHeight="1">
      <c r="A218" s="1517"/>
      <c r="B218" s="681"/>
      <c r="C218" s="681"/>
      <c r="D218" s="1517"/>
      <c r="E218" s="1518"/>
      <c r="F218" s="1519"/>
      <c r="G218" s="1518"/>
      <c r="H218" s="1519"/>
      <c r="I218" s="1520"/>
      <c r="J218" s="1519"/>
      <c r="K218" s="1518"/>
      <c r="L218" s="1521"/>
      <c r="M218" s="1522" t="s">
        <v>689</v>
      </c>
      <c r="N218" s="1406"/>
      <c r="O218" s="1406"/>
      <c r="P218" s="1408"/>
      <c r="Q218" s="1424"/>
      <c r="R218" s="1410"/>
      <c r="S218" s="1410"/>
      <c r="T218" s="1410"/>
      <c r="U218" s="1410"/>
      <c r="V218" s="1410"/>
      <c r="W218" s="1410"/>
      <c r="X218" s="1410"/>
      <c r="Y218" s="1410"/>
      <c r="Z218" s="1468"/>
    </row>
    <row r="219" spans="1:26" ht="21.95" customHeight="1">
      <c r="A219" s="1517"/>
      <c r="B219" s="681"/>
      <c r="C219" s="681"/>
      <c r="D219" s="1517"/>
      <c r="E219" s="1518"/>
      <c r="F219" s="1519"/>
      <c r="G219" s="1518"/>
      <c r="H219" s="1519"/>
      <c r="I219" s="1520"/>
      <c r="J219" s="1519"/>
      <c r="K219" s="1518"/>
      <c r="L219" s="1521"/>
      <c r="M219" s="1469"/>
      <c r="N219" s="1406" t="s">
        <v>173</v>
      </c>
      <c r="O219" s="1406">
        <f>INT(1/W$201*1000)/1000</f>
        <v>5.0000000000000001E-3</v>
      </c>
      <c r="P219" s="1408" t="s">
        <v>741</v>
      </c>
      <c r="Q219" s="1424">
        <f t="shared" si="81"/>
        <v>324</v>
      </c>
      <c r="R219" s="1410"/>
      <c r="S219" s="1410"/>
      <c r="T219" s="1410"/>
      <c r="U219" s="1410"/>
      <c r="V219" s="1410"/>
      <c r="W219" s="1410"/>
      <c r="X219" s="1402">
        <f>'단가(사후관리)'!E22*8</f>
        <v>64816</v>
      </c>
      <c r="Y219" s="1410">
        <f>INT(O219*X219)</f>
        <v>324</v>
      </c>
      <c r="Z219" s="1468"/>
    </row>
    <row r="220" spans="1:26" ht="21.95" customHeight="1">
      <c r="A220" s="1517"/>
      <c r="B220" s="681"/>
      <c r="C220" s="681"/>
      <c r="D220" s="1517"/>
      <c r="E220" s="1518"/>
      <c r="F220" s="1519"/>
      <c r="G220" s="1518"/>
      <c r="H220" s="1519"/>
      <c r="I220" s="1520"/>
      <c r="J220" s="1519"/>
      <c r="K220" s="1518"/>
      <c r="L220" s="1521"/>
      <c r="M220" s="1469"/>
      <c r="N220" s="1406" t="s">
        <v>177</v>
      </c>
      <c r="O220" s="1406">
        <f t="shared" ref="O220:O221" si="83">INT(1/W$201*1000)/1000</f>
        <v>5.0000000000000001E-3</v>
      </c>
      <c r="P220" s="1408" t="s">
        <v>741</v>
      </c>
      <c r="Q220" s="1424">
        <f t="shared" si="81"/>
        <v>432</v>
      </c>
      <c r="R220" s="1410"/>
      <c r="S220" s="1402"/>
      <c r="T220" s="1402"/>
      <c r="U220" s="1402"/>
      <c r="V220" s="1410"/>
      <c r="W220" s="1402"/>
      <c r="X220" s="1402">
        <f>'단가(사후관리)'!E23*8</f>
        <v>86424</v>
      </c>
      <c r="Y220" s="1410">
        <f t="shared" ref="Y220:Y221" si="84">INT(O220*X220)</f>
        <v>432</v>
      </c>
      <c r="Z220" s="1468"/>
    </row>
    <row r="221" spans="1:26" ht="21.95" customHeight="1">
      <c r="A221" s="1517"/>
      <c r="B221" s="681"/>
      <c r="C221" s="681"/>
      <c r="D221" s="1517"/>
      <c r="E221" s="1518"/>
      <c r="F221" s="1519"/>
      <c r="G221" s="1518"/>
      <c r="H221" s="1519"/>
      <c r="I221" s="1520"/>
      <c r="J221" s="1519"/>
      <c r="K221" s="1518"/>
      <c r="L221" s="1521"/>
      <c r="M221" s="1469"/>
      <c r="N221" s="1406" t="s">
        <v>179</v>
      </c>
      <c r="O221" s="1406">
        <f t="shared" si="83"/>
        <v>5.0000000000000001E-3</v>
      </c>
      <c r="P221" s="1408" t="s">
        <v>741</v>
      </c>
      <c r="Q221" s="1424">
        <f t="shared" si="81"/>
        <v>244</v>
      </c>
      <c r="R221" s="1410"/>
      <c r="S221" s="1410"/>
      <c r="T221" s="1410"/>
      <c r="U221" s="1410"/>
      <c r="V221" s="1410"/>
      <c r="W221" s="1410"/>
      <c r="X221" s="1402">
        <f>'단가(사후관리)'!E24*8</f>
        <v>48824</v>
      </c>
      <c r="Y221" s="1410">
        <f t="shared" si="84"/>
        <v>244</v>
      </c>
      <c r="Z221" s="1468"/>
    </row>
    <row r="222" spans="1:26" ht="21.95" customHeight="1">
      <c r="A222" s="1517"/>
      <c r="B222" s="681"/>
      <c r="C222" s="681"/>
      <c r="D222" s="1517"/>
      <c r="E222" s="1518"/>
      <c r="F222" s="1519"/>
      <c r="G222" s="1518"/>
      <c r="H222" s="1519"/>
      <c r="I222" s="1520"/>
      <c r="J222" s="1519"/>
      <c r="K222" s="1518"/>
      <c r="L222" s="1521"/>
      <c r="M222" s="1469"/>
      <c r="N222" s="1406"/>
      <c r="O222" s="1476"/>
      <c r="P222" s="1408"/>
      <c r="Q222" s="1424"/>
      <c r="R222" s="1410"/>
      <c r="S222" s="1410"/>
      <c r="T222" s="1410"/>
      <c r="U222" s="1410"/>
      <c r="V222" s="1475"/>
      <c r="W222" s="1410"/>
      <c r="X222" s="1410"/>
      <c r="Y222" s="1410"/>
      <c r="Z222" s="1468"/>
    </row>
    <row r="223" spans="1:26" ht="21.95" customHeight="1">
      <c r="A223" s="1517"/>
      <c r="B223" s="681"/>
      <c r="C223" s="681"/>
      <c r="D223" s="1517"/>
      <c r="E223" s="1518"/>
      <c r="F223" s="1519"/>
      <c r="G223" s="1518"/>
      <c r="H223" s="1519"/>
      <c r="I223" s="1520"/>
      <c r="J223" s="1519"/>
      <c r="K223" s="1518"/>
      <c r="L223" s="1521"/>
      <c r="M223" s="1457" t="s">
        <v>795</v>
      </c>
      <c r="N223" s="1435"/>
      <c r="O223" s="1435"/>
      <c r="P223" s="1436"/>
      <c r="Q223" s="1437">
        <f>S223+U223+W223+Y223</f>
        <v>6994</v>
      </c>
      <c r="R223" s="1438"/>
      <c r="S223" s="1437">
        <f>SUM(S204:S222)</f>
        <v>3733</v>
      </c>
      <c r="T223" s="1437"/>
      <c r="U223" s="1439">
        <f>SUM(U204:U222)</f>
        <v>2261</v>
      </c>
      <c r="V223" s="1438"/>
      <c r="W223" s="1437">
        <f>SUM(W204:W222)</f>
        <v>0</v>
      </c>
      <c r="X223" s="1438"/>
      <c r="Y223" s="1437">
        <f>SUM(Y204:Y222)</f>
        <v>1000</v>
      </c>
      <c r="Z223" s="1440"/>
    </row>
    <row r="224" spans="1:26" ht="21.95" customHeight="1">
      <c r="A224" s="681"/>
      <c r="B224" s="682"/>
      <c r="C224" s="682"/>
      <c r="D224" s="683"/>
      <c r="E224" s="2046" t="s">
        <v>937</v>
      </c>
      <c r="F224" s="2046"/>
      <c r="G224" s="2046"/>
      <c r="H224" s="2046"/>
      <c r="I224" s="684"/>
      <c r="J224" s="684"/>
      <c r="K224" s="684"/>
      <c r="L224" s="685"/>
      <c r="M224" s="1416" t="s">
        <v>1586</v>
      </c>
      <c r="N224" s="1394"/>
      <c r="O224" s="1394"/>
      <c r="P224" s="1393"/>
      <c r="Q224" s="2082" t="s">
        <v>1587</v>
      </c>
      <c r="R224" s="2082"/>
      <c r="S224" s="2082"/>
      <c r="T224" s="2082"/>
      <c r="U224" s="2082"/>
      <c r="V224" s="2082"/>
      <c r="W224" s="1394"/>
      <c r="X224" s="1394"/>
      <c r="Y224" s="1394"/>
      <c r="Z224" s="1417"/>
    </row>
    <row r="225" spans="1:26" ht="21.95" customHeight="1">
      <c r="A225" s="746" t="s">
        <v>947</v>
      </c>
      <c r="B225" s="774" t="s">
        <v>948</v>
      </c>
      <c r="C225" s="774"/>
      <c r="D225" s="774"/>
      <c r="E225" s="775"/>
      <c r="F225" s="775"/>
      <c r="G225" s="775"/>
      <c r="H225" s="775" t="s">
        <v>888</v>
      </c>
      <c r="I225" s="684"/>
      <c r="J225" s="684"/>
      <c r="K225" s="684"/>
      <c r="L225" s="685"/>
      <c r="M225" s="1416"/>
      <c r="N225" s="1394"/>
      <c r="O225" s="1394"/>
      <c r="P225" s="1393"/>
      <c r="Q225" s="1477"/>
      <c r="R225" s="1477"/>
      <c r="S225" s="1477"/>
      <c r="T225" s="1477"/>
      <c r="U225" s="1477"/>
      <c r="V225" s="1477"/>
      <c r="W225" s="1394"/>
      <c r="X225" s="1394"/>
      <c r="Y225" s="1394"/>
      <c r="Z225" s="1417"/>
    </row>
    <row r="226" spans="1:26" ht="21.95" customHeight="1">
      <c r="A226" s="806" t="s">
        <v>949</v>
      </c>
      <c r="B226" s="807"/>
      <c r="C226" s="807"/>
      <c r="D226" s="807"/>
      <c r="E226" s="808"/>
      <c r="F226" s="809"/>
      <c r="G226" s="1270"/>
      <c r="H226" s="811"/>
      <c r="I226" s="812"/>
      <c r="J226" s="812"/>
      <c r="K226" s="813"/>
      <c r="L226" s="814"/>
      <c r="M226" s="1392" t="s">
        <v>787</v>
      </c>
      <c r="N226" s="1418">
        <f>Q248</f>
        <v>2032000</v>
      </c>
      <c r="O226" s="1419" t="s">
        <v>3</v>
      </c>
      <c r="P226" s="1393"/>
      <c r="Q226" s="1979" t="s">
        <v>1579</v>
      </c>
      <c r="R226" s="1979"/>
      <c r="S226" s="1979"/>
      <c r="T226" s="1979"/>
      <c r="U226" s="1979"/>
      <c r="V226" s="1979"/>
      <c r="W226" s="1394"/>
      <c r="X226" s="1394"/>
      <c r="Y226" s="1394"/>
      <c r="Z226" s="1417"/>
    </row>
    <row r="227" spans="1:26" ht="21.95" customHeight="1">
      <c r="A227" s="815"/>
      <c r="B227" s="816"/>
      <c r="C227" s="816"/>
      <c r="D227" s="816"/>
      <c r="E227" s="817"/>
      <c r="F227" s="818"/>
      <c r="G227" s="819"/>
      <c r="H227" s="818"/>
      <c r="I227" s="819"/>
      <c r="J227" s="818"/>
      <c r="K227" s="819"/>
      <c r="L227" s="820"/>
      <c r="M227" s="1980" t="s">
        <v>646</v>
      </c>
      <c r="N227" s="1986" t="s">
        <v>788</v>
      </c>
      <c r="O227" s="1986" t="s">
        <v>118</v>
      </c>
      <c r="P227" s="1986" t="s">
        <v>5</v>
      </c>
      <c r="Q227" s="1987" t="s">
        <v>789</v>
      </c>
      <c r="R227" s="1990" t="s">
        <v>790</v>
      </c>
      <c r="S227" s="2055"/>
      <c r="T227" s="2056" t="s">
        <v>862</v>
      </c>
      <c r="U227" s="2057"/>
      <c r="V227" s="2057"/>
      <c r="W227" s="2057"/>
      <c r="X227" s="2057"/>
      <c r="Y227" s="2058"/>
      <c r="Z227" s="2048" t="s">
        <v>863</v>
      </c>
    </row>
    <row r="228" spans="1:26" ht="21.95" customHeight="1">
      <c r="A228" s="712"/>
      <c r="B228" s="720"/>
      <c r="C228" s="727"/>
      <c r="D228" s="722"/>
      <c r="E228" s="719"/>
      <c r="F228" s="719"/>
      <c r="G228" s="719"/>
      <c r="H228" s="719"/>
      <c r="I228" s="719"/>
      <c r="J228" s="719"/>
      <c r="K228" s="719"/>
      <c r="L228" s="711"/>
      <c r="M228" s="2067"/>
      <c r="N228" s="2051"/>
      <c r="O228" s="2051"/>
      <c r="P228" s="2051"/>
      <c r="Q228" s="2053"/>
      <c r="R228" s="1995" t="s">
        <v>650</v>
      </c>
      <c r="S228" s="1996"/>
      <c r="T228" s="1995" t="s">
        <v>121</v>
      </c>
      <c r="U228" s="1996"/>
      <c r="V228" s="1995" t="s">
        <v>122</v>
      </c>
      <c r="W228" s="1996"/>
      <c r="X228" s="2016" t="s">
        <v>651</v>
      </c>
      <c r="Y228" s="2017"/>
      <c r="Z228" s="2049"/>
    </row>
    <row r="229" spans="1:26" ht="21.95" customHeight="1">
      <c r="A229" s="712" t="s">
        <v>951</v>
      </c>
      <c r="B229" s="720" t="s">
        <v>952</v>
      </c>
      <c r="C229" s="727"/>
      <c r="D229" s="722"/>
      <c r="E229" s="719">
        <v>1</v>
      </c>
      <c r="F229" s="719" t="s">
        <v>706</v>
      </c>
      <c r="G229" s="719"/>
      <c r="H229" s="719" t="s">
        <v>953</v>
      </c>
      <c r="I229" s="821">
        <v>0.5</v>
      </c>
      <c r="J229" s="719" t="s">
        <v>706</v>
      </c>
      <c r="K229" s="719"/>
      <c r="L229" s="711"/>
      <c r="M229" s="2068"/>
      <c r="N229" s="2052"/>
      <c r="O229" s="2052"/>
      <c r="P229" s="2052"/>
      <c r="Q229" s="2054"/>
      <c r="R229" s="1396" t="s">
        <v>4</v>
      </c>
      <c r="S229" s="1396" t="s">
        <v>792</v>
      </c>
      <c r="T229" s="1396" t="s">
        <v>4</v>
      </c>
      <c r="U229" s="1396" t="s">
        <v>793</v>
      </c>
      <c r="V229" s="1396" t="s">
        <v>4</v>
      </c>
      <c r="W229" s="1396" t="s">
        <v>793</v>
      </c>
      <c r="X229" s="1396" t="s">
        <v>4</v>
      </c>
      <c r="Y229" s="1396" t="s">
        <v>793</v>
      </c>
      <c r="Z229" s="2050"/>
    </row>
    <row r="230" spans="1:26" ht="21.95" customHeight="1">
      <c r="A230" s="712"/>
      <c r="B230" s="720" t="s">
        <v>954</v>
      </c>
      <c r="C230" s="727"/>
      <c r="D230" s="722"/>
      <c r="E230" s="719">
        <v>0.5</v>
      </c>
      <c r="F230" s="719" t="s">
        <v>706</v>
      </c>
      <c r="G230" s="719"/>
      <c r="H230" s="719" t="s">
        <v>955</v>
      </c>
      <c r="I230" s="719">
        <v>2</v>
      </c>
      <c r="J230" s="719" t="s">
        <v>706</v>
      </c>
      <c r="K230" s="719"/>
      <c r="L230" s="711"/>
      <c r="M230" s="1469" t="s">
        <v>1588</v>
      </c>
      <c r="N230" s="1406"/>
      <c r="O230" s="1516">
        <v>1</v>
      </c>
      <c r="P230" s="1408" t="s">
        <v>270</v>
      </c>
      <c r="Q230" s="1424">
        <f t="shared" ref="Q230" si="85">S230+U230+W230+Y230</f>
        <v>2032000</v>
      </c>
      <c r="R230" s="1402"/>
      <c r="S230" s="1402"/>
      <c r="T230" s="1402"/>
      <c r="U230" s="1402"/>
      <c r="V230" s="1478">
        <f>'단가(사후관리)'!E29</f>
        <v>2032000</v>
      </c>
      <c r="W230" s="1478">
        <f>INT(O230*V230)</f>
        <v>2032000</v>
      </c>
      <c r="X230" s="1402"/>
      <c r="Y230" s="1402"/>
      <c r="Z230" s="1468"/>
    </row>
    <row r="231" spans="1:26" ht="21.95" customHeight="1">
      <c r="A231" s="712"/>
      <c r="B231" s="720" t="s">
        <v>959</v>
      </c>
      <c r="C231" s="727"/>
      <c r="D231" s="722"/>
      <c r="E231" s="719"/>
      <c r="F231" s="719" t="s">
        <v>706</v>
      </c>
      <c r="G231" s="719"/>
      <c r="H231" s="719"/>
      <c r="I231" s="719"/>
      <c r="J231" s="719"/>
      <c r="K231" s="719"/>
      <c r="L231" s="711"/>
      <c r="M231" s="2080" t="s">
        <v>960</v>
      </c>
      <c r="N231" s="2081"/>
      <c r="O231" s="2081"/>
      <c r="P231" s="2081"/>
      <c r="Q231" s="1402"/>
      <c r="R231" s="1410"/>
      <c r="S231" s="1410"/>
      <c r="T231" s="1410"/>
      <c r="U231" s="1410"/>
      <c r="V231" s="1410"/>
      <c r="W231" s="1410"/>
      <c r="X231" s="1402"/>
      <c r="Y231" s="1402"/>
      <c r="Z231" s="1468"/>
    </row>
    <row r="232" spans="1:26" ht="21.95" customHeight="1">
      <c r="A232" s="712"/>
      <c r="B232" s="759"/>
      <c r="C232" s="727"/>
      <c r="D232" s="722"/>
      <c r="E232" s="719"/>
      <c r="F232" s="719"/>
      <c r="G232" s="719"/>
      <c r="H232" s="719"/>
      <c r="I232" s="719"/>
      <c r="J232" s="719"/>
      <c r="K232" s="719"/>
      <c r="L232" s="711"/>
      <c r="M232" s="2080" t="s">
        <v>961</v>
      </c>
      <c r="N232" s="2081"/>
      <c r="O232" s="2081"/>
      <c r="P232" s="2081"/>
      <c r="Q232" s="1402"/>
      <c r="R232" s="1402"/>
      <c r="S232" s="1402"/>
      <c r="T232" s="1402"/>
      <c r="U232" s="1402"/>
      <c r="V232" s="1478"/>
      <c r="W232" s="1478"/>
      <c r="X232" s="1402"/>
      <c r="Y232" s="1402"/>
      <c r="Z232" s="1468"/>
    </row>
    <row r="233" spans="1:26" ht="21.95" customHeight="1">
      <c r="A233" s="712" t="s">
        <v>962</v>
      </c>
      <c r="B233" s="716" t="s">
        <v>963</v>
      </c>
      <c r="C233" s="716"/>
      <c r="D233" s="722"/>
      <c r="E233" s="719">
        <v>61500</v>
      </c>
      <c r="F233" s="719" t="s">
        <v>964</v>
      </c>
      <c r="G233" s="719" t="s">
        <v>965</v>
      </c>
      <c r="H233" s="719">
        <v>1</v>
      </c>
      <c r="I233" s="719" t="s">
        <v>966</v>
      </c>
      <c r="J233" s="719" t="s">
        <v>967</v>
      </c>
      <c r="K233" s="719">
        <f>E233*H233</f>
        <v>61500</v>
      </c>
      <c r="L233" s="711" t="s">
        <v>964</v>
      </c>
      <c r="M233" s="1405"/>
      <c r="N233" s="1406"/>
      <c r="O233" s="1406"/>
      <c r="P233" s="1408"/>
      <c r="Q233" s="1402"/>
      <c r="R233" s="1410"/>
      <c r="S233" s="1410"/>
      <c r="T233" s="1410"/>
      <c r="U233" s="1410"/>
      <c r="V233" s="1410"/>
      <c r="W233" s="1410"/>
      <c r="X233" s="1410"/>
      <c r="Y233" s="1410"/>
      <c r="Z233" s="1468"/>
    </row>
    <row r="234" spans="1:26" ht="21.95" customHeight="1">
      <c r="A234" s="712"/>
      <c r="B234" s="716"/>
      <c r="C234" s="716"/>
      <c r="D234" s="722"/>
      <c r="E234" s="719"/>
      <c r="F234" s="719"/>
      <c r="G234" s="719"/>
      <c r="H234" s="719"/>
      <c r="I234" s="719"/>
      <c r="J234" s="719"/>
      <c r="K234" s="719"/>
      <c r="L234" s="711"/>
      <c r="M234" s="1469"/>
      <c r="N234" s="1408"/>
      <c r="O234" s="1406"/>
      <c r="P234" s="1408"/>
      <c r="Q234" s="1402"/>
      <c r="R234" s="1410"/>
      <c r="S234" s="1410"/>
      <c r="T234" s="1410"/>
      <c r="U234" s="1410"/>
      <c r="V234" s="1402"/>
      <c r="W234" s="1410"/>
      <c r="X234" s="1402"/>
      <c r="Y234" s="1402"/>
      <c r="Z234" s="1468"/>
    </row>
    <row r="235" spans="1:26" ht="21.95" customHeight="1">
      <c r="A235" s="712"/>
      <c r="B235" s="716"/>
      <c r="C235" s="716"/>
      <c r="D235" s="722"/>
      <c r="E235" s="719"/>
      <c r="F235" s="719"/>
      <c r="G235" s="719"/>
      <c r="H235" s="719"/>
      <c r="I235" s="719"/>
      <c r="J235" s="719"/>
      <c r="K235" s="719"/>
      <c r="L235" s="711"/>
      <c r="M235" s="1405"/>
      <c r="N235" s="1408"/>
      <c r="O235" s="1406"/>
      <c r="P235" s="1408"/>
      <c r="Q235" s="1402"/>
      <c r="R235" s="1410"/>
      <c r="S235" s="1410"/>
      <c r="T235" s="1410"/>
      <c r="U235" s="1410"/>
      <c r="V235" s="1410"/>
      <c r="W235" s="1410"/>
      <c r="X235" s="1402"/>
      <c r="Y235" s="1402"/>
      <c r="Z235" s="1468"/>
    </row>
    <row r="236" spans="1:26" ht="21.95" customHeight="1">
      <c r="A236" s="712" t="s">
        <v>968</v>
      </c>
      <c r="B236" s="720" t="s">
        <v>969</v>
      </c>
      <c r="C236" s="720"/>
      <c r="D236" s="722"/>
      <c r="E236" s="719">
        <v>1</v>
      </c>
      <c r="F236" s="719" t="s">
        <v>970</v>
      </c>
      <c r="G236" s="719" t="s">
        <v>967</v>
      </c>
      <c r="H236" s="719"/>
      <c r="I236" s="719" t="s">
        <v>964</v>
      </c>
      <c r="J236" s="719"/>
      <c r="K236" s="719"/>
      <c r="L236" s="711"/>
      <c r="M236" s="1469"/>
      <c r="N236" s="1408"/>
      <c r="O236" s="1406"/>
      <c r="P236" s="1408"/>
      <c r="Q236" s="1402"/>
      <c r="R236" s="1410"/>
      <c r="S236" s="1410"/>
      <c r="T236" s="1410"/>
      <c r="U236" s="1410"/>
      <c r="V236" s="1402"/>
      <c r="W236" s="1410"/>
      <c r="X236" s="1402"/>
      <c r="Y236" s="1402"/>
      <c r="Z236" s="1468"/>
    </row>
    <row r="237" spans="1:26" ht="21.95" customHeight="1">
      <c r="A237" s="712"/>
      <c r="B237" s="720"/>
      <c r="C237" s="720"/>
      <c r="D237" s="722"/>
      <c r="E237" s="719"/>
      <c r="F237" s="719"/>
      <c r="G237" s="719"/>
      <c r="H237" s="719"/>
      <c r="I237" s="719"/>
      <c r="J237" s="719"/>
      <c r="K237" s="719"/>
      <c r="L237" s="711"/>
      <c r="M237" s="1405"/>
      <c r="N237" s="1406"/>
      <c r="O237" s="1406"/>
      <c r="P237" s="1408"/>
      <c r="Q237" s="1402"/>
      <c r="R237" s="1410"/>
      <c r="S237" s="1410"/>
      <c r="T237" s="1410"/>
      <c r="U237" s="1410"/>
      <c r="V237" s="1410"/>
      <c r="W237" s="1410"/>
      <c r="X237" s="1410"/>
      <c r="Y237" s="1410"/>
      <c r="Z237" s="1468"/>
    </row>
    <row r="238" spans="1:26" ht="21.95" customHeight="1">
      <c r="A238" s="712" t="s">
        <v>971</v>
      </c>
      <c r="B238" s="722" t="s">
        <v>223</v>
      </c>
      <c r="C238" s="720">
        <v>2</v>
      </c>
      <c r="D238" s="722" t="s">
        <v>269</v>
      </c>
      <c r="E238" s="719"/>
      <c r="F238" s="719"/>
      <c r="G238" s="719"/>
      <c r="H238" s="719"/>
      <c r="I238" s="719"/>
      <c r="J238" s="719"/>
      <c r="K238" s="719"/>
      <c r="L238" s="711"/>
      <c r="M238" s="1469"/>
      <c r="N238" s="1406"/>
      <c r="O238" s="1406"/>
      <c r="P238" s="1408"/>
      <c r="Q238" s="1402"/>
      <c r="R238" s="1402"/>
      <c r="S238" s="1402"/>
      <c r="T238" s="1402"/>
      <c r="U238" s="1402"/>
      <c r="V238" s="1410"/>
      <c r="W238" s="1410"/>
      <c r="X238" s="1410"/>
      <c r="Y238" s="1410"/>
      <c r="Z238" s="1468"/>
    </row>
    <row r="239" spans="1:26" ht="21.95" customHeight="1">
      <c r="A239" s="725"/>
      <c r="B239" s="722"/>
      <c r="C239" s="720"/>
      <c r="D239" s="722"/>
      <c r="E239" s="719"/>
      <c r="F239" s="719"/>
      <c r="G239" s="719"/>
      <c r="H239" s="719"/>
      <c r="I239" s="719"/>
      <c r="J239" s="719"/>
      <c r="K239" s="719"/>
      <c r="L239" s="711"/>
      <c r="M239" s="1405"/>
      <c r="N239" s="1406"/>
      <c r="O239" s="1406"/>
      <c r="P239" s="1408"/>
      <c r="Q239" s="1402"/>
      <c r="R239" s="1410"/>
      <c r="S239" s="1410"/>
      <c r="T239" s="1410"/>
      <c r="U239" s="1410"/>
      <c r="V239" s="1410"/>
      <c r="W239" s="1410"/>
      <c r="X239" s="1410"/>
      <c r="Y239" s="1410"/>
      <c r="Z239" s="1468"/>
    </row>
    <row r="240" spans="1:26" ht="21.95" customHeight="1">
      <c r="A240" s="712" t="s">
        <v>972</v>
      </c>
      <c r="B240" s="722"/>
      <c r="C240" s="720"/>
      <c r="D240" s="722"/>
      <c r="E240" s="719"/>
      <c r="F240" s="719"/>
      <c r="G240" s="719"/>
      <c r="H240" s="719"/>
      <c r="I240" s="719"/>
      <c r="J240" s="719"/>
      <c r="K240" s="719"/>
      <c r="L240" s="711"/>
      <c r="M240" s="1405"/>
      <c r="N240" s="1406"/>
      <c r="O240" s="1406"/>
      <c r="P240" s="1408"/>
      <c r="Q240" s="1402"/>
      <c r="R240" s="1410"/>
      <c r="S240" s="1410"/>
      <c r="T240" s="1410"/>
      <c r="U240" s="1410"/>
      <c r="V240" s="1410"/>
      <c r="W240" s="1410"/>
      <c r="X240" s="1410"/>
      <c r="Y240" s="1410"/>
      <c r="Z240" s="1468"/>
    </row>
    <row r="241" spans="1:26" ht="21.95" customHeight="1">
      <c r="A241" s="712"/>
      <c r="B241" s="720"/>
      <c r="C241" s="720"/>
      <c r="D241" s="722"/>
      <c r="E241" s="719"/>
      <c r="F241" s="719"/>
      <c r="G241" s="719"/>
      <c r="H241" s="719"/>
      <c r="I241" s="719"/>
      <c r="J241" s="719"/>
      <c r="K241" s="719"/>
      <c r="L241" s="711"/>
      <c r="M241" s="1405"/>
      <c r="N241" s="1406"/>
      <c r="O241" s="1406"/>
      <c r="P241" s="1408"/>
      <c r="Q241" s="1402"/>
      <c r="R241" s="1410"/>
      <c r="S241" s="1410"/>
      <c r="T241" s="1410"/>
      <c r="U241" s="1410"/>
      <c r="V241" s="1410"/>
      <c r="W241" s="1410"/>
      <c r="X241" s="1410"/>
      <c r="Y241" s="1410"/>
      <c r="Z241" s="1468"/>
    </row>
    <row r="242" spans="1:26" ht="21.95" customHeight="1">
      <c r="A242" s="712"/>
      <c r="B242" s="720"/>
      <c r="C242" s="720"/>
      <c r="D242" s="722"/>
      <c r="E242" s="719"/>
      <c r="F242" s="719"/>
      <c r="G242" s="719"/>
      <c r="H242" s="719"/>
      <c r="I242" s="719"/>
      <c r="J242" s="719"/>
      <c r="K242" s="719"/>
      <c r="L242" s="711"/>
      <c r="M242" s="1469"/>
      <c r="N242" s="1408"/>
      <c r="O242" s="1406"/>
      <c r="P242" s="1408"/>
      <c r="Q242" s="1402"/>
      <c r="R242" s="1475"/>
      <c r="S242" s="1402"/>
      <c r="T242" s="1402"/>
      <c r="U242" s="1402"/>
      <c r="V242" s="1410"/>
      <c r="W242" s="1410"/>
      <c r="X242" s="1402"/>
      <c r="Y242" s="1402"/>
      <c r="Z242" s="1468"/>
    </row>
    <row r="243" spans="1:26" ht="21.95" customHeight="1">
      <c r="A243" s="712"/>
      <c r="B243" s="720"/>
      <c r="C243" s="720"/>
      <c r="D243" s="722"/>
      <c r="E243" s="719"/>
      <c r="F243" s="719"/>
      <c r="G243" s="719"/>
      <c r="H243" s="719"/>
      <c r="I243" s="719"/>
      <c r="J243" s="719"/>
      <c r="K243" s="719"/>
      <c r="L243" s="711"/>
      <c r="M243" s="1405"/>
      <c r="N243" s="1406"/>
      <c r="O243" s="1406"/>
      <c r="P243" s="1408"/>
      <c r="Q243" s="1402"/>
      <c r="R243" s="1410"/>
      <c r="S243" s="1410"/>
      <c r="T243" s="1410"/>
      <c r="U243" s="1410"/>
      <c r="V243" s="1410"/>
      <c r="W243" s="1410"/>
      <c r="X243" s="1410"/>
      <c r="Y243" s="1410"/>
      <c r="Z243" s="1468"/>
    </row>
    <row r="244" spans="1:26" ht="21.95" customHeight="1">
      <c r="A244" s="725"/>
      <c r="B244" s="720"/>
      <c r="C244" s="720"/>
      <c r="D244" s="722"/>
      <c r="E244" s="719"/>
      <c r="F244" s="719"/>
      <c r="G244" s="719"/>
      <c r="H244" s="719"/>
      <c r="I244" s="719"/>
      <c r="J244" s="719"/>
      <c r="K244" s="719"/>
      <c r="L244" s="711"/>
      <c r="M244" s="1405"/>
      <c r="N244" s="1406"/>
      <c r="O244" s="1406"/>
      <c r="P244" s="1408"/>
      <c r="Q244" s="1402"/>
      <c r="R244" s="1410"/>
      <c r="S244" s="1410"/>
      <c r="T244" s="1410"/>
      <c r="U244" s="1410"/>
      <c r="V244" s="1410"/>
      <c r="W244" s="1410"/>
      <c r="X244" s="1410"/>
      <c r="Y244" s="1410"/>
      <c r="Z244" s="1468"/>
    </row>
    <row r="245" spans="1:26" ht="21.95" customHeight="1">
      <c r="A245" s="726"/>
      <c r="B245" s="722"/>
      <c r="C245" s="727"/>
      <c r="D245" s="722"/>
      <c r="E245" s="719"/>
      <c r="F245" s="719"/>
      <c r="G245" s="719"/>
      <c r="H245" s="719"/>
      <c r="I245" s="719"/>
      <c r="J245" s="719"/>
      <c r="K245" s="719"/>
      <c r="L245" s="711"/>
      <c r="M245" s="1469"/>
      <c r="N245" s="1406"/>
      <c r="O245" s="1406"/>
      <c r="P245" s="1408"/>
      <c r="Q245" s="1402"/>
      <c r="R245" s="1410"/>
      <c r="S245" s="1402"/>
      <c r="T245" s="1402"/>
      <c r="U245" s="1402"/>
      <c r="V245" s="1410"/>
      <c r="W245" s="1402"/>
      <c r="X245" s="1410"/>
      <c r="Y245" s="1402"/>
      <c r="Z245" s="1468"/>
    </row>
    <row r="246" spans="1:26" ht="21.95" customHeight="1">
      <c r="A246" s="726"/>
      <c r="B246" s="722"/>
      <c r="C246" s="727"/>
      <c r="D246" s="722"/>
      <c r="E246" s="719">
        <f>SUM(G246,I246,K246)</f>
        <v>0</v>
      </c>
      <c r="F246" s="719"/>
      <c r="G246" s="719">
        <f t="shared" ref="G246:G247" si="86">TRUNC(C246*F246,0)</f>
        <v>0</v>
      </c>
      <c r="H246" s="719"/>
      <c r="I246" s="719">
        <f t="shared" ref="I246:I247" si="87">TRUNC(C246*H246,0)</f>
        <v>0</v>
      </c>
      <c r="J246" s="719"/>
      <c r="K246" s="719">
        <f t="shared" ref="K246:K247" si="88">TRUNC(C246*J246,0)</f>
        <v>0</v>
      </c>
      <c r="L246" s="711"/>
      <c r="M246" s="1405"/>
      <c r="N246" s="1406"/>
      <c r="O246" s="1406"/>
      <c r="P246" s="1408"/>
      <c r="Q246" s="1402"/>
      <c r="R246" s="1410"/>
      <c r="S246" s="1410"/>
      <c r="T246" s="1410"/>
      <c r="U246" s="1410"/>
      <c r="V246" s="1410"/>
      <c r="W246" s="1410"/>
      <c r="X246" s="1410"/>
      <c r="Y246" s="1402"/>
      <c r="Z246" s="1468"/>
    </row>
    <row r="247" spans="1:26" ht="21.95" customHeight="1">
      <c r="A247" s="728"/>
      <c r="B247" s="729"/>
      <c r="C247" s="730"/>
      <c r="D247" s="729"/>
      <c r="E247" s="731">
        <f t="shared" ref="E247" si="89">SUM(G247,I247,K247)</f>
        <v>0</v>
      </c>
      <c r="F247" s="731"/>
      <c r="G247" s="731">
        <f t="shared" si="86"/>
        <v>0</v>
      </c>
      <c r="H247" s="731"/>
      <c r="I247" s="731">
        <f t="shared" si="87"/>
        <v>0</v>
      </c>
      <c r="J247" s="731"/>
      <c r="K247" s="731">
        <f t="shared" si="88"/>
        <v>0</v>
      </c>
      <c r="L247" s="732"/>
      <c r="M247" s="1469"/>
      <c r="N247" s="1406"/>
      <c r="O247" s="1476"/>
      <c r="P247" s="1408"/>
      <c r="Q247" s="1402"/>
      <c r="R247" s="1410"/>
      <c r="S247" s="1410"/>
      <c r="T247" s="1410"/>
      <c r="U247" s="1410"/>
      <c r="V247" s="1475"/>
      <c r="W247" s="1410"/>
      <c r="X247" s="1410"/>
      <c r="Y247" s="1410"/>
      <c r="Z247" s="1468"/>
    </row>
    <row r="248" spans="1:26" ht="21.95" customHeight="1">
      <c r="A248" s="733" t="s">
        <v>795</v>
      </c>
      <c r="B248" s="734"/>
      <c r="C248" s="734"/>
      <c r="D248" s="735"/>
      <c r="E248" s="736">
        <f>G248+I248+K248</f>
        <v>61502</v>
      </c>
      <c r="F248" s="737"/>
      <c r="G248" s="736">
        <f>SUM(G230:G247)</f>
        <v>0</v>
      </c>
      <c r="H248" s="737"/>
      <c r="I248" s="738">
        <f>SUM(I230:I247)</f>
        <v>2</v>
      </c>
      <c r="J248" s="737"/>
      <c r="K248" s="736">
        <f>SUM(K230:K247)</f>
        <v>61500</v>
      </c>
      <c r="L248" s="739"/>
      <c r="M248" s="1457" t="s">
        <v>795</v>
      </c>
      <c r="N248" s="1435"/>
      <c r="O248" s="1435"/>
      <c r="P248" s="1436"/>
      <c r="Q248" s="1437">
        <f>S248+U248+W248+Y248</f>
        <v>2032000</v>
      </c>
      <c r="R248" s="1438"/>
      <c r="S248" s="1437">
        <f>SUM(S229:S247)</f>
        <v>0</v>
      </c>
      <c r="T248" s="1437"/>
      <c r="U248" s="1439">
        <f>SUM(U229:U247)</f>
        <v>0</v>
      </c>
      <c r="V248" s="1438"/>
      <c r="W248" s="1437">
        <f>SUM(W229:W247)</f>
        <v>2032000</v>
      </c>
      <c r="X248" s="1438"/>
      <c r="Y248" s="1437">
        <f>SUM(Y229:Y247)</f>
        <v>0</v>
      </c>
      <c r="Z248" s="1440"/>
    </row>
    <row r="249" spans="1:26" ht="21.95" customHeight="1">
      <c r="A249" s="681"/>
      <c r="B249" s="682"/>
      <c r="C249" s="682"/>
      <c r="D249" s="683"/>
      <c r="E249" s="2046" t="s">
        <v>937</v>
      </c>
      <c r="F249" s="2046"/>
      <c r="G249" s="2046"/>
      <c r="H249" s="2046"/>
      <c r="I249" s="684"/>
      <c r="J249" s="684"/>
      <c r="K249" s="684"/>
      <c r="L249" s="685"/>
      <c r="M249" s="1416" t="s">
        <v>1589</v>
      </c>
      <c r="N249" s="1394"/>
      <c r="O249" s="1394"/>
      <c r="P249" s="1393"/>
      <c r="Q249" s="2082" t="s">
        <v>1590</v>
      </c>
      <c r="R249" s="2082"/>
      <c r="S249" s="2082"/>
      <c r="T249" s="2082"/>
      <c r="U249" s="2082"/>
      <c r="V249" s="2082"/>
      <c r="W249" s="1394"/>
      <c r="X249" s="1394"/>
      <c r="Y249" s="1394"/>
      <c r="Z249" s="1417"/>
    </row>
    <row r="250" spans="1:26" ht="21.95" customHeight="1">
      <c r="A250" s="746" t="s">
        <v>947</v>
      </c>
      <c r="B250" s="774" t="s">
        <v>948</v>
      </c>
      <c r="C250" s="774"/>
      <c r="D250" s="774"/>
      <c r="E250" s="775"/>
      <c r="F250" s="775"/>
      <c r="G250" s="775"/>
      <c r="H250" s="775" t="s">
        <v>888</v>
      </c>
      <c r="I250" s="684"/>
      <c r="J250" s="684"/>
      <c r="K250" s="684"/>
      <c r="L250" s="685"/>
      <c r="M250" s="1416"/>
      <c r="N250" s="1394"/>
      <c r="O250" s="1394"/>
      <c r="P250" s="1393"/>
      <c r="Q250" s="1477"/>
      <c r="R250" s="1477"/>
      <c r="S250" s="1477"/>
      <c r="T250" s="1477"/>
      <c r="U250" s="1477"/>
      <c r="V250" s="1477"/>
      <c r="W250" s="1394"/>
      <c r="X250" s="1394"/>
      <c r="Y250" s="1394"/>
      <c r="Z250" s="1417"/>
    </row>
    <row r="251" spans="1:26" ht="21.95" customHeight="1">
      <c r="A251" s="806" t="s">
        <v>949</v>
      </c>
      <c r="B251" s="807"/>
      <c r="C251" s="807"/>
      <c r="D251" s="807"/>
      <c r="E251" s="808"/>
      <c r="F251" s="809"/>
      <c r="G251" s="1270"/>
      <c r="H251" s="811"/>
      <c r="I251" s="812"/>
      <c r="J251" s="812"/>
      <c r="K251" s="813"/>
      <c r="L251" s="814"/>
      <c r="M251" s="1392" t="s">
        <v>787</v>
      </c>
      <c r="N251" s="1418">
        <f>Q273</f>
        <v>2912000</v>
      </c>
      <c r="O251" s="1419" t="s">
        <v>3</v>
      </c>
      <c r="P251" s="1393"/>
      <c r="Q251" s="1979" t="s">
        <v>1579</v>
      </c>
      <c r="R251" s="1979"/>
      <c r="S251" s="1979"/>
      <c r="T251" s="1979"/>
      <c r="U251" s="1979"/>
      <c r="V251" s="1979"/>
      <c r="W251" s="1394"/>
      <c r="X251" s="1394"/>
      <c r="Y251" s="1394"/>
      <c r="Z251" s="1417"/>
    </row>
    <row r="252" spans="1:26" ht="21.95" customHeight="1">
      <c r="A252" s="815"/>
      <c r="B252" s="816"/>
      <c r="C252" s="816"/>
      <c r="D252" s="816"/>
      <c r="E252" s="817"/>
      <c r="F252" s="818"/>
      <c r="G252" s="819"/>
      <c r="H252" s="818"/>
      <c r="I252" s="819"/>
      <c r="J252" s="818"/>
      <c r="K252" s="819"/>
      <c r="L252" s="820"/>
      <c r="M252" s="1980" t="s">
        <v>646</v>
      </c>
      <c r="N252" s="1986" t="s">
        <v>788</v>
      </c>
      <c r="O252" s="1986" t="s">
        <v>118</v>
      </c>
      <c r="P252" s="1986" t="s">
        <v>5</v>
      </c>
      <c r="Q252" s="1987" t="s">
        <v>789</v>
      </c>
      <c r="R252" s="1990" t="s">
        <v>790</v>
      </c>
      <c r="S252" s="2055"/>
      <c r="T252" s="2056" t="s">
        <v>862</v>
      </c>
      <c r="U252" s="2057"/>
      <c r="V252" s="2057"/>
      <c r="W252" s="2057"/>
      <c r="X252" s="2057"/>
      <c r="Y252" s="2058"/>
      <c r="Z252" s="2048" t="s">
        <v>863</v>
      </c>
    </row>
    <row r="253" spans="1:26" ht="21.95" customHeight="1">
      <c r="A253" s="712"/>
      <c r="B253" s="720"/>
      <c r="C253" s="727"/>
      <c r="D253" s="722"/>
      <c r="E253" s="719"/>
      <c r="F253" s="719"/>
      <c r="G253" s="719"/>
      <c r="H253" s="719"/>
      <c r="I253" s="719"/>
      <c r="J253" s="719"/>
      <c r="K253" s="719"/>
      <c r="L253" s="711"/>
      <c r="M253" s="2067"/>
      <c r="N253" s="2051"/>
      <c r="O253" s="2051"/>
      <c r="P253" s="2051"/>
      <c r="Q253" s="2053"/>
      <c r="R253" s="1995" t="s">
        <v>650</v>
      </c>
      <c r="S253" s="1996"/>
      <c r="T253" s="1995" t="s">
        <v>121</v>
      </c>
      <c r="U253" s="1996"/>
      <c r="V253" s="1995" t="s">
        <v>122</v>
      </c>
      <c r="W253" s="1996"/>
      <c r="X253" s="2016" t="s">
        <v>651</v>
      </c>
      <c r="Y253" s="2017"/>
      <c r="Z253" s="2049"/>
    </row>
    <row r="254" spans="1:26" ht="21.95" customHeight="1">
      <c r="A254" s="712" t="s">
        <v>951</v>
      </c>
      <c r="B254" s="720" t="s">
        <v>952</v>
      </c>
      <c r="C254" s="727"/>
      <c r="D254" s="722"/>
      <c r="E254" s="719">
        <v>1</v>
      </c>
      <c r="F254" s="719" t="s">
        <v>706</v>
      </c>
      <c r="G254" s="719"/>
      <c r="H254" s="719" t="s">
        <v>953</v>
      </c>
      <c r="I254" s="821">
        <v>0.5</v>
      </c>
      <c r="J254" s="719" t="s">
        <v>706</v>
      </c>
      <c r="K254" s="719"/>
      <c r="L254" s="711"/>
      <c r="M254" s="2068"/>
      <c r="N254" s="2052"/>
      <c r="O254" s="2052"/>
      <c r="P254" s="2052"/>
      <c r="Q254" s="2054"/>
      <c r="R254" s="1396" t="s">
        <v>4</v>
      </c>
      <c r="S254" s="1396" t="s">
        <v>792</v>
      </c>
      <c r="T254" s="1396" t="s">
        <v>4</v>
      </c>
      <c r="U254" s="1396" t="s">
        <v>793</v>
      </c>
      <c r="V254" s="1396" t="s">
        <v>4</v>
      </c>
      <c r="W254" s="1396" t="s">
        <v>793</v>
      </c>
      <c r="X254" s="1396" t="s">
        <v>4</v>
      </c>
      <c r="Y254" s="1396" t="s">
        <v>793</v>
      </c>
      <c r="Z254" s="2050"/>
    </row>
    <row r="255" spans="1:26" ht="21.95" customHeight="1">
      <c r="A255" s="712"/>
      <c r="B255" s="720" t="s">
        <v>954</v>
      </c>
      <c r="C255" s="727"/>
      <c r="D255" s="722"/>
      <c r="E255" s="719">
        <v>0.5</v>
      </c>
      <c r="F255" s="719" t="s">
        <v>706</v>
      </c>
      <c r="G255" s="719"/>
      <c r="H255" s="719" t="s">
        <v>955</v>
      </c>
      <c r="I255" s="719">
        <v>2</v>
      </c>
      <c r="J255" s="719" t="s">
        <v>706</v>
      </c>
      <c r="K255" s="719"/>
      <c r="L255" s="711"/>
      <c r="M255" s="1469" t="s">
        <v>1591</v>
      </c>
      <c r="N255" s="1406"/>
      <c r="O255" s="1516">
        <v>1</v>
      </c>
      <c r="P255" s="1408" t="s">
        <v>270</v>
      </c>
      <c r="Q255" s="1424">
        <f t="shared" ref="Q255" si="90">S255+U255+W255+Y255</f>
        <v>2912000</v>
      </c>
      <c r="R255" s="1402"/>
      <c r="S255" s="1402"/>
      <c r="T255" s="1402"/>
      <c r="U255" s="1402"/>
      <c r="V255" s="1478">
        <f>'단가(사후관리)'!E30</f>
        <v>2912000</v>
      </c>
      <c r="W255" s="1478">
        <f>INT(O255*V255)</f>
        <v>2912000</v>
      </c>
      <c r="X255" s="1402"/>
      <c r="Y255" s="1402"/>
      <c r="Z255" s="1468"/>
    </row>
    <row r="256" spans="1:26" ht="21.95" customHeight="1">
      <c r="A256" s="712"/>
      <c r="B256" s="720" t="s">
        <v>959</v>
      </c>
      <c r="C256" s="727"/>
      <c r="D256" s="722"/>
      <c r="E256" s="719"/>
      <c r="F256" s="719" t="s">
        <v>706</v>
      </c>
      <c r="G256" s="719"/>
      <c r="H256" s="719"/>
      <c r="I256" s="719"/>
      <c r="J256" s="719"/>
      <c r="K256" s="719"/>
      <c r="L256" s="711"/>
      <c r="M256" s="2080" t="s">
        <v>960</v>
      </c>
      <c r="N256" s="2081"/>
      <c r="O256" s="2081"/>
      <c r="P256" s="2081"/>
      <c r="Q256" s="1402"/>
      <c r="R256" s="1410"/>
      <c r="S256" s="1410"/>
      <c r="T256" s="1410"/>
      <c r="U256" s="1410"/>
      <c r="V256" s="1410"/>
      <c r="W256" s="1410"/>
      <c r="X256" s="1402"/>
      <c r="Y256" s="1402"/>
      <c r="Z256" s="1468"/>
    </row>
    <row r="257" spans="1:26" ht="21.95" customHeight="1">
      <c r="A257" s="712"/>
      <c r="B257" s="759"/>
      <c r="C257" s="727"/>
      <c r="D257" s="722"/>
      <c r="E257" s="719"/>
      <c r="F257" s="719"/>
      <c r="G257" s="719"/>
      <c r="H257" s="719"/>
      <c r="I257" s="719"/>
      <c r="J257" s="719"/>
      <c r="K257" s="719"/>
      <c r="L257" s="711"/>
      <c r="M257" s="2080" t="s">
        <v>961</v>
      </c>
      <c r="N257" s="2081"/>
      <c r="O257" s="2081"/>
      <c r="P257" s="2081"/>
      <c r="Q257" s="1402"/>
      <c r="R257" s="1402"/>
      <c r="S257" s="1402"/>
      <c r="T257" s="1402"/>
      <c r="U257" s="1402"/>
      <c r="V257" s="1478"/>
      <c r="W257" s="1478"/>
      <c r="X257" s="1402"/>
      <c r="Y257" s="1402"/>
      <c r="Z257" s="1468"/>
    </row>
    <row r="258" spans="1:26" ht="21.95" customHeight="1">
      <c r="A258" s="712" t="s">
        <v>962</v>
      </c>
      <c r="B258" s="716" t="s">
        <v>963</v>
      </c>
      <c r="C258" s="716"/>
      <c r="D258" s="722"/>
      <c r="E258" s="719">
        <v>61500</v>
      </c>
      <c r="F258" s="719" t="s">
        <v>964</v>
      </c>
      <c r="G258" s="719" t="s">
        <v>965</v>
      </c>
      <c r="H258" s="719">
        <v>1</v>
      </c>
      <c r="I258" s="719" t="s">
        <v>966</v>
      </c>
      <c r="J258" s="719" t="s">
        <v>967</v>
      </c>
      <c r="K258" s="719">
        <f>E258*H258</f>
        <v>61500</v>
      </c>
      <c r="L258" s="711" t="s">
        <v>964</v>
      </c>
      <c r="M258" s="1405"/>
      <c r="N258" s="1406"/>
      <c r="O258" s="1406"/>
      <c r="P258" s="1408"/>
      <c r="Q258" s="1402"/>
      <c r="R258" s="1410"/>
      <c r="S258" s="1410"/>
      <c r="T258" s="1410"/>
      <c r="U258" s="1410"/>
      <c r="V258" s="1410"/>
      <c r="W258" s="1410"/>
      <c r="X258" s="1410"/>
      <c r="Y258" s="1410"/>
      <c r="Z258" s="1468"/>
    </row>
    <row r="259" spans="1:26" ht="21.95" customHeight="1">
      <c r="A259" s="712"/>
      <c r="B259" s="716"/>
      <c r="C259" s="716"/>
      <c r="D259" s="722"/>
      <c r="E259" s="719"/>
      <c r="F259" s="719"/>
      <c r="G259" s="719"/>
      <c r="H259" s="719"/>
      <c r="I259" s="719"/>
      <c r="J259" s="719"/>
      <c r="K259" s="719"/>
      <c r="L259" s="711"/>
      <c r="M259" s="1469"/>
      <c r="N259" s="1408"/>
      <c r="O259" s="1406"/>
      <c r="P259" s="1408"/>
      <c r="Q259" s="1402"/>
      <c r="R259" s="1410"/>
      <c r="S259" s="1410"/>
      <c r="T259" s="1410"/>
      <c r="U259" s="1410"/>
      <c r="V259" s="1402"/>
      <c r="W259" s="1410"/>
      <c r="X259" s="1402"/>
      <c r="Y259" s="1402"/>
      <c r="Z259" s="1468"/>
    </row>
    <row r="260" spans="1:26" ht="21.95" customHeight="1">
      <c r="A260" s="712"/>
      <c r="B260" s="716"/>
      <c r="C260" s="716"/>
      <c r="D260" s="722"/>
      <c r="E260" s="719"/>
      <c r="F260" s="719"/>
      <c r="G260" s="719"/>
      <c r="H260" s="719"/>
      <c r="I260" s="719"/>
      <c r="J260" s="719"/>
      <c r="K260" s="719"/>
      <c r="L260" s="711"/>
      <c r="M260" s="1405"/>
      <c r="N260" s="1408"/>
      <c r="O260" s="1406"/>
      <c r="P260" s="1408"/>
      <c r="Q260" s="1402"/>
      <c r="R260" s="1410"/>
      <c r="S260" s="1410"/>
      <c r="T260" s="1410"/>
      <c r="U260" s="1410"/>
      <c r="V260" s="1410"/>
      <c r="W260" s="1410"/>
      <c r="X260" s="1402"/>
      <c r="Y260" s="1402"/>
      <c r="Z260" s="1468"/>
    </row>
    <row r="261" spans="1:26" ht="21.95" customHeight="1">
      <c r="A261" s="712" t="s">
        <v>968</v>
      </c>
      <c r="B261" s="720" t="s">
        <v>969</v>
      </c>
      <c r="C261" s="720"/>
      <c r="D261" s="722"/>
      <c r="E261" s="719">
        <v>1</v>
      </c>
      <c r="F261" s="719" t="s">
        <v>970</v>
      </c>
      <c r="G261" s="719" t="s">
        <v>967</v>
      </c>
      <c r="H261" s="719"/>
      <c r="I261" s="719" t="s">
        <v>964</v>
      </c>
      <c r="J261" s="719"/>
      <c r="K261" s="719"/>
      <c r="L261" s="711"/>
      <c r="M261" s="1469"/>
      <c r="N261" s="1408"/>
      <c r="O261" s="1406"/>
      <c r="P261" s="1408"/>
      <c r="Q261" s="1402"/>
      <c r="R261" s="1410"/>
      <c r="S261" s="1410"/>
      <c r="T261" s="1410"/>
      <c r="U261" s="1410"/>
      <c r="V261" s="1402"/>
      <c r="W261" s="1410"/>
      <c r="X261" s="1402"/>
      <c r="Y261" s="1402"/>
      <c r="Z261" s="1468"/>
    </row>
    <row r="262" spans="1:26" ht="21.95" customHeight="1">
      <c r="A262" s="712"/>
      <c r="B262" s="720"/>
      <c r="C262" s="720"/>
      <c r="D262" s="722"/>
      <c r="E262" s="719"/>
      <c r="F262" s="719"/>
      <c r="G262" s="719"/>
      <c r="H262" s="719"/>
      <c r="I262" s="719"/>
      <c r="J262" s="719"/>
      <c r="K262" s="719"/>
      <c r="L262" s="711"/>
      <c r="M262" s="1405"/>
      <c r="N262" s="1406"/>
      <c r="O262" s="1406"/>
      <c r="P262" s="1408"/>
      <c r="Q262" s="1402"/>
      <c r="R262" s="1410"/>
      <c r="S262" s="1410"/>
      <c r="T262" s="1410"/>
      <c r="U262" s="1410"/>
      <c r="V262" s="1410"/>
      <c r="W262" s="1410"/>
      <c r="X262" s="1410"/>
      <c r="Y262" s="1410"/>
      <c r="Z262" s="1468"/>
    </row>
    <row r="263" spans="1:26" ht="21.95" customHeight="1">
      <c r="A263" s="712" t="s">
        <v>971</v>
      </c>
      <c r="B263" s="722" t="s">
        <v>223</v>
      </c>
      <c r="C263" s="720">
        <v>2</v>
      </c>
      <c r="D263" s="722" t="s">
        <v>269</v>
      </c>
      <c r="E263" s="719"/>
      <c r="F263" s="719"/>
      <c r="G263" s="719"/>
      <c r="H263" s="719"/>
      <c r="I263" s="719"/>
      <c r="J263" s="719"/>
      <c r="K263" s="719"/>
      <c r="L263" s="711"/>
      <c r="M263" s="1469"/>
      <c r="N263" s="1406"/>
      <c r="O263" s="1406"/>
      <c r="P263" s="1408"/>
      <c r="Q263" s="1402"/>
      <c r="R263" s="1402"/>
      <c r="S263" s="1402"/>
      <c r="T263" s="1402"/>
      <c r="U263" s="1402"/>
      <c r="V263" s="1410"/>
      <c r="W263" s="1410"/>
      <c r="X263" s="1410"/>
      <c r="Y263" s="1410"/>
      <c r="Z263" s="1468"/>
    </row>
    <row r="264" spans="1:26" ht="21.95" customHeight="1">
      <c r="A264" s="725"/>
      <c r="B264" s="722"/>
      <c r="C264" s="720"/>
      <c r="D264" s="722"/>
      <c r="E264" s="719"/>
      <c r="F264" s="719"/>
      <c r="G264" s="719"/>
      <c r="H264" s="719"/>
      <c r="I264" s="719"/>
      <c r="J264" s="719"/>
      <c r="K264" s="719"/>
      <c r="L264" s="711"/>
      <c r="M264" s="1405"/>
      <c r="N264" s="1406"/>
      <c r="O264" s="1406"/>
      <c r="P264" s="1408"/>
      <c r="Q264" s="1402"/>
      <c r="R264" s="1410"/>
      <c r="S264" s="1410"/>
      <c r="T264" s="1410"/>
      <c r="U264" s="1410"/>
      <c r="V264" s="1410"/>
      <c r="W264" s="1410"/>
      <c r="X264" s="1410"/>
      <c r="Y264" s="1410"/>
      <c r="Z264" s="1468"/>
    </row>
    <row r="265" spans="1:26" ht="21.95" customHeight="1">
      <c r="A265" s="712" t="s">
        <v>972</v>
      </c>
      <c r="B265" s="722"/>
      <c r="C265" s="720"/>
      <c r="D265" s="722"/>
      <c r="E265" s="719"/>
      <c r="F265" s="719"/>
      <c r="G265" s="719"/>
      <c r="H265" s="719"/>
      <c r="I265" s="719"/>
      <c r="J265" s="719"/>
      <c r="K265" s="719"/>
      <c r="L265" s="711"/>
      <c r="M265" s="1405"/>
      <c r="N265" s="1406"/>
      <c r="O265" s="1406"/>
      <c r="P265" s="1408"/>
      <c r="Q265" s="1402"/>
      <c r="R265" s="1410"/>
      <c r="S265" s="1410"/>
      <c r="T265" s="1410"/>
      <c r="U265" s="1410"/>
      <c r="V265" s="1410"/>
      <c r="W265" s="1410"/>
      <c r="X265" s="1410"/>
      <c r="Y265" s="1410"/>
      <c r="Z265" s="1468"/>
    </row>
    <row r="266" spans="1:26" ht="21.95" customHeight="1">
      <c r="A266" s="712"/>
      <c r="B266" s="720"/>
      <c r="C266" s="720"/>
      <c r="D266" s="722"/>
      <c r="E266" s="719"/>
      <c r="F266" s="719"/>
      <c r="G266" s="719"/>
      <c r="H266" s="719"/>
      <c r="I266" s="719"/>
      <c r="J266" s="719"/>
      <c r="K266" s="719"/>
      <c r="L266" s="711"/>
      <c r="M266" s="1405"/>
      <c r="N266" s="1406"/>
      <c r="O266" s="1406"/>
      <c r="P266" s="1408"/>
      <c r="Q266" s="1402"/>
      <c r="R266" s="1410"/>
      <c r="S266" s="1410"/>
      <c r="T266" s="1410"/>
      <c r="U266" s="1410"/>
      <c r="V266" s="1410"/>
      <c r="W266" s="1410"/>
      <c r="X266" s="1410"/>
      <c r="Y266" s="1410"/>
      <c r="Z266" s="1468"/>
    </row>
    <row r="267" spans="1:26" ht="21.95" customHeight="1">
      <c r="A267" s="712"/>
      <c r="B267" s="720"/>
      <c r="C267" s="720"/>
      <c r="D267" s="722"/>
      <c r="E267" s="719"/>
      <c r="F267" s="719"/>
      <c r="G267" s="719"/>
      <c r="H267" s="719"/>
      <c r="I267" s="719"/>
      <c r="J267" s="719"/>
      <c r="K267" s="719"/>
      <c r="L267" s="711"/>
      <c r="M267" s="1469"/>
      <c r="N267" s="1408"/>
      <c r="O267" s="1406"/>
      <c r="P267" s="1408"/>
      <c r="Q267" s="1402"/>
      <c r="R267" s="1475"/>
      <c r="S267" s="1402"/>
      <c r="T267" s="1402"/>
      <c r="U267" s="1402"/>
      <c r="V267" s="1410"/>
      <c r="W267" s="1410"/>
      <c r="X267" s="1402"/>
      <c r="Y267" s="1402"/>
      <c r="Z267" s="1468"/>
    </row>
    <row r="268" spans="1:26" ht="21.95" customHeight="1">
      <c r="A268" s="712"/>
      <c r="B268" s="720"/>
      <c r="C268" s="720"/>
      <c r="D268" s="722"/>
      <c r="E268" s="719"/>
      <c r="F268" s="719"/>
      <c r="G268" s="719"/>
      <c r="H268" s="719"/>
      <c r="I268" s="719"/>
      <c r="J268" s="719"/>
      <c r="K268" s="719"/>
      <c r="L268" s="711"/>
      <c r="M268" s="1405"/>
      <c r="N268" s="1406"/>
      <c r="O268" s="1406"/>
      <c r="P268" s="1408"/>
      <c r="Q268" s="1402"/>
      <c r="R268" s="1410"/>
      <c r="S268" s="1410"/>
      <c r="T268" s="1410"/>
      <c r="U268" s="1410"/>
      <c r="V268" s="1410"/>
      <c r="W268" s="1410"/>
      <c r="X268" s="1410"/>
      <c r="Y268" s="1410"/>
      <c r="Z268" s="1468"/>
    </row>
    <row r="269" spans="1:26" ht="21.95" customHeight="1">
      <c r="A269" s="725"/>
      <c r="B269" s="720"/>
      <c r="C269" s="720"/>
      <c r="D269" s="722"/>
      <c r="E269" s="719"/>
      <c r="F269" s="719"/>
      <c r="G269" s="719"/>
      <c r="H269" s="719"/>
      <c r="I269" s="719"/>
      <c r="J269" s="719"/>
      <c r="K269" s="719"/>
      <c r="L269" s="711"/>
      <c r="M269" s="1405"/>
      <c r="N269" s="1406"/>
      <c r="O269" s="1406"/>
      <c r="P269" s="1408"/>
      <c r="Q269" s="1402"/>
      <c r="R269" s="1410"/>
      <c r="S269" s="1410"/>
      <c r="T269" s="1410"/>
      <c r="U269" s="1410"/>
      <c r="V269" s="1410"/>
      <c r="W269" s="1410"/>
      <c r="X269" s="1410"/>
      <c r="Y269" s="1410"/>
      <c r="Z269" s="1468"/>
    </row>
    <row r="270" spans="1:26" ht="21.95" customHeight="1">
      <c r="A270" s="726"/>
      <c r="B270" s="722"/>
      <c r="C270" s="727"/>
      <c r="D270" s="722"/>
      <c r="E270" s="719"/>
      <c r="F270" s="719"/>
      <c r="G270" s="719"/>
      <c r="H270" s="719"/>
      <c r="I270" s="719"/>
      <c r="J270" s="719"/>
      <c r="K270" s="719"/>
      <c r="L270" s="711"/>
      <c r="M270" s="1469"/>
      <c r="N270" s="1406"/>
      <c r="O270" s="1406"/>
      <c r="P270" s="1408"/>
      <c r="Q270" s="1402"/>
      <c r="R270" s="1410"/>
      <c r="S270" s="1402"/>
      <c r="T270" s="1402"/>
      <c r="U270" s="1402"/>
      <c r="V270" s="1410"/>
      <c r="W270" s="1402"/>
      <c r="X270" s="1410"/>
      <c r="Y270" s="1402"/>
      <c r="Z270" s="1468"/>
    </row>
    <row r="271" spans="1:26" ht="21.95" customHeight="1">
      <c r="A271" s="726"/>
      <c r="B271" s="722"/>
      <c r="C271" s="727"/>
      <c r="D271" s="722"/>
      <c r="E271" s="719">
        <f>SUM(G271,I271,K271)</f>
        <v>0</v>
      </c>
      <c r="F271" s="719"/>
      <c r="G271" s="719">
        <f t="shared" ref="G271:G272" si="91">TRUNC(C271*F271,0)</f>
        <v>0</v>
      </c>
      <c r="H271" s="719"/>
      <c r="I271" s="719">
        <f t="shared" ref="I271:I272" si="92">TRUNC(C271*H271,0)</f>
        <v>0</v>
      </c>
      <c r="J271" s="719"/>
      <c r="K271" s="719">
        <f t="shared" ref="K271:K272" si="93">TRUNC(C271*J271,0)</f>
        <v>0</v>
      </c>
      <c r="L271" s="711"/>
      <c r="M271" s="1405"/>
      <c r="N271" s="1406"/>
      <c r="O271" s="1406"/>
      <c r="P271" s="1408"/>
      <c r="Q271" s="1402"/>
      <c r="R271" s="1410"/>
      <c r="S271" s="1410"/>
      <c r="T271" s="1410"/>
      <c r="U271" s="1410"/>
      <c r="V271" s="1410"/>
      <c r="W271" s="1410"/>
      <c r="X271" s="1410"/>
      <c r="Y271" s="1402"/>
      <c r="Z271" s="1468"/>
    </row>
    <row r="272" spans="1:26" ht="21.95" customHeight="1">
      <c r="A272" s="728"/>
      <c r="B272" s="729"/>
      <c r="C272" s="730"/>
      <c r="D272" s="729"/>
      <c r="E272" s="731">
        <f t="shared" ref="E272" si="94">SUM(G272,I272,K272)</f>
        <v>0</v>
      </c>
      <c r="F272" s="731"/>
      <c r="G272" s="731">
        <f t="shared" si="91"/>
        <v>0</v>
      </c>
      <c r="H272" s="731"/>
      <c r="I272" s="731">
        <f t="shared" si="92"/>
        <v>0</v>
      </c>
      <c r="J272" s="731"/>
      <c r="K272" s="731">
        <f t="shared" si="93"/>
        <v>0</v>
      </c>
      <c r="L272" s="732"/>
      <c r="M272" s="1469"/>
      <c r="N272" s="1406"/>
      <c r="O272" s="1476"/>
      <c r="P272" s="1408"/>
      <c r="Q272" s="1402"/>
      <c r="R272" s="1410"/>
      <c r="S272" s="1410"/>
      <c r="T272" s="1410"/>
      <c r="U272" s="1410"/>
      <c r="V272" s="1475"/>
      <c r="W272" s="1410"/>
      <c r="X272" s="1410"/>
      <c r="Y272" s="1410"/>
      <c r="Z272" s="1468"/>
    </row>
    <row r="273" spans="1:26" ht="21.95" customHeight="1">
      <c r="A273" s="733" t="s">
        <v>795</v>
      </c>
      <c r="B273" s="734"/>
      <c r="C273" s="734"/>
      <c r="D273" s="735"/>
      <c r="E273" s="736">
        <f>G273+I273+K273</f>
        <v>61502</v>
      </c>
      <c r="F273" s="737"/>
      <c r="G273" s="736">
        <f>SUM(G255:G272)</f>
        <v>0</v>
      </c>
      <c r="H273" s="737"/>
      <c r="I273" s="738">
        <f>SUM(I255:I272)</f>
        <v>2</v>
      </c>
      <c r="J273" s="737"/>
      <c r="K273" s="736">
        <f>SUM(K255:K272)</f>
        <v>61500</v>
      </c>
      <c r="L273" s="739"/>
      <c r="M273" s="1457" t="s">
        <v>795</v>
      </c>
      <c r="N273" s="1435"/>
      <c r="O273" s="1435"/>
      <c r="P273" s="1436"/>
      <c r="Q273" s="1437">
        <f>S273+U273+W273+Y273</f>
        <v>2912000</v>
      </c>
      <c r="R273" s="1438"/>
      <c r="S273" s="1437">
        <f>SUM(S254:S272)</f>
        <v>0</v>
      </c>
      <c r="T273" s="1437"/>
      <c r="U273" s="1439">
        <f>SUM(U254:U272)</f>
        <v>0</v>
      </c>
      <c r="V273" s="1438"/>
      <c r="W273" s="1437">
        <f>SUM(W254:W272)</f>
        <v>2912000</v>
      </c>
      <c r="X273" s="1438"/>
      <c r="Y273" s="1437">
        <f>SUM(Y254:Y272)</f>
        <v>0</v>
      </c>
      <c r="Z273" s="1440"/>
    </row>
    <row r="274" spans="1:26" ht="21.95" customHeight="1">
      <c r="A274" s="681"/>
      <c r="B274" s="682"/>
      <c r="C274" s="682"/>
      <c r="D274" s="683"/>
      <c r="E274" s="2046" t="s">
        <v>937</v>
      </c>
      <c r="F274" s="2046"/>
      <c r="G274" s="2046"/>
      <c r="H274" s="2046"/>
      <c r="I274" s="684"/>
      <c r="J274" s="684"/>
      <c r="K274" s="684"/>
      <c r="L274" s="685"/>
      <c r="M274" s="1416" t="s">
        <v>1592</v>
      </c>
      <c r="N274" s="1394"/>
      <c r="O274" s="1394"/>
      <c r="P274" s="1393"/>
      <c r="Q274" s="2082" t="s">
        <v>1593</v>
      </c>
      <c r="R274" s="2082"/>
      <c r="S274" s="2082"/>
      <c r="T274" s="2082"/>
      <c r="U274" s="2082"/>
      <c r="V274" s="2082"/>
      <c r="W274" s="1394"/>
      <c r="X274" s="1394"/>
      <c r="Y274" s="1394"/>
      <c r="Z274" s="1417"/>
    </row>
    <row r="275" spans="1:26" ht="21.95" customHeight="1">
      <c r="A275" s="746" t="s">
        <v>947</v>
      </c>
      <c r="B275" s="774" t="s">
        <v>948</v>
      </c>
      <c r="C275" s="774"/>
      <c r="D275" s="774"/>
      <c r="E275" s="775"/>
      <c r="F275" s="775"/>
      <c r="G275" s="775"/>
      <c r="H275" s="775" t="s">
        <v>888</v>
      </c>
      <c r="I275" s="684"/>
      <c r="J275" s="684"/>
      <c r="K275" s="684"/>
      <c r="L275" s="685"/>
      <c r="M275" s="1416"/>
      <c r="N275" s="1394"/>
      <c r="O275" s="1394"/>
      <c r="P275" s="1393"/>
      <c r="Q275" s="1477"/>
      <c r="R275" s="1477"/>
      <c r="S275" s="1477"/>
      <c r="T275" s="1477"/>
      <c r="U275" s="1477"/>
      <c r="V275" s="1477"/>
      <c r="W275" s="1394"/>
      <c r="X275" s="1394"/>
      <c r="Y275" s="1394"/>
      <c r="Z275" s="1417"/>
    </row>
    <row r="276" spans="1:26" ht="21.95" customHeight="1">
      <c r="A276" s="806" t="s">
        <v>949</v>
      </c>
      <c r="B276" s="807"/>
      <c r="C276" s="807"/>
      <c r="D276" s="807"/>
      <c r="E276" s="808"/>
      <c r="F276" s="809"/>
      <c r="G276" s="1270"/>
      <c r="H276" s="811"/>
      <c r="I276" s="812"/>
      <c r="J276" s="812"/>
      <c r="K276" s="813"/>
      <c r="L276" s="814"/>
      <c r="M276" s="1392" t="s">
        <v>787</v>
      </c>
      <c r="N276" s="1418">
        <f>Q298</f>
        <v>3424000</v>
      </c>
      <c r="O276" s="1419" t="s">
        <v>3</v>
      </c>
      <c r="P276" s="1393"/>
      <c r="Q276" s="1979" t="s">
        <v>1579</v>
      </c>
      <c r="R276" s="1979"/>
      <c r="S276" s="1979"/>
      <c r="T276" s="1979"/>
      <c r="U276" s="1979"/>
      <c r="V276" s="1979"/>
      <c r="W276" s="1394"/>
      <c r="X276" s="1394"/>
      <c r="Y276" s="1394"/>
      <c r="Z276" s="1417"/>
    </row>
    <row r="277" spans="1:26" ht="21.95" customHeight="1">
      <c r="A277" s="815"/>
      <c r="B277" s="816"/>
      <c r="C277" s="816"/>
      <c r="D277" s="816"/>
      <c r="E277" s="817"/>
      <c r="F277" s="818"/>
      <c r="G277" s="819"/>
      <c r="H277" s="818"/>
      <c r="I277" s="819"/>
      <c r="J277" s="818"/>
      <c r="K277" s="819"/>
      <c r="L277" s="820"/>
      <c r="M277" s="1980" t="s">
        <v>646</v>
      </c>
      <c r="N277" s="1986" t="s">
        <v>788</v>
      </c>
      <c r="O277" s="1986" t="s">
        <v>118</v>
      </c>
      <c r="P277" s="1986" t="s">
        <v>5</v>
      </c>
      <c r="Q277" s="1987" t="s">
        <v>789</v>
      </c>
      <c r="R277" s="1990" t="s">
        <v>790</v>
      </c>
      <c r="S277" s="2055"/>
      <c r="T277" s="2056" t="s">
        <v>862</v>
      </c>
      <c r="U277" s="2057"/>
      <c r="V277" s="2057"/>
      <c r="W277" s="2057"/>
      <c r="X277" s="2057"/>
      <c r="Y277" s="2058"/>
      <c r="Z277" s="2048" t="s">
        <v>863</v>
      </c>
    </row>
    <row r="278" spans="1:26" ht="21.95" customHeight="1">
      <c r="A278" s="712"/>
      <c r="B278" s="720"/>
      <c r="C278" s="727"/>
      <c r="D278" s="722"/>
      <c r="E278" s="719"/>
      <c r="F278" s="719"/>
      <c r="G278" s="719"/>
      <c r="H278" s="719"/>
      <c r="I278" s="719"/>
      <c r="J278" s="719"/>
      <c r="K278" s="719"/>
      <c r="L278" s="711"/>
      <c r="M278" s="2067"/>
      <c r="N278" s="2051"/>
      <c r="O278" s="2051"/>
      <c r="P278" s="2051"/>
      <c r="Q278" s="2053"/>
      <c r="R278" s="1995" t="s">
        <v>650</v>
      </c>
      <c r="S278" s="1996"/>
      <c r="T278" s="1995" t="s">
        <v>121</v>
      </c>
      <c r="U278" s="1996"/>
      <c r="V278" s="1995" t="s">
        <v>122</v>
      </c>
      <c r="W278" s="1996"/>
      <c r="X278" s="2016" t="s">
        <v>651</v>
      </c>
      <c r="Y278" s="2017"/>
      <c r="Z278" s="2049"/>
    </row>
    <row r="279" spans="1:26" ht="21.95" customHeight="1">
      <c r="A279" s="712" t="s">
        <v>951</v>
      </c>
      <c r="B279" s="720" t="s">
        <v>952</v>
      </c>
      <c r="C279" s="727"/>
      <c r="D279" s="722"/>
      <c r="E279" s="719">
        <v>1</v>
      </c>
      <c r="F279" s="719" t="s">
        <v>706</v>
      </c>
      <c r="G279" s="719"/>
      <c r="H279" s="719" t="s">
        <v>953</v>
      </c>
      <c r="I279" s="821">
        <v>0.5</v>
      </c>
      <c r="J279" s="719" t="s">
        <v>706</v>
      </c>
      <c r="K279" s="719"/>
      <c r="L279" s="711"/>
      <c r="M279" s="2068"/>
      <c r="N279" s="2052"/>
      <c r="O279" s="2052"/>
      <c r="P279" s="2052"/>
      <c r="Q279" s="2054"/>
      <c r="R279" s="1396" t="s">
        <v>4</v>
      </c>
      <c r="S279" s="1396" t="s">
        <v>792</v>
      </c>
      <c r="T279" s="1396" t="s">
        <v>4</v>
      </c>
      <c r="U279" s="1396" t="s">
        <v>793</v>
      </c>
      <c r="V279" s="1396" t="s">
        <v>4</v>
      </c>
      <c r="W279" s="1396" t="s">
        <v>793</v>
      </c>
      <c r="X279" s="1396" t="s">
        <v>4</v>
      </c>
      <c r="Y279" s="1396" t="s">
        <v>793</v>
      </c>
      <c r="Z279" s="2050"/>
    </row>
    <row r="280" spans="1:26" ht="21.95" customHeight="1">
      <c r="A280" s="712"/>
      <c r="B280" s="720" t="s">
        <v>954</v>
      </c>
      <c r="C280" s="727"/>
      <c r="D280" s="722"/>
      <c r="E280" s="719">
        <v>0.5</v>
      </c>
      <c r="F280" s="719" t="s">
        <v>706</v>
      </c>
      <c r="G280" s="719"/>
      <c r="H280" s="719" t="s">
        <v>955</v>
      </c>
      <c r="I280" s="719">
        <v>2</v>
      </c>
      <c r="J280" s="719" t="s">
        <v>706</v>
      </c>
      <c r="K280" s="719"/>
      <c r="L280" s="711"/>
      <c r="M280" s="1469" t="s">
        <v>1594</v>
      </c>
      <c r="N280" s="1406"/>
      <c r="O280" s="1516">
        <v>1</v>
      </c>
      <c r="P280" s="1408" t="s">
        <v>270</v>
      </c>
      <c r="Q280" s="1424">
        <f t="shared" ref="Q280" si="95">S280+U280+W280+Y280</f>
        <v>3424000</v>
      </c>
      <c r="R280" s="1402"/>
      <c r="S280" s="1402"/>
      <c r="T280" s="1402"/>
      <c r="U280" s="1402"/>
      <c r="V280" s="1478">
        <f>'단가(사후관리)'!E31</f>
        <v>3424000</v>
      </c>
      <c r="W280" s="1478">
        <f>INT(O280*V280)</f>
        <v>3424000</v>
      </c>
      <c r="X280" s="1402"/>
      <c r="Y280" s="1402"/>
      <c r="Z280" s="1468"/>
    </row>
    <row r="281" spans="1:26" ht="21.95" customHeight="1">
      <c r="A281" s="712"/>
      <c r="B281" s="720" t="s">
        <v>959</v>
      </c>
      <c r="C281" s="727"/>
      <c r="D281" s="722"/>
      <c r="E281" s="719"/>
      <c r="F281" s="719" t="s">
        <v>706</v>
      </c>
      <c r="G281" s="719"/>
      <c r="H281" s="719"/>
      <c r="I281" s="719"/>
      <c r="J281" s="719"/>
      <c r="K281" s="719"/>
      <c r="L281" s="711"/>
      <c r="M281" s="2080" t="s">
        <v>960</v>
      </c>
      <c r="N281" s="2081"/>
      <c r="O281" s="2081"/>
      <c r="P281" s="2081"/>
      <c r="Q281" s="1402"/>
      <c r="R281" s="1410"/>
      <c r="S281" s="1410"/>
      <c r="T281" s="1410"/>
      <c r="U281" s="1410"/>
      <c r="V281" s="1410"/>
      <c r="W281" s="1410"/>
      <c r="X281" s="1402"/>
      <c r="Y281" s="1402"/>
      <c r="Z281" s="1468"/>
    </row>
    <row r="282" spans="1:26" ht="21.95" customHeight="1">
      <c r="A282" s="712"/>
      <c r="B282" s="759"/>
      <c r="C282" s="727"/>
      <c r="D282" s="722"/>
      <c r="E282" s="719"/>
      <c r="F282" s="719"/>
      <c r="G282" s="719"/>
      <c r="H282" s="719"/>
      <c r="I282" s="719"/>
      <c r="J282" s="719"/>
      <c r="K282" s="719"/>
      <c r="L282" s="711"/>
      <c r="M282" s="2080" t="s">
        <v>961</v>
      </c>
      <c r="N282" s="2081"/>
      <c r="O282" s="2081"/>
      <c r="P282" s="2081"/>
      <c r="Q282" s="1402"/>
      <c r="R282" s="1402"/>
      <c r="S282" s="1402"/>
      <c r="T282" s="1402"/>
      <c r="U282" s="1402"/>
      <c r="V282" s="1478"/>
      <c r="W282" s="1478"/>
      <c r="X282" s="1402"/>
      <c r="Y282" s="1402"/>
      <c r="Z282" s="1468"/>
    </row>
    <row r="283" spans="1:26" ht="21.95" customHeight="1">
      <c r="A283" s="712" t="s">
        <v>962</v>
      </c>
      <c r="B283" s="716" t="s">
        <v>963</v>
      </c>
      <c r="C283" s="716"/>
      <c r="D283" s="722"/>
      <c r="E283" s="719">
        <v>61500</v>
      </c>
      <c r="F283" s="719" t="s">
        <v>964</v>
      </c>
      <c r="G283" s="719" t="s">
        <v>965</v>
      </c>
      <c r="H283" s="719">
        <v>1</v>
      </c>
      <c r="I283" s="719" t="s">
        <v>966</v>
      </c>
      <c r="J283" s="719" t="s">
        <v>967</v>
      </c>
      <c r="K283" s="719">
        <f>E283*H283</f>
        <v>61500</v>
      </c>
      <c r="L283" s="711" t="s">
        <v>964</v>
      </c>
      <c r="M283" s="1405"/>
      <c r="N283" s="1406"/>
      <c r="O283" s="1406"/>
      <c r="P283" s="1408"/>
      <c r="Q283" s="1402"/>
      <c r="R283" s="1410"/>
      <c r="S283" s="1410"/>
      <c r="T283" s="1410"/>
      <c r="U283" s="1410"/>
      <c r="V283" s="1410"/>
      <c r="W283" s="1410"/>
      <c r="X283" s="1410"/>
      <c r="Y283" s="1410"/>
      <c r="Z283" s="1468"/>
    </row>
    <row r="284" spans="1:26" ht="21.95" customHeight="1">
      <c r="A284" s="712"/>
      <c r="B284" s="716"/>
      <c r="C284" s="716"/>
      <c r="D284" s="722"/>
      <c r="E284" s="719"/>
      <c r="F284" s="719"/>
      <c r="G284" s="719"/>
      <c r="H284" s="719"/>
      <c r="I284" s="719"/>
      <c r="J284" s="719"/>
      <c r="K284" s="719"/>
      <c r="L284" s="711"/>
      <c r="M284" s="1469"/>
      <c r="N284" s="1408"/>
      <c r="O284" s="1406"/>
      <c r="P284" s="1408"/>
      <c r="Q284" s="1402"/>
      <c r="R284" s="1410"/>
      <c r="S284" s="1410"/>
      <c r="T284" s="1410"/>
      <c r="U284" s="1410"/>
      <c r="V284" s="1402"/>
      <c r="W284" s="1410"/>
      <c r="X284" s="1402"/>
      <c r="Y284" s="1402"/>
      <c r="Z284" s="1468"/>
    </row>
    <row r="285" spans="1:26" ht="21.95" customHeight="1">
      <c r="A285" s="712"/>
      <c r="B285" s="716"/>
      <c r="C285" s="716"/>
      <c r="D285" s="722"/>
      <c r="E285" s="719"/>
      <c r="F285" s="719"/>
      <c r="G285" s="719"/>
      <c r="H285" s="719"/>
      <c r="I285" s="719"/>
      <c r="J285" s="719"/>
      <c r="K285" s="719"/>
      <c r="L285" s="711"/>
      <c r="M285" s="1405"/>
      <c r="N285" s="1408"/>
      <c r="O285" s="1406"/>
      <c r="P285" s="1408"/>
      <c r="Q285" s="1402"/>
      <c r="R285" s="1410"/>
      <c r="S285" s="1410"/>
      <c r="T285" s="1410"/>
      <c r="U285" s="1410"/>
      <c r="V285" s="1410"/>
      <c r="W285" s="1410"/>
      <c r="X285" s="1402"/>
      <c r="Y285" s="1402"/>
      <c r="Z285" s="1468"/>
    </row>
    <row r="286" spans="1:26" ht="21.95" customHeight="1">
      <c r="A286" s="712" t="s">
        <v>968</v>
      </c>
      <c r="B286" s="720" t="s">
        <v>969</v>
      </c>
      <c r="C286" s="720"/>
      <c r="D286" s="722"/>
      <c r="E286" s="719">
        <v>1</v>
      </c>
      <c r="F286" s="719" t="s">
        <v>970</v>
      </c>
      <c r="G286" s="719" t="s">
        <v>967</v>
      </c>
      <c r="H286" s="719"/>
      <c r="I286" s="719" t="s">
        <v>964</v>
      </c>
      <c r="J286" s="719"/>
      <c r="K286" s="719"/>
      <c r="L286" s="711"/>
      <c r="M286" s="1469"/>
      <c r="N286" s="1408"/>
      <c r="O286" s="1406"/>
      <c r="P286" s="1408"/>
      <c r="Q286" s="1402"/>
      <c r="R286" s="1410"/>
      <c r="S286" s="1410"/>
      <c r="T286" s="1410"/>
      <c r="U286" s="1410"/>
      <c r="V286" s="1402"/>
      <c r="W286" s="1410"/>
      <c r="X286" s="1402"/>
      <c r="Y286" s="1402"/>
      <c r="Z286" s="1468"/>
    </row>
    <row r="287" spans="1:26" ht="21.95" customHeight="1">
      <c r="A287" s="712"/>
      <c r="B287" s="720"/>
      <c r="C287" s="720"/>
      <c r="D287" s="722"/>
      <c r="E287" s="719"/>
      <c r="F287" s="719"/>
      <c r="G287" s="719"/>
      <c r="H287" s="719"/>
      <c r="I287" s="719"/>
      <c r="J287" s="719"/>
      <c r="K287" s="719"/>
      <c r="L287" s="711"/>
      <c r="M287" s="1405"/>
      <c r="N287" s="1406"/>
      <c r="O287" s="1406"/>
      <c r="P287" s="1408"/>
      <c r="Q287" s="1402"/>
      <c r="R287" s="1410"/>
      <c r="S287" s="1410"/>
      <c r="T287" s="1410"/>
      <c r="U287" s="1410"/>
      <c r="V287" s="1410"/>
      <c r="W287" s="1410"/>
      <c r="X287" s="1410"/>
      <c r="Y287" s="1410"/>
      <c r="Z287" s="1468"/>
    </row>
    <row r="288" spans="1:26" ht="21.95" customHeight="1">
      <c r="A288" s="712" t="s">
        <v>971</v>
      </c>
      <c r="B288" s="722" t="s">
        <v>223</v>
      </c>
      <c r="C288" s="720">
        <v>2</v>
      </c>
      <c r="D288" s="722" t="s">
        <v>269</v>
      </c>
      <c r="E288" s="719"/>
      <c r="F288" s="719"/>
      <c r="G288" s="719"/>
      <c r="H288" s="719"/>
      <c r="I288" s="719"/>
      <c r="J288" s="719"/>
      <c r="K288" s="719"/>
      <c r="L288" s="711"/>
      <c r="M288" s="1469"/>
      <c r="N288" s="1406"/>
      <c r="O288" s="1406"/>
      <c r="P288" s="1408"/>
      <c r="Q288" s="1402"/>
      <c r="R288" s="1402"/>
      <c r="S288" s="1402"/>
      <c r="T288" s="1402"/>
      <c r="U288" s="1402"/>
      <c r="V288" s="1410"/>
      <c r="W288" s="1410"/>
      <c r="X288" s="1410"/>
      <c r="Y288" s="1410"/>
      <c r="Z288" s="1468"/>
    </row>
    <row r="289" spans="1:26" ht="21.95" customHeight="1">
      <c r="A289" s="725"/>
      <c r="B289" s="722"/>
      <c r="C289" s="720"/>
      <c r="D289" s="722"/>
      <c r="E289" s="719"/>
      <c r="F289" s="719"/>
      <c r="G289" s="719"/>
      <c r="H289" s="719"/>
      <c r="I289" s="719"/>
      <c r="J289" s="719"/>
      <c r="K289" s="719"/>
      <c r="L289" s="711"/>
      <c r="M289" s="1405"/>
      <c r="N289" s="1406"/>
      <c r="O289" s="1406"/>
      <c r="P289" s="1408"/>
      <c r="Q289" s="1402"/>
      <c r="R289" s="1410"/>
      <c r="S289" s="1410"/>
      <c r="T289" s="1410"/>
      <c r="U289" s="1410"/>
      <c r="V289" s="1410"/>
      <c r="W289" s="1410"/>
      <c r="X289" s="1410"/>
      <c r="Y289" s="1410"/>
      <c r="Z289" s="1468"/>
    </row>
    <row r="290" spans="1:26" ht="21.95" customHeight="1">
      <c r="A290" s="712" t="s">
        <v>972</v>
      </c>
      <c r="B290" s="722"/>
      <c r="C290" s="720"/>
      <c r="D290" s="722"/>
      <c r="E290" s="719"/>
      <c r="F290" s="719"/>
      <c r="G290" s="719"/>
      <c r="H290" s="719"/>
      <c r="I290" s="719"/>
      <c r="J290" s="719"/>
      <c r="K290" s="719"/>
      <c r="L290" s="711"/>
      <c r="M290" s="1405"/>
      <c r="N290" s="1406"/>
      <c r="O290" s="1406"/>
      <c r="P290" s="1408"/>
      <c r="Q290" s="1402"/>
      <c r="R290" s="1410"/>
      <c r="S290" s="1410"/>
      <c r="T290" s="1410"/>
      <c r="U290" s="1410"/>
      <c r="V290" s="1410"/>
      <c r="W290" s="1410"/>
      <c r="X290" s="1410"/>
      <c r="Y290" s="1410"/>
      <c r="Z290" s="1468"/>
    </row>
    <row r="291" spans="1:26" ht="21.95" customHeight="1">
      <c r="A291" s="712"/>
      <c r="B291" s="720"/>
      <c r="C291" s="720"/>
      <c r="D291" s="722"/>
      <c r="E291" s="719"/>
      <c r="F291" s="719"/>
      <c r="G291" s="719"/>
      <c r="H291" s="719"/>
      <c r="I291" s="719"/>
      <c r="J291" s="719"/>
      <c r="K291" s="719"/>
      <c r="L291" s="711"/>
      <c r="M291" s="1405"/>
      <c r="N291" s="1406"/>
      <c r="O291" s="1406"/>
      <c r="P291" s="1408"/>
      <c r="Q291" s="1402"/>
      <c r="R291" s="1410"/>
      <c r="S291" s="1410"/>
      <c r="T291" s="1410"/>
      <c r="U291" s="1410"/>
      <c r="V291" s="1410"/>
      <c r="W291" s="1410"/>
      <c r="X291" s="1410"/>
      <c r="Y291" s="1410"/>
      <c r="Z291" s="1468"/>
    </row>
    <row r="292" spans="1:26" ht="21.95" customHeight="1">
      <c r="A292" s="712"/>
      <c r="B292" s="720"/>
      <c r="C292" s="720"/>
      <c r="D292" s="722"/>
      <c r="E292" s="719"/>
      <c r="F292" s="719"/>
      <c r="G292" s="719"/>
      <c r="H292" s="719"/>
      <c r="I292" s="719"/>
      <c r="J292" s="719"/>
      <c r="K292" s="719"/>
      <c r="L292" s="711"/>
      <c r="M292" s="1469"/>
      <c r="N292" s="1408"/>
      <c r="O292" s="1406"/>
      <c r="P292" s="1408"/>
      <c r="Q292" s="1402"/>
      <c r="R292" s="1475"/>
      <c r="S292" s="1402"/>
      <c r="T292" s="1402"/>
      <c r="U292" s="1402"/>
      <c r="V292" s="1410"/>
      <c r="W292" s="1410"/>
      <c r="X292" s="1402"/>
      <c r="Y292" s="1402"/>
      <c r="Z292" s="1468"/>
    </row>
    <row r="293" spans="1:26" ht="21.95" customHeight="1">
      <c r="A293" s="712"/>
      <c r="B293" s="720"/>
      <c r="C293" s="720"/>
      <c r="D293" s="722"/>
      <c r="E293" s="719"/>
      <c r="F293" s="719"/>
      <c r="G293" s="719"/>
      <c r="H293" s="719"/>
      <c r="I293" s="719"/>
      <c r="J293" s="719"/>
      <c r="K293" s="719"/>
      <c r="L293" s="711"/>
      <c r="M293" s="1405"/>
      <c r="N293" s="1406"/>
      <c r="O293" s="1406"/>
      <c r="P293" s="1408"/>
      <c r="Q293" s="1402"/>
      <c r="R293" s="1410"/>
      <c r="S293" s="1410"/>
      <c r="T293" s="1410"/>
      <c r="U293" s="1410"/>
      <c r="V293" s="1410"/>
      <c r="W293" s="1410"/>
      <c r="X293" s="1410"/>
      <c r="Y293" s="1410"/>
      <c r="Z293" s="1468"/>
    </row>
    <row r="294" spans="1:26" ht="21.95" customHeight="1">
      <c r="A294" s="725"/>
      <c r="B294" s="720"/>
      <c r="C294" s="720"/>
      <c r="D294" s="722"/>
      <c r="E294" s="719"/>
      <c r="F294" s="719"/>
      <c r="G294" s="719"/>
      <c r="H294" s="719"/>
      <c r="I294" s="719"/>
      <c r="J294" s="719"/>
      <c r="K294" s="719"/>
      <c r="L294" s="711"/>
      <c r="M294" s="1405"/>
      <c r="N294" s="1406"/>
      <c r="O294" s="1406"/>
      <c r="P294" s="1408"/>
      <c r="Q294" s="1402"/>
      <c r="R294" s="1410"/>
      <c r="S294" s="1410"/>
      <c r="T294" s="1410"/>
      <c r="U294" s="1410"/>
      <c r="V294" s="1410"/>
      <c r="W294" s="1410"/>
      <c r="X294" s="1410"/>
      <c r="Y294" s="1410"/>
      <c r="Z294" s="1468"/>
    </row>
    <row r="295" spans="1:26" ht="21.95" customHeight="1">
      <c r="A295" s="726"/>
      <c r="B295" s="722"/>
      <c r="C295" s="727"/>
      <c r="D295" s="722"/>
      <c r="E295" s="719"/>
      <c r="F295" s="719"/>
      <c r="G295" s="719"/>
      <c r="H295" s="719"/>
      <c r="I295" s="719"/>
      <c r="J295" s="719"/>
      <c r="K295" s="719"/>
      <c r="L295" s="711"/>
      <c r="M295" s="1469"/>
      <c r="N295" s="1406"/>
      <c r="O295" s="1406"/>
      <c r="P295" s="1408"/>
      <c r="Q295" s="1402"/>
      <c r="R295" s="1410"/>
      <c r="S295" s="1402"/>
      <c r="T295" s="1402"/>
      <c r="U295" s="1402"/>
      <c r="V295" s="1410"/>
      <c r="W295" s="1402"/>
      <c r="X295" s="1410"/>
      <c r="Y295" s="1402"/>
      <c r="Z295" s="1468"/>
    </row>
    <row r="296" spans="1:26" ht="21.95" customHeight="1">
      <c r="A296" s="726"/>
      <c r="B296" s="722"/>
      <c r="C296" s="727"/>
      <c r="D296" s="722"/>
      <c r="E296" s="719">
        <f>SUM(G296,I296,K296)</f>
        <v>0</v>
      </c>
      <c r="F296" s="719"/>
      <c r="G296" s="719">
        <f t="shared" ref="G296:G297" si="96">TRUNC(C296*F296,0)</f>
        <v>0</v>
      </c>
      <c r="H296" s="719"/>
      <c r="I296" s="719">
        <f t="shared" ref="I296:I297" si="97">TRUNC(C296*H296,0)</f>
        <v>0</v>
      </c>
      <c r="J296" s="719"/>
      <c r="K296" s="719">
        <f t="shared" ref="K296:K297" si="98">TRUNC(C296*J296,0)</f>
        <v>0</v>
      </c>
      <c r="L296" s="711"/>
      <c r="M296" s="1405"/>
      <c r="N296" s="1406"/>
      <c r="O296" s="1406"/>
      <c r="P296" s="1408"/>
      <c r="Q296" s="1402"/>
      <c r="R296" s="1410"/>
      <c r="S296" s="1410"/>
      <c r="T296" s="1410"/>
      <c r="U296" s="1410"/>
      <c r="V296" s="1410"/>
      <c r="W296" s="1410"/>
      <c r="X296" s="1410"/>
      <c r="Y296" s="1402"/>
      <c r="Z296" s="1468"/>
    </row>
    <row r="297" spans="1:26" ht="21.95" customHeight="1">
      <c r="A297" s="728"/>
      <c r="B297" s="729"/>
      <c r="C297" s="730"/>
      <c r="D297" s="729"/>
      <c r="E297" s="731">
        <f t="shared" ref="E297" si="99">SUM(G297,I297,K297)</f>
        <v>0</v>
      </c>
      <c r="F297" s="731"/>
      <c r="G297" s="731">
        <f t="shared" si="96"/>
        <v>0</v>
      </c>
      <c r="H297" s="731"/>
      <c r="I297" s="731">
        <f t="shared" si="97"/>
        <v>0</v>
      </c>
      <c r="J297" s="731"/>
      <c r="K297" s="731">
        <f t="shared" si="98"/>
        <v>0</v>
      </c>
      <c r="L297" s="732"/>
      <c r="M297" s="1469"/>
      <c r="N297" s="1406"/>
      <c r="O297" s="1476"/>
      <c r="P297" s="1408"/>
      <c r="Q297" s="1402"/>
      <c r="R297" s="1410"/>
      <c r="S297" s="1410"/>
      <c r="T297" s="1410"/>
      <c r="U297" s="1410"/>
      <c r="V297" s="1475"/>
      <c r="W297" s="1410"/>
      <c r="X297" s="1410"/>
      <c r="Y297" s="1410"/>
      <c r="Z297" s="1468"/>
    </row>
    <row r="298" spans="1:26" ht="21.95" customHeight="1">
      <c r="A298" s="733" t="s">
        <v>795</v>
      </c>
      <c r="B298" s="734"/>
      <c r="C298" s="734"/>
      <c r="D298" s="735"/>
      <c r="E298" s="736">
        <f>G298+I298+K298</f>
        <v>61502</v>
      </c>
      <c r="F298" s="737"/>
      <c r="G298" s="736">
        <f>SUM(G280:G297)</f>
        <v>0</v>
      </c>
      <c r="H298" s="737"/>
      <c r="I298" s="738">
        <f>SUM(I280:I297)</f>
        <v>2</v>
      </c>
      <c r="J298" s="737"/>
      <c r="K298" s="736">
        <f>SUM(K280:K297)</f>
        <v>61500</v>
      </c>
      <c r="L298" s="739"/>
      <c r="M298" s="1457" t="s">
        <v>795</v>
      </c>
      <c r="N298" s="1435"/>
      <c r="O298" s="1435"/>
      <c r="P298" s="1436"/>
      <c r="Q298" s="1437">
        <f>S298+U298+W298+Y298</f>
        <v>3424000</v>
      </c>
      <c r="R298" s="1438"/>
      <c r="S298" s="1437">
        <f>SUM(S279:S297)</f>
        <v>0</v>
      </c>
      <c r="T298" s="1437"/>
      <c r="U298" s="1439">
        <f>SUM(U279:U297)</f>
        <v>0</v>
      </c>
      <c r="V298" s="1438"/>
      <c r="W298" s="1437">
        <f>SUM(W279:W297)</f>
        <v>3424000</v>
      </c>
      <c r="X298" s="1438"/>
      <c r="Y298" s="1437">
        <f>SUM(Y279:Y297)</f>
        <v>0</v>
      </c>
      <c r="Z298" s="1440"/>
    </row>
    <row r="299" spans="1:26" ht="21.95" customHeight="1">
      <c r="A299" s="681"/>
      <c r="B299" s="682"/>
      <c r="C299" s="682"/>
      <c r="D299" s="683"/>
      <c r="E299" s="2046" t="s">
        <v>937</v>
      </c>
      <c r="F299" s="2046"/>
      <c r="G299" s="2046"/>
      <c r="H299" s="2046"/>
      <c r="I299" s="684"/>
      <c r="J299" s="684"/>
      <c r="K299" s="684"/>
      <c r="L299" s="685"/>
      <c r="M299" s="1416" t="s">
        <v>1595</v>
      </c>
      <c r="N299" s="1394"/>
      <c r="O299" s="1394"/>
      <c r="P299" s="1393"/>
      <c r="Q299" s="2082" t="s">
        <v>1596</v>
      </c>
      <c r="R299" s="2082"/>
      <c r="S299" s="2082"/>
      <c r="T299" s="2082"/>
      <c r="U299" s="2082"/>
      <c r="V299" s="2082"/>
      <c r="W299" s="1394"/>
      <c r="X299" s="1394"/>
      <c r="Y299" s="1394"/>
      <c r="Z299" s="1417"/>
    </row>
    <row r="300" spans="1:26" ht="21.95" customHeight="1">
      <c r="A300" s="746" t="s">
        <v>947</v>
      </c>
      <c r="B300" s="774" t="s">
        <v>948</v>
      </c>
      <c r="C300" s="774"/>
      <c r="D300" s="774"/>
      <c r="E300" s="775"/>
      <c r="F300" s="775"/>
      <c r="G300" s="775"/>
      <c r="H300" s="775" t="s">
        <v>888</v>
      </c>
      <c r="I300" s="684"/>
      <c r="J300" s="684"/>
      <c r="K300" s="684"/>
      <c r="L300" s="685"/>
      <c r="M300" s="1416"/>
      <c r="N300" s="1394"/>
      <c r="O300" s="1394"/>
      <c r="P300" s="1393"/>
      <c r="Q300" s="1477"/>
      <c r="R300" s="1477"/>
      <c r="S300" s="1477"/>
      <c r="T300" s="1477"/>
      <c r="U300" s="1477"/>
      <c r="V300" s="1477"/>
      <c r="W300" s="1394"/>
      <c r="X300" s="1394"/>
      <c r="Y300" s="1394"/>
      <c r="Z300" s="1417"/>
    </row>
    <row r="301" spans="1:26" ht="21.95" customHeight="1">
      <c r="A301" s="806" t="s">
        <v>949</v>
      </c>
      <c r="B301" s="807"/>
      <c r="C301" s="807"/>
      <c r="D301" s="807"/>
      <c r="E301" s="808"/>
      <c r="F301" s="809"/>
      <c r="G301" s="1270"/>
      <c r="H301" s="811"/>
      <c r="I301" s="812"/>
      <c r="J301" s="812"/>
      <c r="K301" s="813"/>
      <c r="L301" s="814"/>
      <c r="M301" s="1392" t="s">
        <v>787</v>
      </c>
      <c r="N301" s="1418">
        <f>Q323</f>
        <v>140000</v>
      </c>
      <c r="O301" s="1419" t="s">
        <v>3</v>
      </c>
      <c r="P301" s="1393"/>
      <c r="Q301" s="1979" t="s">
        <v>1579</v>
      </c>
      <c r="R301" s="1979"/>
      <c r="S301" s="1979"/>
      <c r="T301" s="1979"/>
      <c r="U301" s="1979"/>
      <c r="V301" s="1979"/>
      <c r="W301" s="1394"/>
      <c r="X301" s="1394"/>
      <c r="Y301" s="1394"/>
      <c r="Z301" s="1417"/>
    </row>
    <row r="302" spans="1:26" ht="21.95" customHeight="1">
      <c r="A302" s="815"/>
      <c r="B302" s="816"/>
      <c r="C302" s="816"/>
      <c r="D302" s="816"/>
      <c r="E302" s="817"/>
      <c r="F302" s="818"/>
      <c r="G302" s="819"/>
      <c r="H302" s="818"/>
      <c r="I302" s="819"/>
      <c r="J302" s="818"/>
      <c r="K302" s="819"/>
      <c r="L302" s="820"/>
      <c r="M302" s="1980" t="s">
        <v>646</v>
      </c>
      <c r="N302" s="1986" t="s">
        <v>788</v>
      </c>
      <c r="O302" s="1986" t="s">
        <v>118</v>
      </c>
      <c r="P302" s="1986" t="s">
        <v>5</v>
      </c>
      <c r="Q302" s="1987" t="s">
        <v>789</v>
      </c>
      <c r="R302" s="1990" t="s">
        <v>790</v>
      </c>
      <c r="S302" s="2055"/>
      <c r="T302" s="2056" t="s">
        <v>862</v>
      </c>
      <c r="U302" s="2057"/>
      <c r="V302" s="2057"/>
      <c r="W302" s="2057"/>
      <c r="X302" s="2057"/>
      <c r="Y302" s="2058"/>
      <c r="Z302" s="2048" t="s">
        <v>863</v>
      </c>
    </row>
    <row r="303" spans="1:26" ht="21.95" customHeight="1">
      <c r="A303" s="712"/>
      <c r="B303" s="720"/>
      <c r="C303" s="727"/>
      <c r="D303" s="722"/>
      <c r="E303" s="719"/>
      <c r="F303" s="719"/>
      <c r="G303" s="719"/>
      <c r="H303" s="719"/>
      <c r="I303" s="719"/>
      <c r="J303" s="719"/>
      <c r="K303" s="719"/>
      <c r="L303" s="711"/>
      <c r="M303" s="2067"/>
      <c r="N303" s="2051"/>
      <c r="O303" s="2051"/>
      <c r="P303" s="2051"/>
      <c r="Q303" s="2053"/>
      <c r="R303" s="1995" t="s">
        <v>650</v>
      </c>
      <c r="S303" s="1996"/>
      <c r="T303" s="1995" t="s">
        <v>121</v>
      </c>
      <c r="U303" s="1996"/>
      <c r="V303" s="1995" t="s">
        <v>122</v>
      </c>
      <c r="W303" s="1996"/>
      <c r="X303" s="2016" t="s">
        <v>651</v>
      </c>
      <c r="Y303" s="2017"/>
      <c r="Z303" s="2049"/>
    </row>
    <row r="304" spans="1:26" ht="21.95" customHeight="1">
      <c r="A304" s="712" t="s">
        <v>951</v>
      </c>
      <c r="B304" s="720" t="s">
        <v>952</v>
      </c>
      <c r="C304" s="727"/>
      <c r="D304" s="722"/>
      <c r="E304" s="719">
        <v>1</v>
      </c>
      <c r="F304" s="719" t="s">
        <v>706</v>
      </c>
      <c r="G304" s="719"/>
      <c r="H304" s="719" t="s">
        <v>953</v>
      </c>
      <c r="I304" s="821">
        <v>0.5</v>
      </c>
      <c r="J304" s="719" t="s">
        <v>706</v>
      </c>
      <c r="K304" s="719"/>
      <c r="L304" s="711"/>
      <c r="M304" s="2068"/>
      <c r="N304" s="2052"/>
      <c r="O304" s="2052"/>
      <c r="P304" s="2052"/>
      <c r="Q304" s="2054"/>
      <c r="R304" s="1396" t="s">
        <v>4</v>
      </c>
      <c r="S304" s="1396" t="s">
        <v>792</v>
      </c>
      <c r="T304" s="1396" t="s">
        <v>4</v>
      </c>
      <c r="U304" s="1396" t="s">
        <v>793</v>
      </c>
      <c r="V304" s="1396" t="s">
        <v>4</v>
      </c>
      <c r="W304" s="1396" t="s">
        <v>793</v>
      </c>
      <c r="X304" s="1396" t="s">
        <v>4</v>
      </c>
      <c r="Y304" s="1396" t="s">
        <v>793</v>
      </c>
      <c r="Z304" s="2050"/>
    </row>
    <row r="305" spans="1:26" ht="21.95" customHeight="1">
      <c r="A305" s="712"/>
      <c r="B305" s="720" t="s">
        <v>954</v>
      </c>
      <c r="C305" s="727"/>
      <c r="D305" s="722"/>
      <c r="E305" s="719">
        <v>0.5</v>
      </c>
      <c r="F305" s="719" t="s">
        <v>706</v>
      </c>
      <c r="G305" s="719"/>
      <c r="H305" s="719" t="s">
        <v>955</v>
      </c>
      <c r="I305" s="719">
        <v>2</v>
      </c>
      <c r="J305" s="719" t="s">
        <v>706</v>
      </c>
      <c r="K305" s="719"/>
      <c r="L305" s="711"/>
      <c r="M305" s="1469" t="s">
        <v>1597</v>
      </c>
      <c r="N305" s="1406"/>
      <c r="O305" s="1516">
        <v>1</v>
      </c>
      <c r="P305" s="1408" t="s">
        <v>270</v>
      </c>
      <c r="Q305" s="1424">
        <f t="shared" ref="Q305" si="100">S305+U305+W305+Y305</f>
        <v>140000</v>
      </c>
      <c r="R305" s="1402"/>
      <c r="S305" s="1402"/>
      <c r="T305" s="1402"/>
      <c r="U305" s="1402"/>
      <c r="V305" s="1478">
        <f>'단가(사후관리)'!E32</f>
        <v>140000</v>
      </c>
      <c r="W305" s="1478">
        <f>INT(O305*V305)</f>
        <v>140000</v>
      </c>
      <c r="X305" s="1402"/>
      <c r="Y305" s="1402"/>
      <c r="Z305" s="1468"/>
    </row>
    <row r="306" spans="1:26" ht="21.95" customHeight="1">
      <c r="A306" s="712"/>
      <c r="B306" s="720" t="s">
        <v>959</v>
      </c>
      <c r="C306" s="727"/>
      <c r="D306" s="722"/>
      <c r="E306" s="719"/>
      <c r="F306" s="719" t="s">
        <v>706</v>
      </c>
      <c r="G306" s="719"/>
      <c r="H306" s="719"/>
      <c r="I306" s="719"/>
      <c r="J306" s="719"/>
      <c r="K306" s="719"/>
      <c r="L306" s="711"/>
      <c r="M306" s="2080" t="s">
        <v>960</v>
      </c>
      <c r="N306" s="2081"/>
      <c r="O306" s="2081"/>
      <c r="P306" s="2081"/>
      <c r="Q306" s="1402"/>
      <c r="R306" s="1410"/>
      <c r="S306" s="1410"/>
      <c r="T306" s="1410"/>
      <c r="U306" s="1410"/>
      <c r="V306" s="1410"/>
      <c r="W306" s="1410"/>
      <c r="X306" s="1402"/>
      <c r="Y306" s="1402"/>
      <c r="Z306" s="1468"/>
    </row>
    <row r="307" spans="1:26" ht="21.95" customHeight="1">
      <c r="A307" s="712"/>
      <c r="B307" s="759"/>
      <c r="C307" s="727"/>
      <c r="D307" s="722"/>
      <c r="E307" s="719"/>
      <c r="F307" s="719"/>
      <c r="G307" s="719"/>
      <c r="H307" s="719"/>
      <c r="I307" s="719"/>
      <c r="J307" s="719"/>
      <c r="K307" s="719"/>
      <c r="L307" s="711"/>
      <c r="M307" s="2080" t="s">
        <v>961</v>
      </c>
      <c r="N307" s="2081"/>
      <c r="O307" s="2081"/>
      <c r="P307" s="2081"/>
      <c r="Q307" s="1402"/>
      <c r="R307" s="1402"/>
      <c r="S307" s="1402"/>
      <c r="T307" s="1402"/>
      <c r="U307" s="1402"/>
      <c r="V307" s="1478"/>
      <c r="W307" s="1478"/>
      <c r="X307" s="1402"/>
      <c r="Y307" s="1402"/>
      <c r="Z307" s="1468"/>
    </row>
    <row r="308" spans="1:26" ht="21.95" customHeight="1">
      <c r="A308" s="712" t="s">
        <v>962</v>
      </c>
      <c r="B308" s="716" t="s">
        <v>963</v>
      </c>
      <c r="C308" s="716"/>
      <c r="D308" s="722"/>
      <c r="E308" s="719">
        <v>61500</v>
      </c>
      <c r="F308" s="719" t="s">
        <v>964</v>
      </c>
      <c r="G308" s="719" t="s">
        <v>965</v>
      </c>
      <c r="H308" s="719">
        <v>1</v>
      </c>
      <c r="I308" s="719" t="s">
        <v>966</v>
      </c>
      <c r="J308" s="719" t="s">
        <v>967</v>
      </c>
      <c r="K308" s="719">
        <f>E308*H308</f>
        <v>61500</v>
      </c>
      <c r="L308" s="711" t="s">
        <v>964</v>
      </c>
      <c r="M308" s="1405"/>
      <c r="N308" s="1406"/>
      <c r="O308" s="1406"/>
      <c r="P308" s="1408"/>
      <c r="Q308" s="1402"/>
      <c r="R308" s="1410"/>
      <c r="S308" s="1410"/>
      <c r="T308" s="1410"/>
      <c r="U308" s="1410"/>
      <c r="V308" s="1410"/>
      <c r="W308" s="1410"/>
      <c r="X308" s="1410"/>
      <c r="Y308" s="1410"/>
      <c r="Z308" s="1468"/>
    </row>
    <row r="309" spans="1:26" ht="21.95" customHeight="1">
      <c r="A309" s="712"/>
      <c r="B309" s="716"/>
      <c r="C309" s="716"/>
      <c r="D309" s="722"/>
      <c r="E309" s="719"/>
      <c r="F309" s="719"/>
      <c r="G309" s="719"/>
      <c r="H309" s="719"/>
      <c r="I309" s="719"/>
      <c r="J309" s="719"/>
      <c r="K309" s="719"/>
      <c r="L309" s="711"/>
      <c r="M309" s="1469"/>
      <c r="N309" s="1408"/>
      <c r="O309" s="1406"/>
      <c r="P309" s="1408"/>
      <c r="Q309" s="1402"/>
      <c r="R309" s="1410"/>
      <c r="S309" s="1410"/>
      <c r="T309" s="1410"/>
      <c r="U309" s="1410"/>
      <c r="V309" s="1402"/>
      <c r="W309" s="1410"/>
      <c r="X309" s="1402"/>
      <c r="Y309" s="1402"/>
      <c r="Z309" s="1468"/>
    </row>
    <row r="310" spans="1:26" ht="21.95" customHeight="1">
      <c r="A310" s="712"/>
      <c r="B310" s="716"/>
      <c r="C310" s="716"/>
      <c r="D310" s="722"/>
      <c r="E310" s="719"/>
      <c r="F310" s="719"/>
      <c r="G310" s="719"/>
      <c r="H310" s="719"/>
      <c r="I310" s="719"/>
      <c r="J310" s="719"/>
      <c r="K310" s="719"/>
      <c r="L310" s="711"/>
      <c r="M310" s="1405"/>
      <c r="N310" s="1408"/>
      <c r="O310" s="1406"/>
      <c r="P310" s="1408"/>
      <c r="Q310" s="1402"/>
      <c r="R310" s="1410"/>
      <c r="S310" s="1410"/>
      <c r="T310" s="1410"/>
      <c r="U310" s="1410"/>
      <c r="V310" s="1410"/>
      <c r="W310" s="1410"/>
      <c r="X310" s="1402"/>
      <c r="Y310" s="1402"/>
      <c r="Z310" s="1468"/>
    </row>
    <row r="311" spans="1:26" ht="21.95" customHeight="1">
      <c r="A311" s="712" t="s">
        <v>968</v>
      </c>
      <c r="B311" s="720" t="s">
        <v>969</v>
      </c>
      <c r="C311" s="720"/>
      <c r="D311" s="722"/>
      <c r="E311" s="719">
        <v>1</v>
      </c>
      <c r="F311" s="719" t="s">
        <v>970</v>
      </c>
      <c r="G311" s="719" t="s">
        <v>967</v>
      </c>
      <c r="H311" s="719"/>
      <c r="I311" s="719" t="s">
        <v>964</v>
      </c>
      <c r="J311" s="719"/>
      <c r="K311" s="719"/>
      <c r="L311" s="711"/>
      <c r="M311" s="1469"/>
      <c r="N311" s="1408"/>
      <c r="O311" s="1406"/>
      <c r="P311" s="1408"/>
      <c r="Q311" s="1402"/>
      <c r="R311" s="1410"/>
      <c r="S311" s="1410"/>
      <c r="T311" s="1410"/>
      <c r="U311" s="1410"/>
      <c r="V311" s="1402"/>
      <c r="W311" s="1410"/>
      <c r="X311" s="1402"/>
      <c r="Y311" s="1402"/>
      <c r="Z311" s="1468"/>
    </row>
    <row r="312" spans="1:26" ht="21.95" customHeight="1">
      <c r="A312" s="712"/>
      <c r="B312" s="720"/>
      <c r="C312" s="720"/>
      <c r="D312" s="722"/>
      <c r="E312" s="719"/>
      <c r="F312" s="719"/>
      <c r="G312" s="719"/>
      <c r="H312" s="719"/>
      <c r="I312" s="719"/>
      <c r="J312" s="719"/>
      <c r="K312" s="719"/>
      <c r="L312" s="711"/>
      <c r="M312" s="1405"/>
      <c r="N312" s="1406"/>
      <c r="O312" s="1406"/>
      <c r="P312" s="1408"/>
      <c r="Q312" s="1402"/>
      <c r="R312" s="1410"/>
      <c r="S312" s="1410"/>
      <c r="T312" s="1410"/>
      <c r="U312" s="1410"/>
      <c r="V312" s="1410"/>
      <c r="W312" s="1410"/>
      <c r="X312" s="1410"/>
      <c r="Y312" s="1410"/>
      <c r="Z312" s="1468"/>
    </row>
    <row r="313" spans="1:26" ht="21.95" customHeight="1">
      <c r="A313" s="712" t="s">
        <v>971</v>
      </c>
      <c r="B313" s="722" t="s">
        <v>223</v>
      </c>
      <c r="C313" s="720">
        <v>2</v>
      </c>
      <c r="D313" s="722" t="s">
        <v>269</v>
      </c>
      <c r="E313" s="719"/>
      <c r="F313" s="719"/>
      <c r="G313" s="719"/>
      <c r="H313" s="719"/>
      <c r="I313" s="719"/>
      <c r="J313" s="719"/>
      <c r="K313" s="719"/>
      <c r="L313" s="711"/>
      <c r="M313" s="1469"/>
      <c r="N313" s="1406"/>
      <c r="O313" s="1406"/>
      <c r="P313" s="1408"/>
      <c r="Q313" s="1402"/>
      <c r="R313" s="1402"/>
      <c r="S313" s="1402"/>
      <c r="T313" s="1402"/>
      <c r="U313" s="1402"/>
      <c r="V313" s="1410"/>
      <c r="W313" s="1410"/>
      <c r="X313" s="1410"/>
      <c r="Y313" s="1410"/>
      <c r="Z313" s="1468"/>
    </row>
    <row r="314" spans="1:26" ht="21.95" customHeight="1">
      <c r="A314" s="725"/>
      <c r="B314" s="722"/>
      <c r="C314" s="720"/>
      <c r="D314" s="722"/>
      <c r="E314" s="719"/>
      <c r="F314" s="719"/>
      <c r="G314" s="719"/>
      <c r="H314" s="719"/>
      <c r="I314" s="719"/>
      <c r="J314" s="719"/>
      <c r="K314" s="719"/>
      <c r="L314" s="711"/>
      <c r="M314" s="1405"/>
      <c r="N314" s="1406"/>
      <c r="O314" s="1406"/>
      <c r="P314" s="1408"/>
      <c r="Q314" s="1402"/>
      <c r="R314" s="1410"/>
      <c r="S314" s="1410"/>
      <c r="T314" s="1410"/>
      <c r="U314" s="1410"/>
      <c r="V314" s="1410"/>
      <c r="W314" s="1410"/>
      <c r="X314" s="1410"/>
      <c r="Y314" s="1410"/>
      <c r="Z314" s="1468"/>
    </row>
    <row r="315" spans="1:26" ht="21.95" customHeight="1">
      <c r="A315" s="712" t="s">
        <v>972</v>
      </c>
      <c r="B315" s="722"/>
      <c r="C315" s="720"/>
      <c r="D315" s="722"/>
      <c r="E315" s="719"/>
      <c r="F315" s="719"/>
      <c r="G315" s="719"/>
      <c r="H315" s="719"/>
      <c r="I315" s="719"/>
      <c r="J315" s="719"/>
      <c r="K315" s="719"/>
      <c r="L315" s="711"/>
      <c r="M315" s="1405"/>
      <c r="N315" s="1406"/>
      <c r="O315" s="1406"/>
      <c r="P315" s="1408"/>
      <c r="Q315" s="1402"/>
      <c r="R315" s="1410"/>
      <c r="S315" s="1410"/>
      <c r="T315" s="1410"/>
      <c r="U315" s="1410"/>
      <c r="V315" s="1410"/>
      <c r="W315" s="1410"/>
      <c r="X315" s="1410"/>
      <c r="Y315" s="1410"/>
      <c r="Z315" s="1468"/>
    </row>
    <row r="316" spans="1:26" ht="21.95" customHeight="1">
      <c r="A316" s="712"/>
      <c r="B316" s="720"/>
      <c r="C316" s="720"/>
      <c r="D316" s="722"/>
      <c r="E316" s="719"/>
      <c r="F316" s="719"/>
      <c r="G316" s="719"/>
      <c r="H316" s="719"/>
      <c r="I316" s="719"/>
      <c r="J316" s="719"/>
      <c r="K316" s="719"/>
      <c r="L316" s="711"/>
      <c r="M316" s="1405"/>
      <c r="N316" s="1406"/>
      <c r="O316" s="1406"/>
      <c r="P316" s="1408"/>
      <c r="Q316" s="1402"/>
      <c r="R316" s="1410"/>
      <c r="S316" s="1410"/>
      <c r="T316" s="1410"/>
      <c r="U316" s="1410"/>
      <c r="V316" s="1410"/>
      <c r="W316" s="1410"/>
      <c r="X316" s="1410"/>
      <c r="Y316" s="1410"/>
      <c r="Z316" s="1468"/>
    </row>
    <row r="317" spans="1:26" ht="21.95" customHeight="1">
      <c r="A317" s="712"/>
      <c r="B317" s="720"/>
      <c r="C317" s="720"/>
      <c r="D317" s="722"/>
      <c r="E317" s="719"/>
      <c r="F317" s="719"/>
      <c r="G317" s="719"/>
      <c r="H317" s="719"/>
      <c r="I317" s="719"/>
      <c r="J317" s="719"/>
      <c r="K317" s="719"/>
      <c r="L317" s="711"/>
      <c r="M317" s="1469"/>
      <c r="N317" s="1408"/>
      <c r="O317" s="1406"/>
      <c r="P317" s="1408"/>
      <c r="Q317" s="1402"/>
      <c r="R317" s="1475"/>
      <c r="S317" s="1402"/>
      <c r="T317" s="1402"/>
      <c r="U317" s="1402"/>
      <c r="V317" s="1410"/>
      <c r="W317" s="1410"/>
      <c r="X317" s="1402"/>
      <c r="Y317" s="1402"/>
      <c r="Z317" s="1468"/>
    </row>
    <row r="318" spans="1:26" ht="21.95" customHeight="1">
      <c r="A318" s="712"/>
      <c r="B318" s="720"/>
      <c r="C318" s="720"/>
      <c r="D318" s="722"/>
      <c r="E318" s="719"/>
      <c r="F318" s="719"/>
      <c r="G318" s="719"/>
      <c r="H318" s="719"/>
      <c r="I318" s="719"/>
      <c r="J318" s="719"/>
      <c r="K318" s="719"/>
      <c r="L318" s="711"/>
      <c r="M318" s="1405"/>
      <c r="N318" s="1406"/>
      <c r="O318" s="1406"/>
      <c r="P318" s="1408"/>
      <c r="Q318" s="1402"/>
      <c r="R318" s="1410"/>
      <c r="S318" s="1410"/>
      <c r="T318" s="1410"/>
      <c r="U318" s="1410"/>
      <c r="V318" s="1410"/>
      <c r="W318" s="1410"/>
      <c r="X318" s="1410"/>
      <c r="Y318" s="1410"/>
      <c r="Z318" s="1468"/>
    </row>
    <row r="319" spans="1:26" ht="21.95" customHeight="1">
      <c r="A319" s="725"/>
      <c r="B319" s="720"/>
      <c r="C319" s="720"/>
      <c r="D319" s="722"/>
      <c r="E319" s="719"/>
      <c r="F319" s="719"/>
      <c r="G319" s="719"/>
      <c r="H319" s="719"/>
      <c r="I319" s="719"/>
      <c r="J319" s="719"/>
      <c r="K319" s="719"/>
      <c r="L319" s="711"/>
      <c r="M319" s="1405"/>
      <c r="N319" s="1406"/>
      <c r="O319" s="1406"/>
      <c r="P319" s="1408"/>
      <c r="Q319" s="1402"/>
      <c r="R319" s="1410"/>
      <c r="S319" s="1410"/>
      <c r="T319" s="1410"/>
      <c r="U319" s="1410"/>
      <c r="V319" s="1410"/>
      <c r="W319" s="1410"/>
      <c r="X319" s="1410"/>
      <c r="Y319" s="1410"/>
      <c r="Z319" s="1468"/>
    </row>
    <row r="320" spans="1:26" ht="21.95" customHeight="1">
      <c r="A320" s="726"/>
      <c r="B320" s="722"/>
      <c r="C320" s="727"/>
      <c r="D320" s="722"/>
      <c r="E320" s="719"/>
      <c r="F320" s="719"/>
      <c r="G320" s="719"/>
      <c r="H320" s="719"/>
      <c r="I320" s="719"/>
      <c r="J320" s="719"/>
      <c r="K320" s="719"/>
      <c r="L320" s="711"/>
      <c r="M320" s="1469"/>
      <c r="N320" s="1406"/>
      <c r="O320" s="1406"/>
      <c r="P320" s="1408"/>
      <c r="Q320" s="1402"/>
      <c r="R320" s="1410"/>
      <c r="S320" s="1402"/>
      <c r="T320" s="1402"/>
      <c r="U320" s="1402"/>
      <c r="V320" s="1410"/>
      <c r="W320" s="1402"/>
      <c r="X320" s="1410"/>
      <c r="Y320" s="1402"/>
      <c r="Z320" s="1468"/>
    </row>
    <row r="321" spans="1:26" ht="21.95" customHeight="1">
      <c r="A321" s="726"/>
      <c r="B321" s="722"/>
      <c r="C321" s="727"/>
      <c r="D321" s="722"/>
      <c r="E321" s="719">
        <f>SUM(G321,I321,K321)</f>
        <v>0</v>
      </c>
      <c r="F321" s="719"/>
      <c r="G321" s="719">
        <f t="shared" ref="G321:G322" si="101">TRUNC(C321*F321,0)</f>
        <v>0</v>
      </c>
      <c r="H321" s="719"/>
      <c r="I321" s="719">
        <f t="shared" ref="I321:I322" si="102">TRUNC(C321*H321,0)</f>
        <v>0</v>
      </c>
      <c r="J321" s="719"/>
      <c r="K321" s="719">
        <f t="shared" ref="K321:K322" si="103">TRUNC(C321*J321,0)</f>
        <v>0</v>
      </c>
      <c r="L321" s="711"/>
      <c r="M321" s="1405"/>
      <c r="N321" s="1406"/>
      <c r="O321" s="1406"/>
      <c r="P321" s="1408"/>
      <c r="Q321" s="1402"/>
      <c r="R321" s="1410"/>
      <c r="S321" s="1410"/>
      <c r="T321" s="1410"/>
      <c r="U321" s="1410"/>
      <c r="V321" s="1410"/>
      <c r="W321" s="1410"/>
      <c r="X321" s="1410"/>
      <c r="Y321" s="1402"/>
      <c r="Z321" s="1468"/>
    </row>
    <row r="322" spans="1:26" ht="21.95" customHeight="1">
      <c r="A322" s="728"/>
      <c r="B322" s="729"/>
      <c r="C322" s="730"/>
      <c r="D322" s="729"/>
      <c r="E322" s="731">
        <f t="shared" ref="E322" si="104">SUM(G322,I322,K322)</f>
        <v>0</v>
      </c>
      <c r="F322" s="731"/>
      <c r="G322" s="731">
        <f t="shared" si="101"/>
        <v>0</v>
      </c>
      <c r="H322" s="731"/>
      <c r="I322" s="731">
        <f t="shared" si="102"/>
        <v>0</v>
      </c>
      <c r="J322" s="731"/>
      <c r="K322" s="731">
        <f t="shared" si="103"/>
        <v>0</v>
      </c>
      <c r="L322" s="732"/>
      <c r="M322" s="1469"/>
      <c r="N322" s="1406"/>
      <c r="O322" s="1476"/>
      <c r="P322" s="1408"/>
      <c r="Q322" s="1402"/>
      <c r="R322" s="1410"/>
      <c r="S322" s="1410"/>
      <c r="T322" s="1410"/>
      <c r="U322" s="1410"/>
      <c r="V322" s="1475"/>
      <c r="W322" s="1410"/>
      <c r="X322" s="1410"/>
      <c r="Y322" s="1410"/>
      <c r="Z322" s="1468"/>
    </row>
    <row r="323" spans="1:26" ht="21.95" customHeight="1">
      <c r="A323" s="733" t="s">
        <v>795</v>
      </c>
      <c r="B323" s="734"/>
      <c r="C323" s="734"/>
      <c r="D323" s="735"/>
      <c r="E323" s="736">
        <f>G323+I323+K323</f>
        <v>61502</v>
      </c>
      <c r="F323" s="737"/>
      <c r="G323" s="736">
        <f>SUM(G305:G322)</f>
        <v>0</v>
      </c>
      <c r="H323" s="737"/>
      <c r="I323" s="738">
        <f>SUM(I305:I322)</f>
        <v>2</v>
      </c>
      <c r="J323" s="737"/>
      <c r="K323" s="736">
        <f>SUM(K305:K322)</f>
        <v>61500</v>
      </c>
      <c r="L323" s="739"/>
      <c r="M323" s="1457" t="s">
        <v>795</v>
      </c>
      <c r="N323" s="1435"/>
      <c r="O323" s="1435"/>
      <c r="P323" s="1436"/>
      <c r="Q323" s="1437">
        <f>S323+U323+W323+Y323</f>
        <v>140000</v>
      </c>
      <c r="R323" s="1438"/>
      <c r="S323" s="1437">
        <f>SUM(S304:S322)</f>
        <v>0</v>
      </c>
      <c r="T323" s="1437"/>
      <c r="U323" s="1439">
        <f>SUM(U304:U322)</f>
        <v>0</v>
      </c>
      <c r="V323" s="1438"/>
      <c r="W323" s="1437">
        <f>SUM(W304:W322)</f>
        <v>140000</v>
      </c>
      <c r="X323" s="1438"/>
      <c r="Y323" s="1437">
        <f>SUM(Y304:Y322)</f>
        <v>0</v>
      </c>
      <c r="Z323" s="1440"/>
    </row>
    <row r="324" spans="1:26" ht="21.95" customHeight="1">
      <c r="A324" s="681"/>
      <c r="B324" s="682"/>
      <c r="C324" s="682"/>
      <c r="D324" s="683"/>
      <c r="E324" s="2046" t="s">
        <v>937</v>
      </c>
      <c r="F324" s="2046"/>
      <c r="G324" s="2046"/>
      <c r="H324" s="2046"/>
      <c r="I324" s="684"/>
      <c r="J324" s="684"/>
      <c r="K324" s="684"/>
      <c r="L324" s="685"/>
      <c r="M324" s="1416" t="s">
        <v>1598</v>
      </c>
      <c r="N324" s="1394"/>
      <c r="O324" s="1394"/>
      <c r="P324" s="1393"/>
      <c r="Q324" s="2082" t="s">
        <v>1599</v>
      </c>
      <c r="R324" s="2082"/>
      <c r="S324" s="2082"/>
      <c r="T324" s="2082"/>
      <c r="U324" s="2082"/>
      <c r="V324" s="2082"/>
      <c r="W324" s="1394"/>
      <c r="X324" s="1394"/>
      <c r="Y324" s="1394"/>
      <c r="Z324" s="1417"/>
    </row>
    <row r="325" spans="1:26" ht="21.95" customHeight="1">
      <c r="A325" s="746" t="s">
        <v>947</v>
      </c>
      <c r="B325" s="774" t="s">
        <v>948</v>
      </c>
      <c r="C325" s="774"/>
      <c r="D325" s="774"/>
      <c r="E325" s="775"/>
      <c r="F325" s="775"/>
      <c r="G325" s="775"/>
      <c r="H325" s="775" t="s">
        <v>888</v>
      </c>
      <c r="I325" s="684"/>
      <c r="J325" s="684"/>
      <c r="K325" s="684"/>
      <c r="L325" s="685"/>
      <c r="M325" s="1416"/>
      <c r="N325" s="1394"/>
      <c r="O325" s="1394"/>
      <c r="P325" s="1393"/>
      <c r="Q325" s="1477"/>
      <c r="R325" s="1477"/>
      <c r="S325" s="1477"/>
      <c r="T325" s="1477"/>
      <c r="U325" s="1477"/>
      <c r="V325" s="1477"/>
      <c r="W325" s="1394"/>
      <c r="X325" s="1394"/>
      <c r="Y325" s="1394"/>
      <c r="Z325" s="1417"/>
    </row>
    <row r="326" spans="1:26" ht="21.95" customHeight="1">
      <c r="A326" s="806" t="s">
        <v>949</v>
      </c>
      <c r="B326" s="807"/>
      <c r="C326" s="807"/>
      <c r="D326" s="807"/>
      <c r="E326" s="808"/>
      <c r="F326" s="809"/>
      <c r="G326" s="1270"/>
      <c r="H326" s="811"/>
      <c r="I326" s="812"/>
      <c r="J326" s="812"/>
      <c r="K326" s="813"/>
      <c r="L326" s="814"/>
      <c r="M326" s="1392" t="s">
        <v>787</v>
      </c>
      <c r="N326" s="1418">
        <f>Q348</f>
        <v>147000</v>
      </c>
      <c r="O326" s="1419" t="s">
        <v>3</v>
      </c>
      <c r="P326" s="1393"/>
      <c r="Q326" s="1979" t="s">
        <v>1579</v>
      </c>
      <c r="R326" s="1979"/>
      <c r="S326" s="1979"/>
      <c r="T326" s="1979"/>
      <c r="U326" s="1979"/>
      <c r="V326" s="1979"/>
      <c r="W326" s="1394"/>
      <c r="X326" s="1394"/>
      <c r="Y326" s="1394"/>
      <c r="Z326" s="1417"/>
    </row>
    <row r="327" spans="1:26" ht="21.95" customHeight="1">
      <c r="A327" s="815"/>
      <c r="B327" s="816"/>
      <c r="C327" s="816"/>
      <c r="D327" s="816"/>
      <c r="E327" s="817"/>
      <c r="F327" s="818"/>
      <c r="G327" s="819"/>
      <c r="H327" s="818"/>
      <c r="I327" s="819"/>
      <c r="J327" s="818"/>
      <c r="K327" s="819"/>
      <c r="L327" s="820"/>
      <c r="M327" s="1980" t="s">
        <v>646</v>
      </c>
      <c r="N327" s="1986" t="s">
        <v>788</v>
      </c>
      <c r="O327" s="1986" t="s">
        <v>118</v>
      </c>
      <c r="P327" s="1986" t="s">
        <v>5</v>
      </c>
      <c r="Q327" s="1987" t="s">
        <v>789</v>
      </c>
      <c r="R327" s="1990" t="s">
        <v>790</v>
      </c>
      <c r="S327" s="2055"/>
      <c r="T327" s="2056" t="s">
        <v>862</v>
      </c>
      <c r="U327" s="2057"/>
      <c r="V327" s="2057"/>
      <c r="W327" s="2057"/>
      <c r="X327" s="2057"/>
      <c r="Y327" s="2058"/>
      <c r="Z327" s="2048" t="s">
        <v>863</v>
      </c>
    </row>
    <row r="328" spans="1:26" ht="21.95" customHeight="1">
      <c r="A328" s="712"/>
      <c r="B328" s="720"/>
      <c r="C328" s="727"/>
      <c r="D328" s="722"/>
      <c r="E328" s="719"/>
      <c r="F328" s="719"/>
      <c r="G328" s="719"/>
      <c r="H328" s="719"/>
      <c r="I328" s="719"/>
      <c r="J328" s="719"/>
      <c r="K328" s="719"/>
      <c r="L328" s="711"/>
      <c r="M328" s="2067"/>
      <c r="N328" s="2051"/>
      <c r="O328" s="2051"/>
      <c r="P328" s="2051"/>
      <c r="Q328" s="2053"/>
      <c r="R328" s="1995" t="s">
        <v>650</v>
      </c>
      <c r="S328" s="1996"/>
      <c r="T328" s="1995" t="s">
        <v>121</v>
      </c>
      <c r="U328" s="1996"/>
      <c r="V328" s="1995" t="s">
        <v>122</v>
      </c>
      <c r="W328" s="1996"/>
      <c r="X328" s="2016" t="s">
        <v>651</v>
      </c>
      <c r="Y328" s="2017"/>
      <c r="Z328" s="2049"/>
    </row>
    <row r="329" spans="1:26" ht="21.95" customHeight="1">
      <c r="A329" s="712" t="s">
        <v>951</v>
      </c>
      <c r="B329" s="720" t="s">
        <v>952</v>
      </c>
      <c r="C329" s="727"/>
      <c r="D329" s="722"/>
      <c r="E329" s="719">
        <v>1</v>
      </c>
      <c r="F329" s="719" t="s">
        <v>706</v>
      </c>
      <c r="G329" s="719"/>
      <c r="H329" s="719" t="s">
        <v>953</v>
      </c>
      <c r="I329" s="821">
        <v>0.5</v>
      </c>
      <c r="J329" s="719" t="s">
        <v>706</v>
      </c>
      <c r="K329" s="719"/>
      <c r="L329" s="711"/>
      <c r="M329" s="2068"/>
      <c r="N329" s="2052"/>
      <c r="O329" s="2052"/>
      <c r="P329" s="2052"/>
      <c r="Q329" s="2054"/>
      <c r="R329" s="1396" t="s">
        <v>4</v>
      </c>
      <c r="S329" s="1396" t="s">
        <v>792</v>
      </c>
      <c r="T329" s="1396" t="s">
        <v>4</v>
      </c>
      <c r="U329" s="1396" t="s">
        <v>793</v>
      </c>
      <c r="V329" s="1396" t="s">
        <v>4</v>
      </c>
      <c r="W329" s="1396" t="s">
        <v>793</v>
      </c>
      <c r="X329" s="1396" t="s">
        <v>4</v>
      </c>
      <c r="Y329" s="1396" t="s">
        <v>793</v>
      </c>
      <c r="Z329" s="2050"/>
    </row>
    <row r="330" spans="1:26" ht="21.95" customHeight="1">
      <c r="A330" s="712"/>
      <c r="B330" s="720" t="s">
        <v>954</v>
      </c>
      <c r="C330" s="727"/>
      <c r="D330" s="722"/>
      <c r="E330" s="719">
        <v>0.5</v>
      </c>
      <c r="F330" s="719" t="s">
        <v>706</v>
      </c>
      <c r="G330" s="719"/>
      <c r="H330" s="719" t="s">
        <v>955</v>
      </c>
      <c r="I330" s="719">
        <v>2</v>
      </c>
      <c r="J330" s="719" t="s">
        <v>706</v>
      </c>
      <c r="K330" s="719"/>
      <c r="L330" s="711"/>
      <c r="M330" s="1469" t="s">
        <v>1600</v>
      </c>
      <c r="N330" s="1406"/>
      <c r="O330" s="1516">
        <v>1</v>
      </c>
      <c r="P330" s="1408" t="s">
        <v>270</v>
      </c>
      <c r="Q330" s="1424">
        <f t="shared" ref="Q330" si="105">S330+U330+W330+Y330</f>
        <v>147000</v>
      </c>
      <c r="R330" s="1402"/>
      <c r="S330" s="1402"/>
      <c r="T330" s="1402"/>
      <c r="U330" s="1402"/>
      <c r="V330" s="1478">
        <f>'단가(사후관리)'!E33</f>
        <v>147000</v>
      </c>
      <c r="W330" s="1478">
        <f>INT(O330*V330)</f>
        <v>147000</v>
      </c>
      <c r="X330" s="1402"/>
      <c r="Y330" s="1402"/>
      <c r="Z330" s="1468"/>
    </row>
    <row r="331" spans="1:26" ht="21.95" customHeight="1">
      <c r="A331" s="712"/>
      <c r="B331" s="720" t="s">
        <v>959</v>
      </c>
      <c r="C331" s="727"/>
      <c r="D331" s="722"/>
      <c r="E331" s="719"/>
      <c r="F331" s="719" t="s">
        <v>706</v>
      </c>
      <c r="G331" s="719"/>
      <c r="H331" s="719"/>
      <c r="I331" s="719"/>
      <c r="J331" s="719"/>
      <c r="K331" s="719"/>
      <c r="L331" s="711"/>
      <c r="M331" s="2080" t="s">
        <v>960</v>
      </c>
      <c r="N331" s="2081"/>
      <c r="O331" s="2081"/>
      <c r="P331" s="2081"/>
      <c r="Q331" s="1402"/>
      <c r="R331" s="1410"/>
      <c r="S331" s="1410"/>
      <c r="T331" s="1410"/>
      <c r="U331" s="1410"/>
      <c r="V331" s="1410"/>
      <c r="W331" s="1410"/>
      <c r="X331" s="1402"/>
      <c r="Y331" s="1402"/>
      <c r="Z331" s="1468"/>
    </row>
    <row r="332" spans="1:26" ht="21.95" customHeight="1">
      <c r="A332" s="712"/>
      <c r="B332" s="759"/>
      <c r="C332" s="727"/>
      <c r="D332" s="722"/>
      <c r="E332" s="719"/>
      <c r="F332" s="719"/>
      <c r="G332" s="719"/>
      <c r="H332" s="719"/>
      <c r="I332" s="719"/>
      <c r="J332" s="719"/>
      <c r="K332" s="719"/>
      <c r="L332" s="711"/>
      <c r="M332" s="2080" t="s">
        <v>961</v>
      </c>
      <c r="N332" s="2081"/>
      <c r="O332" s="2081"/>
      <c r="P332" s="2081"/>
      <c r="Q332" s="1402"/>
      <c r="R332" s="1402"/>
      <c r="S332" s="1402"/>
      <c r="T332" s="1402"/>
      <c r="U332" s="1402"/>
      <c r="V332" s="1478"/>
      <c r="W332" s="1478"/>
      <c r="X332" s="1402"/>
      <c r="Y332" s="1402"/>
      <c r="Z332" s="1468"/>
    </row>
    <row r="333" spans="1:26" ht="21.95" customHeight="1">
      <c r="A333" s="712" t="s">
        <v>962</v>
      </c>
      <c r="B333" s="716" t="s">
        <v>963</v>
      </c>
      <c r="C333" s="716"/>
      <c r="D333" s="722"/>
      <c r="E333" s="719">
        <v>61500</v>
      </c>
      <c r="F333" s="719" t="s">
        <v>964</v>
      </c>
      <c r="G333" s="719" t="s">
        <v>965</v>
      </c>
      <c r="H333" s="719">
        <v>1</v>
      </c>
      <c r="I333" s="719" t="s">
        <v>966</v>
      </c>
      <c r="J333" s="719" t="s">
        <v>967</v>
      </c>
      <c r="K333" s="719">
        <f>E333*H333</f>
        <v>61500</v>
      </c>
      <c r="L333" s="711" t="s">
        <v>964</v>
      </c>
      <c r="M333" s="1405"/>
      <c r="N333" s="1406"/>
      <c r="O333" s="1406"/>
      <c r="P333" s="1408"/>
      <c r="Q333" s="1402"/>
      <c r="R333" s="1410"/>
      <c r="S333" s="1410"/>
      <c r="T333" s="1410"/>
      <c r="U333" s="1410"/>
      <c r="V333" s="1410"/>
      <c r="W333" s="1410"/>
      <c r="X333" s="1410"/>
      <c r="Y333" s="1410"/>
      <c r="Z333" s="1468"/>
    </row>
    <row r="334" spans="1:26" ht="21.95" customHeight="1">
      <c r="A334" s="712"/>
      <c r="B334" s="716"/>
      <c r="C334" s="716"/>
      <c r="D334" s="722"/>
      <c r="E334" s="719"/>
      <c r="F334" s="719"/>
      <c r="G334" s="719"/>
      <c r="H334" s="719"/>
      <c r="I334" s="719"/>
      <c r="J334" s="719"/>
      <c r="K334" s="719"/>
      <c r="L334" s="711"/>
      <c r="M334" s="1469"/>
      <c r="N334" s="1408"/>
      <c r="O334" s="1406"/>
      <c r="P334" s="1408"/>
      <c r="Q334" s="1402"/>
      <c r="R334" s="1410"/>
      <c r="S334" s="1410"/>
      <c r="T334" s="1410"/>
      <c r="U334" s="1410"/>
      <c r="V334" s="1402"/>
      <c r="W334" s="1410"/>
      <c r="X334" s="1402"/>
      <c r="Y334" s="1402"/>
      <c r="Z334" s="1468"/>
    </row>
    <row r="335" spans="1:26" ht="21.95" customHeight="1">
      <c r="A335" s="712"/>
      <c r="B335" s="716"/>
      <c r="C335" s="716"/>
      <c r="D335" s="722"/>
      <c r="E335" s="719"/>
      <c r="F335" s="719"/>
      <c r="G335" s="719"/>
      <c r="H335" s="719"/>
      <c r="I335" s="719"/>
      <c r="J335" s="719"/>
      <c r="K335" s="719"/>
      <c r="L335" s="711"/>
      <c r="M335" s="1405"/>
      <c r="N335" s="1408"/>
      <c r="O335" s="1406"/>
      <c r="P335" s="1408"/>
      <c r="Q335" s="1402"/>
      <c r="R335" s="1410"/>
      <c r="S335" s="1410"/>
      <c r="T335" s="1410"/>
      <c r="U335" s="1410"/>
      <c r="V335" s="1410"/>
      <c r="W335" s="1410"/>
      <c r="X335" s="1402"/>
      <c r="Y335" s="1402"/>
      <c r="Z335" s="1468"/>
    </row>
    <row r="336" spans="1:26" ht="21.95" customHeight="1">
      <c r="A336" s="712" t="s">
        <v>968</v>
      </c>
      <c r="B336" s="720" t="s">
        <v>969</v>
      </c>
      <c r="C336" s="720"/>
      <c r="D336" s="722"/>
      <c r="E336" s="719">
        <v>1</v>
      </c>
      <c r="F336" s="719" t="s">
        <v>970</v>
      </c>
      <c r="G336" s="719" t="s">
        <v>967</v>
      </c>
      <c r="H336" s="719"/>
      <c r="I336" s="719" t="s">
        <v>964</v>
      </c>
      <c r="J336" s="719"/>
      <c r="K336" s="719"/>
      <c r="L336" s="711"/>
      <c r="M336" s="1469"/>
      <c r="N336" s="1408"/>
      <c r="O336" s="1406"/>
      <c r="P336" s="1408"/>
      <c r="Q336" s="1402"/>
      <c r="R336" s="1410"/>
      <c r="S336" s="1410"/>
      <c r="T336" s="1410"/>
      <c r="U336" s="1410"/>
      <c r="V336" s="1402"/>
      <c r="W336" s="1410"/>
      <c r="X336" s="1402"/>
      <c r="Y336" s="1402"/>
      <c r="Z336" s="1468"/>
    </row>
    <row r="337" spans="1:26" ht="21.95" customHeight="1">
      <c r="A337" s="712"/>
      <c r="B337" s="720"/>
      <c r="C337" s="720"/>
      <c r="D337" s="722"/>
      <c r="E337" s="719"/>
      <c r="F337" s="719"/>
      <c r="G337" s="719"/>
      <c r="H337" s="719"/>
      <c r="I337" s="719"/>
      <c r="J337" s="719"/>
      <c r="K337" s="719"/>
      <c r="L337" s="711"/>
      <c r="M337" s="1405"/>
      <c r="N337" s="1406"/>
      <c r="O337" s="1406"/>
      <c r="P337" s="1408"/>
      <c r="Q337" s="1402"/>
      <c r="R337" s="1410"/>
      <c r="S337" s="1410"/>
      <c r="T337" s="1410"/>
      <c r="U337" s="1410"/>
      <c r="V337" s="1410"/>
      <c r="W337" s="1410"/>
      <c r="X337" s="1410"/>
      <c r="Y337" s="1410"/>
      <c r="Z337" s="1468"/>
    </row>
    <row r="338" spans="1:26" ht="21.95" customHeight="1">
      <c r="A338" s="712" t="s">
        <v>971</v>
      </c>
      <c r="B338" s="722" t="s">
        <v>223</v>
      </c>
      <c r="C338" s="720">
        <v>2</v>
      </c>
      <c r="D338" s="722" t="s">
        <v>269</v>
      </c>
      <c r="E338" s="719"/>
      <c r="F338" s="719"/>
      <c r="G338" s="719"/>
      <c r="H338" s="719"/>
      <c r="I338" s="719"/>
      <c r="J338" s="719"/>
      <c r="K338" s="719"/>
      <c r="L338" s="711"/>
      <c r="M338" s="1469"/>
      <c r="N338" s="1406"/>
      <c r="O338" s="1406"/>
      <c r="P338" s="1408"/>
      <c r="Q338" s="1402"/>
      <c r="R338" s="1402"/>
      <c r="S338" s="1402"/>
      <c r="T338" s="1402"/>
      <c r="U338" s="1402"/>
      <c r="V338" s="1410"/>
      <c r="W338" s="1410"/>
      <c r="X338" s="1410"/>
      <c r="Y338" s="1410"/>
      <c r="Z338" s="1468"/>
    </row>
    <row r="339" spans="1:26" ht="21.95" customHeight="1">
      <c r="A339" s="725"/>
      <c r="B339" s="722"/>
      <c r="C339" s="720"/>
      <c r="D339" s="722"/>
      <c r="E339" s="719"/>
      <c r="F339" s="719"/>
      <c r="G339" s="719"/>
      <c r="H339" s="719"/>
      <c r="I339" s="719"/>
      <c r="J339" s="719"/>
      <c r="K339" s="719"/>
      <c r="L339" s="711"/>
      <c r="M339" s="1405"/>
      <c r="N339" s="1406"/>
      <c r="O339" s="1406"/>
      <c r="P339" s="1408"/>
      <c r="Q339" s="1402"/>
      <c r="R339" s="1410"/>
      <c r="S339" s="1410"/>
      <c r="T339" s="1410"/>
      <c r="U339" s="1410"/>
      <c r="V339" s="1410"/>
      <c r="W339" s="1410"/>
      <c r="X339" s="1410"/>
      <c r="Y339" s="1410"/>
      <c r="Z339" s="1468"/>
    </row>
    <row r="340" spans="1:26" ht="21.95" customHeight="1">
      <c r="A340" s="712" t="s">
        <v>972</v>
      </c>
      <c r="B340" s="722"/>
      <c r="C340" s="720"/>
      <c r="D340" s="722"/>
      <c r="E340" s="719"/>
      <c r="F340" s="719"/>
      <c r="G340" s="719"/>
      <c r="H340" s="719"/>
      <c r="I340" s="719"/>
      <c r="J340" s="719"/>
      <c r="K340" s="719"/>
      <c r="L340" s="711"/>
      <c r="M340" s="1405"/>
      <c r="N340" s="1406"/>
      <c r="O340" s="1406"/>
      <c r="P340" s="1408"/>
      <c r="Q340" s="1402"/>
      <c r="R340" s="1410"/>
      <c r="S340" s="1410"/>
      <c r="T340" s="1410"/>
      <c r="U340" s="1410"/>
      <c r="V340" s="1410"/>
      <c r="W340" s="1410"/>
      <c r="X340" s="1410"/>
      <c r="Y340" s="1410"/>
      <c r="Z340" s="1468"/>
    </row>
    <row r="341" spans="1:26" ht="21.95" customHeight="1">
      <c r="A341" s="712"/>
      <c r="B341" s="720"/>
      <c r="C341" s="720"/>
      <c r="D341" s="722"/>
      <c r="E341" s="719"/>
      <c r="F341" s="719"/>
      <c r="G341" s="719"/>
      <c r="H341" s="719"/>
      <c r="I341" s="719"/>
      <c r="J341" s="719"/>
      <c r="K341" s="719"/>
      <c r="L341" s="711"/>
      <c r="M341" s="1405"/>
      <c r="N341" s="1406"/>
      <c r="O341" s="1406"/>
      <c r="P341" s="1408"/>
      <c r="Q341" s="1402"/>
      <c r="R341" s="1410"/>
      <c r="S341" s="1410"/>
      <c r="T341" s="1410"/>
      <c r="U341" s="1410"/>
      <c r="V341" s="1410"/>
      <c r="W341" s="1410"/>
      <c r="X341" s="1410"/>
      <c r="Y341" s="1410"/>
      <c r="Z341" s="1468"/>
    </row>
    <row r="342" spans="1:26" ht="21.95" customHeight="1">
      <c r="A342" s="712"/>
      <c r="B342" s="720"/>
      <c r="C342" s="720"/>
      <c r="D342" s="722"/>
      <c r="E342" s="719"/>
      <c r="F342" s="719"/>
      <c r="G342" s="719"/>
      <c r="H342" s="719"/>
      <c r="I342" s="719"/>
      <c r="J342" s="719"/>
      <c r="K342" s="719"/>
      <c r="L342" s="711"/>
      <c r="M342" s="1469"/>
      <c r="N342" s="1408"/>
      <c r="O342" s="1406"/>
      <c r="P342" s="1408"/>
      <c r="Q342" s="1402"/>
      <c r="R342" s="1475"/>
      <c r="S342" s="1402"/>
      <c r="T342" s="1402"/>
      <c r="U342" s="1402"/>
      <c r="V342" s="1410"/>
      <c r="W342" s="1410"/>
      <c r="X342" s="1402"/>
      <c r="Y342" s="1402"/>
      <c r="Z342" s="1468"/>
    </row>
    <row r="343" spans="1:26" ht="21.95" customHeight="1">
      <c r="A343" s="712"/>
      <c r="B343" s="720"/>
      <c r="C343" s="720"/>
      <c r="D343" s="722"/>
      <c r="E343" s="719"/>
      <c r="F343" s="719"/>
      <c r="G343" s="719"/>
      <c r="H343" s="719"/>
      <c r="I343" s="719"/>
      <c r="J343" s="719"/>
      <c r="K343" s="719"/>
      <c r="L343" s="711"/>
      <c r="M343" s="1405"/>
      <c r="N343" s="1406"/>
      <c r="O343" s="1406"/>
      <c r="P343" s="1408"/>
      <c r="Q343" s="1402"/>
      <c r="R343" s="1410"/>
      <c r="S343" s="1410"/>
      <c r="T343" s="1410"/>
      <c r="U343" s="1410"/>
      <c r="V343" s="1410"/>
      <c r="W343" s="1410"/>
      <c r="X343" s="1410"/>
      <c r="Y343" s="1410"/>
      <c r="Z343" s="1468"/>
    </row>
    <row r="344" spans="1:26" ht="21.95" customHeight="1">
      <c r="A344" s="725"/>
      <c r="B344" s="720"/>
      <c r="C344" s="720"/>
      <c r="D344" s="722"/>
      <c r="E344" s="719"/>
      <c r="F344" s="719"/>
      <c r="G344" s="719"/>
      <c r="H344" s="719"/>
      <c r="I344" s="719"/>
      <c r="J344" s="719"/>
      <c r="K344" s="719"/>
      <c r="L344" s="711"/>
      <c r="M344" s="1405"/>
      <c r="N344" s="1406"/>
      <c r="O344" s="1406"/>
      <c r="P344" s="1408"/>
      <c r="Q344" s="1402"/>
      <c r="R344" s="1410"/>
      <c r="S344" s="1410"/>
      <c r="T344" s="1410"/>
      <c r="U344" s="1410"/>
      <c r="V344" s="1410"/>
      <c r="W344" s="1410"/>
      <c r="X344" s="1410"/>
      <c r="Y344" s="1410"/>
      <c r="Z344" s="1468"/>
    </row>
    <row r="345" spans="1:26" ht="21.95" customHeight="1">
      <c r="A345" s="726"/>
      <c r="B345" s="722"/>
      <c r="C345" s="727"/>
      <c r="D345" s="722"/>
      <c r="E345" s="719"/>
      <c r="F345" s="719"/>
      <c r="G345" s="719"/>
      <c r="H345" s="719"/>
      <c r="I345" s="719"/>
      <c r="J345" s="719"/>
      <c r="K345" s="719"/>
      <c r="L345" s="711"/>
      <c r="M345" s="1469"/>
      <c r="N345" s="1406"/>
      <c r="O345" s="1406"/>
      <c r="P345" s="1408"/>
      <c r="Q345" s="1402"/>
      <c r="R345" s="1410"/>
      <c r="S345" s="1402"/>
      <c r="T345" s="1402"/>
      <c r="U345" s="1402"/>
      <c r="V345" s="1410"/>
      <c r="W345" s="1402"/>
      <c r="X345" s="1410"/>
      <c r="Y345" s="1402"/>
      <c r="Z345" s="1468"/>
    </row>
    <row r="346" spans="1:26" ht="21.95" customHeight="1">
      <c r="A346" s="726"/>
      <c r="B346" s="722"/>
      <c r="C346" s="727"/>
      <c r="D346" s="722"/>
      <c r="E346" s="719">
        <f>SUM(G346,I346,K346)</f>
        <v>0</v>
      </c>
      <c r="F346" s="719"/>
      <c r="G346" s="719">
        <f t="shared" ref="G346:G347" si="106">TRUNC(C346*F346,0)</f>
        <v>0</v>
      </c>
      <c r="H346" s="719"/>
      <c r="I346" s="719">
        <f t="shared" ref="I346:I347" si="107">TRUNC(C346*H346,0)</f>
        <v>0</v>
      </c>
      <c r="J346" s="719"/>
      <c r="K346" s="719">
        <f t="shared" ref="K346:K347" si="108">TRUNC(C346*J346,0)</f>
        <v>0</v>
      </c>
      <c r="L346" s="711"/>
      <c r="M346" s="1405"/>
      <c r="N346" s="1406"/>
      <c r="O346" s="1406"/>
      <c r="P346" s="1408"/>
      <c r="Q346" s="1402"/>
      <c r="R346" s="1410"/>
      <c r="S346" s="1410"/>
      <c r="T346" s="1410"/>
      <c r="U346" s="1410"/>
      <c r="V346" s="1410"/>
      <c r="W346" s="1410"/>
      <c r="X346" s="1410"/>
      <c r="Y346" s="1402"/>
      <c r="Z346" s="1468"/>
    </row>
    <row r="347" spans="1:26" ht="21.95" customHeight="1">
      <c r="A347" s="728"/>
      <c r="B347" s="729"/>
      <c r="C347" s="730"/>
      <c r="D347" s="729"/>
      <c r="E347" s="731">
        <f t="shared" ref="E347" si="109">SUM(G347,I347,K347)</f>
        <v>0</v>
      </c>
      <c r="F347" s="731"/>
      <c r="G347" s="731">
        <f t="shared" si="106"/>
        <v>0</v>
      </c>
      <c r="H347" s="731"/>
      <c r="I347" s="731">
        <f t="shared" si="107"/>
        <v>0</v>
      </c>
      <c r="J347" s="731"/>
      <c r="K347" s="731">
        <f t="shared" si="108"/>
        <v>0</v>
      </c>
      <c r="L347" s="732"/>
      <c r="M347" s="1469"/>
      <c r="N347" s="1406"/>
      <c r="O347" s="1476"/>
      <c r="P347" s="1408"/>
      <c r="Q347" s="1402"/>
      <c r="R347" s="1410"/>
      <c r="S347" s="1410"/>
      <c r="T347" s="1410"/>
      <c r="U347" s="1410"/>
      <c r="V347" s="1475"/>
      <c r="W347" s="1410"/>
      <c r="X347" s="1410"/>
      <c r="Y347" s="1410"/>
      <c r="Z347" s="1468"/>
    </row>
    <row r="348" spans="1:26" ht="21.95" customHeight="1">
      <c r="A348" s="733" t="s">
        <v>795</v>
      </c>
      <c r="B348" s="734"/>
      <c r="C348" s="734"/>
      <c r="D348" s="735"/>
      <c r="E348" s="736">
        <f>G348+I348+K348</f>
        <v>61502</v>
      </c>
      <c r="F348" s="737"/>
      <c r="G348" s="736">
        <f>SUM(G330:G347)</f>
        <v>0</v>
      </c>
      <c r="H348" s="737"/>
      <c r="I348" s="738">
        <f>SUM(I330:I347)</f>
        <v>2</v>
      </c>
      <c r="J348" s="737"/>
      <c r="K348" s="736">
        <f>SUM(K330:K347)</f>
        <v>61500</v>
      </c>
      <c r="L348" s="739"/>
      <c r="M348" s="1457" t="s">
        <v>795</v>
      </c>
      <c r="N348" s="1435"/>
      <c r="O348" s="1435"/>
      <c r="P348" s="1436"/>
      <c r="Q348" s="1437">
        <f>S348+U348+W348+Y348</f>
        <v>147000</v>
      </c>
      <c r="R348" s="1438"/>
      <c r="S348" s="1437">
        <f>SUM(S329:S347)</f>
        <v>0</v>
      </c>
      <c r="T348" s="1437"/>
      <c r="U348" s="1439">
        <f>SUM(U329:U347)</f>
        <v>0</v>
      </c>
      <c r="V348" s="1438"/>
      <c r="W348" s="1437">
        <f>SUM(W329:W347)</f>
        <v>147000</v>
      </c>
      <c r="X348" s="1438"/>
      <c r="Y348" s="1437">
        <f>SUM(Y329:Y347)</f>
        <v>0</v>
      </c>
      <c r="Z348" s="1440"/>
    </row>
    <row r="349" spans="1:26" ht="21.95" customHeight="1">
      <c r="A349" s="681"/>
      <c r="B349" s="682"/>
      <c r="C349" s="682"/>
      <c r="D349" s="683"/>
      <c r="E349" s="2046" t="s">
        <v>937</v>
      </c>
      <c r="F349" s="2046"/>
      <c r="G349" s="2046"/>
      <c r="H349" s="2046"/>
      <c r="I349" s="684"/>
      <c r="J349" s="684"/>
      <c r="K349" s="684"/>
      <c r="L349" s="685"/>
      <c r="M349" s="1416" t="s">
        <v>1601</v>
      </c>
      <c r="N349" s="1394"/>
      <c r="O349" s="1394"/>
      <c r="P349" s="1393"/>
      <c r="Q349" s="2082" t="s">
        <v>1602</v>
      </c>
      <c r="R349" s="2082"/>
      <c r="S349" s="2082"/>
      <c r="T349" s="2082"/>
      <c r="U349" s="2082"/>
      <c r="V349" s="2082"/>
      <c r="W349" s="1394"/>
      <c r="X349" s="1394"/>
      <c r="Y349" s="1394"/>
      <c r="Z349" s="1417"/>
    </row>
    <row r="350" spans="1:26" ht="21.95" customHeight="1">
      <c r="A350" s="746" t="s">
        <v>947</v>
      </c>
      <c r="B350" s="774" t="s">
        <v>948</v>
      </c>
      <c r="C350" s="774"/>
      <c r="D350" s="774"/>
      <c r="E350" s="775"/>
      <c r="F350" s="775"/>
      <c r="G350" s="775"/>
      <c r="H350" s="775" t="s">
        <v>888</v>
      </c>
      <c r="I350" s="684"/>
      <c r="J350" s="684"/>
      <c r="K350" s="684"/>
      <c r="L350" s="685"/>
      <c r="M350" s="1416"/>
      <c r="N350" s="1394"/>
      <c r="O350" s="1394"/>
      <c r="P350" s="1393"/>
      <c r="Q350" s="1477"/>
      <c r="R350" s="1477"/>
      <c r="S350" s="1477"/>
      <c r="T350" s="1477"/>
      <c r="U350" s="1477"/>
      <c r="V350" s="1477"/>
      <c r="W350" s="1394"/>
      <c r="X350" s="1394"/>
      <c r="Y350" s="1394"/>
      <c r="Z350" s="1417"/>
    </row>
    <row r="351" spans="1:26" ht="21.95" customHeight="1">
      <c r="A351" s="806" t="s">
        <v>949</v>
      </c>
      <c r="B351" s="807"/>
      <c r="C351" s="807"/>
      <c r="D351" s="807"/>
      <c r="E351" s="808"/>
      <c r="F351" s="809"/>
      <c r="G351" s="1270"/>
      <c r="H351" s="811"/>
      <c r="I351" s="812"/>
      <c r="J351" s="812"/>
      <c r="K351" s="813"/>
      <c r="L351" s="814"/>
      <c r="M351" s="1392" t="s">
        <v>787</v>
      </c>
      <c r="N351" s="1418">
        <f>Q373</f>
        <v>250000</v>
      </c>
      <c r="O351" s="1419" t="s">
        <v>3</v>
      </c>
      <c r="P351" s="1393"/>
      <c r="Q351" s="1979" t="s">
        <v>1579</v>
      </c>
      <c r="R351" s="1979"/>
      <c r="S351" s="1979"/>
      <c r="T351" s="1979"/>
      <c r="U351" s="1979"/>
      <c r="V351" s="1979"/>
      <c r="W351" s="1394"/>
      <c r="X351" s="1394"/>
      <c r="Y351" s="1394"/>
      <c r="Z351" s="1417"/>
    </row>
    <row r="352" spans="1:26" ht="21.95" customHeight="1">
      <c r="A352" s="815"/>
      <c r="B352" s="816"/>
      <c r="C352" s="816"/>
      <c r="D352" s="816"/>
      <c r="E352" s="817"/>
      <c r="F352" s="818"/>
      <c r="G352" s="819"/>
      <c r="H352" s="818"/>
      <c r="I352" s="819"/>
      <c r="J352" s="818"/>
      <c r="K352" s="819"/>
      <c r="L352" s="820"/>
      <c r="M352" s="1980" t="s">
        <v>646</v>
      </c>
      <c r="N352" s="1986" t="s">
        <v>788</v>
      </c>
      <c r="O352" s="1986" t="s">
        <v>118</v>
      </c>
      <c r="P352" s="1986" t="s">
        <v>5</v>
      </c>
      <c r="Q352" s="1987" t="s">
        <v>789</v>
      </c>
      <c r="R352" s="1990" t="s">
        <v>790</v>
      </c>
      <c r="S352" s="2055"/>
      <c r="T352" s="2056" t="s">
        <v>862</v>
      </c>
      <c r="U352" s="2057"/>
      <c r="V352" s="2057"/>
      <c r="W352" s="2057"/>
      <c r="X352" s="2057"/>
      <c r="Y352" s="2058"/>
      <c r="Z352" s="2048" t="s">
        <v>863</v>
      </c>
    </row>
    <row r="353" spans="1:26" ht="21.95" customHeight="1">
      <c r="A353" s="712"/>
      <c r="B353" s="720"/>
      <c r="C353" s="727"/>
      <c r="D353" s="722"/>
      <c r="E353" s="719"/>
      <c r="F353" s="719"/>
      <c r="G353" s="719"/>
      <c r="H353" s="719"/>
      <c r="I353" s="719"/>
      <c r="J353" s="719"/>
      <c r="K353" s="719"/>
      <c r="L353" s="711"/>
      <c r="M353" s="2067"/>
      <c r="N353" s="2051"/>
      <c r="O353" s="2051"/>
      <c r="P353" s="2051"/>
      <c r="Q353" s="2053"/>
      <c r="R353" s="1995" t="s">
        <v>650</v>
      </c>
      <c r="S353" s="1996"/>
      <c r="T353" s="1995" t="s">
        <v>121</v>
      </c>
      <c r="U353" s="1996"/>
      <c r="V353" s="1995" t="s">
        <v>122</v>
      </c>
      <c r="W353" s="1996"/>
      <c r="X353" s="2016" t="s">
        <v>651</v>
      </c>
      <c r="Y353" s="2017"/>
      <c r="Z353" s="2049"/>
    </row>
    <row r="354" spans="1:26" ht="21.95" customHeight="1">
      <c r="A354" s="712" t="s">
        <v>951</v>
      </c>
      <c r="B354" s="720" t="s">
        <v>952</v>
      </c>
      <c r="C354" s="727"/>
      <c r="D354" s="722"/>
      <c r="E354" s="719">
        <v>1</v>
      </c>
      <c r="F354" s="719" t="s">
        <v>706</v>
      </c>
      <c r="G354" s="719"/>
      <c r="H354" s="719" t="s">
        <v>953</v>
      </c>
      <c r="I354" s="821">
        <v>0.5</v>
      </c>
      <c r="J354" s="719" t="s">
        <v>706</v>
      </c>
      <c r="K354" s="719"/>
      <c r="L354" s="711"/>
      <c r="M354" s="2068"/>
      <c r="N354" s="2052"/>
      <c r="O354" s="2052"/>
      <c r="P354" s="2052"/>
      <c r="Q354" s="2054"/>
      <c r="R354" s="1396" t="s">
        <v>4</v>
      </c>
      <c r="S354" s="1396" t="s">
        <v>792</v>
      </c>
      <c r="T354" s="1396" t="s">
        <v>4</v>
      </c>
      <c r="U354" s="1396" t="s">
        <v>793</v>
      </c>
      <c r="V354" s="1396" t="s">
        <v>4</v>
      </c>
      <c r="W354" s="1396" t="s">
        <v>793</v>
      </c>
      <c r="X354" s="1396" t="s">
        <v>4</v>
      </c>
      <c r="Y354" s="1396" t="s">
        <v>793</v>
      </c>
      <c r="Z354" s="2050"/>
    </row>
    <row r="355" spans="1:26" ht="21.95" customHeight="1">
      <c r="A355" s="712"/>
      <c r="B355" s="720" t="s">
        <v>954</v>
      </c>
      <c r="C355" s="727"/>
      <c r="D355" s="722"/>
      <c r="E355" s="719">
        <v>0.5</v>
      </c>
      <c r="F355" s="719" t="s">
        <v>706</v>
      </c>
      <c r="G355" s="719"/>
      <c r="H355" s="719" t="s">
        <v>955</v>
      </c>
      <c r="I355" s="719">
        <v>2</v>
      </c>
      <c r="J355" s="719" t="s">
        <v>706</v>
      </c>
      <c r="K355" s="719"/>
      <c r="L355" s="711"/>
      <c r="M355" s="1469" t="s">
        <v>1603</v>
      </c>
      <c r="N355" s="1406"/>
      <c r="O355" s="1516">
        <v>1</v>
      </c>
      <c r="P355" s="1408" t="s">
        <v>270</v>
      </c>
      <c r="Q355" s="1424">
        <f t="shared" ref="Q355" si="110">S355+U355+W355+Y355</f>
        <v>250000</v>
      </c>
      <c r="R355" s="1402"/>
      <c r="S355" s="1402"/>
      <c r="T355" s="1402"/>
      <c r="U355" s="1402"/>
      <c r="V355" s="1478">
        <f>'단가(사후관리)'!E34</f>
        <v>250000</v>
      </c>
      <c r="W355" s="1478">
        <f>INT(O355*V355)</f>
        <v>250000</v>
      </c>
      <c r="X355" s="1402"/>
      <c r="Y355" s="1402"/>
      <c r="Z355" s="1468"/>
    </row>
    <row r="356" spans="1:26" ht="21.95" customHeight="1">
      <c r="A356" s="712"/>
      <c r="B356" s="720" t="s">
        <v>959</v>
      </c>
      <c r="C356" s="727"/>
      <c r="D356" s="722"/>
      <c r="E356" s="719"/>
      <c r="F356" s="719" t="s">
        <v>706</v>
      </c>
      <c r="G356" s="719"/>
      <c r="H356" s="719"/>
      <c r="I356" s="719"/>
      <c r="J356" s="719"/>
      <c r="K356" s="719"/>
      <c r="L356" s="711"/>
      <c r="M356" s="2080" t="s">
        <v>960</v>
      </c>
      <c r="N356" s="2081"/>
      <c r="O356" s="2081"/>
      <c r="P356" s="2081"/>
      <c r="Q356" s="1402"/>
      <c r="R356" s="1410"/>
      <c r="S356" s="1410"/>
      <c r="T356" s="1410"/>
      <c r="U356" s="1410"/>
      <c r="V356" s="1410"/>
      <c r="W356" s="1410"/>
      <c r="X356" s="1402"/>
      <c r="Y356" s="1402"/>
      <c r="Z356" s="1468"/>
    </row>
    <row r="357" spans="1:26" ht="21.95" customHeight="1">
      <c r="A357" s="712"/>
      <c r="B357" s="759"/>
      <c r="C357" s="727"/>
      <c r="D357" s="722"/>
      <c r="E357" s="719"/>
      <c r="F357" s="719"/>
      <c r="G357" s="719"/>
      <c r="H357" s="719"/>
      <c r="I357" s="719"/>
      <c r="J357" s="719"/>
      <c r="K357" s="719"/>
      <c r="L357" s="711"/>
      <c r="M357" s="2080" t="s">
        <v>961</v>
      </c>
      <c r="N357" s="2081"/>
      <c r="O357" s="2081"/>
      <c r="P357" s="2081"/>
      <c r="Q357" s="1402"/>
      <c r="R357" s="1402"/>
      <c r="S357" s="1402"/>
      <c r="T357" s="1402"/>
      <c r="U357" s="1402"/>
      <c r="V357" s="1478"/>
      <c r="W357" s="1478"/>
      <c r="X357" s="1402"/>
      <c r="Y357" s="1402"/>
      <c r="Z357" s="1468"/>
    </row>
    <row r="358" spans="1:26" ht="21.95" customHeight="1">
      <c r="A358" s="712" t="s">
        <v>962</v>
      </c>
      <c r="B358" s="716" t="s">
        <v>963</v>
      </c>
      <c r="C358" s="716"/>
      <c r="D358" s="722"/>
      <c r="E358" s="719">
        <v>61500</v>
      </c>
      <c r="F358" s="719" t="s">
        <v>964</v>
      </c>
      <c r="G358" s="719" t="s">
        <v>965</v>
      </c>
      <c r="H358" s="719">
        <v>1</v>
      </c>
      <c r="I358" s="719" t="s">
        <v>966</v>
      </c>
      <c r="J358" s="719" t="s">
        <v>967</v>
      </c>
      <c r="K358" s="719">
        <f>E358*H358</f>
        <v>61500</v>
      </c>
      <c r="L358" s="711" t="s">
        <v>964</v>
      </c>
      <c r="M358" s="1405"/>
      <c r="N358" s="1406"/>
      <c r="O358" s="1406"/>
      <c r="P358" s="1408"/>
      <c r="Q358" s="1402"/>
      <c r="R358" s="1410"/>
      <c r="S358" s="1410"/>
      <c r="T358" s="1410"/>
      <c r="U358" s="1410"/>
      <c r="V358" s="1410"/>
      <c r="W358" s="1410"/>
      <c r="X358" s="1410"/>
      <c r="Y358" s="1410"/>
      <c r="Z358" s="1468"/>
    </row>
    <row r="359" spans="1:26" ht="21.95" customHeight="1">
      <c r="A359" s="712"/>
      <c r="B359" s="716"/>
      <c r="C359" s="716"/>
      <c r="D359" s="722"/>
      <c r="E359" s="719"/>
      <c r="F359" s="719"/>
      <c r="G359" s="719"/>
      <c r="H359" s="719"/>
      <c r="I359" s="719"/>
      <c r="J359" s="719"/>
      <c r="K359" s="719"/>
      <c r="L359" s="711"/>
      <c r="M359" s="1469"/>
      <c r="N359" s="1408"/>
      <c r="O359" s="1406"/>
      <c r="P359" s="1408"/>
      <c r="Q359" s="1402"/>
      <c r="R359" s="1410"/>
      <c r="S359" s="1410"/>
      <c r="T359" s="1410"/>
      <c r="U359" s="1410"/>
      <c r="V359" s="1402"/>
      <c r="W359" s="1410"/>
      <c r="X359" s="1402"/>
      <c r="Y359" s="1402"/>
      <c r="Z359" s="1468"/>
    </row>
    <row r="360" spans="1:26" ht="21.95" customHeight="1">
      <c r="A360" s="712"/>
      <c r="B360" s="716"/>
      <c r="C360" s="716"/>
      <c r="D360" s="722"/>
      <c r="E360" s="719"/>
      <c r="F360" s="719"/>
      <c r="G360" s="719"/>
      <c r="H360" s="719"/>
      <c r="I360" s="719"/>
      <c r="J360" s="719"/>
      <c r="K360" s="719"/>
      <c r="L360" s="711"/>
      <c r="M360" s="1405"/>
      <c r="N360" s="1408"/>
      <c r="O360" s="1406"/>
      <c r="P360" s="1408"/>
      <c r="Q360" s="1402"/>
      <c r="R360" s="1410"/>
      <c r="S360" s="1410"/>
      <c r="T360" s="1410"/>
      <c r="U360" s="1410"/>
      <c r="V360" s="1410"/>
      <c r="W360" s="1410"/>
      <c r="X360" s="1402"/>
      <c r="Y360" s="1402"/>
      <c r="Z360" s="1468"/>
    </row>
    <row r="361" spans="1:26" ht="21.95" customHeight="1">
      <c r="A361" s="712" t="s">
        <v>968</v>
      </c>
      <c r="B361" s="720" t="s">
        <v>969</v>
      </c>
      <c r="C361" s="720"/>
      <c r="D361" s="722"/>
      <c r="E361" s="719">
        <v>1</v>
      </c>
      <c r="F361" s="719" t="s">
        <v>970</v>
      </c>
      <c r="G361" s="719" t="s">
        <v>967</v>
      </c>
      <c r="H361" s="719"/>
      <c r="I361" s="719" t="s">
        <v>964</v>
      </c>
      <c r="J361" s="719"/>
      <c r="K361" s="719"/>
      <c r="L361" s="711"/>
      <c r="M361" s="1469"/>
      <c r="N361" s="1408"/>
      <c r="O361" s="1406"/>
      <c r="P361" s="1408"/>
      <c r="Q361" s="1402"/>
      <c r="R361" s="1410"/>
      <c r="S361" s="1410"/>
      <c r="T361" s="1410"/>
      <c r="U361" s="1410"/>
      <c r="V361" s="1402"/>
      <c r="W361" s="1410"/>
      <c r="X361" s="1402"/>
      <c r="Y361" s="1402"/>
      <c r="Z361" s="1468"/>
    </row>
    <row r="362" spans="1:26" ht="21.95" customHeight="1">
      <c r="A362" s="712"/>
      <c r="B362" s="720"/>
      <c r="C362" s="720"/>
      <c r="D362" s="722"/>
      <c r="E362" s="719"/>
      <c r="F362" s="719"/>
      <c r="G362" s="719"/>
      <c r="H362" s="719"/>
      <c r="I362" s="719"/>
      <c r="J362" s="719"/>
      <c r="K362" s="719"/>
      <c r="L362" s="711"/>
      <c r="M362" s="1405"/>
      <c r="N362" s="1406"/>
      <c r="O362" s="1406"/>
      <c r="P362" s="1408"/>
      <c r="Q362" s="1402"/>
      <c r="R362" s="1410"/>
      <c r="S362" s="1410"/>
      <c r="T362" s="1410"/>
      <c r="U362" s="1410"/>
      <c r="V362" s="1410"/>
      <c r="W362" s="1410"/>
      <c r="X362" s="1410"/>
      <c r="Y362" s="1410"/>
      <c r="Z362" s="1468"/>
    </row>
    <row r="363" spans="1:26" ht="21.95" customHeight="1">
      <c r="A363" s="712" t="s">
        <v>971</v>
      </c>
      <c r="B363" s="722" t="s">
        <v>223</v>
      </c>
      <c r="C363" s="720">
        <v>2</v>
      </c>
      <c r="D363" s="722" t="s">
        <v>269</v>
      </c>
      <c r="E363" s="719"/>
      <c r="F363" s="719"/>
      <c r="G363" s="719"/>
      <c r="H363" s="719"/>
      <c r="I363" s="719"/>
      <c r="J363" s="719"/>
      <c r="K363" s="719"/>
      <c r="L363" s="711"/>
      <c r="M363" s="1469"/>
      <c r="N363" s="1406"/>
      <c r="O363" s="1406"/>
      <c r="P363" s="1408"/>
      <c r="Q363" s="1402"/>
      <c r="R363" s="1402"/>
      <c r="S363" s="1402"/>
      <c r="T363" s="1402"/>
      <c r="U363" s="1402"/>
      <c r="V363" s="1410"/>
      <c r="W363" s="1410"/>
      <c r="X363" s="1410"/>
      <c r="Y363" s="1410"/>
      <c r="Z363" s="1468"/>
    </row>
    <row r="364" spans="1:26" ht="21.95" customHeight="1">
      <c r="A364" s="725"/>
      <c r="B364" s="722"/>
      <c r="C364" s="720"/>
      <c r="D364" s="722"/>
      <c r="E364" s="719"/>
      <c r="F364" s="719"/>
      <c r="G364" s="719"/>
      <c r="H364" s="719"/>
      <c r="I364" s="719"/>
      <c r="J364" s="719"/>
      <c r="K364" s="719"/>
      <c r="L364" s="711"/>
      <c r="M364" s="1405"/>
      <c r="N364" s="1406"/>
      <c r="O364" s="1406"/>
      <c r="P364" s="1408"/>
      <c r="Q364" s="1402"/>
      <c r="R364" s="1410"/>
      <c r="S364" s="1410"/>
      <c r="T364" s="1410"/>
      <c r="U364" s="1410"/>
      <c r="V364" s="1410"/>
      <c r="W364" s="1410"/>
      <c r="X364" s="1410"/>
      <c r="Y364" s="1410"/>
      <c r="Z364" s="1468"/>
    </row>
    <row r="365" spans="1:26" ht="21.95" customHeight="1">
      <c r="A365" s="712" t="s">
        <v>972</v>
      </c>
      <c r="B365" s="722"/>
      <c r="C365" s="720"/>
      <c r="D365" s="722"/>
      <c r="E365" s="719"/>
      <c r="F365" s="719"/>
      <c r="G365" s="719"/>
      <c r="H365" s="719"/>
      <c r="I365" s="719"/>
      <c r="J365" s="719"/>
      <c r="K365" s="719"/>
      <c r="L365" s="711"/>
      <c r="M365" s="1405"/>
      <c r="N365" s="1406"/>
      <c r="O365" s="1406"/>
      <c r="P365" s="1408"/>
      <c r="Q365" s="1402"/>
      <c r="R365" s="1410"/>
      <c r="S365" s="1410"/>
      <c r="T365" s="1410"/>
      <c r="U365" s="1410"/>
      <c r="V365" s="1410"/>
      <c r="W365" s="1410"/>
      <c r="X365" s="1410"/>
      <c r="Y365" s="1410"/>
      <c r="Z365" s="1468"/>
    </row>
    <row r="366" spans="1:26" ht="21.95" customHeight="1">
      <c r="A366" s="712"/>
      <c r="B366" s="720"/>
      <c r="C366" s="720"/>
      <c r="D366" s="722"/>
      <c r="E366" s="719"/>
      <c r="F366" s="719"/>
      <c r="G366" s="719"/>
      <c r="H366" s="719"/>
      <c r="I366" s="719"/>
      <c r="J366" s="719"/>
      <c r="K366" s="719"/>
      <c r="L366" s="711"/>
      <c r="M366" s="1405"/>
      <c r="N366" s="1406"/>
      <c r="O366" s="1406"/>
      <c r="P366" s="1408"/>
      <c r="Q366" s="1402"/>
      <c r="R366" s="1410"/>
      <c r="S366" s="1410"/>
      <c r="T366" s="1410"/>
      <c r="U366" s="1410"/>
      <c r="V366" s="1410"/>
      <c r="W366" s="1410"/>
      <c r="X366" s="1410"/>
      <c r="Y366" s="1410"/>
      <c r="Z366" s="1468"/>
    </row>
    <row r="367" spans="1:26" ht="21.95" customHeight="1">
      <c r="A367" s="712"/>
      <c r="B367" s="720"/>
      <c r="C367" s="720"/>
      <c r="D367" s="722"/>
      <c r="E367" s="719"/>
      <c r="F367" s="719"/>
      <c r="G367" s="719"/>
      <c r="H367" s="719"/>
      <c r="I367" s="719"/>
      <c r="J367" s="719"/>
      <c r="K367" s="719"/>
      <c r="L367" s="711"/>
      <c r="M367" s="1469"/>
      <c r="N367" s="1408"/>
      <c r="O367" s="1406"/>
      <c r="P367" s="1408"/>
      <c r="Q367" s="1402"/>
      <c r="R367" s="1475"/>
      <c r="S367" s="1402"/>
      <c r="T367" s="1402"/>
      <c r="U367" s="1402"/>
      <c r="V367" s="1410"/>
      <c r="W367" s="1410"/>
      <c r="X367" s="1402"/>
      <c r="Y367" s="1402"/>
      <c r="Z367" s="1468"/>
    </row>
    <row r="368" spans="1:26" ht="21.95" customHeight="1">
      <c r="A368" s="712"/>
      <c r="B368" s="720"/>
      <c r="C368" s="720"/>
      <c r="D368" s="722"/>
      <c r="E368" s="719"/>
      <c r="F368" s="719"/>
      <c r="G368" s="719"/>
      <c r="H368" s="719"/>
      <c r="I368" s="719"/>
      <c r="J368" s="719"/>
      <c r="K368" s="719"/>
      <c r="L368" s="711"/>
      <c r="M368" s="1405"/>
      <c r="N368" s="1406"/>
      <c r="O368" s="1406"/>
      <c r="P368" s="1408"/>
      <c r="Q368" s="1402"/>
      <c r="R368" s="1410"/>
      <c r="S368" s="1410"/>
      <c r="T368" s="1410"/>
      <c r="U368" s="1410"/>
      <c r="V368" s="1410"/>
      <c r="W368" s="1410"/>
      <c r="X368" s="1410"/>
      <c r="Y368" s="1410"/>
      <c r="Z368" s="1468"/>
    </row>
    <row r="369" spans="1:26" ht="21.95" customHeight="1">
      <c r="A369" s="725"/>
      <c r="B369" s="720"/>
      <c r="C369" s="720"/>
      <c r="D369" s="722"/>
      <c r="E369" s="719"/>
      <c r="F369" s="719"/>
      <c r="G369" s="719"/>
      <c r="H369" s="719"/>
      <c r="I369" s="719"/>
      <c r="J369" s="719"/>
      <c r="K369" s="719"/>
      <c r="L369" s="711"/>
      <c r="M369" s="1405"/>
      <c r="N369" s="1406"/>
      <c r="O369" s="1406"/>
      <c r="P369" s="1408"/>
      <c r="Q369" s="1402"/>
      <c r="R369" s="1410"/>
      <c r="S369" s="1410"/>
      <c r="T369" s="1410"/>
      <c r="U369" s="1410"/>
      <c r="V369" s="1410"/>
      <c r="W369" s="1410"/>
      <c r="X369" s="1410"/>
      <c r="Y369" s="1410"/>
      <c r="Z369" s="1468"/>
    </row>
    <row r="370" spans="1:26" ht="21.95" customHeight="1">
      <c r="A370" s="726"/>
      <c r="B370" s="722"/>
      <c r="C370" s="727"/>
      <c r="D370" s="722"/>
      <c r="E370" s="719"/>
      <c r="F370" s="719"/>
      <c r="G370" s="719"/>
      <c r="H370" s="719"/>
      <c r="I370" s="719"/>
      <c r="J370" s="719"/>
      <c r="K370" s="719"/>
      <c r="L370" s="711"/>
      <c r="M370" s="1469"/>
      <c r="N370" s="1406"/>
      <c r="O370" s="1406"/>
      <c r="P370" s="1408"/>
      <c r="Q370" s="1402"/>
      <c r="R370" s="1410"/>
      <c r="S370" s="1402"/>
      <c r="T370" s="1402"/>
      <c r="U370" s="1402"/>
      <c r="V370" s="1410"/>
      <c r="W370" s="1402"/>
      <c r="X370" s="1410"/>
      <c r="Y370" s="1402"/>
      <c r="Z370" s="1468"/>
    </row>
    <row r="371" spans="1:26" ht="21.95" customHeight="1">
      <c r="A371" s="726"/>
      <c r="B371" s="722"/>
      <c r="C371" s="727"/>
      <c r="D371" s="722"/>
      <c r="E371" s="719">
        <f>SUM(G371,I371,K371)</f>
        <v>0</v>
      </c>
      <c r="F371" s="719"/>
      <c r="G371" s="719">
        <f t="shared" ref="G371:G372" si="111">TRUNC(C371*F371,0)</f>
        <v>0</v>
      </c>
      <c r="H371" s="719"/>
      <c r="I371" s="719">
        <f t="shared" ref="I371:I372" si="112">TRUNC(C371*H371,0)</f>
        <v>0</v>
      </c>
      <c r="J371" s="719"/>
      <c r="K371" s="719">
        <f t="shared" ref="K371:K372" si="113">TRUNC(C371*J371,0)</f>
        <v>0</v>
      </c>
      <c r="L371" s="711"/>
      <c r="M371" s="1405"/>
      <c r="N371" s="1406"/>
      <c r="O371" s="1406"/>
      <c r="P371" s="1408"/>
      <c r="Q371" s="1402"/>
      <c r="R371" s="1410"/>
      <c r="S371" s="1410"/>
      <c r="T371" s="1410"/>
      <c r="U371" s="1410"/>
      <c r="V371" s="1410"/>
      <c r="W371" s="1410"/>
      <c r="X371" s="1410"/>
      <c r="Y371" s="1402"/>
      <c r="Z371" s="1468"/>
    </row>
    <row r="372" spans="1:26" ht="21.95" customHeight="1">
      <c r="A372" s="728"/>
      <c r="B372" s="729"/>
      <c r="C372" s="730"/>
      <c r="D372" s="729"/>
      <c r="E372" s="731">
        <f t="shared" ref="E372" si="114">SUM(G372,I372,K372)</f>
        <v>0</v>
      </c>
      <c r="F372" s="731"/>
      <c r="G372" s="731">
        <f t="shared" si="111"/>
        <v>0</v>
      </c>
      <c r="H372" s="731"/>
      <c r="I372" s="731">
        <f t="shared" si="112"/>
        <v>0</v>
      </c>
      <c r="J372" s="731"/>
      <c r="K372" s="731">
        <f t="shared" si="113"/>
        <v>0</v>
      </c>
      <c r="L372" s="732"/>
      <c r="M372" s="1469"/>
      <c r="N372" s="1406"/>
      <c r="O372" s="1476"/>
      <c r="P372" s="1408"/>
      <c r="Q372" s="1402"/>
      <c r="R372" s="1410"/>
      <c r="S372" s="1410"/>
      <c r="T372" s="1410"/>
      <c r="U372" s="1410"/>
      <c r="V372" s="1475"/>
      <c r="W372" s="1410"/>
      <c r="X372" s="1410"/>
      <c r="Y372" s="1410"/>
      <c r="Z372" s="1468"/>
    </row>
    <row r="373" spans="1:26" ht="21.95" customHeight="1">
      <c r="A373" s="733" t="s">
        <v>795</v>
      </c>
      <c r="B373" s="734"/>
      <c r="C373" s="734"/>
      <c r="D373" s="735"/>
      <c r="E373" s="736">
        <f>G373+I373+K373</f>
        <v>61502</v>
      </c>
      <c r="F373" s="737"/>
      <c r="G373" s="736">
        <f>SUM(G355:G372)</f>
        <v>0</v>
      </c>
      <c r="H373" s="737"/>
      <c r="I373" s="738">
        <f>SUM(I355:I372)</f>
        <v>2</v>
      </c>
      <c r="J373" s="737"/>
      <c r="K373" s="736">
        <f>SUM(K355:K372)</f>
        <v>61500</v>
      </c>
      <c r="L373" s="739"/>
      <c r="M373" s="1457" t="s">
        <v>795</v>
      </c>
      <c r="N373" s="1435"/>
      <c r="O373" s="1435"/>
      <c r="P373" s="1436"/>
      <c r="Q373" s="1437">
        <f>S373+U373+W373+Y373</f>
        <v>250000</v>
      </c>
      <c r="R373" s="1438"/>
      <c r="S373" s="1437">
        <f>SUM(S354:S372)</f>
        <v>0</v>
      </c>
      <c r="T373" s="1437"/>
      <c r="U373" s="1439">
        <f>SUM(U354:U372)</f>
        <v>0</v>
      </c>
      <c r="V373" s="1438"/>
      <c r="W373" s="1437">
        <f>SUM(W354:W372)</f>
        <v>250000</v>
      </c>
      <c r="X373" s="1438"/>
      <c r="Y373" s="1437">
        <f>SUM(Y354:Y372)</f>
        <v>0</v>
      </c>
      <c r="Z373" s="1440"/>
    </row>
    <row r="374" spans="1:26" ht="21.95" customHeight="1">
      <c r="A374" s="681"/>
      <c r="B374" s="682"/>
      <c r="C374" s="682"/>
      <c r="D374" s="683"/>
      <c r="E374" s="2046" t="s">
        <v>937</v>
      </c>
      <c r="F374" s="2046"/>
      <c r="G374" s="2046"/>
      <c r="H374" s="2046"/>
      <c r="I374" s="684"/>
      <c r="J374" s="684"/>
      <c r="K374" s="684"/>
      <c r="L374" s="685"/>
      <c r="M374" s="1416" t="s">
        <v>1604</v>
      </c>
      <c r="N374" s="1394"/>
      <c r="O374" s="1394"/>
      <c r="P374" s="1393"/>
      <c r="Q374" s="2082" t="s">
        <v>1605</v>
      </c>
      <c r="R374" s="2082"/>
      <c r="S374" s="2082"/>
      <c r="T374" s="2082"/>
      <c r="U374" s="2082"/>
      <c r="V374" s="2082"/>
      <c r="W374" s="1394"/>
      <c r="X374" s="1394"/>
      <c r="Y374" s="1394"/>
      <c r="Z374" s="1417"/>
    </row>
    <row r="375" spans="1:26" ht="21.95" customHeight="1">
      <c r="A375" s="746" t="s">
        <v>947</v>
      </c>
      <c r="B375" s="774" t="s">
        <v>948</v>
      </c>
      <c r="C375" s="774"/>
      <c r="D375" s="774"/>
      <c r="E375" s="775"/>
      <c r="F375" s="775"/>
      <c r="G375" s="775"/>
      <c r="H375" s="775" t="s">
        <v>888</v>
      </c>
      <c r="I375" s="684"/>
      <c r="J375" s="684"/>
      <c r="K375" s="684"/>
      <c r="L375" s="685"/>
      <c r="M375" s="1416"/>
      <c r="N375" s="1394"/>
      <c r="O375" s="1394"/>
      <c r="P375" s="1393"/>
      <c r="Q375" s="1477"/>
      <c r="R375" s="1477"/>
      <c r="S375" s="1477"/>
      <c r="T375" s="1477"/>
      <c r="U375" s="1477"/>
      <c r="V375" s="1477"/>
      <c r="W375" s="1394"/>
      <c r="X375" s="1394"/>
      <c r="Y375" s="1394"/>
      <c r="Z375" s="1417"/>
    </row>
    <row r="376" spans="1:26" ht="21.95" customHeight="1">
      <c r="A376" s="806" t="s">
        <v>949</v>
      </c>
      <c r="B376" s="807"/>
      <c r="C376" s="807"/>
      <c r="D376" s="807"/>
      <c r="E376" s="808"/>
      <c r="F376" s="809"/>
      <c r="G376" s="1270"/>
      <c r="H376" s="811"/>
      <c r="I376" s="812"/>
      <c r="J376" s="812"/>
      <c r="K376" s="813"/>
      <c r="L376" s="814"/>
      <c r="M376" s="1392" t="s">
        <v>787</v>
      </c>
      <c r="N376" s="1418">
        <f>Q398</f>
        <v>530000</v>
      </c>
      <c r="O376" s="1419" t="s">
        <v>3</v>
      </c>
      <c r="P376" s="1393"/>
      <c r="Q376" s="1979" t="s">
        <v>1579</v>
      </c>
      <c r="R376" s="1979"/>
      <c r="S376" s="1979"/>
      <c r="T376" s="1979"/>
      <c r="U376" s="1979"/>
      <c r="V376" s="1979"/>
      <c r="W376" s="1394"/>
      <c r="X376" s="1394"/>
      <c r="Y376" s="1394"/>
      <c r="Z376" s="1417"/>
    </row>
    <row r="377" spans="1:26" ht="21.95" customHeight="1">
      <c r="A377" s="815"/>
      <c r="B377" s="816"/>
      <c r="C377" s="816"/>
      <c r="D377" s="816"/>
      <c r="E377" s="817"/>
      <c r="F377" s="818"/>
      <c r="G377" s="819"/>
      <c r="H377" s="818"/>
      <c r="I377" s="819"/>
      <c r="J377" s="818"/>
      <c r="K377" s="819"/>
      <c r="L377" s="820"/>
      <c r="M377" s="1980" t="s">
        <v>646</v>
      </c>
      <c r="N377" s="1986" t="s">
        <v>788</v>
      </c>
      <c r="O377" s="1986" t="s">
        <v>118</v>
      </c>
      <c r="P377" s="1986" t="s">
        <v>5</v>
      </c>
      <c r="Q377" s="1987" t="s">
        <v>789</v>
      </c>
      <c r="R377" s="1990" t="s">
        <v>790</v>
      </c>
      <c r="S377" s="2055"/>
      <c r="T377" s="2056" t="s">
        <v>862</v>
      </c>
      <c r="U377" s="2057"/>
      <c r="V377" s="2057"/>
      <c r="W377" s="2057"/>
      <c r="X377" s="2057"/>
      <c r="Y377" s="2058"/>
      <c r="Z377" s="2048" t="s">
        <v>863</v>
      </c>
    </row>
    <row r="378" spans="1:26" ht="21.95" customHeight="1">
      <c r="A378" s="712"/>
      <c r="B378" s="720"/>
      <c r="C378" s="727"/>
      <c r="D378" s="722"/>
      <c r="E378" s="719"/>
      <c r="F378" s="719"/>
      <c r="G378" s="719"/>
      <c r="H378" s="719"/>
      <c r="I378" s="719"/>
      <c r="J378" s="719"/>
      <c r="K378" s="719"/>
      <c r="L378" s="711"/>
      <c r="M378" s="2067"/>
      <c r="N378" s="2051"/>
      <c r="O378" s="2051"/>
      <c r="P378" s="2051"/>
      <c r="Q378" s="2053"/>
      <c r="R378" s="1995" t="s">
        <v>650</v>
      </c>
      <c r="S378" s="1996"/>
      <c r="T378" s="1995" t="s">
        <v>121</v>
      </c>
      <c r="U378" s="1996"/>
      <c r="V378" s="1995" t="s">
        <v>122</v>
      </c>
      <c r="W378" s="1996"/>
      <c r="X378" s="2016" t="s">
        <v>651</v>
      </c>
      <c r="Y378" s="2017"/>
      <c r="Z378" s="2049"/>
    </row>
    <row r="379" spans="1:26" ht="21.95" customHeight="1">
      <c r="A379" s="712" t="s">
        <v>951</v>
      </c>
      <c r="B379" s="720" t="s">
        <v>952</v>
      </c>
      <c r="C379" s="727"/>
      <c r="D379" s="722"/>
      <c r="E379" s="719">
        <v>1</v>
      </c>
      <c r="F379" s="719" t="s">
        <v>706</v>
      </c>
      <c r="G379" s="719"/>
      <c r="H379" s="719" t="s">
        <v>953</v>
      </c>
      <c r="I379" s="821">
        <v>0.5</v>
      </c>
      <c r="J379" s="719" t="s">
        <v>706</v>
      </c>
      <c r="K379" s="719"/>
      <c r="L379" s="711"/>
      <c r="M379" s="2068"/>
      <c r="N379" s="2052"/>
      <c r="O379" s="2052"/>
      <c r="P379" s="2052"/>
      <c r="Q379" s="2054"/>
      <c r="R379" s="1396" t="s">
        <v>4</v>
      </c>
      <c r="S379" s="1396" t="s">
        <v>792</v>
      </c>
      <c r="T379" s="1396" t="s">
        <v>4</v>
      </c>
      <c r="U379" s="1396" t="s">
        <v>793</v>
      </c>
      <c r="V379" s="1396" t="s">
        <v>4</v>
      </c>
      <c r="W379" s="1396" t="s">
        <v>793</v>
      </c>
      <c r="X379" s="1396" t="s">
        <v>4</v>
      </c>
      <c r="Y379" s="1396" t="s">
        <v>793</v>
      </c>
      <c r="Z379" s="2050"/>
    </row>
    <row r="380" spans="1:26" ht="21.95" customHeight="1">
      <c r="A380" s="712"/>
      <c r="B380" s="720" t="s">
        <v>954</v>
      </c>
      <c r="C380" s="727"/>
      <c r="D380" s="722"/>
      <c r="E380" s="719">
        <v>0.5</v>
      </c>
      <c r="F380" s="719" t="s">
        <v>706</v>
      </c>
      <c r="G380" s="719"/>
      <c r="H380" s="719" t="s">
        <v>955</v>
      </c>
      <c r="I380" s="719">
        <v>2</v>
      </c>
      <c r="J380" s="719" t="s">
        <v>706</v>
      </c>
      <c r="K380" s="719"/>
      <c r="L380" s="711"/>
      <c r="M380" s="1469" t="s">
        <v>1603</v>
      </c>
      <c r="N380" s="1406" t="s">
        <v>1606</v>
      </c>
      <c r="O380" s="1516">
        <v>1</v>
      </c>
      <c r="P380" s="1408" t="s">
        <v>270</v>
      </c>
      <c r="Q380" s="1424">
        <f t="shared" ref="Q380" si="115">S380+U380+W380+Y380</f>
        <v>530000</v>
      </c>
      <c r="R380" s="1402"/>
      <c r="S380" s="1402"/>
      <c r="T380" s="1402"/>
      <c r="U380" s="1402"/>
      <c r="V380" s="1478">
        <f>'단가(사후관리)'!E35</f>
        <v>530000</v>
      </c>
      <c r="W380" s="1478">
        <f>INT(O380*V380)</f>
        <v>530000</v>
      </c>
      <c r="X380" s="1402"/>
      <c r="Y380" s="1402"/>
      <c r="Z380" s="1468"/>
    </row>
    <row r="381" spans="1:26" ht="21.95" customHeight="1">
      <c r="A381" s="712"/>
      <c r="B381" s="720" t="s">
        <v>959</v>
      </c>
      <c r="C381" s="727"/>
      <c r="D381" s="722"/>
      <c r="E381" s="719"/>
      <c r="F381" s="719" t="s">
        <v>706</v>
      </c>
      <c r="G381" s="719"/>
      <c r="H381" s="719"/>
      <c r="I381" s="719"/>
      <c r="J381" s="719"/>
      <c r="K381" s="719"/>
      <c r="L381" s="711"/>
      <c r="M381" s="2080" t="s">
        <v>960</v>
      </c>
      <c r="N381" s="2081"/>
      <c r="O381" s="2081"/>
      <c r="P381" s="2081"/>
      <c r="Q381" s="1402"/>
      <c r="R381" s="1410"/>
      <c r="S381" s="1410"/>
      <c r="T381" s="1410"/>
      <c r="U381" s="1410"/>
      <c r="V381" s="1410"/>
      <c r="W381" s="1410"/>
      <c r="X381" s="1402"/>
      <c r="Y381" s="1402"/>
      <c r="Z381" s="1468"/>
    </row>
    <row r="382" spans="1:26" ht="21.95" customHeight="1">
      <c r="A382" s="712"/>
      <c r="B382" s="759"/>
      <c r="C382" s="727"/>
      <c r="D382" s="722"/>
      <c r="E382" s="719"/>
      <c r="F382" s="719"/>
      <c r="G382" s="719"/>
      <c r="H382" s="719"/>
      <c r="I382" s="719"/>
      <c r="J382" s="719"/>
      <c r="K382" s="719"/>
      <c r="L382" s="711"/>
      <c r="M382" s="2080" t="s">
        <v>961</v>
      </c>
      <c r="N382" s="2081"/>
      <c r="O382" s="2081"/>
      <c r="P382" s="2081"/>
      <c r="Q382" s="1402"/>
      <c r="R382" s="1402"/>
      <c r="S382" s="1402"/>
      <c r="T382" s="1402"/>
      <c r="U382" s="1402"/>
      <c r="V382" s="1478"/>
      <c r="W382" s="1478"/>
      <c r="X382" s="1402"/>
      <c r="Y382" s="1402"/>
      <c r="Z382" s="1468"/>
    </row>
    <row r="383" spans="1:26" ht="21.95" customHeight="1">
      <c r="A383" s="712" t="s">
        <v>962</v>
      </c>
      <c r="B383" s="716" t="s">
        <v>963</v>
      </c>
      <c r="C383" s="716"/>
      <c r="D383" s="722"/>
      <c r="E383" s="719">
        <v>61500</v>
      </c>
      <c r="F383" s="719" t="s">
        <v>964</v>
      </c>
      <c r="G383" s="719" t="s">
        <v>965</v>
      </c>
      <c r="H383" s="719">
        <v>1</v>
      </c>
      <c r="I383" s="719" t="s">
        <v>966</v>
      </c>
      <c r="J383" s="719" t="s">
        <v>967</v>
      </c>
      <c r="K383" s="719">
        <f>E383*H383</f>
        <v>61500</v>
      </c>
      <c r="L383" s="711" t="s">
        <v>964</v>
      </c>
      <c r="M383" s="1405"/>
      <c r="N383" s="1406"/>
      <c r="O383" s="1406"/>
      <c r="P383" s="1408"/>
      <c r="Q383" s="1402"/>
      <c r="R383" s="1410"/>
      <c r="S383" s="1410"/>
      <c r="T383" s="1410"/>
      <c r="U383" s="1410"/>
      <c r="V383" s="1410"/>
      <c r="W383" s="1410"/>
      <c r="X383" s="1410"/>
      <c r="Y383" s="1410"/>
      <c r="Z383" s="1468"/>
    </row>
    <row r="384" spans="1:26" ht="21.95" customHeight="1">
      <c r="A384" s="712"/>
      <c r="B384" s="716"/>
      <c r="C384" s="716"/>
      <c r="D384" s="722"/>
      <c r="E384" s="719"/>
      <c r="F384" s="719"/>
      <c r="G384" s="719"/>
      <c r="H384" s="719"/>
      <c r="I384" s="719"/>
      <c r="J384" s="719"/>
      <c r="K384" s="719"/>
      <c r="L384" s="711"/>
      <c r="M384" s="1469"/>
      <c r="N384" s="1408"/>
      <c r="O384" s="1406"/>
      <c r="P384" s="1408"/>
      <c r="Q384" s="1402"/>
      <c r="R384" s="1410"/>
      <c r="S384" s="1410"/>
      <c r="T384" s="1410"/>
      <c r="U384" s="1410"/>
      <c r="V384" s="1402"/>
      <c r="W384" s="1410"/>
      <c r="X384" s="1402"/>
      <c r="Y384" s="1402"/>
      <c r="Z384" s="1468"/>
    </row>
    <row r="385" spans="1:28" ht="21.95" customHeight="1">
      <c r="A385" s="712"/>
      <c r="B385" s="716"/>
      <c r="C385" s="716"/>
      <c r="D385" s="722"/>
      <c r="E385" s="719"/>
      <c r="F385" s="719"/>
      <c r="G385" s="719"/>
      <c r="H385" s="719"/>
      <c r="I385" s="719"/>
      <c r="J385" s="719"/>
      <c r="K385" s="719"/>
      <c r="L385" s="711"/>
      <c r="M385" s="1405"/>
      <c r="N385" s="1408"/>
      <c r="O385" s="1406"/>
      <c r="P385" s="1408"/>
      <c r="Q385" s="1402"/>
      <c r="R385" s="1410"/>
      <c r="S385" s="1410"/>
      <c r="T385" s="1410"/>
      <c r="U385" s="1410"/>
      <c r="V385" s="1410"/>
      <c r="W385" s="1410"/>
      <c r="X385" s="1402"/>
      <c r="Y385" s="1402"/>
      <c r="Z385" s="1468"/>
    </row>
    <row r="386" spans="1:28" ht="21.95" customHeight="1">
      <c r="A386" s="712" t="s">
        <v>968</v>
      </c>
      <c r="B386" s="720" t="s">
        <v>969</v>
      </c>
      <c r="C386" s="720"/>
      <c r="D386" s="722"/>
      <c r="E386" s="719">
        <v>1</v>
      </c>
      <c r="F386" s="719" t="s">
        <v>970</v>
      </c>
      <c r="G386" s="719" t="s">
        <v>967</v>
      </c>
      <c r="H386" s="719"/>
      <c r="I386" s="719" t="s">
        <v>964</v>
      </c>
      <c r="J386" s="719"/>
      <c r="K386" s="719"/>
      <c r="L386" s="711"/>
      <c r="M386" s="1469"/>
      <c r="N386" s="1408"/>
      <c r="O386" s="1406"/>
      <c r="P386" s="1408"/>
      <c r="Q386" s="1402"/>
      <c r="R386" s="1410"/>
      <c r="S386" s="1410"/>
      <c r="T386" s="1410"/>
      <c r="U386" s="1410"/>
      <c r="V386" s="1402"/>
      <c r="W386" s="1410"/>
      <c r="X386" s="1402"/>
      <c r="Y386" s="1402"/>
      <c r="Z386" s="1468"/>
    </row>
    <row r="387" spans="1:28" ht="21.95" customHeight="1">
      <c r="A387" s="712"/>
      <c r="B387" s="720"/>
      <c r="C387" s="720"/>
      <c r="D387" s="722"/>
      <c r="E387" s="719"/>
      <c r="F387" s="719"/>
      <c r="G387" s="719"/>
      <c r="H387" s="719"/>
      <c r="I387" s="719"/>
      <c r="J387" s="719"/>
      <c r="K387" s="719"/>
      <c r="L387" s="711"/>
      <c r="M387" s="1405"/>
      <c r="N387" s="1406"/>
      <c r="O387" s="1406"/>
      <c r="P387" s="1408"/>
      <c r="Q387" s="1402"/>
      <c r="R387" s="1410"/>
      <c r="S387" s="1410"/>
      <c r="T387" s="1410"/>
      <c r="U387" s="1410"/>
      <c r="V387" s="1410"/>
      <c r="W387" s="1410"/>
      <c r="X387" s="1410"/>
      <c r="Y387" s="1410"/>
      <c r="Z387" s="1468"/>
    </row>
    <row r="388" spans="1:28" ht="21.95" customHeight="1">
      <c r="A388" s="712" t="s">
        <v>971</v>
      </c>
      <c r="B388" s="722" t="s">
        <v>223</v>
      </c>
      <c r="C388" s="720">
        <v>2</v>
      </c>
      <c r="D388" s="722" t="s">
        <v>269</v>
      </c>
      <c r="E388" s="719"/>
      <c r="F388" s="719"/>
      <c r="G388" s="719"/>
      <c r="H388" s="719"/>
      <c r="I388" s="719"/>
      <c r="J388" s="719"/>
      <c r="K388" s="719"/>
      <c r="L388" s="711"/>
      <c r="M388" s="1469"/>
      <c r="N388" s="1406"/>
      <c r="O388" s="1406"/>
      <c r="P388" s="1408"/>
      <c r="Q388" s="1402"/>
      <c r="R388" s="1402"/>
      <c r="S388" s="1402"/>
      <c r="T388" s="1402"/>
      <c r="U388" s="1402"/>
      <c r="V388" s="1410"/>
      <c r="W388" s="1410"/>
      <c r="X388" s="1410"/>
      <c r="Y388" s="1410"/>
      <c r="Z388" s="1468"/>
    </row>
    <row r="389" spans="1:28" ht="21.95" customHeight="1">
      <c r="A389" s="725"/>
      <c r="B389" s="722"/>
      <c r="C389" s="720"/>
      <c r="D389" s="722"/>
      <c r="E389" s="719"/>
      <c r="F389" s="719"/>
      <c r="G389" s="719"/>
      <c r="H389" s="719"/>
      <c r="I389" s="719"/>
      <c r="J389" s="719"/>
      <c r="K389" s="719"/>
      <c r="L389" s="711"/>
      <c r="M389" s="1405"/>
      <c r="N389" s="1406"/>
      <c r="O389" s="1406"/>
      <c r="P389" s="1408"/>
      <c r="Q389" s="1402"/>
      <c r="R389" s="1410"/>
      <c r="S389" s="1410"/>
      <c r="T389" s="1410"/>
      <c r="U389" s="1410"/>
      <c r="V389" s="1410"/>
      <c r="W389" s="1410"/>
      <c r="X389" s="1410"/>
      <c r="Y389" s="1410"/>
      <c r="Z389" s="1468"/>
    </row>
    <row r="390" spans="1:28" ht="21.95" customHeight="1">
      <c r="A390" s="712" t="s">
        <v>972</v>
      </c>
      <c r="B390" s="722"/>
      <c r="C390" s="720"/>
      <c r="D390" s="722"/>
      <c r="E390" s="719"/>
      <c r="F390" s="719"/>
      <c r="G390" s="719"/>
      <c r="H390" s="719"/>
      <c r="I390" s="719"/>
      <c r="J390" s="719"/>
      <c r="K390" s="719"/>
      <c r="L390" s="711"/>
      <c r="M390" s="1405"/>
      <c r="N390" s="1406"/>
      <c r="O390" s="1406"/>
      <c r="P390" s="1408"/>
      <c r="Q390" s="1402"/>
      <c r="R390" s="1410"/>
      <c r="S390" s="1410"/>
      <c r="T390" s="1410"/>
      <c r="U390" s="1410"/>
      <c r="V390" s="1410"/>
      <c r="W390" s="1410"/>
      <c r="X390" s="1410"/>
      <c r="Y390" s="1410"/>
      <c r="Z390" s="1468"/>
    </row>
    <row r="391" spans="1:28" ht="21.95" customHeight="1">
      <c r="A391" s="712"/>
      <c r="B391" s="720"/>
      <c r="C391" s="720"/>
      <c r="D391" s="722"/>
      <c r="E391" s="719"/>
      <c r="F391" s="719"/>
      <c r="G391" s="719"/>
      <c r="H391" s="719"/>
      <c r="I391" s="719"/>
      <c r="J391" s="719"/>
      <c r="K391" s="719"/>
      <c r="L391" s="711"/>
      <c r="M391" s="1405"/>
      <c r="N391" s="1406"/>
      <c r="O391" s="1406"/>
      <c r="P391" s="1408"/>
      <c r="Q391" s="1402"/>
      <c r="R391" s="1410"/>
      <c r="S391" s="1410"/>
      <c r="T391" s="1410"/>
      <c r="U391" s="1410"/>
      <c r="V391" s="1410"/>
      <c r="W391" s="1410"/>
      <c r="X391" s="1410"/>
      <c r="Y391" s="1410"/>
      <c r="Z391" s="1468"/>
    </row>
    <row r="392" spans="1:28" ht="21.95" customHeight="1">
      <c r="A392" s="712"/>
      <c r="B392" s="720"/>
      <c r="C392" s="720"/>
      <c r="D392" s="722"/>
      <c r="E392" s="719"/>
      <c r="F392" s="719"/>
      <c r="G392" s="719"/>
      <c r="H392" s="719"/>
      <c r="I392" s="719"/>
      <c r="J392" s="719"/>
      <c r="K392" s="719"/>
      <c r="L392" s="711"/>
      <c r="M392" s="1469"/>
      <c r="N392" s="1408"/>
      <c r="O392" s="1406"/>
      <c r="P392" s="1408"/>
      <c r="Q392" s="1402"/>
      <c r="R392" s="1475"/>
      <c r="S392" s="1402"/>
      <c r="T392" s="1402"/>
      <c r="U392" s="1402"/>
      <c r="V392" s="1410"/>
      <c r="W392" s="1410"/>
      <c r="X392" s="1402"/>
      <c r="Y392" s="1402"/>
      <c r="Z392" s="1468"/>
    </row>
    <row r="393" spans="1:28" ht="21.95" customHeight="1">
      <c r="A393" s="712"/>
      <c r="B393" s="720"/>
      <c r="C393" s="720"/>
      <c r="D393" s="722"/>
      <c r="E393" s="719"/>
      <c r="F393" s="719"/>
      <c r="G393" s="719"/>
      <c r="H393" s="719"/>
      <c r="I393" s="719"/>
      <c r="J393" s="719"/>
      <c r="K393" s="719"/>
      <c r="L393" s="711"/>
      <c r="M393" s="1405"/>
      <c r="N393" s="1406"/>
      <c r="O393" s="1406"/>
      <c r="P393" s="1408"/>
      <c r="Q393" s="1402"/>
      <c r="R393" s="1410"/>
      <c r="S393" s="1410"/>
      <c r="T393" s="1410"/>
      <c r="U393" s="1410"/>
      <c r="V393" s="1410"/>
      <c r="W393" s="1410"/>
      <c r="X393" s="1410"/>
      <c r="Y393" s="1410"/>
      <c r="Z393" s="1468"/>
    </row>
    <row r="394" spans="1:28" ht="21.95" customHeight="1">
      <c r="A394" s="725"/>
      <c r="B394" s="720"/>
      <c r="C394" s="720"/>
      <c r="D394" s="722"/>
      <c r="E394" s="719"/>
      <c r="F394" s="719"/>
      <c r="G394" s="719"/>
      <c r="H394" s="719"/>
      <c r="I394" s="719"/>
      <c r="J394" s="719"/>
      <c r="K394" s="719"/>
      <c r="L394" s="711"/>
      <c r="M394" s="1405"/>
      <c r="N394" s="1406"/>
      <c r="O394" s="1406"/>
      <c r="P394" s="1408"/>
      <c r="Q394" s="1402"/>
      <c r="R394" s="1410"/>
      <c r="S394" s="1410"/>
      <c r="T394" s="1410"/>
      <c r="U394" s="1410"/>
      <c r="V394" s="1410"/>
      <c r="W394" s="1410"/>
      <c r="X394" s="1410"/>
      <c r="Y394" s="1410"/>
      <c r="Z394" s="1468"/>
    </row>
    <row r="395" spans="1:28" ht="21.95" customHeight="1">
      <c r="A395" s="726"/>
      <c r="B395" s="722"/>
      <c r="C395" s="727"/>
      <c r="D395" s="722"/>
      <c r="E395" s="719"/>
      <c r="F395" s="719"/>
      <c r="G395" s="719"/>
      <c r="H395" s="719"/>
      <c r="I395" s="719"/>
      <c r="J395" s="719"/>
      <c r="K395" s="719"/>
      <c r="L395" s="711"/>
      <c r="M395" s="1469"/>
      <c r="N395" s="1406"/>
      <c r="O395" s="1406"/>
      <c r="P395" s="1408"/>
      <c r="Q395" s="1402"/>
      <c r="R395" s="1410"/>
      <c r="S395" s="1402"/>
      <c r="T395" s="1402"/>
      <c r="U395" s="1402"/>
      <c r="V395" s="1410"/>
      <c r="W395" s="1402"/>
      <c r="X395" s="1410"/>
      <c r="Y395" s="1402"/>
      <c r="Z395" s="1468"/>
    </row>
    <row r="396" spans="1:28" ht="21.95" customHeight="1">
      <c r="A396" s="726"/>
      <c r="B396" s="722"/>
      <c r="C396" s="727"/>
      <c r="D396" s="722"/>
      <c r="E396" s="719">
        <f>SUM(G396,I396,K396)</f>
        <v>0</v>
      </c>
      <c r="F396" s="719"/>
      <c r="G396" s="719">
        <f t="shared" ref="G396:G397" si="116">TRUNC(C396*F396,0)</f>
        <v>0</v>
      </c>
      <c r="H396" s="719"/>
      <c r="I396" s="719">
        <f t="shared" ref="I396:I397" si="117">TRUNC(C396*H396,0)</f>
        <v>0</v>
      </c>
      <c r="J396" s="719"/>
      <c r="K396" s="719">
        <f t="shared" ref="K396:K397" si="118">TRUNC(C396*J396,0)</f>
        <v>0</v>
      </c>
      <c r="L396" s="711"/>
      <c r="M396" s="1405"/>
      <c r="N396" s="1406"/>
      <c r="O396" s="1406"/>
      <c r="P396" s="1408"/>
      <c r="Q396" s="1402"/>
      <c r="R396" s="1410"/>
      <c r="S396" s="1410"/>
      <c r="T396" s="1410"/>
      <c r="U396" s="1410"/>
      <c r="V396" s="1410"/>
      <c r="W396" s="1410"/>
      <c r="X396" s="1410"/>
      <c r="Y396" s="1402"/>
      <c r="Z396" s="1468"/>
    </row>
    <row r="397" spans="1:28" ht="21.95" customHeight="1">
      <c r="A397" s="728"/>
      <c r="B397" s="729"/>
      <c r="C397" s="730"/>
      <c r="D397" s="729"/>
      <c r="E397" s="731">
        <f t="shared" ref="E397" si="119">SUM(G397,I397,K397)</f>
        <v>0</v>
      </c>
      <c r="F397" s="731"/>
      <c r="G397" s="731">
        <f t="shared" si="116"/>
        <v>0</v>
      </c>
      <c r="H397" s="731"/>
      <c r="I397" s="731">
        <f t="shared" si="117"/>
        <v>0</v>
      </c>
      <c r="J397" s="731"/>
      <c r="K397" s="731">
        <f t="shared" si="118"/>
        <v>0</v>
      </c>
      <c r="L397" s="732"/>
      <c r="M397" s="1469"/>
      <c r="N397" s="1406"/>
      <c r="O397" s="1476"/>
      <c r="P397" s="1408"/>
      <c r="Q397" s="1402"/>
      <c r="R397" s="1410"/>
      <c r="S397" s="1410"/>
      <c r="T397" s="1410"/>
      <c r="U397" s="1410"/>
      <c r="V397" s="1475"/>
      <c r="W397" s="1410"/>
      <c r="X397" s="1410"/>
      <c r="Y397" s="1410"/>
      <c r="Z397" s="1468"/>
    </row>
    <row r="398" spans="1:28" ht="21.95" customHeight="1">
      <c r="A398" s="733" t="s">
        <v>795</v>
      </c>
      <c r="B398" s="734"/>
      <c r="C398" s="734"/>
      <c r="D398" s="735"/>
      <c r="E398" s="736">
        <f>G398+I398+K398</f>
        <v>61502</v>
      </c>
      <c r="F398" s="737"/>
      <c r="G398" s="736">
        <f>SUM(G380:G397)</f>
        <v>0</v>
      </c>
      <c r="H398" s="737"/>
      <c r="I398" s="738">
        <f>SUM(I380:I397)</f>
        <v>2</v>
      </c>
      <c r="J398" s="737"/>
      <c r="K398" s="736">
        <f>SUM(K380:K397)</f>
        <v>61500</v>
      </c>
      <c r="L398" s="739"/>
      <c r="M398" s="1457" t="s">
        <v>795</v>
      </c>
      <c r="N398" s="1435"/>
      <c r="O398" s="1435"/>
      <c r="P398" s="1436"/>
      <c r="Q398" s="1437">
        <f>S398+U398+W398+Y398</f>
        <v>530000</v>
      </c>
      <c r="R398" s="1438"/>
      <c r="S398" s="1437">
        <f>SUM(S379:S397)</f>
        <v>0</v>
      </c>
      <c r="T398" s="1437"/>
      <c r="U398" s="1439">
        <f>SUM(U379:U397)</f>
        <v>0</v>
      </c>
      <c r="V398" s="1438"/>
      <c r="W398" s="1437">
        <f>SUM(W379:W397)</f>
        <v>530000</v>
      </c>
      <c r="X398" s="1438"/>
      <c r="Y398" s="1437">
        <f>SUM(Y379:Y397)</f>
        <v>0</v>
      </c>
      <c r="Z398" s="1440"/>
    </row>
    <row r="399" spans="1:28" s="745" customFormat="1" ht="19.7" hidden="1" customHeight="1">
      <c r="A399" s="681"/>
      <c r="B399" s="682"/>
      <c r="C399" s="682"/>
      <c r="D399" s="683"/>
      <c r="E399" s="2046" t="s">
        <v>937</v>
      </c>
      <c r="F399" s="2046"/>
      <c r="G399" s="2046"/>
      <c r="H399" s="2046"/>
      <c r="I399" s="684"/>
      <c r="J399" s="684"/>
      <c r="K399" s="684"/>
      <c r="L399" s="685"/>
      <c r="M399" s="1416"/>
      <c r="N399" s="1394"/>
      <c r="O399" s="1394"/>
      <c r="P399" s="1393"/>
      <c r="Q399" s="2047" t="s">
        <v>998</v>
      </c>
      <c r="R399" s="2047"/>
      <c r="S399" s="2047"/>
      <c r="T399" s="2047"/>
      <c r="U399" s="2047"/>
      <c r="V399" s="2047"/>
      <c r="W399" s="1394"/>
      <c r="X399" s="1394"/>
      <c r="Y399" s="1394"/>
      <c r="Z399" s="1417"/>
    </row>
    <row r="400" spans="1:28" s="745" customFormat="1" ht="19.7" hidden="1" customHeight="1">
      <c r="A400" s="746" t="s">
        <v>999</v>
      </c>
      <c r="B400" s="774" t="s">
        <v>1000</v>
      </c>
      <c r="C400" s="774"/>
      <c r="D400" s="774"/>
      <c r="E400" s="775"/>
      <c r="F400" s="775"/>
      <c r="G400" s="775"/>
      <c r="H400" s="775" t="s">
        <v>909</v>
      </c>
      <c r="I400" s="684"/>
      <c r="J400" s="684"/>
      <c r="K400" s="684"/>
      <c r="L400" s="685"/>
      <c r="M400" s="515" t="s">
        <v>133</v>
      </c>
      <c r="N400" s="1418">
        <f>Q423</f>
        <v>6212</v>
      </c>
      <c r="O400" s="1419" t="s">
        <v>3</v>
      </c>
      <c r="P400" s="1393"/>
      <c r="Q400" s="1979" t="s">
        <v>1001</v>
      </c>
      <c r="R400" s="1979"/>
      <c r="S400" s="1979"/>
      <c r="T400" s="1979"/>
      <c r="U400" s="1979"/>
      <c r="V400" s="1979"/>
      <c r="W400" s="1394">
        <v>200</v>
      </c>
      <c r="X400" s="1394" t="s">
        <v>911</v>
      </c>
      <c r="Y400" s="1394"/>
      <c r="Z400" s="1417"/>
      <c r="AB400" s="747"/>
    </row>
    <row r="401" spans="1:27" s="745" customFormat="1" ht="19.7" hidden="1" customHeight="1">
      <c r="A401" s="2069" t="s">
        <v>646</v>
      </c>
      <c r="B401" s="2072" t="s">
        <v>788</v>
      </c>
      <c r="C401" s="2072" t="s">
        <v>118</v>
      </c>
      <c r="D401" s="2072" t="s">
        <v>5</v>
      </c>
      <c r="E401" s="2075" t="s">
        <v>789</v>
      </c>
      <c r="F401" s="2078" t="s">
        <v>790</v>
      </c>
      <c r="G401" s="2079"/>
      <c r="H401" s="2061" t="s">
        <v>862</v>
      </c>
      <c r="I401" s="2062"/>
      <c r="J401" s="2062"/>
      <c r="K401" s="2063"/>
      <c r="L401" s="2064" t="s">
        <v>863</v>
      </c>
      <c r="M401" s="1980" t="s">
        <v>646</v>
      </c>
      <c r="N401" s="1986" t="s">
        <v>788</v>
      </c>
      <c r="O401" s="1986" t="s">
        <v>118</v>
      </c>
      <c r="P401" s="1986" t="s">
        <v>5</v>
      </c>
      <c r="Q401" s="1987" t="s">
        <v>789</v>
      </c>
      <c r="R401" s="1990" t="s">
        <v>790</v>
      </c>
      <c r="S401" s="2055"/>
      <c r="T401" s="1524"/>
      <c r="U401" s="1524"/>
      <c r="V401" s="2056" t="s">
        <v>862</v>
      </c>
      <c r="W401" s="2057"/>
      <c r="X401" s="2057"/>
      <c r="Y401" s="2058"/>
      <c r="Z401" s="2048" t="s">
        <v>863</v>
      </c>
    </row>
    <row r="402" spans="1:27" s="745" customFormat="1" ht="19.7" hidden="1" customHeight="1">
      <c r="A402" s="2070"/>
      <c r="B402" s="2073"/>
      <c r="C402" s="2073"/>
      <c r="D402" s="2073"/>
      <c r="E402" s="2076"/>
      <c r="F402" s="2059" t="s">
        <v>650</v>
      </c>
      <c r="G402" s="2060"/>
      <c r="H402" s="2059" t="s">
        <v>122</v>
      </c>
      <c r="I402" s="2060"/>
      <c r="J402" s="2059" t="s">
        <v>651</v>
      </c>
      <c r="K402" s="2060"/>
      <c r="L402" s="2065"/>
      <c r="M402" s="2067"/>
      <c r="N402" s="2051"/>
      <c r="O402" s="2051"/>
      <c r="P402" s="2051"/>
      <c r="Q402" s="2053"/>
      <c r="R402" s="1995" t="s">
        <v>650</v>
      </c>
      <c r="S402" s="1996"/>
      <c r="T402" s="1525"/>
      <c r="U402" s="1525"/>
      <c r="V402" s="1995" t="s">
        <v>122</v>
      </c>
      <c r="W402" s="1996"/>
      <c r="X402" s="2016" t="s">
        <v>651</v>
      </c>
      <c r="Y402" s="2017"/>
      <c r="Z402" s="2049"/>
    </row>
    <row r="403" spans="1:27" ht="19.7" hidden="1" customHeight="1">
      <c r="A403" s="2071"/>
      <c r="B403" s="2074"/>
      <c r="C403" s="2074"/>
      <c r="D403" s="2074"/>
      <c r="E403" s="2077"/>
      <c r="F403" s="689" t="s">
        <v>4</v>
      </c>
      <c r="G403" s="689" t="s">
        <v>792</v>
      </c>
      <c r="H403" s="689" t="s">
        <v>4</v>
      </c>
      <c r="I403" s="689" t="s">
        <v>793</v>
      </c>
      <c r="J403" s="689"/>
      <c r="K403" s="689"/>
      <c r="L403" s="2066"/>
      <c r="M403" s="2068"/>
      <c r="N403" s="2052"/>
      <c r="O403" s="2052"/>
      <c r="P403" s="2052"/>
      <c r="Q403" s="2054"/>
      <c r="R403" s="1396" t="s">
        <v>4</v>
      </c>
      <c r="S403" s="1396" t="s">
        <v>792</v>
      </c>
      <c r="T403" s="1396"/>
      <c r="U403" s="1396"/>
      <c r="V403" s="1396" t="s">
        <v>4</v>
      </c>
      <c r="W403" s="1396" t="s">
        <v>793</v>
      </c>
      <c r="X403" s="1396"/>
      <c r="Y403" s="1396"/>
      <c r="Z403" s="2050"/>
    </row>
    <row r="404" spans="1:27" ht="19.7" hidden="1" customHeight="1">
      <c r="A404" s="779" t="s">
        <v>674</v>
      </c>
      <c r="B404" s="780"/>
      <c r="C404" s="780"/>
      <c r="D404" s="780"/>
      <c r="E404" s="781"/>
      <c r="F404" s="782"/>
      <c r="G404" s="782"/>
      <c r="H404" s="782"/>
      <c r="I404" s="782"/>
      <c r="J404" s="782"/>
      <c r="K404" s="782"/>
      <c r="L404" s="697" t="s">
        <v>675</v>
      </c>
      <c r="M404" s="1526" t="s">
        <v>674</v>
      </c>
      <c r="N404" s="1527"/>
      <c r="O404" s="1527"/>
      <c r="P404" s="1527"/>
      <c r="Q404" s="1528"/>
      <c r="R404" s="1529"/>
      <c r="S404" s="1529"/>
      <c r="T404" s="1529"/>
      <c r="U404" s="1529"/>
      <c r="V404" s="1529"/>
      <c r="W404" s="1529"/>
      <c r="X404" s="1529"/>
      <c r="Y404" s="1529"/>
      <c r="Z404" s="1523" t="s">
        <v>675</v>
      </c>
    </row>
    <row r="405" spans="1:27" ht="19.7" hidden="1" customHeight="1">
      <c r="A405" s="712" t="s">
        <v>143</v>
      </c>
      <c r="B405" s="720"/>
      <c r="C405" s="727"/>
      <c r="D405" s="722" t="s">
        <v>69</v>
      </c>
      <c r="E405" s="719">
        <f>SUM(G405,I405,K405)</f>
        <v>0</v>
      </c>
      <c r="F405" s="719">
        <f>'단가(사후관리)'!$E$4</f>
        <v>373353</v>
      </c>
      <c r="G405" s="719">
        <f t="shared" ref="G405" si="120">TRUNC(C405*F405,0)</f>
        <v>0</v>
      </c>
      <c r="H405" s="719"/>
      <c r="I405" s="719">
        <f t="shared" ref="I405" si="121">TRUNC(C405*H405,0)</f>
        <v>0</v>
      </c>
      <c r="J405" s="719"/>
      <c r="K405" s="719">
        <f t="shared" ref="K405" si="122">TRUNC(C405*J405,0)</f>
        <v>0</v>
      </c>
      <c r="L405" s="707"/>
      <c r="M405" s="587" t="s">
        <v>143</v>
      </c>
      <c r="N405" s="1421"/>
      <c r="O405" s="1422">
        <f>INT(2/W$400*1000)/1000</f>
        <v>0.01</v>
      </c>
      <c r="P405" s="1423" t="s">
        <v>69</v>
      </c>
      <c r="Q405" s="1424">
        <f>S405+W405+Y405</f>
        <v>2951</v>
      </c>
      <c r="R405" s="1424">
        <f>'단가(사후관리)'!E6</f>
        <v>295138</v>
      </c>
      <c r="S405" s="1424">
        <f>TRUNC(R405*O405)</f>
        <v>2951</v>
      </c>
      <c r="T405" s="1424"/>
      <c r="U405" s="1424"/>
      <c r="V405" s="1429"/>
      <c r="W405" s="1429"/>
      <c r="X405" s="1424"/>
      <c r="Y405" s="1424"/>
      <c r="Z405" s="1530"/>
      <c r="AA405" s="640" t="s">
        <v>1002</v>
      </c>
    </row>
    <row r="406" spans="1:27" ht="19.7" hidden="1" customHeight="1">
      <c r="A406" s="712" t="s">
        <v>144</v>
      </c>
      <c r="B406" s="720"/>
      <c r="C406" s="727"/>
      <c r="D406" s="722" t="s">
        <v>69</v>
      </c>
      <c r="E406" s="719">
        <f t="shared" ref="E406:E411" si="123">SUM(G406,I406,K406)</f>
        <v>0</v>
      </c>
      <c r="F406" s="719">
        <f>'단가(사후관리)'!$E$5</f>
        <v>310884</v>
      </c>
      <c r="G406" s="719">
        <f>TRUNC(C406*F406,0)</f>
        <v>0</v>
      </c>
      <c r="H406" s="719"/>
      <c r="I406" s="719">
        <f>TRUNC(C406*H406,0)</f>
        <v>0</v>
      </c>
      <c r="J406" s="719"/>
      <c r="K406" s="719">
        <f>TRUNC(C406*J406,0)</f>
        <v>0</v>
      </c>
      <c r="L406" s="711"/>
      <c r="M406" s="587" t="s">
        <v>144</v>
      </c>
      <c r="N406" s="1421"/>
      <c r="O406" s="1422">
        <f>INT(2/W$400*1000)/1000</f>
        <v>0.01</v>
      </c>
      <c r="P406" s="1423" t="s">
        <v>69</v>
      </c>
      <c r="Q406" s="1424">
        <f>S406+W406+Y406</f>
        <v>2261</v>
      </c>
      <c r="R406" s="1424"/>
      <c r="S406" s="1425"/>
      <c r="T406" s="1425"/>
      <c r="U406" s="1425"/>
      <c r="V406" s="1429"/>
      <c r="W406" s="1429"/>
      <c r="X406" s="1424">
        <f>'단가(사후관리)'!E12</f>
        <v>226122</v>
      </c>
      <c r="Y406" s="1424">
        <f>TRUNC(O406*X406)</f>
        <v>2261</v>
      </c>
      <c r="Z406" s="1430"/>
    </row>
    <row r="407" spans="1:27" ht="19.7" hidden="1" customHeight="1">
      <c r="A407" s="712" t="s">
        <v>136</v>
      </c>
      <c r="B407" s="759"/>
      <c r="C407" s="727">
        <v>5.0000000000000001E-3</v>
      </c>
      <c r="D407" s="722" t="s">
        <v>269</v>
      </c>
      <c r="E407" s="719">
        <f t="shared" si="123"/>
        <v>1475</v>
      </c>
      <c r="F407" s="719">
        <f>'단가(사후관리)'!$E$6</f>
        <v>295138</v>
      </c>
      <c r="G407" s="719">
        <f t="shared" ref="G407:G422" si="124">TRUNC(C407*F407,0)</f>
        <v>1475</v>
      </c>
      <c r="H407" s="719"/>
      <c r="I407" s="719">
        <f t="shared" ref="I407:I422" si="125">TRUNC(C407*H407,0)</f>
        <v>0</v>
      </c>
      <c r="J407" s="719"/>
      <c r="K407" s="719">
        <f t="shared" ref="K407:K409" si="126">TRUNC(C407*J407,0)</f>
        <v>0</v>
      </c>
      <c r="L407" s="711"/>
      <c r="M407" s="587" t="s">
        <v>136</v>
      </c>
      <c r="N407" s="1428"/>
      <c r="O407" s="1422"/>
      <c r="P407" s="1423"/>
      <c r="Q407" s="1424"/>
      <c r="R407" s="1429"/>
      <c r="S407" s="1429"/>
      <c r="T407" s="1429"/>
      <c r="U407" s="1429"/>
      <c r="V407" s="1429"/>
      <c r="W407" s="1429"/>
      <c r="X407" s="1429"/>
      <c r="Y407" s="1429"/>
      <c r="Z407" s="1430"/>
    </row>
    <row r="408" spans="1:27" ht="19.7" hidden="1" customHeight="1">
      <c r="A408" s="712" t="s">
        <v>242</v>
      </c>
      <c r="B408" s="716"/>
      <c r="C408" s="716"/>
      <c r="D408" s="718" t="s">
        <v>269</v>
      </c>
      <c r="E408" s="719">
        <f t="shared" si="123"/>
        <v>0</v>
      </c>
      <c r="F408" s="719">
        <f>'단가(사후관리)'!$E$7</f>
        <v>235459</v>
      </c>
      <c r="G408" s="719">
        <f t="shared" si="124"/>
        <v>0</v>
      </c>
      <c r="H408" s="719"/>
      <c r="I408" s="719">
        <f t="shared" si="125"/>
        <v>0</v>
      </c>
      <c r="J408" s="719"/>
      <c r="K408" s="719">
        <f t="shared" si="126"/>
        <v>0</v>
      </c>
      <c r="L408" s="711"/>
      <c r="M408" s="587" t="s">
        <v>242</v>
      </c>
      <c r="N408" s="1394"/>
      <c r="O408" s="1394"/>
      <c r="P408" s="1393"/>
      <c r="Q408" s="1394"/>
      <c r="R408" s="1394"/>
      <c r="S408" s="1394"/>
      <c r="T408" s="1394"/>
      <c r="U408" s="1394"/>
      <c r="V408" s="1394"/>
      <c r="W408" s="1394"/>
      <c r="X408" s="1394"/>
      <c r="Y408" s="1394"/>
      <c r="Z408" s="1430"/>
    </row>
    <row r="409" spans="1:27" ht="19.7" hidden="1" customHeight="1">
      <c r="A409" s="712" t="s">
        <v>224</v>
      </c>
      <c r="B409" s="716"/>
      <c r="C409" s="716">
        <v>1.2999999999999999E-2</v>
      </c>
      <c r="D409" s="718" t="s">
        <v>269</v>
      </c>
      <c r="E409" s="719">
        <f t="shared" si="123"/>
        <v>3251</v>
      </c>
      <c r="F409" s="719">
        <f>'단가(사후관리)'!$E$8</f>
        <v>250087</v>
      </c>
      <c r="G409" s="719">
        <f t="shared" si="124"/>
        <v>3251</v>
      </c>
      <c r="H409" s="719"/>
      <c r="I409" s="719">
        <f t="shared" si="125"/>
        <v>0</v>
      </c>
      <c r="J409" s="719"/>
      <c r="K409" s="719">
        <f t="shared" si="126"/>
        <v>0</v>
      </c>
      <c r="L409" s="711"/>
      <c r="M409" s="587" t="s">
        <v>224</v>
      </c>
      <c r="N409" s="1394"/>
      <c r="O409" s="1394"/>
      <c r="P409" s="1393"/>
      <c r="Q409" s="1394"/>
      <c r="R409" s="1394"/>
      <c r="S409" s="1394"/>
      <c r="T409" s="1394"/>
      <c r="U409" s="1394"/>
      <c r="V409" s="1394"/>
      <c r="W409" s="1394"/>
      <c r="X409" s="1394"/>
      <c r="Y409" s="1394"/>
      <c r="Z409" s="1430"/>
    </row>
    <row r="410" spans="1:27" ht="19.7" hidden="1" customHeight="1">
      <c r="A410" s="712" t="s">
        <v>902</v>
      </c>
      <c r="B410" s="716"/>
      <c r="C410" s="716"/>
      <c r="D410" s="718" t="s">
        <v>269</v>
      </c>
      <c r="E410" s="719">
        <f t="shared" si="123"/>
        <v>0</v>
      </c>
      <c r="F410" s="719">
        <f>'단가(사후관리)'!$E$9</f>
        <v>218142</v>
      </c>
      <c r="G410" s="719">
        <f t="shared" si="124"/>
        <v>0</v>
      </c>
      <c r="H410" s="719"/>
      <c r="I410" s="719">
        <f t="shared" si="125"/>
        <v>0</v>
      </c>
      <c r="J410" s="719">
        <f>'단가(사후관리)'!E10</f>
        <v>241698</v>
      </c>
      <c r="K410" s="719">
        <f>TRUNC(C410*J410,0)</f>
        <v>0</v>
      </c>
      <c r="L410" s="711"/>
      <c r="M410" s="587" t="s">
        <v>145</v>
      </c>
      <c r="N410" s="1394"/>
      <c r="O410" s="1394"/>
      <c r="P410" s="1393"/>
      <c r="Q410" s="1394"/>
      <c r="R410" s="1394"/>
      <c r="S410" s="1394"/>
      <c r="T410" s="1394"/>
      <c r="U410" s="1394"/>
      <c r="V410" s="1394"/>
      <c r="W410" s="1394"/>
      <c r="X410" s="1394"/>
      <c r="Y410" s="1394"/>
      <c r="Z410" s="1430"/>
    </row>
    <row r="411" spans="1:27" ht="19.7" hidden="1" customHeight="1">
      <c r="A411" s="712" t="s">
        <v>681</v>
      </c>
      <c r="B411" s="720"/>
      <c r="C411" s="720">
        <v>1.2999999999999999E-2</v>
      </c>
      <c r="D411" s="718" t="s">
        <v>269</v>
      </c>
      <c r="E411" s="719">
        <f t="shared" si="123"/>
        <v>3023</v>
      </c>
      <c r="F411" s="719"/>
      <c r="G411" s="719">
        <f t="shared" si="124"/>
        <v>0</v>
      </c>
      <c r="H411" s="719"/>
      <c r="I411" s="719">
        <f t="shared" si="125"/>
        <v>0</v>
      </c>
      <c r="J411" s="719">
        <f>'단가(사후관리)'!$E$11</f>
        <v>232562</v>
      </c>
      <c r="K411" s="719">
        <f>TRUNC(C411*J411,0)</f>
        <v>3023</v>
      </c>
      <c r="L411" s="711"/>
      <c r="M411" s="587" t="s">
        <v>681</v>
      </c>
      <c r="N411" s="1421"/>
      <c r="O411" s="1421"/>
      <c r="P411" s="1423"/>
      <c r="Q411" s="1424"/>
      <c r="R411" s="1429"/>
      <c r="S411" s="1429"/>
      <c r="T411" s="1429"/>
      <c r="U411" s="1429"/>
      <c r="V411" s="1429"/>
      <c r="W411" s="1429"/>
      <c r="X411" s="1429"/>
      <c r="Y411" s="1429"/>
      <c r="Z411" s="1430"/>
    </row>
    <row r="412" spans="1:27" ht="19.7" hidden="1" customHeight="1">
      <c r="A412" s="712" t="s">
        <v>134</v>
      </c>
      <c r="B412" s="720"/>
      <c r="C412" s="720">
        <v>1.2999999999999999E-2</v>
      </c>
      <c r="D412" s="718" t="s">
        <v>269</v>
      </c>
      <c r="E412" s="719"/>
      <c r="F412" s="719"/>
      <c r="G412" s="719">
        <f t="shared" si="124"/>
        <v>0</v>
      </c>
      <c r="H412" s="719"/>
      <c r="I412" s="719">
        <f t="shared" si="125"/>
        <v>0</v>
      </c>
      <c r="J412" s="719">
        <f>'단가(사후관리)'!$E$12</f>
        <v>226122</v>
      </c>
      <c r="K412" s="719">
        <f>TRUNC(C412*J412,0)</f>
        <v>2939</v>
      </c>
      <c r="L412" s="711"/>
      <c r="M412" s="587" t="s">
        <v>134</v>
      </c>
      <c r="N412" s="1421"/>
      <c r="O412" s="1421"/>
      <c r="P412" s="1423"/>
      <c r="Q412" s="1425"/>
      <c r="R412" s="1426"/>
      <c r="S412" s="1426"/>
      <c r="T412" s="1426"/>
      <c r="U412" s="1426"/>
      <c r="V412" s="1425"/>
      <c r="W412" s="1426"/>
      <c r="X412" s="1425"/>
      <c r="Y412" s="1425"/>
      <c r="Z412" s="1430"/>
    </row>
    <row r="413" spans="1:27" ht="19.7" hidden="1" customHeight="1">
      <c r="A413" s="712" t="s">
        <v>223</v>
      </c>
      <c r="B413" s="722"/>
      <c r="C413" s="720">
        <v>2.5000000000000001E-2</v>
      </c>
      <c r="D413" s="718" t="s">
        <v>269</v>
      </c>
      <c r="E413" s="719">
        <f t="shared" ref="E413:E420" si="127">SUM(G413,I413,K413)</f>
        <v>4301</v>
      </c>
      <c r="F413" s="719"/>
      <c r="G413" s="719">
        <f t="shared" si="124"/>
        <v>0</v>
      </c>
      <c r="H413" s="719"/>
      <c r="I413" s="719">
        <f t="shared" si="125"/>
        <v>0</v>
      </c>
      <c r="J413" s="719">
        <f>'단가(사후관리)'!$E$13</f>
        <v>172068</v>
      </c>
      <c r="K413" s="719">
        <f t="shared" ref="K413:K422" si="128">TRUNC(C413*J413,0)</f>
        <v>4301</v>
      </c>
      <c r="L413" s="711"/>
      <c r="M413" s="587" t="s">
        <v>223</v>
      </c>
      <c r="N413" s="1423"/>
      <c r="O413" s="1421"/>
      <c r="P413" s="1423"/>
      <c r="Q413" s="1425"/>
      <c r="R413" s="1426"/>
      <c r="S413" s="1426"/>
      <c r="T413" s="1426"/>
      <c r="U413" s="1426"/>
      <c r="V413" s="1425"/>
      <c r="W413" s="1426"/>
      <c r="X413" s="1425"/>
      <c r="Y413" s="1425"/>
      <c r="Z413" s="1430"/>
    </row>
    <row r="414" spans="1:27" ht="19.7" hidden="1" customHeight="1">
      <c r="A414" s="725" t="s">
        <v>682</v>
      </c>
      <c r="B414" s="722"/>
      <c r="C414" s="720"/>
      <c r="D414" s="722"/>
      <c r="E414" s="719">
        <f t="shared" si="127"/>
        <v>0</v>
      </c>
      <c r="F414" s="719"/>
      <c r="G414" s="719">
        <f t="shared" si="124"/>
        <v>0</v>
      </c>
      <c r="H414" s="719"/>
      <c r="I414" s="719">
        <f t="shared" si="125"/>
        <v>0</v>
      </c>
      <c r="J414" s="719"/>
      <c r="K414" s="719">
        <f t="shared" si="128"/>
        <v>0</v>
      </c>
      <c r="L414" s="711"/>
      <c r="M414" s="1531" t="s">
        <v>682</v>
      </c>
      <c r="N414" s="1423"/>
      <c r="O414" s="1421"/>
      <c r="P414" s="1423"/>
      <c r="Q414" s="1425"/>
      <c r="R414" s="1426"/>
      <c r="S414" s="1426"/>
      <c r="T414" s="1426"/>
      <c r="U414" s="1426"/>
      <c r="V414" s="1426"/>
      <c r="W414" s="1426"/>
      <c r="X414" s="1425"/>
      <c r="Y414" s="1425"/>
      <c r="Z414" s="1430"/>
    </row>
    <row r="415" spans="1:27" ht="19.7" hidden="1" customHeight="1">
      <c r="A415" s="712" t="s">
        <v>1003</v>
      </c>
      <c r="B415" s="722"/>
      <c r="C415" s="720">
        <v>2.5</v>
      </c>
      <c r="D415" s="722" t="s">
        <v>702</v>
      </c>
      <c r="E415" s="719">
        <f t="shared" si="127"/>
        <v>3870</v>
      </c>
      <c r="F415" s="719"/>
      <c r="G415" s="719">
        <f t="shared" si="124"/>
        <v>0</v>
      </c>
      <c r="H415" s="719">
        <f>$H$90</f>
        <v>1548.181818181818</v>
      </c>
      <c r="I415" s="719">
        <f>TRUNC(C415*H415,0)</f>
        <v>3870</v>
      </c>
      <c r="J415" s="719"/>
      <c r="K415" s="719">
        <f t="shared" si="128"/>
        <v>0</v>
      </c>
      <c r="L415" s="711"/>
      <c r="M415" s="587"/>
      <c r="N415" s="1423"/>
      <c r="O415" s="1421"/>
      <c r="P415" s="1423"/>
      <c r="Q415" s="1425"/>
      <c r="R415" s="1426"/>
      <c r="S415" s="1426"/>
      <c r="T415" s="1426"/>
      <c r="U415" s="1426"/>
      <c r="V415" s="1425"/>
      <c r="W415" s="1426"/>
      <c r="X415" s="1425"/>
      <c r="Y415" s="1425"/>
      <c r="Z415" s="1430"/>
    </row>
    <row r="416" spans="1:27" ht="19.7" hidden="1" customHeight="1">
      <c r="A416" s="712" t="s">
        <v>703</v>
      </c>
      <c r="B416" s="720"/>
      <c r="C416" s="720">
        <v>16</v>
      </c>
      <c r="D416" s="722" t="s">
        <v>135</v>
      </c>
      <c r="E416" s="719">
        <f t="shared" si="127"/>
        <v>619</v>
      </c>
      <c r="F416" s="719"/>
      <c r="G416" s="719">
        <f t="shared" si="124"/>
        <v>0</v>
      </c>
      <c r="H416" s="719">
        <f>I415</f>
        <v>3870</v>
      </c>
      <c r="I416" s="719">
        <f>TRUNC(C416%*H416,0)</f>
        <v>619</v>
      </c>
      <c r="J416" s="719"/>
      <c r="K416" s="719">
        <f t="shared" si="128"/>
        <v>0</v>
      </c>
      <c r="L416" s="711"/>
      <c r="M416" s="587"/>
      <c r="N416" s="1421"/>
      <c r="O416" s="1421"/>
      <c r="P416" s="1423"/>
      <c r="Q416" s="1424"/>
      <c r="R416" s="1429"/>
      <c r="S416" s="1429"/>
      <c r="T416" s="1429"/>
      <c r="U416" s="1429"/>
      <c r="V416" s="1429"/>
      <c r="W416" s="1429"/>
      <c r="X416" s="1429"/>
      <c r="Y416" s="1429"/>
      <c r="Z416" s="1430"/>
    </row>
    <row r="417" spans="1:26" ht="19.7" hidden="1" customHeight="1">
      <c r="A417" s="712"/>
      <c r="B417" s="720"/>
      <c r="C417" s="720"/>
      <c r="D417" s="722"/>
      <c r="E417" s="719">
        <f t="shared" si="127"/>
        <v>0</v>
      </c>
      <c r="F417" s="719"/>
      <c r="G417" s="719">
        <f t="shared" si="124"/>
        <v>0</v>
      </c>
      <c r="H417" s="719"/>
      <c r="I417" s="719">
        <f t="shared" si="125"/>
        <v>0</v>
      </c>
      <c r="J417" s="719"/>
      <c r="K417" s="719">
        <f t="shared" si="128"/>
        <v>0</v>
      </c>
      <c r="L417" s="711"/>
      <c r="M417" s="587"/>
      <c r="N417" s="1421"/>
      <c r="O417" s="1421"/>
      <c r="P417" s="1423"/>
      <c r="Q417" s="1424"/>
      <c r="R417" s="1429"/>
      <c r="S417" s="1429"/>
      <c r="T417" s="1429"/>
      <c r="U417" s="1429"/>
      <c r="V417" s="1429"/>
      <c r="W417" s="1429"/>
      <c r="X417" s="1429"/>
      <c r="Y417" s="1429"/>
      <c r="Z417" s="1430"/>
    </row>
    <row r="418" spans="1:26" ht="19.7" hidden="1" customHeight="1">
      <c r="A418" s="712"/>
      <c r="B418" s="720"/>
      <c r="C418" s="720"/>
      <c r="D418" s="722"/>
      <c r="E418" s="719">
        <f t="shared" si="127"/>
        <v>0</v>
      </c>
      <c r="F418" s="719"/>
      <c r="G418" s="719">
        <f t="shared" si="124"/>
        <v>0</v>
      </c>
      <c r="H418" s="719"/>
      <c r="I418" s="719">
        <f t="shared" si="125"/>
        <v>0</v>
      </c>
      <c r="J418" s="719"/>
      <c r="K418" s="719">
        <f t="shared" si="128"/>
        <v>0</v>
      </c>
      <c r="L418" s="711"/>
      <c r="M418" s="587"/>
      <c r="N418" s="1394"/>
      <c r="O418" s="1394"/>
      <c r="P418" s="1393"/>
      <c r="Q418" s="1394"/>
      <c r="R418" s="1394"/>
      <c r="S418" s="1394"/>
      <c r="T418" s="1394"/>
      <c r="U418" s="1394"/>
      <c r="V418" s="1394"/>
      <c r="W418" s="1394"/>
      <c r="X418" s="1394"/>
      <c r="Y418" s="1394"/>
      <c r="Z418" s="1430"/>
    </row>
    <row r="419" spans="1:26" ht="19.7" hidden="1" customHeight="1">
      <c r="A419" s="725" t="s">
        <v>689</v>
      </c>
      <c r="B419" s="720"/>
      <c r="C419" s="720"/>
      <c r="D419" s="722"/>
      <c r="E419" s="719">
        <f t="shared" si="127"/>
        <v>0</v>
      </c>
      <c r="F419" s="719"/>
      <c r="G419" s="719">
        <f t="shared" si="124"/>
        <v>0</v>
      </c>
      <c r="H419" s="719"/>
      <c r="I419" s="719">
        <f t="shared" si="125"/>
        <v>0</v>
      </c>
      <c r="J419" s="719"/>
      <c r="K419" s="719">
        <f t="shared" si="128"/>
        <v>0</v>
      </c>
      <c r="L419" s="711"/>
      <c r="M419" s="1531" t="s">
        <v>689</v>
      </c>
      <c r="N419" s="1394"/>
      <c r="O419" s="1394"/>
      <c r="P419" s="1393"/>
      <c r="Q419" s="1394"/>
      <c r="R419" s="1394"/>
      <c r="S419" s="1394"/>
      <c r="T419" s="1394"/>
      <c r="U419" s="1394"/>
      <c r="V419" s="1394"/>
      <c r="W419" s="1394"/>
      <c r="X419" s="1394"/>
      <c r="Y419" s="1394"/>
      <c r="Z419" s="1430"/>
    </row>
    <row r="420" spans="1:26" ht="19.7" hidden="1" customHeight="1">
      <c r="A420" s="726" t="s">
        <v>1004</v>
      </c>
      <c r="B420" s="722"/>
      <c r="C420" s="727">
        <v>0.08</v>
      </c>
      <c r="D420" s="722" t="s">
        <v>741</v>
      </c>
      <c r="E420" s="719">
        <f t="shared" si="127"/>
        <v>0</v>
      </c>
      <c r="F420" s="719"/>
      <c r="G420" s="719">
        <f t="shared" si="124"/>
        <v>0</v>
      </c>
      <c r="H420" s="719"/>
      <c r="I420" s="719">
        <f t="shared" si="125"/>
        <v>0</v>
      </c>
      <c r="J420" s="719"/>
      <c r="K420" s="719">
        <f t="shared" si="128"/>
        <v>0</v>
      </c>
      <c r="L420" s="711"/>
      <c r="M420" s="1431"/>
      <c r="N420" s="1423" t="s">
        <v>927</v>
      </c>
      <c r="O420" s="1422">
        <f>INT(1/W$400*1000)/1000</f>
        <v>5.0000000000000001E-3</v>
      </c>
      <c r="P420" s="1423" t="s">
        <v>1005</v>
      </c>
      <c r="Q420" s="1425">
        <f>S420+W420+Y420</f>
        <v>324</v>
      </c>
      <c r="R420" s="1426"/>
      <c r="S420" s="1426"/>
      <c r="T420" s="1426"/>
      <c r="U420" s="1426"/>
      <c r="V420" s="1425"/>
      <c r="W420" s="1426"/>
      <c r="X420" s="1425">
        <f>'단가(사후관리)'!I53</f>
        <v>64816</v>
      </c>
      <c r="Y420" s="1425">
        <f>INT(O420*X420)</f>
        <v>324</v>
      </c>
      <c r="Z420" s="1430"/>
    </row>
    <row r="421" spans="1:26" ht="19.7" hidden="1" customHeight="1">
      <c r="A421" s="726"/>
      <c r="B421" s="722"/>
      <c r="C421" s="727"/>
      <c r="D421" s="722"/>
      <c r="E421" s="719">
        <f>SUM(G421,I421,K421)</f>
        <v>0</v>
      </c>
      <c r="F421" s="719"/>
      <c r="G421" s="719">
        <f t="shared" si="124"/>
        <v>0</v>
      </c>
      <c r="H421" s="719"/>
      <c r="I421" s="719">
        <f t="shared" si="125"/>
        <v>0</v>
      </c>
      <c r="J421" s="719"/>
      <c r="K421" s="719">
        <f t="shared" si="128"/>
        <v>0</v>
      </c>
      <c r="L421" s="711"/>
      <c r="M421" s="1432"/>
      <c r="N421" s="1423" t="s">
        <v>928</v>
      </c>
      <c r="O421" s="1422">
        <f>INT(1/W$400*1000)/1000</f>
        <v>5.0000000000000001E-3</v>
      </c>
      <c r="P421" s="1423" t="s">
        <v>741</v>
      </c>
      <c r="Q421" s="1425">
        <f>S421+W421+Y421</f>
        <v>432</v>
      </c>
      <c r="R421" s="1426"/>
      <c r="S421" s="1426"/>
      <c r="T421" s="1426"/>
      <c r="U421" s="1426"/>
      <c r="V421" s="1426"/>
      <c r="W421" s="1426"/>
      <c r="X421" s="1425">
        <f>'단가(사후관리)'!J53</f>
        <v>86424</v>
      </c>
      <c r="Y421" s="1425">
        <f>INT(O421*X421)</f>
        <v>432</v>
      </c>
      <c r="Z421" s="1430"/>
    </row>
    <row r="422" spans="1:26" ht="19.7" hidden="1" customHeight="1">
      <c r="A422" s="728"/>
      <c r="B422" s="729"/>
      <c r="C422" s="730"/>
      <c r="D422" s="729"/>
      <c r="E422" s="731">
        <f t="shared" ref="E422" si="129">SUM(G422,I422,K422)</f>
        <v>0</v>
      </c>
      <c r="F422" s="731"/>
      <c r="G422" s="731">
        <f t="shared" si="124"/>
        <v>0</v>
      </c>
      <c r="H422" s="731"/>
      <c r="I422" s="731">
        <f t="shared" si="125"/>
        <v>0</v>
      </c>
      <c r="J422" s="731"/>
      <c r="K422" s="731">
        <f t="shared" si="128"/>
        <v>0</v>
      </c>
      <c r="L422" s="732"/>
      <c r="M422" s="1532"/>
      <c r="N422" s="1436" t="s">
        <v>929</v>
      </c>
      <c r="O422" s="1533">
        <f>INT(1/W$400*1000)/1000</f>
        <v>5.0000000000000001E-3</v>
      </c>
      <c r="P422" s="1436" t="s">
        <v>1005</v>
      </c>
      <c r="Q422" s="1439">
        <f>S422+W422+Y422</f>
        <v>244</v>
      </c>
      <c r="R422" s="1534"/>
      <c r="S422" s="1534"/>
      <c r="T422" s="1534"/>
      <c r="U422" s="1534"/>
      <c r="V422" s="1439"/>
      <c r="W422" s="1534"/>
      <c r="X422" s="1439">
        <f>'단가(사후관리)'!K53</f>
        <v>48824</v>
      </c>
      <c r="Y422" s="1439">
        <f>INT(O422*X422)</f>
        <v>244</v>
      </c>
      <c r="Z422" s="1440"/>
    </row>
    <row r="423" spans="1:26" ht="19.7" hidden="1" customHeight="1">
      <c r="A423" s="733" t="s">
        <v>795</v>
      </c>
      <c r="B423" s="734"/>
      <c r="C423" s="734"/>
      <c r="D423" s="735"/>
      <c r="E423" s="736">
        <f>G423+I423+K423</f>
        <v>19478</v>
      </c>
      <c r="F423" s="737"/>
      <c r="G423" s="736">
        <f>SUM(G405:G422)</f>
        <v>4726</v>
      </c>
      <c r="H423" s="737"/>
      <c r="I423" s="738">
        <f>SUM(I405:I422)</f>
        <v>4489</v>
      </c>
      <c r="J423" s="737"/>
      <c r="K423" s="736">
        <f>SUM(K405:K422)</f>
        <v>10263</v>
      </c>
      <c r="L423" s="739"/>
      <c r="M423" s="1535" t="s">
        <v>795</v>
      </c>
      <c r="N423" s="1536"/>
      <c r="O423" s="1536"/>
      <c r="P423" s="1537"/>
      <c r="Q423" s="1538">
        <f>S423+W423+Y423</f>
        <v>6212</v>
      </c>
      <c r="R423" s="1539"/>
      <c r="S423" s="1538">
        <f>SUM(S405:S422)</f>
        <v>2951</v>
      </c>
      <c r="T423" s="1538"/>
      <c r="U423" s="1538"/>
      <c r="V423" s="1539"/>
      <c r="W423" s="1540">
        <f>SUM(W405:W422)</f>
        <v>0</v>
      </c>
      <c r="X423" s="1539"/>
      <c r="Y423" s="1538">
        <f>SUM(Y405:Y422)</f>
        <v>3261</v>
      </c>
      <c r="Z423" s="1541"/>
    </row>
    <row r="424" spans="1:26" ht="19.7" hidden="1" customHeight="1">
      <c r="A424" s="681"/>
      <c r="B424" s="682"/>
      <c r="C424" s="682"/>
      <c r="D424" s="683"/>
      <c r="E424" s="2046" t="s">
        <v>1006</v>
      </c>
      <c r="F424" s="2046"/>
      <c r="G424" s="2046"/>
      <c r="H424" s="2046"/>
      <c r="I424" s="684"/>
      <c r="J424" s="684"/>
      <c r="K424" s="684"/>
      <c r="L424" s="685"/>
      <c r="M424" s="1416" t="s">
        <v>1607</v>
      </c>
      <c r="N424" s="1394"/>
      <c r="O424" s="1394"/>
      <c r="P424" s="1393"/>
      <c r="Q424" s="2047" t="s">
        <v>998</v>
      </c>
      <c r="R424" s="2047"/>
      <c r="S424" s="2047"/>
      <c r="T424" s="2047"/>
      <c r="U424" s="2047"/>
      <c r="V424" s="2047"/>
      <c r="W424" s="1394"/>
      <c r="X424" s="1394"/>
      <c r="Y424" s="1394"/>
      <c r="Z424" s="1417"/>
    </row>
    <row r="425" spans="1:26" ht="19.7" hidden="1" customHeight="1">
      <c r="A425" s="746" t="s">
        <v>696</v>
      </c>
      <c r="B425" s="774" t="s">
        <v>1007</v>
      </c>
      <c r="C425" s="774"/>
      <c r="D425" s="774"/>
      <c r="E425" s="775"/>
      <c r="F425" s="775"/>
      <c r="G425" s="775"/>
      <c r="H425" s="775" t="s">
        <v>888</v>
      </c>
      <c r="I425" s="684"/>
      <c r="J425" s="684"/>
      <c r="K425" s="684"/>
      <c r="L425" s="685"/>
      <c r="M425" s="515"/>
      <c r="N425" s="1418"/>
      <c r="O425" s="1419"/>
      <c r="P425" s="1393"/>
      <c r="Q425" s="1979" t="s">
        <v>1001</v>
      </c>
      <c r="R425" s="1979"/>
      <c r="S425" s="1979"/>
      <c r="T425" s="1979"/>
      <c r="U425" s="1979"/>
      <c r="V425" s="1979"/>
      <c r="W425" s="1394"/>
      <c r="X425" s="1394"/>
      <c r="Y425" s="1394"/>
      <c r="Z425" s="1417"/>
    </row>
    <row r="426" spans="1:26" ht="19.7" hidden="1" customHeight="1">
      <c r="A426" s="2069" t="s">
        <v>646</v>
      </c>
      <c r="B426" s="2072" t="s">
        <v>788</v>
      </c>
      <c r="C426" s="2072" t="s">
        <v>118</v>
      </c>
      <c r="D426" s="2072" t="s">
        <v>5</v>
      </c>
      <c r="E426" s="2075" t="s">
        <v>789</v>
      </c>
      <c r="F426" s="2078" t="s">
        <v>790</v>
      </c>
      <c r="G426" s="2079"/>
      <c r="H426" s="2061" t="s">
        <v>862</v>
      </c>
      <c r="I426" s="2062"/>
      <c r="J426" s="2062"/>
      <c r="K426" s="2063"/>
      <c r="L426" s="2064" t="s">
        <v>863</v>
      </c>
      <c r="M426" s="1980" t="s">
        <v>646</v>
      </c>
      <c r="N426" s="1986" t="s">
        <v>788</v>
      </c>
      <c r="O426" s="1986" t="s">
        <v>118</v>
      </c>
      <c r="P426" s="1986" t="s">
        <v>5</v>
      </c>
      <c r="Q426" s="1987" t="s">
        <v>789</v>
      </c>
      <c r="R426" s="1990" t="s">
        <v>790</v>
      </c>
      <c r="S426" s="2055"/>
      <c r="T426" s="1524"/>
      <c r="U426" s="1524"/>
      <c r="V426" s="2056" t="s">
        <v>862</v>
      </c>
      <c r="W426" s="2057"/>
      <c r="X426" s="2057"/>
      <c r="Y426" s="2058"/>
      <c r="Z426" s="2048" t="s">
        <v>863</v>
      </c>
    </row>
    <row r="427" spans="1:26" ht="19.7" hidden="1" customHeight="1">
      <c r="A427" s="2070"/>
      <c r="B427" s="2073"/>
      <c r="C427" s="2073"/>
      <c r="D427" s="2073"/>
      <c r="E427" s="2076"/>
      <c r="F427" s="2059" t="s">
        <v>650</v>
      </c>
      <c r="G427" s="2060"/>
      <c r="H427" s="2059" t="s">
        <v>122</v>
      </c>
      <c r="I427" s="2060"/>
      <c r="J427" s="2059" t="s">
        <v>651</v>
      </c>
      <c r="K427" s="2060"/>
      <c r="L427" s="2065"/>
      <c r="M427" s="2067"/>
      <c r="N427" s="2051"/>
      <c r="O427" s="2051"/>
      <c r="P427" s="2051"/>
      <c r="Q427" s="2053"/>
      <c r="R427" s="1995" t="s">
        <v>650</v>
      </c>
      <c r="S427" s="1996"/>
      <c r="T427" s="1525"/>
      <c r="U427" s="1525"/>
      <c r="V427" s="1995" t="s">
        <v>122</v>
      </c>
      <c r="W427" s="1996"/>
      <c r="X427" s="2016" t="s">
        <v>651</v>
      </c>
      <c r="Y427" s="2017"/>
      <c r="Z427" s="2049"/>
    </row>
    <row r="428" spans="1:26" ht="19.7" hidden="1" customHeight="1">
      <c r="A428" s="2071"/>
      <c r="B428" s="2074"/>
      <c r="C428" s="2074"/>
      <c r="D428" s="2074"/>
      <c r="E428" s="2077"/>
      <c r="F428" s="689" t="s">
        <v>4</v>
      </c>
      <c r="G428" s="689" t="s">
        <v>792</v>
      </c>
      <c r="H428" s="689" t="s">
        <v>4</v>
      </c>
      <c r="I428" s="689" t="s">
        <v>793</v>
      </c>
      <c r="J428" s="689"/>
      <c r="K428" s="689"/>
      <c r="L428" s="2066"/>
      <c r="M428" s="2068"/>
      <c r="N428" s="2052"/>
      <c r="O428" s="2052"/>
      <c r="P428" s="2052"/>
      <c r="Q428" s="2054"/>
      <c r="R428" s="1396" t="s">
        <v>4</v>
      </c>
      <c r="S428" s="1396" t="s">
        <v>792</v>
      </c>
      <c r="T428" s="1396"/>
      <c r="U428" s="1396"/>
      <c r="V428" s="1396" t="s">
        <v>4</v>
      </c>
      <c r="W428" s="1396" t="s">
        <v>793</v>
      </c>
      <c r="X428" s="1396"/>
      <c r="Y428" s="1396"/>
      <c r="Z428" s="2050"/>
    </row>
    <row r="429" spans="1:26" ht="19.7" hidden="1" customHeight="1">
      <c r="A429" s="712" t="s">
        <v>143</v>
      </c>
      <c r="B429" s="720"/>
      <c r="C429" s="727"/>
      <c r="D429" s="722" t="s">
        <v>69</v>
      </c>
      <c r="E429" s="719">
        <f>SUM(G429,I429,K429)</f>
        <v>0</v>
      </c>
      <c r="F429" s="719">
        <f>'단가(사후관리)'!$E$4</f>
        <v>373353</v>
      </c>
      <c r="G429" s="719">
        <f t="shared" ref="G429" si="130">TRUNC(C429*F429,0)</f>
        <v>0</v>
      </c>
      <c r="H429" s="719"/>
      <c r="I429" s="719">
        <f t="shared" ref="I429" si="131">TRUNC(C429*H429,0)</f>
        <v>0</v>
      </c>
      <c r="J429" s="719"/>
      <c r="K429" s="719">
        <f t="shared" ref="K429" si="132">TRUNC(C429*J429,0)</f>
        <v>0</v>
      </c>
      <c r="L429" s="707"/>
      <c r="M429" s="587" t="s">
        <v>143</v>
      </c>
      <c r="N429" s="1421"/>
      <c r="O429" s="1422">
        <f>0.025*AC4</f>
        <v>1.761675E-2</v>
      </c>
      <c r="P429" s="1423" t="s">
        <v>69</v>
      </c>
      <c r="Q429" s="590">
        <f>SUM(S429,W429,Y429)</f>
        <v>6577</v>
      </c>
      <c r="R429" s="590">
        <f>'단가(사후관리)'!E4</f>
        <v>373353</v>
      </c>
      <c r="S429" s="590">
        <f t="shared" ref="S429" si="133">TRUNC(O429*R429,0)</f>
        <v>6577</v>
      </c>
      <c r="T429" s="590"/>
      <c r="U429" s="590"/>
      <c r="V429" s="590"/>
      <c r="W429" s="590">
        <f t="shared" ref="W429" si="134">TRUNC(O429*V429,0)</f>
        <v>0</v>
      </c>
      <c r="X429" s="590"/>
      <c r="Y429" s="590">
        <f t="shared" ref="Y429" si="135">TRUNC(O429*X429,0)</f>
        <v>0</v>
      </c>
      <c r="Z429" s="1530" t="s">
        <v>1008</v>
      </c>
    </row>
    <row r="430" spans="1:26" ht="19.7" hidden="1" customHeight="1">
      <c r="A430" s="712" t="s">
        <v>144</v>
      </c>
      <c r="B430" s="720"/>
      <c r="C430" s="727"/>
      <c r="D430" s="722" t="s">
        <v>69</v>
      </c>
      <c r="E430" s="719">
        <f t="shared" ref="E430:E432" si="136">SUM(G430,I430,K430)</f>
        <v>0</v>
      </c>
      <c r="F430" s="719">
        <f>'단가(사후관리)'!$E$5</f>
        <v>310884</v>
      </c>
      <c r="G430" s="719">
        <f>TRUNC(C430*F430,0)</f>
        <v>0</v>
      </c>
      <c r="H430" s="719"/>
      <c r="I430" s="719">
        <f>TRUNC(C430*H430,0)</f>
        <v>0</v>
      </c>
      <c r="J430" s="719"/>
      <c r="K430" s="719">
        <f>TRUNC(C430*J430,0)</f>
        <v>0</v>
      </c>
      <c r="L430" s="711"/>
      <c r="M430" s="587" t="s">
        <v>144</v>
      </c>
      <c r="N430" s="1421"/>
      <c r="O430" s="1422">
        <f>0.03*AC4</f>
        <v>2.1140099999999998E-2</v>
      </c>
      <c r="P430" s="1423" t="s">
        <v>69</v>
      </c>
      <c r="Q430" s="590">
        <f t="shared" ref="Q430:Q438" si="137">SUM(S430,W430,Y430)</f>
        <v>6572</v>
      </c>
      <c r="R430" s="590">
        <f>'단가(사후관리)'!E5</f>
        <v>310884</v>
      </c>
      <c r="S430" s="590">
        <f>TRUNC(O430*R430,0)</f>
        <v>6572</v>
      </c>
      <c r="T430" s="590"/>
      <c r="U430" s="590"/>
      <c r="V430" s="590"/>
      <c r="W430" s="590">
        <f>TRUNC(O430*V430,0)</f>
        <v>0</v>
      </c>
      <c r="X430" s="590"/>
      <c r="Y430" s="590">
        <f>TRUNC(O430*X430,0)</f>
        <v>0</v>
      </c>
      <c r="Z430" s="1430"/>
    </row>
    <row r="431" spans="1:26" ht="19.7" hidden="1" customHeight="1">
      <c r="A431" s="712" t="s">
        <v>136</v>
      </c>
      <c r="B431" s="759"/>
      <c r="C431" s="727"/>
      <c r="D431" s="722" t="s">
        <v>269</v>
      </c>
      <c r="E431" s="719">
        <f t="shared" si="136"/>
        <v>0</v>
      </c>
      <c r="F431" s="719">
        <f>'단가(사후관리)'!$E$6</f>
        <v>295138</v>
      </c>
      <c r="G431" s="719">
        <f t="shared" ref="G431:G447" si="138">TRUNC(C431*F431,0)</f>
        <v>0</v>
      </c>
      <c r="H431" s="719"/>
      <c r="I431" s="719">
        <f t="shared" ref="I431:I447" si="139">TRUNC(C431*H431,0)</f>
        <v>0</v>
      </c>
      <c r="J431" s="719"/>
      <c r="K431" s="719">
        <f t="shared" ref="K431:K432" si="140">TRUNC(C431*J431,0)</f>
        <v>0</v>
      </c>
      <c r="L431" s="711"/>
      <c r="M431" s="587" t="s">
        <v>136</v>
      </c>
      <c r="N431" s="1428"/>
      <c r="O431" s="1422">
        <f>0.05*AC4</f>
        <v>3.5233500000000001E-2</v>
      </c>
      <c r="P431" s="1423" t="s">
        <v>269</v>
      </c>
      <c r="Q431" s="590">
        <f t="shared" si="137"/>
        <v>10398</v>
      </c>
      <c r="R431" s="590">
        <f>'단가(사후관리)'!E6</f>
        <v>295138</v>
      </c>
      <c r="S431" s="590">
        <f t="shared" ref="S431:S438" si="141">TRUNC(O431*R431,0)</f>
        <v>10398</v>
      </c>
      <c r="T431" s="590"/>
      <c r="U431" s="590"/>
      <c r="V431" s="590"/>
      <c r="W431" s="590">
        <f t="shared" ref="W431:W438" si="142">TRUNC(O431*V431,0)</f>
        <v>0</v>
      </c>
      <c r="X431" s="590"/>
      <c r="Y431" s="590">
        <f t="shared" ref="Y431:Y447" si="143">TRUNC(O431*X431,0)</f>
        <v>0</v>
      </c>
      <c r="Z431" s="1430"/>
    </row>
    <row r="432" spans="1:26" ht="19.7" hidden="1" customHeight="1">
      <c r="A432" s="712" t="s">
        <v>242</v>
      </c>
      <c r="B432" s="716"/>
      <c r="C432" s="716"/>
      <c r="D432" s="718" t="s">
        <v>269</v>
      </c>
      <c r="E432" s="719">
        <f t="shared" si="136"/>
        <v>0</v>
      </c>
      <c r="F432" s="719">
        <f>'단가(사후관리)'!$E$7</f>
        <v>235459</v>
      </c>
      <c r="G432" s="719">
        <f t="shared" si="138"/>
        <v>0</v>
      </c>
      <c r="H432" s="719"/>
      <c r="I432" s="719">
        <f t="shared" si="139"/>
        <v>0</v>
      </c>
      <c r="J432" s="719"/>
      <c r="K432" s="719">
        <f t="shared" si="140"/>
        <v>0</v>
      </c>
      <c r="L432" s="711"/>
      <c r="M432" s="587" t="s">
        <v>242</v>
      </c>
      <c r="N432" s="1394"/>
      <c r="O432" s="1394">
        <f>0.01*AC4</f>
        <v>7.0467000000000004E-3</v>
      </c>
      <c r="P432" s="1393" t="s">
        <v>269</v>
      </c>
      <c r="Q432" s="590">
        <f t="shared" si="137"/>
        <v>1659</v>
      </c>
      <c r="R432" s="590">
        <f>'단가(사후관리)'!E7</f>
        <v>235459</v>
      </c>
      <c r="S432" s="590">
        <f t="shared" si="141"/>
        <v>1659</v>
      </c>
      <c r="T432" s="590"/>
      <c r="U432" s="590"/>
      <c r="V432" s="590"/>
      <c r="W432" s="590">
        <f t="shared" si="142"/>
        <v>0</v>
      </c>
      <c r="X432" s="590"/>
      <c r="Y432" s="590">
        <f t="shared" si="143"/>
        <v>0</v>
      </c>
      <c r="Z432" s="1430"/>
    </row>
    <row r="433" spans="1:39" ht="19.7" hidden="1" customHeight="1">
      <c r="A433" s="712" t="s">
        <v>134</v>
      </c>
      <c r="B433" s="720"/>
      <c r="C433" s="883"/>
      <c r="D433" s="722" t="s">
        <v>269</v>
      </c>
      <c r="E433" s="719"/>
      <c r="F433" s="719"/>
      <c r="G433" s="719">
        <f t="shared" si="138"/>
        <v>0</v>
      </c>
      <c r="H433" s="719"/>
      <c r="I433" s="719">
        <f t="shared" si="139"/>
        <v>0</v>
      </c>
      <c r="J433" s="719">
        <f>'단가(사후관리)'!$E$12</f>
        <v>226122</v>
      </c>
      <c r="K433" s="719">
        <f>TRUNC(C433*J433,0)</f>
        <v>0</v>
      </c>
      <c r="L433" s="711"/>
      <c r="M433" s="587" t="s">
        <v>134</v>
      </c>
      <c r="N433" s="1421"/>
      <c r="O433" s="1421">
        <f>0.01*AC4</f>
        <v>7.0467000000000004E-3</v>
      </c>
      <c r="P433" s="1423" t="s">
        <v>269</v>
      </c>
      <c r="Q433" s="590">
        <f t="shared" si="137"/>
        <v>1593</v>
      </c>
      <c r="R433" s="590"/>
      <c r="S433" s="590">
        <f t="shared" si="141"/>
        <v>0</v>
      </c>
      <c r="T433" s="590"/>
      <c r="U433" s="590"/>
      <c r="V433" s="590"/>
      <c r="W433" s="590">
        <f t="shared" si="142"/>
        <v>0</v>
      </c>
      <c r="X433" s="590">
        <f>'단가(사후관리)'!E12</f>
        <v>226122</v>
      </c>
      <c r="Y433" s="590">
        <f t="shared" si="143"/>
        <v>1593</v>
      </c>
      <c r="Z433" s="1430"/>
    </row>
    <row r="434" spans="1:39" ht="19.7" hidden="1" customHeight="1">
      <c r="A434" s="712" t="s">
        <v>1003</v>
      </c>
      <c r="B434" s="722"/>
      <c r="C434" s="720">
        <v>30.6</v>
      </c>
      <c r="D434" s="722" t="s">
        <v>702</v>
      </c>
      <c r="E434" s="719">
        <f t="shared" ref="E434:E438" si="144">SUM(G434,I434,K434)</f>
        <v>47374</v>
      </c>
      <c r="F434" s="719"/>
      <c r="G434" s="719">
        <f t="shared" si="138"/>
        <v>0</v>
      </c>
      <c r="H434" s="719">
        <f>$H$90</f>
        <v>1548.181818181818</v>
      </c>
      <c r="I434" s="719">
        <f>TRUNC(C434*H434,0)</f>
        <v>47374</v>
      </c>
      <c r="J434" s="719"/>
      <c r="K434" s="719">
        <f t="shared" ref="K434:K447" si="145">TRUNC(C434*J434,0)</f>
        <v>0</v>
      </c>
      <c r="L434" s="711"/>
      <c r="M434" s="587" t="s">
        <v>931</v>
      </c>
      <c r="N434" s="1423"/>
      <c r="O434" s="1421">
        <v>7.4999999999999997E-2</v>
      </c>
      <c r="P434" s="1423" t="s">
        <v>702</v>
      </c>
      <c r="Q434" s="590">
        <f t="shared" si="137"/>
        <v>116</v>
      </c>
      <c r="R434" s="590"/>
      <c r="S434" s="590">
        <f t="shared" si="141"/>
        <v>0</v>
      </c>
      <c r="T434" s="590"/>
      <c r="U434" s="590"/>
      <c r="V434" s="590">
        <f>'단가(사후관리)'!E18</f>
        <v>1548.181818181818</v>
      </c>
      <c r="W434" s="590">
        <f t="shared" si="142"/>
        <v>116</v>
      </c>
      <c r="X434" s="590"/>
      <c r="Y434" s="590">
        <f t="shared" si="143"/>
        <v>0</v>
      </c>
      <c r="Z434" s="1430"/>
    </row>
    <row r="435" spans="1:39" ht="19.7" hidden="1" customHeight="1">
      <c r="A435" s="712" t="s">
        <v>703</v>
      </c>
      <c r="B435" s="720"/>
      <c r="C435" s="720">
        <v>20</v>
      </c>
      <c r="D435" s="722" t="s">
        <v>135</v>
      </c>
      <c r="E435" s="719">
        <f t="shared" si="144"/>
        <v>9474</v>
      </c>
      <c r="F435" s="719"/>
      <c r="G435" s="719">
        <f t="shared" si="138"/>
        <v>0</v>
      </c>
      <c r="H435" s="719">
        <f>I434</f>
        <v>47374</v>
      </c>
      <c r="I435" s="719">
        <f>TRUNC(C435%*H435,0)</f>
        <v>9474</v>
      </c>
      <c r="J435" s="719"/>
      <c r="K435" s="719">
        <f t="shared" si="145"/>
        <v>0</v>
      </c>
      <c r="L435" s="711"/>
      <c r="M435" s="587" t="s">
        <v>1009</v>
      </c>
      <c r="N435" s="1421" t="s">
        <v>1010</v>
      </c>
      <c r="O435" s="1421">
        <v>5.0000000000000001E-3</v>
      </c>
      <c r="P435" s="1423" t="s">
        <v>270</v>
      </c>
      <c r="Q435" s="590">
        <f t="shared" si="137"/>
        <v>0</v>
      </c>
      <c r="R435" s="590"/>
      <c r="S435" s="590">
        <f t="shared" si="141"/>
        <v>0</v>
      </c>
      <c r="T435" s="590"/>
      <c r="U435" s="590"/>
      <c r="V435" s="590">
        <f>'단가(사후관리)'!K12</f>
        <v>0</v>
      </c>
      <c r="W435" s="590">
        <f t="shared" si="142"/>
        <v>0</v>
      </c>
      <c r="X435" s="590"/>
      <c r="Y435" s="590">
        <f t="shared" si="143"/>
        <v>0</v>
      </c>
      <c r="Z435" s="1430"/>
    </row>
    <row r="436" spans="1:39" ht="19.7" hidden="1" customHeight="1">
      <c r="A436" s="712"/>
      <c r="B436" s="720"/>
      <c r="C436" s="720"/>
      <c r="D436" s="722"/>
      <c r="E436" s="719">
        <f t="shared" si="144"/>
        <v>0</v>
      </c>
      <c r="F436" s="719"/>
      <c r="G436" s="719">
        <f t="shared" si="138"/>
        <v>0</v>
      </c>
      <c r="H436" s="719"/>
      <c r="I436" s="719">
        <f t="shared" si="139"/>
        <v>0</v>
      </c>
      <c r="J436" s="719"/>
      <c r="K436" s="719">
        <f t="shared" si="145"/>
        <v>0</v>
      </c>
      <c r="L436" s="711"/>
      <c r="M436" s="587" t="s">
        <v>1011</v>
      </c>
      <c r="N436" s="1421" t="s">
        <v>1012</v>
      </c>
      <c r="O436" s="1421">
        <v>5.0000000000000001E-3</v>
      </c>
      <c r="P436" s="1423" t="s">
        <v>270</v>
      </c>
      <c r="Q436" s="590">
        <f t="shared" si="137"/>
        <v>0</v>
      </c>
      <c r="R436" s="590"/>
      <c r="S436" s="590">
        <f t="shared" si="141"/>
        <v>0</v>
      </c>
      <c r="T436" s="590"/>
      <c r="U436" s="590"/>
      <c r="V436" s="590">
        <f>'단가(사후관리)'!K14</f>
        <v>0</v>
      </c>
      <c r="W436" s="590">
        <f t="shared" si="142"/>
        <v>0</v>
      </c>
      <c r="X436" s="590"/>
      <c r="Y436" s="590">
        <f t="shared" si="143"/>
        <v>0</v>
      </c>
      <c r="Z436" s="1430"/>
    </row>
    <row r="437" spans="1:39" ht="19.7" hidden="1" customHeight="1">
      <c r="A437" s="712"/>
      <c r="B437" s="720"/>
      <c r="C437" s="720"/>
      <c r="D437" s="722"/>
      <c r="E437" s="719">
        <f t="shared" si="144"/>
        <v>0</v>
      </c>
      <c r="F437" s="719"/>
      <c r="G437" s="719">
        <f t="shared" si="138"/>
        <v>0</v>
      </c>
      <c r="H437" s="719"/>
      <c r="I437" s="719">
        <f t="shared" si="139"/>
        <v>0</v>
      </c>
      <c r="J437" s="719"/>
      <c r="K437" s="719">
        <f t="shared" si="145"/>
        <v>0</v>
      </c>
      <c r="L437" s="711"/>
      <c r="M437" s="587" t="s">
        <v>1013</v>
      </c>
      <c r="N437" s="1421" t="s">
        <v>1014</v>
      </c>
      <c r="O437" s="1421">
        <v>5.0000000000000001E-3</v>
      </c>
      <c r="P437" s="1423" t="s">
        <v>270</v>
      </c>
      <c r="Q437" s="590">
        <f t="shared" si="137"/>
        <v>0</v>
      </c>
      <c r="R437" s="590"/>
      <c r="S437" s="590">
        <f t="shared" si="141"/>
        <v>0</v>
      </c>
      <c r="T437" s="590"/>
      <c r="U437" s="590"/>
      <c r="V437" s="590">
        <f>'단가(사후관리)'!K13</f>
        <v>0</v>
      </c>
      <c r="W437" s="590">
        <f t="shared" si="142"/>
        <v>0</v>
      </c>
      <c r="X437" s="590"/>
      <c r="Y437" s="590">
        <f t="shared" si="143"/>
        <v>0</v>
      </c>
      <c r="Z437" s="1430"/>
    </row>
    <row r="438" spans="1:39" ht="19.7" hidden="1" customHeight="1">
      <c r="A438" s="726" t="s">
        <v>905</v>
      </c>
      <c r="B438" s="722"/>
      <c r="C438" s="792">
        <v>6</v>
      </c>
      <c r="D438" s="722" t="s">
        <v>706</v>
      </c>
      <c r="E438" s="719">
        <f t="shared" si="144"/>
        <v>0</v>
      </c>
      <c r="F438" s="719"/>
      <c r="G438" s="719">
        <f t="shared" si="138"/>
        <v>0</v>
      </c>
      <c r="H438" s="719"/>
      <c r="I438" s="719">
        <f t="shared" si="139"/>
        <v>0</v>
      </c>
      <c r="J438" s="719"/>
      <c r="K438" s="719">
        <f t="shared" si="145"/>
        <v>0</v>
      </c>
      <c r="L438" s="711"/>
      <c r="M438" s="1542" t="s">
        <v>1015</v>
      </c>
      <c r="N438" s="1423"/>
      <c r="O438" s="1422">
        <v>5.0000000000000001E-3</v>
      </c>
      <c r="P438" s="1423" t="s">
        <v>741</v>
      </c>
      <c r="Q438" s="590">
        <f t="shared" si="137"/>
        <v>1000</v>
      </c>
      <c r="R438" s="590"/>
      <c r="S438" s="590">
        <f t="shared" si="141"/>
        <v>0</v>
      </c>
      <c r="T438" s="590"/>
      <c r="U438" s="590"/>
      <c r="V438" s="590"/>
      <c r="W438" s="590">
        <f t="shared" si="142"/>
        <v>0</v>
      </c>
      <c r="X438" s="590">
        <f>('단가(사후관리)'!I53+'단가(사후관리)'!J53+'단가(사후관리)'!K53)</f>
        <v>200064</v>
      </c>
      <c r="Y438" s="590">
        <f t="shared" si="143"/>
        <v>1000</v>
      </c>
      <c r="Z438" s="1430"/>
    </row>
    <row r="439" spans="1:39" ht="19.7" hidden="1" customHeight="1">
      <c r="A439" s="726"/>
      <c r="B439" s="722"/>
      <c r="C439" s="792"/>
      <c r="D439" s="722"/>
      <c r="E439" s="719"/>
      <c r="F439" s="719"/>
      <c r="G439" s="719"/>
      <c r="H439" s="719"/>
      <c r="I439" s="719"/>
      <c r="J439" s="719"/>
      <c r="K439" s="719"/>
      <c r="L439" s="711"/>
      <c r="M439" s="1542"/>
      <c r="N439" s="1423"/>
      <c r="O439" s="1422"/>
      <c r="P439" s="1423"/>
      <c r="Q439" s="590"/>
      <c r="R439" s="590"/>
      <c r="S439" s="590"/>
      <c r="T439" s="590"/>
      <c r="U439" s="590"/>
      <c r="V439" s="590"/>
      <c r="W439" s="590"/>
      <c r="X439" s="590"/>
      <c r="Y439" s="590"/>
      <c r="Z439" s="1430"/>
    </row>
    <row r="440" spans="1:39" ht="19.7" hidden="1" customHeight="1">
      <c r="A440" s="726"/>
      <c r="B440" s="722"/>
      <c r="C440" s="792"/>
      <c r="D440" s="722"/>
      <c r="E440" s="719"/>
      <c r="F440" s="719"/>
      <c r="G440" s="719"/>
      <c r="H440" s="719"/>
      <c r="I440" s="719"/>
      <c r="J440" s="719"/>
      <c r="K440" s="719"/>
      <c r="L440" s="711"/>
      <c r="M440" s="1542"/>
      <c r="N440" s="1423"/>
      <c r="O440" s="1422"/>
      <c r="P440" s="1423"/>
      <c r="Q440" s="590"/>
      <c r="R440" s="590"/>
      <c r="S440" s="590"/>
      <c r="T440" s="590"/>
      <c r="U440" s="590"/>
      <c r="V440" s="590"/>
      <c r="W440" s="590"/>
      <c r="X440" s="590"/>
      <c r="Y440" s="590"/>
      <c r="Z440" s="1430"/>
    </row>
    <row r="441" spans="1:39" ht="19.7" hidden="1" customHeight="1">
      <c r="A441" s="726"/>
      <c r="B441" s="722"/>
      <c r="C441" s="792"/>
      <c r="D441" s="722"/>
      <c r="E441" s="719"/>
      <c r="F441" s="719"/>
      <c r="G441" s="719"/>
      <c r="H441" s="719"/>
      <c r="I441" s="719"/>
      <c r="J441" s="719"/>
      <c r="K441" s="719"/>
      <c r="L441" s="711"/>
      <c r="M441" s="1542"/>
      <c r="N441" s="1423"/>
      <c r="O441" s="1422"/>
      <c r="P441" s="1423"/>
      <c r="Q441" s="590"/>
      <c r="R441" s="590"/>
      <c r="S441" s="590"/>
      <c r="T441" s="590"/>
      <c r="U441" s="590"/>
      <c r="V441" s="590"/>
      <c r="W441" s="590"/>
      <c r="X441" s="590"/>
      <c r="Y441" s="590"/>
      <c r="Z441" s="1430"/>
    </row>
    <row r="442" spans="1:39" ht="19.7" hidden="1" customHeight="1">
      <c r="A442" s="726"/>
      <c r="B442" s="722"/>
      <c r="C442" s="792"/>
      <c r="D442" s="722"/>
      <c r="E442" s="719"/>
      <c r="F442" s="719"/>
      <c r="G442" s="719"/>
      <c r="H442" s="719"/>
      <c r="I442" s="719"/>
      <c r="J442" s="719"/>
      <c r="K442" s="719"/>
      <c r="L442" s="711"/>
      <c r="M442" s="1542"/>
      <c r="N442" s="1423"/>
      <c r="O442" s="1422"/>
      <c r="P442" s="1423"/>
      <c r="Q442" s="590"/>
      <c r="R442" s="590"/>
      <c r="S442" s="590"/>
      <c r="T442" s="590"/>
      <c r="U442" s="590"/>
      <c r="V442" s="590"/>
      <c r="W442" s="590"/>
      <c r="X442" s="590"/>
      <c r="Y442" s="590"/>
      <c r="Z442" s="1430"/>
      <c r="AM442" s="640" t="s">
        <v>1016</v>
      </c>
    </row>
    <row r="443" spans="1:39" ht="19.7" hidden="1" customHeight="1">
      <c r="A443" s="726"/>
      <c r="B443" s="722"/>
      <c r="C443" s="792"/>
      <c r="D443" s="722"/>
      <c r="E443" s="719"/>
      <c r="F443" s="719"/>
      <c r="G443" s="719"/>
      <c r="H443" s="719"/>
      <c r="I443" s="719"/>
      <c r="J443" s="719"/>
      <c r="K443" s="719"/>
      <c r="L443" s="711"/>
      <c r="M443" s="1542"/>
      <c r="N443" s="1423"/>
      <c r="O443" s="1422"/>
      <c r="P443" s="1423"/>
      <c r="Q443" s="590"/>
      <c r="R443" s="590"/>
      <c r="S443" s="590"/>
      <c r="T443" s="590"/>
      <c r="U443" s="590"/>
      <c r="V443" s="590"/>
      <c r="W443" s="590"/>
      <c r="X443" s="590"/>
      <c r="Y443" s="590"/>
      <c r="Z443" s="1430"/>
    </row>
    <row r="444" spans="1:39" ht="19.7" hidden="1" customHeight="1">
      <c r="A444" s="726"/>
      <c r="B444" s="722"/>
      <c r="C444" s="792"/>
      <c r="D444" s="722"/>
      <c r="E444" s="719"/>
      <c r="F444" s="719"/>
      <c r="G444" s="719"/>
      <c r="H444" s="719"/>
      <c r="I444" s="719"/>
      <c r="J444" s="719"/>
      <c r="K444" s="719"/>
      <c r="L444" s="711"/>
      <c r="M444" s="1542"/>
      <c r="N444" s="1423"/>
      <c r="O444" s="1422"/>
      <c r="P444" s="1423"/>
      <c r="Q444" s="590"/>
      <c r="R444" s="590"/>
      <c r="S444" s="590"/>
      <c r="T444" s="590"/>
      <c r="U444" s="590"/>
      <c r="V444" s="590"/>
      <c r="W444" s="590"/>
      <c r="X444" s="590"/>
      <c r="Y444" s="590"/>
      <c r="Z444" s="1430"/>
    </row>
    <row r="445" spans="1:39" ht="19.7" hidden="1" customHeight="1">
      <c r="A445" s="726"/>
      <c r="B445" s="722"/>
      <c r="C445" s="792"/>
      <c r="D445" s="722"/>
      <c r="E445" s="719"/>
      <c r="F445" s="719"/>
      <c r="G445" s="719"/>
      <c r="H445" s="719"/>
      <c r="I445" s="719"/>
      <c r="J445" s="719"/>
      <c r="K445" s="719"/>
      <c r="L445" s="711"/>
      <c r="M445" s="1542"/>
      <c r="N445" s="1423"/>
      <c r="O445" s="1422"/>
      <c r="P445" s="1423"/>
      <c r="Q445" s="590"/>
      <c r="R445" s="590"/>
      <c r="S445" s="590"/>
      <c r="T445" s="590"/>
      <c r="U445" s="590"/>
      <c r="V445" s="590"/>
      <c r="W445" s="590"/>
      <c r="X445" s="590"/>
      <c r="Y445" s="590"/>
      <c r="Z445" s="1430"/>
    </row>
    <row r="446" spans="1:39" ht="19.7" hidden="1" customHeight="1">
      <c r="A446" s="726"/>
      <c r="B446" s="722"/>
      <c r="C446" s="727"/>
      <c r="D446" s="722"/>
      <c r="E446" s="719">
        <f>SUM(G446,I446,K446)</f>
        <v>0</v>
      </c>
      <c r="F446" s="719"/>
      <c r="G446" s="719">
        <f t="shared" si="138"/>
        <v>0</v>
      </c>
      <c r="H446" s="719"/>
      <c r="I446" s="719">
        <f t="shared" si="139"/>
        <v>0</v>
      </c>
      <c r="J446" s="719"/>
      <c r="K446" s="719">
        <f t="shared" si="145"/>
        <v>0</v>
      </c>
      <c r="L446" s="711"/>
      <c r="M446" s="1542"/>
      <c r="N446" s="1423"/>
      <c r="O446" s="1422"/>
      <c r="P446" s="1423"/>
      <c r="Q446" s="590"/>
      <c r="R446" s="590"/>
      <c r="S446" s="590"/>
      <c r="T446" s="590"/>
      <c r="U446" s="590"/>
      <c r="V446" s="590"/>
      <c r="W446" s="590"/>
      <c r="X446" s="590"/>
      <c r="Y446" s="590">
        <f t="shared" si="143"/>
        <v>0</v>
      </c>
      <c r="Z446" s="1430"/>
    </row>
    <row r="447" spans="1:39" ht="19.7" hidden="1" customHeight="1">
      <c r="A447" s="728"/>
      <c r="B447" s="729"/>
      <c r="C447" s="730"/>
      <c r="D447" s="729"/>
      <c r="E447" s="731">
        <f t="shared" ref="E447" si="146">SUM(G447,I447,K447)</f>
        <v>0</v>
      </c>
      <c r="F447" s="731"/>
      <c r="G447" s="731">
        <f t="shared" si="138"/>
        <v>0</v>
      </c>
      <c r="H447" s="731"/>
      <c r="I447" s="731">
        <f t="shared" si="139"/>
        <v>0</v>
      </c>
      <c r="J447" s="731"/>
      <c r="K447" s="731">
        <f t="shared" si="145"/>
        <v>0</v>
      </c>
      <c r="L447" s="732"/>
      <c r="M447" s="1543"/>
      <c r="N447" s="1436"/>
      <c r="O447" s="1533"/>
      <c r="P447" s="1436"/>
      <c r="Q447" s="603"/>
      <c r="R447" s="603"/>
      <c r="S447" s="603"/>
      <c r="T447" s="603"/>
      <c r="U447" s="603"/>
      <c r="V447" s="603"/>
      <c r="W447" s="603"/>
      <c r="X447" s="603"/>
      <c r="Y447" s="603">
        <f t="shared" si="143"/>
        <v>0</v>
      </c>
      <c r="Z447" s="1440"/>
    </row>
    <row r="448" spans="1:39" ht="19.7" hidden="1" customHeight="1">
      <c r="A448" s="733" t="s">
        <v>795</v>
      </c>
      <c r="B448" s="734"/>
      <c r="C448" s="734"/>
      <c r="D448" s="735"/>
      <c r="E448" s="736">
        <f>G448+I448+K448</f>
        <v>56848</v>
      </c>
      <c r="F448" s="737"/>
      <c r="G448" s="736">
        <f>SUM(G429:G447)</f>
        <v>0</v>
      </c>
      <c r="H448" s="737"/>
      <c r="I448" s="738">
        <f>SUM(I429:I447)</f>
        <v>56848</v>
      </c>
      <c r="J448" s="737"/>
      <c r="K448" s="736">
        <f>SUM(K429:K447)</f>
        <v>0</v>
      </c>
      <c r="L448" s="739"/>
      <c r="M448" s="1535" t="s">
        <v>795</v>
      </c>
      <c r="N448" s="1536"/>
      <c r="O448" s="1536"/>
      <c r="P448" s="1537"/>
      <c r="Q448" s="1538">
        <f>S448+W448+Y448</f>
        <v>27915</v>
      </c>
      <c r="R448" s="1539"/>
      <c r="S448" s="1538">
        <f>SUM(S429:S447)</f>
        <v>25206</v>
      </c>
      <c r="T448" s="1538"/>
      <c r="U448" s="1538"/>
      <c r="V448" s="1539"/>
      <c r="W448" s="1540">
        <f>SUM(W429:W447)</f>
        <v>116</v>
      </c>
      <c r="X448" s="1539"/>
      <c r="Y448" s="1538">
        <f>SUM(Y429:Y447)</f>
        <v>2593</v>
      </c>
      <c r="Z448" s="1541"/>
    </row>
    <row r="449" ht="19.7" hidden="1" customHeight="1"/>
  </sheetData>
  <mergeCells count="378">
    <mergeCell ref="E424:H424"/>
    <mergeCell ref="Q424:V424"/>
    <mergeCell ref="Q425:V425"/>
    <mergeCell ref="Z401:Z403"/>
    <mergeCell ref="O401:O403"/>
    <mergeCell ref="X402:Y402"/>
    <mergeCell ref="P401:P403"/>
    <mergeCell ref="Q426:Q428"/>
    <mergeCell ref="R426:S426"/>
    <mergeCell ref="V426:Y426"/>
    <mergeCell ref="Z426:Z428"/>
    <mergeCell ref="F427:G427"/>
    <mergeCell ref="H427:I427"/>
    <mergeCell ref="J427:K427"/>
    <mergeCell ref="R427:S427"/>
    <mergeCell ref="V427:W427"/>
    <mergeCell ref="X427:Y427"/>
    <mergeCell ref="H426:K426"/>
    <mergeCell ref="L426:L428"/>
    <mergeCell ref="M426:M428"/>
    <mergeCell ref="N426:N428"/>
    <mergeCell ref="O426:O428"/>
    <mergeCell ref="P426:P428"/>
    <mergeCell ref="Q401:Q403"/>
    <mergeCell ref="A426:A428"/>
    <mergeCell ref="B426:B428"/>
    <mergeCell ref="C426:C428"/>
    <mergeCell ref="D426:D428"/>
    <mergeCell ref="E426:E428"/>
    <mergeCell ref="F426:G426"/>
    <mergeCell ref="E399:H399"/>
    <mergeCell ref="Q399:V399"/>
    <mergeCell ref="Q400:V400"/>
    <mergeCell ref="A401:A403"/>
    <mergeCell ref="B401:B403"/>
    <mergeCell ref="C401:C403"/>
    <mergeCell ref="D401:D403"/>
    <mergeCell ref="E401:E403"/>
    <mergeCell ref="F402:G402"/>
    <mergeCell ref="H402:I402"/>
    <mergeCell ref="J402:K402"/>
    <mergeCell ref="R402:S402"/>
    <mergeCell ref="V402:W402"/>
    <mergeCell ref="F401:G401"/>
    <mergeCell ref="H401:K401"/>
    <mergeCell ref="L401:L403"/>
    <mergeCell ref="M401:M403"/>
    <mergeCell ref="N401:N403"/>
    <mergeCell ref="R401:S401"/>
    <mergeCell ref="Z377:Z379"/>
    <mergeCell ref="R378:S378"/>
    <mergeCell ref="T378:U378"/>
    <mergeCell ref="V378:W378"/>
    <mergeCell ref="X378:Y378"/>
    <mergeCell ref="M356:P356"/>
    <mergeCell ref="M357:P357"/>
    <mergeCell ref="M381:P381"/>
    <mergeCell ref="M382:P382"/>
    <mergeCell ref="Q376:V376"/>
    <mergeCell ref="M377:M379"/>
    <mergeCell ref="N377:N379"/>
    <mergeCell ref="O377:O379"/>
    <mergeCell ref="P377:P379"/>
    <mergeCell ref="Q377:Q379"/>
    <mergeCell ref="V401:Y401"/>
    <mergeCell ref="R377:S377"/>
    <mergeCell ref="T377:Y377"/>
    <mergeCell ref="E349:H349"/>
    <mergeCell ref="Q349:V349"/>
    <mergeCell ref="Q351:V351"/>
    <mergeCell ref="M352:M354"/>
    <mergeCell ref="N352:N354"/>
    <mergeCell ref="O352:O354"/>
    <mergeCell ref="P352:P354"/>
    <mergeCell ref="Q352:Q354"/>
    <mergeCell ref="E374:H374"/>
    <mergeCell ref="Q374:V374"/>
    <mergeCell ref="Z327:Z329"/>
    <mergeCell ref="R328:S328"/>
    <mergeCell ref="T328:U328"/>
    <mergeCell ref="V328:W328"/>
    <mergeCell ref="X328:Y328"/>
    <mergeCell ref="M306:P306"/>
    <mergeCell ref="M307:P307"/>
    <mergeCell ref="Z352:Z354"/>
    <mergeCell ref="R353:S353"/>
    <mergeCell ref="T353:U353"/>
    <mergeCell ref="V353:W353"/>
    <mergeCell ref="X353:Y353"/>
    <mergeCell ref="M331:P331"/>
    <mergeCell ref="M332:P332"/>
    <mergeCell ref="Q326:V326"/>
    <mergeCell ref="M327:M329"/>
    <mergeCell ref="N327:N329"/>
    <mergeCell ref="O327:O329"/>
    <mergeCell ref="P327:P329"/>
    <mergeCell ref="Q327:Q329"/>
    <mergeCell ref="R352:S352"/>
    <mergeCell ref="T352:Y352"/>
    <mergeCell ref="R327:S327"/>
    <mergeCell ref="T327:Y327"/>
    <mergeCell ref="E299:H299"/>
    <mergeCell ref="Q299:V299"/>
    <mergeCell ref="Q301:V301"/>
    <mergeCell ref="M302:M304"/>
    <mergeCell ref="N302:N304"/>
    <mergeCell ref="O302:O304"/>
    <mergeCell ref="P302:P304"/>
    <mergeCell ref="Q302:Q304"/>
    <mergeCell ref="E324:H324"/>
    <mergeCell ref="Q324:V324"/>
    <mergeCell ref="Z277:Z279"/>
    <mergeCell ref="R278:S278"/>
    <mergeCell ref="T278:U278"/>
    <mergeCell ref="V278:W278"/>
    <mergeCell ref="X278:Y278"/>
    <mergeCell ref="M256:P256"/>
    <mergeCell ref="M257:P257"/>
    <mergeCell ref="Z302:Z304"/>
    <mergeCell ref="R303:S303"/>
    <mergeCell ref="T303:U303"/>
    <mergeCell ref="V303:W303"/>
    <mergeCell ref="X303:Y303"/>
    <mergeCell ref="M281:P281"/>
    <mergeCell ref="M282:P282"/>
    <mergeCell ref="R302:S302"/>
    <mergeCell ref="T302:Y302"/>
    <mergeCell ref="E274:H274"/>
    <mergeCell ref="Q274:V274"/>
    <mergeCell ref="Q276:V276"/>
    <mergeCell ref="M277:M279"/>
    <mergeCell ref="N277:N279"/>
    <mergeCell ref="O277:O279"/>
    <mergeCell ref="P277:P279"/>
    <mergeCell ref="Q277:Q279"/>
    <mergeCell ref="T252:Y252"/>
    <mergeCell ref="R277:S277"/>
    <mergeCell ref="T277:Y277"/>
    <mergeCell ref="Z252:Z254"/>
    <mergeCell ref="R253:S253"/>
    <mergeCell ref="T253:U253"/>
    <mergeCell ref="V253:W253"/>
    <mergeCell ref="X253:Y253"/>
    <mergeCell ref="M232:P232"/>
    <mergeCell ref="E249:H249"/>
    <mergeCell ref="Q249:V249"/>
    <mergeCell ref="Q251:V251"/>
    <mergeCell ref="M252:M254"/>
    <mergeCell ref="N252:N254"/>
    <mergeCell ref="O252:O254"/>
    <mergeCell ref="P252:P254"/>
    <mergeCell ref="Q252:Q254"/>
    <mergeCell ref="R252:S252"/>
    <mergeCell ref="Z227:Z229"/>
    <mergeCell ref="R228:S228"/>
    <mergeCell ref="T228:U228"/>
    <mergeCell ref="V228:W228"/>
    <mergeCell ref="X228:Y228"/>
    <mergeCell ref="M231:P231"/>
    <mergeCell ref="Q226:V226"/>
    <mergeCell ref="M227:M229"/>
    <mergeCell ref="N227:N229"/>
    <mergeCell ref="O227:O229"/>
    <mergeCell ref="P227:P229"/>
    <mergeCell ref="Q227:Q229"/>
    <mergeCell ref="R227:S227"/>
    <mergeCell ref="T227:Y227"/>
    <mergeCell ref="Z202:Z204"/>
    <mergeCell ref="R203:S203"/>
    <mergeCell ref="T203:U203"/>
    <mergeCell ref="V203:W203"/>
    <mergeCell ref="X203:Y203"/>
    <mergeCell ref="E224:H224"/>
    <mergeCell ref="Q224:V224"/>
    <mergeCell ref="M181:P181"/>
    <mergeCell ref="Q199:V199"/>
    <mergeCell ref="Q201:V201"/>
    <mergeCell ref="M202:M204"/>
    <mergeCell ref="N202:N204"/>
    <mergeCell ref="O202:O204"/>
    <mergeCell ref="P202:P204"/>
    <mergeCell ref="Q202:Q204"/>
    <mergeCell ref="R202:S202"/>
    <mergeCell ref="T202:Y202"/>
    <mergeCell ref="T177:Y177"/>
    <mergeCell ref="Z177:Z179"/>
    <mergeCell ref="R178:S178"/>
    <mergeCell ref="T178:U178"/>
    <mergeCell ref="V178:W178"/>
    <mergeCell ref="X178:Y178"/>
    <mergeCell ref="M155:N155"/>
    <mergeCell ref="E174:H174"/>
    <mergeCell ref="Q174:V174"/>
    <mergeCell ref="Q176:V176"/>
    <mergeCell ref="M177:M179"/>
    <mergeCell ref="N177:N179"/>
    <mergeCell ref="O177:O179"/>
    <mergeCell ref="P177:P179"/>
    <mergeCell ref="Q177:Q179"/>
    <mergeCell ref="R177:S177"/>
    <mergeCell ref="R152:S152"/>
    <mergeCell ref="T152:Y152"/>
    <mergeCell ref="Z152:Z154"/>
    <mergeCell ref="R153:S153"/>
    <mergeCell ref="T153:U153"/>
    <mergeCell ref="V153:W153"/>
    <mergeCell ref="X153:Y153"/>
    <mergeCell ref="H151:K151"/>
    <mergeCell ref="L151:L153"/>
    <mergeCell ref="Q151:V151"/>
    <mergeCell ref="Q149:V149"/>
    <mergeCell ref="A151:A153"/>
    <mergeCell ref="B151:B153"/>
    <mergeCell ref="C151:C153"/>
    <mergeCell ref="D151:D153"/>
    <mergeCell ref="E151:E153"/>
    <mergeCell ref="F151:G151"/>
    <mergeCell ref="T127:Y127"/>
    <mergeCell ref="Z127:Z129"/>
    <mergeCell ref="R128:S128"/>
    <mergeCell ref="T128:U128"/>
    <mergeCell ref="V128:W128"/>
    <mergeCell ref="X128:Y128"/>
    <mergeCell ref="F152:G152"/>
    <mergeCell ref="H152:I152"/>
    <mergeCell ref="J152:K152"/>
    <mergeCell ref="M152:M154"/>
    <mergeCell ref="N152:N154"/>
    <mergeCell ref="O152:O154"/>
    <mergeCell ref="P152:P154"/>
    <mergeCell ref="M131:P131"/>
    <mergeCell ref="M132:P132"/>
    <mergeCell ref="E149:H149"/>
    <mergeCell ref="Q152:Q154"/>
    <mergeCell ref="E124:H124"/>
    <mergeCell ref="Q124:V124"/>
    <mergeCell ref="Q126:V126"/>
    <mergeCell ref="M127:M129"/>
    <mergeCell ref="N127:N129"/>
    <mergeCell ref="O127:O129"/>
    <mergeCell ref="P127:P129"/>
    <mergeCell ref="Q127:Q129"/>
    <mergeCell ref="R127:S127"/>
    <mergeCell ref="A76:A78"/>
    <mergeCell ref="B76:B78"/>
    <mergeCell ref="C76:C78"/>
    <mergeCell ref="D76:D78"/>
    <mergeCell ref="E76:E78"/>
    <mergeCell ref="Z101:Z103"/>
    <mergeCell ref="F102:G102"/>
    <mergeCell ref="H102:I102"/>
    <mergeCell ref="J102:K102"/>
    <mergeCell ref="R102:S102"/>
    <mergeCell ref="T102:U102"/>
    <mergeCell ref="V102:W102"/>
    <mergeCell ref="H101:K101"/>
    <mergeCell ref="L101:L103"/>
    <mergeCell ref="M101:M103"/>
    <mergeCell ref="N101:N103"/>
    <mergeCell ref="O101:O103"/>
    <mergeCell ref="P101:P103"/>
    <mergeCell ref="X102:Y102"/>
    <mergeCell ref="Q101:Q103"/>
    <mergeCell ref="R101:S101"/>
    <mergeCell ref="T101:Y101"/>
    <mergeCell ref="E99:H99"/>
    <mergeCell ref="Q99:V99"/>
    <mergeCell ref="Q100:V100"/>
    <mergeCell ref="A101:A103"/>
    <mergeCell ref="B101:B103"/>
    <mergeCell ref="C101:C103"/>
    <mergeCell ref="D101:D103"/>
    <mergeCell ref="E101:E103"/>
    <mergeCell ref="F101:G101"/>
    <mergeCell ref="Z76:Z78"/>
    <mergeCell ref="F77:G77"/>
    <mergeCell ref="H77:I77"/>
    <mergeCell ref="J77:K77"/>
    <mergeCell ref="R77:S77"/>
    <mergeCell ref="T77:U77"/>
    <mergeCell ref="V77:W77"/>
    <mergeCell ref="H76:K76"/>
    <mergeCell ref="L76:L78"/>
    <mergeCell ref="M76:M78"/>
    <mergeCell ref="N76:N78"/>
    <mergeCell ref="O76:O78"/>
    <mergeCell ref="P76:P78"/>
    <mergeCell ref="F76:G76"/>
    <mergeCell ref="X77:Y77"/>
    <mergeCell ref="Q76:Q78"/>
    <mergeCell ref="R76:S76"/>
    <mergeCell ref="T76:Y76"/>
    <mergeCell ref="E74:H74"/>
    <mergeCell ref="Q74:V74"/>
    <mergeCell ref="Q75:V75"/>
    <mergeCell ref="Y75:Z75"/>
    <mergeCell ref="P51:P53"/>
    <mergeCell ref="Q51:Q53"/>
    <mergeCell ref="R51:S51"/>
    <mergeCell ref="T51:Y51"/>
    <mergeCell ref="Z51:Z53"/>
    <mergeCell ref="F52:G52"/>
    <mergeCell ref="H52:I52"/>
    <mergeCell ref="J52:K52"/>
    <mergeCell ref="R52:S52"/>
    <mergeCell ref="T52:U52"/>
    <mergeCell ref="F51:G51"/>
    <mergeCell ref="H51:K51"/>
    <mergeCell ref="L51:L53"/>
    <mergeCell ref="M51:M53"/>
    <mergeCell ref="N51:N53"/>
    <mergeCell ref="O51:O53"/>
    <mergeCell ref="E49:H49"/>
    <mergeCell ref="Q49:V49"/>
    <mergeCell ref="Q50:V50"/>
    <mergeCell ref="A51:A53"/>
    <mergeCell ref="B51:B53"/>
    <mergeCell ref="C51:C53"/>
    <mergeCell ref="D51:D53"/>
    <mergeCell ref="E51:E53"/>
    <mergeCell ref="P26:P28"/>
    <mergeCell ref="Q26:Q28"/>
    <mergeCell ref="R26:S26"/>
    <mergeCell ref="T26:Y26"/>
    <mergeCell ref="V52:W52"/>
    <mergeCell ref="X52:Y52"/>
    <mergeCell ref="B26:B28"/>
    <mergeCell ref="C26:C28"/>
    <mergeCell ref="D26:D28"/>
    <mergeCell ref="E26:E28"/>
    <mergeCell ref="A3:A5"/>
    <mergeCell ref="B3:B5"/>
    <mergeCell ref="C3:C5"/>
    <mergeCell ref="D3:D5"/>
    <mergeCell ref="E3:E5"/>
    <mergeCell ref="Z26:Z28"/>
    <mergeCell ref="F27:G27"/>
    <mergeCell ref="H27:I27"/>
    <mergeCell ref="J27:K27"/>
    <mergeCell ref="R27:S27"/>
    <mergeCell ref="T27:U27"/>
    <mergeCell ref="F26:G26"/>
    <mergeCell ref="H26:K26"/>
    <mergeCell ref="L26:L28"/>
    <mergeCell ref="M26:M28"/>
    <mergeCell ref="N26:N28"/>
    <mergeCell ref="O26:O28"/>
    <mergeCell ref="V27:W27"/>
    <mergeCell ref="X27:Y27"/>
    <mergeCell ref="E24:H24"/>
    <mergeCell ref="Q24:V24"/>
    <mergeCell ref="E25:H25"/>
    <mergeCell ref="Q25:V25"/>
    <mergeCell ref="A26:A28"/>
    <mergeCell ref="E1:H1"/>
    <mergeCell ref="M1:Z1"/>
    <mergeCell ref="E2:H2"/>
    <mergeCell ref="N2:O2"/>
    <mergeCell ref="Q2:V2"/>
    <mergeCell ref="X2:Z2"/>
    <mergeCell ref="Z3:Z5"/>
    <mergeCell ref="F4:G4"/>
    <mergeCell ref="H4:I4"/>
    <mergeCell ref="J4:K4"/>
    <mergeCell ref="R4:S4"/>
    <mergeCell ref="T4:U4"/>
    <mergeCell ref="V4:W4"/>
    <mergeCell ref="H3:K3"/>
    <mergeCell ref="L3:L5"/>
    <mergeCell ref="M3:M5"/>
    <mergeCell ref="N3:N5"/>
    <mergeCell ref="O3:O5"/>
    <mergeCell ref="P3:P5"/>
    <mergeCell ref="F3:G3"/>
    <mergeCell ref="X4:Y4"/>
    <mergeCell ref="Q3:Q5"/>
    <mergeCell ref="R3:S3"/>
    <mergeCell ref="T3:Y3"/>
  </mergeCells>
  <phoneticPr fontId="9" type="noConversion"/>
  <pageMargins left="0.7" right="0.7" top="0.75" bottom="0.75" header="0.3" footer="0.3"/>
  <pageSetup paperSize="9" scale="73" fitToHeight="0" orientation="landscape" r:id="rId1"/>
  <headerFooter alignWithMargins="0"/>
  <rowBreaks count="15" manualBreakCount="15">
    <brk id="23" min="12" max="23" man="1"/>
    <brk id="48" min="12" max="25" man="1"/>
    <brk id="73" min="12" max="25" man="1"/>
    <brk id="98" min="12" max="25" man="1"/>
    <brk id="123" min="12" max="25" man="1"/>
    <brk id="148" min="12" max="25" man="1"/>
    <brk id="173" min="12" max="25" man="1"/>
    <brk id="198" min="12" max="25" man="1"/>
    <brk id="223" min="12" max="25" man="1"/>
    <brk id="248" min="12" max="25" man="1"/>
    <brk id="273" min="12" max="25" man="1"/>
    <brk id="298" min="12" max="25" man="1"/>
    <brk id="323" min="12" max="25" man="1"/>
    <brk id="348" min="12" max="25" man="1"/>
    <brk id="373" min="12" max="25" man="1"/>
  </rowBreaks>
  <colBreaks count="2" manualBreakCount="2">
    <brk id="12" max="224" man="1"/>
    <brk id="26"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D1576-3B4D-44ED-A330-2575263B4AA3}">
  <sheetPr>
    <pageSetUpPr fitToPage="1"/>
  </sheetPr>
  <dimension ref="A1:K14"/>
  <sheetViews>
    <sheetView view="pageBreakPreview" zoomScaleNormal="85" zoomScaleSheetLayoutView="100" workbookViewId="0">
      <selection activeCell="C8" sqref="C8"/>
    </sheetView>
  </sheetViews>
  <sheetFormatPr defaultColWidth="8.625" defaultRowHeight="16.5"/>
  <cols>
    <col min="1" max="1" width="39.625" style="1787" bestFit="1" customWidth="1"/>
    <col min="2" max="2" width="13.25" style="1787" customWidth="1"/>
    <col min="3" max="3" width="18.625" style="1787" customWidth="1"/>
    <col min="4" max="4" width="36.125" style="1787" customWidth="1"/>
    <col min="5" max="5" width="8.625" style="1787"/>
    <col min="6" max="6" width="20.25" style="1787" customWidth="1"/>
    <col min="7" max="7" width="12.75" style="1787" customWidth="1"/>
    <col min="8" max="8" width="13.25" style="1787" customWidth="1"/>
    <col min="9" max="9" width="23.375" style="1787" customWidth="1"/>
    <col min="10" max="10" width="11.125" style="1787" customWidth="1"/>
    <col min="11" max="11" width="10.875" style="1787" hidden="1" customWidth="1"/>
    <col min="12" max="16384" width="8.625" style="1787"/>
  </cols>
  <sheetData>
    <row r="1" spans="1:4" ht="20.25">
      <c r="A1" s="1784" t="s">
        <v>1738</v>
      </c>
      <c r="B1" s="1785"/>
      <c r="C1" s="1786"/>
      <c r="D1" s="1785"/>
    </row>
    <row r="2" spans="1:4" ht="17.25">
      <c r="A2" s="1785"/>
      <c r="B2" s="1785"/>
      <c r="C2" s="1786"/>
      <c r="D2" s="1785"/>
    </row>
    <row r="3" spans="1:4" ht="29.25" customHeight="1">
      <c r="A3" s="1788" t="s">
        <v>646</v>
      </c>
      <c r="B3" s="1788" t="s">
        <v>1739</v>
      </c>
      <c r="C3" s="1788" t="s">
        <v>95</v>
      </c>
      <c r="D3" s="1788" t="s">
        <v>96</v>
      </c>
    </row>
    <row r="4" spans="1:4" ht="19.5" customHeight="1">
      <c r="A4" s="1789" t="s">
        <v>1768</v>
      </c>
      <c r="B4" s="1790"/>
      <c r="C4" s="1791" t="s">
        <v>1131</v>
      </c>
      <c r="D4" s="1792"/>
    </row>
    <row r="5" spans="1:4" ht="19.5" customHeight="1">
      <c r="A5" s="1793" t="s">
        <v>1769</v>
      </c>
      <c r="B5" s="1790"/>
      <c r="C5" s="1791"/>
      <c r="D5" s="1794"/>
    </row>
    <row r="6" spans="1:4" ht="19.5" customHeight="1">
      <c r="A6" s="1793" t="s">
        <v>1740</v>
      </c>
      <c r="B6" s="1790">
        <v>0</v>
      </c>
      <c r="C6" s="1791" t="s">
        <v>1131</v>
      </c>
      <c r="D6" s="1792"/>
    </row>
    <row r="7" spans="1:4" ht="19.5" customHeight="1">
      <c r="A7" s="1793" t="s">
        <v>1741</v>
      </c>
      <c r="B7" s="1790">
        <v>0</v>
      </c>
      <c r="C7" s="1791" t="s">
        <v>1131</v>
      </c>
      <c r="D7" s="1792"/>
    </row>
    <row r="8" spans="1:4" ht="19.5" customHeight="1">
      <c r="A8" s="1793" t="s">
        <v>1742</v>
      </c>
      <c r="B8" s="1790">
        <v>2</v>
      </c>
      <c r="C8" s="1791" t="s">
        <v>1252</v>
      </c>
      <c r="D8" s="1792"/>
    </row>
    <row r="9" spans="1:4" ht="19.5" customHeight="1">
      <c r="A9" s="1789" t="s">
        <v>1743</v>
      </c>
      <c r="B9" s="1790">
        <v>2</v>
      </c>
      <c r="C9" s="1791" t="s">
        <v>1252</v>
      </c>
      <c r="D9" s="1792"/>
    </row>
    <row r="10" spans="1:4" ht="19.5" customHeight="1">
      <c r="A10" s="1795" t="s">
        <v>1744</v>
      </c>
      <c r="B10" s="1796">
        <v>0</v>
      </c>
      <c r="C10" s="1791" t="s">
        <v>1131</v>
      </c>
      <c r="D10" s="1797"/>
    </row>
    <row r="11" spans="1:4" ht="19.5" customHeight="1">
      <c r="A11" s="1795" t="s">
        <v>1770</v>
      </c>
      <c r="B11" s="1796">
        <v>0</v>
      </c>
      <c r="C11" s="1798" t="s">
        <v>1252</v>
      </c>
      <c r="D11" s="1797"/>
    </row>
    <row r="12" spans="1:4" ht="19.5" customHeight="1">
      <c r="A12" s="1795" t="s">
        <v>1771</v>
      </c>
      <c r="B12" s="1796">
        <f>B9</f>
        <v>2</v>
      </c>
      <c r="C12" s="1798" t="s">
        <v>1252</v>
      </c>
      <c r="D12" s="1797"/>
    </row>
    <row r="13" spans="1:4" ht="19.5" customHeight="1">
      <c r="A13" s="1799"/>
      <c r="B13" s="1800"/>
      <c r="C13" s="1801"/>
      <c r="D13" s="1802"/>
    </row>
    <row r="14" spans="1:4" ht="19.899999999999999" customHeight="1"/>
  </sheetData>
  <phoneticPr fontId="9" type="noConversion"/>
  <pageMargins left="0.70866141732283472" right="0.70866141732283472" top="0.74803149606299213" bottom="0.74803149606299213" header="0.31496062992125984" footer="0.31496062992125984"/>
  <pageSetup paperSize="9" scale="76" orientation="portrait"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ADD80-0D5A-4F1A-A8A5-F3FE07350356}">
  <sheetPr>
    <pageSetUpPr fitToPage="1"/>
  </sheetPr>
  <dimension ref="A1:IR39"/>
  <sheetViews>
    <sheetView view="pageBreakPreview" zoomScaleNormal="100" zoomScaleSheetLayoutView="100" workbookViewId="0">
      <pane xSplit="6" ySplit="4" topLeftCell="G5" activePane="bottomRight" state="frozen"/>
      <selection activeCell="G11" sqref="G11"/>
      <selection pane="topRight" activeCell="G11" sqref="G11"/>
      <selection pane="bottomLeft" activeCell="G11" sqref="G11"/>
      <selection pane="bottomRight" activeCell="B1" sqref="B1"/>
    </sheetView>
  </sheetViews>
  <sheetFormatPr defaultColWidth="8.625" defaultRowHeight="16.5"/>
  <cols>
    <col min="1" max="1" width="1.375" style="1137" hidden="1" customWidth="1"/>
    <col min="2" max="2" width="3.75" style="1137" customWidth="1"/>
    <col min="3" max="3" width="33.125" style="1137" bestFit="1" customWidth="1"/>
    <col min="4" max="4" width="2" style="1137" customWidth="1"/>
    <col min="5" max="5" width="8.875" style="1137" customWidth="1"/>
    <col min="6" max="6" width="2.5" style="1137" customWidth="1"/>
    <col min="7" max="7" width="21" style="1137" customWidth="1"/>
    <col min="8" max="8" width="36.5" style="1138" customWidth="1"/>
    <col min="9" max="9" width="8.625" style="1137"/>
    <col min="10" max="10" width="15.125" style="1137" bestFit="1" customWidth="1"/>
    <col min="11" max="234" width="8.625" style="1137"/>
    <col min="235" max="235" width="1.75" style="1137" customWidth="1"/>
    <col min="236" max="236" width="5.5" style="1137" customWidth="1"/>
    <col min="237" max="237" width="17.75" style="1137" bestFit="1" customWidth="1"/>
    <col min="238" max="238" width="2" style="1137" customWidth="1"/>
    <col min="239" max="239" width="5.625" style="1137" customWidth="1"/>
    <col min="240" max="240" width="2.5" style="1137" customWidth="1"/>
    <col min="241" max="248" width="15.375" style="1137" customWidth="1"/>
    <col min="249" max="249" width="17.25" style="1137" customWidth="1"/>
    <col min="250" max="250" width="8.5" style="1137" customWidth="1"/>
    <col min="251" max="251" width="13.5" style="1137" bestFit="1" customWidth="1"/>
    <col min="252" max="252" width="12.375" style="1137" bestFit="1" customWidth="1"/>
    <col min="253" max="253" width="12.375" style="1136" customWidth="1"/>
    <col min="254" max="16384" width="8.625" style="1136"/>
  </cols>
  <sheetData>
    <row r="1" spans="1:252" ht="26.25">
      <c r="A1" s="1179"/>
      <c r="B1" s="1776" t="s">
        <v>1747</v>
      </c>
      <c r="C1" s="1776"/>
      <c r="D1" s="1178"/>
      <c r="E1" s="1178"/>
      <c r="F1" s="1178"/>
      <c r="G1" s="1178"/>
      <c r="H1" s="1178"/>
    </row>
    <row r="2" spans="1:252" ht="23.45" customHeight="1">
      <c r="A2" s="1145"/>
      <c r="B2" s="1177"/>
      <c r="C2" s="1176"/>
      <c r="D2" s="1175"/>
      <c r="E2" s="1175"/>
      <c r="F2" s="1175"/>
      <c r="G2" s="1175"/>
      <c r="H2" s="1174" t="s">
        <v>1250</v>
      </c>
      <c r="I2" s="1145"/>
      <c r="J2" s="1145"/>
      <c r="K2" s="1145"/>
      <c r="L2" s="1145"/>
      <c r="M2" s="1145"/>
      <c r="N2" s="1145"/>
      <c r="O2" s="1145"/>
      <c r="P2" s="1145"/>
      <c r="Q2" s="1145"/>
      <c r="R2" s="1145"/>
      <c r="S2" s="1145"/>
      <c r="T2" s="1145"/>
      <c r="U2" s="1145"/>
      <c r="V2" s="1145"/>
      <c r="W2" s="1145"/>
      <c r="X2" s="1145"/>
      <c r="Y2" s="1145"/>
      <c r="Z2" s="1145"/>
      <c r="AA2" s="1145"/>
      <c r="AB2" s="1145"/>
      <c r="AC2" s="1145"/>
      <c r="AD2" s="1145"/>
      <c r="AE2" s="1145"/>
      <c r="AF2" s="1145"/>
      <c r="AG2" s="1145"/>
      <c r="AH2" s="1145"/>
      <c r="AI2" s="1145"/>
      <c r="AJ2" s="1145"/>
      <c r="AK2" s="1145"/>
      <c r="AL2" s="1145"/>
      <c r="AM2" s="1145"/>
      <c r="AN2" s="1145"/>
      <c r="AO2" s="1145"/>
      <c r="AP2" s="1145"/>
      <c r="AQ2" s="1145"/>
      <c r="AR2" s="1145"/>
      <c r="AS2" s="1145"/>
      <c r="AT2" s="1145"/>
      <c r="AU2" s="1145"/>
      <c r="AV2" s="1145"/>
      <c r="AW2" s="1145"/>
      <c r="AX2" s="1145"/>
      <c r="AY2" s="1145"/>
      <c r="AZ2" s="1145"/>
      <c r="BA2" s="1145"/>
      <c r="BB2" s="1145"/>
      <c r="BC2" s="1145"/>
      <c r="BD2" s="1145"/>
      <c r="BE2" s="1145"/>
      <c r="BF2" s="1145"/>
      <c r="BG2" s="1145"/>
      <c r="BH2" s="1145"/>
      <c r="BI2" s="1145"/>
      <c r="BJ2" s="1145"/>
      <c r="BK2" s="1145"/>
      <c r="BL2" s="1145"/>
      <c r="BM2" s="1145"/>
      <c r="BN2" s="1145"/>
      <c r="BO2" s="1145"/>
      <c r="BP2" s="1145"/>
      <c r="BQ2" s="1145"/>
      <c r="BR2" s="1145"/>
      <c r="BS2" s="1145"/>
      <c r="BT2" s="1145"/>
      <c r="BU2" s="1145"/>
      <c r="BV2" s="1145"/>
      <c r="BW2" s="1145"/>
      <c r="BX2" s="1145"/>
      <c r="BY2" s="1145"/>
      <c r="BZ2" s="1145"/>
      <c r="CA2" s="1145"/>
      <c r="CB2" s="1145"/>
      <c r="CC2" s="1145"/>
      <c r="CD2" s="1145"/>
      <c r="CE2" s="1145"/>
      <c r="CF2" s="1145"/>
      <c r="CG2" s="1145"/>
      <c r="CH2" s="1145"/>
      <c r="CI2" s="1145"/>
      <c r="CJ2" s="1145"/>
      <c r="CK2" s="1145"/>
      <c r="CL2" s="1145"/>
      <c r="CM2" s="1145"/>
      <c r="CN2" s="1145"/>
      <c r="CO2" s="1145"/>
      <c r="CP2" s="1145"/>
      <c r="CQ2" s="1145"/>
      <c r="CR2" s="1145"/>
      <c r="CS2" s="1145"/>
      <c r="CT2" s="1145"/>
      <c r="CU2" s="1145"/>
      <c r="CV2" s="1145"/>
      <c r="CW2" s="1145"/>
      <c r="CX2" s="1145"/>
      <c r="CY2" s="1145"/>
      <c r="CZ2" s="1145"/>
      <c r="DA2" s="1145"/>
      <c r="DB2" s="1145"/>
      <c r="DC2" s="1145"/>
      <c r="DD2" s="1145"/>
      <c r="DE2" s="1145"/>
      <c r="DF2" s="1145"/>
      <c r="DG2" s="1145"/>
      <c r="DH2" s="1145"/>
      <c r="DI2" s="1145"/>
      <c r="DJ2" s="1145"/>
      <c r="DK2" s="1145"/>
      <c r="DL2" s="1145"/>
      <c r="DM2" s="1145"/>
      <c r="DN2" s="1145"/>
      <c r="DO2" s="1145"/>
      <c r="DP2" s="1145"/>
      <c r="DQ2" s="1145"/>
      <c r="DR2" s="1145"/>
      <c r="DS2" s="1145"/>
      <c r="DT2" s="1145"/>
      <c r="DU2" s="1145"/>
      <c r="DV2" s="1145"/>
      <c r="DW2" s="1145"/>
      <c r="DX2" s="1145"/>
      <c r="DY2" s="1145"/>
      <c r="DZ2" s="1145"/>
      <c r="EA2" s="1145"/>
      <c r="EB2" s="1145"/>
      <c r="EC2" s="1145"/>
      <c r="ED2" s="1145"/>
      <c r="EE2" s="1145"/>
      <c r="EF2" s="1145"/>
      <c r="EG2" s="1145"/>
      <c r="EH2" s="1145"/>
      <c r="EI2" s="1145"/>
      <c r="EJ2" s="1145"/>
      <c r="EK2" s="1145"/>
      <c r="EL2" s="1145"/>
      <c r="EM2" s="1145"/>
      <c r="EN2" s="1145"/>
      <c r="EO2" s="1145"/>
      <c r="EP2" s="1145"/>
      <c r="EQ2" s="1145"/>
      <c r="ER2" s="1145"/>
      <c r="ES2" s="1145"/>
      <c r="ET2" s="1145"/>
      <c r="EU2" s="1145"/>
      <c r="EV2" s="1145"/>
      <c r="EW2" s="1145"/>
      <c r="EX2" s="1145"/>
      <c r="EY2" s="1145"/>
      <c r="EZ2" s="1145"/>
      <c r="FA2" s="1145"/>
      <c r="FB2" s="1145"/>
      <c r="FC2" s="1145"/>
      <c r="FD2" s="1145"/>
      <c r="FE2" s="1145"/>
      <c r="FF2" s="1145"/>
      <c r="FG2" s="1145"/>
      <c r="FH2" s="1145"/>
      <c r="FI2" s="1145"/>
      <c r="FJ2" s="1145"/>
      <c r="FK2" s="1145"/>
      <c r="FL2" s="1145"/>
      <c r="FM2" s="1145"/>
      <c r="FN2" s="1145"/>
      <c r="FO2" s="1145"/>
      <c r="FP2" s="1145"/>
      <c r="FQ2" s="1145"/>
      <c r="FR2" s="1145"/>
      <c r="FS2" s="1145"/>
      <c r="FT2" s="1145"/>
      <c r="FU2" s="1145"/>
      <c r="FV2" s="1145"/>
      <c r="FW2" s="1145"/>
      <c r="FX2" s="1145"/>
      <c r="FY2" s="1145"/>
      <c r="FZ2" s="1145"/>
      <c r="GA2" s="1145"/>
      <c r="GB2" s="1145"/>
      <c r="GC2" s="1145"/>
      <c r="GD2" s="1145"/>
      <c r="GE2" s="1145"/>
      <c r="GF2" s="1145"/>
      <c r="GG2" s="1145"/>
      <c r="GH2" s="1145"/>
      <c r="GI2" s="1145"/>
      <c r="GJ2" s="1145"/>
      <c r="GK2" s="1145"/>
      <c r="GL2" s="1145"/>
      <c r="GM2" s="1145"/>
      <c r="GN2" s="1145"/>
      <c r="GO2" s="1145"/>
      <c r="GP2" s="1145"/>
      <c r="GQ2" s="1145"/>
      <c r="GR2" s="1145"/>
      <c r="GS2" s="1145"/>
      <c r="GT2" s="1145"/>
      <c r="GU2" s="1145"/>
      <c r="GV2" s="1145"/>
      <c r="GW2" s="1145"/>
      <c r="GX2" s="1145"/>
      <c r="GY2" s="1145"/>
      <c r="GZ2" s="1145"/>
      <c r="HA2" s="1145"/>
      <c r="HB2" s="1145"/>
      <c r="HC2" s="1145"/>
      <c r="HD2" s="1145"/>
      <c r="HE2" s="1145"/>
      <c r="HF2" s="1145"/>
      <c r="HG2" s="1145"/>
      <c r="HH2" s="1145"/>
      <c r="HI2" s="1145"/>
      <c r="HJ2" s="1145"/>
      <c r="HK2" s="1145"/>
      <c r="HL2" s="1145"/>
      <c r="HM2" s="1145"/>
      <c r="HN2" s="1145"/>
      <c r="HO2" s="1145"/>
      <c r="HP2" s="1145"/>
      <c r="HQ2" s="1145"/>
      <c r="HR2" s="1145"/>
      <c r="HS2" s="1145"/>
      <c r="HT2" s="1145"/>
      <c r="HU2" s="1145"/>
      <c r="HV2" s="1145"/>
      <c r="HW2" s="1145"/>
      <c r="HX2" s="1145"/>
      <c r="HY2" s="1145"/>
      <c r="HZ2" s="1145"/>
      <c r="IA2" s="1145"/>
      <c r="IB2" s="1145"/>
      <c r="IC2" s="1145"/>
      <c r="ID2" s="1145"/>
      <c r="IE2" s="1145"/>
      <c r="IF2" s="1145"/>
      <c r="IG2" s="1145"/>
      <c r="IH2" s="1145"/>
      <c r="II2" s="1145"/>
      <c r="IJ2" s="1145"/>
      <c r="IK2" s="1145"/>
      <c r="IL2" s="1145"/>
      <c r="IM2" s="1145"/>
      <c r="IN2" s="1145"/>
      <c r="IO2" s="1145"/>
      <c r="IP2" s="1145"/>
      <c r="IQ2" s="1145"/>
      <c r="IR2" s="1145"/>
    </row>
    <row r="3" spans="1:252">
      <c r="A3" s="1145"/>
      <c r="B3" s="2093" t="s">
        <v>1249</v>
      </c>
      <c r="C3" s="2093"/>
      <c r="D3" s="2093"/>
      <c r="E3" s="2093"/>
      <c r="F3" s="2093"/>
      <c r="G3" s="1173" t="s">
        <v>1248</v>
      </c>
      <c r="H3" s="2094" t="s">
        <v>1247</v>
      </c>
      <c r="I3" s="1145"/>
      <c r="J3" s="1145"/>
      <c r="K3" s="1145"/>
      <c r="L3" s="1145"/>
      <c r="M3" s="1145"/>
      <c r="N3" s="1145"/>
      <c r="O3" s="1145"/>
      <c r="P3" s="1145"/>
      <c r="Q3" s="1145"/>
      <c r="R3" s="1145"/>
      <c r="S3" s="1145"/>
      <c r="T3" s="1145"/>
      <c r="U3" s="1145"/>
      <c r="V3" s="1145"/>
      <c r="W3" s="1145"/>
      <c r="X3" s="1145"/>
      <c r="Y3" s="1145"/>
      <c r="Z3" s="1145"/>
      <c r="AA3" s="1145"/>
      <c r="AB3" s="1145"/>
      <c r="AC3" s="1145"/>
      <c r="AD3" s="1145"/>
      <c r="AE3" s="1145"/>
      <c r="AF3" s="1145"/>
      <c r="AG3" s="1145"/>
      <c r="AH3" s="1145"/>
      <c r="AI3" s="1145"/>
      <c r="AJ3" s="1145"/>
      <c r="AK3" s="1145"/>
      <c r="AL3" s="1145"/>
      <c r="AM3" s="1145"/>
      <c r="AN3" s="1145"/>
      <c r="AO3" s="1145"/>
      <c r="AP3" s="1145"/>
      <c r="AQ3" s="1145"/>
      <c r="AR3" s="1145"/>
      <c r="AS3" s="1145"/>
      <c r="AT3" s="1145"/>
      <c r="AU3" s="1145"/>
      <c r="AV3" s="1145"/>
      <c r="AW3" s="1145"/>
      <c r="AX3" s="1145"/>
      <c r="AY3" s="1145"/>
      <c r="AZ3" s="1145"/>
      <c r="BA3" s="1145"/>
      <c r="BB3" s="1145"/>
      <c r="BC3" s="1145"/>
      <c r="BD3" s="1145"/>
      <c r="BE3" s="1145"/>
      <c r="BF3" s="1145"/>
      <c r="BG3" s="1145"/>
      <c r="BH3" s="1145"/>
      <c r="BI3" s="1145"/>
      <c r="BJ3" s="1145"/>
      <c r="BK3" s="1145"/>
      <c r="BL3" s="1145"/>
      <c r="BM3" s="1145"/>
      <c r="BN3" s="1145"/>
      <c r="BO3" s="1145"/>
      <c r="BP3" s="1145"/>
      <c r="BQ3" s="1145"/>
      <c r="BR3" s="1145"/>
      <c r="BS3" s="1145"/>
      <c r="BT3" s="1145"/>
      <c r="BU3" s="1145"/>
      <c r="BV3" s="1145"/>
      <c r="BW3" s="1145"/>
      <c r="BX3" s="1145"/>
      <c r="BY3" s="1145"/>
      <c r="BZ3" s="1145"/>
      <c r="CA3" s="1145"/>
      <c r="CB3" s="1145"/>
      <c r="CC3" s="1145"/>
      <c r="CD3" s="1145"/>
      <c r="CE3" s="1145"/>
      <c r="CF3" s="1145"/>
      <c r="CG3" s="1145"/>
      <c r="CH3" s="1145"/>
      <c r="CI3" s="1145"/>
      <c r="CJ3" s="1145"/>
      <c r="CK3" s="1145"/>
      <c r="CL3" s="1145"/>
      <c r="CM3" s="1145"/>
      <c r="CN3" s="1145"/>
      <c r="CO3" s="1145"/>
      <c r="CP3" s="1145"/>
      <c r="CQ3" s="1145"/>
      <c r="CR3" s="1145"/>
      <c r="CS3" s="1145"/>
      <c r="CT3" s="1145"/>
      <c r="CU3" s="1145"/>
      <c r="CV3" s="1145"/>
      <c r="CW3" s="1145"/>
      <c r="CX3" s="1145"/>
      <c r="CY3" s="1145"/>
      <c r="CZ3" s="1145"/>
      <c r="DA3" s="1145"/>
      <c r="DB3" s="1145"/>
      <c r="DC3" s="1145"/>
      <c r="DD3" s="1145"/>
      <c r="DE3" s="1145"/>
      <c r="DF3" s="1145"/>
      <c r="DG3" s="1145"/>
      <c r="DH3" s="1145"/>
      <c r="DI3" s="1145"/>
      <c r="DJ3" s="1145"/>
      <c r="DK3" s="1145"/>
      <c r="DL3" s="1145"/>
      <c r="DM3" s="1145"/>
      <c r="DN3" s="1145"/>
      <c r="DO3" s="1145"/>
      <c r="DP3" s="1145"/>
      <c r="DQ3" s="1145"/>
      <c r="DR3" s="1145"/>
      <c r="DS3" s="1145"/>
      <c r="DT3" s="1145"/>
      <c r="DU3" s="1145"/>
      <c r="DV3" s="1145"/>
      <c r="DW3" s="1145"/>
      <c r="DX3" s="1145"/>
      <c r="DY3" s="1145"/>
      <c r="DZ3" s="1145"/>
      <c r="EA3" s="1145"/>
      <c r="EB3" s="1145"/>
      <c r="EC3" s="1145"/>
      <c r="ED3" s="1145"/>
      <c r="EE3" s="1145"/>
      <c r="EF3" s="1145"/>
      <c r="EG3" s="1145"/>
      <c r="EH3" s="1145"/>
      <c r="EI3" s="1145"/>
      <c r="EJ3" s="1145"/>
      <c r="EK3" s="1145"/>
      <c r="EL3" s="1145"/>
      <c r="EM3" s="1145"/>
      <c r="EN3" s="1145"/>
      <c r="EO3" s="1145"/>
      <c r="EP3" s="1145"/>
      <c r="EQ3" s="1145"/>
      <c r="ER3" s="1145"/>
      <c r="ES3" s="1145"/>
      <c r="ET3" s="1145"/>
      <c r="EU3" s="1145"/>
      <c r="EV3" s="1145"/>
      <c r="EW3" s="1145"/>
      <c r="EX3" s="1145"/>
      <c r="EY3" s="1145"/>
      <c r="EZ3" s="1145"/>
      <c r="FA3" s="1145"/>
      <c r="FB3" s="1145"/>
      <c r="FC3" s="1145"/>
      <c r="FD3" s="1145"/>
      <c r="FE3" s="1145"/>
      <c r="FF3" s="1145"/>
      <c r="FG3" s="1145"/>
      <c r="FH3" s="1145"/>
      <c r="FI3" s="1145"/>
      <c r="FJ3" s="1145"/>
      <c r="FK3" s="1145"/>
      <c r="FL3" s="1145"/>
      <c r="FM3" s="1145"/>
      <c r="FN3" s="1145"/>
      <c r="FO3" s="1145"/>
      <c r="FP3" s="1145"/>
      <c r="FQ3" s="1145"/>
      <c r="FR3" s="1145"/>
      <c r="FS3" s="1145"/>
      <c r="FT3" s="1145"/>
      <c r="FU3" s="1145"/>
      <c r="FV3" s="1145"/>
      <c r="FW3" s="1145"/>
      <c r="FX3" s="1145"/>
      <c r="FY3" s="1145"/>
      <c r="FZ3" s="1145"/>
      <c r="GA3" s="1145"/>
      <c r="GB3" s="1145"/>
      <c r="GC3" s="1145"/>
      <c r="GD3" s="1145"/>
      <c r="GE3" s="1145"/>
      <c r="GF3" s="1145"/>
      <c r="GG3" s="1145"/>
      <c r="GH3" s="1145"/>
      <c r="GI3" s="1145"/>
      <c r="GJ3" s="1145"/>
      <c r="GK3" s="1145"/>
      <c r="GL3" s="1145"/>
      <c r="GM3" s="1145"/>
      <c r="GN3" s="1145"/>
      <c r="GO3" s="1145"/>
      <c r="GP3" s="1145"/>
      <c r="GQ3" s="1145"/>
      <c r="GR3" s="1145"/>
      <c r="GS3" s="1145"/>
      <c r="GT3" s="1145"/>
      <c r="GU3" s="1145"/>
      <c r="GV3" s="1145"/>
      <c r="GW3" s="1145"/>
      <c r="GX3" s="1145"/>
      <c r="GY3" s="1145"/>
      <c r="GZ3" s="1145"/>
      <c r="HA3" s="1145"/>
      <c r="HB3" s="1145"/>
      <c r="HC3" s="1145"/>
      <c r="HD3" s="1145"/>
      <c r="HE3" s="1145"/>
      <c r="HF3" s="1145"/>
      <c r="HG3" s="1145"/>
      <c r="HH3" s="1145"/>
      <c r="HI3" s="1145"/>
      <c r="HJ3" s="1145"/>
      <c r="HK3" s="1145"/>
      <c r="HL3" s="1145"/>
      <c r="HM3" s="1145"/>
      <c r="HN3" s="1145"/>
      <c r="HO3" s="1145"/>
      <c r="HP3" s="1145"/>
      <c r="HQ3" s="1145"/>
      <c r="HR3" s="1145"/>
      <c r="HS3" s="1145"/>
      <c r="HT3" s="1145"/>
      <c r="HU3" s="1145"/>
      <c r="HV3" s="1145"/>
      <c r="HW3" s="1145"/>
      <c r="HX3" s="1145"/>
      <c r="HY3" s="1145"/>
      <c r="HZ3" s="1145"/>
      <c r="IA3" s="1145"/>
      <c r="IB3" s="1145"/>
      <c r="IC3" s="1145"/>
      <c r="ID3" s="1145"/>
      <c r="IE3" s="1145"/>
      <c r="IF3" s="1145"/>
      <c r="IG3" s="1145"/>
      <c r="IH3" s="1145"/>
      <c r="II3" s="1145"/>
      <c r="IJ3" s="1145"/>
      <c r="IK3" s="1145"/>
      <c r="IL3" s="1145"/>
      <c r="IM3" s="1145"/>
      <c r="IN3" s="1145"/>
      <c r="IO3" s="1145"/>
      <c r="IP3" s="1145"/>
      <c r="IQ3" s="1145"/>
      <c r="IR3" s="1145"/>
    </row>
    <row r="4" spans="1:252">
      <c r="A4" s="1145"/>
      <c r="B4" s="2093"/>
      <c r="C4" s="2093"/>
      <c r="D4" s="2093"/>
      <c r="E4" s="2093"/>
      <c r="F4" s="2093"/>
      <c r="G4" s="1172" t="s">
        <v>1058</v>
      </c>
      <c r="H4" s="2095"/>
      <c r="I4" s="1145"/>
      <c r="J4" s="1144"/>
      <c r="K4" s="1145"/>
      <c r="L4" s="1145"/>
      <c r="M4" s="1145"/>
      <c r="N4" s="1145"/>
      <c r="O4" s="1145"/>
      <c r="P4" s="1145"/>
      <c r="Q4" s="1145"/>
      <c r="R4" s="1145"/>
      <c r="S4" s="1145"/>
      <c r="T4" s="1145"/>
      <c r="U4" s="1145"/>
      <c r="V4" s="1145"/>
      <c r="W4" s="1145"/>
      <c r="X4" s="1145"/>
      <c r="Y4" s="1145"/>
      <c r="Z4" s="1145"/>
      <c r="AA4" s="1145"/>
      <c r="AB4" s="1145"/>
      <c r="AC4" s="1145"/>
      <c r="AD4" s="1145"/>
      <c r="AE4" s="1145"/>
      <c r="AF4" s="1145"/>
      <c r="AG4" s="1145"/>
      <c r="AH4" s="1145"/>
      <c r="AI4" s="1145"/>
      <c r="AJ4" s="1145"/>
      <c r="AK4" s="1145"/>
      <c r="AL4" s="1145"/>
      <c r="AM4" s="1145"/>
      <c r="AN4" s="1145"/>
      <c r="AO4" s="1145"/>
      <c r="AP4" s="1145"/>
      <c r="AQ4" s="1145"/>
      <c r="AR4" s="1145"/>
      <c r="AS4" s="1145"/>
      <c r="AT4" s="1145"/>
      <c r="AU4" s="1145"/>
      <c r="AV4" s="1145"/>
      <c r="AW4" s="1145"/>
      <c r="AX4" s="1145"/>
      <c r="AY4" s="1145"/>
      <c r="AZ4" s="1145"/>
      <c r="BA4" s="1145"/>
      <c r="BB4" s="1145"/>
      <c r="BC4" s="1145"/>
      <c r="BD4" s="1145"/>
      <c r="BE4" s="1145"/>
      <c r="BF4" s="1145"/>
      <c r="BG4" s="1145"/>
      <c r="BH4" s="1145"/>
      <c r="BI4" s="1145"/>
      <c r="BJ4" s="1145"/>
      <c r="BK4" s="1145"/>
      <c r="BL4" s="1145"/>
      <c r="BM4" s="1145"/>
      <c r="BN4" s="1145"/>
      <c r="BO4" s="1145"/>
      <c r="BP4" s="1145"/>
      <c r="BQ4" s="1145"/>
      <c r="BR4" s="1145"/>
      <c r="BS4" s="1145"/>
      <c r="BT4" s="1145"/>
      <c r="BU4" s="1145"/>
      <c r="BV4" s="1145"/>
      <c r="BW4" s="1145"/>
      <c r="BX4" s="1145"/>
      <c r="BY4" s="1145"/>
      <c r="BZ4" s="1145"/>
      <c r="CA4" s="1145"/>
      <c r="CB4" s="1145"/>
      <c r="CC4" s="1145"/>
      <c r="CD4" s="1145"/>
      <c r="CE4" s="1145"/>
      <c r="CF4" s="1145"/>
      <c r="CG4" s="1145"/>
      <c r="CH4" s="1145"/>
      <c r="CI4" s="1145"/>
      <c r="CJ4" s="1145"/>
      <c r="CK4" s="1145"/>
      <c r="CL4" s="1145"/>
      <c r="CM4" s="1145"/>
      <c r="CN4" s="1145"/>
      <c r="CO4" s="1145"/>
      <c r="CP4" s="1145"/>
      <c r="CQ4" s="1145"/>
      <c r="CR4" s="1145"/>
      <c r="CS4" s="1145"/>
      <c r="CT4" s="1145"/>
      <c r="CU4" s="1145"/>
      <c r="CV4" s="1145"/>
      <c r="CW4" s="1145"/>
      <c r="CX4" s="1145"/>
      <c r="CY4" s="1145"/>
      <c r="CZ4" s="1145"/>
      <c r="DA4" s="1145"/>
      <c r="DB4" s="1145"/>
      <c r="DC4" s="1145"/>
      <c r="DD4" s="1145"/>
      <c r="DE4" s="1145"/>
      <c r="DF4" s="1145"/>
      <c r="DG4" s="1145"/>
      <c r="DH4" s="1145"/>
      <c r="DI4" s="1145"/>
      <c r="DJ4" s="1145"/>
      <c r="DK4" s="1145"/>
      <c r="DL4" s="1145"/>
      <c r="DM4" s="1145"/>
      <c r="DN4" s="1145"/>
      <c r="DO4" s="1145"/>
      <c r="DP4" s="1145"/>
      <c r="DQ4" s="1145"/>
      <c r="DR4" s="1145"/>
      <c r="DS4" s="1145"/>
      <c r="DT4" s="1145"/>
      <c r="DU4" s="1145"/>
      <c r="DV4" s="1145"/>
      <c r="DW4" s="1145"/>
      <c r="DX4" s="1145"/>
      <c r="DY4" s="1145"/>
      <c r="DZ4" s="1145"/>
      <c r="EA4" s="1145"/>
      <c r="EB4" s="1145"/>
      <c r="EC4" s="1145"/>
      <c r="ED4" s="1145"/>
      <c r="EE4" s="1145"/>
      <c r="EF4" s="1145"/>
      <c r="EG4" s="1145"/>
      <c r="EH4" s="1145"/>
      <c r="EI4" s="1145"/>
      <c r="EJ4" s="1145"/>
      <c r="EK4" s="1145"/>
      <c r="EL4" s="1145"/>
      <c r="EM4" s="1145"/>
      <c r="EN4" s="1145"/>
      <c r="EO4" s="1145"/>
      <c r="EP4" s="1145"/>
      <c r="EQ4" s="1145"/>
      <c r="ER4" s="1145"/>
      <c r="ES4" s="1145"/>
      <c r="ET4" s="1145"/>
      <c r="EU4" s="1145"/>
      <c r="EV4" s="1145"/>
      <c r="EW4" s="1145"/>
      <c r="EX4" s="1145"/>
      <c r="EY4" s="1145"/>
      <c r="EZ4" s="1145"/>
      <c r="FA4" s="1145"/>
      <c r="FB4" s="1145"/>
      <c r="FC4" s="1145"/>
      <c r="FD4" s="1145"/>
      <c r="FE4" s="1145"/>
      <c r="FF4" s="1145"/>
      <c r="FG4" s="1145"/>
      <c r="FH4" s="1145"/>
      <c r="FI4" s="1145"/>
      <c r="FJ4" s="1145"/>
      <c r="FK4" s="1145"/>
      <c r="FL4" s="1145"/>
      <c r="FM4" s="1145"/>
      <c r="FN4" s="1145"/>
      <c r="FO4" s="1145"/>
      <c r="FP4" s="1145"/>
      <c r="FQ4" s="1145"/>
      <c r="FR4" s="1145"/>
      <c r="FS4" s="1145"/>
      <c r="FT4" s="1145"/>
      <c r="FU4" s="1145"/>
      <c r="FV4" s="1145"/>
      <c r="FW4" s="1145"/>
      <c r="FX4" s="1145"/>
      <c r="FY4" s="1145"/>
      <c r="FZ4" s="1145"/>
      <c r="GA4" s="1145"/>
      <c r="GB4" s="1145"/>
      <c r="GC4" s="1145"/>
      <c r="GD4" s="1145"/>
      <c r="GE4" s="1145"/>
      <c r="GF4" s="1145"/>
      <c r="GG4" s="1145"/>
      <c r="GH4" s="1145"/>
      <c r="GI4" s="1145"/>
      <c r="GJ4" s="1145"/>
      <c r="GK4" s="1145"/>
      <c r="GL4" s="1145"/>
      <c r="GM4" s="1145"/>
      <c r="GN4" s="1145"/>
      <c r="GO4" s="1145"/>
      <c r="GP4" s="1145"/>
      <c r="GQ4" s="1145"/>
      <c r="GR4" s="1145"/>
      <c r="GS4" s="1145"/>
      <c r="GT4" s="1145"/>
      <c r="GU4" s="1145"/>
      <c r="GV4" s="1145"/>
      <c r="GW4" s="1145"/>
      <c r="GX4" s="1145"/>
      <c r="GY4" s="1145"/>
      <c r="GZ4" s="1145"/>
      <c r="HA4" s="1145"/>
      <c r="HB4" s="1145"/>
      <c r="HC4" s="1145"/>
      <c r="HD4" s="1145"/>
      <c r="HE4" s="1145"/>
      <c r="HF4" s="1145"/>
      <c r="HG4" s="1145"/>
      <c r="HH4" s="1145"/>
      <c r="HI4" s="1145"/>
      <c r="HJ4" s="1145"/>
      <c r="HK4" s="1145"/>
      <c r="HL4" s="1145"/>
      <c r="HM4" s="1145"/>
      <c r="HN4" s="1145"/>
      <c r="HO4" s="1145"/>
      <c r="HP4" s="1145"/>
      <c r="HQ4" s="1145"/>
      <c r="HR4" s="1145"/>
      <c r="HS4" s="1145"/>
      <c r="HT4" s="1145"/>
      <c r="HU4" s="1145"/>
      <c r="HV4" s="1145"/>
      <c r="HW4" s="1145"/>
      <c r="HX4" s="1145"/>
      <c r="HY4" s="1145"/>
      <c r="HZ4" s="1145"/>
      <c r="IA4" s="1145"/>
      <c r="IB4" s="1145"/>
      <c r="IC4" s="1145"/>
      <c r="ID4" s="1145"/>
      <c r="IE4" s="1145"/>
      <c r="IF4" s="1145"/>
      <c r="IG4" s="1145"/>
      <c r="IH4" s="1145"/>
      <c r="II4" s="1145"/>
      <c r="IJ4" s="1145"/>
      <c r="IK4" s="1145"/>
      <c r="IL4" s="1145"/>
      <c r="IM4" s="1145"/>
      <c r="IN4" s="1145"/>
      <c r="IO4" s="1145"/>
      <c r="IP4" s="1145"/>
      <c r="IQ4" s="1145"/>
      <c r="IR4" s="1145"/>
    </row>
    <row r="5" spans="1:252">
      <c r="A5" s="1145"/>
      <c r="B5" s="2099" t="s">
        <v>1705</v>
      </c>
      <c r="C5" s="1262" t="s">
        <v>1707</v>
      </c>
      <c r="D5" s="1169"/>
      <c r="E5" s="1171"/>
      <c r="F5" s="1169"/>
      <c r="G5" s="1170">
        <f>'5. 공사비명세서'!I6</f>
        <v>492926</v>
      </c>
      <c r="H5" s="1148"/>
      <c r="I5" s="1145"/>
      <c r="J5" s="1145"/>
      <c r="K5" s="1145"/>
      <c r="L5" s="1145"/>
      <c r="M5" s="1145"/>
      <c r="N5" s="1145"/>
      <c r="O5" s="1145"/>
      <c r="P5" s="1145"/>
      <c r="Q5" s="1145"/>
      <c r="R5" s="1145"/>
      <c r="S5" s="1145"/>
      <c r="T5" s="1145"/>
      <c r="U5" s="1145"/>
      <c r="V5" s="1145"/>
      <c r="W5" s="1145"/>
      <c r="X5" s="1145"/>
      <c r="Y5" s="1145"/>
      <c r="Z5" s="1145"/>
      <c r="AA5" s="1145"/>
      <c r="AB5" s="1145"/>
      <c r="AC5" s="1145"/>
      <c r="AD5" s="1145"/>
      <c r="AE5" s="1145"/>
      <c r="AF5" s="1145"/>
      <c r="AG5" s="1145"/>
      <c r="AH5" s="1145"/>
      <c r="AI5" s="1145"/>
      <c r="AJ5" s="1145"/>
      <c r="AK5" s="1145"/>
      <c r="AL5" s="1145"/>
      <c r="AM5" s="1145"/>
      <c r="AN5" s="1145"/>
      <c r="AO5" s="1145"/>
      <c r="AP5" s="1145"/>
      <c r="AQ5" s="1145"/>
      <c r="AR5" s="1145"/>
      <c r="AS5" s="1145"/>
      <c r="AT5" s="1145"/>
      <c r="AU5" s="1145"/>
      <c r="AV5" s="1145"/>
      <c r="AW5" s="1145"/>
      <c r="AX5" s="1145"/>
      <c r="AY5" s="1145"/>
      <c r="AZ5" s="1145"/>
      <c r="BA5" s="1145"/>
      <c r="BB5" s="1145"/>
      <c r="BC5" s="1145"/>
      <c r="BD5" s="1145"/>
      <c r="BE5" s="1145"/>
      <c r="BF5" s="1145"/>
      <c r="BG5" s="1145"/>
      <c r="BH5" s="1145"/>
      <c r="BI5" s="1145"/>
      <c r="BJ5" s="1145"/>
      <c r="BK5" s="1145"/>
      <c r="BL5" s="1145"/>
      <c r="BM5" s="1145"/>
      <c r="BN5" s="1145"/>
      <c r="BO5" s="1145"/>
      <c r="BP5" s="1145"/>
      <c r="BQ5" s="1145"/>
      <c r="BR5" s="1145"/>
      <c r="BS5" s="1145"/>
      <c r="BT5" s="1145"/>
      <c r="BU5" s="1145"/>
      <c r="BV5" s="1145"/>
      <c r="BW5" s="1145"/>
      <c r="BX5" s="1145"/>
      <c r="BY5" s="1145"/>
      <c r="BZ5" s="1145"/>
      <c r="CA5" s="1145"/>
      <c r="CB5" s="1145"/>
      <c r="CC5" s="1145"/>
      <c r="CD5" s="1145"/>
      <c r="CE5" s="1145"/>
      <c r="CF5" s="1145"/>
      <c r="CG5" s="1145"/>
      <c r="CH5" s="1145"/>
      <c r="CI5" s="1145"/>
      <c r="CJ5" s="1145"/>
      <c r="CK5" s="1145"/>
      <c r="CL5" s="1145"/>
      <c r="CM5" s="1145"/>
      <c r="CN5" s="1145"/>
      <c r="CO5" s="1145"/>
      <c r="CP5" s="1145"/>
      <c r="CQ5" s="1145"/>
      <c r="CR5" s="1145"/>
      <c r="CS5" s="1145"/>
      <c r="CT5" s="1145"/>
      <c r="CU5" s="1145"/>
      <c r="CV5" s="1145"/>
      <c r="CW5" s="1145"/>
      <c r="CX5" s="1145"/>
      <c r="CY5" s="1145"/>
      <c r="CZ5" s="1145"/>
      <c r="DA5" s="1145"/>
      <c r="DB5" s="1145"/>
      <c r="DC5" s="1145"/>
      <c r="DD5" s="1145"/>
      <c r="DE5" s="1145"/>
      <c r="DF5" s="1145"/>
      <c r="DG5" s="1145"/>
      <c r="DH5" s="1145"/>
      <c r="DI5" s="1145"/>
      <c r="DJ5" s="1145"/>
      <c r="DK5" s="1145"/>
      <c r="DL5" s="1145"/>
      <c r="DM5" s="1145"/>
      <c r="DN5" s="1145"/>
      <c r="DO5" s="1145"/>
      <c r="DP5" s="1145"/>
      <c r="DQ5" s="1145"/>
      <c r="DR5" s="1145"/>
      <c r="DS5" s="1145"/>
      <c r="DT5" s="1145"/>
      <c r="DU5" s="1145"/>
      <c r="DV5" s="1145"/>
      <c r="DW5" s="1145"/>
      <c r="DX5" s="1145"/>
      <c r="DY5" s="1145"/>
      <c r="DZ5" s="1145"/>
      <c r="EA5" s="1145"/>
      <c r="EB5" s="1145"/>
      <c r="EC5" s="1145"/>
      <c r="ED5" s="1145"/>
      <c r="EE5" s="1145"/>
      <c r="EF5" s="1145"/>
      <c r="EG5" s="1145"/>
      <c r="EH5" s="1145"/>
      <c r="EI5" s="1145"/>
      <c r="EJ5" s="1145"/>
      <c r="EK5" s="1145"/>
      <c r="EL5" s="1145"/>
      <c r="EM5" s="1145"/>
      <c r="EN5" s="1145"/>
      <c r="EO5" s="1145"/>
      <c r="EP5" s="1145"/>
      <c r="EQ5" s="1145"/>
      <c r="ER5" s="1145"/>
      <c r="ES5" s="1145"/>
      <c r="ET5" s="1145"/>
      <c r="EU5" s="1145"/>
      <c r="EV5" s="1145"/>
      <c r="EW5" s="1145"/>
      <c r="EX5" s="1145"/>
      <c r="EY5" s="1145"/>
      <c r="EZ5" s="1145"/>
      <c r="FA5" s="1145"/>
      <c r="FB5" s="1145"/>
      <c r="FC5" s="1145"/>
      <c r="FD5" s="1145"/>
      <c r="FE5" s="1145"/>
      <c r="FF5" s="1145"/>
      <c r="FG5" s="1145"/>
      <c r="FH5" s="1145"/>
      <c r="FI5" s="1145"/>
      <c r="FJ5" s="1145"/>
      <c r="FK5" s="1145"/>
      <c r="FL5" s="1145"/>
      <c r="FM5" s="1145"/>
      <c r="FN5" s="1145"/>
      <c r="FO5" s="1145"/>
      <c r="FP5" s="1145"/>
      <c r="FQ5" s="1145"/>
      <c r="FR5" s="1145"/>
      <c r="FS5" s="1145"/>
      <c r="FT5" s="1145"/>
      <c r="FU5" s="1145"/>
      <c r="FV5" s="1145"/>
      <c r="FW5" s="1145"/>
      <c r="FX5" s="1145"/>
      <c r="FY5" s="1145"/>
      <c r="FZ5" s="1145"/>
      <c r="GA5" s="1145"/>
      <c r="GB5" s="1145"/>
      <c r="GC5" s="1145"/>
      <c r="GD5" s="1145"/>
      <c r="GE5" s="1145"/>
      <c r="GF5" s="1145"/>
      <c r="GG5" s="1145"/>
      <c r="GH5" s="1145"/>
      <c r="GI5" s="1145"/>
      <c r="GJ5" s="1145"/>
      <c r="GK5" s="1145"/>
      <c r="GL5" s="1145"/>
      <c r="GM5" s="1145"/>
      <c r="GN5" s="1145"/>
      <c r="GO5" s="1145"/>
      <c r="GP5" s="1145"/>
      <c r="GQ5" s="1145"/>
      <c r="GR5" s="1145"/>
      <c r="GS5" s="1145"/>
      <c r="GT5" s="1145"/>
      <c r="GU5" s="1145"/>
      <c r="GV5" s="1145"/>
      <c r="GW5" s="1145"/>
      <c r="GX5" s="1145"/>
      <c r="GY5" s="1145"/>
      <c r="GZ5" s="1145"/>
      <c r="HA5" s="1145"/>
      <c r="HB5" s="1145"/>
      <c r="HC5" s="1145"/>
      <c r="HD5" s="1145"/>
      <c r="HE5" s="1145"/>
      <c r="HF5" s="1145"/>
      <c r="HG5" s="1145"/>
      <c r="HH5" s="1145"/>
      <c r="HI5" s="1145"/>
      <c r="HJ5" s="1145"/>
      <c r="HK5" s="1145"/>
      <c r="HL5" s="1145"/>
      <c r="HM5" s="1145"/>
      <c r="HN5" s="1145"/>
      <c r="HO5" s="1145"/>
      <c r="HP5" s="1145"/>
      <c r="HQ5" s="1145"/>
      <c r="HR5" s="1145"/>
      <c r="HS5" s="1145"/>
      <c r="HT5" s="1145"/>
      <c r="HU5" s="1145"/>
      <c r="HV5" s="1145"/>
      <c r="HW5" s="1145"/>
      <c r="HX5" s="1145"/>
      <c r="HY5" s="1145"/>
      <c r="HZ5" s="1145"/>
      <c r="IA5" s="1145"/>
      <c r="IB5" s="1145"/>
      <c r="IC5" s="1145"/>
      <c r="ID5" s="1145"/>
      <c r="IE5" s="1145"/>
      <c r="IF5" s="1145"/>
      <c r="IG5" s="1145"/>
      <c r="IH5" s="1145"/>
      <c r="II5" s="1145"/>
      <c r="IJ5" s="1145"/>
      <c r="IK5" s="1145"/>
      <c r="IL5" s="1145"/>
      <c r="IM5" s="1145"/>
      <c r="IN5" s="1145"/>
      <c r="IO5" s="1145"/>
      <c r="IP5" s="1145"/>
      <c r="IQ5" s="1145"/>
      <c r="IR5" s="1145"/>
    </row>
    <row r="6" spans="1:252">
      <c r="A6" s="1145"/>
      <c r="B6" s="2093"/>
      <c r="C6" s="1262" t="s">
        <v>1708</v>
      </c>
      <c r="D6" s="1757"/>
      <c r="E6" s="1758"/>
      <c r="F6" s="1757"/>
      <c r="G6" s="1170"/>
      <c r="H6" s="1148"/>
      <c r="I6" s="1145"/>
      <c r="J6" s="1145"/>
      <c r="K6" s="1145"/>
      <c r="L6" s="1145"/>
      <c r="M6" s="1145"/>
      <c r="N6" s="1145"/>
      <c r="O6" s="1145"/>
      <c r="P6" s="1145"/>
      <c r="Q6" s="1145"/>
      <c r="R6" s="1145"/>
      <c r="S6" s="1145"/>
      <c r="T6" s="1145"/>
      <c r="U6" s="1145"/>
      <c r="V6" s="1145"/>
      <c r="W6" s="1145"/>
      <c r="X6" s="1145"/>
      <c r="Y6" s="1145"/>
      <c r="Z6" s="1145"/>
      <c r="AA6" s="1145"/>
      <c r="AB6" s="1145"/>
      <c r="AC6" s="1145"/>
      <c r="AD6" s="1145"/>
      <c r="AE6" s="1145"/>
      <c r="AF6" s="1145"/>
      <c r="AG6" s="1145"/>
      <c r="AH6" s="1145"/>
      <c r="AI6" s="1145"/>
      <c r="AJ6" s="1145"/>
      <c r="AK6" s="1145"/>
      <c r="AL6" s="1145"/>
      <c r="AM6" s="1145"/>
      <c r="AN6" s="1145"/>
      <c r="AO6" s="1145"/>
      <c r="AP6" s="1145"/>
      <c r="AQ6" s="1145"/>
      <c r="AR6" s="1145"/>
      <c r="AS6" s="1145"/>
      <c r="AT6" s="1145"/>
      <c r="AU6" s="1145"/>
      <c r="AV6" s="1145"/>
      <c r="AW6" s="1145"/>
      <c r="AX6" s="1145"/>
      <c r="AY6" s="1145"/>
      <c r="AZ6" s="1145"/>
      <c r="BA6" s="1145"/>
      <c r="BB6" s="1145"/>
      <c r="BC6" s="1145"/>
      <c r="BD6" s="1145"/>
      <c r="BE6" s="1145"/>
      <c r="BF6" s="1145"/>
      <c r="BG6" s="1145"/>
      <c r="BH6" s="1145"/>
      <c r="BI6" s="1145"/>
      <c r="BJ6" s="1145"/>
      <c r="BK6" s="1145"/>
      <c r="BL6" s="1145"/>
      <c r="BM6" s="1145"/>
      <c r="BN6" s="1145"/>
      <c r="BO6" s="1145"/>
      <c r="BP6" s="1145"/>
      <c r="BQ6" s="1145"/>
      <c r="BR6" s="1145"/>
      <c r="BS6" s="1145"/>
      <c r="BT6" s="1145"/>
      <c r="BU6" s="1145"/>
      <c r="BV6" s="1145"/>
      <c r="BW6" s="1145"/>
      <c r="BX6" s="1145"/>
      <c r="BY6" s="1145"/>
      <c r="BZ6" s="1145"/>
      <c r="CA6" s="1145"/>
      <c r="CB6" s="1145"/>
      <c r="CC6" s="1145"/>
      <c r="CD6" s="1145"/>
      <c r="CE6" s="1145"/>
      <c r="CF6" s="1145"/>
      <c r="CG6" s="1145"/>
      <c r="CH6" s="1145"/>
      <c r="CI6" s="1145"/>
      <c r="CJ6" s="1145"/>
      <c r="CK6" s="1145"/>
      <c r="CL6" s="1145"/>
      <c r="CM6" s="1145"/>
      <c r="CN6" s="1145"/>
      <c r="CO6" s="1145"/>
      <c r="CP6" s="1145"/>
      <c r="CQ6" s="1145"/>
      <c r="CR6" s="1145"/>
      <c r="CS6" s="1145"/>
      <c r="CT6" s="1145"/>
      <c r="CU6" s="1145"/>
      <c r="CV6" s="1145"/>
      <c r="CW6" s="1145"/>
      <c r="CX6" s="1145"/>
      <c r="CY6" s="1145"/>
      <c r="CZ6" s="1145"/>
      <c r="DA6" s="1145"/>
      <c r="DB6" s="1145"/>
      <c r="DC6" s="1145"/>
      <c r="DD6" s="1145"/>
      <c r="DE6" s="1145"/>
      <c r="DF6" s="1145"/>
      <c r="DG6" s="1145"/>
      <c r="DH6" s="1145"/>
      <c r="DI6" s="1145"/>
      <c r="DJ6" s="1145"/>
      <c r="DK6" s="1145"/>
      <c r="DL6" s="1145"/>
      <c r="DM6" s="1145"/>
      <c r="DN6" s="1145"/>
      <c r="DO6" s="1145"/>
      <c r="DP6" s="1145"/>
      <c r="DQ6" s="1145"/>
      <c r="DR6" s="1145"/>
      <c r="DS6" s="1145"/>
      <c r="DT6" s="1145"/>
      <c r="DU6" s="1145"/>
      <c r="DV6" s="1145"/>
      <c r="DW6" s="1145"/>
      <c r="DX6" s="1145"/>
      <c r="DY6" s="1145"/>
      <c r="DZ6" s="1145"/>
      <c r="EA6" s="1145"/>
      <c r="EB6" s="1145"/>
      <c r="EC6" s="1145"/>
      <c r="ED6" s="1145"/>
      <c r="EE6" s="1145"/>
      <c r="EF6" s="1145"/>
      <c r="EG6" s="1145"/>
      <c r="EH6" s="1145"/>
      <c r="EI6" s="1145"/>
      <c r="EJ6" s="1145"/>
      <c r="EK6" s="1145"/>
      <c r="EL6" s="1145"/>
      <c r="EM6" s="1145"/>
      <c r="EN6" s="1145"/>
      <c r="EO6" s="1145"/>
      <c r="EP6" s="1145"/>
      <c r="EQ6" s="1145"/>
      <c r="ER6" s="1145"/>
      <c r="ES6" s="1145"/>
      <c r="ET6" s="1145"/>
      <c r="EU6" s="1145"/>
      <c r="EV6" s="1145"/>
      <c r="EW6" s="1145"/>
      <c r="EX6" s="1145"/>
      <c r="EY6" s="1145"/>
      <c r="EZ6" s="1145"/>
      <c r="FA6" s="1145"/>
      <c r="FB6" s="1145"/>
      <c r="FC6" s="1145"/>
      <c r="FD6" s="1145"/>
      <c r="FE6" s="1145"/>
      <c r="FF6" s="1145"/>
      <c r="FG6" s="1145"/>
      <c r="FH6" s="1145"/>
      <c r="FI6" s="1145"/>
      <c r="FJ6" s="1145"/>
      <c r="FK6" s="1145"/>
      <c r="FL6" s="1145"/>
      <c r="FM6" s="1145"/>
      <c r="FN6" s="1145"/>
      <c r="FO6" s="1145"/>
      <c r="FP6" s="1145"/>
      <c r="FQ6" s="1145"/>
      <c r="FR6" s="1145"/>
      <c r="FS6" s="1145"/>
      <c r="FT6" s="1145"/>
      <c r="FU6" s="1145"/>
      <c r="FV6" s="1145"/>
      <c r="FW6" s="1145"/>
      <c r="FX6" s="1145"/>
      <c r="FY6" s="1145"/>
      <c r="FZ6" s="1145"/>
      <c r="GA6" s="1145"/>
      <c r="GB6" s="1145"/>
      <c r="GC6" s="1145"/>
      <c r="GD6" s="1145"/>
      <c r="GE6" s="1145"/>
      <c r="GF6" s="1145"/>
      <c r="GG6" s="1145"/>
      <c r="GH6" s="1145"/>
      <c r="GI6" s="1145"/>
      <c r="GJ6" s="1145"/>
      <c r="GK6" s="1145"/>
      <c r="GL6" s="1145"/>
      <c r="GM6" s="1145"/>
      <c r="GN6" s="1145"/>
      <c r="GO6" s="1145"/>
      <c r="GP6" s="1145"/>
      <c r="GQ6" s="1145"/>
      <c r="GR6" s="1145"/>
      <c r="GS6" s="1145"/>
      <c r="GT6" s="1145"/>
      <c r="GU6" s="1145"/>
      <c r="GV6" s="1145"/>
      <c r="GW6" s="1145"/>
      <c r="GX6" s="1145"/>
      <c r="GY6" s="1145"/>
      <c r="GZ6" s="1145"/>
      <c r="HA6" s="1145"/>
      <c r="HB6" s="1145"/>
      <c r="HC6" s="1145"/>
      <c r="HD6" s="1145"/>
      <c r="HE6" s="1145"/>
      <c r="HF6" s="1145"/>
      <c r="HG6" s="1145"/>
      <c r="HH6" s="1145"/>
      <c r="HI6" s="1145"/>
      <c r="HJ6" s="1145"/>
      <c r="HK6" s="1145"/>
      <c r="HL6" s="1145"/>
      <c r="HM6" s="1145"/>
      <c r="HN6" s="1145"/>
      <c r="HO6" s="1145"/>
      <c r="HP6" s="1145"/>
      <c r="HQ6" s="1145"/>
      <c r="HR6" s="1145"/>
      <c r="HS6" s="1145"/>
      <c r="HT6" s="1145"/>
      <c r="HU6" s="1145"/>
      <c r="HV6" s="1145"/>
      <c r="HW6" s="1145"/>
      <c r="HX6" s="1145"/>
      <c r="HY6" s="1145"/>
      <c r="HZ6" s="1145"/>
      <c r="IA6" s="1145"/>
      <c r="IB6" s="1145"/>
      <c r="IC6" s="1145"/>
      <c r="ID6" s="1145"/>
      <c r="IE6" s="1145"/>
      <c r="IF6" s="1145"/>
      <c r="IG6" s="1145"/>
      <c r="IH6" s="1145"/>
      <c r="II6" s="1145"/>
      <c r="IJ6" s="1145"/>
      <c r="IK6" s="1145"/>
      <c r="IL6" s="1145"/>
      <c r="IM6" s="1145"/>
      <c r="IN6" s="1145"/>
      <c r="IO6" s="1145"/>
      <c r="IP6" s="1145"/>
      <c r="IQ6" s="1145"/>
      <c r="IR6" s="1145"/>
    </row>
    <row r="7" spans="1:252">
      <c r="A7" s="1145"/>
      <c r="B7" s="2093"/>
      <c r="C7" s="1262" t="s">
        <v>1709</v>
      </c>
      <c r="D7" s="1757"/>
      <c r="E7" s="1758"/>
      <c r="F7" s="1757"/>
      <c r="G7" s="1157">
        <f>SUM(G5:G6)</f>
        <v>492926</v>
      </c>
      <c r="H7" s="1148"/>
      <c r="I7" s="1145"/>
      <c r="J7" s="1145"/>
      <c r="K7" s="1145"/>
      <c r="L7" s="1145"/>
      <c r="M7" s="1145"/>
      <c r="N7" s="1145"/>
      <c r="O7" s="1145"/>
      <c r="P7" s="1145"/>
      <c r="Q7" s="1145"/>
      <c r="R7" s="1145"/>
      <c r="S7" s="1145"/>
      <c r="T7" s="1145"/>
      <c r="U7" s="1145"/>
      <c r="V7" s="1145"/>
      <c r="W7" s="1145"/>
      <c r="X7" s="1145"/>
      <c r="Y7" s="1145"/>
      <c r="Z7" s="1145"/>
      <c r="AA7" s="1145"/>
      <c r="AB7" s="1145"/>
      <c r="AC7" s="1145"/>
      <c r="AD7" s="1145"/>
      <c r="AE7" s="1145"/>
      <c r="AF7" s="1145"/>
      <c r="AG7" s="1145"/>
      <c r="AH7" s="1145"/>
      <c r="AI7" s="1145"/>
      <c r="AJ7" s="1145"/>
      <c r="AK7" s="1145"/>
      <c r="AL7" s="1145"/>
      <c r="AM7" s="1145"/>
      <c r="AN7" s="1145"/>
      <c r="AO7" s="1145"/>
      <c r="AP7" s="1145"/>
      <c r="AQ7" s="1145"/>
      <c r="AR7" s="1145"/>
      <c r="AS7" s="1145"/>
      <c r="AT7" s="1145"/>
      <c r="AU7" s="1145"/>
      <c r="AV7" s="1145"/>
      <c r="AW7" s="1145"/>
      <c r="AX7" s="1145"/>
      <c r="AY7" s="1145"/>
      <c r="AZ7" s="1145"/>
      <c r="BA7" s="1145"/>
      <c r="BB7" s="1145"/>
      <c r="BC7" s="1145"/>
      <c r="BD7" s="1145"/>
      <c r="BE7" s="1145"/>
      <c r="BF7" s="1145"/>
      <c r="BG7" s="1145"/>
      <c r="BH7" s="1145"/>
      <c r="BI7" s="1145"/>
      <c r="BJ7" s="1145"/>
      <c r="BK7" s="1145"/>
      <c r="BL7" s="1145"/>
      <c r="BM7" s="1145"/>
      <c r="BN7" s="1145"/>
      <c r="BO7" s="1145"/>
      <c r="BP7" s="1145"/>
      <c r="BQ7" s="1145"/>
      <c r="BR7" s="1145"/>
      <c r="BS7" s="1145"/>
      <c r="BT7" s="1145"/>
      <c r="BU7" s="1145"/>
      <c r="BV7" s="1145"/>
      <c r="BW7" s="1145"/>
      <c r="BX7" s="1145"/>
      <c r="BY7" s="1145"/>
      <c r="BZ7" s="1145"/>
      <c r="CA7" s="1145"/>
      <c r="CB7" s="1145"/>
      <c r="CC7" s="1145"/>
      <c r="CD7" s="1145"/>
      <c r="CE7" s="1145"/>
      <c r="CF7" s="1145"/>
      <c r="CG7" s="1145"/>
      <c r="CH7" s="1145"/>
      <c r="CI7" s="1145"/>
      <c r="CJ7" s="1145"/>
      <c r="CK7" s="1145"/>
      <c r="CL7" s="1145"/>
      <c r="CM7" s="1145"/>
      <c r="CN7" s="1145"/>
      <c r="CO7" s="1145"/>
      <c r="CP7" s="1145"/>
      <c r="CQ7" s="1145"/>
      <c r="CR7" s="1145"/>
      <c r="CS7" s="1145"/>
      <c r="CT7" s="1145"/>
      <c r="CU7" s="1145"/>
      <c r="CV7" s="1145"/>
      <c r="CW7" s="1145"/>
      <c r="CX7" s="1145"/>
      <c r="CY7" s="1145"/>
      <c r="CZ7" s="1145"/>
      <c r="DA7" s="1145"/>
      <c r="DB7" s="1145"/>
      <c r="DC7" s="1145"/>
      <c r="DD7" s="1145"/>
      <c r="DE7" s="1145"/>
      <c r="DF7" s="1145"/>
      <c r="DG7" s="1145"/>
      <c r="DH7" s="1145"/>
      <c r="DI7" s="1145"/>
      <c r="DJ7" s="1145"/>
      <c r="DK7" s="1145"/>
      <c r="DL7" s="1145"/>
      <c r="DM7" s="1145"/>
      <c r="DN7" s="1145"/>
      <c r="DO7" s="1145"/>
      <c r="DP7" s="1145"/>
      <c r="DQ7" s="1145"/>
      <c r="DR7" s="1145"/>
      <c r="DS7" s="1145"/>
      <c r="DT7" s="1145"/>
      <c r="DU7" s="1145"/>
      <c r="DV7" s="1145"/>
      <c r="DW7" s="1145"/>
      <c r="DX7" s="1145"/>
      <c r="DY7" s="1145"/>
      <c r="DZ7" s="1145"/>
      <c r="EA7" s="1145"/>
      <c r="EB7" s="1145"/>
      <c r="EC7" s="1145"/>
      <c r="ED7" s="1145"/>
      <c r="EE7" s="1145"/>
      <c r="EF7" s="1145"/>
      <c r="EG7" s="1145"/>
      <c r="EH7" s="1145"/>
      <c r="EI7" s="1145"/>
      <c r="EJ7" s="1145"/>
      <c r="EK7" s="1145"/>
      <c r="EL7" s="1145"/>
      <c r="EM7" s="1145"/>
      <c r="EN7" s="1145"/>
      <c r="EO7" s="1145"/>
      <c r="EP7" s="1145"/>
      <c r="EQ7" s="1145"/>
      <c r="ER7" s="1145"/>
      <c r="ES7" s="1145"/>
      <c r="ET7" s="1145"/>
      <c r="EU7" s="1145"/>
      <c r="EV7" s="1145"/>
      <c r="EW7" s="1145"/>
      <c r="EX7" s="1145"/>
      <c r="EY7" s="1145"/>
      <c r="EZ7" s="1145"/>
      <c r="FA7" s="1145"/>
      <c r="FB7" s="1145"/>
      <c r="FC7" s="1145"/>
      <c r="FD7" s="1145"/>
      <c r="FE7" s="1145"/>
      <c r="FF7" s="1145"/>
      <c r="FG7" s="1145"/>
      <c r="FH7" s="1145"/>
      <c r="FI7" s="1145"/>
      <c r="FJ7" s="1145"/>
      <c r="FK7" s="1145"/>
      <c r="FL7" s="1145"/>
      <c r="FM7" s="1145"/>
      <c r="FN7" s="1145"/>
      <c r="FO7" s="1145"/>
      <c r="FP7" s="1145"/>
      <c r="FQ7" s="1145"/>
      <c r="FR7" s="1145"/>
      <c r="FS7" s="1145"/>
      <c r="FT7" s="1145"/>
      <c r="FU7" s="1145"/>
      <c r="FV7" s="1145"/>
      <c r="FW7" s="1145"/>
      <c r="FX7" s="1145"/>
      <c r="FY7" s="1145"/>
      <c r="FZ7" s="1145"/>
      <c r="GA7" s="1145"/>
      <c r="GB7" s="1145"/>
      <c r="GC7" s="1145"/>
      <c r="GD7" s="1145"/>
      <c r="GE7" s="1145"/>
      <c r="GF7" s="1145"/>
      <c r="GG7" s="1145"/>
      <c r="GH7" s="1145"/>
      <c r="GI7" s="1145"/>
      <c r="GJ7" s="1145"/>
      <c r="GK7" s="1145"/>
      <c r="GL7" s="1145"/>
      <c r="GM7" s="1145"/>
      <c r="GN7" s="1145"/>
      <c r="GO7" s="1145"/>
      <c r="GP7" s="1145"/>
      <c r="GQ7" s="1145"/>
      <c r="GR7" s="1145"/>
      <c r="GS7" s="1145"/>
      <c r="GT7" s="1145"/>
      <c r="GU7" s="1145"/>
      <c r="GV7" s="1145"/>
      <c r="GW7" s="1145"/>
      <c r="GX7" s="1145"/>
      <c r="GY7" s="1145"/>
      <c r="GZ7" s="1145"/>
      <c r="HA7" s="1145"/>
      <c r="HB7" s="1145"/>
      <c r="HC7" s="1145"/>
      <c r="HD7" s="1145"/>
      <c r="HE7" s="1145"/>
      <c r="HF7" s="1145"/>
      <c r="HG7" s="1145"/>
      <c r="HH7" s="1145"/>
      <c r="HI7" s="1145"/>
      <c r="HJ7" s="1145"/>
      <c r="HK7" s="1145"/>
      <c r="HL7" s="1145"/>
      <c r="HM7" s="1145"/>
      <c r="HN7" s="1145"/>
      <c r="HO7" s="1145"/>
      <c r="HP7" s="1145"/>
      <c r="HQ7" s="1145"/>
      <c r="HR7" s="1145"/>
      <c r="HS7" s="1145"/>
      <c r="HT7" s="1145"/>
      <c r="HU7" s="1145"/>
      <c r="HV7" s="1145"/>
      <c r="HW7" s="1145"/>
      <c r="HX7" s="1145"/>
      <c r="HY7" s="1145"/>
      <c r="HZ7" s="1145"/>
      <c r="IA7" s="1145"/>
      <c r="IB7" s="1145"/>
      <c r="IC7" s="1145"/>
      <c r="ID7" s="1145"/>
      <c r="IE7" s="1145"/>
      <c r="IF7" s="1145"/>
      <c r="IG7" s="1145"/>
      <c r="IH7" s="1145"/>
      <c r="II7" s="1145"/>
      <c r="IJ7" s="1145"/>
      <c r="IK7" s="1145"/>
      <c r="IL7" s="1145"/>
      <c r="IM7" s="1145"/>
      <c r="IN7" s="1145"/>
      <c r="IO7" s="1145"/>
      <c r="IP7" s="1145"/>
      <c r="IQ7" s="1145"/>
      <c r="IR7" s="1145"/>
    </row>
    <row r="8" spans="1:252">
      <c r="A8" s="1145"/>
      <c r="B8" s="2096" t="s">
        <v>1704</v>
      </c>
      <c r="C8" s="1173" t="s">
        <v>1024</v>
      </c>
      <c r="D8" s="1169"/>
      <c r="E8" s="1169"/>
      <c r="F8" s="1169"/>
      <c r="G8" s="1168">
        <f>'5. 공사비명세서'!G6</f>
        <v>4588836</v>
      </c>
      <c r="H8" s="1148"/>
      <c r="I8" s="1145"/>
      <c r="J8" s="1145"/>
      <c r="K8" s="1145"/>
      <c r="L8" s="1145"/>
      <c r="M8" s="1145"/>
      <c r="N8" s="1145"/>
      <c r="O8" s="1145"/>
      <c r="P8" s="1145"/>
      <c r="Q8" s="1145"/>
      <c r="R8" s="1145"/>
      <c r="S8" s="1145"/>
      <c r="T8" s="1145"/>
      <c r="U8" s="1145"/>
      <c r="V8" s="1145"/>
      <c r="W8" s="1145"/>
      <c r="X8" s="1145"/>
      <c r="Y8" s="1145"/>
      <c r="Z8" s="1145"/>
      <c r="AA8" s="1145"/>
      <c r="AB8" s="1145"/>
      <c r="AC8" s="1145"/>
      <c r="AD8" s="1145"/>
      <c r="AE8" s="1145"/>
      <c r="AF8" s="1145"/>
      <c r="AG8" s="1145"/>
      <c r="AH8" s="1145"/>
      <c r="AI8" s="1145"/>
      <c r="AJ8" s="1145"/>
      <c r="AK8" s="1145"/>
      <c r="AL8" s="1145"/>
      <c r="AM8" s="1145"/>
      <c r="AN8" s="1145"/>
      <c r="AO8" s="1145"/>
      <c r="AP8" s="1145"/>
      <c r="AQ8" s="1145"/>
      <c r="AR8" s="1145"/>
      <c r="AS8" s="1145"/>
      <c r="AT8" s="1145"/>
      <c r="AU8" s="1145"/>
      <c r="AV8" s="1145"/>
      <c r="AW8" s="1145"/>
      <c r="AX8" s="1145"/>
      <c r="AY8" s="1145"/>
      <c r="AZ8" s="1145"/>
      <c r="BA8" s="1145"/>
      <c r="BB8" s="1145"/>
      <c r="BC8" s="1145"/>
      <c r="BD8" s="1145"/>
      <c r="BE8" s="1145"/>
      <c r="BF8" s="1145"/>
      <c r="BG8" s="1145"/>
      <c r="BH8" s="1145"/>
      <c r="BI8" s="1145"/>
      <c r="BJ8" s="1145"/>
      <c r="BK8" s="1145"/>
      <c r="BL8" s="1145"/>
      <c r="BM8" s="1145"/>
      <c r="BN8" s="1145"/>
      <c r="BO8" s="1145"/>
      <c r="BP8" s="1145"/>
      <c r="BQ8" s="1145"/>
      <c r="BR8" s="1145"/>
      <c r="BS8" s="1145"/>
      <c r="BT8" s="1145"/>
      <c r="BU8" s="1145"/>
      <c r="BV8" s="1145"/>
      <c r="BW8" s="1145"/>
      <c r="BX8" s="1145"/>
      <c r="BY8" s="1145"/>
      <c r="BZ8" s="1145"/>
      <c r="CA8" s="1145"/>
      <c r="CB8" s="1145"/>
      <c r="CC8" s="1145"/>
      <c r="CD8" s="1145"/>
      <c r="CE8" s="1145"/>
      <c r="CF8" s="1145"/>
      <c r="CG8" s="1145"/>
      <c r="CH8" s="1145"/>
      <c r="CI8" s="1145"/>
      <c r="CJ8" s="1145"/>
      <c r="CK8" s="1145"/>
      <c r="CL8" s="1145"/>
      <c r="CM8" s="1145"/>
      <c r="CN8" s="1145"/>
      <c r="CO8" s="1145"/>
      <c r="CP8" s="1145"/>
      <c r="CQ8" s="1145"/>
      <c r="CR8" s="1145"/>
      <c r="CS8" s="1145"/>
      <c r="CT8" s="1145"/>
      <c r="CU8" s="1145"/>
      <c r="CV8" s="1145"/>
      <c r="CW8" s="1145"/>
      <c r="CX8" s="1145"/>
      <c r="CY8" s="1145"/>
      <c r="CZ8" s="1145"/>
      <c r="DA8" s="1145"/>
      <c r="DB8" s="1145"/>
      <c r="DC8" s="1145"/>
      <c r="DD8" s="1145"/>
      <c r="DE8" s="1145"/>
      <c r="DF8" s="1145"/>
      <c r="DG8" s="1145"/>
      <c r="DH8" s="1145"/>
      <c r="DI8" s="1145"/>
      <c r="DJ8" s="1145"/>
      <c r="DK8" s="1145"/>
      <c r="DL8" s="1145"/>
      <c r="DM8" s="1145"/>
      <c r="DN8" s="1145"/>
      <c r="DO8" s="1145"/>
      <c r="DP8" s="1145"/>
      <c r="DQ8" s="1145"/>
      <c r="DR8" s="1145"/>
      <c r="DS8" s="1145"/>
      <c r="DT8" s="1145"/>
      <c r="DU8" s="1145"/>
      <c r="DV8" s="1145"/>
      <c r="DW8" s="1145"/>
      <c r="DX8" s="1145"/>
      <c r="DY8" s="1145"/>
      <c r="DZ8" s="1145"/>
      <c r="EA8" s="1145"/>
      <c r="EB8" s="1145"/>
      <c r="EC8" s="1145"/>
      <c r="ED8" s="1145"/>
      <c r="EE8" s="1145"/>
      <c r="EF8" s="1145"/>
      <c r="EG8" s="1145"/>
      <c r="EH8" s="1145"/>
      <c r="EI8" s="1145"/>
      <c r="EJ8" s="1145"/>
      <c r="EK8" s="1145"/>
      <c r="EL8" s="1145"/>
      <c r="EM8" s="1145"/>
      <c r="EN8" s="1145"/>
      <c r="EO8" s="1145"/>
      <c r="EP8" s="1145"/>
      <c r="EQ8" s="1145"/>
      <c r="ER8" s="1145"/>
      <c r="ES8" s="1145"/>
      <c r="ET8" s="1145"/>
      <c r="EU8" s="1145"/>
      <c r="EV8" s="1145"/>
      <c r="EW8" s="1145"/>
      <c r="EX8" s="1145"/>
      <c r="EY8" s="1145"/>
      <c r="EZ8" s="1145"/>
      <c r="FA8" s="1145"/>
      <c r="FB8" s="1145"/>
      <c r="FC8" s="1145"/>
      <c r="FD8" s="1145"/>
      <c r="FE8" s="1145"/>
      <c r="FF8" s="1145"/>
      <c r="FG8" s="1145"/>
      <c r="FH8" s="1145"/>
      <c r="FI8" s="1145"/>
      <c r="FJ8" s="1145"/>
      <c r="FK8" s="1145"/>
      <c r="FL8" s="1145"/>
      <c r="FM8" s="1145"/>
      <c r="FN8" s="1145"/>
      <c r="FO8" s="1145"/>
      <c r="FP8" s="1145"/>
      <c r="FQ8" s="1145"/>
      <c r="FR8" s="1145"/>
      <c r="FS8" s="1145"/>
      <c r="FT8" s="1145"/>
      <c r="FU8" s="1145"/>
      <c r="FV8" s="1145"/>
      <c r="FW8" s="1145"/>
      <c r="FX8" s="1145"/>
      <c r="FY8" s="1145"/>
      <c r="FZ8" s="1145"/>
      <c r="GA8" s="1145"/>
      <c r="GB8" s="1145"/>
      <c r="GC8" s="1145"/>
      <c r="GD8" s="1145"/>
      <c r="GE8" s="1145"/>
      <c r="GF8" s="1145"/>
      <c r="GG8" s="1145"/>
      <c r="GH8" s="1145"/>
      <c r="GI8" s="1145"/>
      <c r="GJ8" s="1145"/>
      <c r="GK8" s="1145"/>
      <c r="GL8" s="1145"/>
      <c r="GM8" s="1145"/>
      <c r="GN8" s="1145"/>
      <c r="GO8" s="1145"/>
      <c r="GP8" s="1145"/>
      <c r="GQ8" s="1145"/>
      <c r="GR8" s="1145"/>
      <c r="GS8" s="1145"/>
      <c r="GT8" s="1145"/>
      <c r="GU8" s="1145"/>
      <c r="GV8" s="1145"/>
      <c r="GW8" s="1145"/>
      <c r="GX8" s="1145"/>
      <c r="GY8" s="1145"/>
      <c r="GZ8" s="1145"/>
      <c r="HA8" s="1145"/>
      <c r="HB8" s="1145"/>
      <c r="HC8" s="1145"/>
      <c r="HD8" s="1145"/>
      <c r="HE8" s="1145"/>
      <c r="HF8" s="1145"/>
      <c r="HG8" s="1145"/>
      <c r="HH8" s="1145"/>
      <c r="HI8" s="1145"/>
      <c r="HJ8" s="1145"/>
      <c r="HK8" s="1145"/>
      <c r="HL8" s="1145"/>
      <c r="HM8" s="1145"/>
      <c r="HN8" s="1145"/>
      <c r="HO8" s="1145"/>
      <c r="HP8" s="1145"/>
      <c r="HQ8" s="1145"/>
      <c r="HR8" s="1145"/>
      <c r="HS8" s="1145"/>
      <c r="HT8" s="1145"/>
      <c r="HU8" s="1145"/>
      <c r="HV8" s="1145"/>
      <c r="HW8" s="1145"/>
      <c r="HX8" s="1145"/>
      <c r="HY8" s="1145"/>
      <c r="HZ8" s="1145"/>
      <c r="IA8" s="1145"/>
      <c r="IB8" s="1145"/>
      <c r="IC8" s="1145"/>
      <c r="ID8" s="1145"/>
      <c r="IE8" s="1145"/>
      <c r="IF8" s="1145"/>
      <c r="IG8" s="1145"/>
      <c r="IH8" s="1145"/>
      <c r="II8" s="1145"/>
      <c r="IJ8" s="1145"/>
      <c r="IK8" s="1145"/>
      <c r="IL8" s="1145"/>
      <c r="IM8" s="1145"/>
      <c r="IN8" s="1145"/>
      <c r="IO8" s="1145"/>
      <c r="IP8" s="1145"/>
      <c r="IQ8" s="1145"/>
      <c r="IR8" s="1145"/>
    </row>
    <row r="9" spans="1:252">
      <c r="A9" s="1145"/>
      <c r="B9" s="2097"/>
      <c r="C9" s="1173" t="s">
        <v>1710</v>
      </c>
      <c r="D9" s="1154" t="s">
        <v>1225</v>
      </c>
      <c r="E9" s="1163">
        <v>0.191</v>
      </c>
      <c r="F9" s="1154" t="s">
        <v>1224</v>
      </c>
      <c r="G9" s="1157">
        <f>INT(G8*$E9)</f>
        <v>876467</v>
      </c>
      <c r="H9" s="1148"/>
      <c r="I9" s="1145"/>
      <c r="J9" s="1144"/>
      <c r="K9" s="1145"/>
      <c r="L9" s="1145"/>
      <c r="M9" s="1145"/>
      <c r="N9" s="1145"/>
      <c r="O9" s="1145"/>
      <c r="P9" s="1145"/>
      <c r="Q9" s="1145"/>
      <c r="R9" s="1145"/>
      <c r="S9" s="1145"/>
      <c r="T9" s="1145"/>
      <c r="U9" s="1145"/>
      <c r="V9" s="1145"/>
      <c r="W9" s="1145"/>
      <c r="X9" s="1145"/>
      <c r="Y9" s="1145"/>
      <c r="Z9" s="1145"/>
      <c r="AA9" s="1145"/>
      <c r="AB9" s="1145"/>
      <c r="AC9" s="1145"/>
      <c r="AD9" s="1145"/>
      <c r="AE9" s="1145"/>
      <c r="AF9" s="1145"/>
      <c r="AG9" s="1145"/>
      <c r="AH9" s="1145"/>
      <c r="AI9" s="1145"/>
      <c r="AJ9" s="1145"/>
      <c r="AK9" s="1145"/>
      <c r="AL9" s="1145"/>
      <c r="AM9" s="1145"/>
      <c r="AN9" s="1145"/>
      <c r="AO9" s="1145"/>
      <c r="AP9" s="1145"/>
      <c r="AQ9" s="1145"/>
      <c r="AR9" s="1145"/>
      <c r="AS9" s="1145"/>
      <c r="AT9" s="1145"/>
      <c r="AU9" s="1145"/>
      <c r="AV9" s="1145"/>
      <c r="AW9" s="1145"/>
      <c r="AX9" s="1145"/>
      <c r="AY9" s="1145"/>
      <c r="AZ9" s="1145"/>
      <c r="BA9" s="1145"/>
      <c r="BB9" s="1145"/>
      <c r="BC9" s="1145"/>
      <c r="BD9" s="1145"/>
      <c r="BE9" s="1145"/>
      <c r="BF9" s="1145"/>
      <c r="BG9" s="1145"/>
      <c r="BH9" s="1145"/>
      <c r="BI9" s="1145"/>
      <c r="BJ9" s="1145"/>
      <c r="BK9" s="1145"/>
      <c r="BL9" s="1145"/>
      <c r="BM9" s="1145"/>
      <c r="BN9" s="1145"/>
      <c r="BO9" s="1145"/>
      <c r="BP9" s="1145"/>
      <c r="BQ9" s="1145"/>
      <c r="BR9" s="1145"/>
      <c r="BS9" s="1145"/>
      <c r="BT9" s="1145"/>
      <c r="BU9" s="1145"/>
      <c r="BV9" s="1145"/>
      <c r="BW9" s="1145"/>
      <c r="BX9" s="1145"/>
      <c r="BY9" s="1145"/>
      <c r="BZ9" s="1145"/>
      <c r="CA9" s="1145"/>
      <c r="CB9" s="1145"/>
      <c r="CC9" s="1145"/>
      <c r="CD9" s="1145"/>
      <c r="CE9" s="1145"/>
      <c r="CF9" s="1145"/>
      <c r="CG9" s="1145"/>
      <c r="CH9" s="1145"/>
      <c r="CI9" s="1145"/>
      <c r="CJ9" s="1145"/>
      <c r="CK9" s="1145"/>
      <c r="CL9" s="1145"/>
      <c r="CM9" s="1145"/>
      <c r="CN9" s="1145"/>
      <c r="CO9" s="1145"/>
      <c r="CP9" s="1145"/>
      <c r="CQ9" s="1145"/>
      <c r="CR9" s="1145"/>
      <c r="CS9" s="1145"/>
      <c r="CT9" s="1145"/>
      <c r="CU9" s="1145"/>
      <c r="CV9" s="1145"/>
      <c r="CW9" s="1145"/>
      <c r="CX9" s="1145"/>
      <c r="CY9" s="1145"/>
      <c r="CZ9" s="1145"/>
      <c r="DA9" s="1145"/>
      <c r="DB9" s="1145"/>
      <c r="DC9" s="1145"/>
      <c r="DD9" s="1145"/>
      <c r="DE9" s="1145"/>
      <c r="DF9" s="1145"/>
      <c r="DG9" s="1145"/>
      <c r="DH9" s="1145"/>
      <c r="DI9" s="1145"/>
      <c r="DJ9" s="1145"/>
      <c r="DK9" s="1145"/>
      <c r="DL9" s="1145"/>
      <c r="DM9" s="1145"/>
      <c r="DN9" s="1145"/>
      <c r="DO9" s="1145"/>
      <c r="DP9" s="1145"/>
      <c r="DQ9" s="1145"/>
      <c r="DR9" s="1145"/>
      <c r="DS9" s="1145"/>
      <c r="DT9" s="1145"/>
      <c r="DU9" s="1145"/>
      <c r="DV9" s="1145"/>
      <c r="DW9" s="1145"/>
      <c r="DX9" s="1145"/>
      <c r="DY9" s="1145"/>
      <c r="DZ9" s="1145"/>
      <c r="EA9" s="1145"/>
      <c r="EB9" s="1145"/>
      <c r="EC9" s="1145"/>
      <c r="ED9" s="1145"/>
      <c r="EE9" s="1145"/>
      <c r="EF9" s="1145"/>
      <c r="EG9" s="1145"/>
      <c r="EH9" s="1145"/>
      <c r="EI9" s="1145"/>
      <c r="EJ9" s="1145"/>
      <c r="EK9" s="1145"/>
      <c r="EL9" s="1145"/>
      <c r="EM9" s="1145"/>
      <c r="EN9" s="1145"/>
      <c r="EO9" s="1145"/>
      <c r="EP9" s="1145"/>
      <c r="EQ9" s="1145"/>
      <c r="ER9" s="1145"/>
      <c r="ES9" s="1145"/>
      <c r="ET9" s="1145"/>
      <c r="EU9" s="1145"/>
      <c r="EV9" s="1145"/>
      <c r="EW9" s="1145"/>
      <c r="EX9" s="1145"/>
      <c r="EY9" s="1145"/>
      <c r="EZ9" s="1145"/>
      <c r="FA9" s="1145"/>
      <c r="FB9" s="1145"/>
      <c r="FC9" s="1145"/>
      <c r="FD9" s="1145"/>
      <c r="FE9" s="1145"/>
      <c r="FF9" s="1145"/>
      <c r="FG9" s="1145"/>
      <c r="FH9" s="1145"/>
      <c r="FI9" s="1145"/>
      <c r="FJ9" s="1145"/>
      <c r="FK9" s="1145"/>
      <c r="FL9" s="1145"/>
      <c r="FM9" s="1145"/>
      <c r="FN9" s="1145"/>
      <c r="FO9" s="1145"/>
      <c r="FP9" s="1145"/>
      <c r="FQ9" s="1145"/>
      <c r="FR9" s="1145"/>
      <c r="FS9" s="1145"/>
      <c r="FT9" s="1145"/>
      <c r="FU9" s="1145"/>
      <c r="FV9" s="1145"/>
      <c r="FW9" s="1145"/>
      <c r="FX9" s="1145"/>
      <c r="FY9" s="1145"/>
      <c r="FZ9" s="1145"/>
      <c r="GA9" s="1145"/>
      <c r="GB9" s="1145"/>
      <c r="GC9" s="1145"/>
      <c r="GD9" s="1145"/>
      <c r="GE9" s="1145"/>
      <c r="GF9" s="1145"/>
      <c r="GG9" s="1145"/>
      <c r="GH9" s="1145"/>
      <c r="GI9" s="1145"/>
      <c r="GJ9" s="1145"/>
      <c r="GK9" s="1145"/>
      <c r="GL9" s="1145"/>
      <c r="GM9" s="1145"/>
      <c r="GN9" s="1145"/>
      <c r="GO9" s="1145"/>
      <c r="GP9" s="1145"/>
      <c r="GQ9" s="1145"/>
      <c r="GR9" s="1145"/>
      <c r="GS9" s="1145"/>
      <c r="GT9" s="1145"/>
      <c r="GU9" s="1145"/>
      <c r="GV9" s="1145"/>
      <c r="GW9" s="1145"/>
      <c r="GX9" s="1145"/>
      <c r="GY9" s="1145"/>
      <c r="GZ9" s="1145"/>
      <c r="HA9" s="1145"/>
      <c r="HB9" s="1145"/>
      <c r="HC9" s="1145"/>
      <c r="HD9" s="1145"/>
      <c r="HE9" s="1145"/>
      <c r="HF9" s="1145"/>
      <c r="HG9" s="1145"/>
      <c r="HH9" s="1145"/>
      <c r="HI9" s="1145"/>
      <c r="HJ9" s="1145"/>
      <c r="HK9" s="1145"/>
      <c r="HL9" s="1145"/>
      <c r="HM9" s="1145"/>
      <c r="HN9" s="1145"/>
      <c r="HO9" s="1145"/>
      <c r="HP9" s="1145"/>
      <c r="HQ9" s="1145"/>
      <c r="HR9" s="1145"/>
      <c r="HS9" s="1145"/>
      <c r="HT9" s="1145"/>
      <c r="HU9" s="1145"/>
      <c r="HV9" s="1145"/>
      <c r="HW9" s="1145"/>
      <c r="HX9" s="1145"/>
      <c r="HY9" s="1145"/>
      <c r="HZ9" s="1145"/>
      <c r="IA9" s="1145"/>
      <c r="IB9" s="1145"/>
      <c r="IC9" s="1145"/>
      <c r="ID9" s="1145"/>
      <c r="IE9" s="1145"/>
      <c r="IF9" s="1145"/>
      <c r="IG9" s="1145"/>
      <c r="IH9" s="1145"/>
      <c r="II9" s="1145"/>
      <c r="IJ9" s="1145"/>
      <c r="IK9" s="1145"/>
      <c r="IL9" s="1145"/>
      <c r="IM9" s="1145"/>
      <c r="IN9" s="1145"/>
      <c r="IO9" s="1145"/>
      <c r="IP9" s="1145"/>
      <c r="IQ9" s="1145"/>
      <c r="IR9" s="1145"/>
    </row>
    <row r="10" spans="1:252">
      <c r="A10" s="1145"/>
      <c r="B10" s="2098"/>
      <c r="C10" s="1263" t="s">
        <v>1711</v>
      </c>
      <c r="D10" s="1154"/>
      <c r="E10" s="1164"/>
      <c r="F10" s="1154"/>
      <c r="G10" s="1157">
        <f>SUM(G8:G9)</f>
        <v>5465303</v>
      </c>
      <c r="H10" s="1157"/>
      <c r="I10" s="1145"/>
      <c r="J10" s="1144"/>
      <c r="K10" s="1145"/>
      <c r="L10" s="1145"/>
      <c r="M10" s="1145"/>
      <c r="N10" s="1145"/>
      <c r="O10" s="1145"/>
      <c r="P10" s="1145"/>
      <c r="Q10" s="1145"/>
      <c r="R10" s="1145"/>
      <c r="S10" s="1145"/>
      <c r="T10" s="1145"/>
      <c r="U10" s="1145"/>
      <c r="V10" s="1145"/>
      <c r="W10" s="1145"/>
      <c r="X10" s="1145"/>
      <c r="Y10" s="1145"/>
      <c r="Z10" s="1145"/>
      <c r="AA10" s="1145"/>
      <c r="AB10" s="1145"/>
      <c r="AC10" s="1145"/>
      <c r="AD10" s="1145"/>
      <c r="AE10" s="1145"/>
      <c r="AF10" s="1145"/>
      <c r="AG10" s="1145"/>
      <c r="AH10" s="1145"/>
      <c r="AI10" s="1145"/>
      <c r="AJ10" s="1145"/>
      <c r="AK10" s="1145"/>
      <c r="AL10" s="1145"/>
      <c r="AM10" s="1145"/>
      <c r="AN10" s="1145"/>
      <c r="AO10" s="1145"/>
      <c r="AP10" s="1145"/>
      <c r="AQ10" s="1145"/>
      <c r="AR10" s="1145"/>
      <c r="AS10" s="1145"/>
      <c r="AT10" s="1145"/>
      <c r="AU10" s="1145"/>
      <c r="AV10" s="1145"/>
      <c r="AW10" s="1145"/>
      <c r="AX10" s="1145"/>
      <c r="AY10" s="1145"/>
      <c r="AZ10" s="1145"/>
      <c r="BA10" s="1145"/>
      <c r="BB10" s="1145"/>
      <c r="BC10" s="1145"/>
      <c r="BD10" s="1145"/>
      <c r="BE10" s="1145"/>
      <c r="BF10" s="1145"/>
      <c r="BG10" s="1145"/>
      <c r="BH10" s="1145"/>
      <c r="BI10" s="1145"/>
      <c r="BJ10" s="1145"/>
      <c r="BK10" s="1145"/>
      <c r="BL10" s="1145"/>
      <c r="BM10" s="1145"/>
      <c r="BN10" s="1145"/>
      <c r="BO10" s="1145"/>
      <c r="BP10" s="1145"/>
      <c r="BQ10" s="1145"/>
      <c r="BR10" s="1145"/>
      <c r="BS10" s="1145"/>
      <c r="BT10" s="1145"/>
      <c r="BU10" s="1145"/>
      <c r="BV10" s="1145"/>
      <c r="BW10" s="1145"/>
      <c r="BX10" s="1145"/>
      <c r="BY10" s="1145"/>
      <c r="BZ10" s="1145"/>
      <c r="CA10" s="1145"/>
      <c r="CB10" s="1145"/>
      <c r="CC10" s="1145"/>
      <c r="CD10" s="1145"/>
      <c r="CE10" s="1145"/>
      <c r="CF10" s="1145"/>
      <c r="CG10" s="1145"/>
      <c r="CH10" s="1145"/>
      <c r="CI10" s="1145"/>
      <c r="CJ10" s="1145"/>
      <c r="CK10" s="1145"/>
      <c r="CL10" s="1145"/>
      <c r="CM10" s="1145"/>
      <c r="CN10" s="1145"/>
      <c r="CO10" s="1145"/>
      <c r="CP10" s="1145"/>
      <c r="CQ10" s="1145"/>
      <c r="CR10" s="1145"/>
      <c r="CS10" s="1145"/>
      <c r="CT10" s="1145"/>
      <c r="CU10" s="1145"/>
      <c r="CV10" s="1145"/>
      <c r="CW10" s="1145"/>
      <c r="CX10" s="1145"/>
      <c r="CY10" s="1145"/>
      <c r="CZ10" s="1145"/>
      <c r="DA10" s="1145"/>
      <c r="DB10" s="1145"/>
      <c r="DC10" s="1145"/>
      <c r="DD10" s="1145"/>
      <c r="DE10" s="1145"/>
      <c r="DF10" s="1145"/>
      <c r="DG10" s="1145"/>
      <c r="DH10" s="1145"/>
      <c r="DI10" s="1145"/>
      <c r="DJ10" s="1145"/>
      <c r="DK10" s="1145"/>
      <c r="DL10" s="1145"/>
      <c r="DM10" s="1145"/>
      <c r="DN10" s="1145"/>
      <c r="DO10" s="1145"/>
      <c r="DP10" s="1145"/>
      <c r="DQ10" s="1145"/>
      <c r="DR10" s="1145"/>
      <c r="DS10" s="1145"/>
      <c r="DT10" s="1145"/>
      <c r="DU10" s="1145"/>
      <c r="DV10" s="1145"/>
      <c r="DW10" s="1145"/>
      <c r="DX10" s="1145"/>
      <c r="DY10" s="1145"/>
      <c r="DZ10" s="1145"/>
      <c r="EA10" s="1145"/>
      <c r="EB10" s="1145"/>
      <c r="EC10" s="1145"/>
      <c r="ED10" s="1145"/>
      <c r="EE10" s="1145"/>
      <c r="EF10" s="1145"/>
      <c r="EG10" s="1145"/>
      <c r="EH10" s="1145"/>
      <c r="EI10" s="1145"/>
      <c r="EJ10" s="1145"/>
      <c r="EK10" s="1145"/>
      <c r="EL10" s="1145"/>
      <c r="EM10" s="1145"/>
      <c r="EN10" s="1145"/>
      <c r="EO10" s="1145"/>
      <c r="EP10" s="1145"/>
      <c r="EQ10" s="1145"/>
      <c r="ER10" s="1145"/>
      <c r="ES10" s="1145"/>
      <c r="ET10" s="1145"/>
      <c r="EU10" s="1145"/>
      <c r="EV10" s="1145"/>
      <c r="EW10" s="1145"/>
      <c r="EX10" s="1145"/>
      <c r="EY10" s="1145"/>
      <c r="EZ10" s="1145"/>
      <c r="FA10" s="1145"/>
      <c r="FB10" s="1145"/>
      <c r="FC10" s="1145"/>
      <c r="FD10" s="1145"/>
      <c r="FE10" s="1145"/>
      <c r="FF10" s="1145"/>
      <c r="FG10" s="1145"/>
      <c r="FH10" s="1145"/>
      <c r="FI10" s="1145"/>
      <c r="FJ10" s="1145"/>
      <c r="FK10" s="1145"/>
      <c r="FL10" s="1145"/>
      <c r="FM10" s="1145"/>
      <c r="FN10" s="1145"/>
      <c r="FO10" s="1145"/>
      <c r="FP10" s="1145"/>
      <c r="FQ10" s="1145"/>
      <c r="FR10" s="1145"/>
      <c r="FS10" s="1145"/>
      <c r="FT10" s="1145"/>
      <c r="FU10" s="1145"/>
      <c r="FV10" s="1145"/>
      <c r="FW10" s="1145"/>
      <c r="FX10" s="1145"/>
      <c r="FY10" s="1145"/>
      <c r="FZ10" s="1145"/>
      <c r="GA10" s="1145"/>
      <c r="GB10" s="1145"/>
      <c r="GC10" s="1145"/>
      <c r="GD10" s="1145"/>
      <c r="GE10" s="1145"/>
      <c r="GF10" s="1145"/>
      <c r="GG10" s="1145"/>
      <c r="GH10" s="1145"/>
      <c r="GI10" s="1145"/>
      <c r="GJ10" s="1145"/>
      <c r="GK10" s="1145"/>
      <c r="GL10" s="1145"/>
      <c r="GM10" s="1145"/>
      <c r="GN10" s="1145"/>
      <c r="GO10" s="1145"/>
      <c r="GP10" s="1145"/>
      <c r="GQ10" s="1145"/>
      <c r="GR10" s="1145"/>
      <c r="GS10" s="1145"/>
      <c r="GT10" s="1145"/>
      <c r="GU10" s="1145"/>
      <c r="GV10" s="1145"/>
      <c r="GW10" s="1145"/>
      <c r="GX10" s="1145"/>
      <c r="GY10" s="1145"/>
      <c r="GZ10" s="1145"/>
      <c r="HA10" s="1145"/>
      <c r="HB10" s="1145"/>
      <c r="HC10" s="1145"/>
      <c r="HD10" s="1145"/>
      <c r="HE10" s="1145"/>
      <c r="HF10" s="1145"/>
      <c r="HG10" s="1145"/>
      <c r="HH10" s="1145"/>
      <c r="HI10" s="1145"/>
      <c r="HJ10" s="1145"/>
      <c r="HK10" s="1145"/>
      <c r="HL10" s="1145"/>
      <c r="HM10" s="1145"/>
      <c r="HN10" s="1145"/>
      <c r="HO10" s="1145"/>
      <c r="HP10" s="1145"/>
      <c r="HQ10" s="1145"/>
      <c r="HR10" s="1145"/>
      <c r="HS10" s="1145"/>
      <c r="HT10" s="1145"/>
      <c r="HU10" s="1145"/>
      <c r="HV10" s="1145"/>
      <c r="HW10" s="1145"/>
      <c r="HX10" s="1145"/>
      <c r="HY10" s="1145"/>
      <c r="HZ10" s="1145"/>
      <c r="IA10" s="1145"/>
      <c r="IB10" s="1145"/>
      <c r="IC10" s="1145"/>
      <c r="ID10" s="1145"/>
      <c r="IE10" s="1145"/>
      <c r="IF10" s="1145"/>
      <c r="IG10" s="1145"/>
      <c r="IH10" s="1145"/>
      <c r="II10" s="1145"/>
      <c r="IJ10" s="1145"/>
      <c r="IK10" s="1145"/>
      <c r="IL10" s="1145"/>
      <c r="IM10" s="1145"/>
      <c r="IN10" s="1145"/>
      <c r="IO10" s="1145"/>
      <c r="IP10" s="1145"/>
      <c r="IQ10" s="1145"/>
      <c r="IR10" s="1145"/>
    </row>
    <row r="11" spans="1:252">
      <c r="A11" s="1145"/>
      <c r="B11" s="2096" t="s">
        <v>1703</v>
      </c>
      <c r="C11" s="1263" t="s">
        <v>1246</v>
      </c>
      <c r="D11" s="1154"/>
      <c r="E11" s="1162"/>
      <c r="F11" s="1154"/>
      <c r="G11" s="1168">
        <f>'5. 공사비명세서'!K6</f>
        <v>1024106</v>
      </c>
      <c r="H11" s="1148"/>
      <c r="I11" s="1145"/>
      <c r="J11" s="1144"/>
      <c r="K11" s="1145"/>
      <c r="L11" s="1145"/>
      <c r="M11" s="1145"/>
      <c r="N11" s="1145"/>
      <c r="O11" s="1145"/>
      <c r="P11" s="1145"/>
      <c r="Q11" s="1145"/>
      <c r="R11" s="1145"/>
      <c r="S11" s="1145"/>
      <c r="T11" s="1145"/>
      <c r="U11" s="1145"/>
      <c r="V11" s="1145"/>
      <c r="W11" s="1145"/>
      <c r="X11" s="1145"/>
      <c r="Y11" s="1145"/>
      <c r="Z11" s="1145"/>
      <c r="AA11" s="1145"/>
      <c r="AB11" s="1145"/>
      <c r="AC11" s="1145"/>
      <c r="AD11" s="1145"/>
      <c r="AE11" s="1145"/>
      <c r="AF11" s="1145"/>
      <c r="AG11" s="1145"/>
      <c r="AH11" s="1145"/>
      <c r="AI11" s="1145"/>
      <c r="AJ11" s="1145"/>
      <c r="AK11" s="1145"/>
      <c r="AL11" s="1145"/>
      <c r="AM11" s="1145"/>
      <c r="AN11" s="1145"/>
      <c r="AO11" s="1145"/>
      <c r="AP11" s="1145"/>
      <c r="AQ11" s="1145"/>
      <c r="AR11" s="1145"/>
      <c r="AS11" s="1145"/>
      <c r="AT11" s="1145"/>
      <c r="AU11" s="1145"/>
      <c r="AV11" s="1145"/>
      <c r="AW11" s="1145"/>
      <c r="AX11" s="1145"/>
      <c r="AY11" s="1145"/>
      <c r="AZ11" s="1145"/>
      <c r="BA11" s="1145"/>
      <c r="BB11" s="1145"/>
      <c r="BC11" s="1145"/>
      <c r="BD11" s="1145"/>
      <c r="BE11" s="1145"/>
      <c r="BF11" s="1145"/>
      <c r="BG11" s="1145"/>
      <c r="BH11" s="1145"/>
      <c r="BI11" s="1145"/>
      <c r="BJ11" s="1145"/>
      <c r="BK11" s="1145"/>
      <c r="BL11" s="1145"/>
      <c r="BM11" s="1145"/>
      <c r="BN11" s="1145"/>
      <c r="BO11" s="1145"/>
      <c r="BP11" s="1145"/>
      <c r="BQ11" s="1145"/>
      <c r="BR11" s="1145"/>
      <c r="BS11" s="1145"/>
      <c r="BT11" s="1145"/>
      <c r="BU11" s="1145"/>
      <c r="BV11" s="1145"/>
      <c r="BW11" s="1145"/>
      <c r="BX11" s="1145"/>
      <c r="BY11" s="1145"/>
      <c r="BZ11" s="1145"/>
      <c r="CA11" s="1145"/>
      <c r="CB11" s="1145"/>
      <c r="CC11" s="1145"/>
      <c r="CD11" s="1145"/>
      <c r="CE11" s="1145"/>
      <c r="CF11" s="1145"/>
      <c r="CG11" s="1145"/>
      <c r="CH11" s="1145"/>
      <c r="CI11" s="1145"/>
      <c r="CJ11" s="1145"/>
      <c r="CK11" s="1145"/>
      <c r="CL11" s="1145"/>
      <c r="CM11" s="1145"/>
      <c r="CN11" s="1145"/>
      <c r="CO11" s="1145"/>
      <c r="CP11" s="1145"/>
      <c r="CQ11" s="1145"/>
      <c r="CR11" s="1145"/>
      <c r="CS11" s="1145"/>
      <c r="CT11" s="1145"/>
      <c r="CU11" s="1145"/>
      <c r="CV11" s="1145"/>
      <c r="CW11" s="1145"/>
      <c r="CX11" s="1145"/>
      <c r="CY11" s="1145"/>
      <c r="CZ11" s="1145"/>
      <c r="DA11" s="1145"/>
      <c r="DB11" s="1145"/>
      <c r="DC11" s="1145"/>
      <c r="DD11" s="1145"/>
      <c r="DE11" s="1145"/>
      <c r="DF11" s="1145"/>
      <c r="DG11" s="1145"/>
      <c r="DH11" s="1145"/>
      <c r="DI11" s="1145"/>
      <c r="DJ11" s="1145"/>
      <c r="DK11" s="1145"/>
      <c r="DL11" s="1145"/>
      <c r="DM11" s="1145"/>
      <c r="DN11" s="1145"/>
      <c r="DO11" s="1145"/>
      <c r="DP11" s="1145"/>
      <c r="DQ11" s="1145"/>
      <c r="DR11" s="1145"/>
      <c r="DS11" s="1145"/>
      <c r="DT11" s="1145"/>
      <c r="DU11" s="1145"/>
      <c r="DV11" s="1145"/>
      <c r="DW11" s="1145"/>
      <c r="DX11" s="1145"/>
      <c r="DY11" s="1145"/>
      <c r="DZ11" s="1145"/>
      <c r="EA11" s="1145"/>
      <c r="EB11" s="1145"/>
      <c r="EC11" s="1145"/>
      <c r="ED11" s="1145"/>
      <c r="EE11" s="1145"/>
      <c r="EF11" s="1145"/>
      <c r="EG11" s="1145"/>
      <c r="EH11" s="1145"/>
      <c r="EI11" s="1145"/>
      <c r="EJ11" s="1145"/>
      <c r="EK11" s="1145"/>
      <c r="EL11" s="1145"/>
      <c r="EM11" s="1145"/>
      <c r="EN11" s="1145"/>
      <c r="EO11" s="1145"/>
      <c r="EP11" s="1145"/>
      <c r="EQ11" s="1145"/>
      <c r="ER11" s="1145"/>
      <c r="ES11" s="1145"/>
      <c r="ET11" s="1145"/>
      <c r="EU11" s="1145"/>
      <c r="EV11" s="1145"/>
      <c r="EW11" s="1145"/>
      <c r="EX11" s="1145"/>
      <c r="EY11" s="1145"/>
      <c r="EZ11" s="1145"/>
      <c r="FA11" s="1145"/>
      <c r="FB11" s="1145"/>
      <c r="FC11" s="1145"/>
      <c r="FD11" s="1145"/>
      <c r="FE11" s="1145"/>
      <c r="FF11" s="1145"/>
      <c r="FG11" s="1145"/>
      <c r="FH11" s="1145"/>
      <c r="FI11" s="1145"/>
      <c r="FJ11" s="1145"/>
      <c r="FK11" s="1145"/>
      <c r="FL11" s="1145"/>
      <c r="FM11" s="1145"/>
      <c r="FN11" s="1145"/>
      <c r="FO11" s="1145"/>
      <c r="FP11" s="1145"/>
      <c r="FQ11" s="1145"/>
      <c r="FR11" s="1145"/>
      <c r="FS11" s="1145"/>
      <c r="FT11" s="1145"/>
      <c r="FU11" s="1145"/>
      <c r="FV11" s="1145"/>
      <c r="FW11" s="1145"/>
      <c r="FX11" s="1145"/>
      <c r="FY11" s="1145"/>
      <c r="FZ11" s="1145"/>
      <c r="GA11" s="1145"/>
      <c r="GB11" s="1145"/>
      <c r="GC11" s="1145"/>
      <c r="GD11" s="1145"/>
      <c r="GE11" s="1145"/>
      <c r="GF11" s="1145"/>
      <c r="GG11" s="1145"/>
      <c r="GH11" s="1145"/>
      <c r="GI11" s="1145"/>
      <c r="GJ11" s="1145"/>
      <c r="GK11" s="1145"/>
      <c r="GL11" s="1145"/>
      <c r="GM11" s="1145"/>
      <c r="GN11" s="1145"/>
      <c r="GO11" s="1145"/>
      <c r="GP11" s="1145"/>
      <c r="GQ11" s="1145"/>
      <c r="GR11" s="1145"/>
      <c r="GS11" s="1145"/>
      <c r="GT11" s="1145"/>
      <c r="GU11" s="1145"/>
      <c r="GV11" s="1145"/>
      <c r="GW11" s="1145"/>
      <c r="GX11" s="1145"/>
      <c r="GY11" s="1145"/>
      <c r="GZ11" s="1145"/>
      <c r="HA11" s="1145"/>
      <c r="HB11" s="1145"/>
      <c r="HC11" s="1145"/>
      <c r="HD11" s="1145"/>
      <c r="HE11" s="1145"/>
      <c r="HF11" s="1145"/>
      <c r="HG11" s="1145"/>
      <c r="HH11" s="1145"/>
      <c r="HI11" s="1145"/>
      <c r="HJ11" s="1145"/>
      <c r="HK11" s="1145"/>
      <c r="HL11" s="1145"/>
      <c r="HM11" s="1145"/>
      <c r="HN11" s="1145"/>
      <c r="HO11" s="1145"/>
      <c r="HP11" s="1145"/>
      <c r="HQ11" s="1145"/>
      <c r="HR11" s="1145"/>
      <c r="HS11" s="1145"/>
      <c r="HT11" s="1145"/>
      <c r="HU11" s="1145"/>
      <c r="HV11" s="1145"/>
      <c r="HW11" s="1145"/>
      <c r="HX11" s="1145"/>
      <c r="HY11" s="1145"/>
      <c r="HZ11" s="1145"/>
      <c r="IA11" s="1145"/>
      <c r="IB11" s="1145"/>
      <c r="IC11" s="1145"/>
      <c r="ID11" s="1145"/>
      <c r="IE11" s="1145"/>
      <c r="IF11" s="1145"/>
      <c r="IG11" s="1145"/>
      <c r="IH11" s="1145"/>
      <c r="II11" s="1145"/>
      <c r="IJ11" s="1145"/>
      <c r="IK11" s="1145"/>
      <c r="IL11" s="1145"/>
      <c r="IM11" s="1145"/>
      <c r="IN11" s="1145"/>
      <c r="IO11" s="1145"/>
      <c r="IP11" s="1145"/>
      <c r="IQ11" s="1145"/>
      <c r="IR11" s="1145"/>
    </row>
    <row r="12" spans="1:252">
      <c r="A12" s="1145"/>
      <c r="B12" s="2097"/>
      <c r="C12" s="1263" t="s">
        <v>1245</v>
      </c>
      <c r="D12" s="1154" t="s">
        <v>1225</v>
      </c>
      <c r="E12" s="1163">
        <v>3.56E-2</v>
      </c>
      <c r="F12" s="1154" t="s">
        <v>1224</v>
      </c>
      <c r="G12" s="1157">
        <f>INT(G10*$E12)</f>
        <v>194564</v>
      </c>
      <c r="H12" s="1148"/>
      <c r="I12" s="1145"/>
      <c r="J12" s="1145"/>
      <c r="K12" s="1145"/>
      <c r="L12" s="1145"/>
      <c r="M12" s="1145"/>
      <c r="N12" s="1145"/>
      <c r="O12" s="1145"/>
      <c r="P12" s="1145"/>
      <c r="Q12" s="1145"/>
      <c r="R12" s="1145"/>
      <c r="S12" s="1145"/>
      <c r="T12" s="1145"/>
      <c r="U12" s="1145"/>
      <c r="V12" s="1145"/>
      <c r="W12" s="1145"/>
      <c r="X12" s="1145"/>
      <c r="Y12" s="1145"/>
      <c r="Z12" s="1145"/>
      <c r="AA12" s="1145"/>
      <c r="AB12" s="1145"/>
      <c r="AC12" s="1145"/>
      <c r="AD12" s="1145"/>
      <c r="AE12" s="1145"/>
      <c r="AF12" s="1145"/>
      <c r="AG12" s="1145"/>
      <c r="AH12" s="1145"/>
      <c r="AI12" s="1145"/>
      <c r="AJ12" s="1145"/>
      <c r="AK12" s="1145"/>
      <c r="AL12" s="1145"/>
      <c r="AM12" s="1145"/>
      <c r="AN12" s="1145"/>
      <c r="AO12" s="1145"/>
      <c r="AP12" s="1145"/>
      <c r="AQ12" s="1145"/>
      <c r="AR12" s="1145"/>
      <c r="AS12" s="1145"/>
      <c r="AT12" s="1145"/>
      <c r="AU12" s="1145"/>
      <c r="AV12" s="1145"/>
      <c r="AW12" s="1145"/>
      <c r="AX12" s="1145"/>
      <c r="AY12" s="1145"/>
      <c r="AZ12" s="1145"/>
      <c r="BA12" s="1145"/>
      <c r="BB12" s="1145"/>
      <c r="BC12" s="1145"/>
      <c r="BD12" s="1145"/>
      <c r="BE12" s="1145"/>
      <c r="BF12" s="1145"/>
      <c r="BG12" s="1145"/>
      <c r="BH12" s="1145"/>
      <c r="BI12" s="1145"/>
      <c r="BJ12" s="1145"/>
      <c r="BK12" s="1145"/>
      <c r="BL12" s="1145"/>
      <c r="BM12" s="1145"/>
      <c r="BN12" s="1145"/>
      <c r="BO12" s="1145"/>
      <c r="BP12" s="1145"/>
      <c r="BQ12" s="1145"/>
      <c r="BR12" s="1145"/>
      <c r="BS12" s="1145"/>
      <c r="BT12" s="1145"/>
      <c r="BU12" s="1145"/>
      <c r="BV12" s="1145"/>
      <c r="BW12" s="1145"/>
      <c r="BX12" s="1145"/>
      <c r="BY12" s="1145"/>
      <c r="BZ12" s="1145"/>
      <c r="CA12" s="1145"/>
      <c r="CB12" s="1145"/>
      <c r="CC12" s="1145"/>
      <c r="CD12" s="1145"/>
      <c r="CE12" s="1145"/>
      <c r="CF12" s="1145"/>
      <c r="CG12" s="1145"/>
      <c r="CH12" s="1145"/>
      <c r="CI12" s="1145"/>
      <c r="CJ12" s="1145"/>
      <c r="CK12" s="1145"/>
      <c r="CL12" s="1145"/>
      <c r="CM12" s="1145"/>
      <c r="CN12" s="1145"/>
      <c r="CO12" s="1145"/>
      <c r="CP12" s="1145"/>
      <c r="CQ12" s="1145"/>
      <c r="CR12" s="1145"/>
      <c r="CS12" s="1145"/>
      <c r="CT12" s="1145"/>
      <c r="CU12" s="1145"/>
      <c r="CV12" s="1145"/>
      <c r="CW12" s="1145"/>
      <c r="CX12" s="1145"/>
      <c r="CY12" s="1145"/>
      <c r="CZ12" s="1145"/>
      <c r="DA12" s="1145"/>
      <c r="DB12" s="1145"/>
      <c r="DC12" s="1145"/>
      <c r="DD12" s="1145"/>
      <c r="DE12" s="1145"/>
      <c r="DF12" s="1145"/>
      <c r="DG12" s="1145"/>
      <c r="DH12" s="1145"/>
      <c r="DI12" s="1145"/>
      <c r="DJ12" s="1145"/>
      <c r="DK12" s="1145"/>
      <c r="DL12" s="1145"/>
      <c r="DM12" s="1145"/>
      <c r="DN12" s="1145"/>
      <c r="DO12" s="1145"/>
      <c r="DP12" s="1145"/>
      <c r="DQ12" s="1145"/>
      <c r="DR12" s="1145"/>
      <c r="DS12" s="1145"/>
      <c r="DT12" s="1145"/>
      <c r="DU12" s="1145"/>
      <c r="DV12" s="1145"/>
      <c r="DW12" s="1145"/>
      <c r="DX12" s="1145"/>
      <c r="DY12" s="1145"/>
      <c r="DZ12" s="1145"/>
      <c r="EA12" s="1145"/>
      <c r="EB12" s="1145"/>
      <c r="EC12" s="1145"/>
      <c r="ED12" s="1145"/>
      <c r="EE12" s="1145"/>
      <c r="EF12" s="1145"/>
      <c r="EG12" s="1145"/>
      <c r="EH12" s="1145"/>
      <c r="EI12" s="1145"/>
      <c r="EJ12" s="1145"/>
      <c r="EK12" s="1145"/>
      <c r="EL12" s="1145"/>
      <c r="EM12" s="1145"/>
      <c r="EN12" s="1145"/>
      <c r="EO12" s="1145"/>
      <c r="EP12" s="1145"/>
      <c r="EQ12" s="1145"/>
      <c r="ER12" s="1145"/>
      <c r="ES12" s="1145"/>
      <c r="ET12" s="1145"/>
      <c r="EU12" s="1145"/>
      <c r="EV12" s="1145"/>
      <c r="EW12" s="1145"/>
      <c r="EX12" s="1145"/>
      <c r="EY12" s="1145"/>
      <c r="EZ12" s="1145"/>
      <c r="FA12" s="1145"/>
      <c r="FB12" s="1145"/>
      <c r="FC12" s="1145"/>
      <c r="FD12" s="1145"/>
      <c r="FE12" s="1145"/>
      <c r="FF12" s="1145"/>
      <c r="FG12" s="1145"/>
      <c r="FH12" s="1145"/>
      <c r="FI12" s="1145"/>
      <c r="FJ12" s="1145"/>
      <c r="FK12" s="1145"/>
      <c r="FL12" s="1145"/>
      <c r="FM12" s="1145"/>
      <c r="FN12" s="1145"/>
      <c r="FO12" s="1145"/>
      <c r="FP12" s="1145"/>
      <c r="FQ12" s="1145"/>
      <c r="FR12" s="1145"/>
      <c r="FS12" s="1145"/>
      <c r="FT12" s="1145"/>
      <c r="FU12" s="1145"/>
      <c r="FV12" s="1145"/>
      <c r="FW12" s="1145"/>
      <c r="FX12" s="1145"/>
      <c r="FY12" s="1145"/>
      <c r="FZ12" s="1145"/>
      <c r="GA12" s="1145"/>
      <c r="GB12" s="1145"/>
      <c r="GC12" s="1145"/>
      <c r="GD12" s="1145"/>
      <c r="GE12" s="1145"/>
      <c r="GF12" s="1145"/>
      <c r="GG12" s="1145"/>
      <c r="GH12" s="1145"/>
      <c r="GI12" s="1145"/>
      <c r="GJ12" s="1145"/>
      <c r="GK12" s="1145"/>
      <c r="GL12" s="1145"/>
      <c r="GM12" s="1145"/>
      <c r="GN12" s="1145"/>
      <c r="GO12" s="1145"/>
      <c r="GP12" s="1145"/>
      <c r="GQ12" s="1145"/>
      <c r="GR12" s="1145"/>
      <c r="GS12" s="1145"/>
      <c r="GT12" s="1145"/>
      <c r="GU12" s="1145"/>
      <c r="GV12" s="1145"/>
      <c r="GW12" s="1145"/>
      <c r="GX12" s="1145"/>
      <c r="GY12" s="1145"/>
      <c r="GZ12" s="1145"/>
      <c r="HA12" s="1145"/>
      <c r="HB12" s="1145"/>
      <c r="HC12" s="1145"/>
      <c r="HD12" s="1145"/>
      <c r="HE12" s="1145"/>
      <c r="HF12" s="1145"/>
      <c r="HG12" s="1145"/>
      <c r="HH12" s="1145"/>
      <c r="HI12" s="1145"/>
      <c r="HJ12" s="1145"/>
      <c r="HK12" s="1145"/>
      <c r="HL12" s="1145"/>
      <c r="HM12" s="1145"/>
      <c r="HN12" s="1145"/>
      <c r="HO12" s="1145"/>
      <c r="HP12" s="1145"/>
      <c r="HQ12" s="1145"/>
      <c r="HR12" s="1145"/>
      <c r="HS12" s="1145"/>
      <c r="HT12" s="1145"/>
      <c r="HU12" s="1145"/>
      <c r="HV12" s="1145"/>
      <c r="HW12" s="1145"/>
      <c r="HX12" s="1145"/>
      <c r="HY12" s="1145"/>
      <c r="HZ12" s="1145"/>
      <c r="IA12" s="1145"/>
      <c r="IB12" s="1145"/>
      <c r="IC12" s="1145"/>
      <c r="ID12" s="1145"/>
      <c r="IE12" s="1145"/>
      <c r="IF12" s="1145"/>
      <c r="IG12" s="1145"/>
      <c r="IH12" s="1145"/>
      <c r="II12" s="1145"/>
      <c r="IJ12" s="1145"/>
      <c r="IK12" s="1145"/>
      <c r="IL12" s="1145"/>
      <c r="IM12" s="1145"/>
      <c r="IN12" s="1145"/>
      <c r="IO12" s="1145"/>
      <c r="IP12" s="1145"/>
      <c r="IQ12" s="1145"/>
      <c r="IR12" s="1145"/>
    </row>
    <row r="13" spans="1:252">
      <c r="A13" s="1145"/>
      <c r="B13" s="2097"/>
      <c r="C13" s="1263" t="s">
        <v>1244</v>
      </c>
      <c r="D13" s="1154" t="s">
        <v>1225</v>
      </c>
      <c r="E13" s="1163">
        <v>1.01E-2</v>
      </c>
      <c r="F13" s="1154" t="s">
        <v>1224</v>
      </c>
      <c r="G13" s="1157">
        <f>INT(G10*$E13)</f>
        <v>55199</v>
      </c>
      <c r="H13" s="1148"/>
      <c r="I13" s="1145"/>
      <c r="J13" s="1145"/>
      <c r="K13" s="1145"/>
      <c r="L13" s="1145"/>
      <c r="M13" s="1145"/>
      <c r="N13" s="1145"/>
      <c r="O13" s="1145"/>
      <c r="P13" s="1145"/>
      <c r="Q13" s="1145"/>
      <c r="R13" s="1145"/>
      <c r="S13" s="1145"/>
      <c r="T13" s="1145"/>
      <c r="U13" s="1145"/>
      <c r="V13" s="1145"/>
      <c r="W13" s="1145"/>
      <c r="X13" s="1145"/>
      <c r="Y13" s="1145"/>
      <c r="Z13" s="1145"/>
      <c r="AA13" s="1145"/>
      <c r="AB13" s="1145"/>
      <c r="AC13" s="1145"/>
      <c r="AD13" s="1145"/>
      <c r="AE13" s="1145"/>
      <c r="AF13" s="1145"/>
      <c r="AG13" s="1145"/>
      <c r="AH13" s="1145"/>
      <c r="AI13" s="1145"/>
      <c r="AJ13" s="1145"/>
      <c r="AK13" s="1145"/>
      <c r="AL13" s="1145"/>
      <c r="AM13" s="1145"/>
      <c r="AN13" s="1145"/>
      <c r="AO13" s="1145"/>
      <c r="AP13" s="1145"/>
      <c r="AQ13" s="1145"/>
      <c r="AR13" s="1145"/>
      <c r="AS13" s="1145"/>
      <c r="AT13" s="1145"/>
      <c r="AU13" s="1145"/>
      <c r="AV13" s="1145"/>
      <c r="AW13" s="1145"/>
      <c r="AX13" s="1145"/>
      <c r="AY13" s="1145"/>
      <c r="AZ13" s="1145"/>
      <c r="BA13" s="1145"/>
      <c r="BB13" s="1145"/>
      <c r="BC13" s="1145"/>
      <c r="BD13" s="1145"/>
      <c r="BE13" s="1145"/>
      <c r="BF13" s="1145"/>
      <c r="BG13" s="1145"/>
      <c r="BH13" s="1145"/>
      <c r="BI13" s="1145"/>
      <c r="BJ13" s="1145"/>
      <c r="BK13" s="1145"/>
      <c r="BL13" s="1145"/>
      <c r="BM13" s="1145"/>
      <c r="BN13" s="1145"/>
      <c r="BO13" s="1145"/>
      <c r="BP13" s="1145"/>
      <c r="BQ13" s="1145"/>
      <c r="BR13" s="1145"/>
      <c r="BS13" s="1145"/>
      <c r="BT13" s="1145"/>
      <c r="BU13" s="1145"/>
      <c r="BV13" s="1145"/>
      <c r="BW13" s="1145"/>
      <c r="BX13" s="1145"/>
      <c r="BY13" s="1145"/>
      <c r="BZ13" s="1145"/>
      <c r="CA13" s="1145"/>
      <c r="CB13" s="1145"/>
      <c r="CC13" s="1145"/>
      <c r="CD13" s="1145"/>
      <c r="CE13" s="1145"/>
      <c r="CF13" s="1145"/>
      <c r="CG13" s="1145"/>
      <c r="CH13" s="1145"/>
      <c r="CI13" s="1145"/>
      <c r="CJ13" s="1145"/>
      <c r="CK13" s="1145"/>
      <c r="CL13" s="1145"/>
      <c r="CM13" s="1145"/>
      <c r="CN13" s="1145"/>
      <c r="CO13" s="1145"/>
      <c r="CP13" s="1145"/>
      <c r="CQ13" s="1145"/>
      <c r="CR13" s="1145"/>
      <c r="CS13" s="1145"/>
      <c r="CT13" s="1145"/>
      <c r="CU13" s="1145"/>
      <c r="CV13" s="1145"/>
      <c r="CW13" s="1145"/>
      <c r="CX13" s="1145"/>
      <c r="CY13" s="1145"/>
      <c r="CZ13" s="1145"/>
      <c r="DA13" s="1145"/>
      <c r="DB13" s="1145"/>
      <c r="DC13" s="1145"/>
      <c r="DD13" s="1145"/>
      <c r="DE13" s="1145"/>
      <c r="DF13" s="1145"/>
      <c r="DG13" s="1145"/>
      <c r="DH13" s="1145"/>
      <c r="DI13" s="1145"/>
      <c r="DJ13" s="1145"/>
      <c r="DK13" s="1145"/>
      <c r="DL13" s="1145"/>
      <c r="DM13" s="1145"/>
      <c r="DN13" s="1145"/>
      <c r="DO13" s="1145"/>
      <c r="DP13" s="1145"/>
      <c r="DQ13" s="1145"/>
      <c r="DR13" s="1145"/>
      <c r="DS13" s="1145"/>
      <c r="DT13" s="1145"/>
      <c r="DU13" s="1145"/>
      <c r="DV13" s="1145"/>
      <c r="DW13" s="1145"/>
      <c r="DX13" s="1145"/>
      <c r="DY13" s="1145"/>
      <c r="DZ13" s="1145"/>
      <c r="EA13" s="1145"/>
      <c r="EB13" s="1145"/>
      <c r="EC13" s="1145"/>
      <c r="ED13" s="1145"/>
      <c r="EE13" s="1145"/>
      <c r="EF13" s="1145"/>
      <c r="EG13" s="1145"/>
      <c r="EH13" s="1145"/>
      <c r="EI13" s="1145"/>
      <c r="EJ13" s="1145"/>
      <c r="EK13" s="1145"/>
      <c r="EL13" s="1145"/>
      <c r="EM13" s="1145"/>
      <c r="EN13" s="1145"/>
      <c r="EO13" s="1145"/>
      <c r="EP13" s="1145"/>
      <c r="EQ13" s="1145"/>
      <c r="ER13" s="1145"/>
      <c r="ES13" s="1145"/>
      <c r="ET13" s="1145"/>
      <c r="EU13" s="1145"/>
      <c r="EV13" s="1145"/>
      <c r="EW13" s="1145"/>
      <c r="EX13" s="1145"/>
      <c r="EY13" s="1145"/>
      <c r="EZ13" s="1145"/>
      <c r="FA13" s="1145"/>
      <c r="FB13" s="1145"/>
      <c r="FC13" s="1145"/>
      <c r="FD13" s="1145"/>
      <c r="FE13" s="1145"/>
      <c r="FF13" s="1145"/>
      <c r="FG13" s="1145"/>
      <c r="FH13" s="1145"/>
      <c r="FI13" s="1145"/>
      <c r="FJ13" s="1145"/>
      <c r="FK13" s="1145"/>
      <c r="FL13" s="1145"/>
      <c r="FM13" s="1145"/>
      <c r="FN13" s="1145"/>
      <c r="FO13" s="1145"/>
      <c r="FP13" s="1145"/>
      <c r="FQ13" s="1145"/>
      <c r="FR13" s="1145"/>
      <c r="FS13" s="1145"/>
      <c r="FT13" s="1145"/>
      <c r="FU13" s="1145"/>
      <c r="FV13" s="1145"/>
      <c r="FW13" s="1145"/>
      <c r="FX13" s="1145"/>
      <c r="FY13" s="1145"/>
      <c r="FZ13" s="1145"/>
      <c r="GA13" s="1145"/>
      <c r="GB13" s="1145"/>
      <c r="GC13" s="1145"/>
      <c r="GD13" s="1145"/>
      <c r="GE13" s="1145"/>
      <c r="GF13" s="1145"/>
      <c r="GG13" s="1145"/>
      <c r="GH13" s="1145"/>
      <c r="GI13" s="1145"/>
      <c r="GJ13" s="1145"/>
      <c r="GK13" s="1145"/>
      <c r="GL13" s="1145"/>
      <c r="GM13" s="1145"/>
      <c r="GN13" s="1145"/>
      <c r="GO13" s="1145"/>
      <c r="GP13" s="1145"/>
      <c r="GQ13" s="1145"/>
      <c r="GR13" s="1145"/>
      <c r="GS13" s="1145"/>
      <c r="GT13" s="1145"/>
      <c r="GU13" s="1145"/>
      <c r="GV13" s="1145"/>
      <c r="GW13" s="1145"/>
      <c r="GX13" s="1145"/>
      <c r="GY13" s="1145"/>
      <c r="GZ13" s="1145"/>
      <c r="HA13" s="1145"/>
      <c r="HB13" s="1145"/>
      <c r="HC13" s="1145"/>
      <c r="HD13" s="1145"/>
      <c r="HE13" s="1145"/>
      <c r="HF13" s="1145"/>
      <c r="HG13" s="1145"/>
      <c r="HH13" s="1145"/>
      <c r="HI13" s="1145"/>
      <c r="HJ13" s="1145"/>
      <c r="HK13" s="1145"/>
      <c r="HL13" s="1145"/>
      <c r="HM13" s="1145"/>
      <c r="HN13" s="1145"/>
      <c r="HO13" s="1145"/>
      <c r="HP13" s="1145"/>
      <c r="HQ13" s="1145"/>
      <c r="HR13" s="1145"/>
      <c r="HS13" s="1145"/>
      <c r="HT13" s="1145"/>
      <c r="HU13" s="1145"/>
      <c r="HV13" s="1145"/>
      <c r="HW13" s="1145"/>
      <c r="HX13" s="1145"/>
      <c r="HY13" s="1145"/>
      <c r="HZ13" s="1145"/>
      <c r="IA13" s="1145"/>
      <c r="IB13" s="1145"/>
      <c r="IC13" s="1145"/>
      <c r="ID13" s="1145"/>
      <c r="IE13" s="1145"/>
      <c r="IF13" s="1145"/>
      <c r="IG13" s="1145"/>
      <c r="IH13" s="1145"/>
      <c r="II13" s="1145"/>
      <c r="IJ13" s="1145"/>
      <c r="IK13" s="1145"/>
      <c r="IL13" s="1145"/>
      <c r="IM13" s="1145"/>
      <c r="IN13" s="1145"/>
      <c r="IO13" s="1145"/>
      <c r="IP13" s="1145"/>
      <c r="IQ13" s="1145"/>
      <c r="IR13" s="1145"/>
    </row>
    <row r="14" spans="1:252">
      <c r="A14" s="1145"/>
      <c r="B14" s="2097"/>
      <c r="C14" s="1173" t="s">
        <v>1243</v>
      </c>
      <c r="D14" s="1154" t="s">
        <v>1225</v>
      </c>
      <c r="E14" s="1166">
        <v>3.5950000000000003E-2</v>
      </c>
      <c r="F14" s="1154" t="s">
        <v>1224</v>
      </c>
      <c r="G14" s="1157">
        <f>INT(G8*$E14)*0</f>
        <v>0</v>
      </c>
      <c r="H14" s="1148" t="s">
        <v>1240</v>
      </c>
      <c r="I14" s="1145"/>
      <c r="J14" s="1145"/>
      <c r="K14" s="1145"/>
      <c r="L14" s="1145"/>
      <c r="M14" s="1145"/>
      <c r="N14" s="1145"/>
      <c r="O14" s="1145"/>
      <c r="P14" s="1145"/>
      <c r="Q14" s="1145"/>
      <c r="R14" s="1145"/>
      <c r="S14" s="1145"/>
      <c r="T14" s="1145"/>
      <c r="U14" s="1145"/>
      <c r="V14" s="1145"/>
      <c r="W14" s="1145"/>
      <c r="X14" s="1145"/>
      <c r="Y14" s="1145"/>
      <c r="Z14" s="1145"/>
      <c r="AA14" s="1145"/>
      <c r="AB14" s="1145"/>
      <c r="AC14" s="1145"/>
      <c r="AD14" s="1145"/>
      <c r="AE14" s="1145"/>
      <c r="AF14" s="1145"/>
      <c r="AG14" s="1145"/>
      <c r="AH14" s="1145"/>
      <c r="AI14" s="1145"/>
      <c r="AJ14" s="1145"/>
      <c r="AK14" s="1145"/>
      <c r="AL14" s="1145"/>
      <c r="AM14" s="1145"/>
      <c r="AN14" s="1145"/>
      <c r="AO14" s="1145"/>
      <c r="AP14" s="1145"/>
      <c r="AQ14" s="1145"/>
      <c r="AR14" s="1145"/>
      <c r="AS14" s="1145"/>
      <c r="AT14" s="1145"/>
      <c r="AU14" s="1145"/>
      <c r="AV14" s="1145"/>
      <c r="AW14" s="1145"/>
      <c r="AX14" s="1145"/>
      <c r="AY14" s="1145"/>
      <c r="AZ14" s="1145"/>
      <c r="BA14" s="1145"/>
      <c r="BB14" s="1145"/>
      <c r="BC14" s="1145"/>
      <c r="BD14" s="1145"/>
      <c r="BE14" s="1145"/>
      <c r="BF14" s="1145"/>
      <c r="BG14" s="1145"/>
      <c r="BH14" s="1145"/>
      <c r="BI14" s="1145"/>
      <c r="BJ14" s="1145"/>
      <c r="BK14" s="1145"/>
      <c r="BL14" s="1145"/>
      <c r="BM14" s="1145"/>
      <c r="BN14" s="1145"/>
      <c r="BO14" s="1145"/>
      <c r="BP14" s="1145"/>
      <c r="BQ14" s="1145"/>
      <c r="BR14" s="1145"/>
      <c r="BS14" s="1145"/>
      <c r="BT14" s="1145"/>
      <c r="BU14" s="1145"/>
      <c r="BV14" s="1145"/>
      <c r="BW14" s="1145"/>
      <c r="BX14" s="1145"/>
      <c r="BY14" s="1145"/>
      <c r="BZ14" s="1145"/>
      <c r="CA14" s="1145"/>
      <c r="CB14" s="1145"/>
      <c r="CC14" s="1145"/>
      <c r="CD14" s="1145"/>
      <c r="CE14" s="1145"/>
      <c r="CF14" s="1145"/>
      <c r="CG14" s="1145"/>
      <c r="CH14" s="1145"/>
      <c r="CI14" s="1145"/>
      <c r="CJ14" s="1145"/>
      <c r="CK14" s="1145"/>
      <c r="CL14" s="1145"/>
      <c r="CM14" s="1145"/>
      <c r="CN14" s="1145"/>
      <c r="CO14" s="1145"/>
      <c r="CP14" s="1145"/>
      <c r="CQ14" s="1145"/>
      <c r="CR14" s="1145"/>
      <c r="CS14" s="1145"/>
      <c r="CT14" s="1145"/>
      <c r="CU14" s="1145"/>
      <c r="CV14" s="1145"/>
      <c r="CW14" s="1145"/>
      <c r="CX14" s="1145"/>
      <c r="CY14" s="1145"/>
      <c r="CZ14" s="1145"/>
      <c r="DA14" s="1145"/>
      <c r="DB14" s="1145"/>
      <c r="DC14" s="1145"/>
      <c r="DD14" s="1145"/>
      <c r="DE14" s="1145"/>
      <c r="DF14" s="1145"/>
      <c r="DG14" s="1145"/>
      <c r="DH14" s="1145"/>
      <c r="DI14" s="1145"/>
      <c r="DJ14" s="1145"/>
      <c r="DK14" s="1145"/>
      <c r="DL14" s="1145"/>
      <c r="DM14" s="1145"/>
      <c r="DN14" s="1145"/>
      <c r="DO14" s="1145"/>
      <c r="DP14" s="1145"/>
      <c r="DQ14" s="1145"/>
      <c r="DR14" s="1145"/>
      <c r="DS14" s="1145"/>
      <c r="DT14" s="1145"/>
      <c r="DU14" s="1145"/>
      <c r="DV14" s="1145"/>
      <c r="DW14" s="1145"/>
      <c r="DX14" s="1145"/>
      <c r="DY14" s="1145"/>
      <c r="DZ14" s="1145"/>
      <c r="EA14" s="1145"/>
      <c r="EB14" s="1145"/>
      <c r="EC14" s="1145"/>
      <c r="ED14" s="1145"/>
      <c r="EE14" s="1145"/>
      <c r="EF14" s="1145"/>
      <c r="EG14" s="1145"/>
      <c r="EH14" s="1145"/>
      <c r="EI14" s="1145"/>
      <c r="EJ14" s="1145"/>
      <c r="EK14" s="1145"/>
      <c r="EL14" s="1145"/>
      <c r="EM14" s="1145"/>
      <c r="EN14" s="1145"/>
      <c r="EO14" s="1145"/>
      <c r="EP14" s="1145"/>
      <c r="EQ14" s="1145"/>
      <c r="ER14" s="1145"/>
      <c r="ES14" s="1145"/>
      <c r="ET14" s="1145"/>
      <c r="EU14" s="1145"/>
      <c r="EV14" s="1145"/>
      <c r="EW14" s="1145"/>
      <c r="EX14" s="1145"/>
      <c r="EY14" s="1145"/>
      <c r="EZ14" s="1145"/>
      <c r="FA14" s="1145"/>
      <c r="FB14" s="1145"/>
      <c r="FC14" s="1145"/>
      <c r="FD14" s="1145"/>
      <c r="FE14" s="1145"/>
      <c r="FF14" s="1145"/>
      <c r="FG14" s="1145"/>
      <c r="FH14" s="1145"/>
      <c r="FI14" s="1145"/>
      <c r="FJ14" s="1145"/>
      <c r="FK14" s="1145"/>
      <c r="FL14" s="1145"/>
      <c r="FM14" s="1145"/>
      <c r="FN14" s="1145"/>
      <c r="FO14" s="1145"/>
      <c r="FP14" s="1145"/>
      <c r="FQ14" s="1145"/>
      <c r="FR14" s="1145"/>
      <c r="FS14" s="1145"/>
      <c r="FT14" s="1145"/>
      <c r="FU14" s="1145"/>
      <c r="FV14" s="1145"/>
      <c r="FW14" s="1145"/>
      <c r="FX14" s="1145"/>
      <c r="FY14" s="1145"/>
      <c r="FZ14" s="1145"/>
      <c r="GA14" s="1145"/>
      <c r="GB14" s="1145"/>
      <c r="GC14" s="1145"/>
      <c r="GD14" s="1145"/>
      <c r="GE14" s="1145"/>
      <c r="GF14" s="1145"/>
      <c r="GG14" s="1145"/>
      <c r="GH14" s="1145"/>
      <c r="GI14" s="1145"/>
      <c r="GJ14" s="1145"/>
      <c r="GK14" s="1145"/>
      <c r="GL14" s="1145"/>
      <c r="GM14" s="1145"/>
      <c r="GN14" s="1145"/>
      <c r="GO14" s="1145"/>
      <c r="GP14" s="1145"/>
      <c r="GQ14" s="1145"/>
      <c r="GR14" s="1145"/>
      <c r="GS14" s="1145"/>
      <c r="GT14" s="1145"/>
      <c r="GU14" s="1145"/>
      <c r="GV14" s="1145"/>
      <c r="GW14" s="1145"/>
      <c r="GX14" s="1145"/>
      <c r="GY14" s="1145"/>
      <c r="GZ14" s="1145"/>
      <c r="HA14" s="1145"/>
      <c r="HB14" s="1145"/>
      <c r="HC14" s="1145"/>
      <c r="HD14" s="1145"/>
      <c r="HE14" s="1145"/>
      <c r="HF14" s="1145"/>
      <c r="HG14" s="1145"/>
      <c r="HH14" s="1145"/>
      <c r="HI14" s="1145"/>
      <c r="HJ14" s="1145"/>
      <c r="HK14" s="1145"/>
      <c r="HL14" s="1145"/>
      <c r="HM14" s="1145"/>
      <c r="HN14" s="1145"/>
      <c r="HO14" s="1145"/>
      <c r="HP14" s="1145"/>
      <c r="HQ14" s="1145"/>
      <c r="HR14" s="1145"/>
      <c r="HS14" s="1145"/>
      <c r="HT14" s="1145"/>
      <c r="HU14" s="1145"/>
      <c r="HV14" s="1145"/>
      <c r="HW14" s="1145"/>
      <c r="HX14" s="1145"/>
      <c r="HY14" s="1145"/>
      <c r="HZ14" s="1145"/>
      <c r="IA14" s="1145"/>
      <c r="IB14" s="1145"/>
      <c r="IC14" s="1145"/>
      <c r="ID14" s="1145"/>
      <c r="IE14" s="1145"/>
      <c r="IF14" s="1145"/>
      <c r="IG14" s="1145"/>
      <c r="IH14" s="1145"/>
      <c r="II14" s="1145"/>
      <c r="IJ14" s="1145"/>
      <c r="IK14" s="1145"/>
      <c r="IL14" s="1145"/>
      <c r="IM14" s="1145"/>
      <c r="IN14" s="1145"/>
      <c r="IO14" s="1145"/>
      <c r="IP14" s="1145"/>
      <c r="IQ14" s="1145"/>
      <c r="IR14" s="1145"/>
    </row>
    <row r="15" spans="1:252">
      <c r="A15" s="1145"/>
      <c r="B15" s="2097"/>
      <c r="C15" s="1263" t="s">
        <v>1242</v>
      </c>
      <c r="D15" s="1154" t="s">
        <v>1225</v>
      </c>
      <c r="E15" s="1163">
        <v>4.7500000000000001E-2</v>
      </c>
      <c r="F15" s="1154" t="s">
        <v>1224</v>
      </c>
      <c r="G15" s="1157">
        <f>INT(G8*$E15)*0</f>
        <v>0</v>
      </c>
      <c r="H15" s="1148" t="s">
        <v>1240</v>
      </c>
      <c r="I15" s="1145"/>
      <c r="J15" s="1145"/>
      <c r="K15" s="1145"/>
      <c r="L15" s="1145"/>
      <c r="M15" s="1145"/>
      <c r="N15" s="1145"/>
      <c r="O15" s="1145"/>
      <c r="P15" s="1145"/>
      <c r="Q15" s="1145"/>
      <c r="R15" s="1145"/>
      <c r="S15" s="1145"/>
      <c r="T15" s="1145"/>
      <c r="U15" s="1145"/>
      <c r="V15" s="1145"/>
      <c r="W15" s="1145"/>
      <c r="X15" s="1145"/>
      <c r="Y15" s="1145"/>
      <c r="Z15" s="1145"/>
      <c r="AA15" s="1145"/>
      <c r="AB15" s="1145"/>
      <c r="AC15" s="1145"/>
      <c r="AD15" s="1145"/>
      <c r="AE15" s="1145"/>
      <c r="AF15" s="1145"/>
      <c r="AG15" s="1145"/>
      <c r="AH15" s="1145"/>
      <c r="AI15" s="1145"/>
      <c r="AJ15" s="1145"/>
      <c r="AK15" s="1145"/>
      <c r="AL15" s="1145"/>
      <c r="AM15" s="1145"/>
      <c r="AN15" s="1145"/>
      <c r="AO15" s="1145"/>
      <c r="AP15" s="1145"/>
      <c r="AQ15" s="1145"/>
      <c r="AR15" s="1145"/>
      <c r="AS15" s="1145"/>
      <c r="AT15" s="1145"/>
      <c r="AU15" s="1145"/>
      <c r="AV15" s="1145"/>
      <c r="AW15" s="1145"/>
      <c r="AX15" s="1145"/>
      <c r="AY15" s="1145"/>
      <c r="AZ15" s="1145"/>
      <c r="BA15" s="1145"/>
      <c r="BB15" s="1145"/>
      <c r="BC15" s="1145"/>
      <c r="BD15" s="1145"/>
      <c r="BE15" s="1145"/>
      <c r="BF15" s="1145"/>
      <c r="BG15" s="1145"/>
      <c r="BH15" s="1145"/>
      <c r="BI15" s="1145"/>
      <c r="BJ15" s="1145"/>
      <c r="BK15" s="1145"/>
      <c r="BL15" s="1145"/>
      <c r="BM15" s="1145"/>
      <c r="BN15" s="1145"/>
      <c r="BO15" s="1145"/>
      <c r="BP15" s="1145"/>
      <c r="BQ15" s="1145"/>
      <c r="BR15" s="1145"/>
      <c r="BS15" s="1145"/>
      <c r="BT15" s="1145"/>
      <c r="BU15" s="1145"/>
      <c r="BV15" s="1145"/>
      <c r="BW15" s="1145"/>
      <c r="BX15" s="1145"/>
      <c r="BY15" s="1145"/>
      <c r="BZ15" s="1145"/>
      <c r="CA15" s="1145"/>
      <c r="CB15" s="1145"/>
      <c r="CC15" s="1145"/>
      <c r="CD15" s="1145"/>
      <c r="CE15" s="1145"/>
      <c r="CF15" s="1145"/>
      <c r="CG15" s="1145"/>
      <c r="CH15" s="1145"/>
      <c r="CI15" s="1145"/>
      <c r="CJ15" s="1145"/>
      <c r="CK15" s="1145"/>
      <c r="CL15" s="1145"/>
      <c r="CM15" s="1145"/>
      <c r="CN15" s="1145"/>
      <c r="CO15" s="1145"/>
      <c r="CP15" s="1145"/>
      <c r="CQ15" s="1145"/>
      <c r="CR15" s="1145"/>
      <c r="CS15" s="1145"/>
      <c r="CT15" s="1145"/>
      <c r="CU15" s="1145"/>
      <c r="CV15" s="1145"/>
      <c r="CW15" s="1145"/>
      <c r="CX15" s="1145"/>
      <c r="CY15" s="1145"/>
      <c r="CZ15" s="1145"/>
      <c r="DA15" s="1145"/>
      <c r="DB15" s="1145"/>
      <c r="DC15" s="1145"/>
      <c r="DD15" s="1145"/>
      <c r="DE15" s="1145"/>
      <c r="DF15" s="1145"/>
      <c r="DG15" s="1145"/>
      <c r="DH15" s="1145"/>
      <c r="DI15" s="1145"/>
      <c r="DJ15" s="1145"/>
      <c r="DK15" s="1145"/>
      <c r="DL15" s="1145"/>
      <c r="DM15" s="1145"/>
      <c r="DN15" s="1145"/>
      <c r="DO15" s="1145"/>
      <c r="DP15" s="1145"/>
      <c r="DQ15" s="1145"/>
      <c r="DR15" s="1145"/>
      <c r="DS15" s="1145"/>
      <c r="DT15" s="1145"/>
      <c r="DU15" s="1145"/>
      <c r="DV15" s="1145"/>
      <c r="DW15" s="1145"/>
      <c r="DX15" s="1145"/>
      <c r="DY15" s="1145"/>
      <c r="DZ15" s="1145"/>
      <c r="EA15" s="1145"/>
      <c r="EB15" s="1145"/>
      <c r="EC15" s="1145"/>
      <c r="ED15" s="1145"/>
      <c r="EE15" s="1145"/>
      <c r="EF15" s="1145"/>
      <c r="EG15" s="1145"/>
      <c r="EH15" s="1145"/>
      <c r="EI15" s="1145"/>
      <c r="EJ15" s="1145"/>
      <c r="EK15" s="1145"/>
      <c r="EL15" s="1145"/>
      <c r="EM15" s="1145"/>
      <c r="EN15" s="1145"/>
      <c r="EO15" s="1145"/>
      <c r="EP15" s="1145"/>
      <c r="EQ15" s="1145"/>
      <c r="ER15" s="1145"/>
      <c r="ES15" s="1145"/>
      <c r="ET15" s="1145"/>
      <c r="EU15" s="1145"/>
      <c r="EV15" s="1145"/>
      <c r="EW15" s="1145"/>
      <c r="EX15" s="1145"/>
      <c r="EY15" s="1145"/>
      <c r="EZ15" s="1145"/>
      <c r="FA15" s="1145"/>
      <c r="FB15" s="1145"/>
      <c r="FC15" s="1145"/>
      <c r="FD15" s="1145"/>
      <c r="FE15" s="1145"/>
      <c r="FF15" s="1145"/>
      <c r="FG15" s="1145"/>
      <c r="FH15" s="1145"/>
      <c r="FI15" s="1145"/>
      <c r="FJ15" s="1145"/>
      <c r="FK15" s="1145"/>
      <c r="FL15" s="1145"/>
      <c r="FM15" s="1145"/>
      <c r="FN15" s="1145"/>
      <c r="FO15" s="1145"/>
      <c r="FP15" s="1145"/>
      <c r="FQ15" s="1145"/>
      <c r="FR15" s="1145"/>
      <c r="FS15" s="1145"/>
      <c r="FT15" s="1145"/>
      <c r="FU15" s="1145"/>
      <c r="FV15" s="1145"/>
      <c r="FW15" s="1145"/>
      <c r="FX15" s="1145"/>
      <c r="FY15" s="1145"/>
      <c r="FZ15" s="1145"/>
      <c r="GA15" s="1145"/>
      <c r="GB15" s="1145"/>
      <c r="GC15" s="1145"/>
      <c r="GD15" s="1145"/>
      <c r="GE15" s="1145"/>
      <c r="GF15" s="1145"/>
      <c r="GG15" s="1145"/>
      <c r="GH15" s="1145"/>
      <c r="GI15" s="1145"/>
      <c r="GJ15" s="1145"/>
      <c r="GK15" s="1145"/>
      <c r="GL15" s="1145"/>
      <c r="GM15" s="1145"/>
      <c r="GN15" s="1145"/>
      <c r="GO15" s="1145"/>
      <c r="GP15" s="1145"/>
      <c r="GQ15" s="1145"/>
      <c r="GR15" s="1145"/>
      <c r="GS15" s="1145"/>
      <c r="GT15" s="1145"/>
      <c r="GU15" s="1145"/>
      <c r="GV15" s="1145"/>
      <c r="GW15" s="1145"/>
      <c r="GX15" s="1145"/>
      <c r="GY15" s="1145"/>
      <c r="GZ15" s="1145"/>
      <c r="HA15" s="1145"/>
      <c r="HB15" s="1145"/>
      <c r="HC15" s="1145"/>
      <c r="HD15" s="1145"/>
      <c r="HE15" s="1145"/>
      <c r="HF15" s="1145"/>
      <c r="HG15" s="1145"/>
      <c r="HH15" s="1145"/>
      <c r="HI15" s="1145"/>
      <c r="HJ15" s="1145"/>
      <c r="HK15" s="1145"/>
      <c r="HL15" s="1145"/>
      <c r="HM15" s="1145"/>
      <c r="HN15" s="1145"/>
      <c r="HO15" s="1145"/>
      <c r="HP15" s="1145"/>
      <c r="HQ15" s="1145"/>
      <c r="HR15" s="1145"/>
      <c r="HS15" s="1145"/>
      <c r="HT15" s="1145"/>
      <c r="HU15" s="1145"/>
      <c r="HV15" s="1145"/>
      <c r="HW15" s="1145"/>
      <c r="HX15" s="1145"/>
      <c r="HY15" s="1145"/>
      <c r="HZ15" s="1145"/>
      <c r="IA15" s="1145"/>
      <c r="IB15" s="1145"/>
      <c r="IC15" s="1145"/>
      <c r="ID15" s="1145"/>
      <c r="IE15" s="1145"/>
      <c r="IF15" s="1145"/>
      <c r="IG15" s="1145"/>
      <c r="IH15" s="1145"/>
      <c r="II15" s="1145"/>
      <c r="IJ15" s="1145"/>
      <c r="IK15" s="1145"/>
      <c r="IL15" s="1145"/>
      <c r="IM15" s="1145"/>
      <c r="IN15" s="1145"/>
      <c r="IO15" s="1145"/>
      <c r="IP15" s="1145"/>
      <c r="IQ15" s="1145"/>
      <c r="IR15" s="1145"/>
    </row>
    <row r="16" spans="1:252">
      <c r="A16" s="1145"/>
      <c r="B16" s="2097"/>
      <c r="C16" s="1263" t="s">
        <v>1241</v>
      </c>
      <c r="D16" s="1154" t="s">
        <v>1225</v>
      </c>
      <c r="E16" s="1163">
        <v>0.13139999999999999</v>
      </c>
      <c r="F16" s="1154" t="s">
        <v>1224</v>
      </c>
      <c r="G16" s="1157">
        <f>INT(G14*$E16)*0</f>
        <v>0</v>
      </c>
      <c r="H16" s="1148" t="s">
        <v>1240</v>
      </c>
      <c r="I16" s="1145"/>
      <c r="J16" s="1145"/>
      <c r="K16" s="1145"/>
      <c r="L16" s="1145"/>
      <c r="M16" s="1145"/>
      <c r="N16" s="1145"/>
      <c r="O16" s="1145"/>
      <c r="P16" s="1145"/>
      <c r="Q16" s="1145"/>
      <c r="R16" s="1145"/>
      <c r="S16" s="1145"/>
      <c r="T16" s="1145"/>
      <c r="U16" s="1145"/>
      <c r="V16" s="1145"/>
      <c r="W16" s="1145"/>
      <c r="X16" s="1145"/>
      <c r="Y16" s="1145"/>
      <c r="Z16" s="1145"/>
      <c r="AA16" s="1145"/>
      <c r="AB16" s="1145"/>
      <c r="AC16" s="1145"/>
      <c r="AD16" s="1145"/>
      <c r="AE16" s="1145"/>
      <c r="AF16" s="1145"/>
      <c r="AG16" s="1145"/>
      <c r="AH16" s="1145"/>
      <c r="AI16" s="1145"/>
      <c r="AJ16" s="1145"/>
      <c r="AK16" s="1145"/>
      <c r="AL16" s="1145"/>
      <c r="AM16" s="1145"/>
      <c r="AN16" s="1145"/>
      <c r="AO16" s="1145"/>
      <c r="AP16" s="1145"/>
      <c r="AQ16" s="1145"/>
      <c r="AR16" s="1145"/>
      <c r="AS16" s="1145"/>
      <c r="AT16" s="1145"/>
      <c r="AU16" s="1145"/>
      <c r="AV16" s="1145"/>
      <c r="AW16" s="1145"/>
      <c r="AX16" s="1145"/>
      <c r="AY16" s="1145"/>
      <c r="AZ16" s="1145"/>
      <c r="BA16" s="1145"/>
      <c r="BB16" s="1145"/>
      <c r="BC16" s="1145"/>
      <c r="BD16" s="1145"/>
      <c r="BE16" s="1145"/>
      <c r="BF16" s="1145"/>
      <c r="BG16" s="1145"/>
      <c r="BH16" s="1145"/>
      <c r="BI16" s="1145"/>
      <c r="BJ16" s="1145"/>
      <c r="BK16" s="1145"/>
      <c r="BL16" s="1145"/>
      <c r="BM16" s="1145"/>
      <c r="BN16" s="1145"/>
      <c r="BO16" s="1145"/>
      <c r="BP16" s="1145"/>
      <c r="BQ16" s="1145"/>
      <c r="BR16" s="1145"/>
      <c r="BS16" s="1145"/>
      <c r="BT16" s="1145"/>
      <c r="BU16" s="1145"/>
      <c r="BV16" s="1145"/>
      <c r="BW16" s="1145"/>
      <c r="BX16" s="1145"/>
      <c r="BY16" s="1145"/>
      <c r="BZ16" s="1145"/>
      <c r="CA16" s="1145"/>
      <c r="CB16" s="1145"/>
      <c r="CC16" s="1145"/>
      <c r="CD16" s="1145"/>
      <c r="CE16" s="1145"/>
      <c r="CF16" s="1145"/>
      <c r="CG16" s="1145"/>
      <c r="CH16" s="1145"/>
      <c r="CI16" s="1145"/>
      <c r="CJ16" s="1145"/>
      <c r="CK16" s="1145"/>
      <c r="CL16" s="1145"/>
      <c r="CM16" s="1145"/>
      <c r="CN16" s="1145"/>
      <c r="CO16" s="1145"/>
      <c r="CP16" s="1145"/>
      <c r="CQ16" s="1145"/>
      <c r="CR16" s="1145"/>
      <c r="CS16" s="1145"/>
      <c r="CT16" s="1145"/>
      <c r="CU16" s="1145"/>
      <c r="CV16" s="1145"/>
      <c r="CW16" s="1145"/>
      <c r="CX16" s="1145"/>
      <c r="CY16" s="1145"/>
      <c r="CZ16" s="1145"/>
      <c r="DA16" s="1145"/>
      <c r="DB16" s="1145"/>
      <c r="DC16" s="1145"/>
      <c r="DD16" s="1145"/>
      <c r="DE16" s="1145"/>
      <c r="DF16" s="1145"/>
      <c r="DG16" s="1145"/>
      <c r="DH16" s="1145"/>
      <c r="DI16" s="1145"/>
      <c r="DJ16" s="1145"/>
      <c r="DK16" s="1145"/>
      <c r="DL16" s="1145"/>
      <c r="DM16" s="1145"/>
      <c r="DN16" s="1145"/>
      <c r="DO16" s="1145"/>
      <c r="DP16" s="1145"/>
      <c r="DQ16" s="1145"/>
      <c r="DR16" s="1145"/>
      <c r="DS16" s="1145"/>
      <c r="DT16" s="1145"/>
      <c r="DU16" s="1145"/>
      <c r="DV16" s="1145"/>
      <c r="DW16" s="1145"/>
      <c r="DX16" s="1145"/>
      <c r="DY16" s="1145"/>
      <c r="DZ16" s="1145"/>
      <c r="EA16" s="1145"/>
      <c r="EB16" s="1145"/>
      <c r="EC16" s="1145"/>
      <c r="ED16" s="1145"/>
      <c r="EE16" s="1145"/>
      <c r="EF16" s="1145"/>
      <c r="EG16" s="1145"/>
      <c r="EH16" s="1145"/>
      <c r="EI16" s="1145"/>
      <c r="EJ16" s="1145"/>
      <c r="EK16" s="1145"/>
      <c r="EL16" s="1145"/>
      <c r="EM16" s="1145"/>
      <c r="EN16" s="1145"/>
      <c r="EO16" s="1145"/>
      <c r="EP16" s="1145"/>
      <c r="EQ16" s="1145"/>
      <c r="ER16" s="1145"/>
      <c r="ES16" s="1145"/>
      <c r="ET16" s="1145"/>
      <c r="EU16" s="1145"/>
      <c r="EV16" s="1145"/>
      <c r="EW16" s="1145"/>
      <c r="EX16" s="1145"/>
      <c r="EY16" s="1145"/>
      <c r="EZ16" s="1145"/>
      <c r="FA16" s="1145"/>
      <c r="FB16" s="1145"/>
      <c r="FC16" s="1145"/>
      <c r="FD16" s="1145"/>
      <c r="FE16" s="1145"/>
      <c r="FF16" s="1145"/>
      <c r="FG16" s="1145"/>
      <c r="FH16" s="1145"/>
      <c r="FI16" s="1145"/>
      <c r="FJ16" s="1145"/>
      <c r="FK16" s="1145"/>
      <c r="FL16" s="1145"/>
      <c r="FM16" s="1145"/>
      <c r="FN16" s="1145"/>
      <c r="FO16" s="1145"/>
      <c r="FP16" s="1145"/>
      <c r="FQ16" s="1145"/>
      <c r="FR16" s="1145"/>
      <c r="FS16" s="1145"/>
      <c r="FT16" s="1145"/>
      <c r="FU16" s="1145"/>
      <c r="FV16" s="1145"/>
      <c r="FW16" s="1145"/>
      <c r="FX16" s="1145"/>
      <c r="FY16" s="1145"/>
      <c r="FZ16" s="1145"/>
      <c r="GA16" s="1145"/>
      <c r="GB16" s="1145"/>
      <c r="GC16" s="1145"/>
      <c r="GD16" s="1145"/>
      <c r="GE16" s="1145"/>
      <c r="GF16" s="1145"/>
      <c r="GG16" s="1145"/>
      <c r="GH16" s="1145"/>
      <c r="GI16" s="1145"/>
      <c r="GJ16" s="1145"/>
      <c r="GK16" s="1145"/>
      <c r="GL16" s="1145"/>
      <c r="GM16" s="1145"/>
      <c r="GN16" s="1145"/>
      <c r="GO16" s="1145"/>
      <c r="GP16" s="1145"/>
      <c r="GQ16" s="1145"/>
      <c r="GR16" s="1145"/>
      <c r="GS16" s="1145"/>
      <c r="GT16" s="1145"/>
      <c r="GU16" s="1145"/>
      <c r="GV16" s="1145"/>
      <c r="GW16" s="1145"/>
      <c r="GX16" s="1145"/>
      <c r="GY16" s="1145"/>
      <c r="GZ16" s="1145"/>
      <c r="HA16" s="1145"/>
      <c r="HB16" s="1145"/>
      <c r="HC16" s="1145"/>
      <c r="HD16" s="1145"/>
      <c r="HE16" s="1145"/>
      <c r="HF16" s="1145"/>
      <c r="HG16" s="1145"/>
      <c r="HH16" s="1145"/>
      <c r="HI16" s="1145"/>
      <c r="HJ16" s="1145"/>
      <c r="HK16" s="1145"/>
      <c r="HL16" s="1145"/>
      <c r="HM16" s="1145"/>
      <c r="HN16" s="1145"/>
      <c r="HO16" s="1145"/>
      <c r="HP16" s="1145"/>
      <c r="HQ16" s="1145"/>
      <c r="HR16" s="1145"/>
      <c r="HS16" s="1145"/>
      <c r="HT16" s="1145"/>
      <c r="HU16" s="1145"/>
      <c r="HV16" s="1145"/>
      <c r="HW16" s="1145"/>
      <c r="HX16" s="1145"/>
      <c r="HY16" s="1145"/>
      <c r="HZ16" s="1145"/>
      <c r="IA16" s="1145"/>
      <c r="IB16" s="1145"/>
      <c r="IC16" s="1145"/>
      <c r="ID16" s="1145"/>
      <c r="IE16" s="1145"/>
      <c r="IF16" s="1145"/>
      <c r="IG16" s="1145"/>
      <c r="IH16" s="1145"/>
      <c r="II16" s="1145"/>
      <c r="IJ16" s="1145"/>
      <c r="IK16" s="1145"/>
      <c r="IL16" s="1145"/>
      <c r="IM16" s="1145"/>
      <c r="IN16" s="1145"/>
      <c r="IO16" s="1145"/>
      <c r="IP16" s="1145"/>
      <c r="IQ16" s="1145"/>
      <c r="IR16" s="1145"/>
    </row>
    <row r="17" spans="1:252">
      <c r="A17" s="1145"/>
      <c r="B17" s="2097"/>
      <c r="C17" s="1173" t="s">
        <v>1239</v>
      </c>
      <c r="D17" s="1167" t="s">
        <v>1225</v>
      </c>
      <c r="E17" s="1163">
        <v>2.3E-2</v>
      </c>
      <c r="F17" s="1167" t="s">
        <v>1224</v>
      </c>
      <c r="G17" s="1157" t="s">
        <v>1276</v>
      </c>
      <c r="H17" s="1148" t="s">
        <v>1238</v>
      </c>
      <c r="I17" s="1145"/>
      <c r="J17" s="1145"/>
      <c r="K17" s="1145"/>
      <c r="L17" s="1145"/>
      <c r="M17" s="1145"/>
      <c r="N17" s="1145"/>
      <c r="O17" s="1145"/>
      <c r="P17" s="1145"/>
      <c r="Q17" s="1145"/>
      <c r="R17" s="1145"/>
      <c r="S17" s="1145"/>
      <c r="T17" s="1145"/>
      <c r="U17" s="1145"/>
      <c r="V17" s="1145"/>
      <c r="W17" s="1145"/>
      <c r="X17" s="1145"/>
      <c r="Y17" s="1145"/>
      <c r="Z17" s="1145"/>
      <c r="AA17" s="1145"/>
      <c r="AB17" s="1145"/>
      <c r="AC17" s="1145"/>
      <c r="AD17" s="1145"/>
      <c r="AE17" s="1145"/>
      <c r="AF17" s="1145"/>
      <c r="AG17" s="1145"/>
      <c r="AH17" s="1145"/>
      <c r="AI17" s="1145"/>
      <c r="AJ17" s="1145"/>
      <c r="AK17" s="1145"/>
      <c r="AL17" s="1145"/>
      <c r="AM17" s="1145"/>
      <c r="AN17" s="1145"/>
      <c r="AO17" s="1145"/>
      <c r="AP17" s="1145"/>
      <c r="AQ17" s="1145"/>
      <c r="AR17" s="1145"/>
      <c r="AS17" s="1145"/>
      <c r="AT17" s="1145"/>
      <c r="AU17" s="1145"/>
      <c r="AV17" s="1145"/>
      <c r="AW17" s="1145"/>
      <c r="AX17" s="1145"/>
      <c r="AY17" s="1145"/>
      <c r="AZ17" s="1145"/>
      <c r="BA17" s="1145"/>
      <c r="BB17" s="1145"/>
      <c r="BC17" s="1145"/>
      <c r="BD17" s="1145"/>
      <c r="BE17" s="1145"/>
      <c r="BF17" s="1145"/>
      <c r="BG17" s="1145"/>
      <c r="BH17" s="1145"/>
      <c r="BI17" s="1145"/>
      <c r="BJ17" s="1145"/>
      <c r="BK17" s="1145"/>
      <c r="BL17" s="1145"/>
      <c r="BM17" s="1145"/>
      <c r="BN17" s="1145"/>
      <c r="BO17" s="1145"/>
      <c r="BP17" s="1145"/>
      <c r="BQ17" s="1145"/>
      <c r="BR17" s="1145"/>
      <c r="BS17" s="1145"/>
      <c r="BT17" s="1145"/>
      <c r="BU17" s="1145"/>
      <c r="BV17" s="1145"/>
      <c r="BW17" s="1145"/>
      <c r="BX17" s="1145"/>
      <c r="BY17" s="1145"/>
      <c r="BZ17" s="1145"/>
      <c r="CA17" s="1145"/>
      <c r="CB17" s="1145"/>
      <c r="CC17" s="1145"/>
      <c r="CD17" s="1145"/>
      <c r="CE17" s="1145"/>
      <c r="CF17" s="1145"/>
      <c r="CG17" s="1145"/>
      <c r="CH17" s="1145"/>
      <c r="CI17" s="1145"/>
      <c r="CJ17" s="1145"/>
      <c r="CK17" s="1145"/>
      <c r="CL17" s="1145"/>
      <c r="CM17" s="1145"/>
      <c r="CN17" s="1145"/>
      <c r="CO17" s="1145"/>
      <c r="CP17" s="1145"/>
      <c r="CQ17" s="1145"/>
      <c r="CR17" s="1145"/>
      <c r="CS17" s="1145"/>
      <c r="CT17" s="1145"/>
      <c r="CU17" s="1145"/>
      <c r="CV17" s="1145"/>
      <c r="CW17" s="1145"/>
      <c r="CX17" s="1145"/>
      <c r="CY17" s="1145"/>
      <c r="CZ17" s="1145"/>
      <c r="DA17" s="1145"/>
      <c r="DB17" s="1145"/>
      <c r="DC17" s="1145"/>
      <c r="DD17" s="1145"/>
      <c r="DE17" s="1145"/>
      <c r="DF17" s="1145"/>
      <c r="DG17" s="1145"/>
      <c r="DH17" s="1145"/>
      <c r="DI17" s="1145"/>
      <c r="DJ17" s="1145"/>
      <c r="DK17" s="1145"/>
      <c r="DL17" s="1145"/>
      <c r="DM17" s="1145"/>
      <c r="DN17" s="1145"/>
      <c r="DO17" s="1145"/>
      <c r="DP17" s="1145"/>
      <c r="DQ17" s="1145"/>
      <c r="DR17" s="1145"/>
      <c r="DS17" s="1145"/>
      <c r="DT17" s="1145"/>
      <c r="DU17" s="1145"/>
      <c r="DV17" s="1145"/>
      <c r="DW17" s="1145"/>
      <c r="DX17" s="1145"/>
      <c r="DY17" s="1145"/>
      <c r="DZ17" s="1145"/>
      <c r="EA17" s="1145"/>
      <c r="EB17" s="1145"/>
      <c r="EC17" s="1145"/>
      <c r="ED17" s="1145"/>
      <c r="EE17" s="1145"/>
      <c r="EF17" s="1145"/>
      <c r="EG17" s="1145"/>
      <c r="EH17" s="1145"/>
      <c r="EI17" s="1145"/>
      <c r="EJ17" s="1145"/>
      <c r="EK17" s="1145"/>
      <c r="EL17" s="1145"/>
      <c r="EM17" s="1145"/>
      <c r="EN17" s="1145"/>
      <c r="EO17" s="1145"/>
      <c r="EP17" s="1145"/>
      <c r="EQ17" s="1145"/>
      <c r="ER17" s="1145"/>
      <c r="ES17" s="1145"/>
      <c r="ET17" s="1145"/>
      <c r="EU17" s="1145"/>
      <c r="EV17" s="1145"/>
      <c r="EW17" s="1145"/>
      <c r="EX17" s="1145"/>
      <c r="EY17" s="1145"/>
      <c r="EZ17" s="1145"/>
      <c r="FA17" s="1145"/>
      <c r="FB17" s="1145"/>
      <c r="FC17" s="1145"/>
      <c r="FD17" s="1145"/>
      <c r="FE17" s="1145"/>
      <c r="FF17" s="1145"/>
      <c r="FG17" s="1145"/>
      <c r="FH17" s="1145"/>
      <c r="FI17" s="1145"/>
      <c r="FJ17" s="1145"/>
      <c r="FK17" s="1145"/>
      <c r="FL17" s="1145"/>
      <c r="FM17" s="1145"/>
      <c r="FN17" s="1145"/>
      <c r="FO17" s="1145"/>
      <c r="FP17" s="1145"/>
      <c r="FQ17" s="1145"/>
      <c r="FR17" s="1145"/>
      <c r="FS17" s="1145"/>
      <c r="FT17" s="1145"/>
      <c r="FU17" s="1145"/>
      <c r="FV17" s="1145"/>
      <c r="FW17" s="1145"/>
      <c r="FX17" s="1145"/>
      <c r="FY17" s="1145"/>
      <c r="FZ17" s="1145"/>
      <c r="GA17" s="1145"/>
      <c r="GB17" s="1145"/>
      <c r="GC17" s="1145"/>
      <c r="GD17" s="1145"/>
      <c r="GE17" s="1145"/>
      <c r="GF17" s="1145"/>
      <c r="GG17" s="1145"/>
      <c r="GH17" s="1145"/>
      <c r="GI17" s="1145"/>
      <c r="GJ17" s="1145"/>
      <c r="GK17" s="1145"/>
      <c r="GL17" s="1145"/>
      <c r="GM17" s="1145"/>
      <c r="GN17" s="1145"/>
      <c r="GO17" s="1145"/>
      <c r="GP17" s="1145"/>
      <c r="GQ17" s="1145"/>
      <c r="GR17" s="1145"/>
      <c r="GS17" s="1145"/>
      <c r="GT17" s="1145"/>
      <c r="GU17" s="1145"/>
      <c r="GV17" s="1145"/>
      <c r="GW17" s="1145"/>
      <c r="GX17" s="1145"/>
      <c r="GY17" s="1145"/>
      <c r="GZ17" s="1145"/>
      <c r="HA17" s="1145"/>
      <c r="HB17" s="1145"/>
      <c r="HC17" s="1145"/>
      <c r="HD17" s="1145"/>
      <c r="HE17" s="1145"/>
      <c r="HF17" s="1145"/>
      <c r="HG17" s="1145"/>
      <c r="HH17" s="1145"/>
      <c r="HI17" s="1145"/>
      <c r="HJ17" s="1145"/>
      <c r="HK17" s="1145"/>
      <c r="HL17" s="1145"/>
      <c r="HM17" s="1145"/>
      <c r="HN17" s="1145"/>
      <c r="HO17" s="1145"/>
      <c r="HP17" s="1145"/>
      <c r="HQ17" s="1145"/>
      <c r="HR17" s="1145"/>
      <c r="HS17" s="1145"/>
      <c r="HT17" s="1145"/>
      <c r="HU17" s="1145"/>
      <c r="HV17" s="1145"/>
      <c r="HW17" s="1145"/>
      <c r="HX17" s="1145"/>
      <c r="HY17" s="1145"/>
      <c r="HZ17" s="1145"/>
      <c r="IA17" s="1145"/>
      <c r="IB17" s="1145"/>
      <c r="IC17" s="1145"/>
      <c r="ID17" s="1145"/>
      <c r="IE17" s="1145"/>
      <c r="IF17" s="1145"/>
      <c r="IG17" s="1145"/>
      <c r="IH17" s="1145"/>
      <c r="II17" s="1145"/>
      <c r="IJ17" s="1145"/>
      <c r="IK17" s="1145"/>
      <c r="IL17" s="1145"/>
      <c r="IM17" s="1145"/>
      <c r="IN17" s="1145"/>
      <c r="IO17" s="1145"/>
      <c r="IP17" s="1145"/>
      <c r="IQ17" s="1145"/>
      <c r="IR17" s="1145"/>
    </row>
    <row r="18" spans="1:252">
      <c r="A18" s="1145"/>
      <c r="B18" s="2097"/>
      <c r="C18" s="1263" t="s">
        <v>1237</v>
      </c>
      <c r="D18" s="1154" t="s">
        <v>1225</v>
      </c>
      <c r="E18" s="1163">
        <v>4.0000000000000001E-3</v>
      </c>
      <c r="F18" s="1154" t="s">
        <v>1224</v>
      </c>
      <c r="G18" s="1157">
        <f>INT((G8+G7+G11)*$E18)</f>
        <v>24423</v>
      </c>
      <c r="H18" s="1148"/>
      <c r="I18" s="1145"/>
      <c r="J18" s="1145"/>
      <c r="K18" s="1145"/>
      <c r="L18" s="1145"/>
      <c r="M18" s="1145"/>
      <c r="N18" s="1145"/>
      <c r="O18" s="1145"/>
      <c r="P18" s="1145"/>
      <c r="Q18" s="1145"/>
      <c r="R18" s="1145"/>
      <c r="S18" s="1145"/>
      <c r="T18" s="1145"/>
      <c r="U18" s="1145"/>
      <c r="V18" s="1145"/>
      <c r="W18" s="1145"/>
      <c r="X18" s="1145"/>
      <c r="Y18" s="1145"/>
      <c r="Z18" s="1145"/>
      <c r="AA18" s="1145"/>
      <c r="AB18" s="1145"/>
      <c r="AC18" s="1145"/>
      <c r="AD18" s="1145"/>
      <c r="AE18" s="1145"/>
      <c r="AF18" s="1145"/>
      <c r="AG18" s="1145"/>
      <c r="AH18" s="1145"/>
      <c r="AI18" s="1145"/>
      <c r="AJ18" s="1145"/>
      <c r="AK18" s="1145"/>
      <c r="AL18" s="1145"/>
      <c r="AM18" s="1145"/>
      <c r="AN18" s="1145"/>
      <c r="AO18" s="1145"/>
      <c r="AP18" s="1145"/>
      <c r="AQ18" s="1145"/>
      <c r="AR18" s="1145"/>
      <c r="AS18" s="1145"/>
      <c r="AT18" s="1145"/>
      <c r="AU18" s="1145"/>
      <c r="AV18" s="1145"/>
      <c r="AW18" s="1145"/>
      <c r="AX18" s="1145"/>
      <c r="AY18" s="1145"/>
      <c r="AZ18" s="1145"/>
      <c r="BA18" s="1145"/>
      <c r="BB18" s="1145"/>
      <c r="BC18" s="1145"/>
      <c r="BD18" s="1145"/>
      <c r="BE18" s="1145"/>
      <c r="BF18" s="1145"/>
      <c r="BG18" s="1145"/>
      <c r="BH18" s="1145"/>
      <c r="BI18" s="1145"/>
      <c r="BJ18" s="1145"/>
      <c r="BK18" s="1145"/>
      <c r="BL18" s="1145"/>
      <c r="BM18" s="1145"/>
      <c r="BN18" s="1145"/>
      <c r="BO18" s="1145"/>
      <c r="BP18" s="1145"/>
      <c r="BQ18" s="1145"/>
      <c r="BR18" s="1145"/>
      <c r="BS18" s="1145"/>
      <c r="BT18" s="1145"/>
      <c r="BU18" s="1145"/>
      <c r="BV18" s="1145"/>
      <c r="BW18" s="1145"/>
      <c r="BX18" s="1145"/>
      <c r="BY18" s="1145"/>
      <c r="BZ18" s="1145"/>
      <c r="CA18" s="1145"/>
      <c r="CB18" s="1145"/>
      <c r="CC18" s="1145"/>
      <c r="CD18" s="1145"/>
      <c r="CE18" s="1145"/>
      <c r="CF18" s="1145"/>
      <c r="CG18" s="1145"/>
      <c r="CH18" s="1145"/>
      <c r="CI18" s="1145"/>
      <c r="CJ18" s="1145"/>
      <c r="CK18" s="1145"/>
      <c r="CL18" s="1145"/>
      <c r="CM18" s="1145"/>
      <c r="CN18" s="1145"/>
      <c r="CO18" s="1145"/>
      <c r="CP18" s="1145"/>
      <c r="CQ18" s="1145"/>
      <c r="CR18" s="1145"/>
      <c r="CS18" s="1145"/>
      <c r="CT18" s="1145"/>
      <c r="CU18" s="1145"/>
      <c r="CV18" s="1145"/>
      <c r="CW18" s="1145"/>
      <c r="CX18" s="1145"/>
      <c r="CY18" s="1145"/>
      <c r="CZ18" s="1145"/>
      <c r="DA18" s="1145"/>
      <c r="DB18" s="1145"/>
      <c r="DC18" s="1145"/>
      <c r="DD18" s="1145"/>
      <c r="DE18" s="1145"/>
      <c r="DF18" s="1145"/>
      <c r="DG18" s="1145"/>
      <c r="DH18" s="1145"/>
      <c r="DI18" s="1145"/>
      <c r="DJ18" s="1145"/>
      <c r="DK18" s="1145"/>
      <c r="DL18" s="1145"/>
      <c r="DM18" s="1145"/>
      <c r="DN18" s="1145"/>
      <c r="DO18" s="1145"/>
      <c r="DP18" s="1145"/>
      <c r="DQ18" s="1145"/>
      <c r="DR18" s="1145"/>
      <c r="DS18" s="1145"/>
      <c r="DT18" s="1145"/>
      <c r="DU18" s="1145"/>
      <c r="DV18" s="1145"/>
      <c r="DW18" s="1145"/>
      <c r="DX18" s="1145"/>
      <c r="DY18" s="1145"/>
      <c r="DZ18" s="1145"/>
      <c r="EA18" s="1145"/>
      <c r="EB18" s="1145"/>
      <c r="EC18" s="1145"/>
      <c r="ED18" s="1145"/>
      <c r="EE18" s="1145"/>
      <c r="EF18" s="1145"/>
      <c r="EG18" s="1145"/>
      <c r="EH18" s="1145"/>
      <c r="EI18" s="1145"/>
      <c r="EJ18" s="1145"/>
      <c r="EK18" s="1145"/>
      <c r="EL18" s="1145"/>
      <c r="EM18" s="1145"/>
      <c r="EN18" s="1145"/>
      <c r="EO18" s="1145"/>
      <c r="EP18" s="1145"/>
      <c r="EQ18" s="1145"/>
      <c r="ER18" s="1145"/>
      <c r="ES18" s="1145"/>
      <c r="ET18" s="1145"/>
      <c r="EU18" s="1145"/>
      <c r="EV18" s="1145"/>
      <c r="EW18" s="1145"/>
      <c r="EX18" s="1145"/>
      <c r="EY18" s="1145"/>
      <c r="EZ18" s="1145"/>
      <c r="FA18" s="1145"/>
      <c r="FB18" s="1145"/>
      <c r="FC18" s="1145"/>
      <c r="FD18" s="1145"/>
      <c r="FE18" s="1145"/>
      <c r="FF18" s="1145"/>
      <c r="FG18" s="1145"/>
      <c r="FH18" s="1145"/>
      <c r="FI18" s="1145"/>
      <c r="FJ18" s="1145"/>
      <c r="FK18" s="1145"/>
      <c r="FL18" s="1145"/>
      <c r="FM18" s="1145"/>
      <c r="FN18" s="1145"/>
      <c r="FO18" s="1145"/>
      <c r="FP18" s="1145"/>
      <c r="FQ18" s="1145"/>
      <c r="FR18" s="1145"/>
      <c r="FS18" s="1145"/>
      <c r="FT18" s="1145"/>
      <c r="FU18" s="1145"/>
      <c r="FV18" s="1145"/>
      <c r="FW18" s="1145"/>
      <c r="FX18" s="1145"/>
      <c r="FY18" s="1145"/>
      <c r="FZ18" s="1145"/>
      <c r="GA18" s="1145"/>
      <c r="GB18" s="1145"/>
      <c r="GC18" s="1145"/>
      <c r="GD18" s="1145"/>
      <c r="GE18" s="1145"/>
      <c r="GF18" s="1145"/>
      <c r="GG18" s="1145"/>
      <c r="GH18" s="1145"/>
      <c r="GI18" s="1145"/>
      <c r="GJ18" s="1145"/>
      <c r="GK18" s="1145"/>
      <c r="GL18" s="1145"/>
      <c r="GM18" s="1145"/>
      <c r="GN18" s="1145"/>
      <c r="GO18" s="1145"/>
      <c r="GP18" s="1145"/>
      <c r="GQ18" s="1145"/>
      <c r="GR18" s="1145"/>
      <c r="GS18" s="1145"/>
      <c r="GT18" s="1145"/>
      <c r="GU18" s="1145"/>
      <c r="GV18" s="1145"/>
      <c r="GW18" s="1145"/>
      <c r="GX18" s="1145"/>
      <c r="GY18" s="1145"/>
      <c r="GZ18" s="1145"/>
      <c r="HA18" s="1145"/>
      <c r="HB18" s="1145"/>
      <c r="HC18" s="1145"/>
      <c r="HD18" s="1145"/>
      <c r="HE18" s="1145"/>
      <c r="HF18" s="1145"/>
      <c r="HG18" s="1145"/>
      <c r="HH18" s="1145"/>
      <c r="HI18" s="1145"/>
      <c r="HJ18" s="1145"/>
      <c r="HK18" s="1145"/>
      <c r="HL18" s="1145"/>
      <c r="HM18" s="1145"/>
      <c r="HN18" s="1145"/>
      <c r="HO18" s="1145"/>
      <c r="HP18" s="1145"/>
      <c r="HQ18" s="1145"/>
      <c r="HR18" s="1145"/>
      <c r="HS18" s="1145"/>
      <c r="HT18" s="1145"/>
      <c r="HU18" s="1145"/>
      <c r="HV18" s="1145"/>
      <c r="HW18" s="1145"/>
      <c r="HX18" s="1145"/>
      <c r="HY18" s="1145"/>
      <c r="HZ18" s="1145"/>
      <c r="IA18" s="1145"/>
      <c r="IB18" s="1145"/>
      <c r="IC18" s="1145"/>
      <c r="ID18" s="1145"/>
      <c r="IE18" s="1145"/>
      <c r="IF18" s="1145"/>
      <c r="IG18" s="1145"/>
      <c r="IH18" s="1145"/>
      <c r="II18" s="1145"/>
      <c r="IJ18" s="1145"/>
      <c r="IK18" s="1145"/>
      <c r="IL18" s="1145"/>
      <c r="IM18" s="1145"/>
      <c r="IN18" s="1145"/>
      <c r="IO18" s="1145"/>
      <c r="IP18" s="1145"/>
      <c r="IQ18" s="1145"/>
      <c r="IR18" s="1145"/>
    </row>
    <row r="19" spans="1:252">
      <c r="A19" s="1145"/>
      <c r="B19" s="2097"/>
      <c r="C19" s="1173" t="s">
        <v>1236</v>
      </c>
      <c r="D19" s="1154" t="s">
        <v>1225</v>
      </c>
      <c r="E19" s="1163">
        <v>3.15E-2</v>
      </c>
      <c r="F19" s="1154" t="s">
        <v>1224</v>
      </c>
      <c r="G19" s="1157">
        <f>INT(G8+G7)*$E19</f>
        <v>160075.503</v>
      </c>
      <c r="H19" s="1148"/>
      <c r="I19" s="1145"/>
      <c r="J19" s="1145"/>
      <c r="K19" s="1145"/>
      <c r="L19" s="1145"/>
      <c r="M19" s="1145"/>
      <c r="N19" s="1145"/>
      <c r="O19" s="1145"/>
      <c r="P19" s="1145"/>
      <c r="Q19" s="1145"/>
      <c r="R19" s="1145"/>
      <c r="S19" s="1145"/>
      <c r="T19" s="1145"/>
      <c r="U19" s="1145"/>
      <c r="V19" s="1145"/>
      <c r="W19" s="1145"/>
      <c r="X19" s="1145"/>
      <c r="Y19" s="1145"/>
      <c r="Z19" s="1145"/>
      <c r="AA19" s="1145"/>
      <c r="AB19" s="1145"/>
      <c r="AC19" s="1145"/>
      <c r="AD19" s="1145"/>
      <c r="AE19" s="1145"/>
      <c r="AF19" s="1145"/>
      <c r="AG19" s="1145"/>
      <c r="AH19" s="1145"/>
      <c r="AI19" s="1145"/>
      <c r="AJ19" s="1145"/>
      <c r="AK19" s="1145"/>
      <c r="AL19" s="1145"/>
      <c r="AM19" s="1145"/>
      <c r="AN19" s="1145"/>
      <c r="AO19" s="1145"/>
      <c r="AP19" s="1145"/>
      <c r="AQ19" s="1145"/>
      <c r="AR19" s="1145"/>
      <c r="AS19" s="1145"/>
      <c r="AT19" s="1145"/>
      <c r="AU19" s="1145"/>
      <c r="AV19" s="1145"/>
      <c r="AW19" s="1145"/>
      <c r="AX19" s="1145"/>
      <c r="AY19" s="1145"/>
      <c r="AZ19" s="1145"/>
      <c r="BA19" s="1145"/>
      <c r="BB19" s="1145"/>
      <c r="BC19" s="1145"/>
      <c r="BD19" s="1145"/>
      <c r="BE19" s="1145"/>
      <c r="BF19" s="1145"/>
      <c r="BG19" s="1145"/>
      <c r="BH19" s="1145"/>
      <c r="BI19" s="1145"/>
      <c r="BJ19" s="1145"/>
      <c r="BK19" s="1145"/>
      <c r="BL19" s="1145"/>
      <c r="BM19" s="1145"/>
      <c r="BN19" s="1145"/>
      <c r="BO19" s="1145"/>
      <c r="BP19" s="1145"/>
      <c r="BQ19" s="1145"/>
      <c r="BR19" s="1145"/>
      <c r="BS19" s="1145"/>
      <c r="BT19" s="1145"/>
      <c r="BU19" s="1145"/>
      <c r="BV19" s="1145"/>
      <c r="BW19" s="1145"/>
      <c r="BX19" s="1145"/>
      <c r="BY19" s="1145"/>
      <c r="BZ19" s="1145"/>
      <c r="CA19" s="1145"/>
      <c r="CB19" s="1145"/>
      <c r="CC19" s="1145"/>
      <c r="CD19" s="1145"/>
      <c r="CE19" s="1145"/>
      <c r="CF19" s="1145"/>
      <c r="CG19" s="1145"/>
      <c r="CH19" s="1145"/>
      <c r="CI19" s="1145"/>
      <c r="CJ19" s="1145"/>
      <c r="CK19" s="1145"/>
      <c r="CL19" s="1145"/>
      <c r="CM19" s="1145"/>
      <c r="CN19" s="1145"/>
      <c r="CO19" s="1145"/>
      <c r="CP19" s="1145"/>
      <c r="CQ19" s="1145"/>
      <c r="CR19" s="1145"/>
      <c r="CS19" s="1145"/>
      <c r="CT19" s="1145"/>
      <c r="CU19" s="1145"/>
      <c r="CV19" s="1145"/>
      <c r="CW19" s="1145"/>
      <c r="CX19" s="1145"/>
      <c r="CY19" s="1145"/>
      <c r="CZ19" s="1145"/>
      <c r="DA19" s="1145"/>
      <c r="DB19" s="1145"/>
      <c r="DC19" s="1145"/>
      <c r="DD19" s="1145"/>
      <c r="DE19" s="1145"/>
      <c r="DF19" s="1145"/>
      <c r="DG19" s="1145"/>
      <c r="DH19" s="1145"/>
      <c r="DI19" s="1145"/>
      <c r="DJ19" s="1145"/>
      <c r="DK19" s="1145"/>
      <c r="DL19" s="1145"/>
      <c r="DM19" s="1145"/>
      <c r="DN19" s="1145"/>
      <c r="DO19" s="1145"/>
      <c r="DP19" s="1145"/>
      <c r="DQ19" s="1145"/>
      <c r="DR19" s="1145"/>
      <c r="DS19" s="1145"/>
      <c r="DT19" s="1145"/>
      <c r="DU19" s="1145"/>
      <c r="DV19" s="1145"/>
      <c r="DW19" s="1145"/>
      <c r="DX19" s="1145"/>
      <c r="DY19" s="1145"/>
      <c r="DZ19" s="1145"/>
      <c r="EA19" s="1145"/>
      <c r="EB19" s="1145"/>
      <c r="EC19" s="1145"/>
      <c r="ED19" s="1145"/>
      <c r="EE19" s="1145"/>
      <c r="EF19" s="1145"/>
      <c r="EG19" s="1145"/>
      <c r="EH19" s="1145"/>
      <c r="EI19" s="1145"/>
      <c r="EJ19" s="1145"/>
      <c r="EK19" s="1145"/>
      <c r="EL19" s="1145"/>
      <c r="EM19" s="1145"/>
      <c r="EN19" s="1145"/>
      <c r="EO19" s="1145"/>
      <c r="EP19" s="1145"/>
      <c r="EQ19" s="1145"/>
      <c r="ER19" s="1145"/>
      <c r="ES19" s="1145"/>
      <c r="ET19" s="1145"/>
      <c r="EU19" s="1145"/>
      <c r="EV19" s="1145"/>
      <c r="EW19" s="1145"/>
      <c r="EX19" s="1145"/>
      <c r="EY19" s="1145"/>
      <c r="EZ19" s="1145"/>
      <c r="FA19" s="1145"/>
      <c r="FB19" s="1145"/>
      <c r="FC19" s="1145"/>
      <c r="FD19" s="1145"/>
      <c r="FE19" s="1145"/>
      <c r="FF19" s="1145"/>
      <c r="FG19" s="1145"/>
      <c r="FH19" s="1145"/>
      <c r="FI19" s="1145"/>
      <c r="FJ19" s="1145"/>
      <c r="FK19" s="1145"/>
      <c r="FL19" s="1145"/>
      <c r="FM19" s="1145"/>
      <c r="FN19" s="1145"/>
      <c r="FO19" s="1145"/>
      <c r="FP19" s="1145"/>
      <c r="FQ19" s="1145"/>
      <c r="FR19" s="1145"/>
      <c r="FS19" s="1145"/>
      <c r="FT19" s="1145"/>
      <c r="FU19" s="1145"/>
      <c r="FV19" s="1145"/>
      <c r="FW19" s="1145"/>
      <c r="FX19" s="1145"/>
      <c r="FY19" s="1145"/>
      <c r="FZ19" s="1145"/>
      <c r="GA19" s="1145"/>
      <c r="GB19" s="1145"/>
      <c r="GC19" s="1145"/>
      <c r="GD19" s="1145"/>
      <c r="GE19" s="1145"/>
      <c r="GF19" s="1145"/>
      <c r="GG19" s="1145"/>
      <c r="GH19" s="1145"/>
      <c r="GI19" s="1145"/>
      <c r="GJ19" s="1145"/>
      <c r="GK19" s="1145"/>
      <c r="GL19" s="1145"/>
      <c r="GM19" s="1145"/>
      <c r="GN19" s="1145"/>
      <c r="GO19" s="1145"/>
      <c r="GP19" s="1145"/>
      <c r="GQ19" s="1145"/>
      <c r="GR19" s="1145"/>
      <c r="GS19" s="1145"/>
      <c r="GT19" s="1145"/>
      <c r="GU19" s="1145"/>
      <c r="GV19" s="1145"/>
      <c r="GW19" s="1145"/>
      <c r="GX19" s="1145"/>
      <c r="GY19" s="1145"/>
      <c r="GZ19" s="1145"/>
      <c r="HA19" s="1145"/>
      <c r="HB19" s="1145"/>
      <c r="HC19" s="1145"/>
      <c r="HD19" s="1145"/>
      <c r="HE19" s="1145"/>
      <c r="HF19" s="1145"/>
      <c r="HG19" s="1145"/>
      <c r="HH19" s="1145"/>
      <c r="HI19" s="1145"/>
      <c r="HJ19" s="1145"/>
      <c r="HK19" s="1145"/>
      <c r="HL19" s="1145"/>
      <c r="HM19" s="1145"/>
      <c r="HN19" s="1145"/>
      <c r="HO19" s="1145"/>
      <c r="HP19" s="1145"/>
      <c r="HQ19" s="1145"/>
      <c r="HR19" s="1145"/>
      <c r="HS19" s="1145"/>
      <c r="HT19" s="1145"/>
      <c r="HU19" s="1145"/>
      <c r="HV19" s="1145"/>
      <c r="HW19" s="1145"/>
      <c r="HX19" s="1145"/>
      <c r="HY19" s="1145"/>
      <c r="HZ19" s="1145"/>
      <c r="IA19" s="1145"/>
      <c r="IB19" s="1145"/>
      <c r="IC19" s="1145"/>
      <c r="ID19" s="1145"/>
      <c r="IE19" s="1145"/>
      <c r="IF19" s="1145"/>
      <c r="IG19" s="1145"/>
      <c r="IH19" s="1145"/>
      <c r="II19" s="1145"/>
      <c r="IJ19" s="1145"/>
      <c r="IK19" s="1145"/>
      <c r="IL19" s="1145"/>
      <c r="IM19" s="1145"/>
      <c r="IN19" s="1145"/>
      <c r="IO19" s="1145"/>
      <c r="IP19" s="1145"/>
      <c r="IQ19" s="1145"/>
      <c r="IR19" s="1145"/>
    </row>
    <row r="20" spans="1:252">
      <c r="A20" s="1145"/>
      <c r="B20" s="2097"/>
      <c r="C20" s="1263" t="s">
        <v>1235</v>
      </c>
      <c r="D20" s="1154" t="s">
        <v>1225</v>
      </c>
      <c r="E20" s="1163">
        <v>5.5E-2</v>
      </c>
      <c r="F20" s="1154" t="s">
        <v>1224</v>
      </c>
      <c r="G20" s="1157">
        <f>INT((G10+G7)*$E20)</f>
        <v>327702</v>
      </c>
      <c r="H20" s="1148"/>
      <c r="I20" s="1145"/>
      <c r="J20" s="1145"/>
      <c r="K20" s="1145"/>
      <c r="L20" s="1145"/>
      <c r="M20" s="1145"/>
      <c r="N20" s="1145"/>
      <c r="O20" s="1145"/>
      <c r="P20" s="1145"/>
      <c r="Q20" s="1145"/>
      <c r="R20" s="1145"/>
      <c r="S20" s="1145"/>
      <c r="T20" s="1145"/>
      <c r="U20" s="1145"/>
      <c r="V20" s="1145"/>
      <c r="W20" s="1145"/>
      <c r="X20" s="1145"/>
      <c r="Y20" s="1145"/>
      <c r="Z20" s="1145"/>
      <c r="AA20" s="1145"/>
      <c r="AB20" s="1145"/>
      <c r="AC20" s="1145"/>
      <c r="AD20" s="1145"/>
      <c r="AE20" s="1145"/>
      <c r="AF20" s="1145"/>
      <c r="AG20" s="1145"/>
      <c r="AH20" s="1145"/>
      <c r="AI20" s="1145"/>
      <c r="AJ20" s="1145"/>
      <c r="AK20" s="1145"/>
      <c r="AL20" s="1145"/>
      <c r="AM20" s="1145"/>
      <c r="AN20" s="1145"/>
      <c r="AO20" s="1145"/>
      <c r="AP20" s="1145"/>
      <c r="AQ20" s="1145"/>
      <c r="AR20" s="1145"/>
      <c r="AS20" s="1145"/>
      <c r="AT20" s="1145"/>
      <c r="AU20" s="1145"/>
      <c r="AV20" s="1145"/>
      <c r="AW20" s="1145"/>
      <c r="AX20" s="1145"/>
      <c r="AY20" s="1145"/>
      <c r="AZ20" s="1145"/>
      <c r="BA20" s="1145"/>
      <c r="BB20" s="1145"/>
      <c r="BC20" s="1145"/>
      <c r="BD20" s="1145"/>
      <c r="BE20" s="1145"/>
      <c r="BF20" s="1145"/>
      <c r="BG20" s="1145"/>
      <c r="BH20" s="1145"/>
      <c r="BI20" s="1145"/>
      <c r="BJ20" s="1145"/>
      <c r="BK20" s="1145"/>
      <c r="BL20" s="1145"/>
      <c r="BM20" s="1145"/>
      <c r="BN20" s="1145"/>
      <c r="BO20" s="1145"/>
      <c r="BP20" s="1145"/>
      <c r="BQ20" s="1145"/>
      <c r="BR20" s="1145"/>
      <c r="BS20" s="1145"/>
      <c r="BT20" s="1145"/>
      <c r="BU20" s="1145"/>
      <c r="BV20" s="1145"/>
      <c r="BW20" s="1145"/>
      <c r="BX20" s="1145"/>
      <c r="BY20" s="1145"/>
      <c r="BZ20" s="1145"/>
      <c r="CA20" s="1145"/>
      <c r="CB20" s="1145"/>
      <c r="CC20" s="1145"/>
      <c r="CD20" s="1145"/>
      <c r="CE20" s="1145"/>
      <c r="CF20" s="1145"/>
      <c r="CG20" s="1145"/>
      <c r="CH20" s="1145"/>
      <c r="CI20" s="1145"/>
      <c r="CJ20" s="1145"/>
      <c r="CK20" s="1145"/>
      <c r="CL20" s="1145"/>
      <c r="CM20" s="1145"/>
      <c r="CN20" s="1145"/>
      <c r="CO20" s="1145"/>
      <c r="CP20" s="1145"/>
      <c r="CQ20" s="1145"/>
      <c r="CR20" s="1145"/>
      <c r="CS20" s="1145"/>
      <c r="CT20" s="1145"/>
      <c r="CU20" s="1145"/>
      <c r="CV20" s="1145"/>
      <c r="CW20" s="1145"/>
      <c r="CX20" s="1145"/>
      <c r="CY20" s="1145"/>
      <c r="CZ20" s="1145"/>
      <c r="DA20" s="1145"/>
      <c r="DB20" s="1145"/>
      <c r="DC20" s="1145"/>
      <c r="DD20" s="1145"/>
      <c r="DE20" s="1145"/>
      <c r="DF20" s="1145"/>
      <c r="DG20" s="1145"/>
      <c r="DH20" s="1145"/>
      <c r="DI20" s="1145"/>
      <c r="DJ20" s="1145"/>
      <c r="DK20" s="1145"/>
      <c r="DL20" s="1145"/>
      <c r="DM20" s="1145"/>
      <c r="DN20" s="1145"/>
      <c r="DO20" s="1145"/>
      <c r="DP20" s="1145"/>
      <c r="DQ20" s="1145"/>
      <c r="DR20" s="1145"/>
      <c r="DS20" s="1145"/>
      <c r="DT20" s="1145"/>
      <c r="DU20" s="1145"/>
      <c r="DV20" s="1145"/>
      <c r="DW20" s="1145"/>
      <c r="DX20" s="1145"/>
      <c r="DY20" s="1145"/>
      <c r="DZ20" s="1145"/>
      <c r="EA20" s="1145"/>
      <c r="EB20" s="1145"/>
      <c r="EC20" s="1145"/>
      <c r="ED20" s="1145"/>
      <c r="EE20" s="1145"/>
      <c r="EF20" s="1145"/>
      <c r="EG20" s="1145"/>
      <c r="EH20" s="1145"/>
      <c r="EI20" s="1145"/>
      <c r="EJ20" s="1145"/>
      <c r="EK20" s="1145"/>
      <c r="EL20" s="1145"/>
      <c r="EM20" s="1145"/>
      <c r="EN20" s="1145"/>
      <c r="EO20" s="1145"/>
      <c r="EP20" s="1145"/>
      <c r="EQ20" s="1145"/>
      <c r="ER20" s="1145"/>
      <c r="ES20" s="1145"/>
      <c r="ET20" s="1145"/>
      <c r="EU20" s="1145"/>
      <c r="EV20" s="1145"/>
      <c r="EW20" s="1145"/>
      <c r="EX20" s="1145"/>
      <c r="EY20" s="1145"/>
      <c r="EZ20" s="1145"/>
      <c r="FA20" s="1145"/>
      <c r="FB20" s="1145"/>
      <c r="FC20" s="1145"/>
      <c r="FD20" s="1145"/>
      <c r="FE20" s="1145"/>
      <c r="FF20" s="1145"/>
      <c r="FG20" s="1145"/>
      <c r="FH20" s="1145"/>
      <c r="FI20" s="1145"/>
      <c r="FJ20" s="1145"/>
      <c r="FK20" s="1145"/>
      <c r="FL20" s="1145"/>
      <c r="FM20" s="1145"/>
      <c r="FN20" s="1145"/>
      <c r="FO20" s="1145"/>
      <c r="FP20" s="1145"/>
      <c r="FQ20" s="1145"/>
      <c r="FR20" s="1145"/>
      <c r="FS20" s="1145"/>
      <c r="FT20" s="1145"/>
      <c r="FU20" s="1145"/>
      <c r="FV20" s="1145"/>
      <c r="FW20" s="1145"/>
      <c r="FX20" s="1145"/>
      <c r="FY20" s="1145"/>
      <c r="FZ20" s="1145"/>
      <c r="GA20" s="1145"/>
      <c r="GB20" s="1145"/>
      <c r="GC20" s="1145"/>
      <c r="GD20" s="1145"/>
      <c r="GE20" s="1145"/>
      <c r="GF20" s="1145"/>
      <c r="GG20" s="1145"/>
      <c r="GH20" s="1145"/>
      <c r="GI20" s="1145"/>
      <c r="GJ20" s="1145"/>
      <c r="GK20" s="1145"/>
      <c r="GL20" s="1145"/>
      <c r="GM20" s="1145"/>
      <c r="GN20" s="1145"/>
      <c r="GO20" s="1145"/>
      <c r="GP20" s="1145"/>
      <c r="GQ20" s="1145"/>
      <c r="GR20" s="1145"/>
      <c r="GS20" s="1145"/>
      <c r="GT20" s="1145"/>
      <c r="GU20" s="1145"/>
      <c r="GV20" s="1145"/>
      <c r="GW20" s="1145"/>
      <c r="GX20" s="1145"/>
      <c r="GY20" s="1145"/>
      <c r="GZ20" s="1145"/>
      <c r="HA20" s="1145"/>
      <c r="HB20" s="1145"/>
      <c r="HC20" s="1145"/>
      <c r="HD20" s="1145"/>
      <c r="HE20" s="1145"/>
      <c r="HF20" s="1145"/>
      <c r="HG20" s="1145"/>
      <c r="HH20" s="1145"/>
      <c r="HI20" s="1145"/>
      <c r="HJ20" s="1145"/>
      <c r="HK20" s="1145"/>
      <c r="HL20" s="1145"/>
      <c r="HM20" s="1145"/>
      <c r="HN20" s="1145"/>
      <c r="HO20" s="1145"/>
      <c r="HP20" s="1145"/>
      <c r="HQ20" s="1145"/>
      <c r="HR20" s="1145"/>
      <c r="HS20" s="1145"/>
      <c r="HT20" s="1145"/>
      <c r="HU20" s="1145"/>
      <c r="HV20" s="1145"/>
      <c r="HW20" s="1145"/>
      <c r="HX20" s="1145"/>
      <c r="HY20" s="1145"/>
      <c r="HZ20" s="1145"/>
      <c r="IA20" s="1145"/>
      <c r="IB20" s="1145"/>
      <c r="IC20" s="1145"/>
      <c r="ID20" s="1145"/>
      <c r="IE20" s="1145"/>
      <c r="IF20" s="1145"/>
      <c r="IG20" s="1145"/>
      <c r="IH20" s="1145"/>
      <c r="II20" s="1145"/>
      <c r="IJ20" s="1145"/>
      <c r="IK20" s="1145"/>
      <c r="IL20" s="1145"/>
      <c r="IM20" s="1145"/>
      <c r="IN20" s="1145"/>
      <c r="IO20" s="1145"/>
      <c r="IP20" s="1145"/>
      <c r="IQ20" s="1145"/>
      <c r="IR20" s="1145"/>
    </row>
    <row r="21" spans="1:252">
      <c r="A21" s="1145"/>
      <c r="B21" s="2097"/>
      <c r="C21" s="1173" t="s">
        <v>1714</v>
      </c>
      <c r="D21" s="1154" t="s">
        <v>1225</v>
      </c>
      <c r="E21" s="1166">
        <v>8.0999999999999996E-4</v>
      </c>
      <c r="F21" s="1154" t="s">
        <v>1224</v>
      </c>
      <c r="G21" s="1157">
        <f>INT((G7+G8+G11)*$E21)</f>
        <v>4945</v>
      </c>
      <c r="H21" s="1148"/>
      <c r="I21" s="1145"/>
      <c r="J21" s="1145"/>
      <c r="K21" s="1145"/>
      <c r="L21" s="1145"/>
      <c r="M21" s="1145"/>
      <c r="N21" s="1145"/>
      <c r="O21" s="1145"/>
      <c r="P21" s="1145"/>
      <c r="Q21" s="1145"/>
      <c r="R21" s="1145"/>
      <c r="S21" s="1145"/>
      <c r="T21" s="1145"/>
      <c r="U21" s="1145"/>
      <c r="V21" s="1145"/>
      <c r="W21" s="1145"/>
      <c r="X21" s="1145"/>
      <c r="Y21" s="1145"/>
      <c r="Z21" s="1145"/>
      <c r="AA21" s="1145"/>
      <c r="AB21" s="1145"/>
      <c r="AC21" s="1145"/>
      <c r="AD21" s="1145"/>
      <c r="AE21" s="1145"/>
      <c r="AF21" s="1145"/>
      <c r="AG21" s="1145"/>
      <c r="AH21" s="1145"/>
      <c r="AI21" s="1145"/>
      <c r="AJ21" s="1145"/>
      <c r="AK21" s="1145"/>
      <c r="AL21" s="1145"/>
      <c r="AM21" s="1145"/>
      <c r="AN21" s="1145"/>
      <c r="AO21" s="1145"/>
      <c r="AP21" s="1145"/>
      <c r="AQ21" s="1145"/>
      <c r="AR21" s="1145"/>
      <c r="AS21" s="1145"/>
      <c r="AT21" s="1145"/>
      <c r="AU21" s="1145"/>
      <c r="AV21" s="1145"/>
      <c r="AW21" s="1145"/>
      <c r="AX21" s="1145"/>
      <c r="AY21" s="1145"/>
      <c r="AZ21" s="1145"/>
      <c r="BA21" s="1145"/>
      <c r="BB21" s="1145"/>
      <c r="BC21" s="1145"/>
      <c r="BD21" s="1145"/>
      <c r="BE21" s="1145"/>
      <c r="BF21" s="1145"/>
      <c r="BG21" s="1145"/>
      <c r="BH21" s="1145"/>
      <c r="BI21" s="1145"/>
      <c r="BJ21" s="1145"/>
      <c r="BK21" s="1145"/>
      <c r="BL21" s="1145"/>
      <c r="BM21" s="1145"/>
      <c r="BN21" s="1145"/>
      <c r="BO21" s="1145"/>
      <c r="BP21" s="1145"/>
      <c r="BQ21" s="1145"/>
      <c r="BR21" s="1145"/>
      <c r="BS21" s="1145"/>
      <c r="BT21" s="1145"/>
      <c r="BU21" s="1145"/>
      <c r="BV21" s="1145"/>
      <c r="BW21" s="1145"/>
      <c r="BX21" s="1145"/>
      <c r="BY21" s="1145"/>
      <c r="BZ21" s="1145"/>
      <c r="CA21" s="1145"/>
      <c r="CB21" s="1145"/>
      <c r="CC21" s="1145"/>
      <c r="CD21" s="1145"/>
      <c r="CE21" s="1145"/>
      <c r="CF21" s="1145"/>
      <c r="CG21" s="1145"/>
      <c r="CH21" s="1145"/>
      <c r="CI21" s="1145"/>
      <c r="CJ21" s="1145"/>
      <c r="CK21" s="1145"/>
      <c r="CL21" s="1145"/>
      <c r="CM21" s="1145"/>
      <c r="CN21" s="1145"/>
      <c r="CO21" s="1145"/>
      <c r="CP21" s="1145"/>
      <c r="CQ21" s="1145"/>
      <c r="CR21" s="1145"/>
      <c r="CS21" s="1145"/>
      <c r="CT21" s="1145"/>
      <c r="CU21" s="1145"/>
      <c r="CV21" s="1145"/>
      <c r="CW21" s="1145"/>
      <c r="CX21" s="1145"/>
      <c r="CY21" s="1145"/>
      <c r="CZ21" s="1145"/>
      <c r="DA21" s="1145"/>
      <c r="DB21" s="1145"/>
      <c r="DC21" s="1145"/>
      <c r="DD21" s="1145"/>
      <c r="DE21" s="1145"/>
      <c r="DF21" s="1145"/>
      <c r="DG21" s="1145"/>
      <c r="DH21" s="1145"/>
      <c r="DI21" s="1145"/>
      <c r="DJ21" s="1145"/>
      <c r="DK21" s="1145"/>
      <c r="DL21" s="1145"/>
      <c r="DM21" s="1145"/>
      <c r="DN21" s="1145"/>
      <c r="DO21" s="1145"/>
      <c r="DP21" s="1145"/>
      <c r="DQ21" s="1145"/>
      <c r="DR21" s="1145"/>
      <c r="DS21" s="1145"/>
      <c r="DT21" s="1145"/>
      <c r="DU21" s="1145"/>
      <c r="DV21" s="1145"/>
      <c r="DW21" s="1145"/>
      <c r="DX21" s="1145"/>
      <c r="DY21" s="1145"/>
      <c r="DZ21" s="1145"/>
      <c r="EA21" s="1145"/>
      <c r="EB21" s="1145"/>
      <c r="EC21" s="1145"/>
      <c r="ED21" s="1145"/>
      <c r="EE21" s="1145"/>
      <c r="EF21" s="1145"/>
      <c r="EG21" s="1145"/>
      <c r="EH21" s="1145"/>
      <c r="EI21" s="1145"/>
      <c r="EJ21" s="1145"/>
      <c r="EK21" s="1145"/>
      <c r="EL21" s="1145"/>
      <c r="EM21" s="1145"/>
      <c r="EN21" s="1145"/>
      <c r="EO21" s="1145"/>
      <c r="EP21" s="1145"/>
      <c r="EQ21" s="1145"/>
      <c r="ER21" s="1145"/>
      <c r="ES21" s="1145"/>
      <c r="ET21" s="1145"/>
      <c r="EU21" s="1145"/>
      <c r="EV21" s="1145"/>
      <c r="EW21" s="1145"/>
      <c r="EX21" s="1145"/>
      <c r="EY21" s="1145"/>
      <c r="EZ21" s="1145"/>
      <c r="FA21" s="1145"/>
      <c r="FB21" s="1145"/>
      <c r="FC21" s="1145"/>
      <c r="FD21" s="1145"/>
      <c r="FE21" s="1145"/>
      <c r="FF21" s="1145"/>
      <c r="FG21" s="1145"/>
      <c r="FH21" s="1145"/>
      <c r="FI21" s="1145"/>
      <c r="FJ21" s="1145"/>
      <c r="FK21" s="1145"/>
      <c r="FL21" s="1145"/>
      <c r="FM21" s="1145"/>
      <c r="FN21" s="1145"/>
      <c r="FO21" s="1145"/>
      <c r="FP21" s="1145"/>
      <c r="FQ21" s="1145"/>
      <c r="FR21" s="1145"/>
      <c r="FS21" s="1145"/>
      <c r="FT21" s="1145"/>
      <c r="FU21" s="1145"/>
      <c r="FV21" s="1145"/>
      <c r="FW21" s="1145"/>
      <c r="FX21" s="1145"/>
      <c r="FY21" s="1145"/>
      <c r="FZ21" s="1145"/>
      <c r="GA21" s="1145"/>
      <c r="GB21" s="1145"/>
      <c r="GC21" s="1145"/>
      <c r="GD21" s="1145"/>
      <c r="GE21" s="1145"/>
      <c r="GF21" s="1145"/>
      <c r="GG21" s="1145"/>
      <c r="GH21" s="1145"/>
      <c r="GI21" s="1145"/>
      <c r="GJ21" s="1145"/>
      <c r="GK21" s="1145"/>
      <c r="GL21" s="1145"/>
      <c r="GM21" s="1145"/>
      <c r="GN21" s="1145"/>
      <c r="GO21" s="1145"/>
      <c r="GP21" s="1145"/>
      <c r="GQ21" s="1145"/>
      <c r="GR21" s="1145"/>
      <c r="GS21" s="1145"/>
      <c r="GT21" s="1145"/>
      <c r="GU21" s="1145"/>
      <c r="GV21" s="1145"/>
      <c r="GW21" s="1145"/>
      <c r="GX21" s="1145"/>
      <c r="GY21" s="1145"/>
      <c r="GZ21" s="1145"/>
      <c r="HA21" s="1145"/>
      <c r="HB21" s="1145"/>
      <c r="HC21" s="1145"/>
      <c r="HD21" s="1145"/>
      <c r="HE21" s="1145"/>
      <c r="HF21" s="1145"/>
      <c r="HG21" s="1145"/>
      <c r="HH21" s="1145"/>
      <c r="HI21" s="1145"/>
      <c r="HJ21" s="1145"/>
      <c r="HK21" s="1145"/>
      <c r="HL21" s="1145"/>
      <c r="HM21" s="1145"/>
      <c r="HN21" s="1145"/>
      <c r="HO21" s="1145"/>
      <c r="HP21" s="1145"/>
      <c r="HQ21" s="1145"/>
      <c r="HR21" s="1145"/>
      <c r="HS21" s="1145"/>
      <c r="HT21" s="1145"/>
      <c r="HU21" s="1145"/>
      <c r="HV21" s="1145"/>
      <c r="HW21" s="1145"/>
      <c r="HX21" s="1145"/>
      <c r="HY21" s="1145"/>
      <c r="HZ21" s="1145"/>
      <c r="IA21" s="1145"/>
      <c r="IB21" s="1145"/>
      <c r="IC21" s="1145"/>
      <c r="ID21" s="1145"/>
      <c r="IE21" s="1145"/>
      <c r="IF21" s="1145"/>
      <c r="IG21" s="1145"/>
      <c r="IH21" s="1145"/>
      <c r="II21" s="1145"/>
      <c r="IJ21" s="1145"/>
      <c r="IK21" s="1145"/>
      <c r="IL21" s="1145"/>
      <c r="IM21" s="1145"/>
      <c r="IN21" s="1145"/>
      <c r="IO21" s="1145"/>
      <c r="IP21" s="1145"/>
      <c r="IQ21" s="1145"/>
      <c r="IR21" s="1145"/>
    </row>
    <row r="22" spans="1:252">
      <c r="A22" s="1145"/>
      <c r="B22" s="2097"/>
      <c r="C22" s="1173" t="s">
        <v>1234</v>
      </c>
      <c r="D22" s="1154" t="s">
        <v>1225</v>
      </c>
      <c r="E22" s="1163">
        <v>8.0000000000000002E-3</v>
      </c>
      <c r="F22" s="1154" t="s">
        <v>1224</v>
      </c>
      <c r="G22" s="1157">
        <f>INT((G7+G8+G11)*$E22)</f>
        <v>48846</v>
      </c>
      <c r="H22" s="1148"/>
      <c r="I22" s="1145"/>
      <c r="J22" s="1145"/>
      <c r="K22" s="1145"/>
      <c r="L22" s="1145"/>
      <c r="M22" s="1145"/>
      <c r="N22" s="1145"/>
      <c r="O22" s="1145"/>
      <c r="P22" s="1145"/>
      <c r="Q22" s="1145"/>
      <c r="R22" s="1145"/>
      <c r="S22" s="1145"/>
      <c r="T22" s="1145"/>
      <c r="U22" s="1145"/>
      <c r="V22" s="1145"/>
      <c r="W22" s="1145"/>
      <c r="X22" s="1145"/>
      <c r="Y22" s="1145"/>
      <c r="Z22" s="1145"/>
      <c r="AA22" s="1145"/>
      <c r="AB22" s="1145"/>
      <c r="AC22" s="1145"/>
      <c r="AD22" s="1145"/>
      <c r="AE22" s="1145"/>
      <c r="AF22" s="1145"/>
      <c r="AG22" s="1145"/>
      <c r="AH22" s="1145"/>
      <c r="AI22" s="1145"/>
      <c r="AJ22" s="1145"/>
      <c r="AK22" s="1145"/>
      <c r="AL22" s="1145"/>
      <c r="AM22" s="1145"/>
      <c r="AN22" s="1145"/>
      <c r="AO22" s="1145"/>
      <c r="AP22" s="1145"/>
      <c r="AQ22" s="1145"/>
      <c r="AR22" s="1145"/>
      <c r="AS22" s="1145"/>
      <c r="AT22" s="1145"/>
      <c r="AU22" s="1145"/>
      <c r="AV22" s="1145"/>
      <c r="AW22" s="1145"/>
      <c r="AX22" s="1145"/>
      <c r="AY22" s="1145"/>
      <c r="AZ22" s="1145"/>
      <c r="BA22" s="1145"/>
      <c r="BB22" s="1145"/>
      <c r="BC22" s="1145"/>
      <c r="BD22" s="1145"/>
      <c r="BE22" s="1145"/>
      <c r="BF22" s="1145"/>
      <c r="BG22" s="1145"/>
      <c r="BH22" s="1145"/>
      <c r="BI22" s="1145"/>
      <c r="BJ22" s="1145"/>
      <c r="BK22" s="1145"/>
      <c r="BL22" s="1145"/>
      <c r="BM22" s="1145"/>
      <c r="BN22" s="1145"/>
      <c r="BO22" s="1145"/>
      <c r="BP22" s="1145"/>
      <c r="BQ22" s="1145"/>
      <c r="BR22" s="1145"/>
      <c r="BS22" s="1145"/>
      <c r="BT22" s="1145"/>
      <c r="BU22" s="1145"/>
      <c r="BV22" s="1145"/>
      <c r="BW22" s="1145"/>
      <c r="BX22" s="1145"/>
      <c r="BY22" s="1145"/>
      <c r="BZ22" s="1145"/>
      <c r="CA22" s="1145"/>
      <c r="CB22" s="1145"/>
      <c r="CC22" s="1145"/>
      <c r="CD22" s="1145"/>
      <c r="CE22" s="1145"/>
      <c r="CF22" s="1145"/>
      <c r="CG22" s="1145"/>
      <c r="CH22" s="1145"/>
      <c r="CI22" s="1145"/>
      <c r="CJ22" s="1145"/>
      <c r="CK22" s="1145"/>
      <c r="CL22" s="1145"/>
      <c r="CM22" s="1145"/>
      <c r="CN22" s="1145"/>
      <c r="CO22" s="1145"/>
      <c r="CP22" s="1145"/>
      <c r="CQ22" s="1145"/>
      <c r="CR22" s="1145"/>
      <c r="CS22" s="1145"/>
      <c r="CT22" s="1145"/>
      <c r="CU22" s="1145"/>
      <c r="CV22" s="1145"/>
      <c r="CW22" s="1145"/>
      <c r="CX22" s="1145"/>
      <c r="CY22" s="1145"/>
      <c r="CZ22" s="1145"/>
      <c r="DA22" s="1145"/>
      <c r="DB22" s="1145"/>
      <c r="DC22" s="1145"/>
      <c r="DD22" s="1145"/>
      <c r="DE22" s="1145"/>
      <c r="DF22" s="1145"/>
      <c r="DG22" s="1145"/>
      <c r="DH22" s="1145"/>
      <c r="DI22" s="1145"/>
      <c r="DJ22" s="1145"/>
      <c r="DK22" s="1145"/>
      <c r="DL22" s="1145"/>
      <c r="DM22" s="1145"/>
      <c r="DN22" s="1145"/>
      <c r="DO22" s="1145"/>
      <c r="DP22" s="1145"/>
      <c r="DQ22" s="1145"/>
      <c r="DR22" s="1145"/>
      <c r="DS22" s="1145"/>
      <c r="DT22" s="1145"/>
      <c r="DU22" s="1145"/>
      <c r="DV22" s="1145"/>
      <c r="DW22" s="1145"/>
      <c r="DX22" s="1145"/>
      <c r="DY22" s="1145"/>
      <c r="DZ22" s="1145"/>
      <c r="EA22" s="1145"/>
      <c r="EB22" s="1145"/>
      <c r="EC22" s="1145"/>
      <c r="ED22" s="1145"/>
      <c r="EE22" s="1145"/>
      <c r="EF22" s="1145"/>
      <c r="EG22" s="1145"/>
      <c r="EH22" s="1145"/>
      <c r="EI22" s="1145"/>
      <c r="EJ22" s="1145"/>
      <c r="EK22" s="1145"/>
      <c r="EL22" s="1145"/>
      <c r="EM22" s="1145"/>
      <c r="EN22" s="1145"/>
      <c r="EO22" s="1145"/>
      <c r="EP22" s="1145"/>
      <c r="EQ22" s="1145"/>
      <c r="ER22" s="1145"/>
      <c r="ES22" s="1145"/>
      <c r="ET22" s="1145"/>
      <c r="EU22" s="1145"/>
      <c r="EV22" s="1145"/>
      <c r="EW22" s="1145"/>
      <c r="EX22" s="1145"/>
      <c r="EY22" s="1145"/>
      <c r="EZ22" s="1145"/>
      <c r="FA22" s="1145"/>
      <c r="FB22" s="1145"/>
      <c r="FC22" s="1145"/>
      <c r="FD22" s="1145"/>
      <c r="FE22" s="1145"/>
      <c r="FF22" s="1145"/>
      <c r="FG22" s="1145"/>
      <c r="FH22" s="1145"/>
      <c r="FI22" s="1145"/>
      <c r="FJ22" s="1145"/>
      <c r="FK22" s="1145"/>
      <c r="FL22" s="1145"/>
      <c r="FM22" s="1145"/>
      <c r="FN22" s="1145"/>
      <c r="FO22" s="1145"/>
      <c r="FP22" s="1145"/>
      <c r="FQ22" s="1145"/>
      <c r="FR22" s="1145"/>
      <c r="FS22" s="1145"/>
      <c r="FT22" s="1145"/>
      <c r="FU22" s="1145"/>
      <c r="FV22" s="1145"/>
      <c r="FW22" s="1145"/>
      <c r="FX22" s="1145"/>
      <c r="FY22" s="1145"/>
      <c r="FZ22" s="1145"/>
      <c r="GA22" s="1145"/>
      <c r="GB22" s="1145"/>
      <c r="GC22" s="1145"/>
      <c r="GD22" s="1145"/>
      <c r="GE22" s="1145"/>
      <c r="GF22" s="1145"/>
      <c r="GG22" s="1145"/>
      <c r="GH22" s="1145"/>
      <c r="GI22" s="1145"/>
      <c r="GJ22" s="1145"/>
      <c r="GK22" s="1145"/>
      <c r="GL22" s="1145"/>
      <c r="GM22" s="1145"/>
      <c r="GN22" s="1145"/>
      <c r="GO22" s="1145"/>
      <c r="GP22" s="1145"/>
      <c r="GQ22" s="1145"/>
      <c r="GR22" s="1145"/>
      <c r="GS22" s="1145"/>
      <c r="GT22" s="1145"/>
      <c r="GU22" s="1145"/>
      <c r="GV22" s="1145"/>
      <c r="GW22" s="1145"/>
      <c r="GX22" s="1145"/>
      <c r="GY22" s="1145"/>
      <c r="GZ22" s="1145"/>
      <c r="HA22" s="1145"/>
      <c r="HB22" s="1145"/>
      <c r="HC22" s="1145"/>
      <c r="HD22" s="1145"/>
      <c r="HE22" s="1145"/>
      <c r="HF22" s="1145"/>
      <c r="HG22" s="1145"/>
      <c r="HH22" s="1145"/>
      <c r="HI22" s="1145"/>
      <c r="HJ22" s="1145"/>
      <c r="HK22" s="1145"/>
      <c r="HL22" s="1145"/>
      <c r="HM22" s="1145"/>
      <c r="HN22" s="1145"/>
      <c r="HO22" s="1145"/>
      <c r="HP22" s="1145"/>
      <c r="HQ22" s="1145"/>
      <c r="HR22" s="1145"/>
      <c r="HS22" s="1145"/>
      <c r="HT22" s="1145"/>
      <c r="HU22" s="1145"/>
      <c r="HV22" s="1145"/>
      <c r="HW22" s="1145"/>
      <c r="HX22" s="1145"/>
      <c r="HY22" s="1145"/>
      <c r="HZ22" s="1145"/>
      <c r="IA22" s="1145"/>
      <c r="IB22" s="1145"/>
      <c r="IC22" s="1145"/>
      <c r="ID22" s="1145"/>
      <c r="IE22" s="1145"/>
      <c r="IF22" s="1145"/>
      <c r="IG22" s="1145"/>
      <c r="IH22" s="1145"/>
      <c r="II22" s="1145"/>
      <c r="IJ22" s="1145"/>
      <c r="IK22" s="1145"/>
      <c r="IL22" s="1145"/>
      <c r="IM22" s="1145"/>
      <c r="IN22" s="1145"/>
      <c r="IO22" s="1145"/>
      <c r="IP22" s="1145"/>
      <c r="IQ22" s="1145"/>
      <c r="IR22" s="1145"/>
    </row>
    <row r="23" spans="1:252">
      <c r="A23" s="1145"/>
      <c r="B23" s="2097"/>
      <c r="C23" s="1263" t="s">
        <v>1712</v>
      </c>
      <c r="D23" s="1154" t="s">
        <v>1225</v>
      </c>
      <c r="E23" s="1759">
        <v>6.0000000000000002E-5</v>
      </c>
      <c r="F23" s="1154" t="s">
        <v>1224</v>
      </c>
      <c r="G23" s="1157">
        <f>INT(G10*$E23)</f>
        <v>327</v>
      </c>
      <c r="H23" s="1148"/>
      <c r="I23" s="1145"/>
      <c r="J23" s="1145"/>
      <c r="K23" s="1145"/>
      <c r="L23" s="1145"/>
      <c r="M23" s="1145"/>
      <c r="N23" s="1145"/>
      <c r="O23" s="1145"/>
      <c r="P23" s="1145"/>
      <c r="Q23" s="1145"/>
      <c r="R23" s="1145"/>
      <c r="S23" s="1145"/>
      <c r="T23" s="1145"/>
      <c r="U23" s="1145"/>
      <c r="V23" s="1145"/>
      <c r="W23" s="1145"/>
      <c r="X23" s="1145"/>
      <c r="Y23" s="1145"/>
      <c r="Z23" s="1145"/>
      <c r="AA23" s="1145"/>
      <c r="AB23" s="1145"/>
      <c r="AC23" s="1145"/>
      <c r="AD23" s="1145"/>
      <c r="AE23" s="1145"/>
      <c r="AF23" s="1145"/>
      <c r="AG23" s="1145"/>
      <c r="AH23" s="1145"/>
      <c r="AI23" s="1145"/>
      <c r="AJ23" s="1145"/>
      <c r="AK23" s="1145"/>
      <c r="AL23" s="1145"/>
      <c r="AM23" s="1145"/>
      <c r="AN23" s="1145"/>
      <c r="AO23" s="1145"/>
      <c r="AP23" s="1145"/>
      <c r="AQ23" s="1145"/>
      <c r="AR23" s="1145"/>
      <c r="AS23" s="1145"/>
      <c r="AT23" s="1145"/>
      <c r="AU23" s="1145"/>
      <c r="AV23" s="1145"/>
      <c r="AW23" s="1145"/>
      <c r="AX23" s="1145"/>
      <c r="AY23" s="1145"/>
      <c r="AZ23" s="1145"/>
      <c r="BA23" s="1145"/>
      <c r="BB23" s="1145"/>
      <c r="BC23" s="1145"/>
      <c r="BD23" s="1145"/>
      <c r="BE23" s="1145"/>
      <c r="BF23" s="1145"/>
      <c r="BG23" s="1145"/>
      <c r="BH23" s="1145"/>
      <c r="BI23" s="1145"/>
      <c r="BJ23" s="1145"/>
      <c r="BK23" s="1145"/>
      <c r="BL23" s="1145"/>
      <c r="BM23" s="1145"/>
      <c r="BN23" s="1145"/>
      <c r="BO23" s="1145"/>
      <c r="BP23" s="1145"/>
      <c r="BQ23" s="1145"/>
      <c r="BR23" s="1145"/>
      <c r="BS23" s="1145"/>
      <c r="BT23" s="1145"/>
      <c r="BU23" s="1145"/>
      <c r="BV23" s="1145"/>
      <c r="BW23" s="1145"/>
      <c r="BX23" s="1145"/>
      <c r="BY23" s="1145"/>
      <c r="BZ23" s="1145"/>
      <c r="CA23" s="1145"/>
      <c r="CB23" s="1145"/>
      <c r="CC23" s="1145"/>
      <c r="CD23" s="1145"/>
      <c r="CE23" s="1145"/>
      <c r="CF23" s="1145"/>
      <c r="CG23" s="1145"/>
      <c r="CH23" s="1145"/>
      <c r="CI23" s="1145"/>
      <c r="CJ23" s="1145"/>
      <c r="CK23" s="1145"/>
      <c r="CL23" s="1145"/>
      <c r="CM23" s="1145"/>
      <c r="CN23" s="1145"/>
      <c r="CO23" s="1145"/>
      <c r="CP23" s="1145"/>
      <c r="CQ23" s="1145"/>
      <c r="CR23" s="1145"/>
      <c r="CS23" s="1145"/>
      <c r="CT23" s="1145"/>
      <c r="CU23" s="1145"/>
      <c r="CV23" s="1145"/>
      <c r="CW23" s="1145"/>
      <c r="CX23" s="1145"/>
      <c r="CY23" s="1145"/>
      <c r="CZ23" s="1145"/>
      <c r="DA23" s="1145"/>
      <c r="DB23" s="1145"/>
      <c r="DC23" s="1145"/>
      <c r="DD23" s="1145"/>
      <c r="DE23" s="1145"/>
      <c r="DF23" s="1145"/>
      <c r="DG23" s="1145"/>
      <c r="DH23" s="1145"/>
      <c r="DI23" s="1145"/>
      <c r="DJ23" s="1145"/>
      <c r="DK23" s="1145"/>
      <c r="DL23" s="1145"/>
      <c r="DM23" s="1145"/>
      <c r="DN23" s="1145"/>
      <c r="DO23" s="1145"/>
      <c r="DP23" s="1145"/>
      <c r="DQ23" s="1145"/>
      <c r="DR23" s="1145"/>
      <c r="DS23" s="1145"/>
      <c r="DT23" s="1145"/>
      <c r="DU23" s="1145"/>
      <c r="DV23" s="1145"/>
      <c r="DW23" s="1145"/>
      <c r="DX23" s="1145"/>
      <c r="DY23" s="1145"/>
      <c r="DZ23" s="1145"/>
      <c r="EA23" s="1145"/>
      <c r="EB23" s="1145"/>
      <c r="EC23" s="1145"/>
      <c r="ED23" s="1145"/>
      <c r="EE23" s="1145"/>
      <c r="EF23" s="1145"/>
      <c r="EG23" s="1145"/>
      <c r="EH23" s="1145"/>
      <c r="EI23" s="1145"/>
      <c r="EJ23" s="1145"/>
      <c r="EK23" s="1145"/>
      <c r="EL23" s="1145"/>
      <c r="EM23" s="1145"/>
      <c r="EN23" s="1145"/>
      <c r="EO23" s="1145"/>
      <c r="EP23" s="1145"/>
      <c r="EQ23" s="1145"/>
      <c r="ER23" s="1145"/>
      <c r="ES23" s="1145"/>
      <c r="ET23" s="1145"/>
      <c r="EU23" s="1145"/>
      <c r="EV23" s="1145"/>
      <c r="EW23" s="1145"/>
      <c r="EX23" s="1145"/>
      <c r="EY23" s="1145"/>
      <c r="EZ23" s="1145"/>
      <c r="FA23" s="1145"/>
      <c r="FB23" s="1145"/>
      <c r="FC23" s="1145"/>
      <c r="FD23" s="1145"/>
      <c r="FE23" s="1145"/>
      <c r="FF23" s="1145"/>
      <c r="FG23" s="1145"/>
      <c r="FH23" s="1145"/>
      <c r="FI23" s="1145"/>
      <c r="FJ23" s="1145"/>
      <c r="FK23" s="1145"/>
      <c r="FL23" s="1145"/>
      <c r="FM23" s="1145"/>
      <c r="FN23" s="1145"/>
      <c r="FO23" s="1145"/>
      <c r="FP23" s="1145"/>
      <c r="FQ23" s="1145"/>
      <c r="FR23" s="1145"/>
      <c r="FS23" s="1145"/>
      <c r="FT23" s="1145"/>
      <c r="FU23" s="1145"/>
      <c r="FV23" s="1145"/>
      <c r="FW23" s="1145"/>
      <c r="FX23" s="1145"/>
      <c r="FY23" s="1145"/>
      <c r="FZ23" s="1145"/>
      <c r="GA23" s="1145"/>
      <c r="GB23" s="1145"/>
      <c r="GC23" s="1145"/>
      <c r="GD23" s="1145"/>
      <c r="GE23" s="1145"/>
      <c r="GF23" s="1145"/>
      <c r="GG23" s="1145"/>
      <c r="GH23" s="1145"/>
      <c r="GI23" s="1145"/>
      <c r="GJ23" s="1145"/>
      <c r="GK23" s="1145"/>
      <c r="GL23" s="1145"/>
      <c r="GM23" s="1145"/>
      <c r="GN23" s="1145"/>
      <c r="GO23" s="1145"/>
      <c r="GP23" s="1145"/>
      <c r="GQ23" s="1145"/>
      <c r="GR23" s="1145"/>
      <c r="GS23" s="1145"/>
      <c r="GT23" s="1145"/>
      <c r="GU23" s="1145"/>
      <c r="GV23" s="1145"/>
      <c r="GW23" s="1145"/>
      <c r="GX23" s="1145"/>
      <c r="GY23" s="1145"/>
      <c r="GZ23" s="1145"/>
      <c r="HA23" s="1145"/>
      <c r="HB23" s="1145"/>
      <c r="HC23" s="1145"/>
      <c r="HD23" s="1145"/>
      <c r="HE23" s="1145"/>
      <c r="HF23" s="1145"/>
      <c r="HG23" s="1145"/>
      <c r="HH23" s="1145"/>
      <c r="HI23" s="1145"/>
      <c r="HJ23" s="1145"/>
      <c r="HK23" s="1145"/>
      <c r="HL23" s="1145"/>
      <c r="HM23" s="1145"/>
      <c r="HN23" s="1145"/>
      <c r="HO23" s="1145"/>
      <c r="HP23" s="1145"/>
      <c r="HQ23" s="1145"/>
      <c r="HR23" s="1145"/>
      <c r="HS23" s="1145"/>
      <c r="HT23" s="1145"/>
      <c r="HU23" s="1145"/>
      <c r="HV23" s="1145"/>
      <c r="HW23" s="1145"/>
      <c r="HX23" s="1145"/>
      <c r="HY23" s="1145"/>
      <c r="HZ23" s="1145"/>
      <c r="IA23" s="1145"/>
      <c r="IB23" s="1145"/>
      <c r="IC23" s="1145"/>
      <c r="ID23" s="1145"/>
      <c r="IE23" s="1145"/>
      <c r="IF23" s="1145"/>
      <c r="IG23" s="1145"/>
      <c r="IH23" s="1145"/>
      <c r="II23" s="1145"/>
      <c r="IJ23" s="1145"/>
      <c r="IK23" s="1145"/>
      <c r="IL23" s="1145"/>
      <c r="IM23" s="1145"/>
      <c r="IN23" s="1145"/>
      <c r="IO23" s="1145"/>
      <c r="IP23" s="1145"/>
      <c r="IQ23" s="1145"/>
      <c r="IR23" s="1145"/>
    </row>
    <row r="24" spans="1:252">
      <c r="A24" s="1145"/>
      <c r="B24" s="2097"/>
      <c r="C24" s="1263" t="s">
        <v>1713</v>
      </c>
      <c r="D24" s="1154" t="s">
        <v>1225</v>
      </c>
      <c r="E24" s="1756">
        <v>8.9999999999999998E-4</v>
      </c>
      <c r="F24" s="1154" t="s">
        <v>1224</v>
      </c>
      <c r="G24" s="1157">
        <f>INT(G10*$E24)</f>
        <v>4918</v>
      </c>
      <c r="H24" s="1148"/>
      <c r="I24" s="1145"/>
      <c r="J24" s="1145"/>
      <c r="K24" s="1145"/>
      <c r="L24" s="1145"/>
      <c r="M24" s="1145"/>
      <c r="N24" s="1145"/>
      <c r="O24" s="1145"/>
      <c r="P24" s="1145"/>
      <c r="Q24" s="1145"/>
      <c r="R24" s="1145"/>
      <c r="S24" s="1145"/>
      <c r="T24" s="1145"/>
      <c r="U24" s="1145"/>
      <c r="V24" s="1145"/>
      <c r="W24" s="1145"/>
      <c r="X24" s="1145"/>
      <c r="Y24" s="1145"/>
      <c r="Z24" s="1145"/>
      <c r="AA24" s="1145"/>
      <c r="AB24" s="1145"/>
      <c r="AC24" s="1145"/>
      <c r="AD24" s="1145"/>
      <c r="AE24" s="1145"/>
      <c r="AF24" s="1145"/>
      <c r="AG24" s="1145"/>
      <c r="AH24" s="1145"/>
      <c r="AI24" s="1145"/>
      <c r="AJ24" s="1145"/>
      <c r="AK24" s="1145"/>
      <c r="AL24" s="1145"/>
      <c r="AM24" s="1145"/>
      <c r="AN24" s="1145"/>
      <c r="AO24" s="1145"/>
      <c r="AP24" s="1145"/>
      <c r="AQ24" s="1145"/>
      <c r="AR24" s="1145"/>
      <c r="AS24" s="1145"/>
      <c r="AT24" s="1145"/>
      <c r="AU24" s="1145"/>
      <c r="AV24" s="1145"/>
      <c r="AW24" s="1145"/>
      <c r="AX24" s="1145"/>
      <c r="AY24" s="1145"/>
      <c r="AZ24" s="1145"/>
      <c r="BA24" s="1145"/>
      <c r="BB24" s="1145"/>
      <c r="BC24" s="1145"/>
      <c r="BD24" s="1145"/>
      <c r="BE24" s="1145"/>
      <c r="BF24" s="1145"/>
      <c r="BG24" s="1145"/>
      <c r="BH24" s="1145"/>
      <c r="BI24" s="1145"/>
      <c r="BJ24" s="1145"/>
      <c r="BK24" s="1145"/>
      <c r="BL24" s="1145"/>
      <c r="BM24" s="1145"/>
      <c r="BN24" s="1145"/>
      <c r="BO24" s="1145"/>
      <c r="BP24" s="1145"/>
      <c r="BQ24" s="1145"/>
      <c r="BR24" s="1145"/>
      <c r="BS24" s="1145"/>
      <c r="BT24" s="1145"/>
      <c r="BU24" s="1145"/>
      <c r="BV24" s="1145"/>
      <c r="BW24" s="1145"/>
      <c r="BX24" s="1145"/>
      <c r="BY24" s="1145"/>
      <c r="BZ24" s="1145"/>
      <c r="CA24" s="1145"/>
      <c r="CB24" s="1145"/>
      <c r="CC24" s="1145"/>
      <c r="CD24" s="1145"/>
      <c r="CE24" s="1145"/>
      <c r="CF24" s="1145"/>
      <c r="CG24" s="1145"/>
      <c r="CH24" s="1145"/>
      <c r="CI24" s="1145"/>
      <c r="CJ24" s="1145"/>
      <c r="CK24" s="1145"/>
      <c r="CL24" s="1145"/>
      <c r="CM24" s="1145"/>
      <c r="CN24" s="1145"/>
      <c r="CO24" s="1145"/>
      <c r="CP24" s="1145"/>
      <c r="CQ24" s="1145"/>
      <c r="CR24" s="1145"/>
      <c r="CS24" s="1145"/>
      <c r="CT24" s="1145"/>
      <c r="CU24" s="1145"/>
      <c r="CV24" s="1145"/>
      <c r="CW24" s="1145"/>
      <c r="CX24" s="1145"/>
      <c r="CY24" s="1145"/>
      <c r="CZ24" s="1145"/>
      <c r="DA24" s="1145"/>
      <c r="DB24" s="1145"/>
      <c r="DC24" s="1145"/>
      <c r="DD24" s="1145"/>
      <c r="DE24" s="1145"/>
      <c r="DF24" s="1145"/>
      <c r="DG24" s="1145"/>
      <c r="DH24" s="1145"/>
      <c r="DI24" s="1145"/>
      <c r="DJ24" s="1145"/>
      <c r="DK24" s="1145"/>
      <c r="DL24" s="1145"/>
      <c r="DM24" s="1145"/>
      <c r="DN24" s="1145"/>
      <c r="DO24" s="1145"/>
      <c r="DP24" s="1145"/>
      <c r="DQ24" s="1145"/>
      <c r="DR24" s="1145"/>
      <c r="DS24" s="1145"/>
      <c r="DT24" s="1145"/>
      <c r="DU24" s="1145"/>
      <c r="DV24" s="1145"/>
      <c r="DW24" s="1145"/>
      <c r="DX24" s="1145"/>
      <c r="DY24" s="1145"/>
      <c r="DZ24" s="1145"/>
      <c r="EA24" s="1145"/>
      <c r="EB24" s="1145"/>
      <c r="EC24" s="1145"/>
      <c r="ED24" s="1145"/>
      <c r="EE24" s="1145"/>
      <c r="EF24" s="1145"/>
      <c r="EG24" s="1145"/>
      <c r="EH24" s="1145"/>
      <c r="EI24" s="1145"/>
      <c r="EJ24" s="1145"/>
      <c r="EK24" s="1145"/>
      <c r="EL24" s="1145"/>
      <c r="EM24" s="1145"/>
      <c r="EN24" s="1145"/>
      <c r="EO24" s="1145"/>
      <c r="EP24" s="1145"/>
      <c r="EQ24" s="1145"/>
      <c r="ER24" s="1145"/>
      <c r="ES24" s="1145"/>
      <c r="ET24" s="1145"/>
      <c r="EU24" s="1145"/>
      <c r="EV24" s="1145"/>
      <c r="EW24" s="1145"/>
      <c r="EX24" s="1145"/>
      <c r="EY24" s="1145"/>
      <c r="EZ24" s="1145"/>
      <c r="FA24" s="1145"/>
      <c r="FB24" s="1145"/>
      <c r="FC24" s="1145"/>
      <c r="FD24" s="1145"/>
      <c r="FE24" s="1145"/>
      <c r="FF24" s="1145"/>
      <c r="FG24" s="1145"/>
      <c r="FH24" s="1145"/>
      <c r="FI24" s="1145"/>
      <c r="FJ24" s="1145"/>
      <c r="FK24" s="1145"/>
      <c r="FL24" s="1145"/>
      <c r="FM24" s="1145"/>
      <c r="FN24" s="1145"/>
      <c r="FO24" s="1145"/>
      <c r="FP24" s="1145"/>
      <c r="FQ24" s="1145"/>
      <c r="FR24" s="1145"/>
      <c r="FS24" s="1145"/>
      <c r="FT24" s="1145"/>
      <c r="FU24" s="1145"/>
      <c r="FV24" s="1145"/>
      <c r="FW24" s="1145"/>
      <c r="FX24" s="1145"/>
      <c r="FY24" s="1145"/>
      <c r="FZ24" s="1145"/>
      <c r="GA24" s="1145"/>
      <c r="GB24" s="1145"/>
      <c r="GC24" s="1145"/>
      <c r="GD24" s="1145"/>
      <c r="GE24" s="1145"/>
      <c r="GF24" s="1145"/>
      <c r="GG24" s="1145"/>
      <c r="GH24" s="1145"/>
      <c r="GI24" s="1145"/>
      <c r="GJ24" s="1145"/>
      <c r="GK24" s="1145"/>
      <c r="GL24" s="1145"/>
      <c r="GM24" s="1145"/>
      <c r="GN24" s="1145"/>
      <c r="GO24" s="1145"/>
      <c r="GP24" s="1145"/>
      <c r="GQ24" s="1145"/>
      <c r="GR24" s="1145"/>
      <c r="GS24" s="1145"/>
      <c r="GT24" s="1145"/>
      <c r="GU24" s="1145"/>
      <c r="GV24" s="1145"/>
      <c r="GW24" s="1145"/>
      <c r="GX24" s="1145"/>
      <c r="GY24" s="1145"/>
      <c r="GZ24" s="1145"/>
      <c r="HA24" s="1145"/>
      <c r="HB24" s="1145"/>
      <c r="HC24" s="1145"/>
      <c r="HD24" s="1145"/>
      <c r="HE24" s="1145"/>
      <c r="HF24" s="1145"/>
      <c r="HG24" s="1145"/>
      <c r="HH24" s="1145"/>
      <c r="HI24" s="1145"/>
      <c r="HJ24" s="1145"/>
      <c r="HK24" s="1145"/>
      <c r="HL24" s="1145"/>
      <c r="HM24" s="1145"/>
      <c r="HN24" s="1145"/>
      <c r="HO24" s="1145"/>
      <c r="HP24" s="1145"/>
      <c r="HQ24" s="1145"/>
      <c r="HR24" s="1145"/>
      <c r="HS24" s="1145"/>
      <c r="HT24" s="1145"/>
      <c r="HU24" s="1145"/>
      <c r="HV24" s="1145"/>
      <c r="HW24" s="1145"/>
      <c r="HX24" s="1145"/>
      <c r="HY24" s="1145"/>
      <c r="HZ24" s="1145"/>
      <c r="IA24" s="1145"/>
      <c r="IB24" s="1145"/>
      <c r="IC24" s="1145"/>
      <c r="ID24" s="1145"/>
      <c r="IE24" s="1145"/>
      <c r="IF24" s="1145"/>
      <c r="IG24" s="1145"/>
      <c r="IH24" s="1145"/>
      <c r="II24" s="1145"/>
      <c r="IJ24" s="1145"/>
      <c r="IK24" s="1145"/>
      <c r="IL24" s="1145"/>
      <c r="IM24" s="1145"/>
      <c r="IN24" s="1145"/>
      <c r="IO24" s="1145"/>
      <c r="IP24" s="1145"/>
      <c r="IQ24" s="1145"/>
      <c r="IR24" s="1145"/>
    </row>
    <row r="25" spans="1:252">
      <c r="A25" s="1145"/>
      <c r="B25" s="2098"/>
      <c r="C25" s="1165" t="s">
        <v>1233</v>
      </c>
      <c r="D25" s="1154"/>
      <c r="E25" s="1164"/>
      <c r="F25" s="1154"/>
      <c r="G25" s="1157">
        <f>SUM(G11:G24)</f>
        <v>1845105.503</v>
      </c>
      <c r="H25" s="1148"/>
      <c r="I25" s="1145"/>
      <c r="J25" s="1145"/>
      <c r="K25" s="1145"/>
      <c r="L25" s="1145"/>
      <c r="M25" s="1145"/>
      <c r="N25" s="1145"/>
      <c r="O25" s="1145"/>
      <c r="P25" s="1145"/>
      <c r="Q25" s="1145"/>
      <c r="R25" s="1145"/>
      <c r="S25" s="1145"/>
      <c r="T25" s="1145"/>
      <c r="U25" s="1145"/>
      <c r="V25" s="1145"/>
      <c r="W25" s="1145"/>
      <c r="X25" s="1145"/>
      <c r="Y25" s="1145"/>
      <c r="Z25" s="1145"/>
      <c r="AA25" s="1145"/>
      <c r="AB25" s="1145"/>
      <c r="AC25" s="1145"/>
      <c r="AD25" s="1145"/>
      <c r="AE25" s="1145"/>
      <c r="AF25" s="1145"/>
      <c r="AG25" s="1145"/>
      <c r="AH25" s="1145"/>
      <c r="AI25" s="1145"/>
      <c r="AJ25" s="1145"/>
      <c r="AK25" s="1145"/>
      <c r="AL25" s="1145"/>
      <c r="AM25" s="1145"/>
      <c r="AN25" s="1145"/>
      <c r="AO25" s="1145"/>
      <c r="AP25" s="1145"/>
      <c r="AQ25" s="1145"/>
      <c r="AR25" s="1145"/>
      <c r="AS25" s="1145"/>
      <c r="AT25" s="1145"/>
      <c r="AU25" s="1145"/>
      <c r="AV25" s="1145"/>
      <c r="AW25" s="1145"/>
      <c r="AX25" s="1145"/>
      <c r="AY25" s="1145"/>
      <c r="AZ25" s="1145"/>
      <c r="BA25" s="1145"/>
      <c r="BB25" s="1145"/>
      <c r="BC25" s="1145"/>
      <c r="BD25" s="1145"/>
      <c r="BE25" s="1145"/>
      <c r="BF25" s="1145"/>
      <c r="BG25" s="1145"/>
      <c r="BH25" s="1145"/>
      <c r="BI25" s="1145"/>
      <c r="BJ25" s="1145"/>
      <c r="BK25" s="1145"/>
      <c r="BL25" s="1145"/>
      <c r="BM25" s="1145"/>
      <c r="BN25" s="1145"/>
      <c r="BO25" s="1145"/>
      <c r="BP25" s="1145"/>
      <c r="BQ25" s="1145"/>
      <c r="BR25" s="1145"/>
      <c r="BS25" s="1145"/>
      <c r="BT25" s="1145"/>
      <c r="BU25" s="1145"/>
      <c r="BV25" s="1145"/>
      <c r="BW25" s="1145"/>
      <c r="BX25" s="1145"/>
      <c r="BY25" s="1145"/>
      <c r="BZ25" s="1145"/>
      <c r="CA25" s="1145"/>
      <c r="CB25" s="1145"/>
      <c r="CC25" s="1145"/>
      <c r="CD25" s="1145"/>
      <c r="CE25" s="1145"/>
      <c r="CF25" s="1145"/>
      <c r="CG25" s="1145"/>
      <c r="CH25" s="1145"/>
      <c r="CI25" s="1145"/>
      <c r="CJ25" s="1145"/>
      <c r="CK25" s="1145"/>
      <c r="CL25" s="1145"/>
      <c r="CM25" s="1145"/>
      <c r="CN25" s="1145"/>
      <c r="CO25" s="1145"/>
      <c r="CP25" s="1145"/>
      <c r="CQ25" s="1145"/>
      <c r="CR25" s="1145"/>
      <c r="CS25" s="1145"/>
      <c r="CT25" s="1145"/>
      <c r="CU25" s="1145"/>
      <c r="CV25" s="1145"/>
      <c r="CW25" s="1145"/>
      <c r="CX25" s="1145"/>
      <c r="CY25" s="1145"/>
      <c r="CZ25" s="1145"/>
      <c r="DA25" s="1145"/>
      <c r="DB25" s="1145"/>
      <c r="DC25" s="1145"/>
      <c r="DD25" s="1145"/>
      <c r="DE25" s="1145"/>
      <c r="DF25" s="1145"/>
      <c r="DG25" s="1145"/>
      <c r="DH25" s="1145"/>
      <c r="DI25" s="1145"/>
      <c r="DJ25" s="1145"/>
      <c r="DK25" s="1145"/>
      <c r="DL25" s="1145"/>
      <c r="DM25" s="1145"/>
      <c r="DN25" s="1145"/>
      <c r="DO25" s="1145"/>
      <c r="DP25" s="1145"/>
      <c r="DQ25" s="1145"/>
      <c r="DR25" s="1145"/>
      <c r="DS25" s="1145"/>
      <c r="DT25" s="1145"/>
      <c r="DU25" s="1145"/>
      <c r="DV25" s="1145"/>
      <c r="DW25" s="1145"/>
      <c r="DX25" s="1145"/>
      <c r="DY25" s="1145"/>
      <c r="DZ25" s="1145"/>
      <c r="EA25" s="1145"/>
      <c r="EB25" s="1145"/>
      <c r="EC25" s="1145"/>
      <c r="ED25" s="1145"/>
      <c r="EE25" s="1145"/>
      <c r="EF25" s="1145"/>
      <c r="EG25" s="1145"/>
      <c r="EH25" s="1145"/>
      <c r="EI25" s="1145"/>
      <c r="EJ25" s="1145"/>
      <c r="EK25" s="1145"/>
      <c r="EL25" s="1145"/>
      <c r="EM25" s="1145"/>
      <c r="EN25" s="1145"/>
      <c r="EO25" s="1145"/>
      <c r="EP25" s="1145"/>
      <c r="EQ25" s="1145"/>
      <c r="ER25" s="1145"/>
      <c r="ES25" s="1145"/>
      <c r="ET25" s="1145"/>
      <c r="EU25" s="1145"/>
      <c r="EV25" s="1145"/>
      <c r="EW25" s="1145"/>
      <c r="EX25" s="1145"/>
      <c r="EY25" s="1145"/>
      <c r="EZ25" s="1145"/>
      <c r="FA25" s="1145"/>
      <c r="FB25" s="1145"/>
      <c r="FC25" s="1145"/>
      <c r="FD25" s="1145"/>
      <c r="FE25" s="1145"/>
      <c r="FF25" s="1145"/>
      <c r="FG25" s="1145"/>
      <c r="FH25" s="1145"/>
      <c r="FI25" s="1145"/>
      <c r="FJ25" s="1145"/>
      <c r="FK25" s="1145"/>
      <c r="FL25" s="1145"/>
      <c r="FM25" s="1145"/>
      <c r="FN25" s="1145"/>
      <c r="FO25" s="1145"/>
      <c r="FP25" s="1145"/>
      <c r="FQ25" s="1145"/>
      <c r="FR25" s="1145"/>
      <c r="FS25" s="1145"/>
      <c r="FT25" s="1145"/>
      <c r="FU25" s="1145"/>
      <c r="FV25" s="1145"/>
      <c r="FW25" s="1145"/>
      <c r="FX25" s="1145"/>
      <c r="FY25" s="1145"/>
      <c r="FZ25" s="1145"/>
      <c r="GA25" s="1145"/>
      <c r="GB25" s="1145"/>
      <c r="GC25" s="1145"/>
      <c r="GD25" s="1145"/>
      <c r="GE25" s="1145"/>
      <c r="GF25" s="1145"/>
      <c r="GG25" s="1145"/>
      <c r="GH25" s="1145"/>
      <c r="GI25" s="1145"/>
      <c r="GJ25" s="1145"/>
      <c r="GK25" s="1145"/>
      <c r="GL25" s="1145"/>
      <c r="GM25" s="1145"/>
      <c r="GN25" s="1145"/>
      <c r="GO25" s="1145"/>
      <c r="GP25" s="1145"/>
      <c r="GQ25" s="1145"/>
      <c r="GR25" s="1145"/>
      <c r="GS25" s="1145"/>
      <c r="GT25" s="1145"/>
      <c r="GU25" s="1145"/>
      <c r="GV25" s="1145"/>
      <c r="GW25" s="1145"/>
      <c r="GX25" s="1145"/>
      <c r="GY25" s="1145"/>
      <c r="GZ25" s="1145"/>
      <c r="HA25" s="1145"/>
      <c r="HB25" s="1145"/>
      <c r="HC25" s="1145"/>
      <c r="HD25" s="1145"/>
      <c r="HE25" s="1145"/>
      <c r="HF25" s="1145"/>
      <c r="HG25" s="1145"/>
      <c r="HH25" s="1145"/>
      <c r="HI25" s="1145"/>
      <c r="HJ25" s="1145"/>
      <c r="HK25" s="1145"/>
      <c r="HL25" s="1145"/>
      <c r="HM25" s="1145"/>
      <c r="HN25" s="1145"/>
      <c r="HO25" s="1145"/>
      <c r="HP25" s="1145"/>
      <c r="HQ25" s="1145"/>
      <c r="HR25" s="1145"/>
      <c r="HS25" s="1145"/>
      <c r="HT25" s="1145"/>
      <c r="HU25" s="1145"/>
      <c r="HV25" s="1145"/>
      <c r="HW25" s="1145"/>
      <c r="HX25" s="1145"/>
      <c r="HY25" s="1145"/>
      <c r="HZ25" s="1145"/>
      <c r="IA25" s="1145"/>
      <c r="IB25" s="1145"/>
      <c r="IC25" s="1145"/>
      <c r="ID25" s="1145"/>
      <c r="IE25" s="1145"/>
      <c r="IF25" s="1145"/>
      <c r="IG25" s="1145"/>
      <c r="IH25" s="1145"/>
      <c r="II25" s="1145"/>
      <c r="IJ25" s="1145"/>
      <c r="IK25" s="1145"/>
      <c r="IL25" s="1145"/>
      <c r="IM25" s="1145"/>
      <c r="IN25" s="1145"/>
      <c r="IO25" s="1145"/>
      <c r="IP25" s="1145"/>
      <c r="IQ25" s="1145"/>
      <c r="IR25" s="1145"/>
    </row>
    <row r="26" spans="1:252">
      <c r="A26" s="1145"/>
      <c r="B26" s="1152"/>
      <c r="C26" s="1154" t="s">
        <v>1232</v>
      </c>
      <c r="D26" s="1154"/>
      <c r="E26" s="1164"/>
      <c r="F26" s="1154"/>
      <c r="G26" s="1157">
        <f>SUM(G7,G10,G25)</f>
        <v>7803334.5030000005</v>
      </c>
      <c r="H26" s="1148"/>
      <c r="I26" s="1145"/>
      <c r="J26" s="1145"/>
      <c r="K26" s="1145"/>
      <c r="L26" s="1145" t="s">
        <v>1231</v>
      </c>
      <c r="M26" s="1145"/>
      <c r="N26" s="1145"/>
      <c r="O26" s="1145"/>
      <c r="P26" s="1145"/>
      <c r="Q26" s="1145"/>
      <c r="R26" s="1145"/>
      <c r="S26" s="1145"/>
      <c r="T26" s="1145"/>
      <c r="U26" s="1145"/>
      <c r="V26" s="1145"/>
      <c r="W26" s="1145"/>
      <c r="X26" s="1145"/>
      <c r="Y26" s="1145"/>
      <c r="Z26" s="1145"/>
      <c r="AA26" s="1145"/>
      <c r="AB26" s="1145"/>
      <c r="AC26" s="1145"/>
      <c r="AD26" s="1145"/>
      <c r="AE26" s="1145"/>
      <c r="AF26" s="1145"/>
      <c r="AG26" s="1145"/>
      <c r="AH26" s="1145"/>
      <c r="AI26" s="1145"/>
      <c r="AJ26" s="1145"/>
      <c r="AK26" s="1145"/>
      <c r="AL26" s="1145"/>
      <c r="AM26" s="1145"/>
      <c r="AN26" s="1145"/>
      <c r="AO26" s="1145"/>
      <c r="AP26" s="1145"/>
      <c r="AQ26" s="1145"/>
      <c r="AR26" s="1145"/>
      <c r="AS26" s="1145"/>
      <c r="AT26" s="1145"/>
      <c r="AU26" s="1145"/>
      <c r="AV26" s="1145"/>
      <c r="AW26" s="1145"/>
      <c r="AX26" s="1145"/>
      <c r="AY26" s="1145"/>
      <c r="AZ26" s="1145"/>
      <c r="BA26" s="1145"/>
      <c r="BB26" s="1145"/>
      <c r="BC26" s="1145"/>
      <c r="BD26" s="1145"/>
      <c r="BE26" s="1145"/>
      <c r="BF26" s="1145"/>
      <c r="BG26" s="1145"/>
      <c r="BH26" s="1145"/>
      <c r="BI26" s="1145"/>
      <c r="BJ26" s="1145"/>
      <c r="BK26" s="1145"/>
      <c r="BL26" s="1145"/>
      <c r="BM26" s="1145"/>
      <c r="BN26" s="1145"/>
      <c r="BO26" s="1145"/>
      <c r="BP26" s="1145"/>
      <c r="BQ26" s="1145"/>
      <c r="BR26" s="1145"/>
      <c r="BS26" s="1145"/>
      <c r="BT26" s="1145"/>
      <c r="BU26" s="1145"/>
      <c r="BV26" s="1145"/>
      <c r="BW26" s="1145"/>
      <c r="BX26" s="1145"/>
      <c r="BY26" s="1145"/>
      <c r="BZ26" s="1145"/>
      <c r="CA26" s="1145"/>
      <c r="CB26" s="1145"/>
      <c r="CC26" s="1145"/>
      <c r="CD26" s="1145"/>
      <c r="CE26" s="1145"/>
      <c r="CF26" s="1145"/>
      <c r="CG26" s="1145"/>
      <c r="CH26" s="1145"/>
      <c r="CI26" s="1145"/>
      <c r="CJ26" s="1145"/>
      <c r="CK26" s="1145"/>
      <c r="CL26" s="1145"/>
      <c r="CM26" s="1145"/>
      <c r="CN26" s="1145"/>
      <c r="CO26" s="1145"/>
      <c r="CP26" s="1145"/>
      <c r="CQ26" s="1145"/>
      <c r="CR26" s="1145"/>
      <c r="CS26" s="1145"/>
      <c r="CT26" s="1145"/>
      <c r="CU26" s="1145"/>
      <c r="CV26" s="1145"/>
      <c r="CW26" s="1145"/>
      <c r="CX26" s="1145"/>
      <c r="CY26" s="1145"/>
      <c r="CZ26" s="1145"/>
      <c r="DA26" s="1145"/>
      <c r="DB26" s="1145"/>
      <c r="DC26" s="1145"/>
      <c r="DD26" s="1145"/>
      <c r="DE26" s="1145"/>
      <c r="DF26" s="1145"/>
      <c r="DG26" s="1145"/>
      <c r="DH26" s="1145"/>
      <c r="DI26" s="1145"/>
      <c r="DJ26" s="1145"/>
      <c r="DK26" s="1145"/>
      <c r="DL26" s="1145"/>
      <c r="DM26" s="1145"/>
      <c r="DN26" s="1145"/>
      <c r="DO26" s="1145"/>
      <c r="DP26" s="1145"/>
      <c r="DQ26" s="1145"/>
      <c r="DR26" s="1145"/>
      <c r="DS26" s="1145"/>
      <c r="DT26" s="1145"/>
      <c r="DU26" s="1145"/>
      <c r="DV26" s="1145"/>
      <c r="DW26" s="1145"/>
      <c r="DX26" s="1145"/>
      <c r="DY26" s="1145"/>
      <c r="DZ26" s="1145"/>
      <c r="EA26" s="1145"/>
      <c r="EB26" s="1145"/>
      <c r="EC26" s="1145"/>
      <c r="ED26" s="1145"/>
      <c r="EE26" s="1145"/>
      <c r="EF26" s="1145"/>
      <c r="EG26" s="1145"/>
      <c r="EH26" s="1145"/>
      <c r="EI26" s="1145"/>
      <c r="EJ26" s="1145"/>
      <c r="EK26" s="1145"/>
      <c r="EL26" s="1145"/>
      <c r="EM26" s="1145"/>
      <c r="EN26" s="1145"/>
      <c r="EO26" s="1145"/>
      <c r="EP26" s="1145"/>
      <c r="EQ26" s="1145"/>
      <c r="ER26" s="1145"/>
      <c r="ES26" s="1145"/>
      <c r="ET26" s="1145"/>
      <c r="EU26" s="1145"/>
      <c r="EV26" s="1145"/>
      <c r="EW26" s="1145"/>
      <c r="EX26" s="1145"/>
      <c r="EY26" s="1145"/>
      <c r="EZ26" s="1145"/>
      <c r="FA26" s="1145"/>
      <c r="FB26" s="1145"/>
      <c r="FC26" s="1145"/>
      <c r="FD26" s="1145"/>
      <c r="FE26" s="1145"/>
      <c r="FF26" s="1145"/>
      <c r="FG26" s="1145"/>
      <c r="FH26" s="1145"/>
      <c r="FI26" s="1145"/>
      <c r="FJ26" s="1145"/>
      <c r="FK26" s="1145"/>
      <c r="FL26" s="1145"/>
      <c r="FM26" s="1145"/>
      <c r="FN26" s="1145"/>
      <c r="FO26" s="1145"/>
      <c r="FP26" s="1145"/>
      <c r="FQ26" s="1145"/>
      <c r="FR26" s="1145"/>
      <c r="FS26" s="1145"/>
      <c r="FT26" s="1145"/>
      <c r="FU26" s="1145"/>
      <c r="FV26" s="1145"/>
      <c r="FW26" s="1145"/>
      <c r="FX26" s="1145"/>
      <c r="FY26" s="1145"/>
      <c r="FZ26" s="1145"/>
      <c r="GA26" s="1145"/>
      <c r="GB26" s="1145"/>
      <c r="GC26" s="1145"/>
      <c r="GD26" s="1145"/>
      <c r="GE26" s="1145"/>
      <c r="GF26" s="1145"/>
      <c r="GG26" s="1145"/>
      <c r="GH26" s="1145"/>
      <c r="GI26" s="1145"/>
      <c r="GJ26" s="1145"/>
      <c r="GK26" s="1145"/>
      <c r="GL26" s="1145"/>
      <c r="GM26" s="1145"/>
      <c r="GN26" s="1145"/>
      <c r="GO26" s="1145"/>
      <c r="GP26" s="1145"/>
      <c r="GQ26" s="1145"/>
      <c r="GR26" s="1145"/>
      <c r="GS26" s="1145"/>
      <c r="GT26" s="1145"/>
      <c r="GU26" s="1145"/>
      <c r="GV26" s="1145"/>
      <c r="GW26" s="1145"/>
      <c r="GX26" s="1145"/>
      <c r="GY26" s="1145"/>
      <c r="GZ26" s="1145"/>
      <c r="HA26" s="1145"/>
      <c r="HB26" s="1145"/>
      <c r="HC26" s="1145"/>
      <c r="HD26" s="1145"/>
      <c r="HE26" s="1145"/>
      <c r="HF26" s="1145"/>
      <c r="HG26" s="1145"/>
      <c r="HH26" s="1145"/>
      <c r="HI26" s="1145"/>
      <c r="HJ26" s="1145"/>
      <c r="HK26" s="1145"/>
      <c r="HL26" s="1145"/>
      <c r="HM26" s="1145"/>
      <c r="HN26" s="1145"/>
      <c r="HO26" s="1145"/>
      <c r="HP26" s="1145"/>
      <c r="HQ26" s="1145"/>
      <c r="HR26" s="1145"/>
      <c r="HS26" s="1145"/>
      <c r="HT26" s="1145"/>
      <c r="HU26" s="1145"/>
      <c r="HV26" s="1145"/>
      <c r="HW26" s="1145"/>
      <c r="HX26" s="1145"/>
      <c r="HY26" s="1145"/>
      <c r="HZ26" s="1145"/>
      <c r="IA26" s="1145"/>
      <c r="IB26" s="1145"/>
      <c r="IC26" s="1145"/>
      <c r="ID26" s="1145"/>
      <c r="IE26" s="1145"/>
      <c r="IF26" s="1145"/>
      <c r="IG26" s="1145"/>
      <c r="IH26" s="1145"/>
      <c r="II26" s="1145"/>
      <c r="IJ26" s="1145"/>
      <c r="IK26" s="1145"/>
      <c r="IL26" s="1145"/>
      <c r="IM26" s="1145"/>
      <c r="IN26" s="1145"/>
      <c r="IO26" s="1145"/>
      <c r="IP26" s="1145"/>
      <c r="IQ26" s="1145"/>
      <c r="IR26" s="1145"/>
    </row>
    <row r="27" spans="1:252">
      <c r="A27" s="1145"/>
      <c r="B27" s="1152"/>
      <c r="C27" s="1156" t="s">
        <v>1230</v>
      </c>
      <c r="D27" s="1154" t="s">
        <v>1225</v>
      </c>
      <c r="E27" s="1163">
        <v>0.08</v>
      </c>
      <c r="F27" s="1154" t="s">
        <v>1224</v>
      </c>
      <c r="G27" s="1157">
        <f>INT(G26*$E27)</f>
        <v>624266</v>
      </c>
      <c r="H27" s="1148"/>
      <c r="I27" s="1145"/>
      <c r="J27" s="1145"/>
      <c r="K27" s="1145"/>
      <c r="L27" s="1145"/>
      <c r="M27" s="1145"/>
      <c r="N27" s="1145"/>
      <c r="O27" s="1145"/>
      <c r="P27" s="1145"/>
      <c r="Q27" s="1145"/>
      <c r="R27" s="1145"/>
      <c r="S27" s="1145"/>
      <c r="T27" s="1145"/>
      <c r="U27" s="1145"/>
      <c r="V27" s="1145"/>
      <c r="W27" s="1145"/>
      <c r="X27" s="1145"/>
      <c r="Y27" s="1145"/>
      <c r="Z27" s="1145"/>
      <c r="AA27" s="1145"/>
      <c r="AB27" s="1145"/>
      <c r="AC27" s="1145"/>
      <c r="AD27" s="1145"/>
      <c r="AE27" s="1145"/>
      <c r="AF27" s="1145"/>
      <c r="AG27" s="1145"/>
      <c r="AH27" s="1145"/>
      <c r="AI27" s="1145"/>
      <c r="AJ27" s="1145"/>
      <c r="AK27" s="1145"/>
      <c r="AL27" s="1145"/>
      <c r="AM27" s="1145"/>
      <c r="AN27" s="1145"/>
      <c r="AO27" s="1145"/>
      <c r="AP27" s="1145"/>
      <c r="AQ27" s="1145"/>
      <c r="AR27" s="1145"/>
      <c r="AS27" s="1145"/>
      <c r="AT27" s="1145"/>
      <c r="AU27" s="1145"/>
      <c r="AV27" s="1145"/>
      <c r="AW27" s="1145"/>
      <c r="AX27" s="1145"/>
      <c r="AY27" s="1145"/>
      <c r="AZ27" s="1145"/>
      <c r="BA27" s="1145"/>
      <c r="BB27" s="1145"/>
      <c r="BC27" s="1145"/>
      <c r="BD27" s="1145"/>
      <c r="BE27" s="1145"/>
      <c r="BF27" s="1145"/>
      <c r="BG27" s="1145"/>
      <c r="BH27" s="1145"/>
      <c r="BI27" s="1145"/>
      <c r="BJ27" s="1145"/>
      <c r="BK27" s="1145"/>
      <c r="BL27" s="1145"/>
      <c r="BM27" s="1145"/>
      <c r="BN27" s="1145"/>
      <c r="BO27" s="1145"/>
      <c r="BP27" s="1145"/>
      <c r="BQ27" s="1145"/>
      <c r="BR27" s="1145"/>
      <c r="BS27" s="1145"/>
      <c r="BT27" s="1145"/>
      <c r="BU27" s="1145"/>
      <c r="BV27" s="1145"/>
      <c r="BW27" s="1145"/>
      <c r="BX27" s="1145"/>
      <c r="BY27" s="1145"/>
      <c r="BZ27" s="1145"/>
      <c r="CA27" s="1145"/>
      <c r="CB27" s="1145"/>
      <c r="CC27" s="1145"/>
      <c r="CD27" s="1145"/>
      <c r="CE27" s="1145"/>
      <c r="CF27" s="1145"/>
      <c r="CG27" s="1145"/>
      <c r="CH27" s="1145"/>
      <c r="CI27" s="1145"/>
      <c r="CJ27" s="1145"/>
      <c r="CK27" s="1145"/>
      <c r="CL27" s="1145"/>
      <c r="CM27" s="1145"/>
      <c r="CN27" s="1145"/>
      <c r="CO27" s="1145"/>
      <c r="CP27" s="1145"/>
      <c r="CQ27" s="1145"/>
      <c r="CR27" s="1145"/>
      <c r="CS27" s="1145"/>
      <c r="CT27" s="1145"/>
      <c r="CU27" s="1145"/>
      <c r="CV27" s="1145"/>
      <c r="CW27" s="1145"/>
      <c r="CX27" s="1145"/>
      <c r="CY27" s="1145"/>
      <c r="CZ27" s="1145"/>
      <c r="DA27" s="1145"/>
      <c r="DB27" s="1145"/>
      <c r="DC27" s="1145"/>
      <c r="DD27" s="1145"/>
      <c r="DE27" s="1145"/>
      <c r="DF27" s="1145"/>
      <c r="DG27" s="1145"/>
      <c r="DH27" s="1145"/>
      <c r="DI27" s="1145"/>
      <c r="DJ27" s="1145"/>
      <c r="DK27" s="1145"/>
      <c r="DL27" s="1145"/>
      <c r="DM27" s="1145"/>
      <c r="DN27" s="1145"/>
      <c r="DO27" s="1145"/>
      <c r="DP27" s="1145"/>
      <c r="DQ27" s="1145"/>
      <c r="DR27" s="1145"/>
      <c r="DS27" s="1145"/>
      <c r="DT27" s="1145"/>
      <c r="DU27" s="1145"/>
      <c r="DV27" s="1145"/>
      <c r="DW27" s="1145"/>
      <c r="DX27" s="1145"/>
      <c r="DY27" s="1145"/>
      <c r="DZ27" s="1145"/>
      <c r="EA27" s="1145"/>
      <c r="EB27" s="1145"/>
      <c r="EC27" s="1145"/>
      <c r="ED27" s="1145"/>
      <c r="EE27" s="1145"/>
      <c r="EF27" s="1145"/>
      <c r="EG27" s="1145"/>
      <c r="EH27" s="1145"/>
      <c r="EI27" s="1145"/>
      <c r="EJ27" s="1145"/>
      <c r="EK27" s="1145"/>
      <c r="EL27" s="1145"/>
      <c r="EM27" s="1145"/>
      <c r="EN27" s="1145"/>
      <c r="EO27" s="1145"/>
      <c r="EP27" s="1145"/>
      <c r="EQ27" s="1145"/>
      <c r="ER27" s="1145"/>
      <c r="ES27" s="1145"/>
      <c r="ET27" s="1145"/>
      <c r="EU27" s="1145"/>
      <c r="EV27" s="1145"/>
      <c r="EW27" s="1145"/>
      <c r="EX27" s="1145"/>
      <c r="EY27" s="1145"/>
      <c r="EZ27" s="1145"/>
      <c r="FA27" s="1145"/>
      <c r="FB27" s="1145"/>
      <c r="FC27" s="1145"/>
      <c r="FD27" s="1145"/>
      <c r="FE27" s="1145"/>
      <c r="FF27" s="1145"/>
      <c r="FG27" s="1145"/>
      <c r="FH27" s="1145"/>
      <c r="FI27" s="1145"/>
      <c r="FJ27" s="1145"/>
      <c r="FK27" s="1145"/>
      <c r="FL27" s="1145"/>
      <c r="FM27" s="1145"/>
      <c r="FN27" s="1145"/>
      <c r="FO27" s="1145"/>
      <c r="FP27" s="1145"/>
      <c r="FQ27" s="1145"/>
      <c r="FR27" s="1145"/>
      <c r="FS27" s="1145"/>
      <c r="FT27" s="1145"/>
      <c r="FU27" s="1145"/>
      <c r="FV27" s="1145"/>
      <c r="FW27" s="1145"/>
      <c r="FX27" s="1145"/>
      <c r="FY27" s="1145"/>
      <c r="FZ27" s="1145"/>
      <c r="GA27" s="1145"/>
      <c r="GB27" s="1145"/>
      <c r="GC27" s="1145"/>
      <c r="GD27" s="1145"/>
      <c r="GE27" s="1145"/>
      <c r="GF27" s="1145"/>
      <c r="GG27" s="1145"/>
      <c r="GH27" s="1145"/>
      <c r="GI27" s="1145"/>
      <c r="GJ27" s="1145"/>
      <c r="GK27" s="1145"/>
      <c r="GL27" s="1145"/>
      <c r="GM27" s="1145"/>
      <c r="GN27" s="1145"/>
      <c r="GO27" s="1145"/>
      <c r="GP27" s="1145"/>
      <c r="GQ27" s="1145"/>
      <c r="GR27" s="1145"/>
      <c r="GS27" s="1145"/>
      <c r="GT27" s="1145"/>
      <c r="GU27" s="1145"/>
      <c r="GV27" s="1145"/>
      <c r="GW27" s="1145"/>
      <c r="GX27" s="1145"/>
      <c r="GY27" s="1145"/>
      <c r="GZ27" s="1145"/>
      <c r="HA27" s="1145"/>
      <c r="HB27" s="1145"/>
      <c r="HC27" s="1145"/>
      <c r="HD27" s="1145"/>
      <c r="HE27" s="1145"/>
      <c r="HF27" s="1145"/>
      <c r="HG27" s="1145"/>
      <c r="HH27" s="1145"/>
      <c r="HI27" s="1145"/>
      <c r="HJ27" s="1145"/>
      <c r="HK27" s="1145"/>
      <c r="HL27" s="1145"/>
      <c r="HM27" s="1145"/>
      <c r="HN27" s="1145"/>
      <c r="HO27" s="1145"/>
      <c r="HP27" s="1145"/>
      <c r="HQ27" s="1145"/>
      <c r="HR27" s="1145"/>
      <c r="HS27" s="1145"/>
      <c r="HT27" s="1145"/>
      <c r="HU27" s="1145"/>
      <c r="HV27" s="1145"/>
      <c r="HW27" s="1145"/>
      <c r="HX27" s="1145"/>
      <c r="HY27" s="1145"/>
      <c r="HZ27" s="1145"/>
      <c r="IA27" s="1145"/>
      <c r="IB27" s="1145"/>
      <c r="IC27" s="1145"/>
      <c r="ID27" s="1145"/>
      <c r="IE27" s="1145"/>
      <c r="IF27" s="1145"/>
      <c r="IG27" s="1145"/>
      <c r="IH27" s="1145"/>
      <c r="II27" s="1145"/>
      <c r="IJ27" s="1145"/>
      <c r="IK27" s="1145"/>
      <c r="IL27" s="1145"/>
      <c r="IM27" s="1145"/>
      <c r="IN27" s="1145"/>
      <c r="IO27" s="1145"/>
      <c r="IP27" s="1145"/>
      <c r="IQ27" s="1145"/>
      <c r="IR27" s="1145"/>
    </row>
    <row r="28" spans="1:252">
      <c r="A28" s="1145"/>
      <c r="B28" s="1152"/>
      <c r="C28" s="1156" t="s">
        <v>1229</v>
      </c>
      <c r="D28" s="1154"/>
      <c r="E28" s="1162"/>
      <c r="F28" s="1154"/>
      <c r="G28" s="1157">
        <f>SUM(G26:G27)</f>
        <v>8427600.5030000005</v>
      </c>
      <c r="H28" s="1148"/>
      <c r="I28" s="1145"/>
      <c r="J28" s="1145"/>
      <c r="K28" s="1145"/>
      <c r="L28" s="1145"/>
      <c r="M28" s="1145"/>
      <c r="N28" s="1145"/>
      <c r="O28" s="1145"/>
      <c r="P28" s="1145"/>
      <c r="Q28" s="1145"/>
      <c r="R28" s="1145"/>
      <c r="S28" s="1145"/>
      <c r="T28" s="1145"/>
      <c r="U28" s="1145"/>
      <c r="V28" s="1145"/>
      <c r="W28" s="1145"/>
      <c r="X28" s="1145"/>
      <c r="Y28" s="1145"/>
      <c r="Z28" s="1145"/>
      <c r="AA28" s="1145"/>
      <c r="AB28" s="1145"/>
      <c r="AC28" s="1145"/>
      <c r="AD28" s="1145"/>
      <c r="AE28" s="1145"/>
      <c r="AF28" s="1145"/>
      <c r="AG28" s="1145"/>
      <c r="AH28" s="1145"/>
      <c r="AI28" s="1145"/>
      <c r="AJ28" s="1145"/>
      <c r="AK28" s="1145"/>
      <c r="AL28" s="1145"/>
      <c r="AM28" s="1145"/>
      <c r="AN28" s="1145"/>
      <c r="AO28" s="1145"/>
      <c r="AP28" s="1145"/>
      <c r="AQ28" s="1145"/>
      <c r="AR28" s="1145"/>
      <c r="AS28" s="1145"/>
      <c r="AT28" s="1145"/>
      <c r="AU28" s="1145"/>
      <c r="AV28" s="1145"/>
      <c r="AW28" s="1145"/>
      <c r="AX28" s="1145"/>
      <c r="AY28" s="1145"/>
      <c r="AZ28" s="1145"/>
      <c r="BA28" s="1145"/>
      <c r="BB28" s="1145"/>
      <c r="BC28" s="1145"/>
      <c r="BD28" s="1145"/>
      <c r="BE28" s="1145"/>
      <c r="BF28" s="1145"/>
      <c r="BG28" s="1145"/>
      <c r="BH28" s="1145"/>
      <c r="BI28" s="1145"/>
      <c r="BJ28" s="1145"/>
      <c r="BK28" s="1145"/>
      <c r="BL28" s="1145"/>
      <c r="BM28" s="1145"/>
      <c r="BN28" s="1145"/>
      <c r="BO28" s="1145"/>
      <c r="BP28" s="1145"/>
      <c r="BQ28" s="1145"/>
      <c r="BR28" s="1145"/>
      <c r="BS28" s="1145"/>
      <c r="BT28" s="1145"/>
      <c r="BU28" s="1145"/>
      <c r="BV28" s="1145"/>
      <c r="BW28" s="1145"/>
      <c r="BX28" s="1145"/>
      <c r="BY28" s="1145"/>
      <c r="BZ28" s="1145"/>
      <c r="CA28" s="1145"/>
      <c r="CB28" s="1145"/>
      <c r="CC28" s="1145"/>
      <c r="CD28" s="1145"/>
      <c r="CE28" s="1145"/>
      <c r="CF28" s="1145"/>
      <c r="CG28" s="1145"/>
      <c r="CH28" s="1145"/>
      <c r="CI28" s="1145"/>
      <c r="CJ28" s="1145"/>
      <c r="CK28" s="1145"/>
      <c r="CL28" s="1145"/>
      <c r="CM28" s="1145"/>
      <c r="CN28" s="1145"/>
      <c r="CO28" s="1145"/>
      <c r="CP28" s="1145"/>
      <c r="CQ28" s="1145"/>
      <c r="CR28" s="1145"/>
      <c r="CS28" s="1145"/>
      <c r="CT28" s="1145"/>
      <c r="CU28" s="1145"/>
      <c r="CV28" s="1145"/>
      <c r="CW28" s="1145"/>
      <c r="CX28" s="1145"/>
      <c r="CY28" s="1145"/>
      <c r="CZ28" s="1145"/>
      <c r="DA28" s="1145"/>
      <c r="DB28" s="1145"/>
      <c r="DC28" s="1145"/>
      <c r="DD28" s="1145"/>
      <c r="DE28" s="1145"/>
      <c r="DF28" s="1145"/>
      <c r="DG28" s="1145"/>
      <c r="DH28" s="1145"/>
      <c r="DI28" s="1145"/>
      <c r="DJ28" s="1145"/>
      <c r="DK28" s="1145"/>
      <c r="DL28" s="1145"/>
      <c r="DM28" s="1145"/>
      <c r="DN28" s="1145"/>
      <c r="DO28" s="1145"/>
      <c r="DP28" s="1145"/>
      <c r="DQ28" s="1145"/>
      <c r="DR28" s="1145"/>
      <c r="DS28" s="1145"/>
      <c r="DT28" s="1145"/>
      <c r="DU28" s="1145"/>
      <c r="DV28" s="1145"/>
      <c r="DW28" s="1145"/>
      <c r="DX28" s="1145"/>
      <c r="DY28" s="1145"/>
      <c r="DZ28" s="1145"/>
      <c r="EA28" s="1145"/>
      <c r="EB28" s="1145"/>
      <c r="EC28" s="1145"/>
      <c r="ED28" s="1145"/>
      <c r="EE28" s="1145"/>
      <c r="EF28" s="1145"/>
      <c r="EG28" s="1145"/>
      <c r="EH28" s="1145"/>
      <c r="EI28" s="1145"/>
      <c r="EJ28" s="1145"/>
      <c r="EK28" s="1145"/>
      <c r="EL28" s="1145"/>
      <c r="EM28" s="1145"/>
      <c r="EN28" s="1145"/>
      <c r="EO28" s="1145"/>
      <c r="EP28" s="1145"/>
      <c r="EQ28" s="1145"/>
      <c r="ER28" s="1145"/>
      <c r="ES28" s="1145"/>
      <c r="ET28" s="1145"/>
      <c r="EU28" s="1145"/>
      <c r="EV28" s="1145"/>
      <c r="EW28" s="1145"/>
      <c r="EX28" s="1145"/>
      <c r="EY28" s="1145"/>
      <c r="EZ28" s="1145"/>
      <c r="FA28" s="1145"/>
      <c r="FB28" s="1145"/>
      <c r="FC28" s="1145"/>
      <c r="FD28" s="1145"/>
      <c r="FE28" s="1145"/>
      <c r="FF28" s="1145"/>
      <c r="FG28" s="1145"/>
      <c r="FH28" s="1145"/>
      <c r="FI28" s="1145"/>
      <c r="FJ28" s="1145"/>
      <c r="FK28" s="1145"/>
      <c r="FL28" s="1145"/>
      <c r="FM28" s="1145"/>
      <c r="FN28" s="1145"/>
      <c r="FO28" s="1145"/>
      <c r="FP28" s="1145"/>
      <c r="FQ28" s="1145"/>
      <c r="FR28" s="1145"/>
      <c r="FS28" s="1145"/>
      <c r="FT28" s="1145"/>
      <c r="FU28" s="1145"/>
      <c r="FV28" s="1145"/>
      <c r="FW28" s="1145"/>
      <c r="FX28" s="1145"/>
      <c r="FY28" s="1145"/>
      <c r="FZ28" s="1145"/>
      <c r="GA28" s="1145"/>
      <c r="GB28" s="1145"/>
      <c r="GC28" s="1145"/>
      <c r="GD28" s="1145"/>
      <c r="GE28" s="1145"/>
      <c r="GF28" s="1145"/>
      <c r="GG28" s="1145"/>
      <c r="GH28" s="1145"/>
      <c r="GI28" s="1145"/>
      <c r="GJ28" s="1145"/>
      <c r="GK28" s="1145"/>
      <c r="GL28" s="1145"/>
      <c r="GM28" s="1145"/>
      <c r="GN28" s="1145"/>
      <c r="GO28" s="1145"/>
      <c r="GP28" s="1145"/>
      <c r="GQ28" s="1145"/>
      <c r="GR28" s="1145"/>
      <c r="GS28" s="1145"/>
      <c r="GT28" s="1145"/>
      <c r="GU28" s="1145"/>
      <c r="GV28" s="1145"/>
      <c r="GW28" s="1145"/>
      <c r="GX28" s="1145"/>
      <c r="GY28" s="1145"/>
      <c r="GZ28" s="1145"/>
      <c r="HA28" s="1145"/>
      <c r="HB28" s="1145"/>
      <c r="HC28" s="1145"/>
      <c r="HD28" s="1145"/>
      <c r="HE28" s="1145"/>
      <c r="HF28" s="1145"/>
      <c r="HG28" s="1145"/>
      <c r="HH28" s="1145"/>
      <c r="HI28" s="1145"/>
      <c r="HJ28" s="1145"/>
      <c r="HK28" s="1145"/>
      <c r="HL28" s="1145"/>
      <c r="HM28" s="1145"/>
      <c r="HN28" s="1145"/>
      <c r="HO28" s="1145"/>
      <c r="HP28" s="1145"/>
      <c r="HQ28" s="1145"/>
      <c r="HR28" s="1145"/>
      <c r="HS28" s="1145"/>
      <c r="HT28" s="1145"/>
      <c r="HU28" s="1145"/>
      <c r="HV28" s="1145"/>
      <c r="HW28" s="1145"/>
      <c r="HX28" s="1145"/>
      <c r="HY28" s="1145"/>
      <c r="HZ28" s="1145"/>
      <c r="IA28" s="1145"/>
      <c r="IB28" s="1145"/>
      <c r="IC28" s="1145"/>
      <c r="ID28" s="1145"/>
      <c r="IE28" s="1145"/>
      <c r="IF28" s="1145"/>
      <c r="IG28" s="1145"/>
      <c r="IH28" s="1145"/>
      <c r="II28" s="1145"/>
      <c r="IJ28" s="1145"/>
      <c r="IK28" s="1145"/>
      <c r="IL28" s="1145"/>
      <c r="IM28" s="1145"/>
      <c r="IN28" s="1145"/>
      <c r="IO28" s="1145"/>
      <c r="IP28" s="1145"/>
      <c r="IQ28" s="1145"/>
      <c r="IR28" s="1145"/>
    </row>
    <row r="29" spans="1:252">
      <c r="A29" s="1145"/>
      <c r="B29" s="1152"/>
      <c r="C29" s="1156" t="s">
        <v>1228</v>
      </c>
      <c r="D29" s="1154" t="s">
        <v>1225</v>
      </c>
      <c r="E29" s="1160">
        <v>0.15</v>
      </c>
      <c r="F29" s="1154" t="s">
        <v>1224</v>
      </c>
      <c r="G29" s="1157">
        <f>INT((G10+G25+G27)*$E29)-7801</f>
        <v>1182400</v>
      </c>
      <c r="H29" s="1148"/>
      <c r="I29" s="1145"/>
      <c r="J29" s="1145"/>
      <c r="K29" s="1145"/>
      <c r="L29" s="1145"/>
      <c r="M29" s="1145"/>
      <c r="N29" s="1145"/>
      <c r="O29" s="1145"/>
      <c r="P29" s="1145"/>
      <c r="Q29" s="1145"/>
      <c r="R29" s="1145"/>
      <c r="S29" s="1145"/>
      <c r="T29" s="1145"/>
      <c r="U29" s="1145"/>
      <c r="V29" s="1145"/>
      <c r="W29" s="1145"/>
      <c r="X29" s="1145"/>
      <c r="Y29" s="1145"/>
      <c r="Z29" s="1145"/>
      <c r="AA29" s="1145"/>
      <c r="AB29" s="1145"/>
      <c r="AC29" s="1145"/>
      <c r="AD29" s="1145"/>
      <c r="AE29" s="1145"/>
      <c r="AF29" s="1145"/>
      <c r="AG29" s="1145"/>
      <c r="AH29" s="1145"/>
      <c r="AI29" s="1145"/>
      <c r="AJ29" s="1145"/>
      <c r="AK29" s="1145"/>
      <c r="AL29" s="1145"/>
      <c r="AM29" s="1145"/>
      <c r="AN29" s="1145"/>
      <c r="AO29" s="1145"/>
      <c r="AP29" s="1145"/>
      <c r="AQ29" s="1145"/>
      <c r="AR29" s="1145"/>
      <c r="AS29" s="1145"/>
      <c r="AT29" s="1145"/>
      <c r="AU29" s="1145"/>
      <c r="AV29" s="1145"/>
      <c r="AW29" s="1145"/>
      <c r="AX29" s="1145"/>
      <c r="AY29" s="1145"/>
      <c r="AZ29" s="1145"/>
      <c r="BA29" s="1145"/>
      <c r="BB29" s="1145"/>
      <c r="BC29" s="1145"/>
      <c r="BD29" s="1145"/>
      <c r="BE29" s="1145"/>
      <c r="BF29" s="1145"/>
      <c r="BG29" s="1145"/>
      <c r="BH29" s="1145"/>
      <c r="BI29" s="1145"/>
      <c r="BJ29" s="1145"/>
      <c r="BK29" s="1145"/>
      <c r="BL29" s="1145"/>
      <c r="BM29" s="1145"/>
      <c r="BN29" s="1145"/>
      <c r="BO29" s="1145"/>
      <c r="BP29" s="1145"/>
      <c r="BQ29" s="1145"/>
      <c r="BR29" s="1145"/>
      <c r="BS29" s="1145"/>
      <c r="BT29" s="1145"/>
      <c r="BU29" s="1145"/>
      <c r="BV29" s="1145"/>
      <c r="BW29" s="1145"/>
      <c r="BX29" s="1145"/>
      <c r="BY29" s="1145"/>
      <c r="BZ29" s="1145"/>
      <c r="CA29" s="1145"/>
      <c r="CB29" s="1145"/>
      <c r="CC29" s="1145"/>
      <c r="CD29" s="1145"/>
      <c r="CE29" s="1145"/>
      <c r="CF29" s="1145"/>
      <c r="CG29" s="1145"/>
      <c r="CH29" s="1145"/>
      <c r="CI29" s="1145"/>
      <c r="CJ29" s="1145"/>
      <c r="CK29" s="1145"/>
      <c r="CL29" s="1145"/>
      <c r="CM29" s="1145"/>
      <c r="CN29" s="1145"/>
      <c r="CO29" s="1145"/>
      <c r="CP29" s="1145"/>
      <c r="CQ29" s="1145"/>
      <c r="CR29" s="1145"/>
      <c r="CS29" s="1145"/>
      <c r="CT29" s="1145"/>
      <c r="CU29" s="1145"/>
      <c r="CV29" s="1145"/>
      <c r="CW29" s="1145"/>
      <c r="CX29" s="1145"/>
      <c r="CY29" s="1145"/>
      <c r="CZ29" s="1145"/>
      <c r="DA29" s="1145"/>
      <c r="DB29" s="1145"/>
      <c r="DC29" s="1145"/>
      <c r="DD29" s="1145"/>
      <c r="DE29" s="1145"/>
      <c r="DF29" s="1145"/>
      <c r="DG29" s="1145"/>
      <c r="DH29" s="1145"/>
      <c r="DI29" s="1145"/>
      <c r="DJ29" s="1145"/>
      <c r="DK29" s="1145"/>
      <c r="DL29" s="1145"/>
      <c r="DM29" s="1145"/>
      <c r="DN29" s="1145"/>
      <c r="DO29" s="1145"/>
      <c r="DP29" s="1145"/>
      <c r="DQ29" s="1145"/>
      <c r="DR29" s="1145"/>
      <c r="DS29" s="1145"/>
      <c r="DT29" s="1145"/>
      <c r="DU29" s="1145"/>
      <c r="DV29" s="1145"/>
      <c r="DW29" s="1145"/>
      <c r="DX29" s="1145"/>
      <c r="DY29" s="1145"/>
      <c r="DZ29" s="1145"/>
      <c r="EA29" s="1145"/>
      <c r="EB29" s="1145"/>
      <c r="EC29" s="1145"/>
      <c r="ED29" s="1145"/>
      <c r="EE29" s="1145"/>
      <c r="EF29" s="1145"/>
      <c r="EG29" s="1145"/>
      <c r="EH29" s="1145"/>
      <c r="EI29" s="1145"/>
      <c r="EJ29" s="1145"/>
      <c r="EK29" s="1145"/>
      <c r="EL29" s="1145"/>
      <c r="EM29" s="1145"/>
      <c r="EN29" s="1145"/>
      <c r="EO29" s="1145"/>
      <c r="EP29" s="1145"/>
      <c r="EQ29" s="1145"/>
      <c r="ER29" s="1145"/>
      <c r="ES29" s="1145"/>
      <c r="ET29" s="1145"/>
      <c r="EU29" s="1145"/>
      <c r="EV29" s="1145"/>
      <c r="EW29" s="1145"/>
      <c r="EX29" s="1145"/>
      <c r="EY29" s="1145"/>
      <c r="EZ29" s="1145"/>
      <c r="FA29" s="1145"/>
      <c r="FB29" s="1145"/>
      <c r="FC29" s="1145"/>
      <c r="FD29" s="1145"/>
      <c r="FE29" s="1145"/>
      <c r="FF29" s="1145"/>
      <c r="FG29" s="1145"/>
      <c r="FH29" s="1145"/>
      <c r="FI29" s="1145"/>
      <c r="FJ29" s="1145"/>
      <c r="FK29" s="1145"/>
      <c r="FL29" s="1145"/>
      <c r="FM29" s="1145"/>
      <c r="FN29" s="1145"/>
      <c r="FO29" s="1145"/>
      <c r="FP29" s="1145"/>
      <c r="FQ29" s="1145"/>
      <c r="FR29" s="1145"/>
      <c r="FS29" s="1145"/>
      <c r="FT29" s="1145"/>
      <c r="FU29" s="1145"/>
      <c r="FV29" s="1145"/>
      <c r="FW29" s="1145"/>
      <c r="FX29" s="1145"/>
      <c r="FY29" s="1145"/>
      <c r="FZ29" s="1145"/>
      <c r="GA29" s="1145"/>
      <c r="GB29" s="1145"/>
      <c r="GC29" s="1145"/>
      <c r="GD29" s="1145"/>
      <c r="GE29" s="1145"/>
      <c r="GF29" s="1145"/>
      <c r="GG29" s="1145"/>
      <c r="GH29" s="1145"/>
      <c r="GI29" s="1145"/>
      <c r="GJ29" s="1145"/>
      <c r="GK29" s="1145"/>
      <c r="GL29" s="1145"/>
      <c r="GM29" s="1145"/>
      <c r="GN29" s="1145"/>
      <c r="GO29" s="1145"/>
      <c r="GP29" s="1145"/>
      <c r="GQ29" s="1145"/>
      <c r="GR29" s="1145"/>
      <c r="GS29" s="1145"/>
      <c r="GT29" s="1145"/>
      <c r="GU29" s="1145"/>
      <c r="GV29" s="1145"/>
      <c r="GW29" s="1145"/>
      <c r="GX29" s="1145"/>
      <c r="GY29" s="1145"/>
      <c r="GZ29" s="1145"/>
      <c r="HA29" s="1145"/>
      <c r="HB29" s="1145"/>
      <c r="HC29" s="1145"/>
      <c r="HD29" s="1145"/>
      <c r="HE29" s="1145"/>
      <c r="HF29" s="1145"/>
      <c r="HG29" s="1145"/>
      <c r="HH29" s="1145"/>
      <c r="HI29" s="1145"/>
      <c r="HJ29" s="1145"/>
      <c r="HK29" s="1145"/>
      <c r="HL29" s="1145"/>
      <c r="HM29" s="1145"/>
      <c r="HN29" s="1145"/>
      <c r="HO29" s="1145"/>
      <c r="HP29" s="1145"/>
      <c r="HQ29" s="1145"/>
      <c r="HR29" s="1145"/>
      <c r="HS29" s="1145"/>
      <c r="HT29" s="1145"/>
      <c r="HU29" s="1145"/>
      <c r="HV29" s="1145"/>
      <c r="HW29" s="1145"/>
      <c r="HX29" s="1145"/>
      <c r="HY29" s="1145"/>
      <c r="HZ29" s="1145"/>
      <c r="IA29" s="1145"/>
      <c r="IB29" s="1145"/>
      <c r="IC29" s="1145"/>
      <c r="ID29" s="1145"/>
      <c r="IE29" s="1145"/>
      <c r="IF29" s="1145"/>
      <c r="IG29" s="1145"/>
      <c r="IH29" s="1145"/>
      <c r="II29" s="1145"/>
      <c r="IJ29" s="1145"/>
      <c r="IK29" s="1145"/>
      <c r="IL29" s="1145"/>
      <c r="IM29" s="1145"/>
      <c r="IN29" s="1145"/>
      <c r="IO29" s="1145"/>
      <c r="IP29" s="1145"/>
      <c r="IQ29" s="1145"/>
      <c r="IR29" s="1145"/>
    </row>
    <row r="30" spans="1:252">
      <c r="A30" s="1145"/>
      <c r="B30" s="1152"/>
      <c r="C30" s="1156" t="s">
        <v>1227</v>
      </c>
      <c r="D30" s="1154"/>
      <c r="E30" s="1161"/>
      <c r="F30" s="1154"/>
      <c r="G30" s="1157">
        <f>INT(G28+G29)</f>
        <v>9610000</v>
      </c>
      <c r="H30" s="1148"/>
      <c r="I30" s="1145"/>
      <c r="J30" s="1145"/>
      <c r="K30" s="1145"/>
      <c r="L30" s="1145"/>
      <c r="M30" s="1145"/>
      <c r="N30" s="1145"/>
      <c r="O30" s="1145"/>
      <c r="P30" s="1145"/>
      <c r="Q30" s="1145"/>
      <c r="R30" s="1145"/>
      <c r="S30" s="1145"/>
      <c r="T30" s="1145"/>
      <c r="U30" s="1145"/>
      <c r="V30" s="1145"/>
      <c r="W30" s="1145"/>
      <c r="X30" s="1145"/>
      <c r="Y30" s="1145"/>
      <c r="Z30" s="1145"/>
      <c r="AA30" s="1145"/>
      <c r="AB30" s="1145"/>
      <c r="AC30" s="1145"/>
      <c r="AD30" s="1145"/>
      <c r="AE30" s="1145"/>
      <c r="AF30" s="1145"/>
      <c r="AG30" s="1145"/>
      <c r="AH30" s="1145"/>
      <c r="AI30" s="1145"/>
      <c r="AJ30" s="1145"/>
      <c r="AK30" s="1145"/>
      <c r="AL30" s="1145"/>
      <c r="AM30" s="1145"/>
      <c r="AN30" s="1145"/>
      <c r="AO30" s="1145"/>
      <c r="AP30" s="1145"/>
      <c r="AQ30" s="1145"/>
      <c r="AR30" s="1145"/>
      <c r="AS30" s="1145"/>
      <c r="AT30" s="1145"/>
      <c r="AU30" s="1145"/>
      <c r="AV30" s="1145"/>
      <c r="AW30" s="1145"/>
      <c r="AX30" s="1145"/>
      <c r="AY30" s="1145"/>
      <c r="AZ30" s="1145"/>
      <c r="BA30" s="1145"/>
      <c r="BB30" s="1145"/>
      <c r="BC30" s="1145"/>
      <c r="BD30" s="1145"/>
      <c r="BE30" s="1145"/>
      <c r="BF30" s="1145"/>
      <c r="BG30" s="1145"/>
      <c r="BH30" s="1145"/>
      <c r="BI30" s="1145"/>
      <c r="BJ30" s="1145"/>
      <c r="BK30" s="1145"/>
      <c r="BL30" s="1145"/>
      <c r="BM30" s="1145"/>
      <c r="BN30" s="1145"/>
      <c r="BO30" s="1145"/>
      <c r="BP30" s="1145"/>
      <c r="BQ30" s="1145"/>
      <c r="BR30" s="1145"/>
      <c r="BS30" s="1145"/>
      <c r="BT30" s="1145"/>
      <c r="BU30" s="1145"/>
      <c r="BV30" s="1145"/>
      <c r="BW30" s="1145"/>
      <c r="BX30" s="1145"/>
      <c r="BY30" s="1145"/>
      <c r="BZ30" s="1145"/>
      <c r="CA30" s="1145"/>
      <c r="CB30" s="1145"/>
      <c r="CC30" s="1145"/>
      <c r="CD30" s="1145"/>
      <c r="CE30" s="1145"/>
      <c r="CF30" s="1145"/>
      <c r="CG30" s="1145"/>
      <c r="CH30" s="1145"/>
      <c r="CI30" s="1145"/>
      <c r="CJ30" s="1145"/>
      <c r="CK30" s="1145"/>
      <c r="CL30" s="1145"/>
      <c r="CM30" s="1145"/>
      <c r="CN30" s="1145"/>
      <c r="CO30" s="1145"/>
      <c r="CP30" s="1145"/>
      <c r="CQ30" s="1145"/>
      <c r="CR30" s="1145"/>
      <c r="CS30" s="1145"/>
      <c r="CT30" s="1145"/>
      <c r="CU30" s="1145"/>
      <c r="CV30" s="1145"/>
      <c r="CW30" s="1145"/>
      <c r="CX30" s="1145"/>
      <c r="CY30" s="1145"/>
      <c r="CZ30" s="1145"/>
      <c r="DA30" s="1145"/>
      <c r="DB30" s="1145"/>
      <c r="DC30" s="1145"/>
      <c r="DD30" s="1145"/>
      <c r="DE30" s="1145"/>
      <c r="DF30" s="1145"/>
      <c r="DG30" s="1145"/>
      <c r="DH30" s="1145"/>
      <c r="DI30" s="1145"/>
      <c r="DJ30" s="1145"/>
      <c r="DK30" s="1145"/>
      <c r="DL30" s="1145"/>
      <c r="DM30" s="1145"/>
      <c r="DN30" s="1145"/>
      <c r="DO30" s="1145"/>
      <c r="DP30" s="1145"/>
      <c r="DQ30" s="1145"/>
      <c r="DR30" s="1145"/>
      <c r="DS30" s="1145"/>
      <c r="DT30" s="1145"/>
      <c r="DU30" s="1145"/>
      <c r="DV30" s="1145"/>
      <c r="DW30" s="1145"/>
      <c r="DX30" s="1145"/>
      <c r="DY30" s="1145"/>
      <c r="DZ30" s="1145"/>
      <c r="EA30" s="1145"/>
      <c r="EB30" s="1145"/>
      <c r="EC30" s="1145"/>
      <c r="ED30" s="1145"/>
      <c r="EE30" s="1145"/>
      <c r="EF30" s="1145"/>
      <c r="EG30" s="1145"/>
      <c r="EH30" s="1145"/>
      <c r="EI30" s="1145"/>
      <c r="EJ30" s="1145"/>
      <c r="EK30" s="1145"/>
      <c r="EL30" s="1145"/>
      <c r="EM30" s="1145"/>
      <c r="EN30" s="1145"/>
      <c r="EO30" s="1145"/>
      <c r="EP30" s="1145"/>
      <c r="EQ30" s="1145"/>
      <c r="ER30" s="1145"/>
      <c r="ES30" s="1145"/>
      <c r="ET30" s="1145"/>
      <c r="EU30" s="1145"/>
      <c r="EV30" s="1145"/>
      <c r="EW30" s="1145"/>
      <c r="EX30" s="1145"/>
      <c r="EY30" s="1145"/>
      <c r="EZ30" s="1145"/>
      <c r="FA30" s="1145"/>
      <c r="FB30" s="1145"/>
      <c r="FC30" s="1145"/>
      <c r="FD30" s="1145"/>
      <c r="FE30" s="1145"/>
      <c r="FF30" s="1145"/>
      <c r="FG30" s="1145"/>
      <c r="FH30" s="1145"/>
      <c r="FI30" s="1145"/>
      <c r="FJ30" s="1145"/>
      <c r="FK30" s="1145"/>
      <c r="FL30" s="1145"/>
      <c r="FM30" s="1145"/>
      <c r="FN30" s="1145"/>
      <c r="FO30" s="1145"/>
      <c r="FP30" s="1145"/>
      <c r="FQ30" s="1145"/>
      <c r="FR30" s="1145"/>
      <c r="FS30" s="1145"/>
      <c r="FT30" s="1145"/>
      <c r="FU30" s="1145"/>
      <c r="FV30" s="1145"/>
      <c r="FW30" s="1145"/>
      <c r="FX30" s="1145"/>
      <c r="FY30" s="1145"/>
      <c r="FZ30" s="1145"/>
      <c r="GA30" s="1145"/>
      <c r="GB30" s="1145"/>
      <c r="GC30" s="1145"/>
      <c r="GD30" s="1145"/>
      <c r="GE30" s="1145"/>
      <c r="GF30" s="1145"/>
      <c r="GG30" s="1145"/>
      <c r="GH30" s="1145"/>
      <c r="GI30" s="1145"/>
      <c r="GJ30" s="1145"/>
      <c r="GK30" s="1145"/>
      <c r="GL30" s="1145"/>
      <c r="GM30" s="1145"/>
      <c r="GN30" s="1145"/>
      <c r="GO30" s="1145"/>
      <c r="GP30" s="1145"/>
      <c r="GQ30" s="1145"/>
      <c r="GR30" s="1145"/>
      <c r="GS30" s="1145"/>
      <c r="GT30" s="1145"/>
      <c r="GU30" s="1145"/>
      <c r="GV30" s="1145"/>
      <c r="GW30" s="1145"/>
      <c r="GX30" s="1145"/>
      <c r="GY30" s="1145"/>
      <c r="GZ30" s="1145"/>
      <c r="HA30" s="1145"/>
      <c r="HB30" s="1145"/>
      <c r="HC30" s="1145"/>
      <c r="HD30" s="1145"/>
      <c r="HE30" s="1145"/>
      <c r="HF30" s="1145"/>
      <c r="HG30" s="1145"/>
      <c r="HH30" s="1145"/>
      <c r="HI30" s="1145"/>
      <c r="HJ30" s="1145"/>
      <c r="HK30" s="1145"/>
      <c r="HL30" s="1145"/>
      <c r="HM30" s="1145"/>
      <c r="HN30" s="1145"/>
      <c r="HO30" s="1145"/>
      <c r="HP30" s="1145"/>
      <c r="HQ30" s="1145"/>
      <c r="HR30" s="1145"/>
      <c r="HS30" s="1145"/>
      <c r="HT30" s="1145"/>
      <c r="HU30" s="1145"/>
      <c r="HV30" s="1145"/>
      <c r="HW30" s="1145"/>
      <c r="HX30" s="1145"/>
      <c r="HY30" s="1145"/>
      <c r="HZ30" s="1145"/>
      <c r="IA30" s="1145"/>
      <c r="IB30" s="1145"/>
      <c r="IC30" s="1145"/>
      <c r="ID30" s="1145"/>
      <c r="IE30" s="1145"/>
      <c r="IF30" s="1145"/>
      <c r="IG30" s="1145"/>
      <c r="IH30" s="1145"/>
      <c r="II30" s="1145"/>
      <c r="IJ30" s="1145"/>
      <c r="IK30" s="1145"/>
      <c r="IL30" s="1145"/>
      <c r="IM30" s="1145"/>
      <c r="IN30" s="1145"/>
      <c r="IO30" s="1145"/>
      <c r="IP30" s="1145"/>
      <c r="IQ30" s="1145"/>
      <c r="IR30" s="1145"/>
    </row>
    <row r="31" spans="1:252">
      <c r="A31" s="1145"/>
      <c r="B31" s="1152"/>
      <c r="C31" s="1156" t="s">
        <v>1226</v>
      </c>
      <c r="D31" s="1154" t="s">
        <v>1225</v>
      </c>
      <c r="E31" s="1160">
        <v>0.1</v>
      </c>
      <c r="F31" s="1154" t="s">
        <v>1224</v>
      </c>
      <c r="G31" s="1157">
        <f>INT(G30*$E31)</f>
        <v>961000</v>
      </c>
      <c r="H31" s="1148"/>
      <c r="I31" s="1145"/>
      <c r="J31" s="1145"/>
      <c r="K31" s="1145"/>
      <c r="L31" s="1145"/>
      <c r="M31" s="1145"/>
      <c r="N31" s="1145"/>
      <c r="O31" s="1145"/>
      <c r="P31" s="1145"/>
      <c r="Q31" s="1145"/>
      <c r="R31" s="1145"/>
      <c r="S31" s="1145"/>
      <c r="T31" s="1145"/>
      <c r="U31" s="1145"/>
      <c r="V31" s="1145"/>
      <c r="W31" s="1145"/>
      <c r="X31" s="1145"/>
      <c r="Y31" s="1145"/>
      <c r="Z31" s="1145"/>
      <c r="AA31" s="1145"/>
      <c r="AB31" s="1145"/>
      <c r="AC31" s="1145"/>
      <c r="AD31" s="1145"/>
      <c r="AE31" s="1145"/>
      <c r="AF31" s="1145"/>
      <c r="AG31" s="1145"/>
      <c r="AH31" s="1145"/>
      <c r="AI31" s="1145"/>
      <c r="AJ31" s="1145"/>
      <c r="AK31" s="1145"/>
      <c r="AL31" s="1145"/>
      <c r="AM31" s="1145"/>
      <c r="AN31" s="1145"/>
      <c r="AO31" s="1145"/>
      <c r="AP31" s="1145"/>
      <c r="AQ31" s="1145"/>
      <c r="AR31" s="1145"/>
      <c r="AS31" s="1145"/>
      <c r="AT31" s="1145"/>
      <c r="AU31" s="1145"/>
      <c r="AV31" s="1145"/>
      <c r="AW31" s="1145"/>
      <c r="AX31" s="1145"/>
      <c r="AY31" s="1145"/>
      <c r="AZ31" s="1145"/>
      <c r="BA31" s="1145"/>
      <c r="BB31" s="1145"/>
      <c r="BC31" s="1145"/>
      <c r="BD31" s="1145"/>
      <c r="BE31" s="1145"/>
      <c r="BF31" s="1145"/>
      <c r="BG31" s="1145"/>
      <c r="BH31" s="1145"/>
      <c r="BI31" s="1145"/>
      <c r="BJ31" s="1145"/>
      <c r="BK31" s="1145"/>
      <c r="BL31" s="1145"/>
      <c r="BM31" s="1145"/>
      <c r="BN31" s="1145"/>
      <c r="BO31" s="1145"/>
      <c r="BP31" s="1145"/>
      <c r="BQ31" s="1145"/>
      <c r="BR31" s="1145"/>
      <c r="BS31" s="1145"/>
      <c r="BT31" s="1145"/>
      <c r="BU31" s="1145"/>
      <c r="BV31" s="1145"/>
      <c r="BW31" s="1145"/>
      <c r="BX31" s="1145"/>
      <c r="BY31" s="1145"/>
      <c r="BZ31" s="1145"/>
      <c r="CA31" s="1145"/>
      <c r="CB31" s="1145"/>
      <c r="CC31" s="1145"/>
      <c r="CD31" s="1145"/>
      <c r="CE31" s="1145"/>
      <c r="CF31" s="1145"/>
      <c r="CG31" s="1145"/>
      <c r="CH31" s="1145"/>
      <c r="CI31" s="1145"/>
      <c r="CJ31" s="1145"/>
      <c r="CK31" s="1145"/>
      <c r="CL31" s="1145"/>
      <c r="CM31" s="1145"/>
      <c r="CN31" s="1145"/>
      <c r="CO31" s="1145"/>
      <c r="CP31" s="1145"/>
      <c r="CQ31" s="1145"/>
      <c r="CR31" s="1145"/>
      <c r="CS31" s="1145"/>
      <c r="CT31" s="1145"/>
      <c r="CU31" s="1145"/>
      <c r="CV31" s="1145"/>
      <c r="CW31" s="1145"/>
      <c r="CX31" s="1145"/>
      <c r="CY31" s="1145"/>
      <c r="CZ31" s="1145"/>
      <c r="DA31" s="1145"/>
      <c r="DB31" s="1145"/>
      <c r="DC31" s="1145"/>
      <c r="DD31" s="1145"/>
      <c r="DE31" s="1145"/>
      <c r="DF31" s="1145"/>
      <c r="DG31" s="1145"/>
      <c r="DH31" s="1145"/>
      <c r="DI31" s="1145"/>
      <c r="DJ31" s="1145"/>
      <c r="DK31" s="1145"/>
      <c r="DL31" s="1145"/>
      <c r="DM31" s="1145"/>
      <c r="DN31" s="1145"/>
      <c r="DO31" s="1145"/>
      <c r="DP31" s="1145"/>
      <c r="DQ31" s="1145"/>
      <c r="DR31" s="1145"/>
      <c r="DS31" s="1145"/>
      <c r="DT31" s="1145"/>
      <c r="DU31" s="1145"/>
      <c r="DV31" s="1145"/>
      <c r="DW31" s="1145"/>
      <c r="DX31" s="1145"/>
      <c r="DY31" s="1145"/>
      <c r="DZ31" s="1145"/>
      <c r="EA31" s="1145"/>
      <c r="EB31" s="1145"/>
      <c r="EC31" s="1145"/>
      <c r="ED31" s="1145"/>
      <c r="EE31" s="1145"/>
      <c r="EF31" s="1145"/>
      <c r="EG31" s="1145"/>
      <c r="EH31" s="1145"/>
      <c r="EI31" s="1145"/>
      <c r="EJ31" s="1145"/>
      <c r="EK31" s="1145"/>
      <c r="EL31" s="1145"/>
      <c r="EM31" s="1145"/>
      <c r="EN31" s="1145"/>
      <c r="EO31" s="1145"/>
      <c r="EP31" s="1145"/>
      <c r="EQ31" s="1145"/>
      <c r="ER31" s="1145"/>
      <c r="ES31" s="1145"/>
      <c r="ET31" s="1145"/>
      <c r="EU31" s="1145"/>
      <c r="EV31" s="1145"/>
      <c r="EW31" s="1145"/>
      <c r="EX31" s="1145"/>
      <c r="EY31" s="1145"/>
      <c r="EZ31" s="1145"/>
      <c r="FA31" s="1145"/>
      <c r="FB31" s="1145"/>
      <c r="FC31" s="1145"/>
      <c r="FD31" s="1145"/>
      <c r="FE31" s="1145"/>
      <c r="FF31" s="1145"/>
      <c r="FG31" s="1145"/>
      <c r="FH31" s="1145"/>
      <c r="FI31" s="1145"/>
      <c r="FJ31" s="1145"/>
      <c r="FK31" s="1145"/>
      <c r="FL31" s="1145"/>
      <c r="FM31" s="1145"/>
      <c r="FN31" s="1145"/>
      <c r="FO31" s="1145"/>
      <c r="FP31" s="1145"/>
      <c r="FQ31" s="1145"/>
      <c r="FR31" s="1145"/>
      <c r="FS31" s="1145"/>
      <c r="FT31" s="1145"/>
      <c r="FU31" s="1145"/>
      <c r="FV31" s="1145"/>
      <c r="FW31" s="1145"/>
      <c r="FX31" s="1145"/>
      <c r="FY31" s="1145"/>
      <c r="FZ31" s="1145"/>
      <c r="GA31" s="1145"/>
      <c r="GB31" s="1145"/>
      <c r="GC31" s="1145"/>
      <c r="GD31" s="1145"/>
      <c r="GE31" s="1145"/>
      <c r="GF31" s="1145"/>
      <c r="GG31" s="1145"/>
      <c r="GH31" s="1145"/>
      <c r="GI31" s="1145"/>
      <c r="GJ31" s="1145"/>
      <c r="GK31" s="1145"/>
      <c r="GL31" s="1145"/>
      <c r="GM31" s="1145"/>
      <c r="GN31" s="1145"/>
      <c r="GO31" s="1145"/>
      <c r="GP31" s="1145"/>
      <c r="GQ31" s="1145"/>
      <c r="GR31" s="1145"/>
      <c r="GS31" s="1145"/>
      <c r="GT31" s="1145"/>
      <c r="GU31" s="1145"/>
      <c r="GV31" s="1145"/>
      <c r="GW31" s="1145"/>
      <c r="GX31" s="1145"/>
      <c r="GY31" s="1145"/>
      <c r="GZ31" s="1145"/>
      <c r="HA31" s="1145"/>
      <c r="HB31" s="1145"/>
      <c r="HC31" s="1145"/>
      <c r="HD31" s="1145"/>
      <c r="HE31" s="1145"/>
      <c r="HF31" s="1145"/>
      <c r="HG31" s="1145"/>
      <c r="HH31" s="1145"/>
      <c r="HI31" s="1145"/>
      <c r="HJ31" s="1145"/>
      <c r="HK31" s="1145"/>
      <c r="HL31" s="1145"/>
      <c r="HM31" s="1145"/>
      <c r="HN31" s="1145"/>
      <c r="HO31" s="1145"/>
      <c r="HP31" s="1145"/>
      <c r="HQ31" s="1145"/>
      <c r="HR31" s="1145"/>
      <c r="HS31" s="1145"/>
      <c r="HT31" s="1145"/>
      <c r="HU31" s="1145"/>
      <c r="HV31" s="1145"/>
      <c r="HW31" s="1145"/>
      <c r="HX31" s="1145"/>
      <c r="HY31" s="1145"/>
      <c r="HZ31" s="1145"/>
      <c r="IA31" s="1145"/>
      <c r="IB31" s="1145"/>
      <c r="IC31" s="1145"/>
      <c r="ID31" s="1145"/>
      <c r="IE31" s="1145"/>
      <c r="IF31" s="1145"/>
      <c r="IG31" s="1145"/>
      <c r="IH31" s="1145"/>
      <c r="II31" s="1145"/>
      <c r="IJ31" s="1145"/>
      <c r="IK31" s="1145"/>
      <c r="IL31" s="1145"/>
      <c r="IM31" s="1145"/>
      <c r="IN31" s="1145"/>
      <c r="IO31" s="1145"/>
      <c r="IP31" s="1145"/>
      <c r="IQ31" s="1145"/>
      <c r="IR31" s="1145"/>
    </row>
    <row r="32" spans="1:252">
      <c r="A32" s="1145"/>
      <c r="B32" s="1152"/>
      <c r="C32" s="1159" t="s">
        <v>1223</v>
      </c>
      <c r="D32" s="1150"/>
      <c r="E32" s="1158"/>
      <c r="F32" s="1150"/>
      <c r="G32" s="1157">
        <f>SUM(G30:G31)</f>
        <v>10571000</v>
      </c>
      <c r="H32" s="1148"/>
      <c r="I32" s="1145"/>
      <c r="J32" s="1147"/>
      <c r="K32" s="1145"/>
      <c r="L32" s="1145"/>
      <c r="M32" s="1145"/>
      <c r="N32" s="1145"/>
      <c r="O32" s="1145"/>
      <c r="P32" s="1145"/>
      <c r="Q32" s="1145"/>
      <c r="R32" s="1145"/>
      <c r="S32" s="1145"/>
      <c r="T32" s="1145"/>
      <c r="U32" s="1145"/>
      <c r="V32" s="1145"/>
      <c r="W32" s="1145"/>
      <c r="X32" s="1145"/>
      <c r="Y32" s="1145"/>
      <c r="Z32" s="1145"/>
      <c r="AA32" s="1145"/>
      <c r="AB32" s="1145"/>
      <c r="AC32" s="1145"/>
      <c r="AD32" s="1145"/>
      <c r="AE32" s="1145"/>
      <c r="AF32" s="1145"/>
      <c r="AG32" s="1145"/>
      <c r="AH32" s="1145"/>
      <c r="AI32" s="1145"/>
      <c r="AJ32" s="1145"/>
      <c r="AK32" s="1145"/>
      <c r="AL32" s="1145"/>
      <c r="AM32" s="1145"/>
      <c r="AN32" s="1145"/>
      <c r="AO32" s="1145"/>
      <c r="AP32" s="1145"/>
      <c r="AQ32" s="1145"/>
      <c r="AR32" s="1145"/>
      <c r="AS32" s="1145"/>
      <c r="AT32" s="1145"/>
      <c r="AU32" s="1145"/>
      <c r="AV32" s="1145"/>
      <c r="AW32" s="1145"/>
      <c r="AX32" s="1145"/>
      <c r="AY32" s="1145"/>
      <c r="AZ32" s="1145"/>
      <c r="BA32" s="1145"/>
      <c r="BB32" s="1145"/>
      <c r="BC32" s="1145"/>
      <c r="BD32" s="1145"/>
      <c r="BE32" s="1145"/>
      <c r="BF32" s="1145"/>
      <c r="BG32" s="1145"/>
      <c r="BH32" s="1145"/>
      <c r="BI32" s="1145"/>
      <c r="BJ32" s="1145"/>
      <c r="BK32" s="1145"/>
      <c r="BL32" s="1145"/>
      <c r="BM32" s="1145"/>
      <c r="BN32" s="1145"/>
      <c r="BO32" s="1145"/>
      <c r="BP32" s="1145"/>
      <c r="BQ32" s="1145"/>
      <c r="BR32" s="1145"/>
      <c r="BS32" s="1145"/>
      <c r="BT32" s="1145"/>
      <c r="BU32" s="1145"/>
      <c r="BV32" s="1145"/>
      <c r="BW32" s="1145"/>
      <c r="BX32" s="1145"/>
      <c r="BY32" s="1145"/>
      <c r="BZ32" s="1145"/>
      <c r="CA32" s="1145"/>
      <c r="CB32" s="1145"/>
      <c r="CC32" s="1145"/>
      <c r="CD32" s="1145"/>
      <c r="CE32" s="1145"/>
      <c r="CF32" s="1145"/>
      <c r="CG32" s="1145"/>
      <c r="CH32" s="1145"/>
      <c r="CI32" s="1145"/>
      <c r="CJ32" s="1145"/>
      <c r="CK32" s="1145"/>
      <c r="CL32" s="1145"/>
      <c r="CM32" s="1145"/>
      <c r="CN32" s="1145"/>
      <c r="CO32" s="1145"/>
      <c r="CP32" s="1145"/>
      <c r="CQ32" s="1145"/>
      <c r="CR32" s="1145"/>
      <c r="CS32" s="1145"/>
      <c r="CT32" s="1145"/>
      <c r="CU32" s="1145"/>
      <c r="CV32" s="1145"/>
      <c r="CW32" s="1145"/>
      <c r="CX32" s="1145"/>
      <c r="CY32" s="1145"/>
      <c r="CZ32" s="1145"/>
      <c r="DA32" s="1145"/>
      <c r="DB32" s="1145"/>
      <c r="DC32" s="1145"/>
      <c r="DD32" s="1145"/>
      <c r="DE32" s="1145"/>
      <c r="DF32" s="1145"/>
      <c r="DG32" s="1145"/>
      <c r="DH32" s="1145"/>
      <c r="DI32" s="1145"/>
      <c r="DJ32" s="1145"/>
      <c r="DK32" s="1145"/>
      <c r="DL32" s="1145"/>
      <c r="DM32" s="1145"/>
      <c r="DN32" s="1145"/>
      <c r="DO32" s="1145"/>
      <c r="DP32" s="1145"/>
      <c r="DQ32" s="1145"/>
      <c r="DR32" s="1145"/>
      <c r="DS32" s="1145"/>
      <c r="DT32" s="1145"/>
      <c r="DU32" s="1145"/>
      <c r="DV32" s="1145"/>
      <c r="DW32" s="1145"/>
      <c r="DX32" s="1145"/>
      <c r="DY32" s="1145"/>
      <c r="DZ32" s="1145"/>
      <c r="EA32" s="1145"/>
      <c r="EB32" s="1145"/>
      <c r="EC32" s="1145"/>
      <c r="ED32" s="1145"/>
      <c r="EE32" s="1145"/>
      <c r="EF32" s="1145"/>
      <c r="EG32" s="1145"/>
      <c r="EH32" s="1145"/>
      <c r="EI32" s="1145"/>
      <c r="EJ32" s="1145"/>
      <c r="EK32" s="1145"/>
      <c r="EL32" s="1145"/>
      <c r="EM32" s="1145"/>
      <c r="EN32" s="1145"/>
      <c r="EO32" s="1145"/>
      <c r="EP32" s="1145"/>
      <c r="EQ32" s="1145"/>
      <c r="ER32" s="1145"/>
      <c r="ES32" s="1145"/>
      <c r="ET32" s="1145"/>
      <c r="EU32" s="1145"/>
      <c r="EV32" s="1145"/>
      <c r="EW32" s="1145"/>
      <c r="EX32" s="1145"/>
      <c r="EY32" s="1145"/>
      <c r="EZ32" s="1145"/>
      <c r="FA32" s="1145"/>
      <c r="FB32" s="1145"/>
      <c r="FC32" s="1145"/>
      <c r="FD32" s="1145"/>
      <c r="FE32" s="1145"/>
      <c r="FF32" s="1145"/>
      <c r="FG32" s="1145"/>
      <c r="FH32" s="1145"/>
      <c r="FI32" s="1145"/>
      <c r="FJ32" s="1145"/>
      <c r="FK32" s="1145"/>
      <c r="FL32" s="1145"/>
      <c r="FM32" s="1145"/>
      <c r="FN32" s="1145"/>
      <c r="FO32" s="1145"/>
      <c r="FP32" s="1145"/>
      <c r="FQ32" s="1145"/>
      <c r="FR32" s="1145"/>
      <c r="FS32" s="1145"/>
      <c r="FT32" s="1145"/>
      <c r="FU32" s="1145"/>
      <c r="FV32" s="1145"/>
      <c r="FW32" s="1145"/>
      <c r="FX32" s="1145"/>
      <c r="FY32" s="1145"/>
      <c r="FZ32" s="1145"/>
      <c r="GA32" s="1145"/>
      <c r="GB32" s="1145"/>
      <c r="GC32" s="1145"/>
      <c r="GD32" s="1145"/>
      <c r="GE32" s="1145"/>
      <c r="GF32" s="1145"/>
      <c r="GG32" s="1145"/>
      <c r="GH32" s="1145"/>
      <c r="GI32" s="1145"/>
      <c r="GJ32" s="1145"/>
      <c r="GK32" s="1145"/>
      <c r="GL32" s="1145"/>
      <c r="GM32" s="1145"/>
      <c r="GN32" s="1145"/>
      <c r="GO32" s="1145"/>
      <c r="GP32" s="1145"/>
      <c r="GQ32" s="1145"/>
      <c r="GR32" s="1145"/>
      <c r="GS32" s="1145"/>
      <c r="GT32" s="1145"/>
      <c r="GU32" s="1145"/>
      <c r="GV32" s="1145"/>
      <c r="GW32" s="1145"/>
      <c r="GX32" s="1145"/>
      <c r="GY32" s="1145"/>
      <c r="GZ32" s="1145"/>
      <c r="HA32" s="1145"/>
      <c r="HB32" s="1145"/>
      <c r="HC32" s="1145"/>
      <c r="HD32" s="1145"/>
      <c r="HE32" s="1145"/>
      <c r="HF32" s="1145"/>
      <c r="HG32" s="1145"/>
      <c r="HH32" s="1145"/>
      <c r="HI32" s="1145"/>
      <c r="HJ32" s="1145"/>
      <c r="HK32" s="1145"/>
      <c r="HL32" s="1145"/>
      <c r="HM32" s="1145"/>
      <c r="HN32" s="1145"/>
      <c r="HO32" s="1145"/>
      <c r="HP32" s="1145"/>
      <c r="HQ32" s="1145"/>
      <c r="HR32" s="1145"/>
      <c r="HS32" s="1145"/>
      <c r="HT32" s="1145"/>
      <c r="HU32" s="1145"/>
      <c r="HV32" s="1145"/>
      <c r="HW32" s="1145"/>
      <c r="HX32" s="1145"/>
      <c r="HY32" s="1145"/>
      <c r="HZ32" s="1145"/>
      <c r="IA32" s="1145"/>
      <c r="IB32" s="1145"/>
      <c r="IC32" s="1145"/>
      <c r="ID32" s="1145"/>
      <c r="IE32" s="1145"/>
      <c r="IF32" s="1145"/>
      <c r="IG32" s="1145"/>
      <c r="IH32" s="1145"/>
      <c r="II32" s="1145"/>
      <c r="IJ32" s="1145"/>
      <c r="IK32" s="1145"/>
      <c r="IL32" s="1145"/>
      <c r="IM32" s="1145"/>
      <c r="IN32" s="1145"/>
      <c r="IO32" s="1145"/>
      <c r="IP32" s="1145"/>
      <c r="IQ32" s="1145"/>
      <c r="IR32" s="1145"/>
    </row>
    <row r="33" spans="1:252" ht="17.25">
      <c r="A33" s="1145"/>
      <c r="B33" s="1152"/>
      <c r="C33" s="1156"/>
      <c r="D33" s="1154"/>
      <c r="E33" s="1155"/>
      <c r="F33" s="1154"/>
      <c r="G33" s="1153"/>
      <c r="H33" s="1148"/>
      <c r="I33" s="1145"/>
      <c r="J33" s="1147"/>
      <c r="K33" s="1145"/>
      <c r="L33" s="1145"/>
      <c r="M33" s="1145"/>
      <c r="N33" s="1145"/>
      <c r="O33" s="1145"/>
      <c r="P33" s="1145"/>
      <c r="Q33" s="1145"/>
      <c r="R33" s="1145"/>
      <c r="S33" s="1145"/>
      <c r="T33" s="1145"/>
      <c r="U33" s="1145"/>
      <c r="V33" s="1145"/>
      <c r="W33" s="1145"/>
      <c r="X33" s="1145"/>
      <c r="Y33" s="1145"/>
      <c r="Z33" s="1145"/>
      <c r="AA33" s="1145"/>
      <c r="AB33" s="1145"/>
      <c r="AC33" s="1145"/>
      <c r="AD33" s="1145"/>
      <c r="AE33" s="1145"/>
      <c r="AF33" s="1145"/>
      <c r="AG33" s="1145"/>
      <c r="AH33" s="1145"/>
      <c r="AI33" s="1145"/>
      <c r="AJ33" s="1145"/>
      <c r="AK33" s="1145"/>
      <c r="AL33" s="1145"/>
      <c r="AM33" s="1145"/>
      <c r="AN33" s="1145"/>
      <c r="AO33" s="1145"/>
      <c r="AP33" s="1145"/>
      <c r="AQ33" s="1145"/>
      <c r="AR33" s="1145"/>
      <c r="AS33" s="1145"/>
      <c r="AT33" s="1145"/>
      <c r="AU33" s="1145"/>
      <c r="AV33" s="1145"/>
      <c r="AW33" s="1145"/>
      <c r="AX33" s="1145"/>
      <c r="AY33" s="1145"/>
      <c r="AZ33" s="1145"/>
      <c r="BA33" s="1145"/>
      <c r="BB33" s="1145"/>
      <c r="BC33" s="1145"/>
      <c r="BD33" s="1145"/>
      <c r="BE33" s="1145"/>
      <c r="BF33" s="1145"/>
      <c r="BG33" s="1145"/>
      <c r="BH33" s="1145"/>
      <c r="BI33" s="1145"/>
      <c r="BJ33" s="1145"/>
      <c r="BK33" s="1145"/>
      <c r="BL33" s="1145"/>
      <c r="BM33" s="1145"/>
      <c r="BN33" s="1145"/>
      <c r="BO33" s="1145"/>
      <c r="BP33" s="1145"/>
      <c r="BQ33" s="1145"/>
      <c r="BR33" s="1145"/>
      <c r="BS33" s="1145"/>
      <c r="BT33" s="1145"/>
      <c r="BU33" s="1145"/>
      <c r="BV33" s="1145"/>
      <c r="BW33" s="1145"/>
      <c r="BX33" s="1145"/>
      <c r="BY33" s="1145"/>
      <c r="BZ33" s="1145"/>
      <c r="CA33" s="1145"/>
      <c r="CB33" s="1145"/>
      <c r="CC33" s="1145"/>
      <c r="CD33" s="1145"/>
      <c r="CE33" s="1145"/>
      <c r="CF33" s="1145"/>
      <c r="CG33" s="1145"/>
      <c r="CH33" s="1145"/>
      <c r="CI33" s="1145"/>
      <c r="CJ33" s="1145"/>
      <c r="CK33" s="1145"/>
      <c r="CL33" s="1145"/>
      <c r="CM33" s="1145"/>
      <c r="CN33" s="1145"/>
      <c r="CO33" s="1145"/>
      <c r="CP33" s="1145"/>
      <c r="CQ33" s="1145"/>
      <c r="CR33" s="1145"/>
      <c r="CS33" s="1145"/>
      <c r="CT33" s="1145"/>
      <c r="CU33" s="1145"/>
      <c r="CV33" s="1145"/>
      <c r="CW33" s="1145"/>
      <c r="CX33" s="1145"/>
      <c r="CY33" s="1145"/>
      <c r="CZ33" s="1145"/>
      <c r="DA33" s="1145"/>
      <c r="DB33" s="1145"/>
      <c r="DC33" s="1145"/>
      <c r="DD33" s="1145"/>
      <c r="DE33" s="1145"/>
      <c r="DF33" s="1145"/>
      <c r="DG33" s="1145"/>
      <c r="DH33" s="1145"/>
      <c r="DI33" s="1145"/>
      <c r="DJ33" s="1145"/>
      <c r="DK33" s="1145"/>
      <c r="DL33" s="1145"/>
      <c r="DM33" s="1145"/>
      <c r="DN33" s="1145"/>
      <c r="DO33" s="1145"/>
      <c r="DP33" s="1145"/>
      <c r="DQ33" s="1145"/>
      <c r="DR33" s="1145"/>
      <c r="DS33" s="1145"/>
      <c r="DT33" s="1145"/>
      <c r="DU33" s="1145"/>
      <c r="DV33" s="1145"/>
      <c r="DW33" s="1145"/>
      <c r="DX33" s="1145"/>
      <c r="DY33" s="1145"/>
      <c r="DZ33" s="1145"/>
      <c r="EA33" s="1145"/>
      <c r="EB33" s="1145"/>
      <c r="EC33" s="1145"/>
      <c r="ED33" s="1145"/>
      <c r="EE33" s="1145"/>
      <c r="EF33" s="1145"/>
      <c r="EG33" s="1145"/>
      <c r="EH33" s="1145"/>
      <c r="EI33" s="1145"/>
      <c r="EJ33" s="1145"/>
      <c r="EK33" s="1145"/>
      <c r="EL33" s="1145"/>
      <c r="EM33" s="1145"/>
      <c r="EN33" s="1145"/>
      <c r="EO33" s="1145"/>
      <c r="EP33" s="1145"/>
      <c r="EQ33" s="1145"/>
      <c r="ER33" s="1145"/>
      <c r="ES33" s="1145"/>
      <c r="ET33" s="1145"/>
      <c r="EU33" s="1145"/>
      <c r="EV33" s="1145"/>
      <c r="EW33" s="1145"/>
      <c r="EX33" s="1145"/>
      <c r="EY33" s="1145"/>
      <c r="EZ33" s="1145"/>
      <c r="FA33" s="1145"/>
      <c r="FB33" s="1145"/>
      <c r="FC33" s="1145"/>
      <c r="FD33" s="1145"/>
      <c r="FE33" s="1145"/>
      <c r="FF33" s="1145"/>
      <c r="FG33" s="1145"/>
      <c r="FH33" s="1145"/>
      <c r="FI33" s="1145"/>
      <c r="FJ33" s="1145"/>
      <c r="FK33" s="1145"/>
      <c r="FL33" s="1145"/>
      <c r="FM33" s="1145"/>
      <c r="FN33" s="1145"/>
      <c r="FO33" s="1145"/>
      <c r="FP33" s="1145"/>
      <c r="FQ33" s="1145"/>
      <c r="FR33" s="1145"/>
      <c r="FS33" s="1145"/>
      <c r="FT33" s="1145"/>
      <c r="FU33" s="1145"/>
      <c r="FV33" s="1145"/>
      <c r="FW33" s="1145"/>
      <c r="FX33" s="1145"/>
      <c r="FY33" s="1145"/>
      <c r="FZ33" s="1145"/>
      <c r="GA33" s="1145"/>
      <c r="GB33" s="1145"/>
      <c r="GC33" s="1145"/>
      <c r="GD33" s="1145"/>
      <c r="GE33" s="1145"/>
      <c r="GF33" s="1145"/>
      <c r="GG33" s="1145"/>
      <c r="GH33" s="1145"/>
      <c r="GI33" s="1145"/>
      <c r="GJ33" s="1145"/>
      <c r="GK33" s="1145"/>
      <c r="GL33" s="1145"/>
      <c r="GM33" s="1145"/>
      <c r="GN33" s="1145"/>
      <c r="GO33" s="1145"/>
      <c r="GP33" s="1145"/>
      <c r="GQ33" s="1145"/>
      <c r="GR33" s="1145"/>
      <c r="GS33" s="1145"/>
      <c r="GT33" s="1145"/>
      <c r="GU33" s="1145"/>
      <c r="GV33" s="1145"/>
      <c r="GW33" s="1145"/>
      <c r="GX33" s="1145"/>
      <c r="GY33" s="1145"/>
      <c r="GZ33" s="1145"/>
      <c r="HA33" s="1145"/>
      <c r="HB33" s="1145"/>
      <c r="HC33" s="1145"/>
      <c r="HD33" s="1145"/>
      <c r="HE33" s="1145"/>
      <c r="HF33" s="1145"/>
      <c r="HG33" s="1145"/>
      <c r="HH33" s="1145"/>
      <c r="HI33" s="1145"/>
      <c r="HJ33" s="1145"/>
      <c r="HK33" s="1145"/>
      <c r="HL33" s="1145"/>
      <c r="HM33" s="1145"/>
      <c r="HN33" s="1145"/>
      <c r="HO33" s="1145"/>
      <c r="HP33" s="1145"/>
      <c r="HQ33" s="1145"/>
      <c r="HR33" s="1145"/>
      <c r="HS33" s="1145"/>
      <c r="HT33" s="1145"/>
      <c r="HU33" s="1145"/>
      <c r="HV33" s="1145"/>
      <c r="HW33" s="1145"/>
      <c r="HX33" s="1145"/>
      <c r="HY33" s="1145"/>
      <c r="HZ33" s="1145"/>
      <c r="IA33" s="1145"/>
      <c r="IB33" s="1145"/>
      <c r="IC33" s="1145"/>
      <c r="ID33" s="1145"/>
      <c r="IE33" s="1145"/>
      <c r="IF33" s="1145"/>
      <c r="IG33" s="1145"/>
      <c r="IH33" s="1145"/>
      <c r="II33" s="1145"/>
      <c r="IJ33" s="1145"/>
      <c r="IK33" s="1145"/>
      <c r="IL33" s="1145"/>
      <c r="IM33" s="1145"/>
      <c r="IN33" s="1145"/>
      <c r="IO33" s="1145"/>
      <c r="IP33" s="1145"/>
      <c r="IQ33" s="1145"/>
      <c r="IR33" s="1145"/>
    </row>
    <row r="34" spans="1:252">
      <c r="A34" s="1145"/>
      <c r="B34" s="1152"/>
      <c r="C34" s="1151" t="s">
        <v>1222</v>
      </c>
      <c r="D34" s="1150"/>
      <c r="E34" s="1150"/>
      <c r="F34" s="1150"/>
      <c r="G34" s="1149">
        <f>G32+G33</f>
        <v>10571000</v>
      </c>
      <c r="H34" s="1148"/>
      <c r="I34" s="1145"/>
      <c r="J34" s="1147"/>
      <c r="K34" s="1145"/>
      <c r="L34" s="1145"/>
      <c r="M34" s="1145"/>
      <c r="N34" s="1145"/>
      <c r="O34" s="1145"/>
      <c r="P34" s="1145"/>
      <c r="Q34" s="1145"/>
      <c r="R34" s="1145"/>
      <c r="S34" s="1145"/>
      <c r="T34" s="1145"/>
      <c r="U34" s="1145"/>
      <c r="V34" s="1145"/>
      <c r="W34" s="1145"/>
      <c r="X34" s="1145"/>
      <c r="Y34" s="1145"/>
      <c r="Z34" s="1145"/>
      <c r="AA34" s="1145"/>
      <c r="AB34" s="1145"/>
      <c r="AC34" s="1145"/>
      <c r="AD34" s="1145"/>
      <c r="AE34" s="1145"/>
      <c r="AF34" s="1145"/>
      <c r="AG34" s="1145"/>
      <c r="AH34" s="1145"/>
      <c r="AI34" s="1145"/>
      <c r="AJ34" s="1145"/>
      <c r="AK34" s="1145"/>
      <c r="AL34" s="1145"/>
      <c r="AM34" s="1145"/>
      <c r="AN34" s="1145"/>
      <c r="AO34" s="1145"/>
      <c r="AP34" s="1145"/>
      <c r="AQ34" s="1145"/>
      <c r="AR34" s="1145"/>
      <c r="AS34" s="1145"/>
      <c r="AT34" s="1145"/>
      <c r="AU34" s="1145"/>
      <c r="AV34" s="1145"/>
      <c r="AW34" s="1145"/>
      <c r="AX34" s="1145"/>
      <c r="AY34" s="1145"/>
      <c r="AZ34" s="1145"/>
      <c r="BA34" s="1145"/>
      <c r="BB34" s="1145"/>
      <c r="BC34" s="1145"/>
      <c r="BD34" s="1145"/>
      <c r="BE34" s="1145"/>
      <c r="BF34" s="1145"/>
      <c r="BG34" s="1145"/>
      <c r="BH34" s="1145"/>
      <c r="BI34" s="1145"/>
      <c r="BJ34" s="1145"/>
      <c r="BK34" s="1145"/>
      <c r="BL34" s="1145"/>
      <c r="BM34" s="1145"/>
      <c r="BN34" s="1145"/>
      <c r="BO34" s="1145"/>
      <c r="BP34" s="1145"/>
      <c r="BQ34" s="1145"/>
      <c r="BR34" s="1145"/>
      <c r="BS34" s="1145"/>
      <c r="BT34" s="1145"/>
      <c r="BU34" s="1145"/>
      <c r="BV34" s="1145"/>
      <c r="BW34" s="1145"/>
      <c r="BX34" s="1145"/>
      <c r="BY34" s="1145"/>
      <c r="BZ34" s="1145"/>
      <c r="CA34" s="1145"/>
      <c r="CB34" s="1145"/>
      <c r="CC34" s="1145"/>
      <c r="CD34" s="1145"/>
      <c r="CE34" s="1145"/>
      <c r="CF34" s="1145"/>
      <c r="CG34" s="1145"/>
      <c r="CH34" s="1145"/>
      <c r="CI34" s="1145"/>
      <c r="CJ34" s="1145"/>
      <c r="CK34" s="1145"/>
      <c r="CL34" s="1145"/>
      <c r="CM34" s="1145"/>
      <c r="CN34" s="1145"/>
      <c r="CO34" s="1145"/>
      <c r="CP34" s="1145"/>
      <c r="CQ34" s="1145"/>
      <c r="CR34" s="1145"/>
      <c r="CS34" s="1145"/>
      <c r="CT34" s="1145"/>
      <c r="CU34" s="1145"/>
      <c r="CV34" s="1145"/>
      <c r="CW34" s="1145"/>
      <c r="CX34" s="1145"/>
      <c r="CY34" s="1145"/>
      <c r="CZ34" s="1145"/>
      <c r="DA34" s="1145"/>
      <c r="DB34" s="1145"/>
      <c r="DC34" s="1145"/>
      <c r="DD34" s="1145"/>
      <c r="DE34" s="1145"/>
      <c r="DF34" s="1145"/>
      <c r="DG34" s="1145"/>
      <c r="DH34" s="1145"/>
      <c r="DI34" s="1145"/>
      <c r="DJ34" s="1145"/>
      <c r="DK34" s="1145"/>
      <c r="DL34" s="1145"/>
      <c r="DM34" s="1145"/>
      <c r="DN34" s="1145"/>
      <c r="DO34" s="1145"/>
      <c r="DP34" s="1145"/>
      <c r="DQ34" s="1145"/>
      <c r="DR34" s="1145"/>
      <c r="DS34" s="1145"/>
      <c r="DT34" s="1145"/>
      <c r="DU34" s="1145"/>
      <c r="DV34" s="1145"/>
      <c r="DW34" s="1145"/>
      <c r="DX34" s="1145"/>
      <c r="DY34" s="1145"/>
      <c r="DZ34" s="1145"/>
      <c r="EA34" s="1145"/>
      <c r="EB34" s="1145"/>
      <c r="EC34" s="1145"/>
      <c r="ED34" s="1145"/>
      <c r="EE34" s="1145"/>
      <c r="EF34" s="1145"/>
      <c r="EG34" s="1145"/>
      <c r="EH34" s="1145"/>
      <c r="EI34" s="1145"/>
      <c r="EJ34" s="1145"/>
      <c r="EK34" s="1145"/>
      <c r="EL34" s="1145"/>
      <c r="EM34" s="1145"/>
      <c r="EN34" s="1145"/>
      <c r="EO34" s="1145"/>
      <c r="EP34" s="1145"/>
      <c r="EQ34" s="1145"/>
      <c r="ER34" s="1145"/>
      <c r="ES34" s="1145"/>
      <c r="ET34" s="1145"/>
      <c r="EU34" s="1145"/>
      <c r="EV34" s="1145"/>
      <c r="EW34" s="1145"/>
      <c r="EX34" s="1145"/>
      <c r="EY34" s="1145"/>
      <c r="EZ34" s="1145"/>
      <c r="FA34" s="1145"/>
      <c r="FB34" s="1145"/>
      <c r="FC34" s="1145"/>
      <c r="FD34" s="1145"/>
      <c r="FE34" s="1145"/>
      <c r="FF34" s="1145"/>
      <c r="FG34" s="1145"/>
      <c r="FH34" s="1145"/>
      <c r="FI34" s="1145"/>
      <c r="FJ34" s="1145"/>
      <c r="FK34" s="1145"/>
      <c r="FL34" s="1145"/>
      <c r="FM34" s="1145"/>
      <c r="FN34" s="1145"/>
      <c r="FO34" s="1145"/>
      <c r="FP34" s="1145"/>
      <c r="FQ34" s="1145"/>
      <c r="FR34" s="1145"/>
      <c r="FS34" s="1145"/>
      <c r="FT34" s="1145"/>
      <c r="FU34" s="1145"/>
      <c r="FV34" s="1145"/>
      <c r="FW34" s="1145"/>
      <c r="FX34" s="1145"/>
      <c r="FY34" s="1145"/>
      <c r="FZ34" s="1145"/>
      <c r="GA34" s="1145"/>
      <c r="GB34" s="1145"/>
      <c r="GC34" s="1145"/>
      <c r="GD34" s="1145"/>
      <c r="GE34" s="1145"/>
      <c r="GF34" s="1145"/>
      <c r="GG34" s="1145"/>
      <c r="GH34" s="1145"/>
      <c r="GI34" s="1145"/>
      <c r="GJ34" s="1145"/>
      <c r="GK34" s="1145"/>
      <c r="GL34" s="1145"/>
      <c r="GM34" s="1145"/>
      <c r="GN34" s="1145"/>
      <c r="GO34" s="1145"/>
      <c r="GP34" s="1145"/>
      <c r="GQ34" s="1145"/>
      <c r="GR34" s="1145"/>
      <c r="GS34" s="1145"/>
      <c r="GT34" s="1145"/>
      <c r="GU34" s="1145"/>
      <c r="GV34" s="1145"/>
      <c r="GW34" s="1145"/>
      <c r="GX34" s="1145"/>
      <c r="GY34" s="1145"/>
      <c r="GZ34" s="1145"/>
      <c r="HA34" s="1145"/>
      <c r="HB34" s="1145"/>
      <c r="HC34" s="1145"/>
      <c r="HD34" s="1145"/>
      <c r="HE34" s="1145"/>
      <c r="HF34" s="1145"/>
      <c r="HG34" s="1145"/>
      <c r="HH34" s="1145"/>
      <c r="HI34" s="1145"/>
      <c r="HJ34" s="1145"/>
      <c r="HK34" s="1145"/>
      <c r="HL34" s="1145"/>
      <c r="HM34" s="1145"/>
      <c r="HN34" s="1145"/>
      <c r="HO34" s="1145"/>
      <c r="HP34" s="1145"/>
      <c r="HQ34" s="1145"/>
      <c r="HR34" s="1145"/>
      <c r="HS34" s="1145"/>
      <c r="HT34" s="1145"/>
      <c r="HU34" s="1145"/>
      <c r="HV34" s="1145"/>
      <c r="HW34" s="1145"/>
      <c r="HX34" s="1145"/>
      <c r="HY34" s="1145"/>
      <c r="HZ34" s="1145"/>
      <c r="IA34" s="1145"/>
      <c r="IB34" s="1145"/>
      <c r="IC34" s="1145"/>
      <c r="ID34" s="1145"/>
      <c r="IE34" s="1145"/>
      <c r="IF34" s="1145"/>
      <c r="IG34" s="1145"/>
      <c r="IH34" s="1145"/>
      <c r="II34" s="1145"/>
      <c r="IJ34" s="1145"/>
      <c r="IK34" s="1145"/>
      <c r="IL34" s="1145"/>
      <c r="IM34" s="1145"/>
      <c r="IN34" s="1145"/>
      <c r="IO34" s="1145"/>
      <c r="IP34" s="1145"/>
      <c r="IQ34" s="1145"/>
      <c r="IR34" s="1145"/>
    </row>
    <row r="35" spans="1:252" ht="17.25">
      <c r="A35" s="1145"/>
      <c r="B35" s="1140"/>
      <c r="C35" s="1140"/>
      <c r="D35" s="1140"/>
      <c r="E35" s="1140"/>
      <c r="F35" s="1140"/>
      <c r="G35" s="1144"/>
      <c r="H35" s="1146"/>
      <c r="I35" s="1145"/>
      <c r="J35" s="1144"/>
      <c r="K35" s="1145"/>
      <c r="L35" s="1145"/>
      <c r="M35" s="1145"/>
      <c r="N35" s="1145"/>
      <c r="O35" s="1145"/>
      <c r="P35" s="1145"/>
      <c r="Q35" s="1145"/>
      <c r="R35" s="1145"/>
      <c r="S35" s="1145"/>
      <c r="T35" s="1145"/>
      <c r="U35" s="1145"/>
      <c r="V35" s="1145"/>
      <c r="W35" s="1145"/>
      <c r="X35" s="1145"/>
      <c r="Y35" s="1145"/>
      <c r="Z35" s="1145"/>
      <c r="AA35" s="1145"/>
      <c r="AB35" s="1145"/>
      <c r="AC35" s="1145"/>
      <c r="AD35" s="1145"/>
      <c r="AE35" s="1145"/>
      <c r="AF35" s="1145"/>
      <c r="AG35" s="1145"/>
      <c r="AH35" s="1145"/>
      <c r="AI35" s="1145"/>
      <c r="AJ35" s="1145"/>
      <c r="AK35" s="1145"/>
      <c r="AL35" s="1145"/>
      <c r="AM35" s="1145"/>
      <c r="AN35" s="1145"/>
      <c r="AO35" s="1145"/>
      <c r="AP35" s="1145"/>
      <c r="AQ35" s="1145"/>
      <c r="AR35" s="1145"/>
      <c r="AS35" s="1145"/>
      <c r="AT35" s="1145"/>
      <c r="AU35" s="1145"/>
      <c r="AV35" s="1145"/>
      <c r="AW35" s="1145"/>
      <c r="AX35" s="1145"/>
      <c r="AY35" s="1145"/>
      <c r="AZ35" s="1145"/>
      <c r="BA35" s="1145"/>
      <c r="BB35" s="1145"/>
      <c r="BC35" s="1145"/>
      <c r="BD35" s="1145"/>
      <c r="BE35" s="1145"/>
      <c r="BF35" s="1145"/>
      <c r="BG35" s="1145"/>
      <c r="BH35" s="1145"/>
      <c r="BI35" s="1145"/>
      <c r="BJ35" s="1145"/>
      <c r="BK35" s="1145"/>
      <c r="BL35" s="1145"/>
      <c r="BM35" s="1145"/>
      <c r="BN35" s="1145"/>
      <c r="BO35" s="1145"/>
      <c r="BP35" s="1145"/>
      <c r="BQ35" s="1145"/>
      <c r="BR35" s="1145"/>
      <c r="BS35" s="1145"/>
      <c r="BT35" s="1145"/>
      <c r="BU35" s="1145"/>
      <c r="BV35" s="1145"/>
      <c r="BW35" s="1145"/>
      <c r="BX35" s="1145"/>
      <c r="BY35" s="1145"/>
      <c r="BZ35" s="1145"/>
      <c r="CA35" s="1145"/>
      <c r="CB35" s="1145"/>
      <c r="CC35" s="1145"/>
      <c r="CD35" s="1145"/>
      <c r="CE35" s="1145"/>
      <c r="CF35" s="1145"/>
      <c r="CG35" s="1145"/>
      <c r="CH35" s="1145"/>
      <c r="CI35" s="1145"/>
      <c r="CJ35" s="1145"/>
      <c r="CK35" s="1145"/>
      <c r="CL35" s="1145"/>
      <c r="CM35" s="1145"/>
      <c r="CN35" s="1145"/>
      <c r="CO35" s="1145"/>
      <c r="CP35" s="1145"/>
      <c r="CQ35" s="1145"/>
      <c r="CR35" s="1145"/>
      <c r="CS35" s="1145"/>
      <c r="CT35" s="1145"/>
      <c r="CU35" s="1145"/>
      <c r="CV35" s="1145"/>
      <c r="CW35" s="1145"/>
      <c r="CX35" s="1145"/>
      <c r="CY35" s="1145"/>
      <c r="CZ35" s="1145"/>
      <c r="DA35" s="1145"/>
      <c r="DB35" s="1145"/>
      <c r="DC35" s="1145"/>
      <c r="DD35" s="1145"/>
      <c r="DE35" s="1145"/>
      <c r="DF35" s="1145"/>
      <c r="DG35" s="1145"/>
      <c r="DH35" s="1145"/>
      <c r="DI35" s="1145"/>
      <c r="DJ35" s="1145"/>
      <c r="DK35" s="1145"/>
      <c r="DL35" s="1145"/>
      <c r="DM35" s="1145"/>
      <c r="DN35" s="1145"/>
      <c r="DO35" s="1145"/>
      <c r="DP35" s="1145"/>
      <c r="DQ35" s="1145"/>
      <c r="DR35" s="1145"/>
      <c r="DS35" s="1145"/>
      <c r="DT35" s="1145"/>
      <c r="DU35" s="1145"/>
      <c r="DV35" s="1145"/>
      <c r="DW35" s="1145"/>
      <c r="DX35" s="1145"/>
      <c r="DY35" s="1145"/>
      <c r="DZ35" s="1145"/>
      <c r="EA35" s="1145"/>
      <c r="EB35" s="1145"/>
      <c r="EC35" s="1145"/>
      <c r="ED35" s="1145"/>
      <c r="EE35" s="1145"/>
      <c r="EF35" s="1145"/>
      <c r="EG35" s="1145"/>
      <c r="EH35" s="1145"/>
      <c r="EI35" s="1145"/>
      <c r="EJ35" s="1145"/>
      <c r="EK35" s="1145"/>
      <c r="EL35" s="1145"/>
      <c r="EM35" s="1145"/>
      <c r="EN35" s="1145"/>
      <c r="EO35" s="1145"/>
      <c r="EP35" s="1145"/>
      <c r="EQ35" s="1145"/>
      <c r="ER35" s="1145"/>
      <c r="ES35" s="1145"/>
      <c r="ET35" s="1145"/>
      <c r="EU35" s="1145"/>
      <c r="EV35" s="1145"/>
      <c r="EW35" s="1145"/>
      <c r="EX35" s="1145"/>
      <c r="EY35" s="1145"/>
      <c r="EZ35" s="1145"/>
      <c r="FA35" s="1145"/>
      <c r="FB35" s="1145"/>
      <c r="FC35" s="1145"/>
      <c r="FD35" s="1145"/>
      <c r="FE35" s="1145"/>
      <c r="FF35" s="1145"/>
      <c r="FG35" s="1145"/>
      <c r="FH35" s="1145"/>
      <c r="FI35" s="1145"/>
      <c r="FJ35" s="1145"/>
      <c r="FK35" s="1145"/>
      <c r="FL35" s="1145"/>
      <c r="FM35" s="1145"/>
      <c r="FN35" s="1145"/>
      <c r="FO35" s="1145"/>
      <c r="FP35" s="1145"/>
      <c r="FQ35" s="1145"/>
      <c r="FR35" s="1145"/>
      <c r="FS35" s="1145"/>
      <c r="FT35" s="1145"/>
      <c r="FU35" s="1145"/>
      <c r="FV35" s="1145"/>
      <c r="FW35" s="1145"/>
      <c r="FX35" s="1145"/>
      <c r="FY35" s="1145"/>
      <c r="FZ35" s="1145"/>
      <c r="GA35" s="1145"/>
      <c r="GB35" s="1145"/>
      <c r="GC35" s="1145"/>
      <c r="GD35" s="1145"/>
      <c r="GE35" s="1145"/>
      <c r="GF35" s="1145"/>
      <c r="GG35" s="1145"/>
      <c r="GH35" s="1145"/>
      <c r="GI35" s="1145"/>
      <c r="GJ35" s="1145"/>
      <c r="GK35" s="1145"/>
      <c r="GL35" s="1145"/>
      <c r="GM35" s="1145"/>
      <c r="GN35" s="1145"/>
      <c r="GO35" s="1145"/>
      <c r="GP35" s="1145"/>
      <c r="GQ35" s="1145"/>
      <c r="GR35" s="1145"/>
      <c r="GS35" s="1145"/>
      <c r="GT35" s="1145"/>
      <c r="GU35" s="1145"/>
      <c r="GV35" s="1145"/>
      <c r="GW35" s="1145"/>
      <c r="GX35" s="1145"/>
      <c r="GY35" s="1145"/>
      <c r="GZ35" s="1145"/>
      <c r="HA35" s="1145"/>
      <c r="HB35" s="1145"/>
      <c r="HC35" s="1145"/>
      <c r="HD35" s="1145"/>
      <c r="HE35" s="1145"/>
      <c r="HF35" s="1145"/>
      <c r="HG35" s="1145"/>
      <c r="HH35" s="1145"/>
      <c r="HI35" s="1145"/>
      <c r="HJ35" s="1145"/>
      <c r="HK35" s="1145"/>
      <c r="HL35" s="1145"/>
      <c r="HM35" s="1145"/>
      <c r="HN35" s="1145"/>
      <c r="HO35" s="1145"/>
      <c r="HP35" s="1145"/>
      <c r="HQ35" s="1145"/>
      <c r="HR35" s="1145"/>
      <c r="HS35" s="1145"/>
      <c r="HT35" s="1145"/>
      <c r="HU35" s="1145"/>
      <c r="HV35" s="1145"/>
      <c r="HW35" s="1145"/>
      <c r="HX35" s="1145"/>
      <c r="HY35" s="1145"/>
      <c r="HZ35" s="1145"/>
      <c r="IA35" s="1145"/>
      <c r="IB35" s="1145"/>
      <c r="IC35" s="1145"/>
      <c r="ID35" s="1145"/>
      <c r="IE35" s="1145"/>
      <c r="IF35" s="1145"/>
      <c r="IG35" s="1145"/>
      <c r="IH35" s="1145"/>
      <c r="II35" s="1145"/>
      <c r="IJ35" s="1145"/>
      <c r="IK35" s="1145"/>
      <c r="IL35" s="1145"/>
      <c r="IM35" s="1145"/>
      <c r="IN35" s="1145"/>
      <c r="IO35" s="1145"/>
      <c r="IP35" s="1145"/>
      <c r="IQ35" s="1145"/>
      <c r="IR35" s="1145"/>
    </row>
    <row r="36" spans="1:252" ht="17.25">
      <c r="B36" s="1140"/>
      <c r="C36" s="1140"/>
      <c r="D36" s="1140"/>
      <c r="E36" s="1140"/>
      <c r="F36" s="1140"/>
      <c r="G36" s="1144"/>
      <c r="H36" s="1143"/>
    </row>
    <row r="37" spans="1:252" ht="17.25">
      <c r="B37" s="1140"/>
      <c r="C37" s="1140"/>
      <c r="D37" s="1140"/>
      <c r="E37" s="1140"/>
      <c r="F37" s="1140"/>
      <c r="G37" s="1142"/>
      <c r="H37" s="1139"/>
    </row>
    <row r="38" spans="1:252" ht="17.25">
      <c r="B38" s="1140"/>
      <c r="C38" s="1140"/>
      <c r="D38" s="1140"/>
      <c r="E38" s="1140"/>
      <c r="F38" s="1140"/>
      <c r="G38" s="1141"/>
      <c r="H38" s="1139"/>
    </row>
    <row r="39" spans="1:252" ht="17.25">
      <c r="B39" s="1140"/>
      <c r="C39" s="1140"/>
      <c r="D39" s="1140"/>
      <c r="E39" s="1140"/>
      <c r="F39" s="1140"/>
      <c r="G39" s="1140"/>
      <c r="H39" s="1139"/>
    </row>
  </sheetData>
  <mergeCells count="5">
    <mergeCell ref="B3:F4"/>
    <mergeCell ref="H3:H4"/>
    <mergeCell ref="B11:B25"/>
    <mergeCell ref="B8:B10"/>
    <mergeCell ref="B5:B7"/>
  </mergeCells>
  <phoneticPr fontId="9" type="noConversion"/>
  <pageMargins left="0.70866141732283472" right="0.70866141732283472" top="0.74803149606299213" bottom="0.74803149606299213" header="0.31496062992125984" footer="0.31496062992125984"/>
  <pageSetup paperSize="9" scale="7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530CA-F5F1-414D-AC96-EB45C9118641}">
  <sheetPr>
    <pageSetUpPr fitToPage="1"/>
  </sheetPr>
  <dimension ref="A1:L34"/>
  <sheetViews>
    <sheetView showGridLines="0" showZeros="0" view="pageBreakPreview" zoomScale="85" zoomScaleNormal="90" zoomScaleSheetLayoutView="85" workbookViewId="0">
      <pane xSplit="1" ySplit="4" topLeftCell="B5" activePane="bottomRight" state="frozen"/>
      <selection activeCell="G11" sqref="G11"/>
      <selection pane="topRight" activeCell="G11" sqref="G11"/>
      <selection pane="bottomLeft" activeCell="G11" sqref="G11"/>
      <selection pane="bottomRight" activeCell="K45" sqref="K45"/>
    </sheetView>
  </sheetViews>
  <sheetFormatPr defaultColWidth="8.125" defaultRowHeight="18" customHeight="1"/>
  <cols>
    <col min="1" max="1" width="52.5" style="1180" customWidth="1"/>
    <col min="2" max="2" width="11.5" style="1180" customWidth="1"/>
    <col min="3" max="3" width="7.625" style="1180" customWidth="1"/>
    <col min="4" max="4" width="7.625" style="1183" customWidth="1"/>
    <col min="5" max="11" width="18.25" style="1182" customWidth="1"/>
    <col min="12" max="12" width="26.75" style="1181" customWidth="1"/>
    <col min="13" max="13" width="9.375" style="1180" bestFit="1" customWidth="1"/>
    <col min="14" max="16384" width="8.125" style="1180"/>
  </cols>
  <sheetData>
    <row r="1" spans="1:12" s="1218" customFormat="1" ht="27" customHeight="1">
      <c r="A1" s="2100" t="s">
        <v>1746</v>
      </c>
      <c r="B1" s="2100"/>
      <c r="C1" s="2100"/>
      <c r="D1" s="2100"/>
      <c r="E1" s="2100"/>
      <c r="F1" s="2100"/>
      <c r="G1" s="2100"/>
      <c r="H1" s="2100"/>
      <c r="I1" s="2100"/>
      <c r="J1" s="2100"/>
      <c r="K1" s="2100"/>
      <c r="L1" s="2100"/>
    </row>
    <row r="2" spans="1:12" ht="27" customHeight="1">
      <c r="A2" s="1217"/>
      <c r="B2" s="1216"/>
      <c r="C2" s="1216"/>
      <c r="D2" s="1215"/>
      <c r="E2" s="1214"/>
      <c r="F2" s="1214"/>
      <c r="G2" s="1214"/>
      <c r="H2" s="1214"/>
      <c r="I2" s="1214"/>
      <c r="J2" s="1214"/>
      <c r="K2" s="1214"/>
      <c r="L2" s="1213"/>
    </row>
    <row r="3" spans="1:12" ht="24" customHeight="1">
      <c r="A3" s="2101" t="s">
        <v>1085</v>
      </c>
      <c r="B3" s="2103" t="s">
        <v>1086</v>
      </c>
      <c r="C3" s="2103" t="s">
        <v>118</v>
      </c>
      <c r="D3" s="2103" t="s">
        <v>5</v>
      </c>
      <c r="E3" s="2105" t="s">
        <v>789</v>
      </c>
      <c r="F3" s="2107" t="s">
        <v>1087</v>
      </c>
      <c r="G3" s="2108"/>
      <c r="H3" s="2107" t="s">
        <v>1064</v>
      </c>
      <c r="I3" s="2107"/>
      <c r="J3" s="2103" t="s">
        <v>1065</v>
      </c>
      <c r="K3" s="2103"/>
      <c r="L3" s="2109" t="s">
        <v>1027</v>
      </c>
    </row>
    <row r="4" spans="1:12" ht="24" customHeight="1">
      <c r="A4" s="2102"/>
      <c r="B4" s="2104"/>
      <c r="C4" s="2104"/>
      <c r="D4" s="2104"/>
      <c r="E4" s="2106"/>
      <c r="F4" s="954" t="s">
        <v>4</v>
      </c>
      <c r="G4" s="954" t="s">
        <v>792</v>
      </c>
      <c r="H4" s="954" t="s">
        <v>4</v>
      </c>
      <c r="I4" s="954" t="s">
        <v>793</v>
      </c>
      <c r="J4" s="954" t="s">
        <v>4</v>
      </c>
      <c r="K4" s="954" t="s">
        <v>793</v>
      </c>
      <c r="L4" s="2110"/>
    </row>
    <row r="5" spans="1:12" ht="24" customHeight="1">
      <c r="A5" s="1212" t="s">
        <v>1706</v>
      </c>
      <c r="B5" s="1211"/>
      <c r="C5" s="1192">
        <v>2</v>
      </c>
      <c r="D5" s="988" t="s">
        <v>1252</v>
      </c>
      <c r="E5" s="1191">
        <f>G5+I5+K5</f>
        <v>6105868</v>
      </c>
      <c r="F5" s="1191">
        <f>'7. 일위대가'!G56</f>
        <v>2294418</v>
      </c>
      <c r="G5" s="1191">
        <f>TRUNC($C5*F5)</f>
        <v>4588836</v>
      </c>
      <c r="H5" s="1191">
        <f>'7. 일위대가'!I56</f>
        <v>246463</v>
      </c>
      <c r="I5" s="1191">
        <f>TRUNC($C5*H5)</f>
        <v>492926</v>
      </c>
      <c r="J5" s="1191">
        <f>'7. 일위대가'!K56</f>
        <v>512053</v>
      </c>
      <c r="K5" s="1191">
        <f>TRUNC($C5*J5)</f>
        <v>1024106</v>
      </c>
      <c r="L5" s="1190"/>
    </row>
    <row r="6" spans="1:12" ht="24" customHeight="1">
      <c r="A6" s="1189" t="s">
        <v>690</v>
      </c>
      <c r="B6" s="1210"/>
      <c r="C6" s="1209"/>
      <c r="D6" s="1208"/>
      <c r="E6" s="1207">
        <f>SUM(E5:E5)</f>
        <v>6105868</v>
      </c>
      <c r="F6" s="1207"/>
      <c r="G6" s="1207">
        <f>SUM(G5:G5)</f>
        <v>4588836</v>
      </c>
      <c r="H6" s="1207"/>
      <c r="I6" s="1207">
        <f>SUM(I5:I5)</f>
        <v>492926</v>
      </c>
      <c r="J6" s="1207"/>
      <c r="K6" s="1207">
        <f>SUM(K5:K5)</f>
        <v>1024106</v>
      </c>
      <c r="L6" s="1184"/>
    </row>
    <row r="7" spans="1:12" ht="24" customHeight="1">
      <c r="A7" s="1206"/>
      <c r="B7" s="1205"/>
      <c r="C7" s="1204"/>
      <c r="D7" s="1202"/>
      <c r="E7" s="1203"/>
      <c r="F7" s="1203"/>
      <c r="G7" s="1203"/>
      <c r="H7" s="1203"/>
      <c r="I7" s="1203"/>
      <c r="J7" s="1203"/>
      <c r="K7" s="1203"/>
      <c r="L7" s="1202"/>
    </row>
    <row r="8" spans="1:12" ht="24" hidden="1" customHeight="1">
      <c r="A8" s="1201" t="s">
        <v>1251</v>
      </c>
    </row>
    <row r="9" spans="1:12" ht="24" hidden="1" customHeight="1">
      <c r="A9" s="2101" t="s">
        <v>1085</v>
      </c>
      <c r="B9" s="2103" t="s">
        <v>1086</v>
      </c>
      <c r="C9" s="2103" t="s">
        <v>118</v>
      </c>
      <c r="D9" s="2103" t="s">
        <v>5</v>
      </c>
      <c r="E9" s="2105" t="s">
        <v>789</v>
      </c>
      <c r="F9" s="2107" t="s">
        <v>1087</v>
      </c>
      <c r="G9" s="2108"/>
      <c r="H9" s="2107" t="s">
        <v>1064</v>
      </c>
      <c r="I9" s="2107"/>
      <c r="J9" s="2103" t="s">
        <v>1065</v>
      </c>
      <c r="K9" s="2103"/>
      <c r="L9" s="2109" t="s">
        <v>1027</v>
      </c>
    </row>
    <row r="10" spans="1:12" ht="24" hidden="1" customHeight="1">
      <c r="A10" s="2102"/>
      <c r="B10" s="2104"/>
      <c r="C10" s="2104"/>
      <c r="D10" s="2104"/>
      <c r="E10" s="2106"/>
      <c r="F10" s="954" t="s">
        <v>4</v>
      </c>
      <c r="G10" s="954" t="s">
        <v>792</v>
      </c>
      <c r="H10" s="954" t="s">
        <v>4</v>
      </c>
      <c r="I10" s="954" t="s">
        <v>793</v>
      </c>
      <c r="J10" s="954" t="s">
        <v>4</v>
      </c>
      <c r="K10" s="954" t="s">
        <v>793</v>
      </c>
      <c r="L10" s="2110"/>
    </row>
    <row r="11" spans="1:12" ht="24" hidden="1" customHeight="1">
      <c r="A11" s="1200" t="e">
        <v>#REF!</v>
      </c>
      <c r="B11" s="1199"/>
      <c r="C11" s="1198"/>
      <c r="D11" s="1197"/>
      <c r="E11" s="1196"/>
      <c r="F11" s="1196"/>
      <c r="G11" s="1196"/>
      <c r="H11" s="1196"/>
      <c r="I11" s="1196"/>
      <c r="J11" s="1196"/>
      <c r="K11" s="1196"/>
      <c r="L11" s="1195"/>
    </row>
    <row r="12" spans="1:12" ht="24" hidden="1" customHeight="1">
      <c r="A12" s="1194" t="e">
        <v>#REF!</v>
      </c>
      <c r="B12" s="1193"/>
      <c r="C12" s="1192" t="e">
        <v>#REF!</v>
      </c>
      <c r="D12" s="988" t="e">
        <v>#REF!</v>
      </c>
      <c r="E12" s="1191" t="e">
        <f>G12+I12+K12</f>
        <v>#REF!</v>
      </c>
      <c r="F12" s="1191">
        <v>0</v>
      </c>
      <c r="G12" s="1191" t="e">
        <f>TRUNC($C12*F12)</f>
        <v>#REF!</v>
      </c>
      <c r="H12" s="1191">
        <v>0</v>
      </c>
      <c r="I12" s="1191" t="e">
        <f>TRUNC($C12*H12)</f>
        <v>#REF!</v>
      </c>
      <c r="J12" s="1191">
        <v>0</v>
      </c>
      <c r="K12" s="1191" t="e">
        <f>TRUNC($C12*J12)</f>
        <v>#REF!</v>
      </c>
      <c r="L12" s="1190"/>
    </row>
    <row r="13" spans="1:12" ht="24" hidden="1" customHeight="1">
      <c r="A13" s="1194" t="e">
        <v>#REF!</v>
      </c>
      <c r="B13" s="1193"/>
      <c r="C13" s="1192" t="e">
        <v>#REF!</v>
      </c>
      <c r="D13" s="988" t="e">
        <v>#REF!</v>
      </c>
      <c r="E13" s="1191" t="e">
        <f>G13+I13+K13</f>
        <v>#REF!</v>
      </c>
      <c r="F13" s="1191">
        <v>0</v>
      </c>
      <c r="G13" s="1191" t="e">
        <f>TRUNC($C13*F13)</f>
        <v>#REF!</v>
      </c>
      <c r="H13" s="1191">
        <v>0</v>
      </c>
      <c r="I13" s="1191" t="e">
        <f>TRUNC($C13*H13)</f>
        <v>#REF!</v>
      </c>
      <c r="J13" s="1191">
        <v>0</v>
      </c>
      <c r="K13" s="1191" t="e">
        <f>TRUNC($C13*J13)</f>
        <v>#REF!</v>
      </c>
      <c r="L13" s="1190"/>
    </row>
    <row r="14" spans="1:12" ht="24" hidden="1" customHeight="1">
      <c r="A14" s="1194" t="e">
        <v>#REF!</v>
      </c>
      <c r="B14" s="1193"/>
      <c r="C14" s="1192" t="e">
        <v>#REF!</v>
      </c>
      <c r="D14" s="988" t="e">
        <v>#REF!</v>
      </c>
      <c r="E14" s="1191" t="e">
        <f>G14+I14+K14</f>
        <v>#REF!</v>
      </c>
      <c r="F14" s="1191">
        <v>0</v>
      </c>
      <c r="G14" s="1191" t="e">
        <f>TRUNC($C14*F14)</f>
        <v>#REF!</v>
      </c>
      <c r="H14" s="1191">
        <v>0</v>
      </c>
      <c r="I14" s="1191" t="e">
        <f>TRUNC($C14*H14)</f>
        <v>#REF!</v>
      </c>
      <c r="J14" s="1191">
        <v>0</v>
      </c>
      <c r="K14" s="1191" t="e">
        <f>TRUNC($C14*J14)</f>
        <v>#REF!</v>
      </c>
      <c r="L14" s="1190"/>
    </row>
    <row r="15" spans="1:12" ht="24" hidden="1" customHeight="1">
      <c r="A15" s="1189" t="s">
        <v>690</v>
      </c>
      <c r="B15" s="1188"/>
      <c r="C15" s="1187"/>
      <c r="D15" s="1186"/>
      <c r="E15" s="1185" t="e">
        <f>SUM(E12:E14)</f>
        <v>#REF!</v>
      </c>
      <c r="F15" s="1185"/>
      <c r="G15" s="1185" t="e">
        <f>SUM(G12:G14)</f>
        <v>#REF!</v>
      </c>
      <c r="H15" s="1185"/>
      <c r="I15" s="1185" t="e">
        <f>SUM(I12:I14)</f>
        <v>#REF!</v>
      </c>
      <c r="J15" s="1185"/>
      <c r="K15" s="1185" t="e">
        <f>SUM(K12:K14)</f>
        <v>#REF!</v>
      </c>
      <c r="L15" s="1184"/>
    </row>
    <row r="16" spans="1:12" ht="18" hidden="1" customHeight="1"/>
    <row r="17" ht="18" hidden="1" customHeight="1"/>
    <row r="18" ht="18" hidden="1" customHeight="1"/>
    <row r="19" ht="18" hidden="1" customHeight="1"/>
    <row r="20" ht="18" hidden="1" customHeight="1"/>
    <row r="21" ht="18" hidden="1" customHeight="1"/>
    <row r="22" ht="18" hidden="1" customHeight="1"/>
    <row r="23" ht="18" hidden="1" customHeight="1"/>
    <row r="24" ht="18" hidden="1" customHeight="1"/>
    <row r="25" ht="18" hidden="1" customHeight="1"/>
    <row r="26" ht="18" hidden="1" customHeight="1"/>
    <row r="27" ht="18" hidden="1" customHeight="1"/>
    <row r="28" ht="18" hidden="1" customHeight="1"/>
    <row r="29" ht="18" hidden="1" customHeight="1"/>
    <row r="30" ht="18" hidden="1" customHeight="1"/>
    <row r="31" ht="18" hidden="1" customHeight="1"/>
    <row r="32" ht="18" hidden="1" customHeight="1"/>
    <row r="33" ht="18" hidden="1" customHeight="1"/>
    <row r="34" ht="18" hidden="1" customHeight="1"/>
  </sheetData>
  <mergeCells count="19">
    <mergeCell ref="H9:I9"/>
    <mergeCell ref="J9:K9"/>
    <mergeCell ref="L9:L10"/>
    <mergeCell ref="A9:A10"/>
    <mergeCell ref="B9:B10"/>
    <mergeCell ref="C9:C10"/>
    <mergeCell ref="D9:D10"/>
    <mergeCell ref="E9:E10"/>
    <mergeCell ref="F9:G9"/>
    <mergeCell ref="A1:L1"/>
    <mergeCell ref="A3:A4"/>
    <mergeCell ref="B3:B4"/>
    <mergeCell ref="C3:C4"/>
    <mergeCell ref="D3:D4"/>
    <mergeCell ref="E3:E4"/>
    <mergeCell ref="F3:G3"/>
    <mergeCell ref="H3:I3"/>
    <mergeCell ref="J3:K3"/>
    <mergeCell ref="L3:L4"/>
  </mergeCells>
  <phoneticPr fontId="9" type="noConversion"/>
  <pageMargins left="0.74803149606299213" right="0.43307086614173229" top="0.82677165354330717" bottom="0.59055118110236227" header="0.51181102362204722" footer="0.27559055118110237"/>
  <pageSetup paperSize="9" scale="5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Q83"/>
  <sheetViews>
    <sheetView view="pageBreakPreview" zoomScaleNormal="75" zoomScaleSheetLayoutView="100" workbookViewId="0">
      <selection sqref="A1:H2"/>
    </sheetView>
  </sheetViews>
  <sheetFormatPr defaultRowHeight="14.25"/>
  <cols>
    <col min="1" max="3" width="24" style="1" customWidth="1"/>
    <col min="4" max="4" width="11.625" style="1" customWidth="1"/>
    <col min="5" max="7" width="12.375" style="1" customWidth="1"/>
    <col min="8" max="8" width="34.875" style="1" bestFit="1" customWidth="1"/>
    <col min="9" max="9" width="9" style="1" hidden="1" customWidth="1"/>
    <col min="10" max="10" width="12.125" style="1" hidden="1" customWidth="1"/>
    <col min="11" max="11" width="0" style="1" hidden="1" customWidth="1"/>
    <col min="12" max="15" width="0" style="57" hidden="1" customWidth="1"/>
    <col min="16" max="16384" width="9" style="1"/>
  </cols>
  <sheetData>
    <row r="1" spans="1:17" ht="28.5" customHeight="1">
      <c r="A1" s="2118" t="s">
        <v>1074</v>
      </c>
      <c r="B1" s="2118"/>
      <c r="C1" s="2118"/>
      <c r="D1" s="2118"/>
      <c r="E1" s="2118"/>
      <c r="F1" s="2118"/>
      <c r="G1" s="2118"/>
      <c r="H1" s="2118"/>
    </row>
    <row r="2" spans="1:17" ht="28.5" customHeight="1">
      <c r="A2" s="2118"/>
      <c r="B2" s="2118"/>
      <c r="C2" s="2118"/>
      <c r="D2" s="2118"/>
      <c r="E2" s="2118"/>
      <c r="F2" s="2118"/>
      <c r="G2" s="2118"/>
      <c r="H2" s="2118"/>
      <c r="P2" s="57"/>
      <c r="Q2" s="57"/>
    </row>
    <row r="3" spans="1:17" ht="28.5" customHeight="1">
      <c r="A3" s="2119" t="s">
        <v>262</v>
      </c>
      <c r="B3" s="2119"/>
      <c r="C3" s="2119"/>
      <c r="D3" s="2121" t="s">
        <v>1759</v>
      </c>
      <c r="E3" s="2121" t="s">
        <v>1</v>
      </c>
      <c r="F3" s="2116" t="s">
        <v>1760</v>
      </c>
      <c r="G3" s="2117"/>
      <c r="H3" s="2111" t="s">
        <v>265</v>
      </c>
      <c r="P3" s="57"/>
      <c r="Q3" s="57"/>
    </row>
    <row r="4" spans="1:17" ht="28.5" customHeight="1">
      <c r="A4" s="2120"/>
      <c r="B4" s="2120"/>
      <c r="C4" s="2120"/>
      <c r="D4" s="2121"/>
      <c r="E4" s="2121"/>
      <c r="F4" s="73" t="s">
        <v>8</v>
      </c>
      <c r="G4" s="74" t="s">
        <v>128</v>
      </c>
      <c r="H4" s="2112"/>
      <c r="J4" s="1" t="s">
        <v>128</v>
      </c>
      <c r="P4" s="57"/>
      <c r="Q4" s="57"/>
    </row>
    <row r="5" spans="1:17" ht="28.5" customHeight="1">
      <c r="A5" s="2113" t="s">
        <v>633</v>
      </c>
      <c r="B5" s="2116" t="s">
        <v>1750</v>
      </c>
      <c r="C5" s="2117"/>
      <c r="D5" s="1803"/>
      <c r="E5" s="1803"/>
      <c r="F5" s="1803"/>
      <c r="G5" s="1804">
        <v>10</v>
      </c>
      <c r="H5" s="1783" t="s">
        <v>1758</v>
      </c>
      <c r="P5" s="57"/>
      <c r="Q5" s="57"/>
    </row>
    <row r="6" spans="1:17" ht="28.5" customHeight="1">
      <c r="A6" s="2114"/>
      <c r="B6" s="2113" t="s">
        <v>1751</v>
      </c>
      <c r="C6" s="1803" t="s">
        <v>1753</v>
      </c>
      <c r="D6" s="1803">
        <f>'3사업량'!B9</f>
        <v>2</v>
      </c>
      <c r="E6" s="1803" t="s">
        <v>263</v>
      </c>
      <c r="F6" s="1803">
        <v>1</v>
      </c>
      <c r="G6" s="1804">
        <f>INT(D6*F6*1000)/1000</f>
        <v>2</v>
      </c>
      <c r="H6" s="1783"/>
      <c r="P6" s="57"/>
      <c r="Q6" s="57"/>
    </row>
    <row r="7" spans="1:17" ht="28.5" customHeight="1">
      <c r="A7" s="2114"/>
      <c r="B7" s="2114"/>
      <c r="C7" s="1803" t="s">
        <v>1754</v>
      </c>
      <c r="D7" s="1803">
        <f>D6</f>
        <v>2</v>
      </c>
      <c r="E7" s="1803" t="s">
        <v>263</v>
      </c>
      <c r="F7" s="1803">
        <v>0.1</v>
      </c>
      <c r="G7" s="1804">
        <f>INT(D7*F7*1000)/1000</f>
        <v>0.2</v>
      </c>
      <c r="H7" s="1783"/>
      <c r="P7" s="57"/>
      <c r="Q7" s="57"/>
    </row>
    <row r="8" spans="1:17" ht="28.5" customHeight="1">
      <c r="A8" s="2114"/>
      <c r="B8" s="2115"/>
      <c r="C8" s="1803" t="s">
        <v>1755</v>
      </c>
      <c r="D8" s="1803">
        <f>D7</f>
        <v>2</v>
      </c>
      <c r="E8" s="1803" t="s">
        <v>263</v>
      </c>
      <c r="F8" s="1803">
        <v>0.5</v>
      </c>
      <c r="G8" s="1804">
        <f>INT(D8*F8*1000)/1000</f>
        <v>1</v>
      </c>
      <c r="H8" s="1783"/>
      <c r="P8" s="57"/>
      <c r="Q8" s="57"/>
    </row>
    <row r="9" spans="1:17" ht="28.5" customHeight="1">
      <c r="A9" s="2114"/>
      <c r="B9" s="2116" t="s">
        <v>1756</v>
      </c>
      <c r="C9" s="2117"/>
      <c r="D9" s="1803"/>
      <c r="E9" s="1803" t="s">
        <v>263</v>
      </c>
      <c r="F9" s="1803"/>
      <c r="G9" s="1804">
        <f>SUM(G6:G8)</f>
        <v>3.2</v>
      </c>
      <c r="H9" s="1783"/>
      <c r="P9" s="57"/>
      <c r="Q9" s="57"/>
    </row>
    <row r="10" spans="1:17" ht="28.5" customHeight="1">
      <c r="A10" s="2114"/>
      <c r="B10" s="1803" t="s">
        <v>1752</v>
      </c>
      <c r="C10" s="1803" t="s">
        <v>1757</v>
      </c>
      <c r="D10" s="1803">
        <f>D8</f>
        <v>2</v>
      </c>
      <c r="E10" s="1803" t="s">
        <v>263</v>
      </c>
      <c r="F10" s="1805">
        <v>3</v>
      </c>
      <c r="G10" s="1804">
        <f>INT(D10*F10*1000)/1000</f>
        <v>6</v>
      </c>
      <c r="H10" s="1783"/>
    </row>
    <row r="11" spans="1:17" ht="28.5" customHeight="1">
      <c r="A11" s="2114"/>
      <c r="B11" s="2116" t="s">
        <v>1761</v>
      </c>
      <c r="C11" s="2117"/>
      <c r="D11" s="1803"/>
      <c r="E11" s="1803"/>
      <c r="F11" s="1806"/>
      <c r="G11" s="1804">
        <v>8</v>
      </c>
      <c r="H11" s="1783"/>
    </row>
    <row r="12" spans="1:17" ht="28.5" customHeight="1">
      <c r="A12" s="2115"/>
      <c r="B12" s="2116" t="s">
        <v>1749</v>
      </c>
      <c r="C12" s="2117"/>
      <c r="D12" s="74"/>
      <c r="E12" s="74"/>
      <c r="F12" s="73"/>
      <c r="G12" s="75">
        <f>SUM(G5,G9,G10,G11)</f>
        <v>27.2</v>
      </c>
      <c r="H12" s="1782" t="s">
        <v>264</v>
      </c>
    </row>
    <row r="13" spans="1:17" ht="20.100000000000001" customHeight="1">
      <c r="L13" s="1"/>
      <c r="M13" s="1"/>
      <c r="N13" s="1"/>
      <c r="O13" s="1"/>
    </row>
    <row r="14" spans="1:17" ht="20.100000000000001" customHeight="1">
      <c r="L14" s="1"/>
      <c r="M14" s="1"/>
      <c r="N14" s="1"/>
      <c r="O14" s="1"/>
    </row>
    <row r="15" spans="1:17" ht="20.100000000000001" customHeight="1">
      <c r="L15" s="1"/>
      <c r="M15" s="1"/>
      <c r="N15" s="1"/>
      <c r="O15" s="1"/>
    </row>
    <row r="16" spans="1:17" ht="20.100000000000001" customHeight="1">
      <c r="L16" s="1"/>
      <c r="M16" s="1"/>
      <c r="N16" s="1"/>
      <c r="O16" s="1"/>
    </row>
    <row r="17" s="1" customFormat="1" ht="20.100000000000001" customHeight="1"/>
    <row r="18" s="1" customFormat="1" ht="20.100000000000001" customHeight="1"/>
    <row r="19" s="1" customFormat="1" ht="20.100000000000001" customHeight="1"/>
    <row r="20" s="1" customFormat="1" ht="20.100000000000001" customHeight="1"/>
    <row r="21" s="1" customFormat="1" ht="20.100000000000001" customHeight="1"/>
    <row r="22" s="1" customFormat="1" ht="20.100000000000001" customHeight="1"/>
    <row r="23" s="1" customFormat="1" ht="20.100000000000001" customHeight="1"/>
    <row r="24" s="1" customFormat="1" ht="20.100000000000001" customHeight="1"/>
    <row r="25" s="1" customFormat="1" ht="20.100000000000001" customHeight="1"/>
    <row r="26" s="1" customFormat="1" ht="20.100000000000001" customHeight="1"/>
    <row r="27" s="1" customFormat="1" ht="20.100000000000001" customHeight="1"/>
    <row r="28" s="1" customFormat="1" ht="20.100000000000001" customHeight="1"/>
    <row r="29" s="1" customFormat="1" ht="20.100000000000001" customHeight="1"/>
    <row r="30" s="1" customFormat="1" ht="20.100000000000001" customHeight="1"/>
    <row r="31" s="1" customFormat="1" ht="20.100000000000001" customHeight="1"/>
    <row r="32" s="1" customFormat="1" ht="20.100000000000001" customHeight="1"/>
    <row r="33" s="1" customFormat="1" ht="20.100000000000001" customHeight="1"/>
    <row r="34" s="1" customFormat="1" ht="20.100000000000001" customHeight="1"/>
    <row r="35" s="1" customFormat="1" ht="20.100000000000001" customHeight="1"/>
    <row r="36" s="1" customFormat="1" ht="20.100000000000001" customHeight="1"/>
    <row r="37" s="1" customFormat="1" ht="20.100000000000001" customHeight="1"/>
    <row r="38" s="1" customFormat="1" ht="20.100000000000001" customHeight="1"/>
    <row r="39" s="1" customFormat="1" ht="20.100000000000001" customHeight="1"/>
    <row r="40" s="1" customFormat="1" ht="20.100000000000001" customHeight="1"/>
    <row r="41" s="1" customFormat="1" ht="20.100000000000001" customHeight="1"/>
    <row r="42" s="1" customFormat="1" ht="20.100000000000001" customHeight="1"/>
    <row r="43" s="1" customFormat="1" ht="20.100000000000001" customHeight="1"/>
    <row r="44" s="1" customFormat="1" ht="20.100000000000001" customHeight="1"/>
    <row r="45" s="1" customFormat="1" ht="20.100000000000001" customHeight="1"/>
    <row r="46" s="1" customFormat="1" ht="20.100000000000001" customHeight="1"/>
    <row r="47" s="1" customFormat="1" ht="20.100000000000001" customHeight="1"/>
    <row r="48" s="1" customFormat="1" ht="20.100000000000001" customHeight="1"/>
    <row r="49" s="1" customFormat="1" ht="20.100000000000001" customHeight="1"/>
    <row r="50" s="1" customFormat="1" ht="11.25" customHeight="1"/>
    <row r="51" s="1" customFormat="1" ht="20.100000000000001" customHeight="1"/>
    <row r="52" s="1" customFormat="1" ht="20.100000000000001" customHeight="1"/>
    <row r="53" s="1" customFormat="1" ht="20.100000000000001" customHeight="1"/>
    <row r="54" s="1" customFormat="1" ht="20.100000000000001" customHeight="1"/>
    <row r="55" s="1" customFormat="1" ht="20.100000000000001" customHeight="1"/>
    <row r="56" s="1" customFormat="1" ht="20.100000000000001" customHeight="1"/>
    <row r="57" s="1" customFormat="1" ht="20.100000000000001" customHeight="1"/>
    <row r="58" s="1" customFormat="1" ht="20.100000000000001" customHeight="1"/>
    <row r="59" s="1" customFormat="1" ht="20.100000000000001" customHeight="1"/>
    <row r="60" s="1" customFormat="1" ht="20.100000000000001" customHeight="1"/>
    <row r="61" s="1" customFormat="1" ht="20.100000000000001" customHeight="1"/>
    <row r="62" s="1" customFormat="1" ht="20.100000000000001" customHeight="1"/>
    <row r="63" s="1" customFormat="1" ht="20.100000000000001" customHeight="1"/>
    <row r="64" s="1" customFormat="1" ht="20.100000000000001" customHeight="1"/>
    <row r="65" s="1" customFormat="1" ht="20.100000000000001" customHeight="1"/>
    <row r="66" s="1" customFormat="1" ht="20.100000000000001" customHeight="1"/>
    <row r="67" s="1" customFormat="1" ht="20.100000000000001" customHeight="1"/>
    <row r="68" s="1" customFormat="1" ht="20.100000000000001" customHeight="1"/>
    <row r="69" s="1" customFormat="1" ht="20.100000000000001" customHeight="1"/>
    <row r="70" s="1" customFormat="1" ht="20.100000000000001" customHeight="1"/>
    <row r="71" s="1" customFormat="1" ht="20.100000000000001" customHeight="1"/>
    <row r="72" s="1" customFormat="1" ht="20.100000000000001" customHeight="1"/>
    <row r="73" s="1" customFormat="1" ht="20.100000000000001" customHeight="1"/>
    <row r="74" s="1" customFormat="1" ht="20.100000000000001" customHeight="1"/>
    <row r="75" s="1" customFormat="1" ht="20.100000000000001" customHeight="1"/>
    <row r="76" s="1" customFormat="1" ht="20.100000000000001" customHeight="1"/>
    <row r="77" s="1" customFormat="1" ht="20.100000000000001" customHeight="1"/>
    <row r="78" s="1" customFormat="1" ht="20.100000000000001" customHeight="1"/>
    <row r="79" s="1" customFormat="1" ht="20.100000000000001" customHeight="1"/>
    <row r="80" s="1" customFormat="1" ht="20.100000000000001" customHeight="1"/>
    <row r="81" s="1" customFormat="1" ht="20.100000000000001" customHeight="1"/>
    <row r="82" s="1" customFormat="1" ht="20.100000000000001" customHeight="1"/>
    <row r="83" s="1" customFormat="1" ht="20.100000000000001" customHeight="1"/>
  </sheetData>
  <mergeCells count="12">
    <mergeCell ref="A1:H2"/>
    <mergeCell ref="A5:A12"/>
    <mergeCell ref="B12:C12"/>
    <mergeCell ref="A3:C4"/>
    <mergeCell ref="D3:D4"/>
    <mergeCell ref="E3:E4"/>
    <mergeCell ref="F3:G3"/>
    <mergeCell ref="H3:H4"/>
    <mergeCell ref="B6:B8"/>
    <mergeCell ref="B9:C9"/>
    <mergeCell ref="B5:C5"/>
    <mergeCell ref="B11:C11"/>
  </mergeCells>
  <phoneticPr fontId="8" type="noConversion"/>
  <printOptions gridLinesSet="0"/>
  <pageMargins left="0.93" right="0.76" top="0.76" bottom="0.72" header="0" footer="0"/>
  <pageSetup paperSize="9" scale="66" orientation="landscape"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9E1FE-1EC0-4DE9-BDEB-88AC669A0545}">
  <sheetPr>
    <tabColor theme="0" tint="-4.9989318521683403E-2"/>
    <pageSetUpPr fitToPage="1"/>
  </sheetPr>
  <dimension ref="A1:R190"/>
  <sheetViews>
    <sheetView showZeros="0" tabSelected="1" view="pageBreakPreview" topLeftCell="E96" zoomScale="85" zoomScaleNormal="85" zoomScaleSheetLayoutView="85" workbookViewId="0">
      <selection activeCell="W129" sqref="W129"/>
    </sheetView>
  </sheetViews>
  <sheetFormatPr defaultColWidth="8.625" defaultRowHeight="16.5"/>
  <cols>
    <col min="1" max="1" width="25.25" style="949" customWidth="1"/>
    <col min="2" max="2" width="26.75" style="1015" bestFit="1" customWidth="1"/>
    <col min="3" max="4" width="7.625" style="1015" customWidth="1"/>
    <col min="5" max="5" width="14.875" style="1078" customWidth="1"/>
    <col min="6" max="11" width="13.75" style="949" customWidth="1"/>
    <col min="12" max="12" width="41.5" style="949" bestFit="1" customWidth="1"/>
    <col min="13" max="13" width="10.375" style="949" bestFit="1" customWidth="1"/>
    <col min="14" max="14" width="11.875" style="949" customWidth="1"/>
    <col min="15" max="15" width="11.125" style="949" customWidth="1"/>
    <col min="16" max="17" width="8.625" style="949" customWidth="1"/>
    <col min="18" max="16384" width="8.625" style="949"/>
  </cols>
  <sheetData>
    <row r="1" spans="1:14" ht="27" hidden="1" customHeight="1">
      <c r="A1" s="945" t="s">
        <v>1084</v>
      </c>
      <c r="B1" s="946"/>
      <c r="C1" s="946"/>
      <c r="D1" s="946"/>
      <c r="E1" s="947"/>
      <c r="F1" s="947"/>
      <c r="G1" s="947"/>
      <c r="H1" s="947"/>
      <c r="I1" s="947"/>
      <c r="J1" s="947"/>
      <c r="K1" s="948"/>
      <c r="L1" s="948"/>
    </row>
    <row r="2" spans="1:14" ht="6" hidden="1" customHeight="1">
      <c r="A2" s="950"/>
      <c r="B2" s="951"/>
      <c r="C2" s="952"/>
      <c r="D2" s="952"/>
      <c r="E2" s="2135"/>
      <c r="F2" s="2135"/>
      <c r="G2" s="2135"/>
      <c r="H2" s="2135"/>
      <c r="I2" s="948"/>
      <c r="J2" s="948"/>
      <c r="K2" s="2138"/>
      <c r="L2" s="2138"/>
      <c r="M2" s="953"/>
    </row>
    <row r="3" spans="1:14" ht="25.9" hidden="1" customHeight="1">
      <c r="A3" s="2101" t="s">
        <v>1085</v>
      </c>
      <c r="B3" s="2103" t="s">
        <v>1086</v>
      </c>
      <c r="C3" s="2103" t="s">
        <v>118</v>
      </c>
      <c r="D3" s="2103" t="s">
        <v>5</v>
      </c>
      <c r="E3" s="2105" t="s">
        <v>789</v>
      </c>
      <c r="F3" s="2107" t="s">
        <v>1087</v>
      </c>
      <c r="G3" s="2128"/>
      <c r="H3" s="2107" t="s">
        <v>1064</v>
      </c>
      <c r="I3" s="2107"/>
      <c r="J3" s="2103" t="s">
        <v>1065</v>
      </c>
      <c r="K3" s="2103"/>
      <c r="L3" s="2126" t="s">
        <v>1027</v>
      </c>
      <c r="M3" s="953"/>
    </row>
    <row r="4" spans="1:14" ht="25.9" hidden="1" customHeight="1">
      <c r="A4" s="2102"/>
      <c r="B4" s="2104"/>
      <c r="C4" s="2104"/>
      <c r="D4" s="2104"/>
      <c r="E4" s="2106"/>
      <c r="F4" s="954" t="s">
        <v>4</v>
      </c>
      <c r="G4" s="954" t="s">
        <v>792</v>
      </c>
      <c r="H4" s="954" t="s">
        <v>4</v>
      </c>
      <c r="I4" s="954" t="s">
        <v>793</v>
      </c>
      <c r="J4" s="954" t="s">
        <v>4</v>
      </c>
      <c r="K4" s="954" t="s">
        <v>793</v>
      </c>
      <c r="L4" s="2132"/>
    </row>
    <row r="5" spans="1:14" ht="25.9" hidden="1" customHeight="1">
      <c r="A5" s="955" t="s">
        <v>1088</v>
      </c>
      <c r="B5" s="956"/>
      <c r="C5" s="957">
        <v>1</v>
      </c>
      <c r="D5" s="956" t="s">
        <v>105</v>
      </c>
      <c r="E5" s="958" t="e">
        <f t="shared" ref="E5:E38" si="0">G5+I5+K5</f>
        <v>#REF!</v>
      </c>
      <c r="F5" s="958"/>
      <c r="G5" s="958" t="e">
        <f>#REF!</f>
        <v>#REF!</v>
      </c>
      <c r="H5" s="958"/>
      <c r="I5" s="958" t="e">
        <f>#REF!</f>
        <v>#REF!</v>
      </c>
      <c r="J5" s="958"/>
      <c r="K5" s="958" t="e">
        <f>#REF!</f>
        <v>#REF!</v>
      </c>
      <c r="L5" s="959" t="s">
        <v>865</v>
      </c>
    </row>
    <row r="6" spans="1:14" ht="25.9" hidden="1" customHeight="1">
      <c r="A6" s="955" t="s">
        <v>1089</v>
      </c>
      <c r="B6" s="960"/>
      <c r="C6" s="961">
        <v>1</v>
      </c>
      <c r="D6" s="962" t="s">
        <v>794</v>
      </c>
      <c r="E6" s="963" t="e">
        <f t="shared" si="0"/>
        <v>#REF!</v>
      </c>
      <c r="F6" s="963"/>
      <c r="G6" s="964" t="e">
        <f>#REF!</f>
        <v>#REF!</v>
      </c>
      <c r="H6" s="963"/>
      <c r="I6" s="964" t="e">
        <f>#REF!</f>
        <v>#REF!</v>
      </c>
      <c r="J6" s="963"/>
      <c r="K6" s="964" t="e">
        <f>#REF!</f>
        <v>#REF!</v>
      </c>
      <c r="L6" s="965" t="s">
        <v>867</v>
      </c>
      <c r="N6" s="949" t="s">
        <v>1090</v>
      </c>
    </row>
    <row r="7" spans="1:14" ht="25.9" hidden="1" customHeight="1">
      <c r="A7" s="955" t="s">
        <v>1091</v>
      </c>
      <c r="B7" s="960"/>
      <c r="C7" s="961">
        <v>1</v>
      </c>
      <c r="D7" s="962" t="s">
        <v>115</v>
      </c>
      <c r="E7" s="963" t="e">
        <f t="shared" si="0"/>
        <v>#REF!</v>
      </c>
      <c r="F7" s="963"/>
      <c r="G7" s="964" t="e">
        <f>#REF!</f>
        <v>#REF!</v>
      </c>
      <c r="H7" s="963"/>
      <c r="I7" s="964" t="e">
        <f>#REF!</f>
        <v>#REF!</v>
      </c>
      <c r="J7" s="963"/>
      <c r="K7" s="964" t="e">
        <f>#REF!</f>
        <v>#REF!</v>
      </c>
      <c r="L7" s="965" t="s">
        <v>870</v>
      </c>
    </row>
    <row r="8" spans="1:14" ht="25.9" hidden="1" customHeight="1">
      <c r="A8" s="955" t="s">
        <v>1092</v>
      </c>
      <c r="B8" s="960"/>
      <c r="C8" s="961">
        <v>1</v>
      </c>
      <c r="D8" s="962" t="s">
        <v>105</v>
      </c>
      <c r="E8" s="963" t="e">
        <f t="shared" si="0"/>
        <v>#REF!</v>
      </c>
      <c r="F8" s="963"/>
      <c r="G8" s="964" t="e">
        <f>#REF!</f>
        <v>#REF!</v>
      </c>
      <c r="H8" s="963"/>
      <c r="I8" s="964" t="e">
        <f>#REF!</f>
        <v>#REF!</v>
      </c>
      <c r="J8" s="963"/>
      <c r="K8" s="964" t="e">
        <f>#REF!</f>
        <v>#REF!</v>
      </c>
      <c r="L8" s="965" t="s">
        <v>872</v>
      </c>
    </row>
    <row r="9" spans="1:14" ht="25.9" hidden="1" customHeight="1">
      <c r="A9" s="955" t="s">
        <v>1093</v>
      </c>
      <c r="B9" s="960"/>
      <c r="C9" s="961">
        <v>1</v>
      </c>
      <c r="D9" s="962" t="s">
        <v>105</v>
      </c>
      <c r="E9" s="963" t="e">
        <f t="shared" si="0"/>
        <v>#REF!</v>
      </c>
      <c r="F9" s="963"/>
      <c r="G9" s="964" t="e">
        <f>#REF!</f>
        <v>#REF!</v>
      </c>
      <c r="H9" s="963"/>
      <c r="I9" s="964" t="e">
        <f>#REF!</f>
        <v>#REF!</v>
      </c>
      <c r="J9" s="963"/>
      <c r="K9" s="964" t="e">
        <f>#REF!</f>
        <v>#REF!</v>
      </c>
      <c r="L9" s="965" t="s">
        <v>874</v>
      </c>
    </row>
    <row r="10" spans="1:14" ht="25.9" hidden="1" customHeight="1">
      <c r="A10" s="955" t="s">
        <v>1094</v>
      </c>
      <c r="B10" s="960" t="s">
        <v>1095</v>
      </c>
      <c r="C10" s="961">
        <v>1</v>
      </c>
      <c r="D10" s="962" t="s">
        <v>966</v>
      </c>
      <c r="E10" s="963" t="e">
        <f t="shared" si="0"/>
        <v>#REF!</v>
      </c>
      <c r="F10" s="963"/>
      <c r="G10" s="964" t="e">
        <f>#REF!</f>
        <v>#REF!</v>
      </c>
      <c r="H10" s="963"/>
      <c r="I10" s="964" t="e">
        <f>#REF!</f>
        <v>#REF!</v>
      </c>
      <c r="J10" s="963"/>
      <c r="K10" s="964" t="e">
        <f>#REF!</f>
        <v>#REF!</v>
      </c>
      <c r="L10" s="965" t="s">
        <v>1096</v>
      </c>
    </row>
    <row r="11" spans="1:14" ht="25.9" hidden="1" customHeight="1">
      <c r="A11" s="955" t="s">
        <v>1094</v>
      </c>
      <c r="B11" s="960" t="s">
        <v>709</v>
      </c>
      <c r="C11" s="961">
        <v>1</v>
      </c>
      <c r="D11" s="962" t="s">
        <v>966</v>
      </c>
      <c r="E11" s="963" t="e">
        <f t="shared" si="0"/>
        <v>#REF!</v>
      </c>
      <c r="F11" s="963"/>
      <c r="G11" s="964" t="e">
        <f>#REF!</f>
        <v>#REF!</v>
      </c>
      <c r="H11" s="963"/>
      <c r="I11" s="964" t="e">
        <f>#REF!</f>
        <v>#REF!</v>
      </c>
      <c r="J11" s="963"/>
      <c r="K11" s="964" t="e">
        <f>#REF!</f>
        <v>#REF!</v>
      </c>
      <c r="L11" s="965" t="s">
        <v>1096</v>
      </c>
    </row>
    <row r="12" spans="1:14" ht="25.9" hidden="1" customHeight="1">
      <c r="A12" s="955" t="s">
        <v>1094</v>
      </c>
      <c r="B12" s="960" t="s">
        <v>1097</v>
      </c>
      <c r="C12" s="961">
        <v>1</v>
      </c>
      <c r="D12" s="962" t="s">
        <v>966</v>
      </c>
      <c r="E12" s="963" t="e">
        <f t="shared" si="0"/>
        <v>#REF!</v>
      </c>
      <c r="F12" s="963"/>
      <c r="G12" s="964" t="e">
        <f>#REF!</f>
        <v>#REF!</v>
      </c>
      <c r="H12" s="963"/>
      <c r="I12" s="964" t="e">
        <f>#REF!</f>
        <v>#REF!</v>
      </c>
      <c r="J12" s="963"/>
      <c r="K12" s="964" t="e">
        <f>#REF!</f>
        <v>#REF!</v>
      </c>
      <c r="L12" s="965" t="s">
        <v>1096</v>
      </c>
    </row>
    <row r="13" spans="1:14" ht="25.9" hidden="1" customHeight="1">
      <c r="A13" s="955" t="s">
        <v>1094</v>
      </c>
      <c r="B13" s="960" t="s">
        <v>1098</v>
      </c>
      <c r="C13" s="961">
        <v>1</v>
      </c>
      <c r="D13" s="962" t="s">
        <v>966</v>
      </c>
      <c r="E13" s="963" t="e">
        <f t="shared" si="0"/>
        <v>#REF!</v>
      </c>
      <c r="F13" s="963"/>
      <c r="G13" s="964" t="e">
        <f>#REF!</f>
        <v>#REF!</v>
      </c>
      <c r="H13" s="963"/>
      <c r="I13" s="964" t="e">
        <f>#REF!</f>
        <v>#REF!</v>
      </c>
      <c r="J13" s="963"/>
      <c r="K13" s="964" t="e">
        <f>#REF!</f>
        <v>#REF!</v>
      </c>
      <c r="L13" s="965" t="s">
        <v>1096</v>
      </c>
    </row>
    <row r="14" spans="1:14" ht="25.9" hidden="1" customHeight="1">
      <c r="A14" s="955" t="s">
        <v>1094</v>
      </c>
      <c r="B14" s="960" t="s">
        <v>1099</v>
      </c>
      <c r="C14" s="961">
        <v>1</v>
      </c>
      <c r="D14" s="962" t="s">
        <v>966</v>
      </c>
      <c r="E14" s="963" t="e">
        <f t="shared" si="0"/>
        <v>#REF!</v>
      </c>
      <c r="F14" s="963"/>
      <c r="G14" s="964" t="e">
        <f>#REF!</f>
        <v>#REF!</v>
      </c>
      <c r="H14" s="963"/>
      <c r="I14" s="964" t="e">
        <f>#REF!</f>
        <v>#REF!</v>
      </c>
      <c r="J14" s="963"/>
      <c r="K14" s="964" t="e">
        <f>#REF!</f>
        <v>#REF!</v>
      </c>
      <c r="L14" s="965" t="s">
        <v>1096</v>
      </c>
    </row>
    <row r="15" spans="1:14" ht="25.9" hidden="1" customHeight="1">
      <c r="A15" s="955" t="s">
        <v>1094</v>
      </c>
      <c r="B15" s="960" t="s">
        <v>1100</v>
      </c>
      <c r="C15" s="961">
        <v>1</v>
      </c>
      <c r="D15" s="962" t="s">
        <v>966</v>
      </c>
      <c r="E15" s="963" t="e">
        <f t="shared" si="0"/>
        <v>#REF!</v>
      </c>
      <c r="F15" s="963"/>
      <c r="G15" s="964" t="e">
        <f>#REF!</f>
        <v>#REF!</v>
      </c>
      <c r="H15" s="963"/>
      <c r="I15" s="964" t="e">
        <f>#REF!</f>
        <v>#REF!</v>
      </c>
      <c r="J15" s="963"/>
      <c r="K15" s="964" t="e">
        <f>#REF!</f>
        <v>#REF!</v>
      </c>
      <c r="L15" s="965" t="s">
        <v>1096</v>
      </c>
    </row>
    <row r="16" spans="1:14" ht="25.9" hidden="1" customHeight="1">
      <c r="A16" s="955" t="s">
        <v>1101</v>
      </c>
      <c r="B16" s="960" t="s">
        <v>1102</v>
      </c>
      <c r="C16" s="961">
        <v>1</v>
      </c>
      <c r="D16" s="962" t="s">
        <v>270</v>
      </c>
      <c r="E16" s="963" t="e">
        <f t="shared" si="0"/>
        <v>#REF!</v>
      </c>
      <c r="F16" s="963"/>
      <c r="G16" s="964" t="e">
        <f>#REF!</f>
        <v>#REF!</v>
      </c>
      <c r="H16" s="963"/>
      <c r="I16" s="964" t="e">
        <f>#REF!</f>
        <v>#REF!</v>
      </c>
      <c r="J16" s="963"/>
      <c r="K16" s="964" t="e">
        <f>#REF!</f>
        <v>#REF!</v>
      </c>
      <c r="L16" s="965" t="s">
        <v>1096</v>
      </c>
    </row>
    <row r="17" spans="1:13" ht="25.9" hidden="1" customHeight="1">
      <c r="A17" s="955" t="s">
        <v>1103</v>
      </c>
      <c r="B17" s="960" t="s">
        <v>1104</v>
      </c>
      <c r="C17" s="961">
        <v>1</v>
      </c>
      <c r="D17" s="962" t="s">
        <v>1105</v>
      </c>
      <c r="E17" s="963" t="e">
        <f t="shared" si="0"/>
        <v>#REF!</v>
      </c>
      <c r="F17" s="963"/>
      <c r="G17" s="964" t="e">
        <f>#REF!</f>
        <v>#REF!</v>
      </c>
      <c r="H17" s="963"/>
      <c r="I17" s="964" t="e">
        <f>#REF!</f>
        <v>#REF!</v>
      </c>
      <c r="J17" s="963"/>
      <c r="K17" s="964"/>
      <c r="L17" s="965" t="s">
        <v>1096</v>
      </c>
    </row>
    <row r="18" spans="1:13" ht="25.9" hidden="1" customHeight="1">
      <c r="A18" s="955" t="s">
        <v>1103</v>
      </c>
      <c r="B18" s="960" t="s">
        <v>1106</v>
      </c>
      <c r="C18" s="961">
        <v>1</v>
      </c>
      <c r="D18" s="962" t="s">
        <v>1105</v>
      </c>
      <c r="E18" s="963" t="e">
        <f t="shared" si="0"/>
        <v>#REF!</v>
      </c>
      <c r="F18" s="963"/>
      <c r="G18" s="964" t="e">
        <f>#REF!</f>
        <v>#REF!</v>
      </c>
      <c r="H18" s="963"/>
      <c r="I18" s="964" t="e">
        <f>#REF!</f>
        <v>#REF!</v>
      </c>
      <c r="J18" s="963"/>
      <c r="K18" s="964"/>
      <c r="L18" s="965" t="s">
        <v>1096</v>
      </c>
    </row>
    <row r="19" spans="1:13" ht="25.9" hidden="1" customHeight="1">
      <c r="A19" s="955" t="s">
        <v>1107</v>
      </c>
      <c r="B19" s="960" t="s">
        <v>1029</v>
      </c>
      <c r="C19" s="961">
        <v>1</v>
      </c>
      <c r="D19" s="962" t="s">
        <v>270</v>
      </c>
      <c r="E19" s="963" t="e">
        <f t="shared" si="0"/>
        <v>#REF!</v>
      </c>
      <c r="F19" s="963"/>
      <c r="G19" s="964" t="e">
        <f>#REF!</f>
        <v>#REF!</v>
      </c>
      <c r="H19" s="963"/>
      <c r="I19" s="964" t="e">
        <f>#REF!</f>
        <v>#REF!</v>
      </c>
      <c r="J19" s="963"/>
      <c r="K19" s="964" t="e">
        <f>#REF!</f>
        <v>#REF!</v>
      </c>
      <c r="L19" s="965" t="s">
        <v>1096</v>
      </c>
    </row>
    <row r="20" spans="1:13" ht="25.9" hidden="1" customHeight="1">
      <c r="A20" s="955" t="s">
        <v>1107</v>
      </c>
      <c r="B20" s="960" t="s">
        <v>1108</v>
      </c>
      <c r="C20" s="961">
        <v>1</v>
      </c>
      <c r="D20" s="962" t="s">
        <v>270</v>
      </c>
      <c r="E20" s="963" t="e">
        <f t="shared" si="0"/>
        <v>#REF!</v>
      </c>
      <c r="F20" s="963"/>
      <c r="G20" s="964" t="e">
        <f>#REF!</f>
        <v>#REF!</v>
      </c>
      <c r="H20" s="963"/>
      <c r="I20" s="964" t="e">
        <f>#REF!</f>
        <v>#REF!</v>
      </c>
      <c r="J20" s="963"/>
      <c r="K20" s="964" t="e">
        <f>#REF!</f>
        <v>#REF!</v>
      </c>
      <c r="L20" s="965" t="s">
        <v>1096</v>
      </c>
    </row>
    <row r="21" spans="1:13" ht="25.9" hidden="1" customHeight="1">
      <c r="A21" s="955" t="s">
        <v>1107</v>
      </c>
      <c r="B21" s="960" t="s">
        <v>1109</v>
      </c>
      <c r="C21" s="961">
        <v>1</v>
      </c>
      <c r="D21" s="962" t="s">
        <v>270</v>
      </c>
      <c r="E21" s="963" t="e">
        <f t="shared" si="0"/>
        <v>#REF!</v>
      </c>
      <c r="F21" s="963"/>
      <c r="G21" s="964" t="e">
        <f>#REF!</f>
        <v>#REF!</v>
      </c>
      <c r="H21" s="963"/>
      <c r="I21" s="964" t="e">
        <f>#REF!</f>
        <v>#REF!</v>
      </c>
      <c r="J21" s="963"/>
      <c r="K21" s="964" t="e">
        <f>#REF!</f>
        <v>#REF!</v>
      </c>
      <c r="L21" s="965" t="s">
        <v>1096</v>
      </c>
    </row>
    <row r="22" spans="1:13" ht="25.9" hidden="1" customHeight="1">
      <c r="A22" s="955" t="s">
        <v>1110</v>
      </c>
      <c r="B22" s="960" t="s">
        <v>1111</v>
      </c>
      <c r="C22" s="961">
        <v>1</v>
      </c>
      <c r="D22" s="962" t="s">
        <v>1112</v>
      </c>
      <c r="E22" s="963" t="e">
        <f t="shared" si="0"/>
        <v>#REF!</v>
      </c>
      <c r="F22" s="963"/>
      <c r="G22" s="964" t="e">
        <f>#REF!</f>
        <v>#REF!</v>
      </c>
      <c r="H22" s="963"/>
      <c r="I22" s="964" t="e">
        <f>#REF!</f>
        <v>#REF!</v>
      </c>
      <c r="J22" s="963"/>
      <c r="K22" s="964" t="e">
        <f>#REF!</f>
        <v>#REF!</v>
      </c>
      <c r="L22" s="965" t="s">
        <v>1096</v>
      </c>
    </row>
    <row r="23" spans="1:13" ht="25.9" hidden="1" customHeight="1">
      <c r="A23" s="955" t="s">
        <v>1110</v>
      </c>
      <c r="B23" s="960" t="s">
        <v>1113</v>
      </c>
      <c r="C23" s="961">
        <v>1</v>
      </c>
      <c r="D23" s="962" t="s">
        <v>1112</v>
      </c>
      <c r="E23" s="963" t="e">
        <f t="shared" si="0"/>
        <v>#REF!</v>
      </c>
      <c r="F23" s="963"/>
      <c r="G23" s="964" t="e">
        <f>#REF!</f>
        <v>#REF!</v>
      </c>
      <c r="H23" s="963"/>
      <c r="I23" s="964" t="e">
        <f>#REF!</f>
        <v>#REF!</v>
      </c>
      <c r="J23" s="963"/>
      <c r="K23" s="964" t="e">
        <f>#REF!</f>
        <v>#REF!</v>
      </c>
      <c r="L23" s="965" t="s">
        <v>1096</v>
      </c>
    </row>
    <row r="24" spans="1:13" ht="25.9" hidden="1" customHeight="1">
      <c r="A24" s="955" t="s">
        <v>1110</v>
      </c>
      <c r="B24" s="960" t="s">
        <v>1114</v>
      </c>
      <c r="C24" s="961">
        <v>1</v>
      </c>
      <c r="D24" s="962" t="s">
        <v>1112</v>
      </c>
      <c r="E24" s="963" t="e">
        <f t="shared" si="0"/>
        <v>#REF!</v>
      </c>
      <c r="F24" s="963"/>
      <c r="G24" s="964" t="e">
        <f>#REF!</f>
        <v>#REF!</v>
      </c>
      <c r="H24" s="963"/>
      <c r="I24" s="964" t="e">
        <f>#REF!</f>
        <v>#REF!</v>
      </c>
      <c r="J24" s="963"/>
      <c r="K24" s="964" t="e">
        <f>#REF!</f>
        <v>#REF!</v>
      </c>
      <c r="L24" s="965" t="s">
        <v>1096</v>
      </c>
    </row>
    <row r="25" spans="1:13" ht="25.9" hidden="1" customHeight="1">
      <c r="A25" s="966" t="s">
        <v>1110</v>
      </c>
      <c r="B25" s="967" t="s">
        <v>1115</v>
      </c>
      <c r="C25" s="968">
        <v>1</v>
      </c>
      <c r="D25" s="969" t="s">
        <v>1112</v>
      </c>
      <c r="E25" s="970" t="e">
        <f t="shared" si="0"/>
        <v>#REF!</v>
      </c>
      <c r="F25" s="970"/>
      <c r="G25" s="970" t="e">
        <f>#REF!</f>
        <v>#REF!</v>
      </c>
      <c r="H25" s="970"/>
      <c r="I25" s="970" t="e">
        <f>#REF!</f>
        <v>#REF!</v>
      </c>
      <c r="J25" s="970"/>
      <c r="K25" s="970" t="e">
        <f>#REF!</f>
        <v>#REF!</v>
      </c>
      <c r="L25" s="971" t="s">
        <v>1096</v>
      </c>
    </row>
    <row r="26" spans="1:13" ht="27" hidden="1" customHeight="1">
      <c r="A26" s="945" t="s">
        <v>1116</v>
      </c>
      <c r="B26" s="946"/>
      <c r="C26" s="946"/>
      <c r="D26" s="946"/>
      <c r="E26" s="947"/>
      <c r="F26" s="947"/>
      <c r="G26" s="947"/>
      <c r="H26" s="947"/>
      <c r="I26" s="947"/>
      <c r="J26" s="947"/>
      <c r="K26" s="948"/>
      <c r="L26" s="948"/>
    </row>
    <row r="27" spans="1:13" ht="6" hidden="1" customHeight="1">
      <c r="A27" s="950"/>
      <c r="B27" s="951"/>
      <c r="C27" s="952"/>
      <c r="D27" s="952"/>
      <c r="E27" s="2135"/>
      <c r="F27" s="2135"/>
      <c r="G27" s="2135"/>
      <c r="H27" s="2135"/>
      <c r="I27" s="948"/>
      <c r="J27" s="948"/>
      <c r="K27" s="2138"/>
      <c r="L27" s="2138"/>
      <c r="M27" s="953"/>
    </row>
    <row r="28" spans="1:13" ht="25.9" hidden="1" customHeight="1">
      <c r="A28" s="2101" t="s">
        <v>1085</v>
      </c>
      <c r="B28" s="2103" t="s">
        <v>1086</v>
      </c>
      <c r="C28" s="2103" t="s">
        <v>118</v>
      </c>
      <c r="D28" s="2103" t="s">
        <v>5</v>
      </c>
      <c r="E28" s="2105" t="s">
        <v>789</v>
      </c>
      <c r="F28" s="2107" t="s">
        <v>1087</v>
      </c>
      <c r="G28" s="2128"/>
      <c r="H28" s="2107" t="s">
        <v>1064</v>
      </c>
      <c r="I28" s="2107"/>
      <c r="J28" s="2103" t="s">
        <v>1065</v>
      </c>
      <c r="K28" s="2103"/>
      <c r="L28" s="2126" t="s">
        <v>1027</v>
      </c>
      <c r="M28" s="953"/>
    </row>
    <row r="29" spans="1:13" ht="25.9" hidden="1" customHeight="1">
      <c r="A29" s="2102"/>
      <c r="B29" s="2104"/>
      <c r="C29" s="2104"/>
      <c r="D29" s="2104"/>
      <c r="E29" s="2106"/>
      <c r="F29" s="954" t="s">
        <v>4</v>
      </c>
      <c r="G29" s="954" t="s">
        <v>792</v>
      </c>
      <c r="H29" s="954" t="s">
        <v>4</v>
      </c>
      <c r="I29" s="954" t="s">
        <v>793</v>
      </c>
      <c r="J29" s="954" t="s">
        <v>4</v>
      </c>
      <c r="K29" s="954" t="s">
        <v>793</v>
      </c>
      <c r="L29" s="2132"/>
    </row>
    <row r="30" spans="1:13" ht="26.45" hidden="1" customHeight="1">
      <c r="A30" s="955" t="s">
        <v>1117</v>
      </c>
      <c r="B30" s="960" t="s">
        <v>1118</v>
      </c>
      <c r="C30" s="961">
        <v>1</v>
      </c>
      <c r="D30" s="962" t="s">
        <v>794</v>
      </c>
      <c r="E30" s="963" t="e">
        <f t="shared" si="0"/>
        <v>#REF!</v>
      </c>
      <c r="F30" s="963"/>
      <c r="G30" s="964" t="e">
        <f>#REF!</f>
        <v>#REF!</v>
      </c>
      <c r="H30" s="963"/>
      <c r="I30" s="964" t="e">
        <f>#REF!</f>
        <v>#REF!</v>
      </c>
      <c r="J30" s="963"/>
      <c r="K30" s="964" t="e">
        <f>#REF!</f>
        <v>#REF!</v>
      </c>
      <c r="L30" s="965" t="s">
        <v>1096</v>
      </c>
    </row>
    <row r="31" spans="1:13" ht="25.9" hidden="1" customHeight="1">
      <c r="A31" s="955" t="s">
        <v>1119</v>
      </c>
      <c r="B31" s="960" t="s">
        <v>1120</v>
      </c>
      <c r="C31" s="961">
        <v>1</v>
      </c>
      <c r="D31" s="962" t="s">
        <v>794</v>
      </c>
      <c r="E31" s="963" t="e">
        <f t="shared" si="0"/>
        <v>#REF!</v>
      </c>
      <c r="F31" s="963"/>
      <c r="G31" s="964" t="e">
        <f>#REF!</f>
        <v>#REF!</v>
      </c>
      <c r="H31" s="963"/>
      <c r="I31" s="964" t="e">
        <f>#REF!</f>
        <v>#REF!</v>
      </c>
      <c r="J31" s="963"/>
      <c r="K31" s="964" t="e">
        <f>#REF!</f>
        <v>#REF!</v>
      </c>
      <c r="L31" s="965" t="s">
        <v>1096</v>
      </c>
    </row>
    <row r="32" spans="1:13" ht="25.9" hidden="1" customHeight="1">
      <c r="A32" s="955" t="s">
        <v>1121</v>
      </c>
      <c r="B32" s="960" t="s">
        <v>1095</v>
      </c>
      <c r="C32" s="961">
        <v>1</v>
      </c>
      <c r="D32" s="962" t="s">
        <v>966</v>
      </c>
      <c r="E32" s="963" t="e">
        <f t="shared" si="0"/>
        <v>#REF!</v>
      </c>
      <c r="F32" s="963"/>
      <c r="G32" s="964" t="e">
        <f>#REF!</f>
        <v>#REF!</v>
      </c>
      <c r="H32" s="963"/>
      <c r="I32" s="964" t="e">
        <f>#REF!</f>
        <v>#REF!</v>
      </c>
      <c r="J32" s="963"/>
      <c r="K32" s="964" t="e">
        <f>#REF!</f>
        <v>#REF!</v>
      </c>
      <c r="L32" s="965" t="s">
        <v>1096</v>
      </c>
    </row>
    <row r="33" spans="1:13" ht="25.9" hidden="1" customHeight="1">
      <c r="A33" s="955" t="s">
        <v>1121</v>
      </c>
      <c r="B33" s="960" t="s">
        <v>709</v>
      </c>
      <c r="C33" s="961">
        <v>1</v>
      </c>
      <c r="D33" s="962" t="s">
        <v>966</v>
      </c>
      <c r="E33" s="963" t="e">
        <f t="shared" si="0"/>
        <v>#REF!</v>
      </c>
      <c r="F33" s="963"/>
      <c r="G33" s="964" t="e">
        <f>#REF!</f>
        <v>#REF!</v>
      </c>
      <c r="H33" s="963"/>
      <c r="I33" s="964" t="e">
        <f>#REF!</f>
        <v>#REF!</v>
      </c>
      <c r="J33" s="963"/>
      <c r="K33" s="964" t="e">
        <f>#REF!</f>
        <v>#REF!</v>
      </c>
      <c r="L33" s="965" t="s">
        <v>1096</v>
      </c>
    </row>
    <row r="34" spans="1:13" ht="25.9" hidden="1" customHeight="1">
      <c r="A34" s="955" t="s">
        <v>1121</v>
      </c>
      <c r="B34" s="960" t="s">
        <v>1098</v>
      </c>
      <c r="C34" s="961">
        <v>1</v>
      </c>
      <c r="D34" s="962" t="s">
        <v>966</v>
      </c>
      <c r="E34" s="963" t="e">
        <f t="shared" si="0"/>
        <v>#REF!</v>
      </c>
      <c r="F34" s="963"/>
      <c r="G34" s="964" t="e">
        <f>#REF!</f>
        <v>#REF!</v>
      </c>
      <c r="H34" s="963"/>
      <c r="I34" s="964" t="e">
        <f>#REF!</f>
        <v>#REF!</v>
      </c>
      <c r="J34" s="963"/>
      <c r="K34" s="964" t="e">
        <f>#REF!</f>
        <v>#REF!</v>
      </c>
      <c r="L34" s="965" t="s">
        <v>1096</v>
      </c>
    </row>
    <row r="35" spans="1:13" ht="25.9" hidden="1" customHeight="1">
      <c r="A35" s="955" t="s">
        <v>1121</v>
      </c>
      <c r="B35" s="972" t="e">
        <f>#REF!</f>
        <v>#REF!</v>
      </c>
      <c r="C35" s="961">
        <v>1</v>
      </c>
      <c r="D35" s="962" t="s">
        <v>966</v>
      </c>
      <c r="E35" s="963" t="e">
        <f t="shared" si="0"/>
        <v>#REF!</v>
      </c>
      <c r="F35" s="963"/>
      <c r="G35" s="964" t="e">
        <f>#REF!</f>
        <v>#REF!</v>
      </c>
      <c r="H35" s="963"/>
      <c r="I35" s="964" t="e">
        <f>#REF!</f>
        <v>#REF!</v>
      </c>
      <c r="J35" s="963"/>
      <c r="K35" s="964" t="e">
        <f>#REF!</f>
        <v>#REF!</v>
      </c>
      <c r="L35" s="965" t="s">
        <v>1096</v>
      </c>
      <c r="M35" s="973" t="s">
        <v>1122</v>
      </c>
    </row>
    <row r="36" spans="1:13" ht="25.9" hidden="1" customHeight="1">
      <c r="A36" s="955" t="s">
        <v>1121</v>
      </c>
      <c r="B36" s="972" t="e">
        <f>#REF!</f>
        <v>#REF!</v>
      </c>
      <c r="C36" s="961">
        <v>1</v>
      </c>
      <c r="D36" s="962" t="s">
        <v>966</v>
      </c>
      <c r="E36" s="963" t="e">
        <f t="shared" si="0"/>
        <v>#REF!</v>
      </c>
      <c r="F36" s="963"/>
      <c r="G36" s="964" t="e">
        <f>#REF!</f>
        <v>#REF!</v>
      </c>
      <c r="H36" s="963"/>
      <c r="I36" s="964" t="e">
        <f>#REF!</f>
        <v>#REF!</v>
      </c>
      <c r="J36" s="963"/>
      <c r="K36" s="964" t="e">
        <f>#REF!</f>
        <v>#REF!</v>
      </c>
      <c r="L36" s="965" t="s">
        <v>1096</v>
      </c>
      <c r="M36" s="973" t="s">
        <v>1123</v>
      </c>
    </row>
    <row r="37" spans="1:13" ht="25.9" hidden="1" customHeight="1">
      <c r="A37" s="955" t="s">
        <v>1121</v>
      </c>
      <c r="B37" s="972" t="e">
        <f>#REF!</f>
        <v>#REF!</v>
      </c>
      <c r="C37" s="961">
        <v>1</v>
      </c>
      <c r="D37" s="962" t="s">
        <v>966</v>
      </c>
      <c r="E37" s="963" t="e">
        <f t="shared" si="0"/>
        <v>#REF!</v>
      </c>
      <c r="F37" s="963"/>
      <c r="G37" s="964" t="e">
        <f>#REF!</f>
        <v>#REF!</v>
      </c>
      <c r="H37" s="963"/>
      <c r="I37" s="964" t="e">
        <f>#REF!</f>
        <v>#REF!</v>
      </c>
      <c r="J37" s="963"/>
      <c r="K37" s="964" t="e">
        <f>#REF!</f>
        <v>#REF!</v>
      </c>
      <c r="L37" s="965" t="s">
        <v>1096</v>
      </c>
      <c r="M37" s="973" t="s">
        <v>1124</v>
      </c>
    </row>
    <row r="38" spans="1:13" ht="25.9" hidden="1" customHeight="1">
      <c r="A38" s="955" t="s">
        <v>1121</v>
      </c>
      <c r="B38" s="972" t="e">
        <f>#REF!</f>
        <v>#REF!</v>
      </c>
      <c r="C38" s="961">
        <v>1</v>
      </c>
      <c r="D38" s="962" t="s">
        <v>966</v>
      </c>
      <c r="E38" s="963" t="e">
        <f t="shared" si="0"/>
        <v>#REF!</v>
      </c>
      <c r="F38" s="963"/>
      <c r="G38" s="964" t="e">
        <f>#REF!</f>
        <v>#REF!</v>
      </c>
      <c r="H38" s="963"/>
      <c r="I38" s="964" t="e">
        <f>#REF!</f>
        <v>#REF!</v>
      </c>
      <c r="J38" s="963"/>
      <c r="K38" s="964" t="e">
        <f>#REF!</f>
        <v>#REF!</v>
      </c>
      <c r="L38" s="965" t="s">
        <v>1096</v>
      </c>
      <c r="M38" s="973" t="s">
        <v>1125</v>
      </c>
    </row>
    <row r="39" spans="1:13" ht="25.9" hidden="1" customHeight="1">
      <c r="A39" s="974" t="s">
        <v>1126</v>
      </c>
      <c r="B39" s="975" t="s">
        <v>1127</v>
      </c>
      <c r="C39" s="976">
        <v>1</v>
      </c>
      <c r="D39" s="975" t="s">
        <v>741</v>
      </c>
      <c r="E39" s="977" t="e">
        <f>G39+I39+K39</f>
        <v>#REF!</v>
      </c>
      <c r="F39" s="977"/>
      <c r="G39" s="977" t="e">
        <f>#REF!</f>
        <v>#REF!</v>
      </c>
      <c r="H39" s="978"/>
      <c r="I39" s="979" t="e">
        <f>#REF!</f>
        <v>#REF!</v>
      </c>
      <c r="J39" s="977"/>
      <c r="K39" s="977" t="e">
        <f>#REF!</f>
        <v>#REF!</v>
      </c>
      <c r="L39" s="980" t="s">
        <v>1096</v>
      </c>
    </row>
    <row r="40" spans="1:13" ht="25.9" hidden="1" customHeight="1">
      <c r="A40" s="981" t="s">
        <v>1128</v>
      </c>
      <c r="B40" s="972"/>
      <c r="C40" s="961">
        <v>1</v>
      </c>
      <c r="D40" s="972" t="s">
        <v>270</v>
      </c>
      <c r="E40" s="982" t="e">
        <f>G40+I40+K40</f>
        <v>#REF!</v>
      </c>
      <c r="F40" s="982"/>
      <c r="G40" s="982" t="e">
        <f>#REF!</f>
        <v>#REF!</v>
      </c>
      <c r="H40" s="983"/>
      <c r="I40" s="984" t="e">
        <f>#REF!</f>
        <v>#REF!</v>
      </c>
      <c r="J40" s="982"/>
      <c r="K40" s="982" t="e">
        <f>#REF!</f>
        <v>#REF!</v>
      </c>
      <c r="L40" s="965" t="s">
        <v>1096</v>
      </c>
    </row>
    <row r="41" spans="1:13" ht="25.9" hidden="1" customHeight="1">
      <c r="A41" s="985" t="s">
        <v>1129</v>
      </c>
      <c r="B41" s="960"/>
      <c r="C41" s="961">
        <v>1</v>
      </c>
      <c r="D41" s="972" t="s">
        <v>270</v>
      </c>
      <c r="E41" s="982" t="e">
        <f>G41+I41+K41</f>
        <v>#REF!</v>
      </c>
      <c r="F41" s="982"/>
      <c r="G41" s="982" t="e">
        <f>#REF!</f>
        <v>#REF!</v>
      </c>
      <c r="H41" s="983"/>
      <c r="I41" s="984" t="e">
        <f>#REF!</f>
        <v>#REF!</v>
      </c>
      <c r="J41" s="982"/>
      <c r="K41" s="982" t="e">
        <f>#REF!</f>
        <v>#REF!</v>
      </c>
      <c r="L41" s="965" t="s">
        <v>1096</v>
      </c>
    </row>
    <row r="42" spans="1:13" ht="25.9" hidden="1" customHeight="1">
      <c r="A42" s="955" t="s">
        <v>1130</v>
      </c>
      <c r="B42" s="960" t="s">
        <v>1071</v>
      </c>
      <c r="C42" s="961">
        <v>1</v>
      </c>
      <c r="D42" s="962" t="s">
        <v>1131</v>
      </c>
      <c r="E42" s="963" t="e">
        <f>G42+I42+K42</f>
        <v>#REF!</v>
      </c>
      <c r="F42" s="963"/>
      <c r="G42" s="964" t="e">
        <f>#REF!</f>
        <v>#REF!</v>
      </c>
      <c r="H42" s="963"/>
      <c r="I42" s="964" t="e">
        <f>#REF!</f>
        <v>#REF!</v>
      </c>
      <c r="J42" s="963"/>
      <c r="K42" s="964" t="e">
        <f>#REF!</f>
        <v>#REF!</v>
      </c>
      <c r="L42" s="965" t="s">
        <v>878</v>
      </c>
    </row>
    <row r="43" spans="1:13" ht="25.9" hidden="1" customHeight="1">
      <c r="A43" s="955" t="s">
        <v>1130</v>
      </c>
      <c r="B43" s="960" t="s">
        <v>1070</v>
      </c>
      <c r="C43" s="961">
        <v>1</v>
      </c>
      <c r="D43" s="962" t="s">
        <v>1131</v>
      </c>
      <c r="E43" s="963" t="e">
        <f>G43+I43+K43</f>
        <v>#REF!</v>
      </c>
      <c r="F43" s="963"/>
      <c r="G43" s="964" t="e">
        <f>#REF!</f>
        <v>#REF!</v>
      </c>
      <c r="H43" s="963"/>
      <c r="I43" s="964" t="e">
        <f>#REF!</f>
        <v>#REF!</v>
      </c>
      <c r="J43" s="963"/>
      <c r="K43" s="964" t="e">
        <f>#REF!</f>
        <v>#REF!</v>
      </c>
      <c r="L43" s="965" t="s">
        <v>878</v>
      </c>
    </row>
    <row r="44" spans="1:13" ht="25.9" hidden="1" customHeight="1">
      <c r="A44" s="986" t="s">
        <v>1132</v>
      </c>
      <c r="B44" s="960" t="s">
        <v>1133</v>
      </c>
      <c r="C44" s="961">
        <v>1</v>
      </c>
      <c r="D44" s="962" t="s">
        <v>1131</v>
      </c>
      <c r="E44" s="963" t="e">
        <f t="shared" ref="E44:E56" si="1">G44+I44+K44</f>
        <v>#REF!</v>
      </c>
      <c r="F44" s="963"/>
      <c r="G44" s="964" t="e">
        <f>#REF!</f>
        <v>#REF!</v>
      </c>
      <c r="H44" s="963"/>
      <c r="I44" s="964" t="e">
        <f>#REF!</f>
        <v>#REF!</v>
      </c>
      <c r="J44" s="963"/>
      <c r="K44" s="964" t="e">
        <f>#REF!</f>
        <v>#REF!</v>
      </c>
      <c r="L44" s="965" t="s">
        <v>1134</v>
      </c>
    </row>
    <row r="45" spans="1:13" ht="25.9" hidden="1" customHeight="1">
      <c r="A45" s="955" t="s">
        <v>1135</v>
      </c>
      <c r="B45" s="960"/>
      <c r="C45" s="987">
        <v>1</v>
      </c>
      <c r="D45" s="988" t="s">
        <v>1131</v>
      </c>
      <c r="E45" s="963" t="e">
        <f t="shared" si="1"/>
        <v>#REF!</v>
      </c>
      <c r="F45" s="963"/>
      <c r="G45" s="964" t="e">
        <f>#REF!</f>
        <v>#REF!</v>
      </c>
      <c r="H45" s="963"/>
      <c r="I45" s="964" t="e">
        <f>#REF!</f>
        <v>#REF!</v>
      </c>
      <c r="J45" s="963"/>
      <c r="K45" s="964" t="e">
        <f>#REF!</f>
        <v>#REF!</v>
      </c>
      <c r="L45" s="965" t="s">
        <v>1136</v>
      </c>
    </row>
    <row r="46" spans="1:13" ht="25.9" hidden="1" customHeight="1">
      <c r="A46" s="955" t="s">
        <v>1137</v>
      </c>
      <c r="B46" s="960"/>
      <c r="C46" s="961">
        <v>1</v>
      </c>
      <c r="D46" s="962" t="s">
        <v>1131</v>
      </c>
      <c r="E46" s="963" t="e">
        <f t="shared" si="1"/>
        <v>#REF!</v>
      </c>
      <c r="F46" s="963"/>
      <c r="G46" s="964" t="e">
        <f>#REF!</f>
        <v>#REF!</v>
      </c>
      <c r="H46" s="963"/>
      <c r="I46" s="964" t="e">
        <f>#REF!</f>
        <v>#REF!</v>
      </c>
      <c r="J46" s="963"/>
      <c r="K46" s="964" t="e">
        <f>#REF!</f>
        <v>#REF!</v>
      </c>
      <c r="L46" s="965" t="s">
        <v>1138</v>
      </c>
    </row>
    <row r="47" spans="1:13" ht="25.9" hidden="1" customHeight="1">
      <c r="A47" s="955" t="s">
        <v>1139</v>
      </c>
      <c r="B47" s="960"/>
      <c r="C47" s="961">
        <v>1</v>
      </c>
      <c r="D47" s="962" t="s">
        <v>1131</v>
      </c>
      <c r="E47" s="963" t="e">
        <f t="shared" si="1"/>
        <v>#REF!</v>
      </c>
      <c r="F47" s="963"/>
      <c r="G47" s="964" t="e">
        <f>#REF!</f>
        <v>#REF!</v>
      </c>
      <c r="H47" s="963"/>
      <c r="I47" s="964" t="e">
        <f>#REF!</f>
        <v>#REF!</v>
      </c>
      <c r="J47" s="963"/>
      <c r="K47" s="964" t="e">
        <f>#REF!</f>
        <v>#REF!</v>
      </c>
      <c r="L47" s="965" t="s">
        <v>1140</v>
      </c>
    </row>
    <row r="48" spans="1:13" ht="25.9" hidden="1" customHeight="1">
      <c r="A48" s="955" t="s">
        <v>1141</v>
      </c>
      <c r="B48" s="960"/>
      <c r="C48" s="961">
        <v>1</v>
      </c>
      <c r="D48" s="962" t="s">
        <v>1131</v>
      </c>
      <c r="E48" s="963" t="e">
        <f t="shared" si="1"/>
        <v>#REF!</v>
      </c>
      <c r="F48" s="963"/>
      <c r="G48" s="964" t="e">
        <f>#REF!</f>
        <v>#REF!</v>
      </c>
      <c r="H48" s="963"/>
      <c r="I48" s="964" t="e">
        <f>#REF!</f>
        <v>#REF!</v>
      </c>
      <c r="J48" s="963"/>
      <c r="K48" s="964" t="e">
        <f>#REF!</f>
        <v>#REF!</v>
      </c>
      <c r="L48" s="965" t="s">
        <v>1142</v>
      </c>
    </row>
    <row r="49" spans="1:13" ht="25.9" hidden="1" customHeight="1">
      <c r="A49" s="955" t="s">
        <v>1073</v>
      </c>
      <c r="B49" s="960" t="s">
        <v>1143</v>
      </c>
      <c r="C49" s="961">
        <v>1</v>
      </c>
      <c r="D49" s="962" t="s">
        <v>1131</v>
      </c>
      <c r="E49" s="963" t="e">
        <f t="shared" si="1"/>
        <v>#REF!</v>
      </c>
      <c r="F49" s="963"/>
      <c r="G49" s="964" t="e">
        <f>#REF!</f>
        <v>#REF!</v>
      </c>
      <c r="H49" s="963"/>
      <c r="I49" s="964" t="e">
        <f>#REF!</f>
        <v>#REF!</v>
      </c>
      <c r="J49" s="963"/>
      <c r="K49" s="964" t="e">
        <f>#REF!</f>
        <v>#REF!</v>
      </c>
      <c r="L49" s="965" t="s">
        <v>1144</v>
      </c>
    </row>
    <row r="50" spans="1:13" ht="25.9" hidden="1" customHeight="1">
      <c r="A50" s="955" t="s">
        <v>1145</v>
      </c>
      <c r="B50" s="960"/>
      <c r="C50" s="961">
        <v>1</v>
      </c>
      <c r="D50" s="962" t="s">
        <v>1131</v>
      </c>
      <c r="E50" s="963"/>
      <c r="F50" s="963"/>
      <c r="G50" s="964"/>
      <c r="H50" s="963"/>
      <c r="I50" s="964"/>
      <c r="J50" s="963"/>
      <c r="K50" s="964"/>
      <c r="L50" s="965"/>
    </row>
    <row r="51" spans="1:13" ht="25.9" hidden="1" customHeight="1">
      <c r="A51" s="966" t="s">
        <v>1146</v>
      </c>
      <c r="B51" s="967" t="s">
        <v>1143</v>
      </c>
      <c r="C51" s="968">
        <v>1</v>
      </c>
      <c r="D51" s="969" t="s">
        <v>1131</v>
      </c>
      <c r="E51" s="970" t="e">
        <f t="shared" si="1"/>
        <v>#REF!</v>
      </c>
      <c r="F51" s="970"/>
      <c r="G51" s="970" t="e">
        <f>#REF!</f>
        <v>#REF!</v>
      </c>
      <c r="H51" s="970"/>
      <c r="I51" s="970" t="e">
        <f>#REF!</f>
        <v>#REF!</v>
      </c>
      <c r="J51" s="970"/>
      <c r="K51" s="970" t="e">
        <f>#REF!</f>
        <v>#REF!</v>
      </c>
      <c r="L51" s="971" t="s">
        <v>1147</v>
      </c>
    </row>
    <row r="52" spans="1:13" ht="27" customHeight="1">
      <c r="A52" s="2136" t="s">
        <v>1748</v>
      </c>
      <c r="B52" s="2137"/>
      <c r="C52" s="946"/>
      <c r="D52" s="946"/>
      <c r="E52" s="947"/>
      <c r="F52" s="947"/>
      <c r="G52" s="947"/>
      <c r="H52" s="947"/>
      <c r="I52" s="947"/>
      <c r="J52" s="947"/>
      <c r="K52" s="948"/>
      <c r="L52" s="948"/>
      <c r="M52" s="949">
        <v>1</v>
      </c>
    </row>
    <row r="53" spans="1:13" ht="15" customHeight="1">
      <c r="A53" s="950"/>
      <c r="B53" s="951"/>
      <c r="C53" s="952"/>
      <c r="D53" s="952"/>
      <c r="E53" s="2135"/>
      <c r="F53" s="2135"/>
      <c r="G53" s="2135"/>
      <c r="H53" s="2135"/>
      <c r="I53" s="948"/>
      <c r="J53" s="948"/>
      <c r="K53" s="2138"/>
      <c r="L53" s="2138"/>
      <c r="M53" s="953"/>
    </row>
    <row r="54" spans="1:13" ht="25.9" customHeight="1">
      <c r="A54" s="2101" t="s">
        <v>1085</v>
      </c>
      <c r="B54" s="2103" t="s">
        <v>1086</v>
      </c>
      <c r="C54" s="2103" t="s">
        <v>118</v>
      </c>
      <c r="D54" s="2103" t="s">
        <v>5</v>
      </c>
      <c r="E54" s="2105" t="s">
        <v>789</v>
      </c>
      <c r="F54" s="2107" t="s">
        <v>1087</v>
      </c>
      <c r="G54" s="2128"/>
      <c r="H54" s="2107" t="s">
        <v>1064</v>
      </c>
      <c r="I54" s="2107"/>
      <c r="J54" s="2103" t="s">
        <v>1065</v>
      </c>
      <c r="K54" s="2103"/>
      <c r="L54" s="2126" t="s">
        <v>1027</v>
      </c>
      <c r="M54" s="953"/>
    </row>
    <row r="55" spans="1:13" ht="25.9" customHeight="1">
      <c r="A55" s="2102"/>
      <c r="B55" s="2104"/>
      <c r="C55" s="2104"/>
      <c r="D55" s="2104"/>
      <c r="E55" s="2106"/>
      <c r="F55" s="954" t="s">
        <v>4</v>
      </c>
      <c r="G55" s="954" t="s">
        <v>792</v>
      </c>
      <c r="H55" s="954" t="s">
        <v>4</v>
      </c>
      <c r="I55" s="954" t="s">
        <v>793</v>
      </c>
      <c r="J55" s="954" t="s">
        <v>4</v>
      </c>
      <c r="K55" s="954" t="s">
        <v>793</v>
      </c>
      <c r="L55" s="2132"/>
    </row>
    <row r="56" spans="1:13" ht="25.9" customHeight="1">
      <c r="A56" s="989" t="s">
        <v>1702</v>
      </c>
      <c r="B56" s="990"/>
      <c r="C56" s="961">
        <v>1</v>
      </c>
      <c r="D56" s="962" t="s">
        <v>1131</v>
      </c>
      <c r="E56" s="963">
        <f t="shared" si="1"/>
        <v>3052934</v>
      </c>
      <c r="F56" s="963"/>
      <c r="G56" s="963">
        <f>G99</f>
        <v>2294418</v>
      </c>
      <c r="H56" s="963"/>
      <c r="I56" s="963">
        <f>I99</f>
        <v>246463</v>
      </c>
      <c r="J56" s="963"/>
      <c r="K56" s="963">
        <f>K99</f>
        <v>512053</v>
      </c>
      <c r="L56" s="980" t="s">
        <v>1148</v>
      </c>
    </row>
    <row r="57" spans="1:13" ht="25.9" customHeight="1">
      <c r="A57" s="991"/>
      <c r="B57" s="960"/>
      <c r="C57" s="976"/>
      <c r="D57" s="992"/>
      <c r="E57" s="964"/>
      <c r="F57" s="964"/>
      <c r="G57" s="964"/>
      <c r="H57" s="964"/>
      <c r="I57" s="964"/>
      <c r="J57" s="964"/>
      <c r="K57" s="964"/>
      <c r="L57" s="980"/>
    </row>
    <row r="58" spans="1:13" ht="25.9" hidden="1" customHeight="1">
      <c r="A58" s="991"/>
      <c r="B58" s="960"/>
      <c r="C58" s="961"/>
      <c r="D58" s="962"/>
      <c r="E58" s="964"/>
      <c r="F58" s="963"/>
      <c r="G58" s="964"/>
      <c r="H58" s="963"/>
      <c r="I58" s="964"/>
      <c r="J58" s="963"/>
      <c r="K58" s="964"/>
      <c r="L58" s="980"/>
    </row>
    <row r="59" spans="1:13" ht="25.9" hidden="1" customHeight="1">
      <c r="A59" s="991"/>
      <c r="B59" s="960"/>
      <c r="C59" s="961"/>
      <c r="D59" s="962"/>
      <c r="E59" s="964"/>
      <c r="F59" s="963"/>
      <c r="G59" s="964"/>
      <c r="H59" s="963"/>
      <c r="I59" s="964"/>
      <c r="J59" s="963"/>
      <c r="K59" s="964"/>
      <c r="L59" s="980"/>
    </row>
    <row r="60" spans="1:13" ht="25.9" hidden="1" customHeight="1">
      <c r="A60" s="991"/>
      <c r="B60" s="960"/>
      <c r="C60" s="976"/>
      <c r="D60" s="992"/>
      <c r="E60" s="964"/>
      <c r="F60" s="963"/>
      <c r="G60" s="964"/>
      <c r="H60" s="963"/>
      <c r="I60" s="964"/>
      <c r="J60" s="963"/>
      <c r="K60" s="964"/>
      <c r="L60" s="980"/>
    </row>
    <row r="61" spans="1:13" ht="25.9" hidden="1" customHeight="1">
      <c r="A61" s="991"/>
      <c r="B61" s="960"/>
      <c r="C61" s="961"/>
      <c r="D61" s="962"/>
      <c r="E61" s="964"/>
      <c r="F61" s="963"/>
      <c r="G61" s="964"/>
      <c r="H61" s="963"/>
      <c r="I61" s="964"/>
      <c r="J61" s="963"/>
      <c r="K61" s="964"/>
      <c r="L61" s="980"/>
    </row>
    <row r="62" spans="1:13" ht="25.9" hidden="1" customHeight="1">
      <c r="A62" s="955"/>
      <c r="B62" s="960"/>
      <c r="C62" s="961"/>
      <c r="D62" s="962"/>
      <c r="E62" s="963"/>
      <c r="F62" s="963"/>
      <c r="G62" s="963"/>
      <c r="H62" s="963"/>
      <c r="I62" s="963"/>
      <c r="J62" s="963"/>
      <c r="K62" s="963"/>
      <c r="L62" s="965"/>
    </row>
    <row r="63" spans="1:13" ht="25.9" hidden="1" customHeight="1">
      <c r="A63" s="955"/>
      <c r="B63" s="960"/>
      <c r="C63" s="961"/>
      <c r="D63" s="962"/>
      <c r="E63" s="963"/>
      <c r="F63" s="963"/>
      <c r="G63" s="963"/>
      <c r="H63" s="963"/>
      <c r="I63" s="963"/>
      <c r="J63" s="963"/>
      <c r="K63" s="963"/>
      <c r="L63" s="965"/>
    </row>
    <row r="64" spans="1:13" ht="25.9" hidden="1" customHeight="1">
      <c r="A64" s="993"/>
      <c r="B64" s="960"/>
      <c r="C64" s="961"/>
      <c r="D64" s="962"/>
      <c r="E64" s="963"/>
      <c r="F64" s="963"/>
      <c r="G64" s="963"/>
      <c r="H64" s="963"/>
      <c r="I64" s="963"/>
      <c r="J64" s="963"/>
      <c r="K64" s="963"/>
      <c r="L64" s="965"/>
    </row>
    <row r="65" spans="1:18" ht="25.9" hidden="1" customHeight="1">
      <c r="A65" s="993"/>
      <c r="B65" s="960"/>
      <c r="C65" s="961"/>
      <c r="D65" s="962"/>
      <c r="E65" s="963"/>
      <c r="F65" s="963"/>
      <c r="G65" s="963"/>
      <c r="H65" s="963"/>
      <c r="I65" s="963"/>
      <c r="J65" s="963"/>
      <c r="K65" s="963"/>
      <c r="L65" s="965"/>
    </row>
    <row r="66" spans="1:18" ht="25.9" hidden="1" customHeight="1">
      <c r="A66" s="993"/>
      <c r="B66" s="960"/>
      <c r="C66" s="961"/>
      <c r="D66" s="962"/>
      <c r="E66" s="963"/>
      <c r="F66" s="963"/>
      <c r="G66" s="963"/>
      <c r="H66" s="963"/>
      <c r="I66" s="963"/>
      <c r="J66" s="963"/>
      <c r="K66" s="963"/>
      <c r="L66" s="965"/>
    </row>
    <row r="67" spans="1:18" ht="25.9" hidden="1" customHeight="1">
      <c r="A67" s="993"/>
      <c r="B67" s="960"/>
      <c r="C67" s="961"/>
      <c r="D67" s="962"/>
      <c r="E67" s="963"/>
      <c r="F67" s="963"/>
      <c r="G67" s="963"/>
      <c r="H67" s="963"/>
      <c r="I67" s="963"/>
      <c r="J67" s="963"/>
      <c r="K67" s="963"/>
      <c r="L67" s="965"/>
    </row>
    <row r="68" spans="1:18" ht="25.9" hidden="1" customHeight="1">
      <c r="A68" s="993"/>
      <c r="B68" s="960"/>
      <c r="C68" s="961"/>
      <c r="D68" s="962"/>
      <c r="E68" s="963"/>
      <c r="F68" s="963"/>
      <c r="G68" s="963"/>
      <c r="H68" s="963"/>
      <c r="I68" s="963"/>
      <c r="J68" s="963"/>
      <c r="K68" s="963"/>
      <c r="L68" s="965"/>
    </row>
    <row r="69" spans="1:18" ht="25.9" hidden="1" customHeight="1">
      <c r="A69" s="993"/>
      <c r="B69" s="960"/>
      <c r="C69" s="961"/>
      <c r="D69" s="962"/>
      <c r="E69" s="963"/>
      <c r="F69" s="963"/>
      <c r="G69" s="963"/>
      <c r="H69" s="963"/>
      <c r="I69" s="963"/>
      <c r="J69" s="963"/>
      <c r="K69" s="963"/>
      <c r="L69" s="965"/>
    </row>
    <row r="70" spans="1:18" ht="25.9" customHeight="1">
      <c r="A70" s="993"/>
      <c r="B70" s="960"/>
      <c r="C70" s="961"/>
      <c r="D70" s="962"/>
      <c r="E70" s="963"/>
      <c r="F70" s="963"/>
      <c r="G70" s="963"/>
      <c r="H70" s="963"/>
      <c r="I70" s="963"/>
      <c r="J70" s="963"/>
      <c r="K70" s="963"/>
      <c r="L70" s="965"/>
      <c r="O70" s="994"/>
      <c r="P70" s="994" t="s">
        <v>1149</v>
      </c>
      <c r="Q70" s="994" t="s">
        <v>1150</v>
      </c>
    </row>
    <row r="71" spans="1:18" ht="25.9" customHeight="1">
      <c r="A71" s="993"/>
      <c r="B71" s="960"/>
      <c r="C71" s="961"/>
      <c r="D71" s="962"/>
      <c r="E71" s="963"/>
      <c r="F71" s="963"/>
      <c r="G71" s="963"/>
      <c r="H71" s="963"/>
      <c r="I71" s="963"/>
      <c r="J71" s="963"/>
      <c r="K71" s="963"/>
      <c r="L71" s="965"/>
      <c r="O71" s="994" t="s">
        <v>1151</v>
      </c>
      <c r="P71" s="994">
        <v>25</v>
      </c>
      <c r="Q71" s="994">
        <v>25</v>
      </c>
    </row>
    <row r="72" spans="1:18" ht="25.9" customHeight="1">
      <c r="A72" s="993"/>
      <c r="B72" s="960"/>
      <c r="C72" s="961"/>
      <c r="D72" s="962"/>
      <c r="E72" s="963"/>
      <c r="F72" s="963"/>
      <c r="G72" s="963"/>
      <c r="H72" s="963"/>
      <c r="I72" s="963"/>
      <c r="J72" s="963"/>
      <c r="K72" s="963"/>
      <c r="L72" s="965"/>
      <c r="O72" s="994" t="s">
        <v>1152</v>
      </c>
      <c r="P72" s="994">
        <v>158</v>
      </c>
      <c r="Q72" s="994">
        <v>160</v>
      </c>
    </row>
    <row r="73" spans="1:18" ht="25.9" customHeight="1">
      <c r="A73" s="993"/>
      <c r="B73" s="960"/>
      <c r="C73" s="961"/>
      <c r="D73" s="962"/>
      <c r="E73" s="963"/>
      <c r="F73" s="963"/>
      <c r="G73" s="963"/>
      <c r="H73" s="963"/>
      <c r="I73" s="963"/>
      <c r="J73" s="963"/>
      <c r="K73" s="963"/>
      <c r="L73" s="965"/>
      <c r="O73" s="994" t="s">
        <v>1153</v>
      </c>
      <c r="P73" s="994">
        <v>183</v>
      </c>
      <c r="Q73" s="994">
        <v>185</v>
      </c>
    </row>
    <row r="74" spans="1:18" ht="25.9" customHeight="1">
      <c r="A74" s="995"/>
      <c r="B74" s="967"/>
      <c r="C74" s="968"/>
      <c r="D74" s="969"/>
      <c r="E74" s="970"/>
      <c r="F74" s="970"/>
      <c r="G74" s="970"/>
      <c r="H74" s="970"/>
      <c r="I74" s="970"/>
      <c r="J74" s="970"/>
      <c r="K74" s="970"/>
      <c r="L74" s="971"/>
      <c r="O74" s="994" t="s">
        <v>1154</v>
      </c>
      <c r="P74" s="996">
        <f>73.5/2</f>
        <v>36.75</v>
      </c>
      <c r="Q74" s="994">
        <v>37</v>
      </c>
      <c r="R74" s="997"/>
    </row>
    <row r="75" spans="1:18" ht="25.5" customHeight="1">
      <c r="A75" s="948" t="s">
        <v>133</v>
      </c>
      <c r="B75" s="952"/>
      <c r="C75" s="952"/>
      <c r="D75" s="952"/>
      <c r="E75" s="2139" t="s">
        <v>1221</v>
      </c>
      <c r="F75" s="2139"/>
      <c r="G75" s="2139"/>
      <c r="H75" s="2139"/>
      <c r="I75" s="948"/>
      <c r="J75" s="948"/>
      <c r="K75" s="948"/>
      <c r="L75" s="948"/>
      <c r="O75" s="994" t="s">
        <v>1155</v>
      </c>
      <c r="P75" s="994">
        <v>89</v>
      </c>
      <c r="Q75" s="994">
        <v>90</v>
      </c>
    </row>
    <row r="76" spans="1:18" ht="25.5" customHeight="1">
      <c r="A76" s="950" t="s">
        <v>787</v>
      </c>
      <c r="B76" s="951">
        <f>E99</f>
        <v>3052934</v>
      </c>
      <c r="C76" s="952" t="s">
        <v>3</v>
      </c>
      <c r="D76" s="952"/>
      <c r="E76" s="2135" t="s">
        <v>1156</v>
      </c>
      <c r="F76" s="2135"/>
      <c r="G76" s="2135"/>
      <c r="H76" s="2135"/>
      <c r="I76" s="948"/>
      <c r="J76" s="948"/>
      <c r="K76" s="948"/>
      <c r="L76" s="948"/>
    </row>
    <row r="77" spans="1:18" ht="25.5" customHeight="1">
      <c r="A77" s="2101" t="s">
        <v>1069</v>
      </c>
      <c r="B77" s="2103" t="s">
        <v>788</v>
      </c>
      <c r="C77" s="2103" t="s">
        <v>118</v>
      </c>
      <c r="D77" s="2103" t="s">
        <v>5</v>
      </c>
      <c r="E77" s="2105" t="s">
        <v>789</v>
      </c>
      <c r="F77" s="2107" t="s">
        <v>1157</v>
      </c>
      <c r="G77" s="2128"/>
      <c r="H77" s="2122" t="s">
        <v>1064</v>
      </c>
      <c r="I77" s="2123"/>
      <c r="J77" s="2124" t="s">
        <v>1065</v>
      </c>
      <c r="K77" s="2125"/>
      <c r="L77" s="2126" t="s">
        <v>1027</v>
      </c>
    </row>
    <row r="78" spans="1:18" ht="25.5" customHeight="1">
      <c r="A78" s="2102"/>
      <c r="B78" s="2104"/>
      <c r="C78" s="2104"/>
      <c r="D78" s="2104"/>
      <c r="E78" s="2106"/>
      <c r="F78" s="954" t="s">
        <v>4</v>
      </c>
      <c r="G78" s="954" t="s">
        <v>792</v>
      </c>
      <c r="H78" s="954" t="s">
        <v>4</v>
      </c>
      <c r="I78" s="954" t="s">
        <v>793</v>
      </c>
      <c r="J78" s="954" t="s">
        <v>4</v>
      </c>
      <c r="K78" s="954" t="s">
        <v>793</v>
      </c>
      <c r="L78" s="2132"/>
      <c r="N78" s="973" t="s">
        <v>1158</v>
      </c>
      <c r="O78" s="973"/>
      <c r="P78" s="973">
        <v>200</v>
      </c>
      <c r="Q78" s="973">
        <v>200</v>
      </c>
    </row>
    <row r="79" spans="1:18" ht="25.5" customHeight="1">
      <c r="A79" s="998" t="s">
        <v>1159</v>
      </c>
      <c r="B79" s="999" t="s">
        <v>1160</v>
      </c>
      <c r="C79" s="1000">
        <v>1</v>
      </c>
      <c r="D79" s="999" t="s">
        <v>1161</v>
      </c>
      <c r="E79" s="1001">
        <f>G79+I79+K79</f>
        <v>892500</v>
      </c>
      <c r="F79" s="1002">
        <f>G109</f>
        <v>862126</v>
      </c>
      <c r="G79" s="1002">
        <f>INT(F79*$C79)</f>
        <v>862126</v>
      </c>
      <c r="H79" s="1002">
        <f>I109</f>
        <v>14384</v>
      </c>
      <c r="I79" s="1002">
        <f>INT(H79*$C79)</f>
        <v>14384</v>
      </c>
      <c r="J79" s="1002">
        <f>K109</f>
        <v>15990</v>
      </c>
      <c r="K79" s="1002">
        <f>INT(J79*$C79)</f>
        <v>15990</v>
      </c>
      <c r="L79" s="1003" t="s">
        <v>1162</v>
      </c>
      <c r="N79" s="1004" t="s">
        <v>1163</v>
      </c>
      <c r="O79" s="1004" t="s">
        <v>1164</v>
      </c>
      <c r="P79" s="1004" t="s">
        <v>1165</v>
      </c>
      <c r="Q79" s="1004" t="s">
        <v>1166</v>
      </c>
    </row>
    <row r="80" spans="1:18" ht="25.5" customHeight="1">
      <c r="A80" s="1005" t="s">
        <v>1167</v>
      </c>
      <c r="B80" s="1006" t="s">
        <v>1168</v>
      </c>
      <c r="C80" s="1000">
        <f>1.3*1.3*1.8</f>
        <v>3.0420000000000003</v>
      </c>
      <c r="D80" s="1007" t="s">
        <v>1066</v>
      </c>
      <c r="E80" s="1001">
        <f t="shared" ref="E80:E91" si="2">G80+I80+K80</f>
        <v>59060</v>
      </c>
      <c r="F80" s="1002">
        <f>G119</f>
        <v>19415</v>
      </c>
      <c r="G80" s="1002">
        <f t="shared" ref="G80:G81" si="3">INT(F80*$C80)</f>
        <v>59060</v>
      </c>
      <c r="H80" s="1002">
        <f>I119</f>
        <v>0</v>
      </c>
      <c r="I80" s="1002">
        <f t="shared" ref="I80:I84" si="4">INT(H80*$C80)</f>
        <v>0</v>
      </c>
      <c r="J80" s="1002">
        <f>K119</f>
        <v>0</v>
      </c>
      <c r="K80" s="1002">
        <f t="shared" ref="K80:K81" si="5">INT(J80*$C80)</f>
        <v>0</v>
      </c>
      <c r="L80" s="1003" t="s">
        <v>1295</v>
      </c>
      <c r="N80" s="973">
        <v>12</v>
      </c>
      <c r="O80" s="973">
        <f>70-N80</f>
        <v>58</v>
      </c>
      <c r="P80" s="973">
        <v>0.1</v>
      </c>
      <c r="Q80" s="973">
        <v>0.1</v>
      </c>
    </row>
    <row r="81" spans="1:17" ht="25.5" hidden="1" customHeight="1">
      <c r="A81" s="1005" t="s">
        <v>1169</v>
      </c>
      <c r="B81" s="1006"/>
      <c r="C81" s="1000">
        <v>0</v>
      </c>
      <c r="D81" s="1007" t="s">
        <v>1066</v>
      </c>
      <c r="E81" s="1001">
        <f t="shared" si="2"/>
        <v>0</v>
      </c>
      <c r="F81" s="1002">
        <f>G114</f>
        <v>20925</v>
      </c>
      <c r="G81" s="1002">
        <f t="shared" si="3"/>
        <v>0</v>
      </c>
      <c r="H81" s="1002">
        <f>I114</f>
        <v>7413</v>
      </c>
      <c r="I81" s="1002">
        <f t="shared" si="4"/>
        <v>0</v>
      </c>
      <c r="J81" s="1002">
        <f>K114</f>
        <v>0</v>
      </c>
      <c r="K81" s="1002">
        <f t="shared" si="5"/>
        <v>0</v>
      </c>
      <c r="L81" s="1008" t="s">
        <v>1170</v>
      </c>
      <c r="N81" s="973"/>
      <c r="O81" s="973"/>
      <c r="P81" s="973"/>
      <c r="Q81" s="973"/>
    </row>
    <row r="82" spans="1:17" ht="25.5" customHeight="1">
      <c r="A82" s="1009" t="s">
        <v>1126</v>
      </c>
      <c r="B82" s="1007"/>
      <c r="C82" s="1010">
        <v>8</v>
      </c>
      <c r="D82" s="1007" t="s">
        <v>706</v>
      </c>
      <c r="E82" s="1001">
        <f t="shared" si="2"/>
        <v>556800</v>
      </c>
      <c r="F82" s="1002">
        <v>55700</v>
      </c>
      <c r="G82" s="1002">
        <f>INT(F82*$C82)</f>
        <v>445600</v>
      </c>
      <c r="H82" s="1011">
        <v>4929</v>
      </c>
      <c r="I82" s="1002">
        <f t="shared" si="4"/>
        <v>39432</v>
      </c>
      <c r="J82" s="1012">
        <v>8971</v>
      </c>
      <c r="K82" s="1012">
        <f>INT(J82*C82)</f>
        <v>71768</v>
      </c>
      <c r="L82" s="1003" t="s">
        <v>1261</v>
      </c>
    </row>
    <row r="83" spans="1:17" ht="25.5" customHeight="1">
      <c r="A83" s="1005" t="s">
        <v>1218</v>
      </c>
      <c r="B83" s="1013" t="s">
        <v>1281</v>
      </c>
      <c r="C83" s="1000">
        <v>12</v>
      </c>
      <c r="D83" s="999" t="s">
        <v>1282</v>
      </c>
      <c r="E83" s="1001">
        <f t="shared" si="2"/>
        <v>834384</v>
      </c>
      <c r="F83" s="1002">
        <f>G129</f>
        <v>54162</v>
      </c>
      <c r="G83" s="1002">
        <f>INT(F83*$C83)</f>
        <v>649944</v>
      </c>
      <c r="H83" s="1002">
        <f>I129</f>
        <v>0</v>
      </c>
      <c r="I83" s="1002">
        <f t="shared" si="4"/>
        <v>0</v>
      </c>
      <c r="J83" s="1002">
        <f>K129</f>
        <v>15370</v>
      </c>
      <c r="K83" s="1012">
        <f>INT(J83*C83)</f>
        <v>184440</v>
      </c>
      <c r="L83" s="1003" t="s">
        <v>1174</v>
      </c>
    </row>
    <row r="84" spans="1:17" ht="25.5" hidden="1" customHeight="1">
      <c r="A84" s="1005" t="s">
        <v>1172</v>
      </c>
      <c r="B84" s="1013" t="s">
        <v>1171</v>
      </c>
      <c r="C84" s="1000">
        <v>0</v>
      </c>
      <c r="D84" s="999" t="s">
        <v>1173</v>
      </c>
      <c r="E84" s="1001">
        <f t="shared" si="2"/>
        <v>0</v>
      </c>
      <c r="F84" s="1002">
        <f>G135</f>
        <v>72095</v>
      </c>
      <c r="G84" s="1002">
        <f>INT(F84*$C84)</f>
        <v>0</v>
      </c>
      <c r="H84" s="1002">
        <f>I135</f>
        <v>14500</v>
      </c>
      <c r="I84" s="1002">
        <f t="shared" si="4"/>
        <v>0</v>
      </c>
      <c r="J84" s="1002"/>
      <c r="K84" s="1012"/>
      <c r="L84" s="1008" t="s">
        <v>1174</v>
      </c>
    </row>
    <row r="85" spans="1:17" ht="25.5" hidden="1" customHeight="1">
      <c r="A85" s="1005" t="s">
        <v>1175</v>
      </c>
      <c r="B85" s="1007" t="s">
        <v>1176</v>
      </c>
      <c r="C85" s="1000">
        <v>0</v>
      </c>
      <c r="D85" s="1007" t="s">
        <v>1066</v>
      </c>
      <c r="E85" s="1001">
        <f t="shared" si="2"/>
        <v>0</v>
      </c>
      <c r="F85" s="1002">
        <f>G138</f>
        <v>33109</v>
      </c>
      <c r="G85" s="1002">
        <f t="shared" ref="G85:G86" si="6">INT(F85*$C85)</f>
        <v>0</v>
      </c>
      <c r="H85" s="1002"/>
      <c r="I85" s="1002"/>
      <c r="J85" s="1002"/>
      <c r="K85" s="1012"/>
      <c r="L85" s="1003" t="s">
        <v>1177</v>
      </c>
    </row>
    <row r="86" spans="1:17" ht="25.5" hidden="1" customHeight="1">
      <c r="A86" s="1005" t="s">
        <v>1178</v>
      </c>
      <c r="B86" s="1007" t="s">
        <v>1179</v>
      </c>
      <c r="C86" s="1000">
        <v>0</v>
      </c>
      <c r="D86" s="1007" t="s">
        <v>1066</v>
      </c>
      <c r="E86" s="1001">
        <f t="shared" si="2"/>
        <v>0</v>
      </c>
      <c r="F86" s="1002">
        <f>G142</f>
        <v>16554</v>
      </c>
      <c r="G86" s="1002">
        <f t="shared" si="6"/>
        <v>0</v>
      </c>
      <c r="H86" s="1002"/>
      <c r="I86" s="1002"/>
      <c r="J86" s="1002"/>
      <c r="K86" s="1012"/>
      <c r="L86" s="1003" t="s">
        <v>1180</v>
      </c>
    </row>
    <row r="87" spans="1:17" ht="25.5" customHeight="1">
      <c r="A87" s="1005" t="s">
        <v>1181</v>
      </c>
      <c r="B87" s="1014" t="s">
        <v>1301</v>
      </c>
      <c r="C87" s="1000">
        <f>1.3*1.3*0.3</f>
        <v>0.50700000000000001</v>
      </c>
      <c r="D87" s="1007" t="s">
        <v>1066</v>
      </c>
      <c r="E87" s="1001">
        <f t="shared" si="2"/>
        <v>174853</v>
      </c>
      <c r="F87" s="1002">
        <f>G148</f>
        <v>206481</v>
      </c>
      <c r="G87" s="1002">
        <f>INT(F87*$C87)</f>
        <v>104685</v>
      </c>
      <c r="H87" s="1002">
        <f>I148</f>
        <v>138400</v>
      </c>
      <c r="I87" s="1002">
        <f>INT(H87*$C87)</f>
        <v>70168</v>
      </c>
      <c r="J87" s="1002">
        <f>K148</f>
        <v>0</v>
      </c>
      <c r="K87" s="1012">
        <f>J87*C87</f>
        <v>0</v>
      </c>
      <c r="L87" s="1008" t="s">
        <v>1296</v>
      </c>
    </row>
    <row r="88" spans="1:17" ht="25.5" customHeight="1">
      <c r="A88" s="1005" t="s">
        <v>1182</v>
      </c>
      <c r="B88" s="999" t="s">
        <v>1183</v>
      </c>
      <c r="C88" s="1000">
        <f>(N80+O80)/10</f>
        <v>7</v>
      </c>
      <c r="D88" s="999" t="s">
        <v>1184</v>
      </c>
      <c r="E88" s="1001">
        <f t="shared" si="2"/>
        <v>107618</v>
      </c>
      <c r="F88" s="1002">
        <f>INT(G165/10)</f>
        <v>15374</v>
      </c>
      <c r="G88" s="1002">
        <f>INT(F88*$C88)</f>
        <v>107618</v>
      </c>
      <c r="H88" s="1002">
        <f>INT(I165/10)</f>
        <v>0</v>
      </c>
      <c r="I88" s="1002"/>
      <c r="J88" s="1002">
        <f>INT(K165/10)</f>
        <v>0</v>
      </c>
      <c r="K88" s="1012">
        <f>J88*C88</f>
        <v>0</v>
      </c>
      <c r="L88" s="1003" t="s">
        <v>1297</v>
      </c>
    </row>
    <row r="89" spans="1:17" ht="25.5" customHeight="1">
      <c r="A89" s="998" t="s">
        <v>1185</v>
      </c>
      <c r="B89" s="1014" t="s">
        <v>1186</v>
      </c>
      <c r="C89" s="1025">
        <f>ROUND(((N80)*3.14*P80*P80),2)*1</f>
        <v>0.38</v>
      </c>
      <c r="D89" s="1007" t="s">
        <v>1066</v>
      </c>
      <c r="E89" s="1001">
        <f t="shared" si="2"/>
        <v>142364</v>
      </c>
      <c r="F89" s="1002">
        <f>G171</f>
        <v>172068</v>
      </c>
      <c r="G89" s="1002">
        <f>INT(F89*$C89)</f>
        <v>65385</v>
      </c>
      <c r="H89" s="1002">
        <f>I171</f>
        <v>202577</v>
      </c>
      <c r="I89" s="1002">
        <f>INT(H89*$C89)</f>
        <v>76979</v>
      </c>
      <c r="J89" s="1002">
        <f>K171</f>
        <v>0</v>
      </c>
      <c r="K89" s="1012">
        <f>J89*C89</f>
        <v>0</v>
      </c>
      <c r="L89" s="1008" t="s">
        <v>1298</v>
      </c>
    </row>
    <row r="90" spans="1:17" ht="25.5" customHeight="1">
      <c r="A90" s="1005" t="s">
        <v>1187</v>
      </c>
      <c r="B90" s="1013"/>
      <c r="C90" s="1025">
        <f>ROUND((O80*3.14*Q80^2),2)</f>
        <v>1.82</v>
      </c>
      <c r="D90" s="1007" t="s">
        <v>1066</v>
      </c>
      <c r="E90" s="1001">
        <f t="shared" si="2"/>
        <v>45500</v>
      </c>
      <c r="F90" s="1002"/>
      <c r="G90" s="1002">
        <f t="shared" ref="G90:G91" si="7">INT(F90*$C90)</f>
        <v>0</v>
      </c>
      <c r="H90" s="1002">
        <f>H170</f>
        <v>25000</v>
      </c>
      <c r="I90" s="1002">
        <f>INT(H90*$C90)</f>
        <v>45500</v>
      </c>
      <c r="J90" s="1002"/>
      <c r="K90" s="1002"/>
      <c r="L90" s="1015" t="s">
        <v>1300</v>
      </c>
    </row>
    <row r="91" spans="1:17" ht="25.5" customHeight="1">
      <c r="A91" s="1016" t="s">
        <v>1188</v>
      </c>
      <c r="B91" s="1017" t="s">
        <v>1189</v>
      </c>
      <c r="C91" s="1018">
        <f>C80*1.6</f>
        <v>4.8672000000000004</v>
      </c>
      <c r="D91" s="1019" t="s">
        <v>1072</v>
      </c>
      <c r="E91" s="1001">
        <f t="shared" si="2"/>
        <v>239855</v>
      </c>
      <c r="F91" s="1020">
        <f>G188</f>
        <v>0</v>
      </c>
      <c r="G91" s="1002">
        <f t="shared" si="7"/>
        <v>0</v>
      </c>
      <c r="H91" s="1020">
        <f>I188</f>
        <v>0</v>
      </c>
      <c r="I91" s="1002">
        <f t="shared" ref="I91" si="8">INT(H91*$C91)</f>
        <v>0</v>
      </c>
      <c r="J91" s="1021">
        <f>K188</f>
        <v>49280</v>
      </c>
      <c r="K91" s="1012">
        <f>INT(J91*C91)</f>
        <v>239855</v>
      </c>
      <c r="L91" s="1003" t="s">
        <v>1299</v>
      </c>
    </row>
    <row r="92" spans="1:17" ht="25.5" hidden="1" customHeight="1">
      <c r="A92" s="1005"/>
      <c r="B92" s="1022"/>
      <c r="C92" s="1000"/>
      <c r="D92" s="1023"/>
      <c r="E92" s="1001"/>
      <c r="F92" s="1001"/>
      <c r="G92" s="1001"/>
      <c r="H92" s="1001"/>
      <c r="I92" s="1002"/>
      <c r="J92" s="1001"/>
      <c r="K92" s="1001"/>
      <c r="L92" s="1024"/>
    </row>
    <row r="93" spans="1:17" ht="25.5" customHeight="1">
      <c r="A93" s="1005"/>
      <c r="B93" s="1013"/>
      <c r="C93" s="1025"/>
      <c r="D93" s="1007"/>
      <c r="E93" s="1001"/>
      <c r="F93" s="1001"/>
      <c r="G93" s="1001"/>
      <c r="H93" s="1001"/>
      <c r="I93" s="1026"/>
      <c r="J93" s="1001"/>
      <c r="K93" s="1001"/>
      <c r="L93" s="1024"/>
    </row>
    <row r="94" spans="1:17" ht="25.5" customHeight="1">
      <c r="A94" s="1005"/>
      <c r="B94" s="1013"/>
      <c r="C94" s="1025"/>
      <c r="D94" s="1007"/>
      <c r="E94" s="1001"/>
      <c r="F94" s="1001"/>
      <c r="G94" s="1001"/>
      <c r="H94" s="1001"/>
      <c r="I94" s="1026"/>
      <c r="J94" s="1001"/>
      <c r="K94" s="1001"/>
      <c r="L94" s="1024"/>
    </row>
    <row r="95" spans="1:17" ht="25.5" customHeight="1">
      <c r="A95" s="1005"/>
      <c r="B95" s="1013"/>
      <c r="C95" s="1025"/>
      <c r="D95" s="1007"/>
      <c r="E95" s="1001"/>
      <c r="F95" s="1001"/>
      <c r="G95" s="1001"/>
      <c r="H95" s="1001"/>
      <c r="I95" s="1026"/>
      <c r="J95" s="1001"/>
      <c r="K95" s="1001"/>
      <c r="L95" s="1024"/>
    </row>
    <row r="96" spans="1:17" ht="25.5" customHeight="1">
      <c r="A96" s="1005"/>
      <c r="B96" s="1013"/>
      <c r="C96" s="1025"/>
      <c r="D96" s="1007"/>
      <c r="E96" s="1001"/>
      <c r="F96" s="1001"/>
      <c r="G96" s="1001"/>
      <c r="H96" s="1001"/>
      <c r="I96" s="1026"/>
      <c r="J96" s="1001"/>
      <c r="K96" s="1001"/>
      <c r="L96" s="1024"/>
    </row>
    <row r="97" spans="1:14" ht="25.5" customHeight="1">
      <c r="A97" s="1005"/>
      <c r="B97" s="1013"/>
      <c r="C97" s="1025"/>
      <c r="D97" s="1007"/>
      <c r="E97" s="1001"/>
      <c r="F97" s="1001"/>
      <c r="G97" s="1001"/>
      <c r="H97" s="1001"/>
      <c r="I97" s="1026"/>
      <c r="J97" s="1001"/>
      <c r="K97" s="1001"/>
      <c r="L97" s="1024"/>
    </row>
    <row r="98" spans="1:14" ht="25.5" customHeight="1">
      <c r="A98" s="998"/>
      <c r="B98" s="999"/>
      <c r="C98" s="1027"/>
      <c r="D98" s="999"/>
      <c r="E98" s="1001"/>
      <c r="F98" s="1001"/>
      <c r="G98" s="1001"/>
      <c r="H98" s="1001"/>
      <c r="I98" s="1001"/>
      <c r="J98" s="1028"/>
      <c r="K98" s="1028"/>
      <c r="L98" s="1029"/>
    </row>
    <row r="99" spans="1:14" ht="25.5" customHeight="1">
      <c r="A99" s="1030" t="s">
        <v>795</v>
      </c>
      <c r="B99" s="969"/>
      <c r="C99" s="969"/>
      <c r="D99" s="969"/>
      <c r="E99" s="970">
        <f>G99+I99+K99</f>
        <v>3052934</v>
      </c>
      <c r="F99" s="1031"/>
      <c r="G99" s="970">
        <f>SUM(G79:G98)</f>
        <v>2294418</v>
      </c>
      <c r="H99" s="1031"/>
      <c r="I99" s="970">
        <f>SUM(I79:I98)</f>
        <v>246463</v>
      </c>
      <c r="J99" s="1031"/>
      <c r="K99" s="970">
        <f>SUM(K79:K98)</f>
        <v>512053</v>
      </c>
      <c r="L99" s="1032"/>
    </row>
    <row r="100" spans="1:14" ht="25.5" customHeight="1">
      <c r="A100" s="952"/>
      <c r="B100" s="952"/>
      <c r="C100" s="952"/>
      <c r="D100" s="952"/>
      <c r="E100" s="1033"/>
      <c r="F100" s="1034"/>
      <c r="G100" s="1033"/>
      <c r="H100" s="1034"/>
      <c r="I100" s="1033"/>
      <c r="J100" s="1034"/>
      <c r="K100" s="1033"/>
      <c r="L100" s="948"/>
    </row>
    <row r="101" spans="1:14" ht="25.5" customHeight="1">
      <c r="A101" s="2101" t="s">
        <v>1069</v>
      </c>
      <c r="B101" s="2103" t="s">
        <v>788</v>
      </c>
      <c r="C101" s="2103" t="s">
        <v>118</v>
      </c>
      <c r="D101" s="2103" t="s">
        <v>5</v>
      </c>
      <c r="E101" s="2105" t="s">
        <v>789</v>
      </c>
      <c r="F101" s="2107" t="s">
        <v>1157</v>
      </c>
      <c r="G101" s="2128"/>
      <c r="H101" s="2122" t="s">
        <v>1064</v>
      </c>
      <c r="I101" s="2123"/>
      <c r="J101" s="2124" t="s">
        <v>1065</v>
      </c>
      <c r="K101" s="2125"/>
      <c r="L101" s="2126" t="s">
        <v>1027</v>
      </c>
    </row>
    <row r="102" spans="1:14" ht="25.5" customHeight="1">
      <c r="A102" s="2102"/>
      <c r="B102" s="2104"/>
      <c r="C102" s="2104"/>
      <c r="D102" s="2104"/>
      <c r="E102" s="2106"/>
      <c r="F102" s="954" t="s">
        <v>4</v>
      </c>
      <c r="G102" s="954" t="s">
        <v>792</v>
      </c>
      <c r="H102" s="954" t="s">
        <v>4</v>
      </c>
      <c r="I102" s="954" t="s">
        <v>793</v>
      </c>
      <c r="J102" s="954" t="s">
        <v>4</v>
      </c>
      <c r="K102" s="954" t="s">
        <v>793</v>
      </c>
      <c r="L102" s="2132"/>
    </row>
    <row r="103" spans="1:14" ht="25.5" customHeight="1">
      <c r="A103" s="1035"/>
      <c r="B103" s="956"/>
      <c r="C103" s="956"/>
      <c r="D103" s="956"/>
      <c r="E103" s="1036"/>
      <c r="F103" s="1037"/>
      <c r="G103" s="1037"/>
      <c r="H103" s="1037"/>
      <c r="I103" s="1037"/>
      <c r="J103" s="1037"/>
      <c r="K103" s="1037"/>
      <c r="L103" s="959"/>
    </row>
    <row r="104" spans="1:14" ht="25.5" customHeight="1">
      <c r="A104" s="1038" t="s">
        <v>1191</v>
      </c>
      <c r="B104" s="1039"/>
      <c r="C104" s="1039"/>
      <c r="D104" s="1039"/>
      <c r="E104" s="1040"/>
      <c r="F104" s="1040"/>
      <c r="G104" s="1040"/>
      <c r="H104" s="1040"/>
      <c r="I104" s="1040"/>
      <c r="J104" s="1040"/>
      <c r="K104" s="1040"/>
      <c r="L104" s="1041"/>
    </row>
    <row r="105" spans="1:14" ht="25.5" customHeight="1">
      <c r="A105" s="1042" t="s">
        <v>1254</v>
      </c>
      <c r="B105" s="999"/>
      <c r="C105" s="1000">
        <f>TRUNC(6*M52,2)</f>
        <v>6</v>
      </c>
      <c r="D105" s="999" t="s">
        <v>69</v>
      </c>
      <c r="E105" s="1043">
        <f>G105+I105+K105</f>
        <v>1450188</v>
      </c>
      <c r="F105" s="1012">
        <f>단가표!E10</f>
        <v>241698</v>
      </c>
      <c r="G105" s="1012">
        <f>TRUNC($C105*F105)</f>
        <v>1450188</v>
      </c>
      <c r="H105" s="1002"/>
      <c r="I105" s="1002"/>
      <c r="J105" s="1012"/>
      <c r="K105" s="1012"/>
      <c r="L105" s="1044" t="s">
        <v>1192</v>
      </c>
    </row>
    <row r="106" spans="1:14" ht="25.5" customHeight="1">
      <c r="A106" s="1042" t="s">
        <v>1193</v>
      </c>
      <c r="B106" s="999"/>
      <c r="C106" s="1000">
        <f>TRUNC(3*M52,2)</f>
        <v>3</v>
      </c>
      <c r="D106" s="999" t="s">
        <v>69</v>
      </c>
      <c r="E106" s="1043">
        <f>G106+I106+K106</f>
        <v>516204</v>
      </c>
      <c r="F106" s="1002">
        <f>단가표!E15</f>
        <v>172068</v>
      </c>
      <c r="G106" s="1012">
        <f>TRUNC($C106*F106)</f>
        <v>516204</v>
      </c>
      <c r="H106" s="1002"/>
      <c r="I106" s="1002"/>
      <c r="J106" s="1012"/>
      <c r="K106" s="1012"/>
      <c r="L106" s="1045"/>
    </row>
    <row r="107" spans="1:14" ht="25.5" customHeight="1">
      <c r="A107" s="1046" t="s">
        <v>898</v>
      </c>
      <c r="B107" s="962"/>
      <c r="C107" s="1047">
        <f>TRUNC(4*M52,2)</f>
        <v>4</v>
      </c>
      <c r="D107" s="962" t="s">
        <v>706</v>
      </c>
      <c r="E107" s="1012">
        <f>G107+I107+K107</f>
        <v>264860</v>
      </c>
      <c r="F107" s="1002">
        <v>47231</v>
      </c>
      <c r="G107" s="1012">
        <f>TRUNC($C107*F107)</f>
        <v>188924</v>
      </c>
      <c r="H107" s="1048">
        <v>7790</v>
      </c>
      <c r="I107" s="1002">
        <v>35960</v>
      </c>
      <c r="J107" s="963">
        <v>9994</v>
      </c>
      <c r="K107" s="963">
        <f>INT($C107*J107)</f>
        <v>39976</v>
      </c>
      <c r="L107" s="1044" t="s">
        <v>1255</v>
      </c>
    </row>
    <row r="108" spans="1:14" ht="25.5" customHeight="1">
      <c r="A108" s="1042" t="s">
        <v>0</v>
      </c>
      <c r="B108" s="999"/>
      <c r="C108" s="1025"/>
      <c r="D108" s="999"/>
      <c r="E108" s="1012">
        <f>G108+I108+K108</f>
        <v>2231252</v>
      </c>
      <c r="F108" s="1002"/>
      <c r="G108" s="1012">
        <f>SUM(G105:G107)</f>
        <v>2155316</v>
      </c>
      <c r="H108" s="1002"/>
      <c r="I108" s="1012">
        <f>SUM(I105:I107)</f>
        <v>35960</v>
      </c>
      <c r="J108" s="1012"/>
      <c r="K108" s="1012">
        <f>SUM(K105:K107)</f>
        <v>39976</v>
      </c>
      <c r="L108" s="1049"/>
    </row>
    <row r="109" spans="1:14" ht="25.5" customHeight="1">
      <c r="A109" s="1050" t="s">
        <v>1194</v>
      </c>
      <c r="B109" s="1051" t="s">
        <v>1195</v>
      </c>
      <c r="C109" s="1052"/>
      <c r="D109" s="1051"/>
      <c r="E109" s="1053">
        <f>G109+I109+K109</f>
        <v>892500</v>
      </c>
      <c r="F109" s="1054"/>
      <c r="G109" s="1055">
        <f>TRUNC(G108*0.4)</f>
        <v>862126</v>
      </c>
      <c r="H109" s="1054"/>
      <c r="I109" s="1055">
        <f>TRUNC(I108*0.4)</f>
        <v>14384</v>
      </c>
      <c r="J109" s="1055"/>
      <c r="K109" s="1055">
        <f>TRUNC(K108*0.4)</f>
        <v>15990</v>
      </c>
      <c r="L109" s="1056"/>
      <c r="N109" s="949" t="s">
        <v>1196</v>
      </c>
    </row>
    <row r="110" spans="1:14" ht="25.5" customHeight="1">
      <c r="A110" s="1042"/>
      <c r="B110" s="999"/>
      <c r="C110" s="1025"/>
      <c r="D110" s="999"/>
      <c r="E110" s="1001"/>
      <c r="F110" s="1002"/>
      <c r="G110" s="1002"/>
      <c r="H110" s="1002"/>
      <c r="I110" s="1002"/>
      <c r="J110" s="1012"/>
      <c r="K110" s="1012"/>
      <c r="L110" s="1049"/>
    </row>
    <row r="111" spans="1:14" ht="25.5" hidden="1" customHeight="1">
      <c r="A111" s="1057" t="s">
        <v>1197</v>
      </c>
      <c r="B111" s="1058"/>
      <c r="C111" s="1059"/>
      <c r="D111" s="1058"/>
      <c r="E111" s="1060"/>
      <c r="F111" s="1061"/>
      <c r="G111" s="1061"/>
      <c r="H111" s="1011"/>
      <c r="I111" s="1011"/>
      <c r="J111" s="1012"/>
      <c r="K111" s="1012"/>
    </row>
    <row r="112" spans="1:14" ht="25.5" hidden="1" customHeight="1">
      <c r="A112" s="1062" t="s">
        <v>1198</v>
      </c>
      <c r="B112" s="1007"/>
      <c r="C112" s="1063">
        <v>0.32290000000000002</v>
      </c>
      <c r="D112" s="1007" t="s">
        <v>706</v>
      </c>
      <c r="E112" s="1001" t="e">
        <f>G112+I112+#REF!</f>
        <v>#REF!</v>
      </c>
      <c r="F112" s="1011">
        <v>44299</v>
      </c>
      <c r="G112" s="963">
        <f>INT($C112*F112)</f>
        <v>14304</v>
      </c>
      <c r="H112" s="1011">
        <v>22959</v>
      </c>
      <c r="I112" s="963">
        <f>INT($C112*H112)</f>
        <v>7413</v>
      </c>
      <c r="J112" s="1012">
        <v>43013</v>
      </c>
      <c r="L112" s="1044" t="s">
        <v>1199</v>
      </c>
    </row>
    <row r="113" spans="1:12" ht="25.5" hidden="1" customHeight="1">
      <c r="A113" s="1009" t="s">
        <v>223</v>
      </c>
      <c r="B113" s="1007"/>
      <c r="C113" s="1063">
        <v>0.04</v>
      </c>
      <c r="D113" s="1007" t="s">
        <v>269</v>
      </c>
      <c r="E113" s="1001">
        <f>G113+I113+K113</f>
        <v>6621</v>
      </c>
      <c r="F113" s="1011">
        <v>165545</v>
      </c>
      <c r="G113" s="1012">
        <f>TRUNC($C113*F113)</f>
        <v>6621</v>
      </c>
      <c r="H113" s="1011"/>
      <c r="I113" s="1011"/>
      <c r="J113" s="1012"/>
      <c r="K113" s="1012"/>
      <c r="L113" s="1064"/>
    </row>
    <row r="114" spans="1:12" ht="25.5" hidden="1" customHeight="1">
      <c r="A114" s="1065" t="s">
        <v>1200</v>
      </c>
      <c r="B114" s="1066"/>
      <c r="C114" s="1067"/>
      <c r="D114" s="1066"/>
      <c r="E114" s="1068">
        <f>G114+I114+K114</f>
        <v>28338</v>
      </c>
      <c r="F114" s="1054"/>
      <c r="G114" s="1055">
        <f>SUM(G112:G113)</f>
        <v>20925</v>
      </c>
      <c r="H114" s="1055"/>
      <c r="I114" s="1055">
        <f t="shared" ref="I114:K114" si="9">SUM(I112:I113)</f>
        <v>7413</v>
      </c>
      <c r="J114" s="1055"/>
      <c r="K114" s="1055">
        <f t="shared" si="9"/>
        <v>0</v>
      </c>
      <c r="L114" s="1069"/>
    </row>
    <row r="115" spans="1:12" ht="25.5" hidden="1" customHeight="1">
      <c r="A115" s="1065"/>
      <c r="B115" s="1066"/>
      <c r="C115" s="1067"/>
      <c r="D115" s="1066"/>
      <c r="E115" s="1068"/>
      <c r="F115" s="1054"/>
      <c r="G115" s="1055"/>
      <c r="H115" s="1070"/>
      <c r="I115" s="1070"/>
      <c r="J115" s="1055"/>
      <c r="K115" s="1055"/>
      <c r="L115" s="1069"/>
    </row>
    <row r="116" spans="1:12" ht="25.5" customHeight="1">
      <c r="A116" s="1057" t="s">
        <v>1201</v>
      </c>
      <c r="B116" s="1058"/>
      <c r="C116" s="1059"/>
      <c r="D116" s="1058"/>
      <c r="E116" s="1060"/>
      <c r="F116" s="1061"/>
      <c r="G116" s="1061"/>
      <c r="H116" s="1011"/>
      <c r="I116" s="1011"/>
      <c r="J116" s="1012"/>
      <c r="K116" s="1012"/>
      <c r="L116" s="1064"/>
    </row>
    <row r="117" spans="1:12" ht="25.5" customHeight="1">
      <c r="A117" s="1009" t="s">
        <v>1202</v>
      </c>
      <c r="B117" s="1007"/>
      <c r="C117" s="1063">
        <f>TRUNC(0.02*M52,2)</f>
        <v>0.02</v>
      </c>
      <c r="D117" s="1007" t="s">
        <v>269</v>
      </c>
      <c r="E117" s="1001">
        <f>G117+I117+K117</f>
        <v>5650</v>
      </c>
      <c r="F117" s="1011">
        <f>단가표!E11</f>
        <v>282536</v>
      </c>
      <c r="G117" s="1012">
        <f>TRUNC($C117*F117)</f>
        <v>5650</v>
      </c>
      <c r="H117" s="1011"/>
      <c r="I117" s="1011"/>
      <c r="J117" s="1012"/>
      <c r="K117" s="1012"/>
      <c r="L117" s="1064"/>
    </row>
    <row r="118" spans="1:12" ht="25.5" customHeight="1">
      <c r="A118" s="1009" t="s">
        <v>223</v>
      </c>
      <c r="B118" s="1007"/>
      <c r="C118" s="1063">
        <f>TRUNC(0.08*M52,2)</f>
        <v>0.08</v>
      </c>
      <c r="D118" s="1007" t="s">
        <v>269</v>
      </c>
      <c r="E118" s="1001">
        <f>G118+I118+K118</f>
        <v>13765</v>
      </c>
      <c r="F118" s="1011">
        <f>F106</f>
        <v>172068</v>
      </c>
      <c r="G118" s="1012">
        <f>TRUNC($C118*F118)</f>
        <v>13765</v>
      </c>
      <c r="H118" s="1011"/>
      <c r="I118" s="1011"/>
      <c r="J118" s="1012"/>
      <c r="K118" s="1012"/>
      <c r="L118" s="1064"/>
    </row>
    <row r="119" spans="1:12" ht="25.5" customHeight="1">
      <c r="A119" s="1065" t="s">
        <v>1200</v>
      </c>
      <c r="B119" s="1066"/>
      <c r="C119" s="1067"/>
      <c r="D119" s="1066"/>
      <c r="E119" s="1068">
        <f>G119+I119+K119</f>
        <v>19415</v>
      </c>
      <c r="F119" s="1054"/>
      <c r="G119" s="1055">
        <f>SUM(G117:G118)</f>
        <v>19415</v>
      </c>
      <c r="H119" s="1070"/>
      <c r="I119" s="1070"/>
      <c r="J119" s="1055"/>
      <c r="K119" s="1055"/>
      <c r="L119" s="1069"/>
    </row>
    <row r="120" spans="1:12" ht="25.5" customHeight="1">
      <c r="A120" s="1009"/>
      <c r="B120" s="1007"/>
      <c r="C120" s="1071"/>
      <c r="D120" s="1007"/>
      <c r="E120" s="1001"/>
      <c r="F120" s="1001"/>
      <c r="G120" s="1001"/>
      <c r="H120" s="1028"/>
      <c r="I120" s="1028"/>
      <c r="J120" s="1043"/>
      <c r="K120" s="1043"/>
      <c r="L120" s="1064"/>
    </row>
    <row r="121" spans="1:12" ht="25.5" customHeight="1">
      <c r="A121" s="2133" t="s">
        <v>1283</v>
      </c>
      <c r="B121" s="2134"/>
      <c r="C121" s="1072"/>
      <c r="D121" s="1073"/>
      <c r="E121" s="1074"/>
      <c r="F121" s="1075"/>
      <c r="G121" s="1075"/>
      <c r="H121" s="1075"/>
      <c r="I121" s="1075"/>
      <c r="J121" s="1075"/>
      <c r="K121" s="1075"/>
      <c r="L121" s="1076"/>
    </row>
    <row r="122" spans="1:12" ht="25.5" customHeight="1">
      <c r="A122" s="1009" t="s">
        <v>359</v>
      </c>
      <c r="B122" s="1007"/>
      <c r="C122" s="1077">
        <f>TRUNC(0.03*M52,2)</f>
        <v>0.03</v>
      </c>
      <c r="D122" s="1007" t="s">
        <v>346</v>
      </c>
      <c r="E122" s="1226">
        <f>G122+I122+K122</f>
        <v>8854</v>
      </c>
      <c r="F122" s="1001">
        <f>F161</f>
        <v>295138</v>
      </c>
      <c r="G122" s="1012">
        <f>TRUNC($C122*F122)</f>
        <v>8854</v>
      </c>
      <c r="H122" s="1001"/>
      <c r="I122" s="1001"/>
      <c r="J122" s="1043"/>
      <c r="K122" s="1043"/>
      <c r="L122" s="1029"/>
    </row>
    <row r="123" spans="1:12" ht="25.5" customHeight="1">
      <c r="A123" s="1079" t="s">
        <v>1287</v>
      </c>
      <c r="B123" s="1080"/>
      <c r="C123" s="1077">
        <f>TRUNC(0.13*M52,2)</f>
        <v>0.13</v>
      </c>
      <c r="D123" s="1007" t="s">
        <v>346</v>
      </c>
      <c r="E123" s="1226">
        <f t="shared" ref="E123:E126" si="10">G123+I123+K123</f>
        <v>32511</v>
      </c>
      <c r="F123" s="1082">
        <f>F162</f>
        <v>250087</v>
      </c>
      <c r="G123" s="1012">
        <f t="shared" ref="G123:G126" si="11">TRUNC($C123*F123)</f>
        <v>32511</v>
      </c>
      <c r="H123" s="1082"/>
      <c r="I123" s="1012"/>
      <c r="J123" s="1083"/>
      <c r="K123" s="1083"/>
      <c r="L123" s="1084"/>
    </row>
    <row r="124" spans="1:12" ht="25.5" customHeight="1">
      <c r="A124" s="1079" t="s">
        <v>1284</v>
      </c>
      <c r="B124" s="1080"/>
      <c r="C124" s="1077">
        <f>TRUNC(0.13*M52,2)</f>
        <v>0.13</v>
      </c>
      <c r="D124" s="1007" t="s">
        <v>346</v>
      </c>
      <c r="E124" s="1226">
        <f t="shared" si="10"/>
        <v>30233</v>
      </c>
      <c r="F124" s="1082">
        <f>단가표!E12</f>
        <v>232562</v>
      </c>
      <c r="G124" s="1012">
        <f t="shared" si="11"/>
        <v>30233</v>
      </c>
      <c r="H124" s="1082"/>
      <c r="I124" s="1012"/>
      <c r="J124" s="1083"/>
      <c r="K124" s="1083"/>
      <c r="L124" s="1084"/>
    </row>
    <row r="125" spans="1:12" ht="25.5" customHeight="1">
      <c r="A125" s="1009" t="s">
        <v>1285</v>
      </c>
      <c r="B125" s="1066"/>
      <c r="C125" s="1077">
        <f>TRUNC(0.13*M52,2)</f>
        <v>0.13</v>
      </c>
      <c r="D125" s="1007" t="s">
        <v>346</v>
      </c>
      <c r="E125" s="1226">
        <f t="shared" si="10"/>
        <v>29395</v>
      </c>
      <c r="F125" s="1002">
        <f>F163</f>
        <v>226122</v>
      </c>
      <c r="G125" s="1012">
        <f t="shared" si="11"/>
        <v>29395</v>
      </c>
      <c r="H125" s="1011"/>
      <c r="I125" s="1083"/>
      <c r="J125" s="1065"/>
      <c r="K125" s="1083"/>
      <c r="L125" s="1084"/>
    </row>
    <row r="126" spans="1:12" ht="25.5" customHeight="1">
      <c r="A126" s="1086" t="s">
        <v>573</v>
      </c>
      <c r="B126" s="1224"/>
      <c r="C126" s="1077">
        <f>TRUNC(0.2*M52,2)</f>
        <v>0.2</v>
      </c>
      <c r="D126" s="1007" t="s">
        <v>346</v>
      </c>
      <c r="E126" s="1226">
        <f t="shared" si="10"/>
        <v>34413</v>
      </c>
      <c r="F126" s="1002">
        <f>F164</f>
        <v>172068</v>
      </c>
      <c r="G126" s="1012">
        <f t="shared" si="11"/>
        <v>34413</v>
      </c>
      <c r="H126" s="1011"/>
      <c r="I126" s="1083"/>
      <c r="J126" s="1224"/>
      <c r="K126" s="1083"/>
      <c r="L126" s="1225"/>
    </row>
    <row r="127" spans="1:12" ht="25.5" customHeight="1">
      <c r="A127" s="1086" t="s">
        <v>1286</v>
      </c>
      <c r="B127" s="1224"/>
      <c r="C127" s="1071">
        <v>0.55000000000000004</v>
      </c>
      <c r="D127" s="1007" t="s">
        <v>1289</v>
      </c>
      <c r="E127" s="1068"/>
      <c r="F127" s="1054"/>
      <c r="G127" s="1055"/>
      <c r="H127" s="1070"/>
      <c r="I127" s="1085"/>
      <c r="J127" s="1087">
        <v>69866</v>
      </c>
      <c r="K127" s="1083">
        <f>TRUNC($C127*J127)</f>
        <v>38426</v>
      </c>
      <c r="L127" s="1225"/>
    </row>
    <row r="128" spans="1:12" ht="25.5" customHeight="1">
      <c r="A128" s="1223" t="s">
        <v>73</v>
      </c>
      <c r="B128" s="1224"/>
      <c r="C128" s="1067"/>
      <c r="D128" s="1066"/>
      <c r="E128" s="1068">
        <f>G128+I128+K128</f>
        <v>173832</v>
      </c>
      <c r="F128" s="1068"/>
      <c r="G128" s="1068">
        <f>SUM(G122:G127)</f>
        <v>135406</v>
      </c>
      <c r="H128" s="1068"/>
      <c r="I128" s="1068">
        <f t="shared" ref="I128:K128" si="12">SUM(I122:I127)</f>
        <v>0</v>
      </c>
      <c r="J128" s="1068"/>
      <c r="K128" s="1068">
        <f t="shared" si="12"/>
        <v>38426</v>
      </c>
      <c r="L128" s="1076"/>
    </row>
    <row r="129" spans="1:12" ht="25.5" customHeight="1">
      <c r="A129" s="1228" t="s">
        <v>1288</v>
      </c>
      <c r="B129" s="1228">
        <v>0.4</v>
      </c>
      <c r="C129" s="1228"/>
      <c r="D129" s="1228"/>
      <c r="E129" s="1068">
        <f>G129+I129+K129</f>
        <v>69532</v>
      </c>
      <c r="F129" s="1229"/>
      <c r="G129" s="1227">
        <f>INT(G128*B129)</f>
        <v>54162</v>
      </c>
      <c r="H129" s="1229"/>
      <c r="I129" s="1227">
        <f>INT(I128*B129)</f>
        <v>0</v>
      </c>
      <c r="J129" s="1230"/>
      <c r="K129" s="1230">
        <f>INT(K128*B129)</f>
        <v>15370</v>
      </c>
      <c r="L129" s="948"/>
    </row>
    <row r="130" spans="1:12" ht="25.5" customHeight="1">
      <c r="A130" s="1223"/>
      <c r="B130" s="1224"/>
      <c r="C130" s="1067"/>
      <c r="D130" s="1066"/>
      <c r="E130" s="1068"/>
      <c r="F130" s="1068"/>
      <c r="G130" s="1068"/>
      <c r="H130" s="1068"/>
      <c r="I130" s="1068"/>
      <c r="J130" s="1068"/>
      <c r="K130" s="1068"/>
      <c r="L130" s="1076"/>
    </row>
    <row r="131" spans="1:12" ht="25.15" hidden="1" customHeight="1">
      <c r="A131" s="2133" t="s">
        <v>1203</v>
      </c>
      <c r="B131" s="2134"/>
      <c r="C131" s="1072"/>
      <c r="D131" s="1073"/>
      <c r="E131" s="1001">
        <f t="shared" ref="E131:E139" si="13">G131+I131+K120</f>
        <v>0</v>
      </c>
      <c r="F131" s="1075"/>
      <c r="G131" s="1075"/>
      <c r="H131" s="1075"/>
      <c r="I131" s="1075"/>
      <c r="J131" s="1075"/>
      <c r="K131" s="1075"/>
      <c r="L131" s="1076"/>
    </row>
    <row r="132" spans="1:12" ht="25.5" hidden="1" customHeight="1">
      <c r="A132" s="1009" t="s">
        <v>1204</v>
      </c>
      <c r="B132" s="1007"/>
      <c r="C132" s="1077">
        <v>0.27</v>
      </c>
      <c r="D132" s="1007" t="s">
        <v>346</v>
      </c>
      <c r="E132" s="1001">
        <f t="shared" si="13"/>
        <v>72095</v>
      </c>
      <c r="F132" s="1001">
        <v>267021</v>
      </c>
      <c r="G132" s="1012">
        <f>TRUNC($C132*F132)</f>
        <v>72095</v>
      </c>
      <c r="H132" s="1001"/>
      <c r="I132" s="1001"/>
      <c r="J132" s="1043"/>
      <c r="K132" s="1043"/>
      <c r="L132" s="1029"/>
    </row>
    <row r="133" spans="1:12" ht="25.5" hidden="1" customHeight="1">
      <c r="A133" s="1079" t="s">
        <v>1205</v>
      </c>
      <c r="B133" s="1080"/>
      <c r="C133" s="1081">
        <v>36</v>
      </c>
      <c r="D133" s="1080" t="s">
        <v>1206</v>
      </c>
      <c r="E133" s="1001">
        <f t="shared" si="13"/>
        <v>11700</v>
      </c>
      <c r="F133" s="1082"/>
      <c r="H133" s="1082">
        <v>325</v>
      </c>
      <c r="I133" s="1012">
        <f>TRUNC($C133*H133)</f>
        <v>11700</v>
      </c>
      <c r="J133" s="1083"/>
      <c r="K133" s="1083"/>
      <c r="L133" s="1084"/>
    </row>
    <row r="134" spans="1:12" ht="25.5" hidden="1" customHeight="1">
      <c r="A134" s="1079" t="s">
        <v>1207</v>
      </c>
      <c r="B134" s="1080"/>
      <c r="C134" s="1081">
        <v>0.2</v>
      </c>
      <c r="D134" s="1080" t="s">
        <v>1190</v>
      </c>
      <c r="E134" s="1001">
        <f t="shared" si="13"/>
        <v>2800</v>
      </c>
      <c r="F134" s="1082"/>
      <c r="H134" s="1082">
        <v>14000</v>
      </c>
      <c r="I134" s="1012">
        <f>TRUNC($C134*H134)</f>
        <v>2800</v>
      </c>
      <c r="J134" s="1083"/>
      <c r="K134" s="1083"/>
      <c r="L134" s="1084"/>
    </row>
    <row r="135" spans="1:12" ht="25.5" hidden="1" customHeight="1">
      <c r="A135" s="1088" t="s">
        <v>1208</v>
      </c>
      <c r="B135" s="1089"/>
      <c r="C135" s="1089"/>
      <c r="D135" s="1089"/>
      <c r="E135" s="1001">
        <f t="shared" si="13"/>
        <v>86595</v>
      </c>
      <c r="F135" s="1090"/>
      <c r="G135" s="1090">
        <f>G132</f>
        <v>72095</v>
      </c>
      <c r="H135" s="1090"/>
      <c r="I135" s="1090">
        <f>SUM(I133:I134)</f>
        <v>14500</v>
      </c>
      <c r="J135" s="1091"/>
      <c r="K135" s="1091"/>
      <c r="L135" s="1092"/>
    </row>
    <row r="136" spans="1:12" ht="25.5" hidden="1" customHeight="1">
      <c r="A136" s="1093"/>
      <c r="B136" s="1094"/>
      <c r="C136" s="1094"/>
      <c r="D136" s="1094"/>
      <c r="E136" s="1001">
        <f t="shared" si="13"/>
        <v>0</v>
      </c>
      <c r="F136" s="1095"/>
      <c r="G136" s="1095"/>
      <c r="H136" s="1095"/>
      <c r="I136" s="1095"/>
      <c r="J136" s="1083"/>
      <c r="K136" s="1083"/>
      <c r="L136" s="1096"/>
    </row>
    <row r="137" spans="1:12" ht="25.5" hidden="1" customHeight="1">
      <c r="A137" s="1057" t="s">
        <v>1209</v>
      </c>
      <c r="B137" s="1097"/>
      <c r="C137" s="1098"/>
      <c r="D137" s="1097"/>
      <c r="E137" s="1001">
        <f t="shared" si="13"/>
        <v>0</v>
      </c>
      <c r="F137" s="1100"/>
      <c r="G137" s="1100"/>
      <c r="H137" s="1100"/>
      <c r="I137" s="1100"/>
      <c r="J137" s="1100"/>
      <c r="K137" s="1100"/>
      <c r="L137" s="1101"/>
    </row>
    <row r="138" spans="1:12" ht="25.5" hidden="1" customHeight="1">
      <c r="A138" s="1102" t="s">
        <v>223</v>
      </c>
      <c r="B138" s="1097"/>
      <c r="C138" s="1103">
        <v>0.2</v>
      </c>
      <c r="D138" s="1007" t="s">
        <v>269</v>
      </c>
      <c r="E138" s="1001">
        <f t="shared" si="13"/>
        <v>71535</v>
      </c>
      <c r="F138" s="1002">
        <v>165545</v>
      </c>
      <c r="G138" s="1012">
        <f>TRUNC($C138*F138)</f>
        <v>33109</v>
      </c>
      <c r="H138" s="1100"/>
      <c r="I138" s="1100"/>
      <c r="J138" s="1100"/>
      <c r="K138" s="1100"/>
      <c r="L138" s="1104" t="s">
        <v>1210</v>
      </c>
    </row>
    <row r="139" spans="1:12" ht="25.5" hidden="1" customHeight="1">
      <c r="A139" s="1105" t="s">
        <v>791</v>
      </c>
      <c r="B139" s="1097"/>
      <c r="C139" s="1098"/>
      <c r="D139" s="1097"/>
      <c r="E139" s="1001">
        <f t="shared" si="13"/>
        <v>38426</v>
      </c>
      <c r="F139" s="1100"/>
      <c r="G139" s="1100"/>
      <c r="H139" s="1100"/>
      <c r="I139" s="1100"/>
      <c r="J139" s="1100"/>
      <c r="K139" s="1100"/>
      <c r="L139" s="1101"/>
    </row>
    <row r="140" spans="1:12" ht="25.5" hidden="1" customHeight="1">
      <c r="A140" s="1105"/>
      <c r="B140" s="1097"/>
      <c r="C140" s="1098"/>
      <c r="D140" s="1097"/>
      <c r="E140" s="1001">
        <f t="shared" ref="E140:E149" si="14">G140+I140+K131</f>
        <v>0</v>
      </c>
      <c r="F140" s="1100"/>
      <c r="G140" s="1100"/>
      <c r="H140" s="1100"/>
      <c r="I140" s="1100"/>
      <c r="J140" s="1100"/>
      <c r="K140" s="1100"/>
      <c r="L140" s="1101"/>
    </row>
    <row r="141" spans="1:12" ht="25.5" hidden="1" customHeight="1">
      <c r="A141" s="2133" t="s">
        <v>1211</v>
      </c>
      <c r="B141" s="2134"/>
      <c r="C141" s="1098"/>
      <c r="D141" s="1007"/>
      <c r="E141" s="1001">
        <f t="shared" si="14"/>
        <v>0</v>
      </c>
      <c r="F141" s="1100"/>
      <c r="G141" s="1100"/>
      <c r="H141" s="1100"/>
      <c r="I141" s="1100"/>
      <c r="J141" s="1100"/>
      <c r="K141" s="1100"/>
      <c r="L141" s="1101"/>
    </row>
    <row r="142" spans="1:12" ht="25.5" hidden="1" customHeight="1">
      <c r="A142" s="1102" t="s">
        <v>223</v>
      </c>
      <c r="B142" s="1097"/>
      <c r="C142" s="1103">
        <v>0.1</v>
      </c>
      <c r="D142" s="1007" t="s">
        <v>269</v>
      </c>
      <c r="E142" s="1001">
        <f t="shared" si="14"/>
        <v>16554</v>
      </c>
      <c r="F142" s="1002">
        <v>165545</v>
      </c>
      <c r="G142" s="1012">
        <f>TRUNC($C142*F142)</f>
        <v>16554</v>
      </c>
      <c r="H142" s="1100"/>
      <c r="I142" s="1100"/>
      <c r="J142" s="1100"/>
      <c r="K142" s="1100"/>
      <c r="L142" s="1101"/>
    </row>
    <row r="143" spans="1:12" ht="25.5" hidden="1" customHeight="1">
      <c r="A143" s="1105" t="s">
        <v>1208</v>
      </c>
      <c r="B143" s="1097"/>
      <c r="C143" s="1098"/>
      <c r="D143" s="1097"/>
      <c r="E143" s="1001">
        <f t="shared" si="14"/>
        <v>0</v>
      </c>
      <c r="F143" s="1100"/>
      <c r="G143" s="1100"/>
      <c r="H143" s="1100"/>
      <c r="I143" s="1100"/>
      <c r="J143" s="1100"/>
      <c r="K143" s="1100"/>
      <c r="L143" s="1101"/>
    </row>
    <row r="144" spans="1:12" ht="25.5" hidden="1" customHeight="1">
      <c r="A144" s="1105"/>
      <c r="B144" s="1097"/>
      <c r="C144" s="1098"/>
      <c r="D144" s="1097"/>
      <c r="E144" s="1001">
        <f t="shared" si="14"/>
        <v>0</v>
      </c>
      <c r="F144" s="1100"/>
      <c r="G144" s="1100"/>
      <c r="H144" s="1100"/>
      <c r="I144" s="1100"/>
      <c r="J144" s="1100"/>
      <c r="K144" s="1100"/>
      <c r="L144" s="1101"/>
    </row>
    <row r="145" spans="1:12" ht="25.5" customHeight="1">
      <c r="A145" s="1057" t="s">
        <v>1290</v>
      </c>
      <c r="B145" s="1058"/>
      <c r="C145" s="1059"/>
      <c r="D145" s="1058"/>
      <c r="E145" s="1001">
        <f t="shared" si="14"/>
        <v>0</v>
      </c>
      <c r="F145" s="1060"/>
      <c r="G145" s="1060"/>
      <c r="H145" s="1028"/>
      <c r="I145" s="1028"/>
      <c r="J145" s="1043"/>
      <c r="K145" s="1043"/>
      <c r="L145" s="1064"/>
    </row>
    <row r="146" spans="1:12" ht="25.5" customHeight="1">
      <c r="A146" s="1009" t="s">
        <v>223</v>
      </c>
      <c r="B146" s="1007"/>
      <c r="C146" s="1063">
        <f>TRUNC(0.2*M52,2)</f>
        <v>0.2</v>
      </c>
      <c r="D146" s="1007" t="s">
        <v>269</v>
      </c>
      <c r="E146" s="1001">
        <f t="shared" si="14"/>
        <v>34413</v>
      </c>
      <c r="F146" s="1028">
        <f>F118</f>
        <v>172068</v>
      </c>
      <c r="G146" s="1043">
        <f>TRUNC($C146*F146)</f>
        <v>34413</v>
      </c>
      <c r="H146" s="1028"/>
      <c r="I146" s="1028"/>
      <c r="J146" s="1043"/>
      <c r="K146" s="1043"/>
      <c r="L146" s="1064"/>
    </row>
    <row r="147" spans="1:12" ht="25.5" customHeight="1">
      <c r="A147" s="1009" t="s">
        <v>1212</v>
      </c>
      <c r="B147" s="1106" t="s">
        <v>1213</v>
      </c>
      <c r="C147" s="1063">
        <v>1</v>
      </c>
      <c r="D147" s="1007" t="s">
        <v>1066</v>
      </c>
      <c r="E147" s="1001">
        <f t="shared" si="14"/>
        <v>310468</v>
      </c>
      <c r="F147" s="1028">
        <f>G157</f>
        <v>172068</v>
      </c>
      <c r="G147" s="1043">
        <f>TRUNC($C147*F147)</f>
        <v>172068</v>
      </c>
      <c r="H147" s="1028">
        <f>I157</f>
        <v>138400</v>
      </c>
      <c r="I147" s="1043">
        <f>INT(H147*C147)</f>
        <v>138400</v>
      </c>
      <c r="J147" s="1043">
        <f>K157</f>
        <v>0</v>
      </c>
      <c r="K147" s="1043">
        <f>TRUNC(C147*J147)</f>
        <v>0</v>
      </c>
      <c r="L147" s="1064"/>
    </row>
    <row r="148" spans="1:12" ht="25.5" customHeight="1">
      <c r="A148" s="1093" t="s">
        <v>1200</v>
      </c>
      <c r="B148" s="1094"/>
      <c r="C148" s="1107"/>
      <c r="D148" s="1094"/>
      <c r="E148" s="1001">
        <f t="shared" si="14"/>
        <v>344881</v>
      </c>
      <c r="F148" s="1095"/>
      <c r="G148" s="1085">
        <f>SUM(G146:G147)</f>
        <v>206481</v>
      </c>
      <c r="H148" s="1108"/>
      <c r="I148" s="1085">
        <f>SUM(I146:I147)</f>
        <v>138400</v>
      </c>
      <c r="J148" s="1085"/>
      <c r="K148" s="1085">
        <f>SUM(K146:K147)</f>
        <v>0</v>
      </c>
      <c r="L148" s="1109"/>
    </row>
    <row r="149" spans="1:12" ht="25.5" customHeight="1">
      <c r="A149" s="1110"/>
      <c r="B149" s="1111"/>
      <c r="C149" s="1112"/>
      <c r="D149" s="1111"/>
      <c r="E149" s="1001">
        <f t="shared" si="14"/>
        <v>0</v>
      </c>
      <c r="F149" s="1113"/>
      <c r="G149" s="1113"/>
      <c r="H149" s="1114"/>
      <c r="I149" s="1114"/>
      <c r="J149" s="1091"/>
      <c r="K149" s="1091"/>
      <c r="L149" s="1092"/>
    </row>
    <row r="150" spans="1:12" ht="25.5" customHeight="1">
      <c r="A150" s="952"/>
      <c r="B150" s="952"/>
      <c r="C150" s="952"/>
      <c r="D150" s="952"/>
      <c r="E150" s="1068"/>
      <c r="F150" s="1034"/>
      <c r="G150" s="1227"/>
      <c r="H150" s="1034"/>
      <c r="I150" s="1033"/>
      <c r="J150" s="1115"/>
      <c r="K150" s="1115"/>
      <c r="L150" s="948"/>
    </row>
    <row r="151" spans="1:12" ht="25.5" customHeight="1">
      <c r="A151" s="2101" t="s">
        <v>1069</v>
      </c>
      <c r="B151" s="2103" t="s">
        <v>788</v>
      </c>
      <c r="C151" s="2103" t="s">
        <v>118</v>
      </c>
      <c r="D151" s="2103" t="s">
        <v>5</v>
      </c>
      <c r="E151" s="2105" t="s">
        <v>789</v>
      </c>
      <c r="F151" s="2107" t="s">
        <v>1157</v>
      </c>
      <c r="G151" s="2128"/>
      <c r="H151" s="2122" t="s">
        <v>1064</v>
      </c>
      <c r="I151" s="2123"/>
      <c r="J151" s="2124" t="s">
        <v>1065</v>
      </c>
      <c r="K151" s="2125"/>
      <c r="L151" s="2126" t="s">
        <v>1027</v>
      </c>
    </row>
    <row r="152" spans="1:12" ht="25.5" customHeight="1">
      <c r="A152" s="2129"/>
      <c r="B152" s="2130"/>
      <c r="C152" s="2130"/>
      <c r="D152" s="2130"/>
      <c r="E152" s="2131"/>
      <c r="F152" s="1116" t="s">
        <v>4</v>
      </c>
      <c r="G152" s="1116" t="s">
        <v>792</v>
      </c>
      <c r="H152" s="1116" t="s">
        <v>4</v>
      </c>
      <c r="I152" s="1116" t="s">
        <v>793</v>
      </c>
      <c r="J152" s="1117" t="s">
        <v>4</v>
      </c>
      <c r="K152" s="1117" t="s">
        <v>793</v>
      </c>
      <c r="L152" s="2127"/>
    </row>
    <row r="153" spans="1:12" ht="25.5" customHeight="1">
      <c r="A153" s="1118" t="s">
        <v>1291</v>
      </c>
      <c r="B153" s="1007"/>
      <c r="C153" s="1007"/>
      <c r="D153" s="1007"/>
      <c r="E153" s="1001"/>
      <c r="F153" s="1001"/>
      <c r="G153" s="1001"/>
      <c r="H153" s="1001"/>
      <c r="I153" s="1001"/>
      <c r="J153" s="1043"/>
      <c r="K153" s="1043"/>
      <c r="L153" s="1064"/>
    </row>
    <row r="154" spans="1:12" ht="25.5" customHeight="1">
      <c r="A154" s="1009" t="s">
        <v>223</v>
      </c>
      <c r="B154" s="1007"/>
      <c r="C154" s="1077">
        <f>TRUNC(1*M52,2)</f>
        <v>1</v>
      </c>
      <c r="D154" s="1007" t="s">
        <v>269</v>
      </c>
      <c r="E154" s="1001">
        <f>G154+I154+K154</f>
        <v>172068</v>
      </c>
      <c r="F154" s="1011">
        <f>F106</f>
        <v>172068</v>
      </c>
      <c r="G154" s="1012">
        <f>TRUNC($C154*F154)</f>
        <v>172068</v>
      </c>
      <c r="H154" s="1002"/>
      <c r="I154" s="1002"/>
      <c r="J154" s="1012"/>
      <c r="K154" s="1012"/>
      <c r="L154" s="1064"/>
    </row>
    <row r="155" spans="1:12" ht="25.5" customHeight="1">
      <c r="A155" s="1009" t="s">
        <v>1067</v>
      </c>
      <c r="B155" s="1007"/>
      <c r="C155" s="1119">
        <v>680</v>
      </c>
      <c r="D155" s="1007" t="s">
        <v>1214</v>
      </c>
      <c r="E155" s="1001">
        <f>G155+I155+K155</f>
        <v>113900</v>
      </c>
      <c r="F155" s="1002"/>
      <c r="G155" s="1002"/>
      <c r="H155" s="1002">
        <f>H169</f>
        <v>167.5</v>
      </c>
      <c r="I155" s="1002">
        <f>INT(H155*C155)</f>
        <v>113900</v>
      </c>
      <c r="J155" s="1012"/>
      <c r="K155" s="1012"/>
      <c r="L155" s="1120" t="s">
        <v>1257</v>
      </c>
    </row>
    <row r="156" spans="1:12" ht="25.5" customHeight="1">
      <c r="A156" s="1009" t="s">
        <v>1068</v>
      </c>
      <c r="B156" s="1007"/>
      <c r="C156" s="1121">
        <v>0.98</v>
      </c>
      <c r="D156" s="1007" t="s">
        <v>1066</v>
      </c>
      <c r="E156" s="1001">
        <f>G156+I156+K156</f>
        <v>24500</v>
      </c>
      <c r="F156" s="1002"/>
      <c r="G156" s="1002"/>
      <c r="H156" s="1002">
        <f>H170</f>
        <v>25000</v>
      </c>
      <c r="I156" s="1002">
        <f>INT(H156*C156)</f>
        <v>24500</v>
      </c>
      <c r="J156" s="1012"/>
      <c r="K156" s="1012"/>
      <c r="L156" s="1120" t="s">
        <v>1259</v>
      </c>
    </row>
    <row r="157" spans="1:12" ht="25.5" customHeight="1">
      <c r="A157" s="1065" t="s">
        <v>791</v>
      </c>
      <c r="B157" s="1066"/>
      <c r="C157" s="1066"/>
      <c r="D157" s="1066"/>
      <c r="E157" s="1068">
        <f>G157+I157+K157</f>
        <v>310468</v>
      </c>
      <c r="F157" s="1054"/>
      <c r="G157" s="1054">
        <f>SUM(G154:G156)</f>
        <v>172068</v>
      </c>
      <c r="H157" s="1054"/>
      <c r="I157" s="1054">
        <f>SUM(I154:I156)</f>
        <v>138400</v>
      </c>
      <c r="J157" s="1055"/>
      <c r="K157" s="1054">
        <f>SUM(K154:K156)</f>
        <v>0</v>
      </c>
      <c r="L157" s="1069"/>
    </row>
    <row r="158" spans="1:12" ht="25.5" customHeight="1">
      <c r="A158" s="1009"/>
      <c r="B158" s="1007"/>
      <c r="C158" s="1007"/>
      <c r="D158" s="1007"/>
      <c r="E158" s="1001"/>
      <c r="F158" s="1002"/>
      <c r="G158" s="1002"/>
      <c r="H158" s="1002"/>
      <c r="I158" s="1002"/>
      <c r="J158" s="1012"/>
      <c r="K158" s="1012"/>
      <c r="L158" s="1064"/>
    </row>
    <row r="159" spans="1:12" ht="25.5" customHeight="1">
      <c r="A159" s="1009"/>
      <c r="B159" s="1007"/>
      <c r="C159" s="1007"/>
      <c r="D159" s="1007"/>
      <c r="E159" s="1001"/>
      <c r="F159" s="1002"/>
      <c r="G159" s="1002"/>
      <c r="H159" s="1002"/>
      <c r="I159" s="1002"/>
      <c r="J159" s="1012"/>
      <c r="K159" s="1012"/>
      <c r="L159" s="1122"/>
    </row>
    <row r="160" spans="1:12" ht="25.5" customHeight="1">
      <c r="A160" s="1057" t="s">
        <v>1292</v>
      </c>
      <c r="B160" s="1058"/>
      <c r="C160" s="1059"/>
      <c r="D160" s="1058"/>
      <c r="E160" s="1060"/>
      <c r="F160" s="1061"/>
      <c r="G160" s="1061"/>
      <c r="H160" s="1011"/>
      <c r="I160" s="1011"/>
      <c r="J160" s="1012"/>
      <c r="K160" s="1012"/>
    </row>
    <row r="161" spans="1:13" ht="25.5" customHeight="1">
      <c r="A161" s="1009" t="s">
        <v>136</v>
      </c>
      <c r="B161" s="1007"/>
      <c r="C161" s="1071">
        <f>TRUNC(0.067*M52,2)</f>
        <v>0.06</v>
      </c>
      <c r="D161" s="1007" t="s">
        <v>269</v>
      </c>
      <c r="E161" s="1001">
        <f>G161+I161+K161</f>
        <v>17708</v>
      </c>
      <c r="F161" s="1011">
        <f>단가표!E6</f>
        <v>295138</v>
      </c>
      <c r="G161" s="1002">
        <f>INT(F161*C161)</f>
        <v>17708</v>
      </c>
      <c r="H161" s="1011"/>
      <c r="I161" s="1011"/>
      <c r="J161" s="1012"/>
      <c r="K161" s="1012"/>
      <c r="L161" s="1104" t="s">
        <v>1253</v>
      </c>
    </row>
    <row r="162" spans="1:13" ht="25.5" customHeight="1">
      <c r="A162" s="1123" t="s">
        <v>224</v>
      </c>
      <c r="B162" s="1007"/>
      <c r="C162" s="1071">
        <f>TRUNC(0.133*M52,2)</f>
        <v>0.13</v>
      </c>
      <c r="D162" s="1007" t="s">
        <v>269</v>
      </c>
      <c r="E162" s="1001">
        <f>G162+I162+K162</f>
        <v>32511</v>
      </c>
      <c r="F162" s="1011">
        <f>단가표!E8</f>
        <v>250087</v>
      </c>
      <c r="G162" s="1002">
        <f>INT(F162*C162)</f>
        <v>32511</v>
      </c>
      <c r="H162" s="1011"/>
      <c r="I162" s="1011"/>
      <c r="J162" s="1012"/>
      <c r="K162" s="1012"/>
      <c r="L162" s="1064"/>
    </row>
    <row r="163" spans="1:13" ht="25.5" customHeight="1">
      <c r="A163" s="1009" t="s">
        <v>134</v>
      </c>
      <c r="B163" s="1007"/>
      <c r="C163" s="1071">
        <f>TRUNC(0.267*M52,2)</f>
        <v>0.26</v>
      </c>
      <c r="D163" s="1007" t="s">
        <v>269</v>
      </c>
      <c r="E163" s="1001">
        <f>G163+I163+K163</f>
        <v>58791</v>
      </c>
      <c r="F163" s="1002">
        <f>단가표!E14</f>
        <v>226122</v>
      </c>
      <c r="G163" s="1002">
        <f>INT(F163*C163)</f>
        <v>58791</v>
      </c>
      <c r="H163" s="1011"/>
      <c r="I163" s="1011"/>
      <c r="J163" s="1012"/>
      <c r="K163" s="1012"/>
      <c r="L163" s="1064"/>
    </row>
    <row r="164" spans="1:13" ht="25.5" customHeight="1">
      <c r="A164" s="1009" t="s">
        <v>223</v>
      </c>
      <c r="B164" s="1007"/>
      <c r="C164" s="1071">
        <f>TRUNC(0.267*M52,2)</f>
        <v>0.26</v>
      </c>
      <c r="D164" s="1007" t="s">
        <v>269</v>
      </c>
      <c r="E164" s="1001">
        <f>G164+I164+K164</f>
        <v>44737</v>
      </c>
      <c r="F164" s="1002">
        <f>단가표!E15</f>
        <v>172068</v>
      </c>
      <c r="G164" s="1002">
        <f>INT(F164*C164)</f>
        <v>44737</v>
      </c>
      <c r="H164" s="1011"/>
      <c r="I164" s="1011"/>
      <c r="J164" s="1012"/>
      <c r="K164" s="1012"/>
      <c r="L164" s="1064"/>
    </row>
    <row r="165" spans="1:13" ht="25.5" customHeight="1">
      <c r="A165" s="1065" t="s">
        <v>1200</v>
      </c>
      <c r="B165" s="1066"/>
      <c r="C165" s="1067"/>
      <c r="D165" s="1066"/>
      <c r="E165" s="1068">
        <f>G165+I165+K165</f>
        <v>153747</v>
      </c>
      <c r="F165" s="1054"/>
      <c r="G165" s="1054">
        <f>SUM(G161:G164)</f>
        <v>153747</v>
      </c>
      <c r="H165" s="1070"/>
      <c r="I165" s="1070"/>
      <c r="J165" s="1055"/>
      <c r="K165" s="1054">
        <f>SUM(K161:K164)</f>
        <v>0</v>
      </c>
      <c r="L165" s="1069"/>
    </row>
    <row r="166" spans="1:13" ht="25.5" customHeight="1">
      <c r="A166" s="1042"/>
      <c r="B166" s="999"/>
      <c r="C166" s="1025"/>
      <c r="D166" s="1051"/>
      <c r="E166" s="1124"/>
      <c r="F166" s="1011"/>
      <c r="G166" s="1011"/>
      <c r="H166" s="1011"/>
      <c r="I166" s="1011"/>
      <c r="J166" s="1012"/>
      <c r="K166" s="1012"/>
      <c r="L166" s="1064"/>
    </row>
    <row r="167" spans="1:13" ht="25.5" customHeight="1">
      <c r="A167" s="1118" t="s">
        <v>1293</v>
      </c>
      <c r="B167" s="1007"/>
      <c r="C167" s="1007"/>
      <c r="D167" s="1007"/>
      <c r="E167" s="1001"/>
      <c r="F167" s="1002"/>
      <c r="G167" s="1002"/>
      <c r="H167" s="1002"/>
      <c r="I167" s="1002"/>
      <c r="J167" s="1012"/>
      <c r="K167" s="1012"/>
      <c r="L167" s="1064"/>
    </row>
    <row r="168" spans="1:13" ht="25.5" customHeight="1">
      <c r="A168" s="1009" t="s">
        <v>223</v>
      </c>
      <c r="B168" s="1007"/>
      <c r="C168" s="1121">
        <f>TRUNC(1*M52,2)</f>
        <v>1</v>
      </c>
      <c r="D168" s="1007" t="s">
        <v>269</v>
      </c>
      <c r="E168" s="1001">
        <f>G168+I168+K168</f>
        <v>172068</v>
      </c>
      <c r="F168" s="1011">
        <f>F164</f>
        <v>172068</v>
      </c>
      <c r="G168" s="1002">
        <f>INT(F168*C168)</f>
        <v>172068</v>
      </c>
      <c r="H168" s="1002"/>
      <c r="I168" s="1002"/>
      <c r="J168" s="1012"/>
      <c r="K168" s="1012"/>
      <c r="L168" s="1064"/>
    </row>
    <row r="169" spans="1:13" ht="25.5" customHeight="1">
      <c r="A169" s="1009" t="s">
        <v>1067</v>
      </c>
      <c r="B169" s="1007"/>
      <c r="C169" s="1119">
        <v>1093</v>
      </c>
      <c r="D169" s="1007" t="s">
        <v>1214</v>
      </c>
      <c r="E169" s="1001">
        <f>G169+I169+K169</f>
        <v>183077</v>
      </c>
      <c r="F169" s="1002"/>
      <c r="G169" s="1002"/>
      <c r="H169" s="1002">
        <f>167.5</f>
        <v>167.5</v>
      </c>
      <c r="I169" s="1002">
        <f>INT(H169*C169)</f>
        <v>183077</v>
      </c>
      <c r="J169" s="1012"/>
      <c r="K169" s="1012"/>
      <c r="L169" s="1120" t="s">
        <v>1258</v>
      </c>
    </row>
    <row r="170" spans="1:13" ht="25.5" customHeight="1">
      <c r="A170" s="1009" t="s">
        <v>1068</v>
      </c>
      <c r="B170" s="1007"/>
      <c r="C170" s="1121">
        <v>0.78</v>
      </c>
      <c r="D170" s="1007" t="s">
        <v>1066</v>
      </c>
      <c r="E170" s="1001">
        <f>G170+I170+K170</f>
        <v>19500</v>
      </c>
      <c r="F170" s="1002"/>
      <c r="G170" s="1002"/>
      <c r="H170" s="1002">
        <f>25000</f>
        <v>25000</v>
      </c>
      <c r="I170" s="1002">
        <f>INT(H170*C170)</f>
        <v>19500</v>
      </c>
      <c r="J170" s="1012"/>
      <c r="K170" s="1012"/>
      <c r="L170" s="1120"/>
    </row>
    <row r="171" spans="1:13" ht="25.5" customHeight="1">
      <c r="A171" s="1088" t="s">
        <v>791</v>
      </c>
      <c r="B171" s="1089"/>
      <c r="C171" s="1089"/>
      <c r="D171" s="1089"/>
      <c r="E171" s="1090">
        <f>G171+I171+K171</f>
        <v>374645</v>
      </c>
      <c r="F171" s="1125"/>
      <c r="G171" s="1125">
        <f>SUM(G168:G170)</f>
        <v>172068</v>
      </c>
      <c r="H171" s="1125"/>
      <c r="I171" s="1125">
        <f>SUM(I168:I170)</f>
        <v>202577</v>
      </c>
      <c r="J171" s="1126"/>
      <c r="K171" s="1126"/>
      <c r="L171" s="1127"/>
      <c r="M171" s="1128"/>
    </row>
    <row r="172" spans="1:13" ht="25.5" customHeight="1"/>
    <row r="173" spans="1:13" ht="25.5" customHeight="1">
      <c r="A173" s="2101" t="s">
        <v>1069</v>
      </c>
      <c r="B173" s="2103" t="s">
        <v>788</v>
      </c>
      <c r="C173" s="2103" t="s">
        <v>118</v>
      </c>
      <c r="D173" s="2103" t="s">
        <v>5</v>
      </c>
      <c r="E173" s="2105" t="s">
        <v>789</v>
      </c>
      <c r="F173" s="2107" t="s">
        <v>1157</v>
      </c>
      <c r="G173" s="2128"/>
      <c r="H173" s="2122" t="s">
        <v>1064</v>
      </c>
      <c r="I173" s="2123"/>
      <c r="J173" s="2124" t="s">
        <v>1065</v>
      </c>
      <c r="K173" s="2125"/>
      <c r="L173" s="2126" t="s">
        <v>1027</v>
      </c>
    </row>
    <row r="174" spans="1:13" ht="25.5" customHeight="1">
      <c r="A174" s="2129"/>
      <c r="B174" s="2130"/>
      <c r="C174" s="2130"/>
      <c r="D174" s="2130"/>
      <c r="E174" s="2131"/>
      <c r="F174" s="1116" t="s">
        <v>4</v>
      </c>
      <c r="G174" s="1116" t="s">
        <v>792</v>
      </c>
      <c r="H174" s="1116" t="s">
        <v>4</v>
      </c>
      <c r="I174" s="1116" t="s">
        <v>793</v>
      </c>
      <c r="J174" s="1117" t="s">
        <v>4</v>
      </c>
      <c r="K174" s="1117" t="s">
        <v>793</v>
      </c>
      <c r="L174" s="2127"/>
    </row>
    <row r="175" spans="1:13" ht="25.5" hidden="1" customHeight="1">
      <c r="A175" s="1118" t="s">
        <v>1215</v>
      </c>
      <c r="B175" s="1007"/>
      <c r="C175" s="1007"/>
      <c r="D175" s="1007"/>
      <c r="E175" s="1001"/>
      <c r="F175" s="1001"/>
      <c r="G175" s="1001"/>
      <c r="H175" s="1001"/>
      <c r="I175" s="1001"/>
      <c r="J175" s="1043"/>
      <c r="K175" s="1043"/>
      <c r="L175" s="1064"/>
    </row>
    <row r="176" spans="1:13" ht="25.5" hidden="1" customHeight="1">
      <c r="A176" s="1009" t="s">
        <v>136</v>
      </c>
      <c r="B176" s="1007"/>
      <c r="C176" s="1077">
        <v>0.03</v>
      </c>
      <c r="D176" s="1007" t="s">
        <v>269</v>
      </c>
      <c r="E176" s="1001">
        <f t="shared" ref="E176:E183" si="15">G176+I176+K176</f>
        <v>8854</v>
      </c>
      <c r="F176" s="1002">
        <f>F161</f>
        <v>295138</v>
      </c>
      <c r="G176" s="1012">
        <f>TRUNC($C176*F176)</f>
        <v>8854</v>
      </c>
      <c r="H176" s="1002"/>
      <c r="I176" s="1002"/>
      <c r="J176" s="1012"/>
      <c r="K176" s="1012"/>
      <c r="L176" s="1129" t="s">
        <v>1216</v>
      </c>
    </row>
    <row r="177" spans="1:12" ht="25.5" hidden="1" customHeight="1">
      <c r="A177" s="1009" t="s">
        <v>915</v>
      </c>
      <c r="B177" s="1007"/>
      <c r="C177" s="1077">
        <v>0.13</v>
      </c>
      <c r="D177" s="1007" t="s">
        <v>269</v>
      </c>
      <c r="E177" s="1001">
        <f t="shared" si="15"/>
        <v>32511</v>
      </c>
      <c r="F177" s="1002">
        <f>F162</f>
        <v>250087</v>
      </c>
      <c r="G177" s="1012">
        <f>TRUNC($C177*F177)</f>
        <v>32511</v>
      </c>
      <c r="H177" s="1002"/>
      <c r="I177" s="1002"/>
      <c r="J177" s="1012"/>
      <c r="K177" s="1012"/>
      <c r="L177" s="1120"/>
    </row>
    <row r="178" spans="1:12" ht="25.5" hidden="1" customHeight="1">
      <c r="A178" s="1009" t="s">
        <v>681</v>
      </c>
      <c r="B178" s="1007"/>
      <c r="C178" s="1077">
        <v>0.13</v>
      </c>
      <c r="D178" s="1007" t="s">
        <v>269</v>
      </c>
      <c r="E178" s="1001">
        <f t="shared" si="15"/>
        <v>29049</v>
      </c>
      <c r="F178" s="1002">
        <v>223458</v>
      </c>
      <c r="G178" s="1012">
        <f>TRUNC($C178*F178)</f>
        <v>29049</v>
      </c>
      <c r="H178" s="1002"/>
      <c r="I178" s="1002"/>
      <c r="J178" s="1012"/>
      <c r="K178" s="1012"/>
      <c r="L178" s="1120"/>
    </row>
    <row r="179" spans="1:12" ht="25.5" hidden="1" customHeight="1">
      <c r="A179" s="1009" t="s">
        <v>134</v>
      </c>
      <c r="B179" s="1007"/>
      <c r="C179" s="1077">
        <v>0.13</v>
      </c>
      <c r="D179" s="1007" t="s">
        <v>269</v>
      </c>
      <c r="E179" s="1001">
        <f t="shared" si="15"/>
        <v>27848</v>
      </c>
      <c r="F179" s="1002">
        <v>214222</v>
      </c>
      <c r="G179" s="1012">
        <f>TRUNC($C179*F179)</f>
        <v>27848</v>
      </c>
      <c r="H179" s="1002"/>
      <c r="I179" s="1002"/>
      <c r="J179" s="1012"/>
      <c r="K179" s="1002"/>
      <c r="L179" s="1064"/>
    </row>
    <row r="180" spans="1:12" ht="25.5" hidden="1" customHeight="1">
      <c r="A180" s="1009" t="s">
        <v>223</v>
      </c>
      <c r="B180" s="1007"/>
      <c r="C180" s="1077">
        <v>0.2</v>
      </c>
      <c r="D180" s="1007" t="s">
        <v>269</v>
      </c>
      <c r="E180" s="1001">
        <f t="shared" si="15"/>
        <v>33109</v>
      </c>
      <c r="F180" s="1002">
        <v>165545</v>
      </c>
      <c r="G180" s="1012">
        <f>TRUNC($C180*F180)</f>
        <v>33109</v>
      </c>
      <c r="H180" s="1002"/>
      <c r="I180" s="1002"/>
      <c r="J180" s="1012"/>
      <c r="K180" s="1012"/>
      <c r="L180" s="1064"/>
    </row>
    <row r="181" spans="1:12" ht="25.5" hidden="1" customHeight="1">
      <c r="A181" s="1130" t="s">
        <v>1217</v>
      </c>
      <c r="B181" s="1058"/>
      <c r="C181" s="1077">
        <v>0.55000000000000004</v>
      </c>
      <c r="D181" s="1058" t="s">
        <v>706</v>
      </c>
      <c r="E181" s="1001">
        <f t="shared" si="15"/>
        <v>40625</v>
      </c>
      <c r="F181" s="1061"/>
      <c r="G181" s="1061"/>
      <c r="H181" s="1011"/>
      <c r="I181" s="1011"/>
      <c r="J181" s="1012">
        <v>73864</v>
      </c>
      <c r="K181" s="1012">
        <f>TRUNC($C181*J181)</f>
        <v>40625</v>
      </c>
      <c r="L181" s="1064"/>
    </row>
    <row r="182" spans="1:12" ht="25.5" hidden="1" customHeight="1">
      <c r="A182" s="1065" t="s">
        <v>635</v>
      </c>
      <c r="B182" s="1066"/>
      <c r="C182" s="1067"/>
      <c r="D182" s="1066"/>
      <c r="E182" s="1068">
        <f t="shared" si="15"/>
        <v>171996</v>
      </c>
      <c r="F182" s="1070"/>
      <c r="G182" s="1054">
        <f>SUM(G176:G181)</f>
        <v>131371</v>
      </c>
      <c r="H182" s="1070"/>
      <c r="I182" s="1054"/>
      <c r="J182" s="1055"/>
      <c r="K182" s="1054">
        <f>SUM(K176:K181)</f>
        <v>40625</v>
      </c>
      <c r="L182" s="1069"/>
    </row>
    <row r="183" spans="1:12" ht="25.5" hidden="1" customHeight="1">
      <c r="A183" s="1123" t="s">
        <v>1218</v>
      </c>
      <c r="B183" s="1131">
        <v>0.4</v>
      </c>
      <c r="C183" s="1071"/>
      <c r="D183" s="1007"/>
      <c r="E183" s="1001">
        <f t="shared" si="15"/>
        <v>68798</v>
      </c>
      <c r="F183" s="1011"/>
      <c r="G183" s="1002">
        <f>INT(G182*$B183)</f>
        <v>52548</v>
      </c>
      <c r="H183" s="1011"/>
      <c r="I183" s="1011"/>
      <c r="J183" s="1012"/>
      <c r="K183" s="1002">
        <f>INT(K182*$B183)</f>
        <v>16250</v>
      </c>
      <c r="L183" s="1064"/>
    </row>
    <row r="184" spans="1:12" ht="25.5" customHeight="1">
      <c r="A184" s="1009"/>
      <c r="B184" s="1007"/>
      <c r="C184" s="1071"/>
      <c r="D184" s="1007"/>
      <c r="E184" s="1001"/>
      <c r="F184" s="1002"/>
      <c r="G184" s="1002"/>
      <c r="H184" s="1011"/>
      <c r="I184" s="1011"/>
      <c r="J184" s="1012"/>
      <c r="K184" s="1012"/>
      <c r="L184" s="1064"/>
    </row>
    <row r="185" spans="1:12" ht="25.5" customHeight="1">
      <c r="A185" s="1057" t="s">
        <v>1294</v>
      </c>
      <c r="B185" s="1058"/>
      <c r="C185" s="1132"/>
      <c r="D185" s="1058"/>
      <c r="E185" s="1133"/>
      <c r="F185" s="1075"/>
      <c r="G185" s="1075"/>
      <c r="H185" s="1075"/>
      <c r="I185" s="1075"/>
      <c r="J185" s="1075"/>
      <c r="K185" s="1075"/>
      <c r="L185" s="1076"/>
    </row>
    <row r="186" spans="1:12" ht="25.5" customHeight="1">
      <c r="A186" s="1102" t="s">
        <v>1219</v>
      </c>
      <c r="B186" s="1134" t="s">
        <v>1220</v>
      </c>
      <c r="C186" s="1103">
        <v>1</v>
      </c>
      <c r="D186" s="1073" t="s">
        <v>1072</v>
      </c>
      <c r="E186" s="1075">
        <f>G186+I186+K186</f>
        <v>49280</v>
      </c>
      <c r="F186" s="1075"/>
      <c r="G186" s="1075"/>
      <c r="H186" s="1075"/>
      <c r="I186" s="1075"/>
      <c r="J186" s="1021">
        <f>49280</f>
        <v>49280</v>
      </c>
      <c r="K186" s="1020">
        <f>TRUNC($C186*J186)</f>
        <v>49280</v>
      </c>
      <c r="L186" s="1135" t="s">
        <v>1260</v>
      </c>
    </row>
    <row r="187" spans="1:12" ht="25.5" customHeight="1">
      <c r="A187" s="1102"/>
      <c r="B187" s="1134"/>
      <c r="C187" s="1103"/>
      <c r="D187" s="1073"/>
      <c r="E187" s="1075"/>
      <c r="F187" s="1075"/>
      <c r="G187" s="1075"/>
      <c r="H187" s="1075"/>
      <c r="I187" s="1075"/>
      <c r="J187" s="1021"/>
      <c r="K187" s="1020"/>
      <c r="L187" s="1076"/>
    </row>
    <row r="188" spans="1:12" ht="25.5" customHeight="1">
      <c r="A188" s="1105" t="s">
        <v>791</v>
      </c>
      <c r="B188" s="1097"/>
      <c r="C188" s="1098"/>
      <c r="D188" s="1097"/>
      <c r="E188" s="1099">
        <f>G188+I188+K188</f>
        <v>49280</v>
      </c>
      <c r="F188" s="1100"/>
      <c r="G188" s="1100">
        <f>SUM(G186)</f>
        <v>0</v>
      </c>
      <c r="H188" s="1100"/>
      <c r="I188" s="1100">
        <f>SUM(I186)</f>
        <v>0</v>
      </c>
      <c r="J188" s="1100"/>
      <c r="K188" s="1100">
        <f>SUM(K186)</f>
        <v>49280</v>
      </c>
      <c r="L188" s="1101"/>
    </row>
    <row r="189" spans="1:12" ht="25.5" customHeight="1">
      <c r="A189" s="1105"/>
      <c r="B189" s="1097"/>
      <c r="C189" s="1098"/>
      <c r="D189" s="1097"/>
      <c r="E189" s="1099"/>
      <c r="F189" s="1100"/>
      <c r="G189" s="1100"/>
      <c r="H189" s="1100"/>
      <c r="I189" s="1100"/>
      <c r="J189" s="1100"/>
      <c r="K189" s="1100"/>
      <c r="L189" s="1101"/>
    </row>
    <row r="190" spans="1:12" ht="25.5" customHeight="1">
      <c r="A190" s="1105"/>
      <c r="B190" s="1097"/>
      <c r="C190" s="1098"/>
      <c r="D190" s="1097"/>
      <c r="E190" s="1099"/>
      <c r="F190" s="1100"/>
      <c r="G190" s="1100"/>
      <c r="H190" s="1100"/>
      <c r="I190" s="1100"/>
      <c r="J190" s="1100"/>
      <c r="K190" s="1100"/>
      <c r="L190" s="1101"/>
    </row>
  </sheetData>
  <mergeCells count="75">
    <mergeCell ref="E2:H2"/>
    <mergeCell ref="K2:L2"/>
    <mergeCell ref="A3:A4"/>
    <mergeCell ref="B3:B4"/>
    <mergeCell ref="C3:C4"/>
    <mergeCell ref="D3:D4"/>
    <mergeCell ref="E3:E4"/>
    <mergeCell ref="F3:G3"/>
    <mergeCell ref="H3:I3"/>
    <mergeCell ref="J3:K3"/>
    <mergeCell ref="L3:L4"/>
    <mergeCell ref="E27:H27"/>
    <mergeCell ref="K27:L27"/>
    <mergeCell ref="A28:A29"/>
    <mergeCell ref="B28:B29"/>
    <mergeCell ref="C28:C29"/>
    <mergeCell ref="D28:D29"/>
    <mergeCell ref="E28:E29"/>
    <mergeCell ref="F28:G28"/>
    <mergeCell ref="H28:I28"/>
    <mergeCell ref="E76:H76"/>
    <mergeCell ref="J28:K28"/>
    <mergeCell ref="L28:L29"/>
    <mergeCell ref="A52:B52"/>
    <mergeCell ref="E53:H53"/>
    <mergeCell ref="K53:L53"/>
    <mergeCell ref="A54:A55"/>
    <mergeCell ref="B54:B55"/>
    <mergeCell ref="C54:C55"/>
    <mergeCell ref="D54:D55"/>
    <mergeCell ref="E54:E55"/>
    <mergeCell ref="F54:G54"/>
    <mergeCell ref="H54:I54"/>
    <mergeCell ref="J54:K54"/>
    <mergeCell ref="L54:L55"/>
    <mergeCell ref="E75:H75"/>
    <mergeCell ref="H77:I77"/>
    <mergeCell ref="J77:K77"/>
    <mergeCell ref="L77:L78"/>
    <mergeCell ref="A101:A102"/>
    <mergeCell ref="B101:B102"/>
    <mergeCell ref="C101:C102"/>
    <mergeCell ref="D101:D102"/>
    <mergeCell ref="E101:E102"/>
    <mergeCell ref="F101:G101"/>
    <mergeCell ref="H101:I101"/>
    <mergeCell ref="A77:A78"/>
    <mergeCell ref="B77:B78"/>
    <mergeCell ref="C77:C78"/>
    <mergeCell ref="D77:D78"/>
    <mergeCell ref="E77:E78"/>
    <mergeCell ref="F77:G77"/>
    <mergeCell ref="A151:A152"/>
    <mergeCell ref="B151:B152"/>
    <mergeCell ref="C151:C152"/>
    <mergeCell ref="D151:D152"/>
    <mergeCell ref="E151:E152"/>
    <mergeCell ref="J101:K101"/>
    <mergeCell ref="L101:L102"/>
    <mergeCell ref="A121:B121"/>
    <mergeCell ref="A131:B131"/>
    <mergeCell ref="A141:B141"/>
    <mergeCell ref="A173:A174"/>
    <mergeCell ref="B173:B174"/>
    <mergeCell ref="C173:C174"/>
    <mergeCell ref="D173:D174"/>
    <mergeCell ref="E173:E174"/>
    <mergeCell ref="H173:I173"/>
    <mergeCell ref="J173:K173"/>
    <mergeCell ref="L173:L174"/>
    <mergeCell ref="F151:G151"/>
    <mergeCell ref="H151:I151"/>
    <mergeCell ref="J151:K151"/>
    <mergeCell ref="L151:L152"/>
    <mergeCell ref="F173:G173"/>
  </mergeCells>
  <phoneticPr fontId="9" type="noConversion"/>
  <printOptions horizontalCentered="1"/>
  <pageMargins left="0.78740157480314965" right="0.39370078740157483" top="0.98425196850393704" bottom="0.59055118110236227" header="0.51181102362204722" footer="0.51181102362204722"/>
  <pageSetup paperSize="9" scale="19" orientation="landscape" verticalDpi="300" r:id="rId1"/>
  <headerFooter alignWithMargins="0"/>
  <rowBreaks count="6" manualBreakCount="6">
    <brk id="25" max="11" man="1"/>
    <brk id="51" max="11" man="1"/>
    <brk id="74" max="11" man="1"/>
    <brk id="99" max="16383" man="1"/>
    <brk id="149" max="16383" man="1"/>
    <brk id="171" max="16383" man="1"/>
  </rowBreaks>
  <colBreaks count="1" manualBreakCount="1">
    <brk id="12" max="1048575" man="1"/>
  </colBreaks>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L338"/>
  <sheetViews>
    <sheetView view="pageBreakPreview" zoomScale="85" zoomScaleNormal="100" zoomScaleSheetLayoutView="85" workbookViewId="0"/>
  </sheetViews>
  <sheetFormatPr defaultRowHeight="17.25"/>
  <cols>
    <col min="1" max="1" width="16.875" style="127" customWidth="1"/>
    <col min="2" max="2" width="13.75" style="127" customWidth="1"/>
    <col min="3" max="3" width="9" style="127"/>
    <col min="4" max="4" width="5" style="127" customWidth="1"/>
    <col min="5" max="5" width="14" style="127" customWidth="1"/>
    <col min="6" max="6" width="11.125" style="127" customWidth="1"/>
    <col min="7" max="7" width="11.5" style="127" customWidth="1"/>
    <col min="8" max="8" width="11.125" style="127" customWidth="1"/>
    <col min="9" max="9" width="11.875" style="127" customWidth="1"/>
    <col min="10" max="10" width="11.375" style="127" customWidth="1"/>
    <col min="11" max="11" width="11.875" style="127" customWidth="1"/>
    <col min="12" max="12" width="11" style="127" customWidth="1"/>
    <col min="13" max="16384" width="9" style="103"/>
  </cols>
  <sheetData>
    <row r="1" spans="1:12">
      <c r="A1" s="97"/>
      <c r="B1" s="98"/>
      <c r="C1" s="99"/>
      <c r="D1" s="100"/>
      <c r="E1" s="101"/>
      <c r="F1" s="101"/>
      <c r="G1" s="101"/>
      <c r="H1" s="101"/>
      <c r="I1" s="101"/>
      <c r="J1" s="101"/>
      <c r="K1" s="101"/>
      <c r="L1" s="102"/>
    </row>
    <row r="2" spans="1:12" ht="20.25">
      <c r="A2" s="2141" t="s">
        <v>323</v>
      </c>
      <c r="B2" s="2142"/>
      <c r="C2" s="2142"/>
      <c r="D2" s="2142"/>
      <c r="E2" s="2142"/>
      <c r="F2" s="2142"/>
      <c r="G2" s="2142"/>
      <c r="H2" s="2142"/>
      <c r="I2" s="2142"/>
      <c r="J2" s="2142"/>
      <c r="K2" s="2142"/>
      <c r="L2" s="2143"/>
    </row>
    <row r="3" spans="1:12" ht="20.25">
      <c r="A3" s="104"/>
      <c r="B3" s="105"/>
      <c r="C3" s="105"/>
      <c r="D3" s="105"/>
      <c r="E3" s="105"/>
      <c r="F3" s="105"/>
      <c r="G3" s="105"/>
      <c r="H3" s="105"/>
      <c r="I3" s="105"/>
      <c r="J3" s="105"/>
      <c r="K3" s="105"/>
      <c r="L3" s="106"/>
    </row>
    <row r="4" spans="1:12">
      <c r="A4" s="107" t="s">
        <v>39</v>
      </c>
      <c r="B4" s="107" t="s">
        <v>40</v>
      </c>
      <c r="C4" s="107" t="s">
        <v>41</v>
      </c>
      <c r="D4" s="107" t="s">
        <v>5</v>
      </c>
      <c r="E4" s="107" t="s">
        <v>42</v>
      </c>
      <c r="F4" s="2140" t="s">
        <v>324</v>
      </c>
      <c r="G4" s="2140"/>
      <c r="H4" s="2140" t="s">
        <v>325</v>
      </c>
      <c r="I4" s="2140"/>
      <c r="J4" s="2140" t="s">
        <v>326</v>
      </c>
      <c r="K4" s="2140"/>
      <c r="L4" s="108" t="s">
        <v>327</v>
      </c>
    </row>
    <row r="5" spans="1:12">
      <c r="A5" s="109"/>
      <c r="B5" s="109"/>
      <c r="C5" s="109"/>
      <c r="D5" s="109"/>
      <c r="E5" s="109"/>
      <c r="F5" s="108" t="s">
        <v>4</v>
      </c>
      <c r="G5" s="108" t="s">
        <v>43</v>
      </c>
      <c r="H5" s="108" t="s">
        <v>4</v>
      </c>
      <c r="I5" s="108" t="s">
        <v>43</v>
      </c>
      <c r="J5" s="108" t="s">
        <v>4</v>
      </c>
      <c r="K5" s="108" t="s">
        <v>43</v>
      </c>
      <c r="L5" s="108"/>
    </row>
    <row r="6" spans="1:12" hidden="1">
      <c r="A6" s="110" t="s">
        <v>328</v>
      </c>
      <c r="B6" s="111"/>
      <c r="C6" s="112"/>
      <c r="D6" s="113" t="s">
        <v>329</v>
      </c>
      <c r="E6" s="114">
        <f t="shared" ref="E6:E14" si="0">G6+I6+K6</f>
        <v>12012140</v>
      </c>
      <c r="F6" s="114"/>
      <c r="G6" s="115">
        <f>SUM(G39:G40)</f>
        <v>10455000</v>
      </c>
      <c r="H6" s="114"/>
      <c r="I6" s="114">
        <f>SUM(G41,I60,K60)</f>
        <v>1557140</v>
      </c>
      <c r="J6" s="114"/>
      <c r="K6" s="114"/>
      <c r="L6" s="116" t="str">
        <f>A34</f>
        <v>&lt;제 1호표&gt;</v>
      </c>
    </row>
    <row r="7" spans="1:12" hidden="1">
      <c r="A7" s="117" t="s">
        <v>330</v>
      </c>
      <c r="B7" s="118"/>
      <c r="C7" s="119">
        <v>1</v>
      </c>
      <c r="D7" s="120" t="s">
        <v>331</v>
      </c>
      <c r="E7" s="121">
        <f>(G7+I7+K7)*0</f>
        <v>0</v>
      </c>
      <c r="F7" s="121"/>
      <c r="G7" s="122">
        <f>G88*0</f>
        <v>0</v>
      </c>
      <c r="H7" s="121"/>
      <c r="I7" s="121">
        <f>I88*0</f>
        <v>0</v>
      </c>
      <c r="J7" s="121"/>
      <c r="K7" s="121">
        <f>K88</f>
        <v>0</v>
      </c>
      <c r="L7" s="116" t="str">
        <f>A62</f>
        <v>&lt;제1호표&gt;</v>
      </c>
    </row>
    <row r="8" spans="1:12" hidden="1">
      <c r="A8" s="117" t="s">
        <v>332</v>
      </c>
      <c r="B8" s="118"/>
      <c r="C8" s="119"/>
      <c r="D8" s="120" t="s">
        <v>333</v>
      </c>
      <c r="E8" s="121">
        <f t="shared" si="0"/>
        <v>40651</v>
      </c>
      <c r="F8" s="123"/>
      <c r="G8" s="122">
        <f>SUM(G94)</f>
        <v>14756</v>
      </c>
      <c r="H8" s="121"/>
      <c r="I8" s="121">
        <f>SUM(G95:G97,G104,I115,K115)</f>
        <v>25895</v>
      </c>
      <c r="J8" s="123"/>
      <c r="K8" s="122"/>
      <c r="L8" s="116" t="str">
        <f>A89</f>
        <v>&lt;제 2-2호표&gt;</v>
      </c>
    </row>
    <row r="9" spans="1:12" hidden="1">
      <c r="A9" s="117" t="s">
        <v>334</v>
      </c>
      <c r="B9" s="118"/>
      <c r="C9" s="119">
        <v>1</v>
      </c>
      <c r="D9" s="120" t="s">
        <v>309</v>
      </c>
      <c r="E9" s="121" t="e">
        <f>G9+I9+K9</f>
        <v>#REF!</v>
      </c>
      <c r="F9" s="123"/>
      <c r="G9" s="122">
        <f>G143</f>
        <v>22640</v>
      </c>
      <c r="H9" s="121"/>
      <c r="I9" s="122">
        <f>I143</f>
        <v>0</v>
      </c>
      <c r="J9" s="123"/>
      <c r="K9" s="122" t="e">
        <f>K143</f>
        <v>#REF!</v>
      </c>
      <c r="L9" s="116" t="str">
        <f>A117</f>
        <v>&lt;제2-3호표&gt;</v>
      </c>
    </row>
    <row r="10" spans="1:12" hidden="1">
      <c r="A10" s="117" t="s">
        <v>335</v>
      </c>
      <c r="B10" s="118"/>
      <c r="C10" s="119"/>
      <c r="D10" s="120" t="s">
        <v>336</v>
      </c>
      <c r="E10" s="121">
        <f>G10+I10+K10</f>
        <v>0</v>
      </c>
      <c r="F10" s="123"/>
      <c r="G10" s="122">
        <f>SUM(G96)</f>
        <v>0</v>
      </c>
      <c r="H10" s="121"/>
      <c r="I10" s="121">
        <f>SUM(G97:G99,G106,I117,K117)</f>
        <v>0</v>
      </c>
      <c r="J10" s="121"/>
      <c r="K10" s="121"/>
      <c r="L10" s="116" t="str">
        <f>A144</f>
        <v>&lt;제 3호표&gt;</v>
      </c>
    </row>
    <row r="11" spans="1:12" hidden="1">
      <c r="A11" s="117" t="str">
        <f>A173</f>
        <v>지하수시설물 자료검증 및 시스템등재</v>
      </c>
      <c r="B11" s="118"/>
      <c r="C11" s="119">
        <v>1</v>
      </c>
      <c r="D11" s="120" t="s">
        <v>336</v>
      </c>
      <c r="E11" s="121">
        <f t="shared" si="0"/>
        <v>5659</v>
      </c>
      <c r="F11" s="123"/>
      <c r="G11" s="122">
        <f>G199</f>
        <v>5659</v>
      </c>
      <c r="H11" s="121"/>
      <c r="I11" s="122">
        <f>I199</f>
        <v>0</v>
      </c>
      <c r="J11" s="121"/>
      <c r="K11" s="122">
        <f>K199</f>
        <v>0</v>
      </c>
      <c r="L11" s="116" t="str">
        <f>A172</f>
        <v>&lt;제4호표&gt;</v>
      </c>
    </row>
    <row r="12" spans="1:12" hidden="1">
      <c r="A12" s="118" t="s">
        <v>337</v>
      </c>
      <c r="B12" s="118"/>
      <c r="C12" s="119"/>
      <c r="D12" s="120" t="s">
        <v>336</v>
      </c>
      <c r="E12" s="121">
        <f t="shared" si="0"/>
        <v>1270528</v>
      </c>
      <c r="F12" s="123"/>
      <c r="G12" s="122">
        <f>SUM(G206:G209)</f>
        <v>1180552</v>
      </c>
      <c r="H12" s="122"/>
      <c r="I12" s="121">
        <f>SUM(I227,K227)</f>
        <v>89976</v>
      </c>
      <c r="J12" s="121"/>
      <c r="K12" s="121"/>
      <c r="L12" s="116" t="str">
        <f>A200</f>
        <v>&lt;제 5호표&gt;</v>
      </c>
    </row>
    <row r="13" spans="1:12" hidden="1">
      <c r="A13" s="117" t="s">
        <v>338</v>
      </c>
      <c r="B13" s="118"/>
      <c r="C13" s="119"/>
      <c r="D13" s="120" t="s">
        <v>339</v>
      </c>
      <c r="E13" s="121">
        <f t="shared" si="0"/>
        <v>5646045</v>
      </c>
      <c r="F13" s="123"/>
      <c r="G13" s="122">
        <f>SUM(G254)</f>
        <v>0</v>
      </c>
      <c r="H13" s="121"/>
      <c r="I13" s="121">
        <f>SUM(I254,K254)</f>
        <v>5646045</v>
      </c>
      <c r="J13" s="121"/>
      <c r="K13" s="121"/>
      <c r="L13" s="116" t="str">
        <f>A228</f>
        <v>&lt;제 6호표&gt;</v>
      </c>
    </row>
    <row r="14" spans="1:12" hidden="1">
      <c r="A14" s="117" t="s">
        <v>340</v>
      </c>
      <c r="B14" s="118"/>
      <c r="C14" s="119"/>
      <c r="D14" s="120" t="s">
        <v>339</v>
      </c>
      <c r="E14" s="121">
        <f t="shared" si="0"/>
        <v>8979650</v>
      </c>
      <c r="F14" s="123"/>
      <c r="G14" s="122">
        <f>SUM(G282)</f>
        <v>0</v>
      </c>
      <c r="H14" s="121"/>
      <c r="I14" s="121">
        <f>SUM(I282,K282)</f>
        <v>8979650</v>
      </c>
      <c r="J14" s="121"/>
      <c r="K14" s="121"/>
      <c r="L14" s="116" t="str">
        <f>A255</f>
        <v>&lt;제 7호표&gt;</v>
      </c>
    </row>
    <row r="15" spans="1:12">
      <c r="A15" s="117" t="str">
        <f>A284</f>
        <v>수질검사 공사비명세서(농업용수)</v>
      </c>
      <c r="B15" s="118"/>
      <c r="C15" s="119">
        <v>1</v>
      </c>
      <c r="D15" s="120" t="s">
        <v>341</v>
      </c>
      <c r="E15" s="121">
        <f>G15+I15+K15</f>
        <v>109400</v>
      </c>
      <c r="F15" s="123"/>
      <c r="G15" s="122">
        <f>G310</f>
        <v>0</v>
      </c>
      <c r="H15" s="121"/>
      <c r="I15" s="121">
        <f>I310</f>
        <v>0</v>
      </c>
      <c r="J15" s="121"/>
      <c r="K15" s="121">
        <f>K310</f>
        <v>109400</v>
      </c>
      <c r="L15" s="116" t="str">
        <f>A283</f>
        <v>&lt;제1호표&gt;</v>
      </c>
    </row>
    <row r="16" spans="1:12">
      <c r="A16" s="118"/>
      <c r="B16" s="118"/>
      <c r="C16" s="118"/>
      <c r="D16" s="118"/>
      <c r="E16" s="118"/>
      <c r="F16" s="118"/>
      <c r="G16" s="118"/>
      <c r="H16" s="118"/>
      <c r="I16" s="118"/>
      <c r="J16" s="118"/>
      <c r="K16" s="118"/>
      <c r="L16" s="118"/>
    </row>
    <row r="17" spans="1:12">
      <c r="A17" s="118"/>
      <c r="B17" s="118"/>
      <c r="C17" s="118"/>
      <c r="D17" s="118"/>
      <c r="E17" s="118"/>
      <c r="F17" s="118"/>
      <c r="G17" s="118"/>
      <c r="H17" s="118"/>
      <c r="I17" s="118"/>
      <c r="J17" s="118"/>
      <c r="K17" s="118"/>
      <c r="L17" s="118"/>
    </row>
    <row r="18" spans="1:12">
      <c r="A18" s="118"/>
      <c r="B18" s="118"/>
      <c r="C18" s="118"/>
      <c r="D18" s="118"/>
      <c r="E18" s="118"/>
      <c r="F18" s="118"/>
      <c r="G18" s="118"/>
      <c r="H18" s="118"/>
      <c r="I18" s="118"/>
      <c r="J18" s="118"/>
      <c r="K18" s="118"/>
      <c r="L18" s="118"/>
    </row>
    <row r="19" spans="1:12">
      <c r="A19" s="118"/>
      <c r="B19" s="118"/>
      <c r="C19" s="118"/>
      <c r="D19" s="118"/>
      <c r="E19" s="118"/>
      <c r="F19" s="118"/>
      <c r="G19" s="118"/>
      <c r="H19" s="118"/>
      <c r="I19" s="118"/>
      <c r="J19" s="118"/>
      <c r="K19" s="118"/>
      <c r="L19" s="118"/>
    </row>
    <row r="20" spans="1:12">
      <c r="A20" s="124"/>
      <c r="B20" s="124"/>
      <c r="C20" s="124"/>
      <c r="D20" s="124"/>
      <c r="E20" s="124"/>
      <c r="F20" s="124"/>
      <c r="G20" s="124"/>
      <c r="H20" s="124"/>
      <c r="I20" s="124"/>
      <c r="J20" s="124"/>
      <c r="K20" s="118"/>
      <c r="L20" s="118"/>
    </row>
    <row r="21" spans="1:12">
      <c r="A21" s="118"/>
      <c r="B21" s="118"/>
      <c r="C21" s="118"/>
      <c r="D21" s="118"/>
      <c r="E21" s="118"/>
      <c r="F21" s="118"/>
      <c r="G21" s="118"/>
      <c r="H21" s="118"/>
      <c r="I21" s="118"/>
      <c r="J21" s="118"/>
      <c r="K21" s="118"/>
      <c r="L21" s="118"/>
    </row>
    <row r="22" spans="1:12">
      <c r="A22" s="118"/>
      <c r="B22" s="118"/>
      <c r="C22" s="118"/>
      <c r="D22" s="118"/>
      <c r="E22" s="118"/>
      <c r="F22" s="118"/>
      <c r="G22" s="118"/>
      <c r="H22" s="118"/>
      <c r="I22" s="118"/>
      <c r="J22" s="118"/>
      <c r="K22" s="118"/>
      <c r="L22" s="118"/>
    </row>
    <row r="23" spans="1:12">
      <c r="A23" s="118"/>
      <c r="B23" s="118"/>
      <c r="C23" s="118"/>
      <c r="D23" s="118"/>
      <c r="E23" s="118"/>
      <c r="F23" s="118"/>
      <c r="G23" s="118"/>
      <c r="H23" s="118"/>
      <c r="I23" s="118"/>
      <c r="J23" s="118"/>
      <c r="K23" s="118"/>
      <c r="L23" s="118"/>
    </row>
    <row r="24" spans="1:12">
      <c r="A24" s="118"/>
      <c r="B24" s="118"/>
      <c r="C24" s="118"/>
      <c r="D24" s="118"/>
      <c r="E24" s="118"/>
      <c r="F24" s="118"/>
      <c r="G24" s="118"/>
      <c r="H24" s="118"/>
      <c r="I24" s="118"/>
      <c r="J24" s="118"/>
      <c r="K24" s="118"/>
      <c r="L24" s="118"/>
    </row>
    <row r="25" spans="1:12">
      <c r="A25" s="118"/>
      <c r="B25" s="118"/>
      <c r="C25" s="118"/>
      <c r="D25" s="118"/>
      <c r="E25" s="118"/>
      <c r="F25" s="118"/>
      <c r="G25" s="118"/>
      <c r="H25" s="118"/>
      <c r="I25" s="118"/>
      <c r="J25" s="118"/>
      <c r="K25" s="118"/>
      <c r="L25" s="118"/>
    </row>
    <row r="26" spans="1:12">
      <c r="A26" s="118"/>
      <c r="B26" s="118"/>
      <c r="C26" s="118"/>
      <c r="D26" s="118"/>
      <c r="E26" s="118"/>
      <c r="F26" s="118"/>
      <c r="G26" s="118"/>
      <c r="H26" s="118"/>
      <c r="I26" s="118"/>
      <c r="J26" s="118"/>
      <c r="K26" s="118"/>
      <c r="L26" s="118"/>
    </row>
    <row r="27" spans="1:12">
      <c r="A27" s="118"/>
      <c r="B27" s="118"/>
      <c r="C27" s="118"/>
      <c r="D27" s="118"/>
      <c r="E27" s="118"/>
      <c r="F27" s="118"/>
      <c r="G27" s="118"/>
      <c r="H27" s="118"/>
      <c r="I27" s="118"/>
      <c r="J27" s="118"/>
      <c r="K27" s="118"/>
      <c r="L27" s="118"/>
    </row>
    <row r="28" spans="1:12">
      <c r="A28" s="118"/>
      <c r="B28" s="118"/>
      <c r="C28" s="118"/>
      <c r="D28" s="118"/>
      <c r="E28" s="118"/>
      <c r="F28" s="118"/>
      <c r="G28" s="118"/>
      <c r="H28" s="118"/>
      <c r="I28" s="118"/>
      <c r="J28" s="118"/>
      <c r="K28" s="118"/>
      <c r="L28" s="118"/>
    </row>
    <row r="29" spans="1:12">
      <c r="A29" s="118"/>
      <c r="B29" s="118"/>
      <c r="C29" s="118"/>
      <c r="D29" s="118"/>
      <c r="E29" s="118"/>
      <c r="F29" s="118"/>
      <c r="G29" s="118"/>
      <c r="H29" s="118"/>
      <c r="I29" s="118"/>
      <c r="J29" s="118"/>
      <c r="K29" s="118"/>
      <c r="L29" s="118"/>
    </row>
    <row r="30" spans="1:12">
      <c r="A30" s="118"/>
      <c r="B30" s="118"/>
      <c r="C30" s="118"/>
      <c r="D30" s="118"/>
      <c r="E30" s="118"/>
      <c r="F30" s="118"/>
      <c r="G30" s="118"/>
      <c r="H30" s="118"/>
      <c r="I30" s="118"/>
      <c r="J30" s="118"/>
      <c r="K30" s="118"/>
      <c r="L30" s="118"/>
    </row>
    <row r="31" spans="1:12">
      <c r="A31" s="118"/>
      <c r="B31" s="118"/>
      <c r="C31" s="118"/>
      <c r="D31" s="118"/>
      <c r="E31" s="118"/>
      <c r="F31" s="118"/>
      <c r="G31" s="118"/>
      <c r="H31" s="118"/>
      <c r="I31" s="118"/>
      <c r="J31" s="118"/>
      <c r="K31" s="118"/>
      <c r="L31" s="118"/>
    </row>
    <row r="32" spans="1:12">
      <c r="A32" s="108" t="s">
        <v>44</v>
      </c>
      <c r="B32" s="125"/>
      <c r="C32" s="126"/>
      <c r="D32" s="126"/>
      <c r="E32" s="126">
        <f>+G32+I32+K32</f>
        <v>109400</v>
      </c>
      <c r="F32" s="126"/>
      <c r="G32" s="126">
        <f>G7+G15</f>
        <v>0</v>
      </c>
      <c r="H32" s="126"/>
      <c r="I32" s="126">
        <f>I7+I15</f>
        <v>0</v>
      </c>
      <c r="J32" s="126"/>
      <c r="K32" s="126">
        <f>K7+K15</f>
        <v>109400</v>
      </c>
      <c r="L32" s="126"/>
    </row>
    <row r="33" spans="1:12" hidden="1"/>
    <row r="34" spans="1:12" hidden="1">
      <c r="A34" s="127" t="s">
        <v>342</v>
      </c>
      <c r="C34" s="128"/>
      <c r="D34" s="129"/>
      <c r="E34" s="130"/>
      <c r="F34" s="130"/>
      <c r="G34" s="130"/>
      <c r="H34" s="130"/>
      <c r="I34" s="130"/>
      <c r="J34" s="130"/>
      <c r="K34" s="130"/>
    </row>
    <row r="35" spans="1:12" ht="20.25" hidden="1">
      <c r="A35" s="2144" t="s">
        <v>343</v>
      </c>
      <c r="B35" s="2142"/>
      <c r="C35" s="2142"/>
      <c r="D35" s="2142"/>
      <c r="E35" s="2142"/>
      <c r="F35" s="2142"/>
      <c r="G35" s="2142"/>
      <c r="H35" s="2142"/>
      <c r="I35" s="2142"/>
      <c r="J35" s="2142"/>
      <c r="K35" s="2142"/>
      <c r="L35" s="2142"/>
    </row>
    <row r="36" spans="1:12" hidden="1">
      <c r="A36" s="131" t="s">
        <v>45</v>
      </c>
      <c r="B36" s="132">
        <f>E60</f>
        <v>12012140</v>
      </c>
      <c r="C36" s="133" t="s">
        <v>3</v>
      </c>
      <c r="D36" s="134"/>
      <c r="E36" s="135"/>
      <c r="F36" s="135"/>
      <c r="G36" s="135" t="s">
        <v>320</v>
      </c>
      <c r="H36" s="135"/>
      <c r="I36" s="135"/>
      <c r="J36" s="135"/>
      <c r="K36" s="136">
        <f>TRUNC(1/C39,4)</f>
        <v>2.5000000000000001E-2</v>
      </c>
      <c r="L36" s="137" t="s">
        <v>310</v>
      </c>
    </row>
    <row r="37" spans="1:12" hidden="1">
      <c r="A37" s="107" t="s">
        <v>39</v>
      </c>
      <c r="B37" s="107" t="s">
        <v>40</v>
      </c>
      <c r="C37" s="107" t="s">
        <v>41</v>
      </c>
      <c r="D37" s="107" t="s">
        <v>5</v>
      </c>
      <c r="E37" s="107" t="s">
        <v>42</v>
      </c>
      <c r="F37" s="2145" t="s">
        <v>305</v>
      </c>
      <c r="G37" s="2146"/>
      <c r="H37" s="2145" t="s">
        <v>306</v>
      </c>
      <c r="I37" s="2146"/>
      <c r="J37" s="2145" t="s">
        <v>321</v>
      </c>
      <c r="K37" s="2146"/>
      <c r="L37" s="108" t="s">
        <v>308</v>
      </c>
    </row>
    <row r="38" spans="1:12" hidden="1">
      <c r="A38" s="138"/>
      <c r="B38" s="138"/>
      <c r="C38" s="138"/>
      <c r="D38" s="138"/>
      <c r="E38" s="138"/>
      <c r="F38" s="108" t="s">
        <v>4</v>
      </c>
      <c r="G38" s="108" t="s">
        <v>43</v>
      </c>
      <c r="H38" s="108" t="s">
        <v>4</v>
      </c>
      <c r="I38" s="108" t="s">
        <v>43</v>
      </c>
      <c r="J38" s="108" t="s">
        <v>4</v>
      </c>
      <c r="K38" s="108" t="s">
        <v>43</v>
      </c>
      <c r="L38" s="108"/>
    </row>
    <row r="39" spans="1:12" hidden="1">
      <c r="A39" s="139" t="s">
        <v>136</v>
      </c>
      <c r="B39" s="140" t="s">
        <v>322</v>
      </c>
      <c r="C39" s="141">
        <f>C56</f>
        <v>40</v>
      </c>
      <c r="D39" s="142" t="s">
        <v>269</v>
      </c>
      <c r="E39" s="143">
        <f t="shared" ref="E39:E45" si="1">G39+I39+K39</f>
        <v>6970000</v>
      </c>
      <c r="F39" s="143">
        <v>174250</v>
      </c>
      <c r="G39" s="144">
        <f>TRUNC($C39*F39)</f>
        <v>6970000</v>
      </c>
      <c r="H39" s="143"/>
      <c r="I39" s="143"/>
      <c r="J39" s="143"/>
      <c r="K39" s="143">
        <f>TRUNC($C39*J39)</f>
        <v>0</v>
      </c>
      <c r="L39" s="145" t="s">
        <v>344</v>
      </c>
    </row>
    <row r="40" spans="1:12" hidden="1">
      <c r="A40" s="146" t="s">
        <v>136</v>
      </c>
      <c r="B40" s="147" t="s">
        <v>345</v>
      </c>
      <c r="C40" s="148">
        <f>INT(C39/2)</f>
        <v>20</v>
      </c>
      <c r="D40" s="149" t="s">
        <v>346</v>
      </c>
      <c r="E40" s="150">
        <f t="shared" si="1"/>
        <v>3485000</v>
      </c>
      <c r="F40" s="150">
        <f>F39</f>
        <v>174250</v>
      </c>
      <c r="G40" s="151">
        <f>TRUNC($C40*F40)</f>
        <v>3485000</v>
      </c>
      <c r="H40" s="150"/>
      <c r="I40" s="150"/>
      <c r="J40" s="150"/>
      <c r="K40" s="150"/>
      <c r="L40" s="152" t="s">
        <v>347</v>
      </c>
    </row>
    <row r="41" spans="1:12" hidden="1">
      <c r="A41" s="146" t="s">
        <v>348</v>
      </c>
      <c r="B41" s="147" t="s">
        <v>349</v>
      </c>
      <c r="C41" s="153">
        <f>INT(C39/2)</f>
        <v>20</v>
      </c>
      <c r="D41" s="149" t="s">
        <v>269</v>
      </c>
      <c r="E41" s="150">
        <f t="shared" si="1"/>
        <v>1448300</v>
      </c>
      <c r="F41" s="154">
        <v>72415</v>
      </c>
      <c r="G41" s="151">
        <f>TRUNC($C41*F41)</f>
        <v>1448300</v>
      </c>
      <c r="H41" s="150"/>
      <c r="I41" s="150"/>
      <c r="J41" s="154"/>
      <c r="K41" s="151"/>
      <c r="L41" s="155"/>
    </row>
    <row r="42" spans="1:12" hidden="1">
      <c r="A42" s="146" t="s">
        <v>350</v>
      </c>
      <c r="B42" s="147" t="s">
        <v>271</v>
      </c>
      <c r="C42" s="156">
        <v>1</v>
      </c>
      <c r="D42" s="149" t="s">
        <v>351</v>
      </c>
      <c r="E42" s="150">
        <f t="shared" si="1"/>
        <v>17000</v>
      </c>
      <c r="F42" s="154"/>
      <c r="G42" s="151"/>
      <c r="H42" s="150">
        <f>H273</f>
        <v>17000</v>
      </c>
      <c r="I42" s="150">
        <f>TRUNC(H42*C42)</f>
        <v>17000</v>
      </c>
      <c r="J42" s="150"/>
      <c r="K42" s="150"/>
      <c r="L42" s="155"/>
    </row>
    <row r="43" spans="1:12" hidden="1">
      <c r="A43" s="146"/>
      <c r="B43" s="147" t="s">
        <v>352</v>
      </c>
      <c r="C43" s="156">
        <v>1</v>
      </c>
      <c r="D43" s="149" t="s">
        <v>351</v>
      </c>
      <c r="E43" s="150">
        <f t="shared" si="1"/>
        <v>28000</v>
      </c>
      <c r="F43" s="154"/>
      <c r="G43" s="151"/>
      <c r="H43" s="150">
        <v>28000</v>
      </c>
      <c r="I43" s="150">
        <f>TRUNC(H43*C43)</f>
        <v>28000</v>
      </c>
      <c r="J43" s="150"/>
      <c r="K43" s="150"/>
      <c r="L43" s="155"/>
    </row>
    <row r="44" spans="1:12" hidden="1">
      <c r="A44" s="157" t="s">
        <v>353</v>
      </c>
      <c r="B44" s="147" t="s">
        <v>354</v>
      </c>
      <c r="C44" s="156">
        <v>0.04</v>
      </c>
      <c r="D44" s="149" t="s">
        <v>270</v>
      </c>
      <c r="E44" s="150">
        <f t="shared" si="1"/>
        <v>41440</v>
      </c>
      <c r="F44" s="154"/>
      <c r="G44" s="151"/>
      <c r="H44" s="151">
        <v>1036000</v>
      </c>
      <c r="I44" s="150">
        <f>TRUNC(H44*C44)</f>
        <v>41440</v>
      </c>
      <c r="J44" s="150"/>
      <c r="K44" s="150"/>
      <c r="L44" s="155"/>
    </row>
    <row r="45" spans="1:12" hidden="1">
      <c r="A45" s="146" t="s">
        <v>355</v>
      </c>
      <c r="B45" s="147"/>
      <c r="C45" s="156">
        <v>0.04</v>
      </c>
      <c r="D45" s="149" t="s">
        <v>270</v>
      </c>
      <c r="E45" s="150">
        <f t="shared" si="1"/>
        <v>22400</v>
      </c>
      <c r="F45" s="154"/>
      <c r="G45" s="151"/>
      <c r="H45" s="150">
        <v>560000</v>
      </c>
      <c r="I45" s="150">
        <f>TRUNC(H45*C45)</f>
        <v>22400</v>
      </c>
      <c r="J45" s="150"/>
      <c r="K45" s="150"/>
      <c r="L45" s="155"/>
    </row>
    <row r="46" spans="1:12" hidden="1">
      <c r="A46" s="146"/>
      <c r="B46" s="147"/>
      <c r="C46" s="156"/>
      <c r="D46" s="149"/>
      <c r="E46" s="150"/>
      <c r="F46" s="154"/>
      <c r="G46" s="151"/>
      <c r="H46" s="150"/>
      <c r="I46" s="150"/>
      <c r="J46" s="150"/>
      <c r="K46" s="150"/>
      <c r="L46" s="155"/>
    </row>
    <row r="47" spans="1:12" hidden="1">
      <c r="A47" s="146"/>
      <c r="B47" s="147"/>
      <c r="C47" s="153"/>
      <c r="D47" s="149"/>
      <c r="E47" s="150"/>
      <c r="F47" s="154"/>
      <c r="G47" s="151"/>
      <c r="H47" s="150"/>
      <c r="I47" s="150"/>
      <c r="J47" s="150"/>
      <c r="K47" s="150"/>
      <c r="L47" s="155"/>
    </row>
    <row r="48" spans="1:12" hidden="1">
      <c r="A48" s="157" t="s">
        <v>356</v>
      </c>
      <c r="B48" s="147"/>
      <c r="C48" s="156"/>
      <c r="D48" s="149"/>
      <c r="E48" s="150">
        <f>G48+I48+K48</f>
        <v>12012140</v>
      </c>
      <c r="F48" s="150"/>
      <c r="G48" s="151">
        <f>SUM(G39:G47)</f>
        <v>11903300</v>
      </c>
      <c r="H48" s="150"/>
      <c r="I48" s="151">
        <f>SUM(I39:I47)</f>
        <v>108840</v>
      </c>
      <c r="J48" s="150"/>
      <c r="K48" s="151">
        <f>SUM(K39:K47)</f>
        <v>0</v>
      </c>
      <c r="L48" s="155"/>
    </row>
    <row r="49" spans="1:12" hidden="1">
      <c r="A49" s="146"/>
      <c r="B49" s="147"/>
      <c r="C49" s="156"/>
      <c r="D49" s="149"/>
      <c r="E49" s="150"/>
      <c r="F49" s="150"/>
      <c r="G49" s="151"/>
      <c r="H49" s="150"/>
      <c r="I49" s="150"/>
      <c r="J49" s="150"/>
      <c r="K49" s="150"/>
      <c r="L49" s="155"/>
    </row>
    <row r="50" spans="1:12" hidden="1">
      <c r="A50" s="157"/>
      <c r="B50" s="147"/>
      <c r="C50" s="150"/>
      <c r="D50" s="149"/>
      <c r="E50" s="150"/>
      <c r="F50" s="150"/>
      <c r="G50" s="150"/>
      <c r="H50" s="150"/>
      <c r="I50" s="150"/>
      <c r="J50" s="150"/>
      <c r="K50" s="150"/>
      <c r="L50" s="155"/>
    </row>
    <row r="51" spans="1:12" hidden="1">
      <c r="A51" s="146"/>
      <c r="B51" s="147"/>
      <c r="C51" s="150"/>
      <c r="D51" s="149"/>
      <c r="E51" s="150"/>
      <c r="F51" s="150"/>
      <c r="G51" s="150"/>
      <c r="H51" s="150"/>
      <c r="I51" s="150"/>
      <c r="J51" s="150"/>
      <c r="K51" s="150"/>
      <c r="L51" s="155"/>
    </row>
    <row r="52" spans="1:12" hidden="1">
      <c r="A52" s="157"/>
      <c r="B52" s="147"/>
      <c r="C52" s="156"/>
      <c r="D52" s="149"/>
      <c r="E52" s="150"/>
      <c r="F52" s="150"/>
      <c r="G52" s="150"/>
      <c r="H52" s="150"/>
      <c r="I52" s="150"/>
      <c r="J52" s="150"/>
      <c r="K52" s="150"/>
      <c r="L52" s="155"/>
    </row>
    <row r="53" spans="1:12" hidden="1">
      <c r="A53" s="157" t="s">
        <v>357</v>
      </c>
      <c r="B53" s="147"/>
      <c r="C53" s="156"/>
      <c r="D53" s="149"/>
      <c r="E53" s="150"/>
      <c r="F53" s="150"/>
      <c r="G53" s="150"/>
      <c r="H53" s="150"/>
      <c r="I53" s="150"/>
      <c r="J53" s="150"/>
      <c r="K53" s="150"/>
      <c r="L53" s="155"/>
    </row>
    <row r="54" spans="1:12" hidden="1">
      <c r="A54" s="157" t="s">
        <v>358</v>
      </c>
      <c r="B54" s="147" t="s">
        <v>359</v>
      </c>
      <c r="C54" s="158">
        <v>2</v>
      </c>
      <c r="D54" s="149" t="s">
        <v>346</v>
      </c>
      <c r="E54" s="150" t="s">
        <v>360</v>
      </c>
      <c r="F54" s="150"/>
      <c r="G54" s="150"/>
      <c r="H54" s="150"/>
      <c r="I54" s="150"/>
      <c r="J54" s="150"/>
      <c r="K54" s="150"/>
      <c r="L54" s="155"/>
    </row>
    <row r="55" spans="1:12" hidden="1">
      <c r="A55" s="157" t="s">
        <v>361</v>
      </c>
      <c r="B55" s="147" t="s">
        <v>359</v>
      </c>
      <c r="C55" s="158">
        <v>38</v>
      </c>
      <c r="D55" s="149" t="s">
        <v>346</v>
      </c>
      <c r="E55" s="150" t="s">
        <v>362</v>
      </c>
      <c r="F55" s="150"/>
      <c r="G55" s="150"/>
      <c r="H55" s="150"/>
      <c r="I55" s="150"/>
      <c r="J55" s="150"/>
      <c r="K55" s="150"/>
      <c r="L55" s="155"/>
    </row>
    <row r="56" spans="1:12" hidden="1">
      <c r="A56" s="157" t="s">
        <v>363</v>
      </c>
      <c r="B56" s="147"/>
      <c r="C56" s="147">
        <f>SUM(C54:C55)</f>
        <v>40</v>
      </c>
      <c r="D56" s="156" t="s">
        <v>346</v>
      </c>
      <c r="E56" s="150"/>
      <c r="F56" s="150"/>
      <c r="G56" s="150"/>
      <c r="H56" s="150"/>
      <c r="I56" s="150"/>
      <c r="J56" s="150"/>
      <c r="K56" s="150"/>
      <c r="L56" s="155"/>
    </row>
    <row r="57" spans="1:12" hidden="1">
      <c r="A57" s="159"/>
      <c r="B57" s="160"/>
      <c r="C57" s="160"/>
      <c r="D57" s="156"/>
      <c r="E57" s="150"/>
      <c r="F57" s="150"/>
      <c r="G57" s="150"/>
      <c r="H57" s="150"/>
      <c r="I57" s="150"/>
      <c r="J57" s="150"/>
      <c r="K57" s="150"/>
      <c r="L57" s="155"/>
    </row>
    <row r="58" spans="1:12" hidden="1">
      <c r="A58" s="159"/>
      <c r="B58" s="160"/>
      <c r="C58" s="160"/>
      <c r="D58" s="156"/>
      <c r="E58" s="150"/>
      <c r="F58" s="150"/>
      <c r="G58" s="150"/>
      <c r="H58" s="150"/>
      <c r="I58" s="150"/>
      <c r="J58" s="150"/>
      <c r="K58" s="150"/>
      <c r="L58" s="155"/>
    </row>
    <row r="59" spans="1:12" hidden="1">
      <c r="A59" s="159"/>
      <c r="B59" s="160"/>
      <c r="C59" s="160"/>
      <c r="D59" s="156"/>
      <c r="E59" s="150"/>
      <c r="F59" s="150"/>
      <c r="G59" s="150"/>
      <c r="H59" s="150"/>
      <c r="I59" s="150"/>
      <c r="J59" s="150"/>
      <c r="K59" s="150"/>
      <c r="L59" s="155"/>
    </row>
    <row r="60" spans="1:12" hidden="1">
      <c r="A60" s="161" t="s">
        <v>44</v>
      </c>
      <c r="B60" s="162"/>
      <c r="C60" s="163"/>
      <c r="D60" s="164"/>
      <c r="E60" s="165">
        <f>G60+I60+K60</f>
        <v>12012140</v>
      </c>
      <c r="F60" s="165"/>
      <c r="G60" s="166">
        <f>SUM(G48,G50)</f>
        <v>11903300</v>
      </c>
      <c r="H60" s="165"/>
      <c r="I60" s="166">
        <f>SUM(I48,I50)</f>
        <v>108840</v>
      </c>
      <c r="J60" s="165"/>
      <c r="K60" s="166">
        <f>SUM(K48,K50)</f>
        <v>0</v>
      </c>
      <c r="L60" s="167"/>
    </row>
    <row r="61" spans="1:12" hidden="1"/>
    <row r="62" spans="1:12" hidden="1">
      <c r="A62" s="127" t="s">
        <v>364</v>
      </c>
    </row>
    <row r="63" spans="1:12" ht="20.25" hidden="1">
      <c r="A63" s="2142" t="s">
        <v>365</v>
      </c>
      <c r="B63" s="2142"/>
      <c r="C63" s="2142"/>
      <c r="D63" s="2142"/>
      <c r="E63" s="2142"/>
      <c r="F63" s="2142"/>
      <c r="G63" s="2142"/>
      <c r="H63" s="2142"/>
      <c r="I63" s="2142"/>
      <c r="J63" s="2142"/>
      <c r="K63" s="2142"/>
      <c r="L63" s="2142"/>
    </row>
    <row r="64" spans="1:12" hidden="1">
      <c r="A64" s="168" t="s">
        <v>45</v>
      </c>
      <c r="B64" s="169">
        <f>E88</f>
        <v>31417</v>
      </c>
      <c r="C64" s="127" t="s">
        <v>3</v>
      </c>
      <c r="K64" s="169">
        <v>5</v>
      </c>
      <c r="L64" s="127" t="s">
        <v>366</v>
      </c>
    </row>
    <row r="65" spans="1:12" hidden="1">
      <c r="A65" s="107" t="s">
        <v>39</v>
      </c>
      <c r="B65" s="107" t="s">
        <v>40</v>
      </c>
      <c r="C65" s="107" t="s">
        <v>41</v>
      </c>
      <c r="D65" s="107" t="s">
        <v>5</v>
      </c>
      <c r="E65" s="107" t="s">
        <v>42</v>
      </c>
      <c r="F65" s="2140" t="s">
        <v>367</v>
      </c>
      <c r="G65" s="2140"/>
      <c r="H65" s="2140" t="s">
        <v>368</v>
      </c>
      <c r="I65" s="2140"/>
      <c r="J65" s="2140" t="s">
        <v>369</v>
      </c>
      <c r="K65" s="2140"/>
      <c r="L65" s="107" t="s">
        <v>370</v>
      </c>
    </row>
    <row r="66" spans="1:12" hidden="1">
      <c r="A66" s="138"/>
      <c r="B66" s="138"/>
      <c r="C66" s="138"/>
      <c r="D66" s="138"/>
      <c r="E66" s="138"/>
      <c r="F66" s="108" t="s">
        <v>4</v>
      </c>
      <c r="G66" s="108" t="s">
        <v>43</v>
      </c>
      <c r="H66" s="108" t="s">
        <v>4</v>
      </c>
      <c r="I66" s="108" t="s">
        <v>43</v>
      </c>
      <c r="J66" s="108" t="s">
        <v>4</v>
      </c>
      <c r="K66" s="108" t="s">
        <v>43</v>
      </c>
      <c r="L66" s="138"/>
    </row>
    <row r="67" spans="1:12" hidden="1">
      <c r="A67" s="170" t="s">
        <v>371</v>
      </c>
      <c r="B67" s="170"/>
      <c r="C67" s="171">
        <f>1/K64*0</f>
        <v>0</v>
      </c>
      <c r="D67" s="172" t="s">
        <v>372</v>
      </c>
      <c r="E67" s="171">
        <f>G67+I67+K67</f>
        <v>0</v>
      </c>
      <c r="F67" s="171">
        <f>단가표!E6</f>
        <v>295138</v>
      </c>
      <c r="G67" s="171">
        <f>TRUNC($C67*F67)</f>
        <v>0</v>
      </c>
      <c r="H67" s="171"/>
      <c r="I67" s="171"/>
      <c r="J67" s="171"/>
      <c r="K67" s="171"/>
      <c r="L67" s="173"/>
    </row>
    <row r="68" spans="1:12" hidden="1">
      <c r="A68" s="118" t="s">
        <v>373</v>
      </c>
      <c r="B68" s="118"/>
      <c r="C68" s="174">
        <f>1/K64/1.3235</f>
        <v>0.15111446921042693</v>
      </c>
      <c r="D68" s="175" t="s">
        <v>311</v>
      </c>
      <c r="E68" s="176">
        <f>G68+I68+K68</f>
        <v>26001</v>
      </c>
      <c r="F68" s="176">
        <f>단가표!E15</f>
        <v>172068</v>
      </c>
      <c r="G68" s="176">
        <f>TRUNC($C68*F68)</f>
        <v>26001</v>
      </c>
      <c r="H68" s="176"/>
      <c r="I68" s="176"/>
      <c r="J68" s="176"/>
      <c r="K68" s="176"/>
      <c r="L68" s="123"/>
    </row>
    <row r="69" spans="1:12" hidden="1">
      <c r="A69" s="118" t="s">
        <v>374</v>
      </c>
      <c r="B69" s="118" t="s">
        <v>375</v>
      </c>
      <c r="C69" s="174">
        <f>0.01</f>
        <v>0.01</v>
      </c>
      <c r="D69" s="175" t="s">
        <v>317</v>
      </c>
      <c r="E69" s="176">
        <f>G69+I69+K69</f>
        <v>180</v>
      </c>
      <c r="F69" s="176"/>
      <c r="G69" s="176">
        <f>TRUNC($C69*F69)</f>
        <v>0</v>
      </c>
      <c r="H69" s="176">
        <v>18000</v>
      </c>
      <c r="I69" s="176">
        <f>TRUNC(C69*H69)</f>
        <v>180</v>
      </c>
      <c r="J69" s="176"/>
      <c r="K69" s="176"/>
      <c r="L69" s="123"/>
    </row>
    <row r="70" spans="1:12" hidden="1">
      <c r="A70" s="118" t="s">
        <v>316</v>
      </c>
      <c r="B70" s="118"/>
      <c r="C70" s="174">
        <f>1/K64*0</f>
        <v>0</v>
      </c>
      <c r="D70" s="175" t="s">
        <v>317</v>
      </c>
      <c r="E70" s="176">
        <f>G70+I70+K70</f>
        <v>0</v>
      </c>
      <c r="F70" s="176"/>
      <c r="G70" s="176">
        <f>TRUNC($C70*F70)</f>
        <v>0</v>
      </c>
      <c r="H70" s="176"/>
      <c r="I70" s="176"/>
      <c r="J70" s="176">
        <v>0</v>
      </c>
      <c r="K70" s="176">
        <f>TRUNC(C70*J70)</f>
        <v>0</v>
      </c>
      <c r="L70" s="123"/>
    </row>
    <row r="71" spans="1:12" hidden="1">
      <c r="A71" s="118" t="s">
        <v>376</v>
      </c>
      <c r="B71" s="118" t="s">
        <v>377</v>
      </c>
      <c r="C71" s="174">
        <f>1/K64*0</f>
        <v>0</v>
      </c>
      <c r="D71" s="175" t="s">
        <v>13</v>
      </c>
      <c r="E71" s="176">
        <f>G71+I71+K71</f>
        <v>0</v>
      </c>
      <c r="F71" s="176"/>
      <c r="G71" s="176">
        <f>TRUNC($C71*F71)</f>
        <v>0</v>
      </c>
      <c r="H71" s="176"/>
      <c r="I71" s="176"/>
      <c r="J71" s="176">
        <v>0</v>
      </c>
      <c r="K71" s="176">
        <f>TRUNC(C71*J71)</f>
        <v>0</v>
      </c>
      <c r="L71" s="123"/>
    </row>
    <row r="72" spans="1:12" hidden="1">
      <c r="A72" s="118"/>
      <c r="B72" s="118"/>
      <c r="C72" s="123"/>
      <c r="D72" s="120"/>
      <c r="E72" s="123"/>
      <c r="F72" s="123"/>
      <c r="G72" s="123"/>
      <c r="H72" s="123"/>
      <c r="I72" s="123"/>
      <c r="J72" s="123"/>
      <c r="K72" s="123"/>
      <c r="L72" s="123"/>
    </row>
    <row r="73" spans="1:12" hidden="1">
      <c r="A73" s="118"/>
      <c r="B73" s="118"/>
      <c r="C73" s="123"/>
      <c r="D73" s="120"/>
      <c r="E73" s="123"/>
      <c r="F73" s="123"/>
      <c r="G73" s="123"/>
      <c r="H73" s="123"/>
      <c r="I73" s="123"/>
      <c r="J73" s="123"/>
      <c r="K73" s="123"/>
      <c r="L73" s="123"/>
    </row>
    <row r="74" spans="1:12" hidden="1">
      <c r="A74" s="118"/>
      <c r="B74" s="118"/>
      <c r="C74" s="123"/>
      <c r="D74" s="120"/>
      <c r="E74" s="123"/>
      <c r="F74" s="123"/>
      <c r="G74" s="123"/>
      <c r="H74" s="123"/>
      <c r="I74" s="123"/>
      <c r="J74" s="123"/>
      <c r="K74" s="123"/>
      <c r="L74" s="123"/>
    </row>
    <row r="75" spans="1:12" hidden="1">
      <c r="A75" s="118" t="s">
        <v>378</v>
      </c>
      <c r="B75" s="118"/>
      <c r="C75" s="123"/>
      <c r="D75" s="120"/>
      <c r="E75" s="123">
        <f>+G75+I75+K75</f>
        <v>26181</v>
      </c>
      <c r="F75" s="123"/>
      <c r="G75" s="123">
        <f>SUM(G67:G72)</f>
        <v>26001</v>
      </c>
      <c r="H75" s="123"/>
      <c r="I75" s="123">
        <f>SUM(I67:I72)</f>
        <v>180</v>
      </c>
      <c r="J75" s="123"/>
      <c r="K75" s="123">
        <f>SUM(K67:K72)</f>
        <v>0</v>
      </c>
      <c r="L75" s="123"/>
    </row>
    <row r="76" spans="1:12" hidden="1">
      <c r="A76" s="118"/>
      <c r="B76" s="118"/>
      <c r="C76" s="123"/>
      <c r="D76" s="120"/>
      <c r="E76" s="123"/>
      <c r="F76" s="123"/>
      <c r="G76" s="123"/>
      <c r="H76" s="123"/>
      <c r="I76" s="123"/>
      <c r="J76" s="123"/>
      <c r="K76" s="123"/>
      <c r="L76" s="123"/>
    </row>
    <row r="77" spans="1:12" hidden="1">
      <c r="A77" s="118" t="s">
        <v>379</v>
      </c>
      <c r="B77" s="118"/>
      <c r="C77" s="177">
        <v>20</v>
      </c>
      <c r="D77" s="120" t="s">
        <v>380</v>
      </c>
      <c r="E77" s="123">
        <f>+G77+I77+K77</f>
        <v>5236</v>
      </c>
      <c r="F77" s="123">
        <f>+G75</f>
        <v>26001</v>
      </c>
      <c r="G77" s="123">
        <f>TRUNC($C77%*F77)</f>
        <v>5200</v>
      </c>
      <c r="H77" s="123">
        <f>I75</f>
        <v>180</v>
      </c>
      <c r="I77" s="123">
        <f>TRUNC($C77%*H77)</f>
        <v>36</v>
      </c>
      <c r="J77" s="123">
        <f>K75</f>
        <v>0</v>
      </c>
      <c r="K77" s="123">
        <f>TRUNC($C77%*J77)</f>
        <v>0</v>
      </c>
      <c r="L77" s="123"/>
    </row>
    <row r="78" spans="1:12" hidden="1">
      <c r="A78" s="118"/>
      <c r="B78" s="118"/>
      <c r="C78" s="118"/>
      <c r="D78" s="120"/>
      <c r="E78" s="123"/>
      <c r="F78" s="123"/>
      <c r="G78" s="123"/>
      <c r="H78" s="123"/>
      <c r="I78" s="123"/>
      <c r="J78" s="123"/>
      <c r="K78" s="123"/>
      <c r="L78" s="123"/>
    </row>
    <row r="79" spans="1:12" hidden="1">
      <c r="A79" s="118"/>
      <c r="B79" s="118"/>
      <c r="C79" s="118"/>
      <c r="D79" s="120"/>
      <c r="E79" s="123"/>
      <c r="F79" s="123"/>
      <c r="G79" s="123"/>
      <c r="H79" s="123"/>
      <c r="I79" s="123"/>
      <c r="J79" s="123"/>
      <c r="K79" s="123"/>
      <c r="L79" s="123"/>
    </row>
    <row r="80" spans="1:12" hidden="1">
      <c r="A80" s="118" t="s">
        <v>381</v>
      </c>
      <c r="B80" s="118"/>
      <c r="C80" s="118"/>
      <c r="D80" s="118"/>
      <c r="E80" s="118"/>
      <c r="F80" s="118"/>
      <c r="G80" s="118"/>
      <c r="H80" s="118"/>
      <c r="I80" s="118"/>
      <c r="J80" s="118"/>
      <c r="K80" s="118"/>
      <c r="L80" s="118"/>
    </row>
    <row r="81" spans="1:12" hidden="1">
      <c r="A81" s="118" t="s">
        <v>382</v>
      </c>
      <c r="B81" s="118"/>
      <c r="C81" s="118"/>
      <c r="D81" s="118"/>
      <c r="E81" s="118"/>
      <c r="F81" s="118"/>
      <c r="G81" s="118"/>
      <c r="H81" s="118"/>
      <c r="I81" s="118"/>
      <c r="J81" s="118"/>
      <c r="K81" s="118"/>
      <c r="L81" s="118"/>
    </row>
    <row r="82" spans="1:12" hidden="1">
      <c r="A82" s="118" t="s">
        <v>383</v>
      </c>
      <c r="B82" s="118"/>
      <c r="C82" s="118"/>
      <c r="D82" s="118"/>
      <c r="E82" s="118"/>
      <c r="F82" s="118"/>
      <c r="G82" s="118"/>
      <c r="H82" s="118"/>
      <c r="I82" s="118"/>
      <c r="J82" s="118"/>
      <c r="K82" s="118"/>
      <c r="L82" s="118"/>
    </row>
    <row r="83" spans="1:12" hidden="1">
      <c r="A83" s="118" t="s">
        <v>384</v>
      </c>
      <c r="B83" s="118"/>
      <c r="C83" s="118"/>
      <c r="D83" s="118"/>
      <c r="E83" s="118"/>
      <c r="F83" s="118"/>
      <c r="G83" s="118"/>
      <c r="H83" s="118"/>
      <c r="I83" s="118"/>
      <c r="J83" s="118"/>
      <c r="K83" s="118"/>
      <c r="L83" s="118"/>
    </row>
    <row r="84" spans="1:12" hidden="1">
      <c r="A84" s="118"/>
      <c r="B84" s="118"/>
      <c r="C84" s="118"/>
      <c r="D84" s="118"/>
      <c r="E84" s="118"/>
      <c r="F84" s="118"/>
      <c r="G84" s="118"/>
      <c r="H84" s="118"/>
      <c r="I84" s="118"/>
      <c r="J84" s="118"/>
      <c r="K84" s="118"/>
      <c r="L84" s="118"/>
    </row>
    <row r="85" spans="1:12" hidden="1">
      <c r="A85" s="118"/>
      <c r="B85" s="118"/>
      <c r="C85" s="118"/>
      <c r="D85" s="118"/>
      <c r="E85" s="118"/>
      <c r="F85" s="118"/>
      <c r="G85" s="118"/>
      <c r="H85" s="118"/>
      <c r="I85" s="118"/>
      <c r="J85" s="118"/>
      <c r="K85" s="118"/>
      <c r="L85" s="118"/>
    </row>
    <row r="86" spans="1:12" hidden="1">
      <c r="A86" s="118"/>
      <c r="B86" s="118"/>
      <c r="C86" s="118"/>
      <c r="D86" s="118"/>
      <c r="E86" s="118"/>
      <c r="F86" s="118"/>
      <c r="G86" s="118"/>
      <c r="H86" s="118"/>
      <c r="I86" s="118"/>
      <c r="J86" s="118"/>
      <c r="K86" s="118"/>
      <c r="L86" s="118"/>
    </row>
    <row r="87" spans="1:12" hidden="1">
      <c r="A87" s="178"/>
      <c r="B87" s="178"/>
      <c r="C87" s="178"/>
      <c r="D87" s="178"/>
      <c r="E87" s="178"/>
      <c r="F87" s="178"/>
      <c r="G87" s="178"/>
      <c r="H87" s="178"/>
      <c r="I87" s="178"/>
      <c r="J87" s="178"/>
      <c r="K87" s="178"/>
      <c r="L87" s="178"/>
    </row>
    <row r="88" spans="1:12" hidden="1">
      <c r="A88" s="108" t="s">
        <v>44</v>
      </c>
      <c r="B88" s="125"/>
      <c r="C88" s="126"/>
      <c r="D88" s="126"/>
      <c r="E88" s="126">
        <f>+G88+I88+K88</f>
        <v>31417</v>
      </c>
      <c r="F88" s="126"/>
      <c r="G88" s="126">
        <f>G75+G77</f>
        <v>31201</v>
      </c>
      <c r="H88" s="126"/>
      <c r="I88" s="126">
        <f>I75+I77</f>
        <v>216</v>
      </c>
      <c r="J88" s="126"/>
      <c r="K88" s="126">
        <f>K75+K77</f>
        <v>0</v>
      </c>
      <c r="L88" s="126"/>
    </row>
    <row r="89" spans="1:12" hidden="1">
      <c r="A89" s="127" t="s">
        <v>385</v>
      </c>
    </row>
    <row r="90" spans="1:12" ht="20.25" hidden="1">
      <c r="A90" s="2142" t="s">
        <v>386</v>
      </c>
      <c r="B90" s="2142"/>
      <c r="C90" s="2142"/>
      <c r="D90" s="2142"/>
      <c r="E90" s="2142"/>
      <c r="F90" s="2142"/>
      <c r="G90" s="2142"/>
      <c r="H90" s="2142"/>
      <c r="I90" s="2142"/>
      <c r="J90" s="2142"/>
      <c r="K90" s="2142"/>
      <c r="L90" s="2142"/>
    </row>
    <row r="91" spans="1:12" hidden="1">
      <c r="A91" s="168" t="s">
        <v>45</v>
      </c>
      <c r="B91" s="169">
        <f>E115</f>
        <v>40651</v>
      </c>
      <c r="C91" s="127" t="s">
        <v>3</v>
      </c>
      <c r="K91" s="169">
        <v>10</v>
      </c>
      <c r="L91" s="127" t="s">
        <v>387</v>
      </c>
    </row>
    <row r="92" spans="1:12" hidden="1">
      <c r="A92" s="107" t="s">
        <v>39</v>
      </c>
      <c r="B92" s="107" t="s">
        <v>40</v>
      </c>
      <c r="C92" s="107" t="s">
        <v>41</v>
      </c>
      <c r="D92" s="107" t="s">
        <v>5</v>
      </c>
      <c r="E92" s="107" t="s">
        <v>42</v>
      </c>
      <c r="F92" s="2140" t="s">
        <v>388</v>
      </c>
      <c r="G92" s="2140"/>
      <c r="H92" s="2140" t="s">
        <v>389</v>
      </c>
      <c r="I92" s="2140"/>
      <c r="J92" s="2140" t="s">
        <v>390</v>
      </c>
      <c r="K92" s="2140"/>
      <c r="L92" s="107" t="s">
        <v>391</v>
      </c>
    </row>
    <row r="93" spans="1:12" hidden="1">
      <c r="A93" s="138"/>
      <c r="B93" s="138"/>
      <c r="C93" s="138"/>
      <c r="D93" s="138"/>
      <c r="E93" s="138"/>
      <c r="F93" s="108" t="s">
        <v>4</v>
      </c>
      <c r="G93" s="108" t="s">
        <v>43</v>
      </c>
      <c r="H93" s="108" t="s">
        <v>4</v>
      </c>
      <c r="I93" s="108" t="s">
        <v>43</v>
      </c>
      <c r="J93" s="108" t="s">
        <v>4</v>
      </c>
      <c r="K93" s="108" t="s">
        <v>43</v>
      </c>
      <c r="L93" s="138"/>
    </row>
    <row r="94" spans="1:12" hidden="1">
      <c r="A94" s="170" t="s">
        <v>392</v>
      </c>
      <c r="B94" s="170"/>
      <c r="C94" s="179">
        <f>0.5/K91</f>
        <v>0.05</v>
      </c>
      <c r="D94" s="107" t="s">
        <v>393</v>
      </c>
      <c r="E94" s="173">
        <f>G94+I94+K94</f>
        <v>14756</v>
      </c>
      <c r="F94" s="173">
        <f>F67</f>
        <v>295138</v>
      </c>
      <c r="G94" s="173">
        <f>TRUNC($C94*F94)</f>
        <v>14756</v>
      </c>
      <c r="H94" s="173"/>
      <c r="I94" s="173"/>
      <c r="J94" s="173"/>
      <c r="K94" s="173"/>
      <c r="L94" s="173"/>
    </row>
    <row r="95" spans="1:12" hidden="1">
      <c r="A95" s="118" t="s">
        <v>394</v>
      </c>
      <c r="B95" s="118"/>
      <c r="C95" s="177">
        <f>2/K91</f>
        <v>0.2</v>
      </c>
      <c r="D95" s="120" t="s">
        <v>395</v>
      </c>
      <c r="E95" s="123">
        <f>G95+I95+K95</f>
        <v>14483</v>
      </c>
      <c r="F95" s="123">
        <v>72415</v>
      </c>
      <c r="G95" s="123">
        <f>TRUNC($C95*F95)</f>
        <v>14483</v>
      </c>
      <c r="H95" s="123"/>
      <c r="I95" s="123"/>
      <c r="J95" s="123"/>
      <c r="K95" s="123"/>
      <c r="L95" s="123"/>
    </row>
    <row r="96" spans="1:12" hidden="1">
      <c r="A96" s="118" t="s">
        <v>396</v>
      </c>
      <c r="B96" s="118" t="s">
        <v>397</v>
      </c>
      <c r="C96" s="180">
        <v>5.0000000000000001E-3</v>
      </c>
      <c r="D96" s="120" t="s">
        <v>398</v>
      </c>
      <c r="E96" s="123">
        <f>G96+I96+K96</f>
        <v>78</v>
      </c>
      <c r="F96" s="123"/>
      <c r="G96" s="123">
        <f>TRUNC($C96*F96)</f>
        <v>0</v>
      </c>
      <c r="H96" s="123">
        <v>15600</v>
      </c>
      <c r="I96" s="123">
        <f>TRUNC(C96*H96)</f>
        <v>78</v>
      </c>
      <c r="J96" s="123"/>
      <c r="K96" s="123"/>
      <c r="L96" s="123"/>
    </row>
    <row r="97" spans="1:12" hidden="1">
      <c r="A97" s="118" t="s">
        <v>399</v>
      </c>
      <c r="B97" s="118" t="s">
        <v>400</v>
      </c>
      <c r="C97" s="177">
        <f>1/K91</f>
        <v>0.1</v>
      </c>
      <c r="D97" s="120" t="s">
        <v>401</v>
      </c>
      <c r="E97" s="123">
        <f>G97+I97+K97</f>
        <v>4560</v>
      </c>
      <c r="F97" s="123"/>
      <c r="G97" s="123">
        <f>TRUNC($C97*F97)</f>
        <v>0</v>
      </c>
      <c r="H97" s="123"/>
      <c r="I97" s="123"/>
      <c r="J97" s="123">
        <v>45600</v>
      </c>
      <c r="K97" s="123">
        <f>TRUNC(C97*J97)</f>
        <v>4560</v>
      </c>
      <c r="L97" s="123"/>
    </row>
    <row r="98" spans="1:12" hidden="1">
      <c r="A98" s="118"/>
      <c r="B98" s="118"/>
      <c r="C98" s="123"/>
      <c r="D98" s="120"/>
      <c r="E98" s="123"/>
      <c r="F98" s="123"/>
      <c r="G98" s="123"/>
      <c r="H98" s="123"/>
      <c r="I98" s="123"/>
      <c r="J98" s="123"/>
      <c r="K98" s="123"/>
      <c r="L98" s="123"/>
    </row>
    <row r="99" spans="1:12" hidden="1">
      <c r="A99" s="118"/>
      <c r="B99" s="118"/>
      <c r="C99" s="123"/>
      <c r="D99" s="120"/>
      <c r="E99" s="123"/>
      <c r="F99" s="123"/>
      <c r="G99" s="123"/>
      <c r="H99" s="123"/>
      <c r="I99" s="123"/>
      <c r="J99" s="123"/>
      <c r="K99" s="123"/>
      <c r="L99" s="123"/>
    </row>
    <row r="100" spans="1:12" hidden="1">
      <c r="A100" s="118"/>
      <c r="B100" s="118"/>
      <c r="C100" s="123"/>
      <c r="D100" s="120"/>
      <c r="E100" s="123"/>
      <c r="F100" s="123"/>
      <c r="G100" s="123"/>
      <c r="H100" s="123"/>
      <c r="I100" s="123"/>
      <c r="J100" s="123"/>
      <c r="K100" s="123"/>
      <c r="L100" s="123"/>
    </row>
    <row r="101" spans="1:12" hidden="1">
      <c r="A101" s="118"/>
      <c r="B101" s="118"/>
      <c r="C101" s="123"/>
      <c r="D101" s="120"/>
      <c r="E101" s="123"/>
      <c r="F101" s="123"/>
      <c r="G101" s="123"/>
      <c r="H101" s="123"/>
      <c r="I101" s="123"/>
      <c r="J101" s="123"/>
      <c r="K101" s="123"/>
      <c r="L101" s="123"/>
    </row>
    <row r="102" spans="1:12" hidden="1">
      <c r="A102" s="118" t="s">
        <v>402</v>
      </c>
      <c r="B102" s="118"/>
      <c r="C102" s="123"/>
      <c r="D102" s="120"/>
      <c r="E102" s="123">
        <f>+G102+I102+K102</f>
        <v>33877</v>
      </c>
      <c r="F102" s="123"/>
      <c r="G102" s="123">
        <f>SUM(G94:G99)</f>
        <v>29239</v>
      </c>
      <c r="H102" s="123"/>
      <c r="I102" s="123">
        <f>SUM(I94:I99)</f>
        <v>78</v>
      </c>
      <c r="J102" s="123"/>
      <c r="K102" s="123">
        <f>SUM(K94:K99)</f>
        <v>4560</v>
      </c>
      <c r="L102" s="123"/>
    </row>
    <row r="103" spans="1:12" hidden="1">
      <c r="A103" s="118"/>
      <c r="B103" s="118"/>
      <c r="C103" s="123"/>
      <c r="D103" s="120"/>
      <c r="E103" s="123"/>
      <c r="F103" s="123"/>
      <c r="G103" s="123"/>
      <c r="H103" s="123"/>
      <c r="I103" s="123"/>
      <c r="J103" s="123"/>
      <c r="K103" s="123"/>
      <c r="L103" s="123"/>
    </row>
    <row r="104" spans="1:12" hidden="1">
      <c r="A104" s="118" t="s">
        <v>403</v>
      </c>
      <c r="B104" s="118"/>
      <c r="C104" s="177">
        <v>20</v>
      </c>
      <c r="D104" s="120" t="s">
        <v>404</v>
      </c>
      <c r="E104" s="123">
        <f>+G104+I104+K104</f>
        <v>6774</v>
      </c>
      <c r="F104" s="123">
        <f>+G102</f>
        <v>29239</v>
      </c>
      <c r="G104" s="123">
        <f>TRUNC($C104%*F104)</f>
        <v>5847</v>
      </c>
      <c r="H104" s="123">
        <f>I102</f>
        <v>78</v>
      </c>
      <c r="I104" s="123">
        <f>TRUNC($C104%*H104)</f>
        <v>15</v>
      </c>
      <c r="J104" s="123">
        <f>K102</f>
        <v>4560</v>
      </c>
      <c r="K104" s="123">
        <f>TRUNC($C104%*J104)</f>
        <v>912</v>
      </c>
      <c r="L104" s="123"/>
    </row>
    <row r="105" spans="1:12" hidden="1">
      <c r="A105" s="118"/>
      <c r="B105" s="118"/>
      <c r="C105" s="118"/>
      <c r="D105" s="120"/>
      <c r="E105" s="123"/>
      <c r="F105" s="123"/>
      <c r="G105" s="123"/>
      <c r="H105" s="123"/>
      <c r="I105" s="123"/>
      <c r="J105" s="123"/>
      <c r="K105" s="123"/>
      <c r="L105" s="123"/>
    </row>
    <row r="106" spans="1:12" hidden="1">
      <c r="A106" s="118"/>
      <c r="B106" s="118"/>
      <c r="C106" s="118"/>
      <c r="D106" s="120"/>
      <c r="E106" s="123"/>
      <c r="F106" s="123"/>
      <c r="G106" s="123"/>
      <c r="H106" s="123"/>
      <c r="I106" s="123"/>
      <c r="J106" s="123"/>
      <c r="K106" s="123"/>
      <c r="L106" s="123"/>
    </row>
    <row r="107" spans="1:12" hidden="1">
      <c r="A107" s="118" t="s">
        <v>381</v>
      </c>
      <c r="B107" s="118"/>
      <c r="C107" s="118"/>
      <c r="D107" s="118"/>
      <c r="E107" s="118"/>
      <c r="F107" s="118"/>
      <c r="G107" s="118"/>
      <c r="H107" s="118"/>
      <c r="I107" s="118"/>
      <c r="J107" s="118"/>
      <c r="K107" s="118"/>
      <c r="L107" s="118"/>
    </row>
    <row r="108" spans="1:12" hidden="1">
      <c r="A108" s="118"/>
      <c r="B108" s="118"/>
      <c r="C108" s="118"/>
      <c r="D108" s="118"/>
      <c r="E108" s="118"/>
      <c r="F108" s="118"/>
      <c r="G108" s="118"/>
      <c r="H108" s="118"/>
      <c r="I108" s="118"/>
      <c r="J108" s="118"/>
      <c r="K108" s="118"/>
      <c r="L108" s="118"/>
    </row>
    <row r="109" spans="1:12" hidden="1">
      <c r="A109" s="118" t="s">
        <v>405</v>
      </c>
      <c r="B109" s="118"/>
      <c r="C109" s="118"/>
      <c r="D109" s="118"/>
      <c r="E109" s="118"/>
      <c r="F109" s="118"/>
      <c r="G109" s="118"/>
      <c r="H109" s="118"/>
      <c r="I109" s="118"/>
      <c r="J109" s="118"/>
      <c r="K109" s="118"/>
      <c r="L109" s="118"/>
    </row>
    <row r="110" spans="1:12" hidden="1">
      <c r="A110" s="118" t="s">
        <v>406</v>
      </c>
      <c r="B110" s="118"/>
      <c r="C110" s="118"/>
      <c r="D110" s="118"/>
      <c r="E110" s="118"/>
      <c r="F110" s="118"/>
      <c r="G110" s="118"/>
      <c r="H110" s="118"/>
      <c r="I110" s="118"/>
      <c r="J110" s="118"/>
      <c r="K110" s="118"/>
      <c r="L110" s="118"/>
    </row>
    <row r="111" spans="1:12" hidden="1">
      <c r="A111" s="118" t="s">
        <v>407</v>
      </c>
      <c r="B111" s="118"/>
      <c r="C111" s="118"/>
      <c r="D111" s="118"/>
      <c r="E111" s="118"/>
      <c r="F111" s="118"/>
      <c r="G111" s="118"/>
      <c r="H111" s="118"/>
      <c r="I111" s="118"/>
      <c r="J111" s="118"/>
      <c r="K111" s="118"/>
      <c r="L111" s="118"/>
    </row>
    <row r="112" spans="1:12" hidden="1">
      <c r="A112" s="118"/>
      <c r="B112" s="118"/>
      <c r="C112" s="118"/>
      <c r="D112" s="118"/>
      <c r="E112" s="118"/>
      <c r="F112" s="118"/>
      <c r="G112" s="118"/>
      <c r="H112" s="118"/>
      <c r="I112" s="118"/>
      <c r="J112" s="118"/>
      <c r="K112" s="118"/>
      <c r="L112" s="118"/>
    </row>
    <row r="113" spans="1:12" hidden="1">
      <c r="A113" s="118"/>
      <c r="B113" s="118"/>
      <c r="C113" s="118"/>
      <c r="D113" s="118"/>
      <c r="E113" s="118"/>
      <c r="F113" s="118"/>
      <c r="G113" s="118"/>
      <c r="H113" s="118"/>
      <c r="I113" s="118"/>
      <c r="J113" s="118"/>
      <c r="K113" s="118"/>
      <c r="L113" s="118"/>
    </row>
    <row r="114" spans="1:12" hidden="1">
      <c r="A114" s="178"/>
      <c r="B114" s="178"/>
      <c r="C114" s="178"/>
      <c r="D114" s="178"/>
      <c r="E114" s="178"/>
      <c r="F114" s="178"/>
      <c r="G114" s="178"/>
      <c r="H114" s="178"/>
      <c r="I114" s="178"/>
      <c r="J114" s="178"/>
      <c r="K114" s="178"/>
      <c r="L114" s="178"/>
    </row>
    <row r="115" spans="1:12" hidden="1">
      <c r="A115" s="125" t="s">
        <v>44</v>
      </c>
      <c r="B115" s="125"/>
      <c r="C115" s="126"/>
      <c r="D115" s="126"/>
      <c r="E115" s="126">
        <f>+G115+I115+K115</f>
        <v>40651</v>
      </c>
      <c r="F115" s="126"/>
      <c r="G115" s="126">
        <f>G102+G104</f>
        <v>35086</v>
      </c>
      <c r="H115" s="126"/>
      <c r="I115" s="126">
        <f>I102+I104</f>
        <v>93</v>
      </c>
      <c r="J115" s="126"/>
      <c r="K115" s="126">
        <f>K102+K104</f>
        <v>5472</v>
      </c>
      <c r="L115" s="126"/>
    </row>
    <row r="116" spans="1:12" hidden="1"/>
    <row r="117" spans="1:12" hidden="1">
      <c r="A117" s="127" t="s">
        <v>408</v>
      </c>
    </row>
    <row r="118" spans="1:12" ht="20.25" hidden="1">
      <c r="A118" s="2142" t="s">
        <v>409</v>
      </c>
      <c r="B118" s="2142"/>
      <c r="C118" s="2142"/>
      <c r="D118" s="2142"/>
      <c r="E118" s="2142"/>
      <c r="F118" s="2142"/>
      <c r="G118" s="2142"/>
      <c r="H118" s="2142"/>
      <c r="I118" s="2142"/>
      <c r="J118" s="2142"/>
      <c r="K118" s="2142"/>
      <c r="L118" s="2142"/>
    </row>
    <row r="119" spans="1:12" hidden="1">
      <c r="A119" s="168" t="s">
        <v>45</v>
      </c>
      <c r="B119" s="169" t="e">
        <f>E143</f>
        <v>#REF!</v>
      </c>
      <c r="C119" s="127" t="s">
        <v>3</v>
      </c>
      <c r="K119" s="169">
        <v>10</v>
      </c>
      <c r="L119" s="127" t="s">
        <v>387</v>
      </c>
    </row>
    <row r="120" spans="1:12" hidden="1">
      <c r="A120" s="107" t="s">
        <v>39</v>
      </c>
      <c r="B120" s="107" t="s">
        <v>40</v>
      </c>
      <c r="C120" s="107" t="s">
        <v>41</v>
      </c>
      <c r="D120" s="107" t="s">
        <v>5</v>
      </c>
      <c r="E120" s="107" t="s">
        <v>42</v>
      </c>
      <c r="F120" s="2140" t="s">
        <v>388</v>
      </c>
      <c r="G120" s="2140"/>
      <c r="H120" s="2140" t="s">
        <v>389</v>
      </c>
      <c r="I120" s="2140"/>
      <c r="J120" s="2140" t="s">
        <v>390</v>
      </c>
      <c r="K120" s="2140"/>
      <c r="L120" s="107" t="s">
        <v>391</v>
      </c>
    </row>
    <row r="121" spans="1:12" hidden="1">
      <c r="A121" s="138"/>
      <c r="B121" s="138"/>
      <c r="C121" s="138"/>
      <c r="D121" s="138"/>
      <c r="E121" s="138"/>
      <c r="F121" s="108" t="s">
        <v>4</v>
      </c>
      <c r="G121" s="108" t="s">
        <v>43</v>
      </c>
      <c r="H121" s="108" t="s">
        <v>4</v>
      </c>
      <c r="I121" s="108" t="s">
        <v>43</v>
      </c>
      <c r="J121" s="108" t="s">
        <v>4</v>
      </c>
      <c r="K121" s="108" t="s">
        <v>43</v>
      </c>
      <c r="L121" s="138"/>
    </row>
    <row r="122" spans="1:12" hidden="1">
      <c r="A122" s="170" t="s">
        <v>392</v>
      </c>
      <c r="B122" s="170"/>
      <c r="C122" s="179">
        <f>(0.5*0)/K119</f>
        <v>0</v>
      </c>
      <c r="D122" s="107" t="s">
        <v>393</v>
      </c>
      <c r="E122" s="173">
        <f>G122+I122+K122</f>
        <v>0</v>
      </c>
      <c r="F122" s="173">
        <v>186890</v>
      </c>
      <c r="G122" s="173">
        <f>TRUNC($C122*F122)</f>
        <v>0</v>
      </c>
      <c r="H122" s="173"/>
      <c r="I122" s="173"/>
      <c r="J122" s="173"/>
      <c r="K122" s="173"/>
      <c r="L122" s="173"/>
    </row>
    <row r="123" spans="1:12" hidden="1">
      <c r="A123" s="118" t="s">
        <v>394</v>
      </c>
      <c r="B123" s="118"/>
      <c r="C123" s="177">
        <f>2/K119</f>
        <v>0.2</v>
      </c>
      <c r="D123" s="120" t="s">
        <v>393</v>
      </c>
      <c r="E123" s="123">
        <f>G123+I123+K123</f>
        <v>18867</v>
      </c>
      <c r="F123" s="123">
        <v>94338</v>
      </c>
      <c r="G123" s="123">
        <f>TRUNC($C123*F123)</f>
        <v>18867</v>
      </c>
      <c r="H123" s="123"/>
      <c r="I123" s="123"/>
      <c r="J123" s="123">
        <f>J68</f>
        <v>0</v>
      </c>
      <c r="K123" s="123">
        <f>TRUNC(C123*J123)</f>
        <v>0</v>
      </c>
      <c r="L123" s="123"/>
    </row>
    <row r="124" spans="1:12" hidden="1">
      <c r="A124" s="118" t="s">
        <v>410</v>
      </c>
      <c r="B124" s="118" t="s">
        <v>411</v>
      </c>
      <c r="C124" s="180">
        <v>1</v>
      </c>
      <c r="D124" s="120" t="s">
        <v>412</v>
      </c>
      <c r="E124" s="123">
        <f>G124+I124+K124</f>
        <v>0</v>
      </c>
      <c r="F124" s="123"/>
      <c r="G124" s="123">
        <f>TRUNC($C124*F124)</f>
        <v>0</v>
      </c>
      <c r="H124" s="123">
        <f>M124</f>
        <v>0</v>
      </c>
      <c r="I124" s="123">
        <f>TRUNC(C124*H124)</f>
        <v>0</v>
      </c>
      <c r="J124" s="123"/>
      <c r="K124" s="123"/>
      <c r="L124" s="123"/>
    </row>
    <row r="125" spans="1:12" hidden="1">
      <c r="A125" s="118" t="s">
        <v>413</v>
      </c>
      <c r="B125" s="118" t="s">
        <v>414</v>
      </c>
      <c r="C125" s="177">
        <f>1/K119</f>
        <v>0.1</v>
      </c>
      <c r="D125" s="120" t="s">
        <v>398</v>
      </c>
      <c r="E125" s="123" t="e">
        <f>G125+I125+K125</f>
        <v>#REF!</v>
      </c>
      <c r="F125" s="123"/>
      <c r="G125" s="123">
        <f>TRUNC($C125*F125)</f>
        <v>0</v>
      </c>
      <c r="H125" s="123"/>
      <c r="I125" s="123"/>
      <c r="J125" s="123" t="e">
        <v>#REF!</v>
      </c>
      <c r="K125" s="123" t="e">
        <f>TRUNC(C125*J125)</f>
        <v>#REF!</v>
      </c>
      <c r="L125" s="181"/>
    </row>
    <row r="126" spans="1:12" hidden="1">
      <c r="A126" s="118" t="s">
        <v>415</v>
      </c>
      <c r="B126" s="118" t="s">
        <v>416</v>
      </c>
      <c r="C126" s="177">
        <f>1/K119</f>
        <v>0.1</v>
      </c>
      <c r="D126" s="120" t="s">
        <v>417</v>
      </c>
      <c r="E126" s="123" t="e">
        <f>G126+I126+K126</f>
        <v>#REF!</v>
      </c>
      <c r="F126" s="123"/>
      <c r="G126" s="123">
        <f>TRUNC($C126*F126)</f>
        <v>0</v>
      </c>
      <c r="H126" s="123"/>
      <c r="I126" s="123"/>
      <c r="J126" s="123" t="e">
        <v>#REF!</v>
      </c>
      <c r="K126" s="123" t="e">
        <f>TRUNC(C126*J126)</f>
        <v>#REF!</v>
      </c>
      <c r="L126" s="123"/>
    </row>
    <row r="127" spans="1:12" hidden="1">
      <c r="A127" s="118"/>
      <c r="B127" s="118"/>
      <c r="C127" s="123"/>
      <c r="D127" s="120"/>
      <c r="E127" s="123"/>
      <c r="F127" s="123"/>
      <c r="G127" s="123"/>
      <c r="H127" s="123"/>
      <c r="I127" s="123"/>
      <c r="J127" s="123"/>
      <c r="K127" s="123"/>
      <c r="L127" s="123"/>
    </row>
    <row r="128" spans="1:12" hidden="1">
      <c r="A128" s="118"/>
      <c r="B128" s="118"/>
      <c r="C128" s="123"/>
      <c r="D128" s="120"/>
      <c r="E128" s="123"/>
      <c r="F128" s="123"/>
      <c r="G128" s="123"/>
      <c r="H128" s="123"/>
      <c r="I128" s="123"/>
      <c r="J128" s="123"/>
      <c r="K128" s="123"/>
      <c r="L128" s="123"/>
    </row>
    <row r="129" spans="1:12" hidden="1">
      <c r="A129" s="118"/>
      <c r="B129" s="118"/>
      <c r="C129" s="123"/>
      <c r="D129" s="120"/>
      <c r="E129" s="123"/>
      <c r="F129" s="123"/>
      <c r="G129" s="123"/>
      <c r="H129" s="123"/>
      <c r="I129" s="123"/>
      <c r="J129" s="123"/>
      <c r="K129" s="123"/>
      <c r="L129" s="123"/>
    </row>
    <row r="130" spans="1:12" hidden="1">
      <c r="A130" s="118" t="s">
        <v>402</v>
      </c>
      <c r="B130" s="118"/>
      <c r="C130" s="123"/>
      <c r="D130" s="120"/>
      <c r="E130" s="123" t="e">
        <f>+G130+I130+K130</f>
        <v>#REF!</v>
      </c>
      <c r="F130" s="123"/>
      <c r="G130" s="123">
        <f>SUM(G122:G127)</f>
        <v>18867</v>
      </c>
      <c r="H130" s="123"/>
      <c r="I130" s="123">
        <f>SUM(I122:I127)</f>
        <v>0</v>
      </c>
      <c r="J130" s="123"/>
      <c r="K130" s="123" t="e">
        <f>SUM(K122:K127)</f>
        <v>#REF!</v>
      </c>
      <c r="L130" s="123"/>
    </row>
    <row r="131" spans="1:12" hidden="1">
      <c r="A131" s="118"/>
      <c r="B131" s="118"/>
      <c r="C131" s="123"/>
      <c r="D131" s="120"/>
      <c r="E131" s="123"/>
      <c r="F131" s="123"/>
      <c r="G131" s="123"/>
      <c r="H131" s="123"/>
      <c r="I131" s="123"/>
      <c r="J131" s="123"/>
      <c r="K131" s="123"/>
      <c r="L131" s="123"/>
    </row>
    <row r="132" spans="1:12" hidden="1">
      <c r="A132" s="118" t="s">
        <v>403</v>
      </c>
      <c r="B132" s="118"/>
      <c r="C132" s="177">
        <v>20</v>
      </c>
      <c r="D132" s="120" t="s">
        <v>404</v>
      </c>
      <c r="E132" s="123" t="e">
        <f>+G132+I132+K132</f>
        <v>#REF!</v>
      </c>
      <c r="F132" s="123">
        <f>+G130</f>
        <v>18867</v>
      </c>
      <c r="G132" s="123">
        <f>TRUNC($C132%*F132)</f>
        <v>3773</v>
      </c>
      <c r="H132" s="123">
        <f>I130</f>
        <v>0</v>
      </c>
      <c r="I132" s="123">
        <f>TRUNC($C132%*H132)</f>
        <v>0</v>
      </c>
      <c r="J132" s="123" t="e">
        <f>K130</f>
        <v>#REF!</v>
      </c>
      <c r="K132" s="123" t="e">
        <f>TRUNC($C132%*J132)</f>
        <v>#REF!</v>
      </c>
      <c r="L132" s="181"/>
    </row>
    <row r="133" spans="1:12" hidden="1">
      <c r="A133" s="118"/>
      <c r="B133" s="118"/>
      <c r="C133" s="118"/>
      <c r="D133" s="120"/>
      <c r="E133" s="123"/>
      <c r="F133" s="123"/>
      <c r="G133" s="123"/>
      <c r="H133" s="123"/>
      <c r="I133" s="123"/>
      <c r="J133" s="123"/>
      <c r="K133" s="123"/>
      <c r="L133" s="123"/>
    </row>
    <row r="134" spans="1:12" hidden="1">
      <c r="A134" s="118"/>
      <c r="B134" s="118"/>
      <c r="C134" s="118"/>
      <c r="D134" s="120"/>
      <c r="E134" s="123"/>
      <c r="F134" s="123"/>
      <c r="G134" s="123"/>
      <c r="H134" s="123"/>
      <c r="I134" s="123"/>
      <c r="J134" s="123"/>
      <c r="K134" s="123"/>
      <c r="L134" s="123"/>
    </row>
    <row r="135" spans="1:12" hidden="1">
      <c r="A135" s="118" t="s">
        <v>381</v>
      </c>
      <c r="B135" s="118"/>
      <c r="C135" s="118"/>
      <c r="D135" s="118"/>
      <c r="E135" s="118"/>
      <c r="F135" s="118"/>
      <c r="G135" s="118"/>
      <c r="H135" s="118"/>
      <c r="I135" s="118"/>
      <c r="J135" s="118"/>
      <c r="K135" s="118"/>
      <c r="L135" s="118"/>
    </row>
    <row r="136" spans="1:12" hidden="1">
      <c r="A136" s="118"/>
      <c r="B136" s="118"/>
      <c r="C136" s="118"/>
      <c r="D136" s="118"/>
      <c r="E136" s="118"/>
      <c r="F136" s="118"/>
      <c r="G136" s="118"/>
      <c r="H136" s="118"/>
      <c r="I136" s="118"/>
      <c r="J136" s="118"/>
      <c r="K136" s="118"/>
      <c r="L136" s="118"/>
    </row>
    <row r="137" spans="1:12" hidden="1">
      <c r="A137" s="118" t="s">
        <v>405</v>
      </c>
      <c r="B137" s="118"/>
      <c r="C137" s="118"/>
      <c r="D137" s="118"/>
      <c r="E137" s="118"/>
      <c r="F137" s="118"/>
      <c r="G137" s="118"/>
      <c r="H137" s="118"/>
      <c r="I137" s="118"/>
      <c r="J137" s="118"/>
      <c r="K137" s="118"/>
      <c r="L137" s="118"/>
    </row>
    <row r="138" spans="1:12" hidden="1">
      <c r="A138" s="118" t="s">
        <v>418</v>
      </c>
      <c r="B138" s="118"/>
      <c r="C138" s="118"/>
      <c r="D138" s="118"/>
      <c r="E138" s="118"/>
      <c r="F138" s="118"/>
      <c r="G138" s="118"/>
      <c r="H138" s="118"/>
      <c r="I138" s="118"/>
      <c r="J138" s="118"/>
      <c r="K138" s="118"/>
      <c r="L138" s="118"/>
    </row>
    <row r="139" spans="1:12" hidden="1">
      <c r="A139" s="118" t="s">
        <v>407</v>
      </c>
      <c r="B139" s="118"/>
      <c r="C139" s="118"/>
      <c r="D139" s="118"/>
      <c r="E139" s="118"/>
      <c r="F139" s="118"/>
      <c r="G139" s="118"/>
      <c r="H139" s="118"/>
      <c r="I139" s="118"/>
      <c r="J139" s="118"/>
      <c r="K139" s="118"/>
      <c r="L139" s="118"/>
    </row>
    <row r="140" spans="1:12" hidden="1">
      <c r="A140" s="118"/>
      <c r="B140" s="118"/>
      <c r="C140" s="118"/>
      <c r="D140" s="118"/>
      <c r="E140" s="118"/>
      <c r="F140" s="118"/>
      <c r="G140" s="118"/>
      <c r="H140" s="118"/>
      <c r="I140" s="118"/>
      <c r="J140" s="118"/>
      <c r="K140" s="118"/>
      <c r="L140" s="118"/>
    </row>
    <row r="141" spans="1:12" hidden="1">
      <c r="A141" s="118"/>
      <c r="B141" s="118"/>
      <c r="C141" s="118"/>
      <c r="D141" s="118"/>
      <c r="E141" s="118"/>
      <c r="F141" s="118"/>
      <c r="G141" s="118"/>
      <c r="H141" s="118"/>
      <c r="I141" s="118"/>
      <c r="J141" s="118"/>
      <c r="K141" s="118"/>
      <c r="L141" s="118"/>
    </row>
    <row r="142" spans="1:12" hidden="1">
      <c r="A142" s="178"/>
      <c r="B142" s="178"/>
      <c r="C142" s="178"/>
      <c r="D142" s="178"/>
      <c r="E142" s="178"/>
      <c r="F142" s="178"/>
      <c r="G142" s="178"/>
      <c r="H142" s="178"/>
      <c r="I142" s="178"/>
      <c r="J142" s="178"/>
      <c r="K142" s="178"/>
      <c r="L142" s="178"/>
    </row>
    <row r="143" spans="1:12" hidden="1">
      <c r="A143" s="108" t="s">
        <v>44</v>
      </c>
      <c r="B143" s="125"/>
      <c r="C143" s="126"/>
      <c r="D143" s="126"/>
      <c r="E143" s="126" t="e">
        <f>+G143+I143+K143</f>
        <v>#REF!</v>
      </c>
      <c r="F143" s="126"/>
      <c r="G143" s="126">
        <f>G130+G132</f>
        <v>22640</v>
      </c>
      <c r="H143" s="126"/>
      <c r="I143" s="126">
        <f>I130+I132</f>
        <v>0</v>
      </c>
      <c r="J143" s="126"/>
      <c r="K143" s="126" t="e">
        <f>K130+K132</f>
        <v>#REF!</v>
      </c>
      <c r="L143" s="126"/>
    </row>
    <row r="144" spans="1:12" hidden="1">
      <c r="A144" s="127" t="s">
        <v>419</v>
      </c>
    </row>
    <row r="145" spans="1:12" ht="20.25" hidden="1">
      <c r="A145" s="2142" t="s">
        <v>420</v>
      </c>
      <c r="B145" s="2142"/>
      <c r="C145" s="2142"/>
      <c r="D145" s="2142"/>
      <c r="E145" s="2142"/>
      <c r="F145" s="2142"/>
      <c r="G145" s="2142"/>
      <c r="H145" s="2142"/>
      <c r="I145" s="2142"/>
      <c r="J145" s="2142"/>
      <c r="K145" s="2142"/>
      <c r="L145" s="2142"/>
    </row>
    <row r="146" spans="1:12" hidden="1">
      <c r="A146" s="127" t="s">
        <v>45</v>
      </c>
      <c r="B146" s="169">
        <f>E171</f>
        <v>58030</v>
      </c>
      <c r="C146" s="127" t="s">
        <v>3</v>
      </c>
      <c r="K146" s="127">
        <v>20</v>
      </c>
      <c r="L146" s="127" t="s">
        <v>387</v>
      </c>
    </row>
    <row r="147" spans="1:12" hidden="1">
      <c r="A147" s="107" t="s">
        <v>39</v>
      </c>
      <c r="B147" s="107" t="s">
        <v>40</v>
      </c>
      <c r="C147" s="107" t="s">
        <v>41</v>
      </c>
      <c r="D147" s="107" t="s">
        <v>5</v>
      </c>
      <c r="E147" s="107" t="s">
        <v>42</v>
      </c>
      <c r="F147" s="2140" t="s">
        <v>388</v>
      </c>
      <c r="G147" s="2140"/>
      <c r="H147" s="2140" t="s">
        <v>389</v>
      </c>
      <c r="I147" s="2140"/>
      <c r="J147" s="2140" t="s">
        <v>390</v>
      </c>
      <c r="K147" s="2140"/>
      <c r="L147" s="107" t="s">
        <v>391</v>
      </c>
    </row>
    <row r="148" spans="1:12" hidden="1">
      <c r="A148" s="138"/>
      <c r="B148" s="138"/>
      <c r="C148" s="182"/>
      <c r="D148" s="138"/>
      <c r="E148" s="138"/>
      <c r="F148" s="108" t="s">
        <v>4</v>
      </c>
      <c r="G148" s="108" t="s">
        <v>43</v>
      </c>
      <c r="H148" s="108" t="s">
        <v>4</v>
      </c>
      <c r="I148" s="108" t="s">
        <v>43</v>
      </c>
      <c r="J148" s="108" t="s">
        <v>4</v>
      </c>
      <c r="K148" s="108" t="s">
        <v>43</v>
      </c>
      <c r="L148" s="138"/>
    </row>
    <row r="149" spans="1:12" hidden="1">
      <c r="A149" s="170" t="s">
        <v>392</v>
      </c>
      <c r="B149" s="170"/>
      <c r="C149" s="179">
        <f>1/K146</f>
        <v>0.05</v>
      </c>
      <c r="D149" s="107" t="s">
        <v>311</v>
      </c>
      <c r="E149" s="173">
        <f>G149+I149+K149</f>
        <v>14756</v>
      </c>
      <c r="F149" s="173">
        <f>F94</f>
        <v>295138</v>
      </c>
      <c r="G149" s="173">
        <f>TRUNC($C149*F149)</f>
        <v>14756</v>
      </c>
      <c r="H149" s="173"/>
      <c r="I149" s="173"/>
      <c r="J149" s="173"/>
      <c r="K149" s="173"/>
      <c r="L149" s="173"/>
    </row>
    <row r="150" spans="1:12" hidden="1">
      <c r="A150" s="118" t="s">
        <v>373</v>
      </c>
      <c r="B150" s="118" t="s">
        <v>421</v>
      </c>
      <c r="C150" s="177">
        <f>1/K146</f>
        <v>0.05</v>
      </c>
      <c r="D150" s="120" t="s">
        <v>311</v>
      </c>
      <c r="E150" s="123">
        <f>G150+I150+K150</f>
        <v>8603</v>
      </c>
      <c r="F150" s="123">
        <f>F68</f>
        <v>172068</v>
      </c>
      <c r="G150" s="123">
        <f>TRUNC($C150*F150)</f>
        <v>8603</v>
      </c>
      <c r="H150" s="123"/>
      <c r="I150" s="123"/>
      <c r="J150" s="123"/>
      <c r="K150" s="123"/>
      <c r="L150" s="123"/>
    </row>
    <row r="151" spans="1:12" hidden="1">
      <c r="A151" s="118" t="s">
        <v>422</v>
      </c>
      <c r="B151" s="118" t="s">
        <v>423</v>
      </c>
      <c r="C151" s="177">
        <v>1</v>
      </c>
      <c r="D151" s="120" t="s">
        <v>424</v>
      </c>
      <c r="E151" s="123">
        <f>G151+I151+K151</f>
        <v>5000</v>
      </c>
      <c r="F151" s="123"/>
      <c r="G151" s="123"/>
      <c r="H151" s="123">
        <v>5000</v>
      </c>
      <c r="I151" s="123">
        <f>INT(C151*H151)</f>
        <v>5000</v>
      </c>
      <c r="J151" s="123"/>
      <c r="K151" s="123"/>
      <c r="L151" s="183" t="s">
        <v>425</v>
      </c>
    </row>
    <row r="152" spans="1:12" hidden="1">
      <c r="A152" s="118" t="s">
        <v>426</v>
      </c>
      <c r="B152" s="118" t="s">
        <v>427</v>
      </c>
      <c r="C152" s="177">
        <v>1</v>
      </c>
      <c r="D152" s="120" t="s">
        <v>424</v>
      </c>
      <c r="E152" s="123">
        <f>G152+I152+K152</f>
        <v>20000</v>
      </c>
      <c r="F152" s="123"/>
      <c r="G152" s="123"/>
      <c r="H152" s="123">
        <v>20000</v>
      </c>
      <c r="I152" s="123">
        <f>INT(C152*H152)</f>
        <v>20000</v>
      </c>
      <c r="J152" s="123"/>
      <c r="K152" s="123"/>
      <c r="L152" s="123"/>
    </row>
    <row r="153" spans="1:12" hidden="1">
      <c r="A153" s="118" t="s">
        <v>428</v>
      </c>
      <c r="B153" s="118" t="s">
        <v>429</v>
      </c>
      <c r="C153" s="177">
        <f>1/K146</f>
        <v>0.05</v>
      </c>
      <c r="D153" s="120" t="s">
        <v>430</v>
      </c>
      <c r="E153" s="123">
        <f>G153+I153+K153</f>
        <v>0</v>
      </c>
      <c r="F153" s="123"/>
      <c r="G153" s="123">
        <f>TRUNC($C153*F153)</f>
        <v>0</v>
      </c>
      <c r="H153" s="123"/>
      <c r="I153" s="123"/>
      <c r="J153" s="123">
        <f>J70</f>
        <v>0</v>
      </c>
      <c r="K153" s="123">
        <f>TRUNC(C153*J153)</f>
        <v>0</v>
      </c>
      <c r="L153" s="123"/>
    </row>
    <row r="154" spans="1:12" hidden="1">
      <c r="A154" s="118"/>
      <c r="B154" s="118"/>
      <c r="C154" s="177"/>
      <c r="D154" s="120"/>
      <c r="E154" s="123"/>
      <c r="F154" s="123"/>
      <c r="G154" s="123"/>
      <c r="H154" s="123"/>
      <c r="I154" s="123"/>
      <c r="J154" s="123"/>
      <c r="K154" s="123"/>
      <c r="L154" s="123"/>
    </row>
    <row r="155" spans="1:12" hidden="1">
      <c r="A155" s="118"/>
      <c r="B155" s="118"/>
      <c r="C155" s="177"/>
      <c r="D155" s="120"/>
      <c r="E155" s="123"/>
      <c r="F155" s="123"/>
      <c r="G155" s="123"/>
      <c r="H155" s="123"/>
      <c r="I155" s="123"/>
      <c r="J155" s="123"/>
      <c r="K155" s="123"/>
      <c r="L155" s="123"/>
    </row>
    <row r="156" spans="1:12" hidden="1">
      <c r="A156" s="118"/>
      <c r="B156" s="118"/>
      <c r="C156" s="177"/>
      <c r="D156" s="120"/>
      <c r="E156" s="123"/>
      <c r="F156" s="123"/>
      <c r="G156" s="123"/>
      <c r="H156" s="123"/>
      <c r="I156" s="123"/>
      <c r="J156" s="123"/>
      <c r="K156" s="123"/>
      <c r="L156" s="123"/>
    </row>
    <row r="157" spans="1:12" hidden="1">
      <c r="A157" s="118"/>
      <c r="B157" s="118"/>
      <c r="C157" s="177"/>
      <c r="D157" s="120"/>
      <c r="E157" s="123"/>
      <c r="F157" s="123"/>
      <c r="G157" s="123"/>
      <c r="H157" s="123"/>
      <c r="I157" s="123"/>
      <c r="J157" s="123"/>
      <c r="K157" s="123"/>
      <c r="L157" s="123"/>
    </row>
    <row r="158" spans="1:12" hidden="1">
      <c r="A158" s="118" t="s">
        <v>378</v>
      </c>
      <c r="B158" s="118"/>
      <c r="C158" s="177"/>
      <c r="D158" s="120"/>
      <c r="E158" s="123">
        <f>+G158+I158+K158</f>
        <v>48359</v>
      </c>
      <c r="F158" s="123"/>
      <c r="G158" s="123">
        <f>SUM(G149:G154)</f>
        <v>23359</v>
      </c>
      <c r="H158" s="123"/>
      <c r="I158" s="123">
        <f>SUM(I149:I154)</f>
        <v>25000</v>
      </c>
      <c r="J158" s="123"/>
      <c r="K158" s="123">
        <f>SUM(K149:K154)</f>
        <v>0</v>
      </c>
      <c r="L158" s="123"/>
    </row>
    <row r="159" spans="1:12" hidden="1">
      <c r="A159" s="118"/>
      <c r="B159" s="118"/>
      <c r="C159" s="177"/>
      <c r="D159" s="120"/>
      <c r="E159" s="123"/>
      <c r="F159" s="123"/>
      <c r="G159" s="123"/>
      <c r="H159" s="123"/>
      <c r="I159" s="123"/>
      <c r="J159" s="123"/>
      <c r="K159" s="123"/>
      <c r="L159" s="123"/>
    </row>
    <row r="160" spans="1:12" hidden="1">
      <c r="A160" s="118" t="s">
        <v>379</v>
      </c>
      <c r="B160" s="118"/>
      <c r="C160" s="177">
        <v>20</v>
      </c>
      <c r="D160" s="120" t="s">
        <v>380</v>
      </c>
      <c r="E160" s="123">
        <f>+G160+I160+K160</f>
        <v>9671</v>
      </c>
      <c r="F160" s="123">
        <f>+G158</f>
        <v>23359</v>
      </c>
      <c r="G160" s="123">
        <f>TRUNC($C160%*F160)</f>
        <v>4671</v>
      </c>
      <c r="H160" s="123">
        <f>I158</f>
        <v>25000</v>
      </c>
      <c r="I160" s="123">
        <f>TRUNC($C160%*H160)</f>
        <v>5000</v>
      </c>
      <c r="J160" s="123">
        <f>K158</f>
        <v>0</v>
      </c>
      <c r="K160" s="123">
        <f>TRUNC($C160%*J160)</f>
        <v>0</v>
      </c>
      <c r="L160" s="123"/>
    </row>
    <row r="161" spans="1:12" hidden="1">
      <c r="A161" s="118"/>
      <c r="B161" s="118"/>
      <c r="C161" s="118"/>
      <c r="D161" s="120"/>
      <c r="E161" s="123"/>
      <c r="F161" s="123"/>
      <c r="G161" s="123"/>
      <c r="H161" s="123"/>
      <c r="I161" s="123"/>
      <c r="J161" s="123"/>
      <c r="K161" s="123"/>
      <c r="L161" s="123"/>
    </row>
    <row r="162" spans="1:12" hidden="1">
      <c r="A162" s="118"/>
      <c r="B162" s="118"/>
      <c r="C162" s="118"/>
      <c r="D162" s="118"/>
      <c r="E162" s="123"/>
      <c r="F162" s="123"/>
      <c r="G162" s="181" t="s">
        <v>431</v>
      </c>
      <c r="H162" s="181"/>
      <c r="I162" s="181" t="s">
        <v>432</v>
      </c>
      <c r="J162" s="123"/>
      <c r="K162" s="123"/>
      <c r="L162" s="123"/>
    </row>
    <row r="163" spans="1:12" hidden="1">
      <c r="A163" s="118" t="s">
        <v>433</v>
      </c>
      <c r="B163" s="118"/>
      <c r="C163" s="118"/>
      <c r="D163" s="118"/>
      <c r="E163" s="123"/>
      <c r="F163" s="123"/>
      <c r="G163" s="123"/>
      <c r="H163" s="123"/>
      <c r="I163" s="123"/>
      <c r="J163" s="123"/>
      <c r="K163" s="123"/>
      <c r="L163" s="123"/>
    </row>
    <row r="164" spans="1:12" hidden="1">
      <c r="A164" s="118" t="s">
        <v>434</v>
      </c>
      <c r="B164" s="118"/>
      <c r="C164" s="118"/>
      <c r="D164" s="118"/>
      <c r="E164" s="123"/>
      <c r="F164" s="123"/>
      <c r="G164" s="123"/>
      <c r="H164" s="123"/>
      <c r="I164" s="123"/>
      <c r="J164" s="123"/>
      <c r="K164" s="123"/>
      <c r="L164" s="123"/>
    </row>
    <row r="165" spans="1:12" hidden="1">
      <c r="A165" s="118" t="s">
        <v>435</v>
      </c>
      <c r="B165" s="118"/>
      <c r="C165" s="118"/>
      <c r="D165" s="118"/>
      <c r="E165" s="123"/>
      <c r="F165" s="123"/>
      <c r="G165" s="123"/>
      <c r="H165" s="123"/>
      <c r="I165" s="123"/>
      <c r="J165" s="123"/>
      <c r="K165" s="123"/>
      <c r="L165" s="123"/>
    </row>
    <row r="166" spans="1:12" hidden="1">
      <c r="A166" s="118" t="s">
        <v>436</v>
      </c>
      <c r="B166" s="118"/>
      <c r="C166" s="118"/>
      <c r="D166" s="118"/>
      <c r="E166" s="123"/>
      <c r="F166" s="123"/>
      <c r="G166" s="123"/>
      <c r="H166" s="123"/>
      <c r="I166" s="123"/>
      <c r="J166" s="123"/>
      <c r="K166" s="123"/>
      <c r="L166" s="123"/>
    </row>
    <row r="167" spans="1:12" hidden="1">
      <c r="A167" s="118" t="s">
        <v>437</v>
      </c>
      <c r="B167" s="118"/>
      <c r="C167" s="118"/>
      <c r="D167" s="118"/>
      <c r="E167" s="123"/>
      <c r="F167" s="123"/>
      <c r="G167" s="123"/>
      <c r="H167" s="123"/>
      <c r="I167" s="123"/>
      <c r="J167" s="123"/>
      <c r="K167" s="123"/>
      <c r="L167" s="123"/>
    </row>
    <row r="168" spans="1:12" hidden="1">
      <c r="A168" s="118"/>
      <c r="B168" s="118"/>
      <c r="C168" s="118"/>
      <c r="D168" s="118"/>
      <c r="E168" s="123"/>
      <c r="F168" s="123"/>
      <c r="G168" s="123"/>
      <c r="H168" s="123"/>
      <c r="I168" s="123"/>
      <c r="J168" s="123"/>
      <c r="K168" s="123"/>
      <c r="L168" s="123"/>
    </row>
    <row r="169" spans="1:12" hidden="1">
      <c r="A169" s="118"/>
      <c r="B169" s="118"/>
      <c r="C169" s="118"/>
      <c r="D169" s="118"/>
      <c r="E169" s="123"/>
      <c r="F169" s="123"/>
      <c r="G169" s="123"/>
      <c r="H169" s="123"/>
      <c r="I169" s="123"/>
      <c r="J169" s="123"/>
      <c r="K169" s="123"/>
      <c r="L169" s="123"/>
    </row>
    <row r="170" spans="1:12" hidden="1">
      <c r="A170" s="178"/>
      <c r="B170" s="178"/>
      <c r="C170" s="178"/>
      <c r="D170" s="178"/>
      <c r="E170" s="184"/>
      <c r="F170" s="184"/>
      <c r="G170" s="184"/>
      <c r="H170" s="184"/>
      <c r="I170" s="184"/>
      <c r="J170" s="184"/>
      <c r="K170" s="184"/>
      <c r="L170" s="184"/>
    </row>
    <row r="171" spans="1:12" hidden="1">
      <c r="A171" s="125" t="s">
        <v>44</v>
      </c>
      <c r="B171" s="125"/>
      <c r="C171" s="125"/>
      <c r="D171" s="125"/>
      <c r="E171" s="126">
        <f>+G171+I171+K171</f>
        <v>58030</v>
      </c>
      <c r="F171" s="126"/>
      <c r="G171" s="126">
        <f>G158+G160</f>
        <v>28030</v>
      </c>
      <c r="H171" s="126"/>
      <c r="I171" s="126">
        <f>I158+I160</f>
        <v>30000</v>
      </c>
      <c r="J171" s="126"/>
      <c r="K171" s="126">
        <f>K158+K160</f>
        <v>0</v>
      </c>
      <c r="L171" s="126"/>
    </row>
    <row r="172" spans="1:12" hidden="1">
      <c r="A172" s="127" t="s">
        <v>438</v>
      </c>
    </row>
    <row r="173" spans="1:12" ht="20.25" hidden="1">
      <c r="A173" s="2142" t="s">
        <v>439</v>
      </c>
      <c r="B173" s="2142"/>
      <c r="C173" s="2142"/>
      <c r="D173" s="2142"/>
      <c r="E173" s="2142"/>
      <c r="F173" s="2142"/>
      <c r="G173" s="2142"/>
      <c r="H173" s="2142"/>
      <c r="I173" s="2142"/>
      <c r="J173" s="2142"/>
      <c r="K173" s="2142"/>
      <c r="L173" s="2142"/>
    </row>
    <row r="174" spans="1:12" hidden="1">
      <c r="A174" s="127" t="s">
        <v>45</v>
      </c>
      <c r="B174" s="169">
        <f>E199</f>
        <v>5659</v>
      </c>
      <c r="C174" s="127" t="s">
        <v>3</v>
      </c>
      <c r="K174" s="127">
        <v>20</v>
      </c>
      <c r="L174" s="127" t="s">
        <v>440</v>
      </c>
    </row>
    <row r="175" spans="1:12" hidden="1">
      <c r="A175" s="107" t="s">
        <v>39</v>
      </c>
      <c r="B175" s="107" t="s">
        <v>40</v>
      </c>
      <c r="C175" s="107" t="s">
        <v>41</v>
      </c>
      <c r="D175" s="107" t="s">
        <v>5</v>
      </c>
      <c r="E175" s="107" t="s">
        <v>42</v>
      </c>
      <c r="F175" s="2145" t="s">
        <v>305</v>
      </c>
      <c r="G175" s="2146"/>
      <c r="H175" s="2145" t="s">
        <v>306</v>
      </c>
      <c r="I175" s="2146"/>
      <c r="J175" s="2145" t="s">
        <v>307</v>
      </c>
      <c r="K175" s="2146"/>
      <c r="L175" s="107" t="s">
        <v>308</v>
      </c>
    </row>
    <row r="176" spans="1:12" hidden="1">
      <c r="A176" s="138"/>
      <c r="B176" s="138"/>
      <c r="C176" s="182"/>
      <c r="D176" s="138"/>
      <c r="E176" s="138"/>
      <c r="F176" s="108" t="s">
        <v>4</v>
      </c>
      <c r="G176" s="108" t="s">
        <v>43</v>
      </c>
      <c r="H176" s="108" t="s">
        <v>4</v>
      </c>
      <c r="I176" s="108" t="s">
        <v>43</v>
      </c>
      <c r="J176" s="108" t="s">
        <v>4</v>
      </c>
      <c r="K176" s="108" t="s">
        <v>43</v>
      </c>
      <c r="L176" s="138"/>
    </row>
    <row r="177" spans="1:12" hidden="1">
      <c r="A177" s="170" t="s">
        <v>441</v>
      </c>
      <c r="B177" s="170"/>
      <c r="C177" s="185">
        <f>1/K174*0</f>
        <v>0</v>
      </c>
      <c r="D177" s="107" t="s">
        <v>311</v>
      </c>
      <c r="E177" s="173">
        <f>G177+I177+K177</f>
        <v>0</v>
      </c>
      <c r="F177" s="173">
        <f>F122</f>
        <v>186890</v>
      </c>
      <c r="G177" s="173">
        <f>TRUNC($C177*F177)</f>
        <v>0</v>
      </c>
      <c r="H177" s="173"/>
      <c r="I177" s="173"/>
      <c r="J177" s="173"/>
      <c r="K177" s="173"/>
      <c r="L177" s="173"/>
    </row>
    <row r="178" spans="1:12" hidden="1">
      <c r="A178" s="118" t="s">
        <v>442</v>
      </c>
      <c r="B178" s="118"/>
      <c r="C178" s="180">
        <f>1/K174</f>
        <v>0.05</v>
      </c>
      <c r="D178" s="120" t="s">
        <v>393</v>
      </c>
      <c r="E178" s="123">
        <f>G178+I178+K178</f>
        <v>4716</v>
      </c>
      <c r="F178" s="123">
        <v>94338</v>
      </c>
      <c r="G178" s="123">
        <f>TRUNC($C178*F178)</f>
        <v>4716</v>
      </c>
      <c r="H178" s="123"/>
      <c r="I178" s="123"/>
      <c r="J178" s="123"/>
      <c r="K178" s="123"/>
      <c r="L178" s="123"/>
    </row>
    <row r="179" spans="1:12" hidden="1">
      <c r="A179" s="118"/>
      <c r="B179" s="118"/>
      <c r="C179" s="177"/>
      <c r="D179" s="120"/>
      <c r="E179" s="123"/>
      <c r="F179" s="123"/>
      <c r="G179" s="123"/>
      <c r="H179" s="123"/>
      <c r="I179" s="123"/>
      <c r="J179" s="123"/>
      <c r="K179" s="123"/>
      <c r="L179" s="123"/>
    </row>
    <row r="180" spans="1:12" hidden="1">
      <c r="A180" s="118"/>
      <c r="B180" s="118"/>
      <c r="C180" s="177"/>
      <c r="D180" s="120"/>
      <c r="E180" s="123"/>
      <c r="F180" s="123"/>
      <c r="G180" s="123"/>
      <c r="H180" s="123"/>
      <c r="I180" s="123"/>
      <c r="J180" s="123"/>
      <c r="K180" s="123"/>
      <c r="L180" s="123"/>
    </row>
    <row r="181" spans="1:12" hidden="1">
      <c r="A181" s="118"/>
      <c r="B181" s="118"/>
      <c r="C181" s="177"/>
      <c r="D181" s="120"/>
      <c r="E181" s="123"/>
      <c r="F181" s="123"/>
      <c r="G181" s="123"/>
      <c r="H181" s="123"/>
      <c r="I181" s="123"/>
      <c r="J181" s="123"/>
      <c r="K181" s="123"/>
      <c r="L181" s="123"/>
    </row>
    <row r="182" spans="1:12" hidden="1">
      <c r="A182" s="118"/>
      <c r="B182" s="118"/>
      <c r="C182" s="177"/>
      <c r="D182" s="120"/>
      <c r="E182" s="123"/>
      <c r="F182" s="123"/>
      <c r="G182" s="123"/>
      <c r="H182" s="123"/>
      <c r="I182" s="123"/>
      <c r="J182" s="123"/>
      <c r="K182" s="123"/>
      <c r="L182" s="123"/>
    </row>
    <row r="183" spans="1:12" hidden="1">
      <c r="A183" s="118"/>
      <c r="B183" s="118"/>
      <c r="C183" s="177"/>
      <c r="D183" s="120"/>
      <c r="E183" s="123"/>
      <c r="F183" s="123"/>
      <c r="G183" s="123"/>
      <c r="H183" s="123"/>
      <c r="I183" s="123"/>
      <c r="J183" s="123"/>
      <c r="K183" s="123"/>
      <c r="L183" s="123"/>
    </row>
    <row r="184" spans="1:12" hidden="1">
      <c r="A184" s="118"/>
      <c r="B184" s="118"/>
      <c r="C184" s="177"/>
      <c r="D184" s="120"/>
      <c r="E184" s="123"/>
      <c r="F184" s="123"/>
      <c r="G184" s="123"/>
      <c r="H184" s="123"/>
      <c r="I184" s="123"/>
      <c r="J184" s="123"/>
      <c r="K184" s="123"/>
      <c r="L184" s="123"/>
    </row>
    <row r="185" spans="1:12" hidden="1">
      <c r="A185" s="118" t="s">
        <v>402</v>
      </c>
      <c r="B185" s="118"/>
      <c r="C185" s="177"/>
      <c r="D185" s="120"/>
      <c r="E185" s="123">
        <f>+G185+I185+K185</f>
        <v>4716</v>
      </c>
      <c r="F185" s="123"/>
      <c r="G185" s="123">
        <f>SUM(G177:G182)</f>
        <v>4716</v>
      </c>
      <c r="H185" s="123"/>
      <c r="I185" s="123"/>
      <c r="J185" s="123"/>
      <c r="K185" s="123"/>
      <c r="L185" s="123"/>
    </row>
    <row r="186" spans="1:12" hidden="1">
      <c r="A186" s="118"/>
      <c r="B186" s="118"/>
      <c r="C186" s="177"/>
      <c r="D186" s="120"/>
      <c r="E186" s="123"/>
      <c r="F186" s="123"/>
      <c r="G186" s="123"/>
      <c r="H186" s="123"/>
      <c r="I186" s="123"/>
      <c r="J186" s="123"/>
      <c r="K186" s="123"/>
      <c r="L186" s="123"/>
    </row>
    <row r="187" spans="1:12" hidden="1">
      <c r="A187" s="118" t="s">
        <v>403</v>
      </c>
      <c r="B187" s="118"/>
      <c r="C187" s="177">
        <v>20</v>
      </c>
      <c r="D187" s="120" t="s">
        <v>404</v>
      </c>
      <c r="E187" s="123">
        <f>+G187+I187+K187</f>
        <v>943</v>
      </c>
      <c r="F187" s="123">
        <f>+G185</f>
        <v>4716</v>
      </c>
      <c r="G187" s="123">
        <f>TRUNC($C187%*F187)</f>
        <v>943</v>
      </c>
      <c r="H187" s="123"/>
      <c r="I187" s="123"/>
      <c r="J187" s="123"/>
      <c r="K187" s="123"/>
      <c r="L187" s="123"/>
    </row>
    <row r="188" spans="1:12" hidden="1">
      <c r="A188" s="118"/>
      <c r="B188" s="118"/>
      <c r="C188" s="177"/>
      <c r="D188" s="118"/>
      <c r="E188" s="123"/>
      <c r="F188" s="123"/>
      <c r="G188" s="123"/>
      <c r="H188" s="123"/>
      <c r="I188" s="123"/>
      <c r="J188" s="123"/>
      <c r="K188" s="123"/>
      <c r="L188" s="123"/>
    </row>
    <row r="189" spans="1:12" hidden="1">
      <c r="A189" s="118"/>
      <c r="B189" s="118"/>
      <c r="C189" s="177"/>
      <c r="D189" s="118"/>
      <c r="E189" s="123"/>
      <c r="F189" s="123"/>
      <c r="G189" s="123"/>
      <c r="H189" s="123"/>
      <c r="I189" s="123"/>
      <c r="J189" s="123"/>
      <c r="K189" s="123"/>
      <c r="L189" s="123"/>
    </row>
    <row r="190" spans="1:12" hidden="1">
      <c r="A190" s="118" t="s">
        <v>443</v>
      </c>
      <c r="B190" s="118"/>
      <c r="C190" s="118"/>
      <c r="D190" s="118"/>
      <c r="E190" s="123"/>
      <c r="F190" s="123"/>
      <c r="G190" s="123"/>
      <c r="H190" s="123"/>
      <c r="I190" s="123"/>
      <c r="J190" s="123"/>
      <c r="K190" s="123"/>
      <c r="L190" s="123"/>
    </row>
    <row r="191" spans="1:12" hidden="1">
      <c r="A191" s="118" t="s">
        <v>444</v>
      </c>
      <c r="B191" s="118"/>
      <c r="C191" s="118"/>
      <c r="D191" s="118"/>
      <c r="E191" s="123"/>
      <c r="F191" s="123"/>
      <c r="G191" s="123"/>
      <c r="H191" s="123"/>
      <c r="I191" s="123"/>
      <c r="J191" s="123"/>
      <c r="K191" s="123"/>
      <c r="L191" s="123"/>
    </row>
    <row r="192" spans="1:12" hidden="1">
      <c r="A192" s="118"/>
      <c r="B192" s="118"/>
      <c r="C192" s="118"/>
      <c r="D192" s="118"/>
      <c r="E192" s="123"/>
      <c r="F192" s="123"/>
      <c r="G192" s="123"/>
      <c r="H192" s="123"/>
      <c r="I192" s="123"/>
      <c r="J192" s="123"/>
      <c r="K192" s="123"/>
      <c r="L192" s="123"/>
    </row>
    <row r="193" spans="1:12" hidden="1">
      <c r="A193" s="118"/>
      <c r="B193" s="118"/>
      <c r="C193" s="118"/>
      <c r="D193" s="118"/>
      <c r="E193" s="123"/>
      <c r="F193" s="123"/>
      <c r="G193" s="123"/>
      <c r="H193" s="123"/>
      <c r="I193" s="123"/>
      <c r="J193" s="123"/>
      <c r="K193" s="123"/>
      <c r="L193" s="123"/>
    </row>
    <row r="194" spans="1:12" hidden="1">
      <c r="A194" s="118"/>
      <c r="B194" s="118"/>
      <c r="C194" s="118"/>
      <c r="D194" s="118"/>
      <c r="E194" s="123"/>
      <c r="F194" s="123"/>
      <c r="G194" s="123"/>
      <c r="H194" s="123"/>
      <c r="I194" s="123"/>
      <c r="J194" s="123"/>
      <c r="K194" s="123"/>
      <c r="L194" s="123"/>
    </row>
    <row r="195" spans="1:12" hidden="1">
      <c r="A195" s="118"/>
      <c r="B195" s="118"/>
      <c r="C195" s="118"/>
      <c r="D195" s="118"/>
      <c r="E195" s="123"/>
      <c r="F195" s="123"/>
      <c r="G195" s="123"/>
      <c r="H195" s="123"/>
      <c r="I195" s="123"/>
      <c r="J195" s="123"/>
      <c r="K195" s="123"/>
      <c r="L195" s="123"/>
    </row>
    <row r="196" spans="1:12" hidden="1">
      <c r="A196" s="118"/>
      <c r="B196" s="118"/>
      <c r="C196" s="118"/>
      <c r="D196" s="118"/>
      <c r="E196" s="123"/>
      <c r="F196" s="123"/>
      <c r="G196" s="123"/>
      <c r="H196" s="123"/>
      <c r="I196" s="123"/>
      <c r="J196" s="123"/>
      <c r="K196" s="123"/>
      <c r="L196" s="123"/>
    </row>
    <row r="197" spans="1:12" hidden="1">
      <c r="A197" s="118"/>
      <c r="B197" s="118"/>
      <c r="C197" s="118"/>
      <c r="D197" s="118"/>
      <c r="E197" s="123"/>
      <c r="F197" s="123"/>
      <c r="G197" s="123"/>
      <c r="H197" s="123"/>
      <c r="I197" s="123"/>
      <c r="J197" s="123"/>
      <c r="K197" s="123"/>
      <c r="L197" s="123"/>
    </row>
    <row r="198" spans="1:12" hidden="1">
      <c r="A198" s="178"/>
      <c r="B198" s="178"/>
      <c r="C198" s="178"/>
      <c r="D198" s="178"/>
      <c r="E198" s="184"/>
      <c r="F198" s="184"/>
      <c r="G198" s="184"/>
      <c r="H198" s="184"/>
      <c r="I198" s="184"/>
      <c r="J198" s="184"/>
      <c r="K198" s="184"/>
      <c r="L198" s="184"/>
    </row>
    <row r="199" spans="1:12" hidden="1">
      <c r="A199" s="108" t="s">
        <v>44</v>
      </c>
      <c r="B199" s="125"/>
      <c r="C199" s="125"/>
      <c r="D199" s="125"/>
      <c r="E199" s="126">
        <f>+G199+I199+K199</f>
        <v>5659</v>
      </c>
      <c r="F199" s="126"/>
      <c r="G199" s="126">
        <f>G185+G187</f>
        <v>5659</v>
      </c>
      <c r="H199" s="126"/>
      <c r="I199" s="126">
        <f>I185+I187</f>
        <v>0</v>
      </c>
      <c r="J199" s="126"/>
      <c r="K199" s="126">
        <f>K185+K187</f>
        <v>0</v>
      </c>
      <c r="L199" s="126"/>
    </row>
    <row r="200" spans="1:12" hidden="1">
      <c r="A200" s="127" t="s">
        <v>445</v>
      </c>
    </row>
    <row r="201" spans="1:12" ht="20.25" hidden="1">
      <c r="A201" s="2142" t="s">
        <v>446</v>
      </c>
      <c r="B201" s="2142"/>
      <c r="C201" s="2142"/>
      <c r="D201" s="2142"/>
      <c r="E201" s="2142"/>
      <c r="F201" s="2142"/>
      <c r="G201" s="2142"/>
      <c r="H201" s="2142"/>
      <c r="I201" s="2142"/>
      <c r="J201" s="2142"/>
      <c r="K201" s="2142"/>
      <c r="L201" s="2142"/>
    </row>
    <row r="202" spans="1:12" hidden="1">
      <c r="A202" s="127" t="s">
        <v>45</v>
      </c>
      <c r="B202" s="169">
        <f>E227</f>
        <v>1270528</v>
      </c>
      <c r="C202" s="127" t="s">
        <v>3</v>
      </c>
      <c r="K202" s="169">
        <v>1</v>
      </c>
      <c r="L202" s="127" t="s">
        <v>447</v>
      </c>
    </row>
    <row r="203" spans="1:12" hidden="1">
      <c r="A203" s="107" t="s">
        <v>39</v>
      </c>
      <c r="B203" s="107" t="s">
        <v>40</v>
      </c>
      <c r="C203" s="107" t="s">
        <v>41</v>
      </c>
      <c r="D203" s="107" t="s">
        <v>5</v>
      </c>
      <c r="E203" s="107" t="s">
        <v>42</v>
      </c>
      <c r="F203" s="2145" t="s">
        <v>448</v>
      </c>
      <c r="G203" s="2146"/>
      <c r="H203" s="2145" t="s">
        <v>449</v>
      </c>
      <c r="I203" s="2146"/>
      <c r="J203" s="2145" t="s">
        <v>450</v>
      </c>
      <c r="K203" s="2146"/>
      <c r="L203" s="107" t="s">
        <v>451</v>
      </c>
    </row>
    <row r="204" spans="1:12" hidden="1">
      <c r="A204" s="138"/>
      <c r="B204" s="138"/>
      <c r="C204" s="182"/>
      <c r="D204" s="138"/>
      <c r="E204" s="138"/>
      <c r="F204" s="108" t="s">
        <v>4</v>
      </c>
      <c r="G204" s="108" t="s">
        <v>43</v>
      </c>
      <c r="H204" s="108" t="s">
        <v>4</v>
      </c>
      <c r="I204" s="108" t="s">
        <v>43</v>
      </c>
      <c r="J204" s="108" t="s">
        <v>4</v>
      </c>
      <c r="K204" s="108" t="s">
        <v>43</v>
      </c>
      <c r="L204" s="138"/>
    </row>
    <row r="205" spans="1:12" hidden="1">
      <c r="A205" s="170" t="s">
        <v>452</v>
      </c>
      <c r="B205" s="170"/>
      <c r="C205" s="179"/>
      <c r="D205" s="107"/>
      <c r="E205" s="173"/>
      <c r="F205" s="173"/>
      <c r="G205" s="173"/>
      <c r="H205" s="173"/>
      <c r="I205" s="173"/>
      <c r="J205" s="173"/>
      <c r="K205" s="173"/>
      <c r="L205" s="173"/>
    </row>
    <row r="206" spans="1:12" hidden="1">
      <c r="A206" s="118" t="s">
        <v>453</v>
      </c>
      <c r="B206" s="118" t="s">
        <v>454</v>
      </c>
      <c r="C206" s="177">
        <f>5*0.2</f>
        <v>1</v>
      </c>
      <c r="D206" s="120" t="s">
        <v>455</v>
      </c>
      <c r="E206" s="123">
        <f>G206+I206+K206</f>
        <v>295138</v>
      </c>
      <c r="F206" s="123">
        <f>F149</f>
        <v>295138</v>
      </c>
      <c r="G206" s="123">
        <f>TRUNC($C206*F206)</f>
        <v>295138</v>
      </c>
      <c r="H206" s="123"/>
      <c r="I206" s="123"/>
      <c r="J206" s="123"/>
      <c r="K206" s="123"/>
      <c r="L206" s="183" t="s">
        <v>456</v>
      </c>
    </row>
    <row r="207" spans="1:12" hidden="1">
      <c r="A207" s="118"/>
      <c r="B207" s="118" t="s">
        <v>457</v>
      </c>
      <c r="C207" s="177">
        <f>C206</f>
        <v>1</v>
      </c>
      <c r="D207" s="120" t="s">
        <v>458</v>
      </c>
      <c r="E207" s="123">
        <f>G207+I207+K207</f>
        <v>295138</v>
      </c>
      <c r="F207" s="123">
        <f>F206</f>
        <v>295138</v>
      </c>
      <c r="G207" s="123">
        <f>TRUNC($C207*F207)</f>
        <v>295138</v>
      </c>
      <c r="H207" s="123"/>
      <c r="I207" s="123"/>
      <c r="J207" s="123"/>
      <c r="K207" s="123"/>
      <c r="L207" s="183"/>
    </row>
    <row r="208" spans="1:12" hidden="1">
      <c r="A208" s="118"/>
      <c r="B208" s="118" t="s">
        <v>459</v>
      </c>
      <c r="C208" s="177">
        <f>C206</f>
        <v>1</v>
      </c>
      <c r="D208" s="120" t="s">
        <v>395</v>
      </c>
      <c r="E208" s="123">
        <f>G208+I208+K208</f>
        <v>295138</v>
      </c>
      <c r="F208" s="123">
        <f>F207</f>
        <v>295138</v>
      </c>
      <c r="G208" s="123">
        <f>TRUNC($C208*F208)</f>
        <v>295138</v>
      </c>
      <c r="H208" s="123"/>
      <c r="I208" s="123"/>
      <c r="J208" s="123"/>
      <c r="K208" s="123"/>
      <c r="L208" s="183"/>
    </row>
    <row r="209" spans="1:12" hidden="1">
      <c r="A209" s="118"/>
      <c r="B209" s="118" t="s">
        <v>460</v>
      </c>
      <c r="C209" s="177">
        <f>C206</f>
        <v>1</v>
      </c>
      <c r="D209" s="120" t="s">
        <v>461</v>
      </c>
      <c r="E209" s="123">
        <f>G209+I209+K209</f>
        <v>295138</v>
      </c>
      <c r="F209" s="123">
        <f>F208</f>
        <v>295138</v>
      </c>
      <c r="G209" s="123">
        <f>TRUNC($C209*F209)</f>
        <v>295138</v>
      </c>
      <c r="H209" s="123"/>
      <c r="I209" s="123"/>
      <c r="J209" s="123"/>
      <c r="K209" s="123"/>
      <c r="L209" s="183"/>
    </row>
    <row r="210" spans="1:12" hidden="1">
      <c r="A210" s="118" t="s">
        <v>462</v>
      </c>
      <c r="B210" s="118"/>
      <c r="C210" s="177"/>
      <c r="D210" s="120"/>
      <c r="E210" s="123"/>
      <c r="F210" s="123"/>
      <c r="G210" s="123"/>
      <c r="H210" s="123"/>
      <c r="I210" s="123"/>
      <c r="J210" s="123"/>
      <c r="K210" s="123"/>
      <c r="L210" s="183"/>
    </row>
    <row r="211" spans="1:12" hidden="1">
      <c r="A211" s="118" t="s">
        <v>463</v>
      </c>
      <c r="B211" s="118" t="s">
        <v>464</v>
      </c>
      <c r="C211" s="177">
        <f>C209</f>
        <v>1</v>
      </c>
      <c r="D211" s="120" t="s">
        <v>465</v>
      </c>
      <c r="E211" s="123">
        <f t="shared" ref="E211:E216" si="2">G211+I211+K211</f>
        <v>44988</v>
      </c>
      <c r="F211" s="123"/>
      <c r="G211" s="123"/>
      <c r="H211" s="123"/>
      <c r="I211" s="123"/>
      <c r="J211" s="123">
        <v>44988</v>
      </c>
      <c r="K211" s="123">
        <f>TRUNC(C211*J211)</f>
        <v>44988</v>
      </c>
      <c r="L211" s="183"/>
    </row>
    <row r="212" spans="1:12" hidden="1">
      <c r="A212" s="118"/>
      <c r="B212" s="118" t="s">
        <v>466</v>
      </c>
      <c r="C212" s="177">
        <f>C211</f>
        <v>1</v>
      </c>
      <c r="D212" s="120" t="s">
        <v>467</v>
      </c>
      <c r="E212" s="123">
        <f t="shared" si="2"/>
        <v>44988</v>
      </c>
      <c r="F212" s="123"/>
      <c r="G212" s="123"/>
      <c r="H212" s="123"/>
      <c r="I212" s="123"/>
      <c r="J212" s="123">
        <f>J211</f>
        <v>44988</v>
      </c>
      <c r="K212" s="123">
        <f>TRUNC(C212*J212)</f>
        <v>44988</v>
      </c>
      <c r="L212" s="183"/>
    </row>
    <row r="213" spans="1:12" hidden="1">
      <c r="A213" s="118" t="s">
        <v>468</v>
      </c>
      <c r="B213" s="118" t="s">
        <v>469</v>
      </c>
      <c r="C213" s="177">
        <f>F219</f>
        <v>0</v>
      </c>
      <c r="D213" s="120" t="s">
        <v>470</v>
      </c>
      <c r="E213" s="123">
        <f t="shared" si="2"/>
        <v>0</v>
      </c>
      <c r="F213" s="123"/>
      <c r="G213" s="123"/>
      <c r="H213" s="123">
        <v>17000</v>
      </c>
      <c r="I213" s="123">
        <f>TRUNC(H213*C213)</f>
        <v>0</v>
      </c>
      <c r="J213" s="123"/>
      <c r="K213" s="123"/>
      <c r="L213" s="183"/>
    </row>
    <row r="214" spans="1:12" hidden="1">
      <c r="A214" s="118" t="s">
        <v>471</v>
      </c>
      <c r="B214" s="118" t="s">
        <v>472</v>
      </c>
      <c r="C214" s="177">
        <f>F220</f>
        <v>0</v>
      </c>
      <c r="D214" s="120" t="s">
        <v>473</v>
      </c>
      <c r="E214" s="123">
        <f t="shared" si="2"/>
        <v>0</v>
      </c>
      <c r="F214" s="123"/>
      <c r="G214" s="123"/>
      <c r="H214" s="123">
        <v>560000</v>
      </c>
      <c r="I214" s="123">
        <f>TRUNC(H214*C214)</f>
        <v>0</v>
      </c>
      <c r="J214" s="123"/>
      <c r="K214" s="123"/>
      <c r="L214" s="183"/>
    </row>
    <row r="215" spans="1:12" hidden="1">
      <c r="A215" s="118" t="s">
        <v>474</v>
      </c>
      <c r="B215" s="118" t="s">
        <v>475</v>
      </c>
      <c r="C215" s="177">
        <f>F221</f>
        <v>0</v>
      </c>
      <c r="D215" s="120" t="s">
        <v>476</v>
      </c>
      <c r="E215" s="123">
        <f t="shared" si="2"/>
        <v>0</v>
      </c>
      <c r="F215" s="123"/>
      <c r="G215" s="123"/>
      <c r="H215" s="123">
        <v>1036000</v>
      </c>
      <c r="I215" s="123">
        <f>TRUNC(H215*C215)</f>
        <v>0</v>
      </c>
      <c r="J215" s="123"/>
      <c r="K215" s="123"/>
      <c r="L215" s="183"/>
    </row>
    <row r="216" spans="1:12" hidden="1">
      <c r="A216" s="118" t="s">
        <v>477</v>
      </c>
      <c r="B216" s="118"/>
      <c r="C216" s="177">
        <f>F222</f>
        <v>0</v>
      </c>
      <c r="D216" s="120" t="s">
        <v>478</v>
      </c>
      <c r="E216" s="123">
        <f t="shared" si="2"/>
        <v>0</v>
      </c>
      <c r="F216" s="123">
        <f>+G214</f>
        <v>0</v>
      </c>
      <c r="G216" s="123">
        <f>TRUNC($C216%*F216)</f>
        <v>0</v>
      </c>
      <c r="H216" s="123">
        <v>4800</v>
      </c>
      <c r="I216" s="123">
        <f>TRUNC($C216*H216)</f>
        <v>0</v>
      </c>
      <c r="J216" s="123"/>
      <c r="K216" s="123"/>
      <c r="L216" s="183"/>
    </row>
    <row r="217" spans="1:12" hidden="1">
      <c r="A217" s="118"/>
      <c r="B217" s="118"/>
      <c r="C217" s="118"/>
      <c r="D217" s="118"/>
      <c r="E217" s="118"/>
      <c r="F217" s="118"/>
      <c r="G217" s="118"/>
      <c r="H217" s="118"/>
      <c r="I217" s="118"/>
      <c r="J217" s="118"/>
      <c r="K217" s="118"/>
      <c r="L217" s="118"/>
    </row>
    <row r="218" spans="1:12" hidden="1">
      <c r="A218" s="118" t="s">
        <v>479</v>
      </c>
      <c r="B218" s="118"/>
      <c r="C218" s="118"/>
      <c r="D218" s="118"/>
      <c r="E218" s="118"/>
      <c r="F218" s="118"/>
      <c r="G218" s="118"/>
      <c r="H218" s="118"/>
      <c r="I218" s="118"/>
      <c r="J218" s="118"/>
      <c r="K218" s="118"/>
      <c r="L218" s="118"/>
    </row>
    <row r="219" spans="1:12" hidden="1">
      <c r="A219" s="118"/>
      <c r="B219" s="118" t="s">
        <v>480</v>
      </c>
      <c r="C219" s="118"/>
      <c r="D219" s="118"/>
      <c r="E219" s="118"/>
      <c r="F219" s="118">
        <f>TRUNC((K202)/250,0)</f>
        <v>0</v>
      </c>
      <c r="G219" s="118" t="s">
        <v>481</v>
      </c>
      <c r="H219" s="118"/>
      <c r="I219" s="118"/>
      <c r="J219" s="118"/>
      <c r="K219" s="118"/>
      <c r="L219" s="118"/>
    </row>
    <row r="220" spans="1:12" hidden="1">
      <c r="A220" s="118"/>
      <c r="B220" s="118" t="s">
        <v>482</v>
      </c>
      <c r="C220" s="118"/>
      <c r="D220" s="118"/>
      <c r="E220" s="118"/>
      <c r="F220" s="118">
        <f>TRUNC(K202/8000,0)</f>
        <v>0</v>
      </c>
      <c r="G220" s="118" t="s">
        <v>483</v>
      </c>
      <c r="H220" s="118"/>
      <c r="I220" s="118"/>
      <c r="J220" s="118"/>
      <c r="K220" s="118"/>
      <c r="L220" s="118"/>
    </row>
    <row r="221" spans="1:12" hidden="1">
      <c r="A221" s="118"/>
      <c r="B221" s="118" t="s">
        <v>484</v>
      </c>
      <c r="C221" s="118"/>
      <c r="D221" s="118"/>
      <c r="E221" s="118"/>
      <c r="F221" s="118">
        <f>TRUNC(K202/400,0)</f>
        <v>0</v>
      </c>
      <c r="G221" s="118" t="str">
        <f>D215</f>
        <v>set</v>
      </c>
      <c r="H221" s="118"/>
      <c r="I221" s="118"/>
      <c r="J221" s="118"/>
      <c r="K221" s="118"/>
      <c r="L221" s="118"/>
    </row>
    <row r="222" spans="1:12" hidden="1">
      <c r="A222" s="118"/>
      <c r="B222" s="118" t="s">
        <v>485</v>
      </c>
      <c r="C222" s="118"/>
      <c r="D222" s="118"/>
      <c r="E222" s="118"/>
      <c r="F222" s="118">
        <f>TRUNC(K202/250,0)</f>
        <v>0</v>
      </c>
      <c r="G222" s="118" t="s">
        <v>486</v>
      </c>
      <c r="H222" s="118"/>
      <c r="I222" s="118"/>
      <c r="J222" s="118"/>
      <c r="K222" s="118"/>
      <c r="L222" s="118"/>
    </row>
    <row r="223" spans="1:12" hidden="1">
      <c r="A223" s="118"/>
      <c r="B223" s="118"/>
      <c r="C223" s="118"/>
      <c r="D223" s="118"/>
      <c r="E223" s="118"/>
      <c r="F223" s="118"/>
      <c r="G223" s="118"/>
      <c r="H223" s="118"/>
      <c r="I223" s="118"/>
      <c r="J223" s="118"/>
      <c r="K223" s="118"/>
      <c r="L223" s="118"/>
    </row>
    <row r="224" spans="1:12" hidden="1">
      <c r="A224" s="118"/>
      <c r="B224" s="118"/>
      <c r="C224" s="118"/>
      <c r="D224" s="118"/>
      <c r="E224" s="118"/>
      <c r="F224" s="118"/>
      <c r="G224" s="118"/>
      <c r="H224" s="118"/>
      <c r="I224" s="118"/>
      <c r="J224" s="118"/>
      <c r="K224" s="118"/>
      <c r="L224" s="118"/>
    </row>
    <row r="225" spans="1:12" hidden="1">
      <c r="A225" s="118"/>
      <c r="B225" s="118"/>
      <c r="C225" s="118"/>
      <c r="D225" s="118"/>
      <c r="E225" s="118"/>
      <c r="F225" s="118"/>
      <c r="G225" s="118"/>
      <c r="H225" s="118"/>
      <c r="I225" s="118"/>
      <c r="J225" s="118"/>
      <c r="K225" s="118"/>
      <c r="L225" s="118"/>
    </row>
    <row r="226" spans="1:12" hidden="1">
      <c r="A226" s="178"/>
      <c r="B226" s="178"/>
      <c r="C226" s="178"/>
      <c r="D226" s="178"/>
      <c r="E226" s="178"/>
      <c r="F226" s="178"/>
      <c r="G226" s="178"/>
      <c r="H226" s="178"/>
      <c r="I226" s="178"/>
      <c r="J226" s="178"/>
      <c r="K226" s="178"/>
      <c r="L226" s="178"/>
    </row>
    <row r="227" spans="1:12" hidden="1">
      <c r="A227" s="125" t="s">
        <v>44</v>
      </c>
      <c r="B227" s="125"/>
      <c r="C227" s="125"/>
      <c r="D227" s="125"/>
      <c r="E227" s="126">
        <f>+G227+I227+K227</f>
        <v>1270528</v>
      </c>
      <c r="F227" s="126"/>
      <c r="G227" s="126">
        <f>SUM(G205:G226)</f>
        <v>1180552</v>
      </c>
      <c r="H227" s="126"/>
      <c r="I227" s="126">
        <f>SUM(I205:I226)</f>
        <v>0</v>
      </c>
      <c r="J227" s="126"/>
      <c r="K227" s="126">
        <f>SUM(K205:K226)</f>
        <v>89976</v>
      </c>
      <c r="L227" s="126"/>
    </row>
    <row r="228" spans="1:12" hidden="1">
      <c r="A228" s="127" t="s">
        <v>487</v>
      </c>
      <c r="B228" s="127" t="s">
        <v>488</v>
      </c>
    </row>
    <row r="229" spans="1:12" ht="20.25" hidden="1">
      <c r="A229" s="2142" t="s">
        <v>489</v>
      </c>
      <c r="B229" s="2142"/>
      <c r="C229" s="2142"/>
      <c r="D229" s="2142"/>
      <c r="E229" s="2142"/>
      <c r="F229" s="2142"/>
      <c r="G229" s="2142"/>
      <c r="H229" s="2142"/>
      <c r="I229" s="2142"/>
      <c r="J229" s="2142"/>
      <c r="K229" s="2142"/>
      <c r="L229" s="2142"/>
    </row>
    <row r="230" spans="1:12" hidden="1">
      <c r="A230" s="127" t="s">
        <v>490</v>
      </c>
      <c r="B230" s="186">
        <f>E254</f>
        <v>5646045</v>
      </c>
    </row>
    <row r="231" spans="1:12" hidden="1">
      <c r="A231" s="107" t="s">
        <v>491</v>
      </c>
      <c r="B231" s="107" t="s">
        <v>492</v>
      </c>
      <c r="C231" s="107" t="s">
        <v>493</v>
      </c>
      <c r="D231" s="107" t="s">
        <v>494</v>
      </c>
      <c r="E231" s="107" t="s">
        <v>495</v>
      </c>
      <c r="F231" s="2145" t="s">
        <v>496</v>
      </c>
      <c r="G231" s="2146"/>
      <c r="H231" s="2145" t="s">
        <v>497</v>
      </c>
      <c r="I231" s="2146"/>
      <c r="J231" s="2145" t="s">
        <v>498</v>
      </c>
      <c r="K231" s="2146"/>
      <c r="L231" s="108" t="s">
        <v>499</v>
      </c>
    </row>
    <row r="232" spans="1:12" hidden="1">
      <c r="A232" s="138"/>
      <c r="B232" s="138"/>
      <c r="C232" s="138"/>
      <c r="D232" s="138"/>
      <c r="E232" s="138"/>
      <c r="F232" s="108" t="s">
        <v>500</v>
      </c>
      <c r="G232" s="108" t="s">
        <v>501</v>
      </c>
      <c r="H232" s="108" t="s">
        <v>500</v>
      </c>
      <c r="I232" s="108" t="s">
        <v>501</v>
      </c>
      <c r="J232" s="108" t="s">
        <v>500</v>
      </c>
      <c r="K232" s="108" t="s">
        <v>501</v>
      </c>
      <c r="L232" s="108"/>
    </row>
    <row r="233" spans="1:12" hidden="1">
      <c r="A233" s="170" t="s">
        <v>502</v>
      </c>
      <c r="B233" s="170"/>
      <c r="C233" s="173">
        <f>1*1</f>
        <v>1</v>
      </c>
      <c r="D233" s="187" t="s">
        <v>503</v>
      </c>
      <c r="E233" s="173">
        <f>I233+G233+K233</f>
        <v>1660000</v>
      </c>
      <c r="F233" s="173"/>
      <c r="G233" s="173">
        <f>INT(F233*C233)</f>
        <v>0</v>
      </c>
      <c r="H233" s="173"/>
      <c r="I233" s="173">
        <f>INT(H233*C233)</f>
        <v>0</v>
      </c>
      <c r="J233" s="173">
        <v>1660000</v>
      </c>
      <c r="K233" s="173">
        <f>INT(J233*C233)</f>
        <v>1660000</v>
      </c>
      <c r="L233" s="173" t="s">
        <v>504</v>
      </c>
    </row>
    <row r="234" spans="1:12" hidden="1">
      <c r="A234" s="118" t="s">
        <v>505</v>
      </c>
      <c r="B234" s="118"/>
      <c r="C234" s="123">
        <f>1*1</f>
        <v>1</v>
      </c>
      <c r="D234" s="181" t="s">
        <v>506</v>
      </c>
      <c r="E234" s="123">
        <f>I234+G234+K234</f>
        <v>247500</v>
      </c>
      <c r="F234" s="123"/>
      <c r="G234" s="123">
        <f>INT(F234*C234)</f>
        <v>0</v>
      </c>
      <c r="H234" s="123"/>
      <c r="I234" s="123">
        <f>INT(H234*C234)</f>
        <v>0</v>
      </c>
      <c r="J234" s="123">
        <v>247500</v>
      </c>
      <c r="K234" s="123">
        <f>INT(J234*C234)</f>
        <v>247500</v>
      </c>
      <c r="L234" s="123" t="s">
        <v>507</v>
      </c>
    </row>
    <row r="235" spans="1:12" hidden="1">
      <c r="A235" s="118" t="s">
        <v>508</v>
      </c>
      <c r="B235" s="118"/>
      <c r="C235" s="123">
        <f>4*1</f>
        <v>4</v>
      </c>
      <c r="D235" s="181" t="s">
        <v>509</v>
      </c>
      <c r="E235" s="123">
        <f>I235+G235+K235</f>
        <v>1044000</v>
      </c>
      <c r="F235" s="123"/>
      <c r="G235" s="123"/>
      <c r="H235" s="123"/>
      <c r="I235" s="123"/>
      <c r="J235" s="123">
        <v>261000</v>
      </c>
      <c r="K235" s="123">
        <f>INT(J235*C235)</f>
        <v>1044000</v>
      </c>
      <c r="L235" s="123" t="s">
        <v>510</v>
      </c>
    </row>
    <row r="236" spans="1:12" hidden="1">
      <c r="A236" s="118" t="s">
        <v>511</v>
      </c>
      <c r="B236" s="118"/>
      <c r="C236" s="123">
        <f>4*1</f>
        <v>4</v>
      </c>
      <c r="D236" s="181" t="s">
        <v>512</v>
      </c>
      <c r="E236" s="123">
        <f>I236+G236+K236</f>
        <v>2214545</v>
      </c>
      <c r="F236" s="123"/>
      <c r="G236" s="123"/>
      <c r="H236" s="123"/>
      <c r="I236" s="123"/>
      <c r="J236" s="123">
        <f>609000/1.1</f>
        <v>553636.36363636365</v>
      </c>
      <c r="K236" s="123">
        <f>INT(J236*C236)</f>
        <v>2214545</v>
      </c>
      <c r="L236" s="123" t="s">
        <v>513</v>
      </c>
    </row>
    <row r="237" spans="1:12" hidden="1">
      <c r="A237" s="118" t="s">
        <v>514</v>
      </c>
      <c r="B237" s="118"/>
      <c r="C237" s="123">
        <f>4*1</f>
        <v>4</v>
      </c>
      <c r="D237" s="181" t="s">
        <v>506</v>
      </c>
      <c r="E237" s="123">
        <f>I237+G237+K237</f>
        <v>480000</v>
      </c>
      <c r="F237" s="123"/>
      <c r="G237" s="123"/>
      <c r="H237" s="123"/>
      <c r="I237" s="123"/>
      <c r="J237" s="123">
        <v>120000</v>
      </c>
      <c r="K237" s="123">
        <f>INT(J237*C237)</f>
        <v>480000</v>
      </c>
      <c r="L237" s="123" t="s">
        <v>515</v>
      </c>
    </row>
    <row r="238" spans="1:12" hidden="1">
      <c r="A238" s="118"/>
      <c r="B238" s="118"/>
      <c r="C238" s="123"/>
      <c r="D238" s="181"/>
      <c r="E238" s="123"/>
      <c r="F238" s="123"/>
      <c r="G238" s="123"/>
      <c r="H238" s="123"/>
      <c r="I238" s="123"/>
      <c r="J238" s="123"/>
      <c r="K238" s="123"/>
      <c r="L238" s="123"/>
    </row>
    <row r="239" spans="1:12" hidden="1">
      <c r="A239" s="118"/>
      <c r="B239" s="118"/>
      <c r="C239" s="123"/>
      <c r="D239" s="181"/>
      <c r="E239" s="123"/>
      <c r="F239" s="123"/>
      <c r="G239" s="123"/>
      <c r="H239" s="123"/>
      <c r="I239" s="123"/>
      <c r="J239" s="123"/>
      <c r="K239" s="123"/>
      <c r="L239" s="123"/>
    </row>
    <row r="240" spans="1:12" hidden="1">
      <c r="A240" s="118"/>
      <c r="B240" s="118"/>
      <c r="C240" s="123"/>
      <c r="D240" s="181"/>
      <c r="E240" s="123"/>
      <c r="F240" s="123"/>
      <c r="G240" s="123"/>
      <c r="H240" s="123"/>
      <c r="I240" s="123"/>
      <c r="J240" s="123"/>
      <c r="K240" s="123"/>
      <c r="L240" s="123"/>
    </row>
    <row r="241" spans="1:12" hidden="1">
      <c r="A241" s="118"/>
      <c r="B241" s="118"/>
      <c r="C241" s="123"/>
      <c r="D241" s="181"/>
      <c r="E241" s="123"/>
      <c r="F241" s="123"/>
      <c r="G241" s="123"/>
      <c r="H241" s="123"/>
      <c r="I241" s="123"/>
      <c r="J241" s="123"/>
      <c r="K241" s="123"/>
      <c r="L241" s="123"/>
    </row>
    <row r="242" spans="1:12" hidden="1">
      <c r="A242" s="118"/>
      <c r="B242" s="118"/>
      <c r="C242" s="123"/>
      <c r="D242" s="181"/>
      <c r="E242" s="123"/>
      <c r="F242" s="123"/>
      <c r="G242" s="123"/>
      <c r="H242" s="123"/>
      <c r="I242" s="123"/>
      <c r="J242" s="123"/>
      <c r="K242" s="123"/>
      <c r="L242" s="123"/>
    </row>
    <row r="243" spans="1:12" hidden="1">
      <c r="A243" s="118"/>
      <c r="B243" s="118"/>
      <c r="C243" s="123"/>
      <c r="D243" s="181"/>
      <c r="E243" s="123"/>
      <c r="F243" s="123"/>
      <c r="G243" s="123"/>
      <c r="H243" s="123"/>
      <c r="I243" s="123"/>
      <c r="J243" s="123"/>
      <c r="K243" s="123"/>
      <c r="L243" s="123"/>
    </row>
    <row r="244" spans="1:12" hidden="1">
      <c r="A244" s="118"/>
      <c r="B244" s="118"/>
      <c r="C244" s="123"/>
      <c r="D244" s="181"/>
      <c r="E244" s="123"/>
      <c r="F244" s="123"/>
      <c r="G244" s="123"/>
      <c r="H244" s="123"/>
      <c r="I244" s="123"/>
      <c r="J244" s="123"/>
      <c r="K244" s="123"/>
      <c r="L244" s="123"/>
    </row>
    <row r="245" spans="1:12" hidden="1">
      <c r="A245" s="118"/>
      <c r="B245" s="118"/>
      <c r="C245" s="123"/>
      <c r="D245" s="123"/>
      <c r="E245" s="123"/>
      <c r="F245" s="123"/>
      <c r="G245" s="123"/>
      <c r="H245" s="123"/>
      <c r="I245" s="123"/>
      <c r="J245" s="123"/>
      <c r="K245" s="123"/>
      <c r="L245" s="123"/>
    </row>
    <row r="246" spans="1:12" hidden="1">
      <c r="A246" s="118"/>
      <c r="B246" s="118"/>
      <c r="C246" s="123"/>
      <c r="D246" s="123"/>
      <c r="E246" s="123"/>
      <c r="F246" s="123"/>
      <c r="G246" s="123"/>
      <c r="H246" s="123"/>
      <c r="I246" s="123"/>
      <c r="J246" s="123"/>
      <c r="K246" s="123"/>
      <c r="L246" s="123"/>
    </row>
    <row r="247" spans="1:12" hidden="1">
      <c r="A247" s="118"/>
      <c r="B247" s="118"/>
      <c r="C247" s="123"/>
      <c r="D247" s="123"/>
      <c r="E247" s="123"/>
      <c r="F247" s="123"/>
      <c r="G247" s="123"/>
      <c r="H247" s="123"/>
      <c r="I247" s="123"/>
      <c r="J247" s="123"/>
      <c r="K247" s="123"/>
      <c r="L247" s="123"/>
    </row>
    <row r="248" spans="1:12" hidden="1">
      <c r="A248" s="118"/>
      <c r="B248" s="118"/>
      <c r="C248" s="123"/>
      <c r="D248" s="123"/>
      <c r="E248" s="123"/>
      <c r="F248" s="123"/>
      <c r="G248" s="123"/>
      <c r="H248" s="123"/>
      <c r="I248" s="123"/>
      <c r="J248" s="123"/>
      <c r="K248" s="123"/>
      <c r="L248" s="123"/>
    </row>
    <row r="249" spans="1:12" hidden="1">
      <c r="A249" s="118"/>
      <c r="B249" s="118"/>
      <c r="C249" s="123"/>
      <c r="D249" s="123"/>
      <c r="E249" s="123"/>
      <c r="F249" s="123"/>
      <c r="G249" s="123"/>
      <c r="H249" s="123"/>
      <c r="I249" s="123"/>
      <c r="J249" s="123"/>
      <c r="K249" s="123"/>
      <c r="L249" s="123"/>
    </row>
    <row r="250" spans="1:12" hidden="1">
      <c r="A250" s="118" t="s">
        <v>516</v>
      </c>
      <c r="B250" s="118"/>
      <c r="C250" s="123"/>
      <c r="D250" s="123"/>
      <c r="E250" s="123"/>
      <c r="F250" s="123"/>
      <c r="G250" s="123"/>
      <c r="H250" s="123"/>
      <c r="I250" s="123"/>
      <c r="J250" s="123"/>
      <c r="K250" s="123"/>
      <c r="L250" s="123"/>
    </row>
    <row r="251" spans="1:12" hidden="1">
      <c r="A251" s="118"/>
      <c r="B251" s="118"/>
      <c r="C251" s="123"/>
      <c r="D251" s="123"/>
      <c r="E251" s="123"/>
      <c r="F251" s="123"/>
      <c r="G251" s="123"/>
      <c r="H251" s="123"/>
      <c r="I251" s="123"/>
      <c r="J251" s="123"/>
      <c r="K251" s="123"/>
      <c r="L251" s="123"/>
    </row>
    <row r="252" spans="1:12" hidden="1">
      <c r="A252" s="118"/>
      <c r="B252" s="118"/>
      <c r="C252" s="123"/>
      <c r="D252" s="123"/>
      <c r="E252" s="123"/>
      <c r="F252" s="123"/>
      <c r="G252" s="123"/>
      <c r="H252" s="123"/>
      <c r="I252" s="123"/>
      <c r="J252" s="123"/>
      <c r="K252" s="123"/>
      <c r="L252" s="123"/>
    </row>
    <row r="253" spans="1:12" hidden="1">
      <c r="A253" s="178"/>
      <c r="B253" s="178"/>
      <c r="C253" s="184"/>
      <c r="D253" s="184"/>
      <c r="E253" s="184"/>
      <c r="F253" s="184"/>
      <c r="G253" s="184"/>
      <c r="H253" s="184"/>
      <c r="I253" s="184"/>
      <c r="J253" s="184"/>
      <c r="K253" s="184"/>
      <c r="L253" s="184"/>
    </row>
    <row r="254" spans="1:12" hidden="1">
      <c r="A254" s="125" t="s">
        <v>517</v>
      </c>
      <c r="B254" s="125"/>
      <c r="C254" s="126"/>
      <c r="D254" s="126"/>
      <c r="E254" s="126">
        <f>SUM(E233:E253)</f>
        <v>5646045</v>
      </c>
      <c r="F254" s="126"/>
      <c r="G254" s="126">
        <f>SUM(G233:G253)</f>
        <v>0</v>
      </c>
      <c r="H254" s="126"/>
      <c r="I254" s="126">
        <f>SUM(I233:I253)</f>
        <v>0</v>
      </c>
      <c r="J254" s="126"/>
      <c r="K254" s="126">
        <f>SUM(K233:K253)</f>
        <v>5646045</v>
      </c>
      <c r="L254" s="126"/>
    </row>
    <row r="255" spans="1:12" hidden="1">
      <c r="A255" s="127" t="s">
        <v>518</v>
      </c>
    </row>
    <row r="256" spans="1:12" ht="20.25" hidden="1">
      <c r="A256" s="2142" t="s">
        <v>519</v>
      </c>
      <c r="B256" s="2142"/>
      <c r="C256" s="2142"/>
      <c r="D256" s="2142"/>
      <c r="E256" s="2142"/>
      <c r="F256" s="2142"/>
      <c r="G256" s="2142"/>
      <c r="H256" s="2142"/>
      <c r="I256" s="2142"/>
      <c r="J256" s="2142"/>
      <c r="K256" s="2142"/>
      <c r="L256" s="2142"/>
    </row>
    <row r="257" spans="1:12" hidden="1">
      <c r="A257" s="127" t="s">
        <v>45</v>
      </c>
      <c r="B257" s="169">
        <f>E282</f>
        <v>8979650</v>
      </c>
      <c r="C257" s="127" t="s">
        <v>3</v>
      </c>
      <c r="K257" s="169">
        <v>1</v>
      </c>
      <c r="L257" s="127" t="s">
        <v>520</v>
      </c>
    </row>
    <row r="258" spans="1:12" hidden="1">
      <c r="A258" s="107" t="s">
        <v>39</v>
      </c>
      <c r="B258" s="107" t="s">
        <v>40</v>
      </c>
      <c r="C258" s="107" t="s">
        <v>41</v>
      </c>
      <c r="D258" s="107" t="s">
        <v>5</v>
      </c>
      <c r="E258" s="107" t="s">
        <v>42</v>
      </c>
      <c r="F258" s="2145" t="s">
        <v>521</v>
      </c>
      <c r="G258" s="2146"/>
      <c r="H258" s="2145" t="s">
        <v>522</v>
      </c>
      <c r="I258" s="2146"/>
      <c r="J258" s="2145" t="s">
        <v>523</v>
      </c>
      <c r="K258" s="2146"/>
      <c r="L258" s="108" t="s">
        <v>524</v>
      </c>
    </row>
    <row r="259" spans="1:12" hidden="1">
      <c r="A259" s="138"/>
      <c r="B259" s="138"/>
      <c r="C259" s="138"/>
      <c r="D259" s="138"/>
      <c r="E259" s="138"/>
      <c r="F259" s="108" t="s">
        <v>4</v>
      </c>
      <c r="G259" s="108" t="s">
        <v>43</v>
      </c>
      <c r="H259" s="108" t="s">
        <v>4</v>
      </c>
      <c r="I259" s="108" t="s">
        <v>43</v>
      </c>
      <c r="J259" s="108" t="s">
        <v>4</v>
      </c>
      <c r="K259" s="108" t="s">
        <v>43</v>
      </c>
      <c r="L259" s="108"/>
    </row>
    <row r="260" spans="1:12" hidden="1">
      <c r="A260" s="170" t="s">
        <v>525</v>
      </c>
      <c r="B260" s="170"/>
      <c r="C260" s="188">
        <v>7</v>
      </c>
      <c r="D260" s="107" t="s">
        <v>526</v>
      </c>
      <c r="E260" s="173">
        <f>G260+I260+K260</f>
        <v>4900000</v>
      </c>
      <c r="F260" s="173"/>
      <c r="G260" s="173">
        <f>TRUNC($C260*F260)</f>
        <v>0</v>
      </c>
      <c r="H260" s="173"/>
      <c r="I260" s="173">
        <f>TRUNC($C260*H260)</f>
        <v>0</v>
      </c>
      <c r="J260" s="173">
        <v>700000</v>
      </c>
      <c r="K260" s="173">
        <f>TRUNC($C260*J260)</f>
        <v>4900000</v>
      </c>
      <c r="L260" s="173"/>
    </row>
    <row r="261" spans="1:12" hidden="1">
      <c r="A261" s="118" t="s">
        <v>527</v>
      </c>
      <c r="B261" s="118"/>
      <c r="C261" s="189">
        <v>1</v>
      </c>
      <c r="D261" s="120" t="s">
        <v>528</v>
      </c>
      <c r="E261" s="123">
        <f>G261+I261+K261</f>
        <v>300000</v>
      </c>
      <c r="F261" s="123"/>
      <c r="G261" s="123">
        <f>TRUNC($C261*F261)</f>
        <v>0</v>
      </c>
      <c r="H261" s="123"/>
      <c r="I261" s="123">
        <f>TRUNC($C261*H261)</f>
        <v>0</v>
      </c>
      <c r="J261" s="123">
        <v>300000</v>
      </c>
      <c r="K261" s="123">
        <f t="shared" ref="K261:K273" si="3">TRUNC($C261*J261)</f>
        <v>300000</v>
      </c>
      <c r="L261" s="123"/>
    </row>
    <row r="262" spans="1:12" hidden="1">
      <c r="A262" s="118" t="s">
        <v>529</v>
      </c>
      <c r="B262" s="118" t="s">
        <v>530</v>
      </c>
      <c r="C262" s="189">
        <v>1</v>
      </c>
      <c r="D262" s="120" t="s">
        <v>528</v>
      </c>
      <c r="E262" s="123">
        <f t="shared" ref="E262:E273" si="4">G262+I262+K262</f>
        <v>60000</v>
      </c>
      <c r="F262" s="123"/>
      <c r="G262" s="123">
        <f>TRUNC($C262*F262)</f>
        <v>0</v>
      </c>
      <c r="H262" s="123"/>
      <c r="I262" s="123">
        <f>TRUNC($C262*H262)</f>
        <v>0</v>
      </c>
      <c r="J262" s="123">
        <v>60000</v>
      </c>
      <c r="K262" s="123">
        <f t="shared" si="3"/>
        <v>60000</v>
      </c>
      <c r="L262" s="123"/>
    </row>
    <row r="263" spans="1:12" hidden="1">
      <c r="A263" s="118"/>
      <c r="B263" s="118" t="s">
        <v>531</v>
      </c>
      <c r="C263" s="189">
        <f>C260</f>
        <v>7</v>
      </c>
      <c r="D263" s="120" t="s">
        <v>532</v>
      </c>
      <c r="E263" s="123">
        <f t="shared" si="4"/>
        <v>350000</v>
      </c>
      <c r="F263" s="123"/>
      <c r="G263" s="123">
        <f>TRUNC($C263*F263)</f>
        <v>0</v>
      </c>
      <c r="H263" s="123"/>
      <c r="I263" s="123">
        <f>TRUNC($C263*H263)</f>
        <v>0</v>
      </c>
      <c r="J263" s="123">
        <v>50000</v>
      </c>
      <c r="K263" s="123">
        <f t="shared" si="3"/>
        <v>350000</v>
      </c>
      <c r="L263" s="123"/>
    </row>
    <row r="264" spans="1:12" hidden="1">
      <c r="A264" s="118"/>
      <c r="B264" s="118" t="s">
        <v>533</v>
      </c>
      <c r="C264" s="189">
        <v>1</v>
      </c>
      <c r="D264" s="120" t="s">
        <v>534</v>
      </c>
      <c r="E264" s="123">
        <f t="shared" si="4"/>
        <v>41800</v>
      </c>
      <c r="F264" s="123"/>
      <c r="G264" s="123">
        <f>TRUNC($C264*F264)</f>
        <v>0</v>
      </c>
      <c r="H264" s="123"/>
      <c r="I264" s="123">
        <f>TRUNC($C264*H264)</f>
        <v>0</v>
      </c>
      <c r="J264" s="123">
        <v>41800</v>
      </c>
      <c r="K264" s="123">
        <f t="shared" si="3"/>
        <v>41800</v>
      </c>
      <c r="L264" s="123"/>
    </row>
    <row r="265" spans="1:12" hidden="1">
      <c r="A265" s="118"/>
      <c r="B265" s="118" t="s">
        <v>535</v>
      </c>
      <c r="C265" s="189">
        <f>C260</f>
        <v>7</v>
      </c>
      <c r="D265" s="120" t="s">
        <v>536</v>
      </c>
      <c r="E265" s="123">
        <f t="shared" si="4"/>
        <v>338800</v>
      </c>
      <c r="F265" s="123"/>
      <c r="G265" s="123">
        <f>TRUNC($C265%*F265)</f>
        <v>0</v>
      </c>
      <c r="H265" s="123"/>
      <c r="I265" s="123">
        <f t="shared" ref="I265:I270" si="5">TRUNC($C265%*H265)</f>
        <v>0</v>
      </c>
      <c r="J265" s="123">
        <v>48400</v>
      </c>
      <c r="K265" s="123">
        <f t="shared" si="3"/>
        <v>338800</v>
      </c>
      <c r="L265" s="123"/>
    </row>
    <row r="266" spans="1:12" hidden="1">
      <c r="A266" s="118" t="s">
        <v>537</v>
      </c>
      <c r="B266" s="118" t="s">
        <v>538</v>
      </c>
      <c r="C266" s="189">
        <f>C260</f>
        <v>7</v>
      </c>
      <c r="D266" s="120" t="s">
        <v>526</v>
      </c>
      <c r="E266" s="123">
        <f t="shared" si="4"/>
        <v>420000</v>
      </c>
      <c r="F266" s="123"/>
      <c r="G266" s="123">
        <f t="shared" ref="G266:G273" si="6">TRUNC($C266%*F266)</f>
        <v>0</v>
      </c>
      <c r="H266" s="123"/>
      <c r="I266" s="123">
        <f t="shared" si="5"/>
        <v>0</v>
      </c>
      <c r="J266" s="123">
        <v>60000</v>
      </c>
      <c r="K266" s="123">
        <f t="shared" si="3"/>
        <v>420000</v>
      </c>
      <c r="L266" s="123"/>
    </row>
    <row r="267" spans="1:12" hidden="1">
      <c r="A267" s="118" t="s">
        <v>539</v>
      </c>
      <c r="B267" s="118" t="s">
        <v>540</v>
      </c>
      <c r="C267" s="189">
        <v>1</v>
      </c>
      <c r="D267" s="120" t="s">
        <v>528</v>
      </c>
      <c r="E267" s="123">
        <f t="shared" si="4"/>
        <v>150000</v>
      </c>
      <c r="F267" s="123"/>
      <c r="G267" s="123">
        <f t="shared" si="6"/>
        <v>0</v>
      </c>
      <c r="H267" s="123"/>
      <c r="I267" s="123">
        <f t="shared" si="5"/>
        <v>0</v>
      </c>
      <c r="J267" s="123">
        <v>150000</v>
      </c>
      <c r="K267" s="123">
        <f t="shared" si="3"/>
        <v>150000</v>
      </c>
      <c r="L267" s="123"/>
    </row>
    <row r="268" spans="1:12" hidden="1">
      <c r="A268" s="118"/>
      <c r="B268" s="118" t="s">
        <v>541</v>
      </c>
      <c r="C268" s="189">
        <v>1</v>
      </c>
      <c r="D268" s="120" t="s">
        <v>528</v>
      </c>
      <c r="E268" s="123">
        <f t="shared" si="4"/>
        <v>150000</v>
      </c>
      <c r="F268" s="123"/>
      <c r="G268" s="123">
        <f t="shared" si="6"/>
        <v>0</v>
      </c>
      <c r="H268" s="123"/>
      <c r="I268" s="123">
        <f t="shared" si="5"/>
        <v>0</v>
      </c>
      <c r="J268" s="123">
        <v>150000</v>
      </c>
      <c r="K268" s="123">
        <f t="shared" si="3"/>
        <v>150000</v>
      </c>
      <c r="L268" s="123"/>
    </row>
    <row r="269" spans="1:12" hidden="1">
      <c r="A269" s="118" t="s">
        <v>542</v>
      </c>
      <c r="B269" s="118" t="s">
        <v>543</v>
      </c>
      <c r="C269" s="189">
        <f>C260</f>
        <v>7</v>
      </c>
      <c r="D269" s="120" t="s">
        <v>532</v>
      </c>
      <c r="E269" s="123">
        <f t="shared" si="4"/>
        <v>323400</v>
      </c>
      <c r="F269" s="123"/>
      <c r="G269" s="123">
        <f t="shared" si="6"/>
        <v>0</v>
      </c>
      <c r="H269" s="123"/>
      <c r="I269" s="123">
        <f t="shared" si="5"/>
        <v>0</v>
      </c>
      <c r="J269" s="123">
        <v>46200</v>
      </c>
      <c r="K269" s="123">
        <f t="shared" si="3"/>
        <v>323400</v>
      </c>
      <c r="L269" s="123"/>
    </row>
    <row r="270" spans="1:12" hidden="1">
      <c r="A270" s="118"/>
      <c r="B270" s="118" t="s">
        <v>544</v>
      </c>
      <c r="C270" s="189">
        <f>C260</f>
        <v>7</v>
      </c>
      <c r="D270" s="120" t="s">
        <v>536</v>
      </c>
      <c r="E270" s="123">
        <f t="shared" si="4"/>
        <v>308000</v>
      </c>
      <c r="F270" s="123"/>
      <c r="G270" s="123">
        <f t="shared" si="6"/>
        <v>0</v>
      </c>
      <c r="H270" s="123"/>
      <c r="I270" s="123">
        <f t="shared" si="5"/>
        <v>0</v>
      </c>
      <c r="J270" s="123">
        <v>44000</v>
      </c>
      <c r="K270" s="123">
        <f t="shared" si="3"/>
        <v>308000</v>
      </c>
      <c r="L270" s="123"/>
    </row>
    <row r="271" spans="1:12" hidden="1">
      <c r="A271" s="118" t="s">
        <v>545</v>
      </c>
      <c r="B271" s="118" t="s">
        <v>546</v>
      </c>
      <c r="C271" s="189">
        <v>1</v>
      </c>
      <c r="D271" s="120" t="s">
        <v>547</v>
      </c>
      <c r="E271" s="123">
        <f t="shared" si="4"/>
        <v>798050</v>
      </c>
      <c r="F271" s="123"/>
      <c r="G271" s="123">
        <f t="shared" si="6"/>
        <v>0</v>
      </c>
      <c r="H271" s="123">
        <v>798050</v>
      </c>
      <c r="I271" s="123">
        <f>TRUNC($C271*H271)</f>
        <v>798050</v>
      </c>
      <c r="J271" s="123"/>
      <c r="K271" s="123">
        <f t="shared" si="3"/>
        <v>0</v>
      </c>
      <c r="L271" s="123"/>
    </row>
    <row r="272" spans="1:12" hidden="1">
      <c r="A272" s="118"/>
      <c r="B272" s="118" t="s">
        <v>548</v>
      </c>
      <c r="C272" s="189">
        <v>2</v>
      </c>
      <c r="D272" s="120" t="s">
        <v>547</v>
      </c>
      <c r="E272" s="123">
        <f t="shared" si="4"/>
        <v>754600</v>
      </c>
      <c r="F272" s="123"/>
      <c r="G272" s="123">
        <f t="shared" si="6"/>
        <v>0</v>
      </c>
      <c r="H272" s="123">
        <v>377300</v>
      </c>
      <c r="I272" s="123">
        <f>TRUNC($C272*H272)</f>
        <v>754600</v>
      </c>
      <c r="J272" s="123"/>
      <c r="K272" s="123">
        <f t="shared" si="3"/>
        <v>0</v>
      </c>
      <c r="L272" s="123"/>
    </row>
    <row r="273" spans="1:12" hidden="1">
      <c r="A273" s="118" t="s">
        <v>549</v>
      </c>
      <c r="B273" s="118" t="s">
        <v>550</v>
      </c>
      <c r="C273" s="189">
        <v>5</v>
      </c>
      <c r="D273" s="120" t="s">
        <v>551</v>
      </c>
      <c r="E273" s="123">
        <f t="shared" si="4"/>
        <v>85000</v>
      </c>
      <c r="F273" s="123"/>
      <c r="G273" s="123">
        <f t="shared" si="6"/>
        <v>0</v>
      </c>
      <c r="H273" s="123">
        <v>17000</v>
      </c>
      <c r="I273" s="123">
        <f>TRUNC($C273*H273)</f>
        <v>85000</v>
      </c>
      <c r="J273" s="123"/>
      <c r="K273" s="123">
        <f t="shared" si="3"/>
        <v>0</v>
      </c>
      <c r="L273" s="123"/>
    </row>
    <row r="274" spans="1:12" hidden="1">
      <c r="A274" s="118"/>
      <c r="B274" s="118"/>
      <c r="C274" s="118"/>
      <c r="D274" s="118"/>
      <c r="E274" s="123"/>
      <c r="F274" s="123"/>
      <c r="G274" s="123"/>
      <c r="H274" s="123"/>
      <c r="I274" s="123"/>
      <c r="J274" s="123"/>
      <c r="K274" s="123"/>
      <c r="L274" s="123"/>
    </row>
    <row r="275" spans="1:12" hidden="1">
      <c r="A275" s="118"/>
      <c r="B275" s="118"/>
      <c r="C275" s="118"/>
      <c r="D275" s="118"/>
      <c r="E275" s="123"/>
      <c r="F275" s="123"/>
      <c r="G275" s="123"/>
      <c r="H275" s="123"/>
      <c r="I275" s="123"/>
      <c r="J275" s="123"/>
      <c r="K275" s="123"/>
      <c r="L275" s="123"/>
    </row>
    <row r="276" spans="1:12" hidden="1">
      <c r="A276" s="118"/>
      <c r="B276" s="118"/>
      <c r="C276" s="118"/>
      <c r="D276" s="118"/>
      <c r="E276" s="123"/>
      <c r="F276" s="123"/>
      <c r="G276" s="123"/>
      <c r="H276" s="123"/>
      <c r="I276" s="123"/>
      <c r="J276" s="123"/>
      <c r="K276" s="123"/>
      <c r="L276" s="123"/>
    </row>
    <row r="277" spans="1:12" hidden="1">
      <c r="A277" s="118"/>
      <c r="B277" s="118"/>
      <c r="C277" s="118"/>
      <c r="D277" s="118"/>
      <c r="E277" s="123"/>
      <c r="F277" s="123"/>
      <c r="G277" s="123"/>
      <c r="H277" s="123"/>
      <c r="I277" s="123"/>
      <c r="J277" s="123"/>
      <c r="K277" s="123"/>
      <c r="L277" s="123"/>
    </row>
    <row r="278" spans="1:12" hidden="1">
      <c r="A278" s="118"/>
      <c r="B278" s="118"/>
      <c r="C278" s="118"/>
      <c r="D278" s="118"/>
      <c r="E278" s="123"/>
      <c r="F278" s="123"/>
      <c r="G278" s="123"/>
      <c r="H278" s="123"/>
      <c r="I278" s="123"/>
      <c r="J278" s="123"/>
      <c r="K278" s="123"/>
      <c r="L278" s="123"/>
    </row>
    <row r="279" spans="1:12" hidden="1">
      <c r="A279" s="118"/>
      <c r="B279" s="118"/>
      <c r="C279" s="118"/>
      <c r="D279" s="118"/>
      <c r="E279" s="123"/>
      <c r="F279" s="123"/>
      <c r="G279" s="123"/>
      <c r="H279" s="123"/>
      <c r="I279" s="123"/>
      <c r="J279" s="123"/>
      <c r="K279" s="123"/>
      <c r="L279" s="123"/>
    </row>
    <row r="280" spans="1:12" hidden="1">
      <c r="A280" s="118"/>
      <c r="B280" s="118"/>
      <c r="C280" s="118"/>
      <c r="D280" s="118"/>
      <c r="E280" s="123"/>
      <c r="F280" s="123"/>
      <c r="G280" s="123"/>
      <c r="H280" s="123"/>
      <c r="I280" s="123"/>
      <c r="J280" s="123"/>
      <c r="K280" s="123"/>
      <c r="L280" s="123"/>
    </row>
    <row r="281" spans="1:12" hidden="1">
      <c r="A281" s="178"/>
      <c r="B281" s="178"/>
      <c r="C281" s="178"/>
      <c r="D281" s="178"/>
      <c r="E281" s="184"/>
      <c r="F281" s="184"/>
      <c r="G281" s="184"/>
      <c r="H281" s="184"/>
      <c r="I281" s="184"/>
      <c r="J281" s="184"/>
      <c r="K281" s="184"/>
      <c r="L281" s="184"/>
    </row>
    <row r="282" spans="1:12" hidden="1">
      <c r="A282" s="125" t="s">
        <v>517</v>
      </c>
      <c r="B282" s="125"/>
      <c r="C282" s="125"/>
      <c r="D282" s="125"/>
      <c r="E282" s="126">
        <f>G282+I282+K282</f>
        <v>8979650</v>
      </c>
      <c r="F282" s="126"/>
      <c r="G282" s="126">
        <f>SUM(G260:G281)</f>
        <v>0</v>
      </c>
      <c r="H282" s="126"/>
      <c r="I282" s="126">
        <f>SUM(I260:I281)</f>
        <v>1637650</v>
      </c>
      <c r="J282" s="126"/>
      <c r="K282" s="126">
        <f>SUM(K260:K281)</f>
        <v>7342000</v>
      </c>
      <c r="L282" s="126"/>
    </row>
    <row r="283" spans="1:12">
      <c r="A283" s="190" t="s">
        <v>133</v>
      </c>
      <c r="B283" s="191"/>
      <c r="C283" s="192"/>
      <c r="D283" s="193"/>
      <c r="E283" s="194"/>
      <c r="F283" s="194"/>
      <c r="G283" s="194"/>
      <c r="H283" s="194"/>
      <c r="I283" s="194"/>
      <c r="J283" s="194"/>
      <c r="K283" s="194"/>
      <c r="L283" s="195"/>
    </row>
    <row r="284" spans="1:12" ht="20.25">
      <c r="A284" s="2147" t="s">
        <v>552</v>
      </c>
      <c r="B284" s="2148"/>
      <c r="C284" s="2148"/>
      <c r="D284" s="2148"/>
      <c r="E284" s="2148"/>
      <c r="F284" s="2148"/>
      <c r="G284" s="2148"/>
      <c r="H284" s="2148"/>
      <c r="I284" s="2148"/>
      <c r="J284" s="2148"/>
      <c r="K284" s="2148"/>
      <c r="L284" s="2149"/>
    </row>
    <row r="285" spans="1:12">
      <c r="A285" s="196" t="s">
        <v>45</v>
      </c>
      <c r="B285" s="197">
        <f>+E310</f>
        <v>109400</v>
      </c>
      <c r="C285" s="198" t="s">
        <v>3</v>
      </c>
      <c r="D285" s="199"/>
      <c r="E285" s="200"/>
      <c r="F285" s="200"/>
      <c r="G285" s="200"/>
      <c r="H285" s="201"/>
      <c r="I285" s="200"/>
      <c r="J285" s="200"/>
      <c r="K285" s="198">
        <v>5</v>
      </c>
      <c r="L285" s="202" t="s">
        <v>553</v>
      </c>
    </row>
    <row r="286" spans="1:12">
      <c r="A286" s="203" t="s">
        <v>39</v>
      </c>
      <c r="B286" s="204" t="s">
        <v>40</v>
      </c>
      <c r="C286" s="205" t="s">
        <v>41</v>
      </c>
      <c r="D286" s="204" t="s">
        <v>5</v>
      </c>
      <c r="E286" s="206" t="s">
        <v>42</v>
      </c>
      <c r="F286" s="207" t="s">
        <v>312</v>
      </c>
      <c r="G286" s="208"/>
      <c r="H286" s="207" t="s">
        <v>313</v>
      </c>
      <c r="I286" s="208"/>
      <c r="J286" s="207" t="s">
        <v>314</v>
      </c>
      <c r="K286" s="208"/>
      <c r="L286" s="209" t="s">
        <v>578</v>
      </c>
    </row>
    <row r="287" spans="1:12">
      <c r="A287" s="210"/>
      <c r="B287" s="211"/>
      <c r="C287" s="212"/>
      <c r="D287" s="211"/>
      <c r="E287" s="213"/>
      <c r="F287" s="214" t="s">
        <v>4</v>
      </c>
      <c r="G287" s="214" t="s">
        <v>43</v>
      </c>
      <c r="H287" s="214" t="s">
        <v>4</v>
      </c>
      <c r="I287" s="214" t="s">
        <v>43</v>
      </c>
      <c r="J287" s="214" t="s">
        <v>4</v>
      </c>
      <c r="K287" s="214" t="s">
        <v>43</v>
      </c>
      <c r="L287" s="215"/>
    </row>
    <row r="288" spans="1:12">
      <c r="A288" s="216" t="s">
        <v>1031</v>
      </c>
      <c r="B288" s="217"/>
      <c r="C288" s="218"/>
      <c r="D288" s="219" t="s">
        <v>69</v>
      </c>
      <c r="E288" s="220">
        <f>+G288+I288+K288</f>
        <v>0</v>
      </c>
      <c r="F288" s="220">
        <f>단가표!E9</f>
        <v>218142</v>
      </c>
      <c r="G288" s="220">
        <f>TRUNC(C288*F288)</f>
        <v>0</v>
      </c>
      <c r="H288" s="220"/>
      <c r="I288" s="220"/>
      <c r="J288" s="220"/>
      <c r="K288" s="220">
        <f>TRUNC($C288*J288)</f>
        <v>0</v>
      </c>
      <c r="L288" s="221"/>
    </row>
    <row r="289" spans="1:12">
      <c r="A289" s="216" t="s">
        <v>315</v>
      </c>
      <c r="B289" s="217" t="s">
        <v>554</v>
      </c>
      <c r="C289" s="218"/>
      <c r="D289" s="219" t="s">
        <v>69</v>
      </c>
      <c r="E289" s="220">
        <f t="shared" ref="E289:E294" si="7">+G289+I289+K289</f>
        <v>0</v>
      </c>
      <c r="F289" s="220">
        <f>단가표!E15</f>
        <v>172068</v>
      </c>
      <c r="G289" s="220">
        <f>TRUNC(C289*F289)</f>
        <v>0</v>
      </c>
      <c r="H289" s="220"/>
      <c r="I289" s="220"/>
      <c r="J289" s="220"/>
      <c r="K289" s="220"/>
      <c r="L289" s="221"/>
    </row>
    <row r="290" spans="1:12">
      <c r="A290" s="216" t="s">
        <v>1077</v>
      </c>
      <c r="B290" s="217"/>
      <c r="C290" s="218"/>
      <c r="D290" s="219" t="s">
        <v>70</v>
      </c>
      <c r="E290" s="220">
        <f t="shared" si="7"/>
        <v>0</v>
      </c>
      <c r="F290" s="220"/>
      <c r="G290" s="220"/>
      <c r="H290" s="220">
        <v>1600</v>
      </c>
      <c r="I290" s="220">
        <f>TRUNC(C290*H290)</f>
        <v>0</v>
      </c>
      <c r="J290" s="220"/>
      <c r="K290" s="220"/>
      <c r="L290" s="221"/>
    </row>
    <row r="291" spans="1:12">
      <c r="A291" s="216" t="s">
        <v>555</v>
      </c>
      <c r="B291" s="217" t="s">
        <v>1076</v>
      </c>
      <c r="C291" s="218">
        <v>1</v>
      </c>
      <c r="D291" s="219" t="s">
        <v>556</v>
      </c>
      <c r="E291" s="220">
        <f t="shared" si="7"/>
        <v>109400</v>
      </c>
      <c r="F291" s="220"/>
      <c r="G291" s="220"/>
      <c r="H291" s="220"/>
      <c r="I291" s="220"/>
      <c r="J291" s="220">
        <f>단가표!E29</f>
        <v>109400</v>
      </c>
      <c r="K291" s="220">
        <f>TRUNC(C291*J291)</f>
        <v>109400</v>
      </c>
      <c r="L291" s="221"/>
    </row>
    <row r="292" spans="1:12">
      <c r="A292" s="222" t="s">
        <v>557</v>
      </c>
      <c r="B292" s="147"/>
      <c r="C292" s="223">
        <f>1/K285*0</f>
        <v>0</v>
      </c>
      <c r="D292" s="224" t="s">
        <v>558</v>
      </c>
      <c r="E292" s="220"/>
      <c r="F292" s="220"/>
      <c r="G292" s="225"/>
      <c r="H292" s="220"/>
      <c r="I292" s="220"/>
      <c r="J292" s="220"/>
      <c r="K292" s="220">
        <f>TRUNC(C292*J292)</f>
        <v>0</v>
      </c>
      <c r="L292" s="221"/>
    </row>
    <row r="293" spans="1:12">
      <c r="A293" s="222" t="s">
        <v>559</v>
      </c>
      <c r="B293" s="147" t="s">
        <v>560</v>
      </c>
      <c r="C293" s="223">
        <f>1/K285*0</f>
        <v>0</v>
      </c>
      <c r="D293" s="224" t="s">
        <v>561</v>
      </c>
      <c r="E293" s="220">
        <f t="shared" si="7"/>
        <v>0</v>
      </c>
      <c r="F293" s="226"/>
      <c r="G293" s="225"/>
      <c r="H293" s="220"/>
      <c r="I293" s="220"/>
      <c r="J293" s="220"/>
      <c r="K293" s="220">
        <f>TRUNC(C293*J293)</f>
        <v>0</v>
      </c>
      <c r="L293" s="221"/>
    </row>
    <row r="294" spans="1:12">
      <c r="A294" s="227" t="s">
        <v>318</v>
      </c>
      <c r="B294" s="217"/>
      <c r="C294" s="218"/>
      <c r="D294" s="219"/>
      <c r="E294" s="220">
        <f t="shared" si="7"/>
        <v>109400</v>
      </c>
      <c r="F294" s="220"/>
      <c r="G294" s="220">
        <f>SUM(G288:G291)</f>
        <v>0</v>
      </c>
      <c r="H294" s="220"/>
      <c r="I294" s="220">
        <f>SUM(I288:I291)</f>
        <v>0</v>
      </c>
      <c r="J294" s="220"/>
      <c r="K294" s="220">
        <f>SUM(K288:K293)</f>
        <v>109400</v>
      </c>
      <c r="L294" s="221"/>
    </row>
    <row r="295" spans="1:12">
      <c r="A295" s="216"/>
      <c r="B295" s="217"/>
      <c r="C295" s="220"/>
      <c r="D295" s="219"/>
      <c r="E295" s="220"/>
      <c r="F295" s="220"/>
      <c r="G295" s="220"/>
      <c r="H295" s="220"/>
      <c r="I295" s="220"/>
      <c r="J295" s="220"/>
      <c r="K295" s="220"/>
      <c r="L295" s="221"/>
    </row>
    <row r="296" spans="1:12">
      <c r="A296" s="227" t="s">
        <v>0</v>
      </c>
      <c r="B296" s="217"/>
      <c r="C296" s="220"/>
      <c r="D296" s="219"/>
      <c r="E296" s="220">
        <f>+G296+I296+K296</f>
        <v>109400</v>
      </c>
      <c r="F296" s="220"/>
      <c r="G296" s="220">
        <f>G294+G295</f>
        <v>0</v>
      </c>
      <c r="H296" s="220"/>
      <c r="I296" s="220">
        <f>+I294+I295</f>
        <v>0</v>
      </c>
      <c r="J296" s="220"/>
      <c r="K296" s="220">
        <f>+K294+K295</f>
        <v>109400</v>
      </c>
      <c r="L296" s="221"/>
    </row>
    <row r="297" spans="1:12">
      <c r="A297" s="216"/>
      <c r="B297" s="217"/>
      <c r="C297" s="220"/>
      <c r="D297" s="219"/>
      <c r="E297" s="220"/>
      <c r="F297" s="220"/>
      <c r="G297" s="220"/>
      <c r="H297" s="220"/>
      <c r="I297" s="220"/>
      <c r="J297" s="220"/>
      <c r="K297" s="220"/>
      <c r="L297" s="221"/>
    </row>
    <row r="298" spans="1:12">
      <c r="A298" s="216" t="s">
        <v>319</v>
      </c>
      <c r="B298" s="217"/>
      <c r="C298" s="220">
        <v>20</v>
      </c>
      <c r="D298" s="219" t="s">
        <v>303</v>
      </c>
      <c r="E298" s="228">
        <f>+G298+I298+K298</f>
        <v>0</v>
      </c>
      <c r="F298" s="228">
        <f>G294</f>
        <v>0</v>
      </c>
      <c r="G298" s="228">
        <f>TRUNC(C298%*F298)</f>
        <v>0</v>
      </c>
      <c r="H298" s="228">
        <f>I294</f>
        <v>0</v>
      </c>
      <c r="I298" s="228">
        <f>TRUNC(C298%*H298)</f>
        <v>0</v>
      </c>
      <c r="J298" s="228">
        <f>K293+K292</f>
        <v>0</v>
      </c>
      <c r="K298" s="220">
        <f>TRUNC(C298%*J298)</f>
        <v>0</v>
      </c>
      <c r="L298" s="221"/>
    </row>
    <row r="299" spans="1:12">
      <c r="A299" s="216"/>
      <c r="B299" s="217"/>
      <c r="C299" s="220"/>
      <c r="D299" s="229"/>
      <c r="E299" s="230"/>
      <c r="F299" s="226"/>
      <c r="G299" s="220"/>
      <c r="H299" s="217"/>
      <c r="I299" s="220"/>
      <c r="J299" s="217"/>
      <c r="K299" s="225"/>
      <c r="L299" s="221"/>
    </row>
    <row r="300" spans="1:12">
      <c r="A300" s="216"/>
      <c r="B300" s="217"/>
      <c r="C300" s="220"/>
      <c r="D300" s="229"/>
      <c r="E300" s="217"/>
      <c r="F300" s="226"/>
      <c r="G300" s="217"/>
      <c r="H300" s="226"/>
      <c r="I300" s="226"/>
      <c r="J300" s="226"/>
      <c r="K300" s="225"/>
      <c r="L300" s="221"/>
    </row>
    <row r="301" spans="1:12">
      <c r="A301" s="216"/>
      <c r="B301" s="217"/>
      <c r="C301" s="220"/>
      <c r="D301" s="229"/>
      <c r="E301" s="217"/>
      <c r="F301" s="226"/>
      <c r="G301" s="231"/>
      <c r="H301" s="226"/>
      <c r="I301" s="217"/>
      <c r="J301" s="220"/>
      <c r="K301" s="225"/>
      <c r="L301" s="221"/>
    </row>
    <row r="302" spans="1:12">
      <c r="A302" s="216"/>
      <c r="B302" s="217"/>
      <c r="C302" s="218"/>
      <c r="D302" s="229"/>
      <c r="E302" s="217"/>
      <c r="F302" s="226"/>
      <c r="G302" s="231"/>
      <c r="H302" s="226"/>
      <c r="I302" s="226"/>
      <c r="J302" s="220"/>
      <c r="K302" s="225"/>
      <c r="L302" s="221"/>
    </row>
    <row r="303" spans="1:12">
      <c r="A303" s="216"/>
      <c r="B303" s="217"/>
      <c r="C303" s="218"/>
      <c r="D303" s="229"/>
      <c r="E303" s="217"/>
      <c r="F303" s="226"/>
      <c r="G303" s="232"/>
      <c r="H303" s="226"/>
      <c r="I303" s="226"/>
      <c r="J303" s="220"/>
      <c r="K303" s="225"/>
      <c r="L303" s="221"/>
    </row>
    <row r="304" spans="1:12">
      <c r="A304" s="216"/>
      <c r="B304" s="217"/>
      <c r="C304" s="218"/>
      <c r="D304" s="229"/>
      <c r="E304" s="217"/>
      <c r="F304" s="226"/>
      <c r="G304" s="232"/>
      <c r="H304" s="217"/>
      <c r="I304" s="226"/>
      <c r="J304" s="226"/>
      <c r="K304" s="225"/>
      <c r="L304" s="221"/>
    </row>
    <row r="305" spans="1:12">
      <c r="A305" s="216"/>
      <c r="B305" s="217"/>
      <c r="C305" s="218"/>
      <c r="D305" s="229"/>
      <c r="E305" s="217"/>
      <c r="F305" s="226"/>
      <c r="G305" s="232"/>
      <c r="H305" s="226"/>
      <c r="I305" s="226"/>
      <c r="J305" s="226"/>
      <c r="K305" s="225"/>
      <c r="L305" s="221"/>
    </row>
    <row r="306" spans="1:12">
      <c r="A306" s="216"/>
      <c r="B306" s="217"/>
      <c r="C306" s="218"/>
      <c r="D306" s="229"/>
      <c r="E306" s="217"/>
      <c r="F306" s="226"/>
      <c r="G306" s="232"/>
      <c r="H306" s="217"/>
      <c r="I306" s="217"/>
      <c r="J306" s="220"/>
      <c r="K306" s="225"/>
      <c r="L306" s="221"/>
    </row>
    <row r="307" spans="1:12">
      <c r="A307" s="227"/>
      <c r="B307" s="217"/>
      <c r="C307" s="218"/>
      <c r="D307" s="229"/>
      <c r="E307" s="220"/>
      <c r="F307" s="220"/>
      <c r="G307" s="219"/>
      <c r="H307" s="226"/>
      <c r="I307" s="219"/>
      <c r="J307" s="226"/>
      <c r="K307" s="225"/>
      <c r="L307" s="221"/>
    </row>
    <row r="308" spans="1:12">
      <c r="A308" s="227"/>
      <c r="B308" s="217"/>
      <c r="C308" s="218"/>
      <c r="D308" s="219"/>
      <c r="E308" s="233"/>
      <c r="F308" s="233"/>
      <c r="G308" s="211"/>
      <c r="H308" s="234"/>
      <c r="I308" s="211"/>
      <c r="J308" s="234"/>
      <c r="K308" s="220"/>
      <c r="L308" s="221"/>
    </row>
    <row r="309" spans="1:12">
      <c r="A309" s="227"/>
      <c r="B309" s="217"/>
      <c r="C309" s="218"/>
      <c r="D309" s="219"/>
      <c r="E309" s="220"/>
      <c r="F309" s="220"/>
      <c r="G309" s="220"/>
      <c r="H309" s="220"/>
      <c r="I309" s="220"/>
      <c r="J309" s="220"/>
      <c r="K309" s="220"/>
      <c r="L309" s="221"/>
    </row>
    <row r="310" spans="1:12">
      <c r="A310" s="235" t="s">
        <v>44</v>
      </c>
      <c r="B310" s="236"/>
      <c r="C310" s="237"/>
      <c r="D310" s="238"/>
      <c r="E310" s="239">
        <f>+G310+I310+K310</f>
        <v>109400</v>
      </c>
      <c r="F310" s="239"/>
      <c r="G310" s="239">
        <f>+G296+G298</f>
        <v>0</v>
      </c>
      <c r="H310" s="239"/>
      <c r="I310" s="239">
        <f>+I296+I298</f>
        <v>0</v>
      </c>
      <c r="J310" s="239"/>
      <c r="K310" s="239">
        <f>+K296+K298</f>
        <v>109400</v>
      </c>
      <c r="L310" s="240"/>
    </row>
    <row r="311" spans="1:12" hidden="1">
      <c r="A311" s="190" t="s">
        <v>562</v>
      </c>
      <c r="B311" s="191"/>
      <c r="C311" s="192"/>
      <c r="D311" s="193"/>
      <c r="E311" s="194"/>
      <c r="F311" s="194"/>
      <c r="G311" s="194"/>
      <c r="H311" s="194"/>
      <c r="I311" s="194"/>
      <c r="J311" s="194"/>
      <c r="K311" s="194"/>
      <c r="L311" s="195"/>
    </row>
    <row r="312" spans="1:12" ht="20.25" hidden="1">
      <c r="A312" s="2147" t="s">
        <v>577</v>
      </c>
      <c r="B312" s="2148"/>
      <c r="C312" s="2148"/>
      <c r="D312" s="2148"/>
      <c r="E312" s="2148"/>
      <c r="F312" s="2148"/>
      <c r="G312" s="2148"/>
      <c r="H312" s="2148"/>
      <c r="I312" s="2148"/>
      <c r="J312" s="2148"/>
      <c r="K312" s="2148"/>
      <c r="L312" s="2149"/>
    </row>
    <row r="313" spans="1:12" hidden="1">
      <c r="A313" s="196" t="s">
        <v>45</v>
      </c>
      <c r="B313" s="197">
        <f>+E338</f>
        <v>86034</v>
      </c>
      <c r="C313" s="198" t="s">
        <v>3</v>
      </c>
      <c r="D313" s="199"/>
      <c r="E313" s="200"/>
      <c r="F313" s="200"/>
      <c r="G313" s="200"/>
      <c r="H313" s="201"/>
      <c r="I313" s="200"/>
      <c r="J313" s="200"/>
      <c r="K313" s="198">
        <v>2</v>
      </c>
      <c r="L313" s="202" t="s">
        <v>572</v>
      </c>
    </row>
    <row r="314" spans="1:12" hidden="1">
      <c r="A314" s="203" t="s">
        <v>39</v>
      </c>
      <c r="B314" s="204" t="s">
        <v>40</v>
      </c>
      <c r="C314" s="205" t="s">
        <v>41</v>
      </c>
      <c r="D314" s="204" t="s">
        <v>5</v>
      </c>
      <c r="E314" s="206" t="s">
        <v>42</v>
      </c>
      <c r="F314" s="207" t="s">
        <v>312</v>
      </c>
      <c r="G314" s="208"/>
      <c r="H314" s="207" t="s">
        <v>313</v>
      </c>
      <c r="I314" s="208"/>
      <c r="J314" s="207" t="s">
        <v>314</v>
      </c>
      <c r="K314" s="208"/>
      <c r="L314" s="209" t="s">
        <v>578</v>
      </c>
    </row>
    <row r="315" spans="1:12" hidden="1">
      <c r="A315" s="210"/>
      <c r="B315" s="211"/>
      <c r="C315" s="212"/>
      <c r="D315" s="211"/>
      <c r="E315" s="213"/>
      <c r="F315" s="214" t="s">
        <v>4</v>
      </c>
      <c r="G315" s="214" t="s">
        <v>43</v>
      </c>
      <c r="H315" s="214" t="s">
        <v>4</v>
      </c>
      <c r="I315" s="214" t="s">
        <v>43</v>
      </c>
      <c r="J315" s="214" t="s">
        <v>4</v>
      </c>
      <c r="K315" s="214" t="s">
        <v>43</v>
      </c>
      <c r="L315" s="215"/>
    </row>
    <row r="316" spans="1:12" hidden="1">
      <c r="A316" s="241" t="s">
        <v>573</v>
      </c>
      <c r="B316" s="211"/>
      <c r="C316" s="212">
        <f>1/K313</f>
        <v>0.5</v>
      </c>
      <c r="D316" s="211" t="s">
        <v>575</v>
      </c>
      <c r="E316" s="220">
        <f>+G316+I316+K316</f>
        <v>86034</v>
      </c>
      <c r="F316" s="214">
        <f>단가표!E15</f>
        <v>172068</v>
      </c>
      <c r="G316" s="214">
        <f>INT(C316*F316)</f>
        <v>86034</v>
      </c>
      <c r="H316" s="214"/>
      <c r="I316" s="214"/>
      <c r="J316" s="214"/>
      <c r="K316" s="220"/>
      <c r="L316" s="215"/>
    </row>
    <row r="317" spans="1:12" hidden="1">
      <c r="A317" s="216" t="s">
        <v>574</v>
      </c>
      <c r="B317" s="217"/>
      <c r="C317" s="218">
        <v>0</v>
      </c>
      <c r="D317" s="219" t="s">
        <v>576</v>
      </c>
      <c r="E317" s="220">
        <f>+G317+I317+K317</f>
        <v>0</v>
      </c>
      <c r="F317" s="220"/>
      <c r="G317" s="220"/>
      <c r="H317" s="220"/>
      <c r="I317" s="220"/>
      <c r="J317" s="220">
        <f>단가입력!B18</f>
        <v>45118</v>
      </c>
      <c r="K317" s="220">
        <f>TRUNC($C317*J317)</f>
        <v>0</v>
      </c>
      <c r="L317" s="221"/>
    </row>
    <row r="318" spans="1:12" hidden="1">
      <c r="A318" s="216"/>
      <c r="B318" s="217"/>
      <c r="C318" s="218"/>
      <c r="D318" s="219"/>
      <c r="E318" s="220"/>
      <c r="F318" s="220"/>
      <c r="G318" s="220"/>
      <c r="H318" s="220"/>
      <c r="I318" s="220"/>
      <c r="J318" s="220"/>
      <c r="K318" s="220"/>
      <c r="L318" s="221"/>
    </row>
    <row r="319" spans="1:12" hidden="1">
      <c r="A319" s="216"/>
      <c r="B319" s="217"/>
      <c r="C319" s="218"/>
      <c r="D319" s="219"/>
      <c r="E319" s="220"/>
      <c r="F319" s="220"/>
      <c r="G319" s="220"/>
      <c r="H319" s="220"/>
      <c r="I319" s="220"/>
      <c r="J319" s="220"/>
      <c r="K319" s="220"/>
      <c r="L319" s="221"/>
    </row>
    <row r="320" spans="1:12" hidden="1">
      <c r="A320" s="216"/>
      <c r="B320" s="217"/>
      <c r="C320" s="218"/>
      <c r="D320" s="219"/>
      <c r="E320" s="220"/>
      <c r="F320" s="220"/>
      <c r="G320" s="220"/>
      <c r="H320" s="220"/>
      <c r="I320" s="220"/>
      <c r="J320" s="220"/>
      <c r="K320" s="220"/>
      <c r="L320" s="221"/>
    </row>
    <row r="321" spans="1:12" hidden="1">
      <c r="A321" s="222"/>
      <c r="B321" s="147"/>
      <c r="C321" s="223"/>
      <c r="D321" s="224"/>
      <c r="E321" s="220"/>
      <c r="F321" s="220"/>
      <c r="G321" s="225"/>
      <c r="H321" s="220"/>
      <c r="I321" s="220"/>
      <c r="J321" s="220"/>
      <c r="K321" s="220"/>
      <c r="L321" s="221"/>
    </row>
    <row r="322" spans="1:12" hidden="1">
      <c r="A322" s="222"/>
      <c r="B322" s="147"/>
      <c r="C322" s="223"/>
      <c r="D322" s="224"/>
      <c r="E322" s="220"/>
      <c r="F322" s="226"/>
      <c r="G322" s="225"/>
      <c r="H322" s="220"/>
      <c r="I322" s="220"/>
      <c r="J322" s="220"/>
      <c r="K322" s="220"/>
      <c r="L322" s="221"/>
    </row>
    <row r="323" spans="1:12" hidden="1">
      <c r="A323" s="227"/>
      <c r="B323" s="217"/>
      <c r="C323" s="218"/>
      <c r="D323" s="219"/>
      <c r="E323" s="220"/>
      <c r="F323" s="220"/>
      <c r="G323" s="220"/>
      <c r="H323" s="220"/>
      <c r="I323" s="220"/>
      <c r="J323" s="220"/>
      <c r="K323" s="220"/>
      <c r="L323" s="221"/>
    </row>
    <row r="324" spans="1:12" hidden="1">
      <c r="A324" s="216"/>
      <c r="B324" s="217"/>
      <c r="C324" s="220"/>
      <c r="D324" s="219"/>
      <c r="E324" s="220"/>
      <c r="F324" s="220"/>
      <c r="G324" s="220"/>
      <c r="H324" s="220"/>
      <c r="I324" s="220"/>
      <c r="J324" s="220"/>
      <c r="K324" s="220"/>
      <c r="L324" s="221"/>
    </row>
    <row r="325" spans="1:12" hidden="1">
      <c r="A325" s="227"/>
      <c r="B325" s="217"/>
      <c r="C325" s="220"/>
      <c r="D325" s="219"/>
      <c r="E325" s="220"/>
      <c r="F325" s="220"/>
      <c r="G325" s="220"/>
      <c r="H325" s="220"/>
      <c r="I325" s="220"/>
      <c r="J325" s="220"/>
      <c r="K325" s="220"/>
      <c r="L325" s="221"/>
    </row>
    <row r="326" spans="1:12" hidden="1">
      <c r="A326" s="216"/>
      <c r="B326" s="217"/>
      <c r="C326" s="220"/>
      <c r="D326" s="219"/>
      <c r="E326" s="220"/>
      <c r="F326" s="220"/>
      <c r="G326" s="220"/>
      <c r="H326" s="220"/>
      <c r="I326" s="220"/>
      <c r="J326" s="220"/>
      <c r="K326" s="220"/>
      <c r="L326" s="221"/>
    </row>
    <row r="327" spans="1:12" hidden="1">
      <c r="A327" s="216"/>
      <c r="B327" s="217"/>
      <c r="C327" s="220"/>
      <c r="D327" s="229"/>
      <c r="E327" s="230"/>
      <c r="F327" s="226"/>
      <c r="G327" s="220"/>
      <c r="H327" s="217"/>
      <c r="I327" s="220"/>
      <c r="J327" s="217"/>
      <c r="K327" s="225"/>
      <c r="L327" s="221"/>
    </row>
    <row r="328" spans="1:12" hidden="1">
      <c r="A328" s="216"/>
      <c r="B328" s="217"/>
      <c r="C328" s="220"/>
      <c r="D328" s="229"/>
      <c r="E328" s="217"/>
      <c r="F328" s="226"/>
      <c r="G328" s="217"/>
      <c r="H328" s="226"/>
      <c r="I328" s="226"/>
      <c r="J328" s="226"/>
      <c r="K328" s="225"/>
      <c r="L328" s="221"/>
    </row>
    <row r="329" spans="1:12" hidden="1">
      <c r="A329" s="216"/>
      <c r="B329" s="217"/>
      <c r="C329" s="220"/>
      <c r="D329" s="229"/>
      <c r="E329" s="217"/>
      <c r="F329" s="226"/>
      <c r="G329" s="231"/>
      <c r="H329" s="226"/>
      <c r="I329" s="217"/>
      <c r="J329" s="220"/>
      <c r="K329" s="225"/>
      <c r="L329" s="221"/>
    </row>
    <row r="330" spans="1:12" hidden="1">
      <c r="A330" s="216"/>
      <c r="B330" s="217"/>
      <c r="C330" s="218"/>
      <c r="D330" s="229"/>
      <c r="E330" s="217"/>
      <c r="F330" s="226"/>
      <c r="G330" s="231"/>
      <c r="H330" s="226"/>
      <c r="I330" s="226"/>
      <c r="J330" s="220"/>
      <c r="K330" s="225"/>
      <c r="L330" s="221"/>
    </row>
    <row r="331" spans="1:12" hidden="1">
      <c r="A331" s="216"/>
      <c r="B331" s="217"/>
      <c r="C331" s="218"/>
      <c r="D331" s="229"/>
      <c r="E331" s="217"/>
      <c r="F331" s="226"/>
      <c r="G331" s="232"/>
      <c r="H331" s="226"/>
      <c r="I331" s="226"/>
      <c r="J331" s="220"/>
      <c r="K331" s="225"/>
      <c r="L331" s="221"/>
    </row>
    <row r="332" spans="1:12" hidden="1">
      <c r="A332" s="216"/>
      <c r="B332" s="217"/>
      <c r="C332" s="218"/>
      <c r="D332" s="229"/>
      <c r="E332" s="217"/>
      <c r="F332" s="226"/>
      <c r="G332" s="232"/>
      <c r="H332" s="217"/>
      <c r="I332" s="226"/>
      <c r="J332" s="226"/>
      <c r="K332" s="225"/>
      <c r="L332" s="221"/>
    </row>
    <row r="333" spans="1:12" hidden="1">
      <c r="A333" s="216"/>
      <c r="B333" s="217"/>
      <c r="C333" s="218"/>
      <c r="D333" s="229"/>
      <c r="E333" s="217"/>
      <c r="F333" s="226"/>
      <c r="G333" s="232"/>
      <c r="H333" s="226"/>
      <c r="I333" s="226"/>
      <c r="J333" s="226"/>
      <c r="K333" s="225"/>
      <c r="L333" s="221"/>
    </row>
    <row r="334" spans="1:12" hidden="1">
      <c r="A334" s="216"/>
      <c r="B334" s="217"/>
      <c r="C334" s="218"/>
      <c r="D334" s="229"/>
      <c r="E334" s="217"/>
      <c r="F334" s="226"/>
      <c r="G334" s="232"/>
      <c r="H334" s="217"/>
      <c r="I334" s="217"/>
      <c r="J334" s="220"/>
      <c r="K334" s="225"/>
      <c r="L334" s="221"/>
    </row>
    <row r="335" spans="1:12" hidden="1">
      <c r="A335" s="227"/>
      <c r="B335" s="217"/>
      <c r="C335" s="218"/>
      <c r="D335" s="229"/>
      <c r="E335" s="220"/>
      <c r="F335" s="220"/>
      <c r="G335" s="219"/>
      <c r="H335" s="226"/>
      <c r="I335" s="219"/>
      <c r="J335" s="226"/>
      <c r="K335" s="225"/>
      <c r="L335" s="221"/>
    </row>
    <row r="336" spans="1:12" hidden="1">
      <c r="A336" s="227"/>
      <c r="B336" s="217"/>
      <c r="C336" s="218"/>
      <c r="D336" s="219"/>
      <c r="E336" s="233"/>
      <c r="F336" s="233"/>
      <c r="G336" s="211"/>
      <c r="H336" s="234"/>
      <c r="I336" s="211"/>
      <c r="J336" s="234"/>
      <c r="K336" s="220"/>
      <c r="L336" s="221"/>
    </row>
    <row r="337" spans="1:12" hidden="1">
      <c r="A337" s="227"/>
      <c r="B337" s="217"/>
      <c r="C337" s="218"/>
      <c r="D337" s="219"/>
      <c r="E337" s="220"/>
      <c r="F337" s="220"/>
      <c r="G337" s="220"/>
      <c r="H337" s="220"/>
      <c r="I337" s="220"/>
      <c r="J337" s="220"/>
      <c r="K337" s="220"/>
      <c r="L337" s="221"/>
    </row>
    <row r="338" spans="1:12" hidden="1">
      <c r="A338" s="235" t="s">
        <v>44</v>
      </c>
      <c r="B338" s="236"/>
      <c r="C338" s="237"/>
      <c r="D338" s="238"/>
      <c r="E338" s="239">
        <f>+G338+I338+K338</f>
        <v>86034</v>
      </c>
      <c r="F338" s="239"/>
      <c r="G338" s="239">
        <f>SUM(G316:G322)</f>
        <v>86034</v>
      </c>
      <c r="H338" s="239"/>
      <c r="I338" s="239">
        <f>SUM(I316:I322)</f>
        <v>0</v>
      </c>
      <c r="J338" s="239"/>
      <c r="K338" s="239">
        <f>SUM(K316:K322)</f>
        <v>0</v>
      </c>
      <c r="L338" s="240"/>
    </row>
  </sheetData>
  <mergeCells count="42">
    <mergeCell ref="A284:L284"/>
    <mergeCell ref="A312:L312"/>
    <mergeCell ref="A229:L229"/>
    <mergeCell ref="F231:G231"/>
    <mergeCell ref="H231:I231"/>
    <mergeCell ref="J231:K231"/>
    <mergeCell ref="A256:L256"/>
    <mergeCell ref="F258:G258"/>
    <mergeCell ref="H258:I258"/>
    <mergeCell ref="J258:K258"/>
    <mergeCell ref="F203:G203"/>
    <mergeCell ref="H203:I203"/>
    <mergeCell ref="J203:K203"/>
    <mergeCell ref="A118:L118"/>
    <mergeCell ref="F120:G120"/>
    <mergeCell ref="H120:I120"/>
    <mergeCell ref="J120:K120"/>
    <mergeCell ref="A145:L145"/>
    <mergeCell ref="F147:G147"/>
    <mergeCell ref="H147:I147"/>
    <mergeCell ref="J147:K147"/>
    <mergeCell ref="A173:L173"/>
    <mergeCell ref="F175:G175"/>
    <mergeCell ref="H175:I175"/>
    <mergeCell ref="J175:K175"/>
    <mergeCell ref="A201:L201"/>
    <mergeCell ref="F92:G92"/>
    <mergeCell ref="H92:I92"/>
    <mergeCell ref="J92:K92"/>
    <mergeCell ref="A2:L2"/>
    <mergeCell ref="F4:G4"/>
    <mergeCell ref="H4:I4"/>
    <mergeCell ref="J4:K4"/>
    <mergeCell ref="A35:L35"/>
    <mergeCell ref="F37:G37"/>
    <mergeCell ref="H37:I37"/>
    <mergeCell ref="J37:K37"/>
    <mergeCell ref="A63:L63"/>
    <mergeCell ref="F65:G65"/>
    <mergeCell ref="H65:I65"/>
    <mergeCell ref="J65:K65"/>
    <mergeCell ref="A90:L90"/>
  </mergeCells>
  <phoneticPr fontId="9" type="noConversion"/>
  <pageMargins left="0.7" right="0.7" top="0.75" bottom="0.75" header="0.3" footer="0.3"/>
  <pageSetup paperSize="9" scale="88" fitToHeight="0" orientation="landscape" r:id="rId1"/>
  <rowBreaks count="9" manualBreakCount="9">
    <brk id="32" max="16383" man="1"/>
    <brk id="60" max="16383" man="1"/>
    <brk id="88" max="16383" man="1"/>
    <brk id="115" max="16383" man="1"/>
    <brk id="143" max="16383" man="1"/>
    <brk id="171" max="16383" man="1"/>
    <brk id="199" max="16383" man="1"/>
    <brk id="227" max="16383" man="1"/>
    <brk id="310" max="11"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15FE6-D166-408B-8E28-D1913FD448F4}">
  <sheetPr>
    <tabColor rgb="FFFFC000"/>
  </sheetPr>
  <dimension ref="A1:E322"/>
  <sheetViews>
    <sheetView view="pageBreakPreview" zoomScaleNormal="100" zoomScaleSheetLayoutView="100" workbookViewId="0">
      <selection activeCell="C6" sqref="C6"/>
    </sheetView>
  </sheetViews>
  <sheetFormatPr defaultColWidth="10" defaultRowHeight="14.25"/>
  <cols>
    <col min="1" max="1" width="25.625" style="1573" bestFit="1" customWidth="1"/>
    <col min="2" max="2" width="13.25" style="1546" bestFit="1" customWidth="1"/>
    <col min="3" max="3" width="11.625" style="1546" customWidth="1"/>
    <col min="4" max="4" width="72.375" style="1546" customWidth="1"/>
    <col min="5" max="5" width="10" style="1546"/>
    <col min="6" max="16384" width="10" style="1575"/>
  </cols>
  <sheetData>
    <row r="1" spans="1:4" ht="21" customHeight="1">
      <c r="A1" s="1544" t="s">
        <v>1608</v>
      </c>
      <c r="B1" s="1545"/>
      <c r="C1" s="1545"/>
      <c r="D1" s="1545"/>
    </row>
    <row r="2" spans="1:4" ht="21" customHeight="1" thickBot="1">
      <c r="A2" s="1547"/>
      <c r="B2" s="1545"/>
      <c r="C2" s="1545"/>
      <c r="D2" s="1545"/>
    </row>
    <row r="3" spans="1:4" ht="21" customHeight="1">
      <c r="A3" s="1548" t="s">
        <v>140</v>
      </c>
      <c r="B3" s="1549" t="s">
        <v>141</v>
      </c>
      <c r="C3" s="1549"/>
      <c r="D3" s="1550" t="s">
        <v>241</v>
      </c>
    </row>
    <row r="4" spans="1:4" ht="15" customHeight="1">
      <c r="A4" s="1551" t="s">
        <v>143</v>
      </c>
      <c r="B4" s="1552">
        <v>373353</v>
      </c>
      <c r="C4" s="1553"/>
      <c r="D4" s="1554" t="s">
        <v>1609</v>
      </c>
    </row>
    <row r="5" spans="1:4" ht="15" customHeight="1">
      <c r="A5" s="1551" t="s">
        <v>144</v>
      </c>
      <c r="B5" s="1555">
        <v>310884</v>
      </c>
      <c r="C5" s="1553"/>
      <c r="D5" s="1554" t="s">
        <v>1609</v>
      </c>
    </row>
    <row r="6" spans="1:4" ht="15" customHeight="1">
      <c r="A6" s="1551" t="s">
        <v>136</v>
      </c>
      <c r="B6" s="1555">
        <v>295138</v>
      </c>
      <c r="C6" s="1553"/>
      <c r="D6" s="1554" t="s">
        <v>1609</v>
      </c>
    </row>
    <row r="7" spans="1:4" ht="15" customHeight="1">
      <c r="A7" s="1551" t="s">
        <v>242</v>
      </c>
      <c r="B7" s="1555">
        <v>235459</v>
      </c>
      <c r="C7" s="1553"/>
      <c r="D7" s="1554" t="s">
        <v>1609</v>
      </c>
    </row>
    <row r="8" spans="1:4" ht="15" customHeight="1">
      <c r="A8" s="1551" t="s">
        <v>243</v>
      </c>
      <c r="B8" s="1553">
        <v>281075</v>
      </c>
      <c r="C8" s="1553"/>
      <c r="D8" s="1554" t="s">
        <v>1609</v>
      </c>
    </row>
    <row r="9" spans="1:4" ht="15" customHeight="1">
      <c r="A9" s="1551" t="s">
        <v>224</v>
      </c>
      <c r="B9" s="1553">
        <v>250087</v>
      </c>
      <c r="C9" s="1553"/>
      <c r="D9" s="1554" t="s">
        <v>1609</v>
      </c>
    </row>
    <row r="10" spans="1:4" ht="15" customHeight="1">
      <c r="A10" s="1551" t="s">
        <v>145</v>
      </c>
      <c r="B10" s="1555">
        <v>218142</v>
      </c>
      <c r="C10" s="1553"/>
      <c r="D10" s="1554" t="s">
        <v>1609</v>
      </c>
    </row>
    <row r="11" spans="1:4" ht="15" customHeight="1">
      <c r="A11" s="1556" t="s">
        <v>146</v>
      </c>
      <c r="B11" s="1555">
        <v>232562</v>
      </c>
      <c r="C11" s="1553"/>
      <c r="D11" s="1554" t="s">
        <v>1610</v>
      </c>
    </row>
    <row r="12" spans="1:4" ht="15" customHeight="1">
      <c r="A12" s="1556" t="s">
        <v>134</v>
      </c>
      <c r="B12" s="1555">
        <v>226122</v>
      </c>
      <c r="C12" s="1553"/>
      <c r="D12" s="1554" t="s">
        <v>1611</v>
      </c>
    </row>
    <row r="13" spans="1:4" ht="15" customHeight="1">
      <c r="A13" s="1556" t="s">
        <v>223</v>
      </c>
      <c r="B13" s="1552">
        <v>172068</v>
      </c>
      <c r="C13" s="1553"/>
      <c r="D13" s="1554" t="s">
        <v>1612</v>
      </c>
    </row>
    <row r="14" spans="1:4" ht="15" customHeight="1">
      <c r="A14" s="1556" t="s">
        <v>170</v>
      </c>
      <c r="B14" s="1557">
        <f>1597/1.1</f>
        <v>1451.8181818181818</v>
      </c>
      <c r="C14" s="1558"/>
      <c r="D14" s="1559" t="s">
        <v>1613</v>
      </c>
    </row>
    <row r="15" spans="1:4" ht="15" customHeight="1">
      <c r="A15" s="1556" t="s">
        <v>931</v>
      </c>
      <c r="B15" s="1557">
        <f>1703/1.1</f>
        <v>1548.181818181818</v>
      </c>
      <c r="C15" s="1558"/>
      <c r="D15" s="1559" t="s">
        <v>1613</v>
      </c>
    </row>
    <row r="16" spans="1:4" ht="15" customHeight="1">
      <c r="A16" s="1556" t="s">
        <v>244</v>
      </c>
      <c r="B16" s="1558">
        <f>INT(109400)</f>
        <v>109400</v>
      </c>
      <c r="C16" s="1558"/>
      <c r="D16" s="1248" t="s">
        <v>1614</v>
      </c>
    </row>
    <row r="17" spans="1:4" ht="15" customHeight="1">
      <c r="A17" s="1556" t="s">
        <v>1615</v>
      </c>
      <c r="B17" s="1558">
        <v>1420</v>
      </c>
      <c r="C17" s="1558"/>
      <c r="D17" s="1559" t="s">
        <v>1616</v>
      </c>
    </row>
    <row r="18" spans="1:4" ht="15" customHeight="1">
      <c r="A18" s="1560" t="s">
        <v>147</v>
      </c>
      <c r="B18" s="1561">
        <v>146560</v>
      </c>
      <c r="C18" s="1561"/>
      <c r="D18" s="1562" t="s">
        <v>1617</v>
      </c>
    </row>
    <row r="19" spans="1:4" ht="115.5">
      <c r="A19" s="1556" t="s">
        <v>1618</v>
      </c>
      <c r="B19" s="1558">
        <f>35000+10118</f>
        <v>45118</v>
      </c>
      <c r="C19" s="1558"/>
      <c r="D19" s="1563" t="s">
        <v>1426</v>
      </c>
    </row>
    <row r="20" spans="1:4" ht="15" customHeight="1">
      <c r="A20" s="1556" t="s">
        <v>1619</v>
      </c>
      <c r="B20" s="1558">
        <v>1026000</v>
      </c>
      <c r="C20" s="1558"/>
      <c r="D20" s="1564" t="s">
        <v>1620</v>
      </c>
    </row>
    <row r="21" spans="1:4" ht="15" customHeight="1">
      <c r="A21" s="1556" t="s">
        <v>245</v>
      </c>
      <c r="B21" s="1565" t="s">
        <v>246</v>
      </c>
      <c r="C21" s="1566" t="s">
        <v>135</v>
      </c>
      <c r="D21" s="1567"/>
    </row>
    <row r="22" spans="1:4" ht="15" customHeight="1">
      <c r="A22" s="1556" t="s">
        <v>148</v>
      </c>
      <c r="B22" s="1565" t="s">
        <v>247</v>
      </c>
      <c r="C22" s="1558" t="s">
        <v>135</v>
      </c>
      <c r="D22" s="1559"/>
    </row>
    <row r="23" spans="1:4" ht="15" customHeight="1">
      <c r="A23" s="1568" t="s">
        <v>747</v>
      </c>
      <c r="B23" s="1569">
        <v>10000</v>
      </c>
      <c r="C23" s="1558"/>
      <c r="D23" s="1559"/>
    </row>
    <row r="24" spans="1:4" ht="15" customHeight="1" thickBot="1">
      <c r="A24" s="1570" t="s">
        <v>1621</v>
      </c>
      <c r="B24" s="1571">
        <f>33000/5</f>
        <v>6600</v>
      </c>
      <c r="C24" s="1571"/>
      <c r="D24" s="1572" t="s">
        <v>1622</v>
      </c>
    </row>
    <row r="25" spans="1:4" ht="17.25" customHeight="1">
      <c r="B25" s="1574"/>
      <c r="C25" s="1574"/>
      <c r="D25" s="1574"/>
    </row>
    <row r="26" spans="1:4" ht="17.25" customHeight="1"/>
    <row r="27" spans="1:4" ht="17.25" customHeight="1"/>
    <row r="28" spans="1:4" ht="17.25" customHeight="1"/>
    <row r="29" spans="1:4" ht="17.25" customHeight="1"/>
    <row r="30" spans="1:4" ht="17.25" customHeight="1"/>
    <row r="31" spans="1:4" ht="17.25" customHeight="1"/>
    <row r="32" spans="1:4"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row r="68" ht="17.25" customHeight="1"/>
    <row r="69" ht="17.25" customHeight="1"/>
    <row r="70" ht="17.25" customHeight="1"/>
    <row r="71" ht="17.25" customHeight="1"/>
    <row r="72" ht="17.25" customHeight="1"/>
    <row r="73" ht="17.25" customHeight="1"/>
    <row r="74" ht="17.25" customHeight="1"/>
    <row r="75" ht="17.25" customHeight="1"/>
    <row r="76" ht="17.25" customHeight="1"/>
    <row r="77" ht="17.25" customHeight="1"/>
    <row r="78" ht="17.25" customHeight="1"/>
    <row r="79" ht="17.25" customHeight="1"/>
    <row r="80" ht="17.25" customHeight="1"/>
    <row r="81" ht="17.25" customHeight="1"/>
    <row r="82" ht="17.25" customHeight="1"/>
    <row r="83" ht="17.25" customHeight="1"/>
    <row r="84" ht="17.25" customHeight="1"/>
    <row r="85" ht="17.25" customHeight="1"/>
    <row r="86" ht="17.25" customHeight="1"/>
    <row r="87" ht="17.25" customHeight="1"/>
    <row r="88" ht="17.25" customHeight="1"/>
    <row r="89" ht="17.25" customHeight="1"/>
    <row r="90" ht="17.25" customHeight="1"/>
    <row r="91" ht="17.25" customHeight="1"/>
    <row r="92" ht="17.25" customHeight="1"/>
    <row r="93" ht="17.25" customHeight="1"/>
    <row r="94" ht="17.25" customHeight="1"/>
    <row r="95" ht="17.25" customHeight="1"/>
    <row r="96" ht="17.25" customHeight="1"/>
    <row r="97" ht="17.25" customHeight="1"/>
    <row r="98" ht="17.25" customHeight="1"/>
    <row r="99" ht="17.25" customHeight="1"/>
    <row r="100" ht="17.25" customHeight="1"/>
    <row r="101" ht="17.25" customHeight="1"/>
    <row r="102" ht="17.25" customHeight="1"/>
    <row r="103" ht="17.25" customHeight="1"/>
    <row r="104" ht="17.25" customHeight="1"/>
    <row r="105" ht="17.25" customHeight="1"/>
    <row r="106" ht="17.25" customHeight="1"/>
    <row r="107" ht="17.25" customHeight="1"/>
    <row r="108" ht="17.25" customHeight="1"/>
    <row r="109" ht="17.25" customHeight="1"/>
    <row r="110" ht="17.25" customHeight="1"/>
    <row r="111" ht="17.25" customHeight="1"/>
    <row r="112" ht="17.25" customHeight="1"/>
    <row r="113" ht="17.25" customHeight="1"/>
    <row r="114" ht="17.25" customHeight="1"/>
    <row r="115" ht="17.25" customHeight="1"/>
    <row r="116" ht="17.25" customHeight="1"/>
    <row r="117" ht="17.25" customHeight="1"/>
    <row r="118" ht="17.25" customHeight="1"/>
    <row r="119" ht="17.25" customHeight="1"/>
    <row r="120" ht="17.25" customHeight="1"/>
    <row r="121" ht="17.25" customHeight="1"/>
    <row r="122" ht="17.25" customHeight="1"/>
    <row r="123" ht="17.25" customHeight="1"/>
    <row r="124" ht="17.25" customHeight="1"/>
    <row r="125" ht="17.25" customHeight="1"/>
    <row r="126" ht="17.25" customHeight="1"/>
    <row r="127" ht="17.25" customHeight="1"/>
    <row r="128" ht="17.25" customHeight="1"/>
    <row r="129" ht="17.25" customHeight="1"/>
    <row r="130" ht="17.25" customHeight="1"/>
    <row r="131" ht="17.25" customHeight="1"/>
    <row r="132" ht="17.25" customHeight="1"/>
    <row r="133" ht="17.25" customHeight="1"/>
    <row r="134" ht="17.25" customHeight="1"/>
    <row r="135" ht="17.25" customHeight="1"/>
    <row r="136" ht="17.25" customHeight="1"/>
    <row r="137" ht="17.25" customHeight="1"/>
    <row r="138" ht="17.25" customHeight="1"/>
    <row r="139" ht="17.25" customHeight="1"/>
    <row r="140" ht="17.25" customHeight="1"/>
    <row r="141" ht="17.25" customHeight="1"/>
    <row r="142" ht="17.25" customHeight="1"/>
    <row r="143" ht="17.25" customHeight="1"/>
    <row r="144" ht="17.25" customHeight="1"/>
    <row r="145" ht="17.25" customHeight="1"/>
    <row r="146" ht="17.25" customHeight="1"/>
    <row r="147" ht="17.25" customHeight="1"/>
    <row r="148" ht="17.25" customHeight="1"/>
    <row r="149" ht="17.25" customHeight="1"/>
    <row r="150" ht="17.25" customHeight="1"/>
    <row r="151" ht="17.25" customHeight="1"/>
    <row r="152" ht="17.25" customHeight="1"/>
    <row r="153" ht="17.25" customHeight="1"/>
    <row r="154" ht="17.25" customHeight="1"/>
    <row r="155" ht="17.25" customHeight="1"/>
    <row r="156" ht="17.25" customHeight="1"/>
    <row r="157" ht="17.25" customHeight="1"/>
    <row r="158" ht="17.25" customHeight="1"/>
    <row r="159" ht="17.25" customHeight="1"/>
    <row r="160" ht="17.25" customHeight="1"/>
    <row r="161" ht="17.25" customHeight="1"/>
    <row r="162" ht="17.25" customHeight="1"/>
    <row r="163" ht="17.25" customHeight="1"/>
    <row r="164" ht="17.25" customHeight="1"/>
    <row r="165" ht="17.25" customHeight="1"/>
    <row r="166" ht="17.25" customHeight="1"/>
    <row r="167" ht="17.25" customHeight="1"/>
    <row r="168" ht="17.25" customHeight="1"/>
    <row r="169" ht="17.25" customHeight="1"/>
    <row r="170" ht="17.25" customHeight="1"/>
    <row r="171" ht="17.25" customHeight="1"/>
    <row r="172" ht="17.25" customHeight="1"/>
    <row r="173" ht="17.25" customHeight="1"/>
    <row r="174" ht="17.25" customHeight="1"/>
    <row r="175" ht="17.25" customHeight="1"/>
    <row r="176" ht="17.25" customHeight="1"/>
    <row r="177" ht="17.25" customHeight="1"/>
    <row r="178" ht="17.25" customHeight="1"/>
    <row r="179" ht="17.25" customHeight="1"/>
    <row r="180" ht="17.25" customHeight="1"/>
    <row r="181" ht="17.25" customHeight="1"/>
    <row r="182" ht="17.25" customHeight="1"/>
    <row r="183" ht="17.25" customHeight="1"/>
    <row r="184" ht="17.25" customHeight="1"/>
    <row r="185" ht="17.25" customHeight="1"/>
    <row r="186" ht="17.25" customHeight="1"/>
    <row r="187" ht="17.25" customHeight="1"/>
    <row r="188" ht="17.25" customHeight="1"/>
    <row r="189" ht="17.25" customHeight="1"/>
    <row r="190" ht="17.25" customHeight="1"/>
    <row r="191" ht="17.25" customHeight="1"/>
    <row r="192" ht="17.25" customHeight="1"/>
    <row r="193" ht="17.25" customHeight="1"/>
    <row r="194" ht="17.25" customHeight="1"/>
    <row r="195" ht="17.25" customHeight="1"/>
    <row r="196" ht="17.25" customHeight="1"/>
    <row r="197" ht="17.25" customHeight="1"/>
    <row r="198" ht="17.25" customHeight="1"/>
    <row r="199" ht="17.25" customHeight="1"/>
    <row r="200" ht="17.25" customHeight="1"/>
    <row r="201" ht="17.25" customHeight="1"/>
    <row r="202" ht="17.25" customHeight="1"/>
    <row r="203" ht="17.25" customHeight="1"/>
    <row r="204" ht="17.25" customHeight="1"/>
    <row r="205" ht="17.25" customHeight="1"/>
    <row r="206" ht="17.25" customHeight="1"/>
    <row r="207" ht="17.25" customHeight="1"/>
    <row r="208" ht="17.25" customHeight="1"/>
    <row r="209" ht="17.25" customHeight="1"/>
    <row r="210" ht="17.25" customHeight="1"/>
    <row r="211" ht="17.25" customHeight="1"/>
    <row r="212" ht="17.25" customHeight="1"/>
    <row r="213" ht="17.25" customHeight="1"/>
    <row r="214" ht="17.25" customHeight="1"/>
    <row r="215" ht="17.25" customHeight="1"/>
    <row r="216" ht="17.25" customHeight="1"/>
    <row r="217" ht="17.25" customHeight="1"/>
    <row r="218" ht="17.25" customHeight="1"/>
    <row r="219" ht="17.25" customHeight="1"/>
    <row r="220" ht="17.25" customHeight="1"/>
    <row r="221" ht="17.25" customHeight="1"/>
    <row r="222" ht="17.25" customHeight="1"/>
    <row r="223" ht="17.25" customHeight="1"/>
    <row r="224" ht="17.25" customHeight="1"/>
    <row r="225" ht="17.25" customHeight="1"/>
    <row r="226" ht="17.25" customHeight="1"/>
    <row r="227" ht="17.25" customHeight="1"/>
    <row r="228" ht="17.25" customHeight="1"/>
    <row r="229" ht="17.25" customHeight="1"/>
    <row r="230" ht="17.25" customHeight="1"/>
    <row r="231" ht="17.25" customHeight="1"/>
    <row r="232" ht="17.25" customHeight="1"/>
    <row r="233" ht="17.25" customHeight="1"/>
    <row r="234" ht="17.25" customHeight="1"/>
    <row r="235" ht="17.25" customHeight="1"/>
    <row r="236" ht="17.25" customHeight="1"/>
    <row r="237" ht="17.25" customHeight="1"/>
    <row r="238" ht="17.25" customHeight="1"/>
    <row r="239" ht="17.25" customHeight="1"/>
    <row r="240" ht="17.25" customHeight="1"/>
    <row r="241" ht="17.25" customHeight="1"/>
    <row r="242" ht="17.25" customHeight="1"/>
    <row r="243" ht="17.25" customHeight="1"/>
    <row r="244" ht="17.25" customHeight="1"/>
    <row r="245" ht="17.25" customHeight="1"/>
    <row r="246" ht="17.25" customHeight="1"/>
    <row r="247" ht="17.25" customHeight="1"/>
    <row r="248" ht="17.25" customHeight="1"/>
    <row r="249" ht="17.25" customHeight="1"/>
    <row r="250" ht="17.25" customHeight="1"/>
    <row r="251" ht="17.25" customHeight="1"/>
    <row r="252" ht="17.25" customHeight="1"/>
    <row r="253" ht="17.25" customHeight="1"/>
    <row r="254" ht="17.25" customHeight="1"/>
    <row r="255" ht="17.25" customHeight="1"/>
    <row r="256" ht="17.25" customHeight="1"/>
    <row r="257" ht="17.25" customHeight="1"/>
    <row r="258" ht="17.25" customHeight="1"/>
    <row r="259" ht="17.25" customHeight="1"/>
    <row r="260" ht="17.25" customHeight="1"/>
    <row r="261" ht="17.25" customHeight="1"/>
    <row r="262" ht="17.25" customHeight="1"/>
    <row r="263" ht="17.25" customHeight="1"/>
    <row r="264" ht="17.25" customHeight="1"/>
    <row r="265" ht="17.25" customHeight="1"/>
    <row r="266" ht="17.25" customHeight="1"/>
    <row r="267" ht="17.25" customHeight="1"/>
    <row r="268" ht="17.25" customHeight="1"/>
    <row r="269" ht="17.25" customHeight="1"/>
    <row r="270" ht="17.25" customHeight="1"/>
    <row r="271" ht="17.25" customHeight="1"/>
    <row r="272" ht="17.25" customHeight="1"/>
    <row r="273" ht="17.25" customHeight="1"/>
    <row r="274" ht="17.25" customHeight="1"/>
    <row r="275" ht="17.25" customHeight="1"/>
    <row r="276" ht="17.25" customHeight="1"/>
    <row r="277" ht="17.25" customHeight="1"/>
    <row r="278" ht="17.25" customHeight="1"/>
    <row r="279" ht="17.25" customHeight="1"/>
    <row r="280" ht="17.25" customHeight="1"/>
    <row r="281" ht="17.25" customHeight="1"/>
    <row r="282" ht="17.25" customHeight="1"/>
    <row r="283" ht="17.25" customHeight="1"/>
    <row r="284" ht="17.25" customHeight="1"/>
    <row r="285" ht="17.25" customHeight="1"/>
    <row r="286" ht="17.25" customHeight="1"/>
    <row r="287" ht="17.25" customHeight="1"/>
    <row r="288" ht="17.25" customHeight="1"/>
    <row r="289" ht="17.25" customHeight="1"/>
    <row r="290" ht="17.25" customHeight="1"/>
    <row r="291" ht="17.25" customHeight="1"/>
    <row r="292" ht="17.25" customHeight="1"/>
    <row r="293" ht="17.25" customHeight="1"/>
    <row r="294" ht="17.25" customHeight="1"/>
    <row r="295" ht="17.25" customHeight="1"/>
    <row r="296" ht="17.25" customHeight="1"/>
    <row r="297" ht="17.25" customHeight="1"/>
    <row r="298" ht="17.25" customHeight="1"/>
    <row r="299" ht="17.25" customHeight="1"/>
    <row r="300" ht="17.25" customHeight="1"/>
    <row r="301" ht="17.25" customHeight="1"/>
    <row r="302" ht="17.25" customHeight="1"/>
    <row r="303" ht="17.25" customHeight="1"/>
    <row r="304" ht="17.25" customHeight="1"/>
    <row r="305" ht="17.25" customHeight="1"/>
    <row r="306" ht="17.25" customHeight="1"/>
    <row r="307" ht="17.25" customHeight="1"/>
    <row r="308" ht="17.25" customHeight="1"/>
    <row r="309" ht="17.25" customHeight="1"/>
    <row r="310" ht="17.25" customHeight="1"/>
    <row r="311" ht="17.25" customHeight="1"/>
    <row r="312" ht="17.25" customHeight="1"/>
    <row r="313" ht="17.25" customHeight="1"/>
    <row r="314" ht="17.25" customHeight="1"/>
    <row r="315" ht="17.25" customHeight="1"/>
    <row r="316" ht="17.25" customHeight="1"/>
    <row r="317" ht="17.25" customHeight="1"/>
    <row r="318" ht="17.25" customHeight="1"/>
    <row r="319" ht="17.25" customHeight="1"/>
    <row r="320" ht="17.25" customHeight="1"/>
    <row r="321" ht="17.25" customHeight="1"/>
    <row r="322" ht="17.25" customHeight="1"/>
  </sheetData>
  <phoneticPr fontId="9" type="noConversion"/>
  <pageMargins left="0.98425196850393704" right="0.39370078740157483" top="0.98425196850393704" bottom="0.78740157480314965" header="0" footer="0"/>
  <pageSetup paperSize="9" scale="97"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60A3A-64B3-4FD0-8A1B-1E1A3C582400}">
  <sheetPr>
    <tabColor rgb="FFFFC000"/>
  </sheetPr>
  <dimension ref="A1:V234"/>
  <sheetViews>
    <sheetView view="pageBreakPreview" zoomScale="115" zoomScaleNormal="100" zoomScaleSheetLayoutView="115" workbookViewId="0">
      <selection activeCell="C6" sqref="C6"/>
    </sheetView>
  </sheetViews>
  <sheetFormatPr defaultRowHeight="16.5"/>
  <cols>
    <col min="1" max="6" width="14.375" style="1576" customWidth="1"/>
    <col min="7" max="7" width="18.5" style="1576" customWidth="1"/>
    <col min="8" max="8" width="14.375" style="1576" customWidth="1"/>
    <col min="9" max="9" width="23.875" style="1576" customWidth="1"/>
    <col min="10" max="11" width="20.875" style="1576" customWidth="1"/>
    <col min="12" max="16" width="0" style="1576" hidden="1" customWidth="1"/>
    <col min="17" max="16384" width="9" style="1576"/>
  </cols>
  <sheetData>
    <row r="1" spans="1:11" ht="20.100000000000001" customHeight="1">
      <c r="A1" s="2153" t="s">
        <v>149</v>
      </c>
      <c r="B1" s="2153"/>
      <c r="C1" s="2153"/>
      <c r="D1" s="2153"/>
      <c r="E1" s="2153"/>
      <c r="F1" s="2153"/>
      <c r="G1" s="2153"/>
      <c r="H1" s="2153"/>
      <c r="I1" s="2153"/>
      <c r="J1" s="2153"/>
      <c r="K1" s="2153"/>
    </row>
    <row r="2" spans="1:11" ht="17.100000000000001" customHeight="1">
      <c r="A2" s="1577" t="s">
        <v>150</v>
      </c>
      <c r="B2" s="1578" t="s">
        <v>151</v>
      </c>
      <c r="C2" s="1578" t="s">
        <v>152</v>
      </c>
      <c r="D2" s="1578" t="s">
        <v>153</v>
      </c>
      <c r="E2" s="1579" t="s">
        <v>154</v>
      </c>
      <c r="F2" s="1580" t="s">
        <v>1623</v>
      </c>
      <c r="G2" s="2154" t="s">
        <v>79</v>
      </c>
      <c r="H2" s="2154"/>
      <c r="I2" s="2154"/>
      <c r="J2" s="2154"/>
      <c r="K2" s="2155"/>
    </row>
    <row r="3" spans="1:11" ht="17.100000000000001" customHeight="1">
      <c r="A3" s="1581" t="s">
        <v>156</v>
      </c>
      <c r="B3" s="1582" t="s">
        <v>157</v>
      </c>
      <c r="C3" s="1583"/>
      <c r="D3" s="1582" t="s">
        <v>158</v>
      </c>
      <c r="E3" s="1584"/>
      <c r="F3" s="1585">
        <v>13.2</v>
      </c>
      <c r="G3" s="2156" t="s">
        <v>1624</v>
      </c>
      <c r="H3" s="2157"/>
      <c r="I3" s="2157"/>
      <c r="J3" s="2157"/>
      <c r="K3" s="2158"/>
    </row>
    <row r="4" spans="1:11" ht="17.100000000000001" customHeight="1">
      <c r="A4" s="1581" t="s">
        <v>159</v>
      </c>
      <c r="B4" s="1582"/>
      <c r="C4" s="1583">
        <v>1</v>
      </c>
      <c r="D4" s="1582" t="s">
        <v>160</v>
      </c>
      <c r="E4" s="248">
        <f>'단가(영향조사)'!B4</f>
        <v>373353</v>
      </c>
      <c r="F4" s="1586">
        <f t="shared" ref="F4:F9" si="0">INT(E4/(1+F$3/100))</f>
        <v>329817</v>
      </c>
      <c r="G4" s="1587" t="s">
        <v>1609</v>
      </c>
      <c r="H4" s="1588"/>
      <c r="I4" s="1588"/>
      <c r="J4" s="1588"/>
      <c r="K4" s="1589"/>
    </row>
    <row r="5" spans="1:11" ht="17.100000000000001" customHeight="1">
      <c r="A5" s="1590" t="s">
        <v>161</v>
      </c>
      <c r="B5" s="1582"/>
      <c r="C5" s="1583">
        <v>1</v>
      </c>
      <c r="D5" s="1582" t="s">
        <v>160</v>
      </c>
      <c r="E5" s="252">
        <f>'단가(영향조사)'!B5</f>
        <v>310884</v>
      </c>
      <c r="F5" s="1586">
        <f t="shared" si="0"/>
        <v>274632</v>
      </c>
      <c r="G5" s="1587" t="s">
        <v>1609</v>
      </c>
      <c r="H5" s="1588"/>
      <c r="I5" s="1588"/>
      <c r="J5" s="1588"/>
      <c r="K5" s="1589"/>
    </row>
    <row r="6" spans="1:11" ht="17.100000000000001" customHeight="1">
      <c r="A6" s="1590" t="s">
        <v>162</v>
      </c>
      <c r="B6" s="1582"/>
      <c r="C6" s="1583">
        <v>1</v>
      </c>
      <c r="D6" s="1582" t="s">
        <v>160</v>
      </c>
      <c r="E6" s="252">
        <f>'단가(영향조사)'!B6</f>
        <v>295138</v>
      </c>
      <c r="F6" s="1586">
        <f t="shared" si="0"/>
        <v>260722</v>
      </c>
      <c r="G6" s="1587" t="s">
        <v>1609</v>
      </c>
      <c r="H6" s="1588"/>
      <c r="I6" s="1588"/>
      <c r="J6" s="1588"/>
      <c r="K6" s="1589"/>
    </row>
    <row r="7" spans="1:11" ht="17.100000000000001" customHeight="1">
      <c r="A7" s="1590" t="s">
        <v>163</v>
      </c>
      <c r="B7" s="1582"/>
      <c r="C7" s="1583">
        <v>1</v>
      </c>
      <c r="D7" s="1582" t="s">
        <v>160</v>
      </c>
      <c r="E7" s="252">
        <f>'단가(영향조사)'!B7</f>
        <v>235459</v>
      </c>
      <c r="F7" s="1586">
        <f t="shared" si="0"/>
        <v>208002</v>
      </c>
      <c r="G7" s="1587" t="s">
        <v>1609</v>
      </c>
      <c r="H7" s="1588"/>
      <c r="I7" s="1588"/>
      <c r="J7" s="1588"/>
      <c r="K7" s="1589"/>
    </row>
    <row r="8" spans="1:11" ht="17.100000000000001" customHeight="1">
      <c r="A8" s="1590" t="s">
        <v>164</v>
      </c>
      <c r="B8" s="1582"/>
      <c r="C8" s="1583">
        <v>1</v>
      </c>
      <c r="D8" s="1582" t="s">
        <v>160</v>
      </c>
      <c r="E8" s="252">
        <f>'단가(영향조사)'!B9</f>
        <v>250087</v>
      </c>
      <c r="F8" s="1586">
        <f t="shared" si="0"/>
        <v>220924</v>
      </c>
      <c r="G8" s="1587" t="s">
        <v>1609</v>
      </c>
      <c r="H8" s="1588"/>
      <c r="I8" s="1588"/>
      <c r="J8" s="1588"/>
      <c r="K8" s="1589"/>
    </row>
    <row r="9" spans="1:11" ht="17.100000000000001" customHeight="1">
      <c r="A9" s="1590" t="s">
        <v>1625</v>
      </c>
      <c r="B9" s="1582"/>
      <c r="C9" s="1583"/>
      <c r="D9" s="1582"/>
      <c r="E9" s="1591">
        <f>'단가(영향조사)'!B10</f>
        <v>218142</v>
      </c>
      <c r="F9" s="1586">
        <f t="shared" si="0"/>
        <v>192704</v>
      </c>
      <c r="G9" s="1587" t="s">
        <v>1609</v>
      </c>
      <c r="H9" s="1588"/>
      <c r="I9" s="1588"/>
      <c r="J9" s="1588"/>
      <c r="K9" s="1589"/>
    </row>
    <row r="10" spans="1:11" ht="17.100000000000001" customHeight="1">
      <c r="A10" s="1590" t="s">
        <v>165</v>
      </c>
      <c r="B10" s="1582"/>
      <c r="C10" s="1583">
        <v>1</v>
      </c>
      <c r="D10" s="1582" t="s">
        <v>160</v>
      </c>
      <c r="E10" s="248">
        <v>241698</v>
      </c>
      <c r="F10" s="1586"/>
      <c r="G10" s="2159" t="s">
        <v>1626</v>
      </c>
      <c r="H10" s="2159"/>
      <c r="I10" s="2159"/>
      <c r="J10" s="2159"/>
      <c r="K10" s="2160"/>
    </row>
    <row r="11" spans="1:11" ht="17.100000000000001" customHeight="1">
      <c r="A11" s="1590" t="s">
        <v>166</v>
      </c>
      <c r="B11" s="1583"/>
      <c r="C11" s="1583">
        <v>1</v>
      </c>
      <c r="D11" s="1582" t="s">
        <v>160</v>
      </c>
      <c r="E11" s="248">
        <v>232562</v>
      </c>
      <c r="F11" s="1586"/>
      <c r="G11" s="2150" t="s">
        <v>1627</v>
      </c>
      <c r="H11" s="2151"/>
      <c r="I11" s="2151"/>
      <c r="J11" s="2151"/>
      <c r="K11" s="2152"/>
    </row>
    <row r="12" spans="1:11" ht="17.100000000000001" customHeight="1">
      <c r="A12" s="1590" t="s">
        <v>167</v>
      </c>
      <c r="B12" s="1583"/>
      <c r="C12" s="1583">
        <v>1</v>
      </c>
      <c r="D12" s="1582" t="s">
        <v>160</v>
      </c>
      <c r="E12" s="248">
        <v>226122</v>
      </c>
      <c r="F12" s="1586"/>
      <c r="G12" s="2150" t="s">
        <v>1628</v>
      </c>
      <c r="H12" s="2151"/>
      <c r="I12" s="2151"/>
      <c r="J12" s="2151"/>
      <c r="K12" s="2152"/>
    </row>
    <row r="13" spans="1:11" ht="17.100000000000001" customHeight="1">
      <c r="A13" s="1581" t="s">
        <v>168</v>
      </c>
      <c r="B13" s="1582"/>
      <c r="C13" s="1583">
        <v>1</v>
      </c>
      <c r="D13" s="1582" t="s">
        <v>160</v>
      </c>
      <c r="E13" s="248">
        <v>172068</v>
      </c>
      <c r="F13" s="1586"/>
      <c r="G13" s="2150" t="s">
        <v>1629</v>
      </c>
      <c r="H13" s="2151"/>
      <c r="I13" s="2151"/>
      <c r="J13" s="2151"/>
      <c r="K13" s="2152"/>
    </row>
    <row r="14" spans="1:11" ht="17.100000000000001" customHeight="1">
      <c r="A14" s="1581" t="s">
        <v>169</v>
      </c>
      <c r="B14" s="1583"/>
      <c r="C14" s="1583">
        <v>1</v>
      </c>
      <c r="D14" s="1582" t="s">
        <v>160</v>
      </c>
      <c r="E14" s="1592">
        <v>319449</v>
      </c>
      <c r="F14" s="1593"/>
      <c r="G14" s="2161" t="s">
        <v>1630</v>
      </c>
      <c r="H14" s="2151"/>
      <c r="I14" s="2151"/>
      <c r="J14" s="2151"/>
      <c r="K14" s="2152"/>
    </row>
    <row r="15" spans="1:11" ht="17.100000000000001" customHeight="1">
      <c r="A15" s="1581" t="s">
        <v>1631</v>
      </c>
      <c r="B15" s="1583"/>
      <c r="C15" s="1583">
        <v>1</v>
      </c>
      <c r="D15" s="1594" t="s">
        <v>160</v>
      </c>
      <c r="E15" s="1592">
        <v>247897</v>
      </c>
      <c r="F15" s="1593"/>
      <c r="G15" s="2161" t="s">
        <v>1632</v>
      </c>
      <c r="H15" s="2151"/>
      <c r="I15" s="2151"/>
      <c r="J15" s="2151"/>
      <c r="K15" s="2152"/>
    </row>
    <row r="16" spans="1:11" ht="17.100000000000001" customHeight="1">
      <c r="A16" s="1581" t="s">
        <v>1633</v>
      </c>
      <c r="B16" s="1583"/>
      <c r="C16" s="1583">
        <v>1</v>
      </c>
      <c r="D16" s="1594" t="s">
        <v>160</v>
      </c>
      <c r="E16" s="1592">
        <v>281939</v>
      </c>
      <c r="F16" s="1593"/>
      <c r="G16" s="2161" t="s">
        <v>1634</v>
      </c>
      <c r="H16" s="2151"/>
      <c r="I16" s="2151"/>
      <c r="J16" s="2151"/>
      <c r="K16" s="2152"/>
    </row>
    <row r="17" spans="1:12" ht="17.100000000000001" customHeight="1">
      <c r="A17" s="1590" t="s">
        <v>170</v>
      </c>
      <c r="B17" s="1595"/>
      <c r="C17" s="1583">
        <v>1</v>
      </c>
      <c r="D17" s="1596" t="s">
        <v>171</v>
      </c>
      <c r="E17" s="1557">
        <v>1451.8181818181818</v>
      </c>
      <c r="F17" s="1586"/>
      <c r="G17" s="1597" t="s">
        <v>1613</v>
      </c>
      <c r="H17" s="1598"/>
      <c r="I17" s="1593"/>
      <c r="J17" s="1586"/>
      <c r="K17" s="1599"/>
    </row>
    <row r="18" spans="1:12" ht="17.100000000000001" customHeight="1">
      <c r="A18" s="1600" t="s">
        <v>1635</v>
      </c>
      <c r="B18" s="1601"/>
      <c r="C18" s="1602">
        <v>1</v>
      </c>
      <c r="D18" s="1603" t="s">
        <v>171</v>
      </c>
      <c r="E18" s="1557">
        <v>1548.181818181818</v>
      </c>
      <c r="F18" s="1604"/>
      <c r="G18" s="1605" t="s">
        <v>1613</v>
      </c>
      <c r="H18" s="1606"/>
      <c r="I18" s="1607"/>
      <c r="J18" s="1608"/>
      <c r="K18" s="1609"/>
    </row>
    <row r="19" spans="1:12" ht="17.100000000000001" customHeight="1">
      <c r="A19" s="1590" t="s">
        <v>172</v>
      </c>
      <c r="B19" s="1610" t="s">
        <v>173</v>
      </c>
      <c r="C19" s="1595">
        <v>1</v>
      </c>
      <c r="D19" s="1611" t="s">
        <v>174</v>
      </c>
      <c r="E19" s="1612">
        <f>I51</f>
        <v>37496</v>
      </c>
      <c r="F19" s="1612"/>
      <c r="G19" s="1613" t="s">
        <v>1636</v>
      </c>
      <c r="H19" s="1586">
        <v>33000</v>
      </c>
      <c r="I19" s="1614" t="s">
        <v>1637</v>
      </c>
      <c r="J19" s="1615" t="s">
        <v>175</v>
      </c>
      <c r="K19" s="1616" t="s">
        <v>176</v>
      </c>
      <c r="L19" s="1576" t="s">
        <v>1638</v>
      </c>
    </row>
    <row r="20" spans="1:12" ht="17.100000000000001" customHeight="1">
      <c r="A20" s="1617"/>
      <c r="B20" s="1610" t="s">
        <v>177</v>
      </c>
      <c r="C20" s="1595">
        <v>1</v>
      </c>
      <c r="D20" s="1611" t="s">
        <v>174</v>
      </c>
      <c r="E20" s="1586">
        <f>J51</f>
        <v>20848</v>
      </c>
      <c r="F20" s="1586"/>
      <c r="G20" s="1613" t="s">
        <v>1639</v>
      </c>
      <c r="H20" s="1586">
        <v>307500</v>
      </c>
      <c r="I20" s="1614" t="s">
        <v>1640</v>
      </c>
      <c r="J20" s="1618" t="s">
        <v>178</v>
      </c>
      <c r="K20" s="1619">
        <v>117598</v>
      </c>
    </row>
    <row r="21" spans="1:12" ht="17.100000000000001" customHeight="1">
      <c r="A21" s="1617"/>
      <c r="B21" s="1610" t="s">
        <v>179</v>
      </c>
      <c r="C21" s="1595">
        <v>1</v>
      </c>
      <c r="D21" s="1611" t="s">
        <v>174</v>
      </c>
      <c r="E21" s="1620">
        <f>K51</f>
        <v>27600</v>
      </c>
      <c r="F21" s="1586"/>
      <c r="G21" s="1586"/>
      <c r="H21" s="2162"/>
      <c r="I21" s="2163"/>
      <c r="J21" s="1618" t="s">
        <v>180</v>
      </c>
      <c r="K21" s="1619">
        <v>138915</v>
      </c>
    </row>
    <row r="22" spans="1:12" ht="17.100000000000001" customHeight="1">
      <c r="A22" s="1590" t="s">
        <v>181</v>
      </c>
      <c r="B22" s="1610" t="s">
        <v>173</v>
      </c>
      <c r="C22" s="1595">
        <v>1</v>
      </c>
      <c r="D22" s="1611" t="s">
        <v>182</v>
      </c>
      <c r="E22" s="1620">
        <f>I52</f>
        <v>8102</v>
      </c>
      <c r="F22" s="1586"/>
      <c r="G22" s="1586"/>
      <c r="H22" s="2162"/>
      <c r="I22" s="2163"/>
      <c r="J22" s="1618" t="s">
        <v>183</v>
      </c>
      <c r="K22" s="1619">
        <v>152576</v>
      </c>
    </row>
    <row r="23" spans="1:12" ht="17.100000000000001" customHeight="1">
      <c r="A23" s="1617"/>
      <c r="B23" s="1610" t="s">
        <v>177</v>
      </c>
      <c r="C23" s="1595">
        <v>1</v>
      </c>
      <c r="D23" s="1611" t="s">
        <v>182</v>
      </c>
      <c r="E23" s="1620">
        <f>J52</f>
        <v>10803</v>
      </c>
      <c r="F23" s="1586"/>
      <c r="G23" s="1586"/>
      <c r="H23" s="2162"/>
      <c r="I23" s="2163"/>
      <c r="J23" s="1618" t="s">
        <v>184</v>
      </c>
      <c r="K23" s="1619">
        <v>161371</v>
      </c>
    </row>
    <row r="24" spans="1:12" ht="17.100000000000001" customHeight="1">
      <c r="A24" s="1617"/>
      <c r="B24" s="1610" t="s">
        <v>179</v>
      </c>
      <c r="C24" s="1595">
        <v>1</v>
      </c>
      <c r="D24" s="1611" t="s">
        <v>182</v>
      </c>
      <c r="E24" s="1620">
        <f>K52</f>
        <v>6103</v>
      </c>
      <c r="F24" s="1586"/>
      <c r="G24" s="1586"/>
      <c r="H24" s="2162"/>
      <c r="I24" s="2163"/>
      <c r="J24" s="1618" t="s">
        <v>185</v>
      </c>
      <c r="K24" s="1619">
        <v>171289</v>
      </c>
    </row>
    <row r="25" spans="1:12" ht="17.100000000000001" customHeight="1">
      <c r="A25" s="1621" t="s">
        <v>186</v>
      </c>
      <c r="B25" s="1622" t="s">
        <v>187</v>
      </c>
      <c r="C25" s="1595">
        <v>1</v>
      </c>
      <c r="D25" s="1611" t="s">
        <v>188</v>
      </c>
      <c r="E25" s="250">
        <v>1000</v>
      </c>
      <c r="F25" s="1271"/>
      <c r="G25" s="1623" t="s">
        <v>1641</v>
      </c>
      <c r="H25" s="1248"/>
      <c r="I25" s="1624"/>
      <c r="J25" s="1618" t="s">
        <v>189</v>
      </c>
      <c r="K25" s="1619">
        <v>180724</v>
      </c>
    </row>
    <row r="26" spans="1:12" ht="17.100000000000001" customHeight="1">
      <c r="A26" s="1617" t="s">
        <v>190</v>
      </c>
      <c r="B26" s="1611" t="s">
        <v>191</v>
      </c>
      <c r="C26" s="1595">
        <v>1</v>
      </c>
      <c r="D26" s="1611" t="s">
        <v>192</v>
      </c>
      <c r="E26" s="1620">
        <f>'단가(영향조사)'!B16</f>
        <v>109400</v>
      </c>
      <c r="F26" s="1586"/>
      <c r="G26" s="1248" t="s">
        <v>1430</v>
      </c>
      <c r="H26" s="1248"/>
      <c r="I26" s="1624"/>
      <c r="J26" s="1618" t="s">
        <v>193</v>
      </c>
      <c r="K26" s="1619">
        <v>189784</v>
      </c>
    </row>
    <row r="27" spans="1:12" ht="17.100000000000001" customHeight="1">
      <c r="A27" s="1617"/>
      <c r="B27" s="1611" t="s">
        <v>194</v>
      </c>
      <c r="C27" s="1595">
        <v>1</v>
      </c>
      <c r="D27" s="1611" t="s">
        <v>192</v>
      </c>
      <c r="E27" s="1620">
        <f>INT(267720)</f>
        <v>267720</v>
      </c>
      <c r="F27" s="1586"/>
      <c r="G27" s="1248" t="s">
        <v>1430</v>
      </c>
      <c r="H27" s="1248"/>
      <c r="I27" s="1624"/>
      <c r="J27" s="1618" t="s">
        <v>195</v>
      </c>
      <c r="K27" s="1619">
        <v>198127</v>
      </c>
    </row>
    <row r="28" spans="1:12" ht="17.100000000000001" customHeight="1">
      <c r="A28" s="1621" t="s">
        <v>1060</v>
      </c>
      <c r="B28" s="1611"/>
      <c r="C28" s="1595"/>
      <c r="D28" s="1595"/>
      <c r="E28" s="255">
        <f>1246+438.7</f>
        <v>1684.7</v>
      </c>
      <c r="F28" s="1271"/>
      <c r="G28" s="1623" t="s">
        <v>1434</v>
      </c>
      <c r="H28" s="1586"/>
      <c r="I28" s="1614"/>
      <c r="J28" s="1625" t="s">
        <v>1642</v>
      </c>
      <c r="K28" s="1626">
        <v>5810</v>
      </c>
    </row>
    <row r="29" spans="1:12" ht="17.100000000000001" customHeight="1">
      <c r="A29" s="1627" t="s">
        <v>1643</v>
      </c>
      <c r="B29" s="1582" t="s">
        <v>1644</v>
      </c>
      <c r="C29" s="1583">
        <v>1</v>
      </c>
      <c r="D29" s="1582" t="s">
        <v>1645</v>
      </c>
      <c r="E29" s="248">
        <v>2032000</v>
      </c>
      <c r="F29" s="1586"/>
      <c r="G29" s="2150" t="s">
        <v>1646</v>
      </c>
      <c r="H29" s="2151"/>
      <c r="I29" s="2151"/>
      <c r="J29" s="2151"/>
      <c r="K29" s="2152"/>
    </row>
    <row r="30" spans="1:12" ht="17.100000000000001" customHeight="1">
      <c r="A30" s="1627" t="s">
        <v>1647</v>
      </c>
      <c r="B30" s="1582" t="s">
        <v>1648</v>
      </c>
      <c r="C30" s="1583">
        <v>1</v>
      </c>
      <c r="D30" s="1582" t="s">
        <v>1645</v>
      </c>
      <c r="E30" s="248">
        <v>2912000</v>
      </c>
      <c r="F30" s="1586"/>
      <c r="G30" s="2150" t="s">
        <v>1646</v>
      </c>
      <c r="H30" s="2151"/>
      <c r="I30" s="2151"/>
      <c r="J30" s="2151"/>
      <c r="K30" s="2152"/>
    </row>
    <row r="31" spans="1:12" ht="17.100000000000001" customHeight="1">
      <c r="A31" s="1627" t="s">
        <v>1649</v>
      </c>
      <c r="B31" s="1582" t="s">
        <v>1650</v>
      </c>
      <c r="C31" s="1583">
        <v>1</v>
      </c>
      <c r="D31" s="1582" t="s">
        <v>1645</v>
      </c>
      <c r="E31" s="248">
        <v>3424000</v>
      </c>
      <c r="F31" s="1586"/>
      <c r="G31" s="2150" t="s">
        <v>1646</v>
      </c>
      <c r="H31" s="2151"/>
      <c r="I31" s="2151"/>
      <c r="J31" s="2151"/>
      <c r="K31" s="2152"/>
    </row>
    <row r="32" spans="1:12" ht="17.100000000000001" customHeight="1">
      <c r="A32" s="1627" t="s">
        <v>1651</v>
      </c>
      <c r="B32" s="1582" t="s">
        <v>1652</v>
      </c>
      <c r="C32" s="1583">
        <v>1</v>
      </c>
      <c r="D32" s="1582" t="s">
        <v>1645</v>
      </c>
      <c r="E32" s="248">
        <v>140000</v>
      </c>
      <c r="F32" s="1586"/>
      <c r="G32" s="2150" t="s">
        <v>1653</v>
      </c>
      <c r="H32" s="2151"/>
      <c r="I32" s="2151"/>
      <c r="J32" s="2151"/>
      <c r="K32" s="2152"/>
    </row>
    <row r="33" spans="1:11" ht="17.100000000000001" customHeight="1">
      <c r="A33" s="1627" t="s">
        <v>1654</v>
      </c>
      <c r="B33" s="1582" t="s">
        <v>1655</v>
      </c>
      <c r="C33" s="1583">
        <v>1</v>
      </c>
      <c r="D33" s="1582" t="s">
        <v>1645</v>
      </c>
      <c r="E33" s="248">
        <v>147000</v>
      </c>
      <c r="F33" s="1586"/>
      <c r="G33" s="2150" t="s">
        <v>1653</v>
      </c>
      <c r="H33" s="2151"/>
      <c r="I33" s="2151"/>
      <c r="J33" s="2151"/>
      <c r="K33" s="2152"/>
    </row>
    <row r="34" spans="1:11" ht="17.100000000000001" customHeight="1">
      <c r="A34" s="1628" t="s">
        <v>1656</v>
      </c>
      <c r="B34" s="1629" t="s">
        <v>1657</v>
      </c>
      <c r="C34" s="1630">
        <v>1</v>
      </c>
      <c r="D34" s="1629" t="s">
        <v>1645</v>
      </c>
      <c r="E34" s="1631">
        <v>250000</v>
      </c>
      <c r="F34" s="1612"/>
      <c r="G34" s="2150" t="s">
        <v>1653</v>
      </c>
      <c r="H34" s="2151"/>
      <c r="I34" s="2151"/>
      <c r="J34" s="2151"/>
      <c r="K34" s="2152"/>
    </row>
    <row r="35" spans="1:11" ht="17.100000000000001" customHeight="1">
      <c r="A35" s="1628" t="s">
        <v>1658</v>
      </c>
      <c r="B35" s="1629" t="s">
        <v>1657</v>
      </c>
      <c r="C35" s="1583">
        <v>1</v>
      </c>
      <c r="D35" s="1582" t="s">
        <v>1645</v>
      </c>
      <c r="E35" s="248">
        <v>530000</v>
      </c>
      <c r="F35" s="1586"/>
      <c r="G35" s="2150" t="s">
        <v>1659</v>
      </c>
      <c r="H35" s="2151"/>
      <c r="I35" s="2151"/>
      <c r="J35" s="2151"/>
      <c r="K35" s="2152"/>
    </row>
    <row r="36" spans="1:11" ht="17.100000000000001" customHeight="1">
      <c r="A36" s="1632" t="s">
        <v>1660</v>
      </c>
      <c r="B36" s="1633" t="s">
        <v>1661</v>
      </c>
      <c r="C36" s="1583">
        <v>1</v>
      </c>
      <c r="D36" s="1582" t="s">
        <v>1662</v>
      </c>
      <c r="E36" s="248">
        <v>110000</v>
      </c>
      <c r="F36" s="1586"/>
      <c r="G36" s="2150" t="s">
        <v>1663</v>
      </c>
      <c r="H36" s="2151"/>
      <c r="I36" s="2151"/>
      <c r="J36" s="2151"/>
      <c r="K36" s="2152"/>
    </row>
    <row r="37" spans="1:11" ht="17.100000000000001" customHeight="1">
      <c r="A37" s="1632"/>
      <c r="B37" s="1582"/>
      <c r="C37" s="1583"/>
      <c r="D37" s="1582"/>
      <c r="E37" s="248"/>
      <c r="F37" s="1586"/>
      <c r="G37" s="2150"/>
      <c r="H37" s="2151"/>
      <c r="I37" s="2151"/>
      <c r="J37" s="2151"/>
      <c r="K37" s="2152"/>
    </row>
    <row r="38" spans="1:11" ht="17.100000000000001" customHeight="1">
      <c r="A38" s="1632"/>
      <c r="B38" s="1582"/>
      <c r="C38" s="1583"/>
      <c r="D38" s="1582"/>
      <c r="E38" s="248"/>
      <c r="F38" s="1586"/>
      <c r="G38" s="2150"/>
      <c r="H38" s="2151"/>
      <c r="I38" s="2151"/>
      <c r="J38" s="2151"/>
      <c r="K38" s="2152"/>
    </row>
    <row r="39" spans="1:11" ht="17.100000000000001" customHeight="1">
      <c r="A39" s="1632"/>
      <c r="B39" s="1582"/>
      <c r="C39" s="1583"/>
      <c r="D39" s="1582"/>
      <c r="E39" s="248"/>
      <c r="F39" s="1586"/>
      <c r="G39" s="2150"/>
      <c r="H39" s="2151"/>
      <c r="I39" s="2151"/>
      <c r="J39" s="2151"/>
      <c r="K39" s="2152"/>
    </row>
    <row r="40" spans="1:11" ht="17.100000000000001" customHeight="1">
      <c r="A40" s="1632"/>
      <c r="B40" s="1582"/>
      <c r="C40" s="1583"/>
      <c r="D40" s="1582"/>
      <c r="E40" s="248"/>
      <c r="F40" s="1586"/>
      <c r="G40" s="2150" t="s">
        <v>9</v>
      </c>
      <c r="H40" s="2151"/>
      <c r="I40" s="2151"/>
      <c r="J40" s="2151"/>
      <c r="K40" s="2152"/>
    </row>
    <row r="41" spans="1:11" ht="17.100000000000001" customHeight="1">
      <c r="A41" s="1632"/>
      <c r="B41" s="1582"/>
      <c r="C41" s="1583"/>
      <c r="D41" s="1582"/>
      <c r="E41" s="248"/>
      <c r="F41" s="1586"/>
      <c r="G41" s="2150"/>
      <c r="H41" s="2151"/>
      <c r="I41" s="2151"/>
      <c r="J41" s="2151"/>
      <c r="K41" s="2152"/>
    </row>
    <row r="42" spans="1:11" ht="17.100000000000001" customHeight="1">
      <c r="A42" s="1634"/>
      <c r="B42" s="1635"/>
      <c r="C42" s="1636"/>
      <c r="D42" s="1635"/>
      <c r="E42" s="1637"/>
      <c r="F42" s="1638"/>
      <c r="G42" s="2164"/>
      <c r="H42" s="2165"/>
      <c r="I42" s="2165"/>
      <c r="J42" s="2165"/>
      <c r="K42" s="2166"/>
    </row>
    <row r="43" spans="1:11" ht="17.100000000000001" customHeight="1">
      <c r="C43" s="1639"/>
      <c r="D43" s="1639"/>
      <c r="E43" s="1639"/>
      <c r="F43" s="1639"/>
      <c r="G43" s="1639"/>
      <c r="H43" s="1639"/>
      <c r="I43" s="1640" t="s">
        <v>197</v>
      </c>
    </row>
    <row r="44" spans="1:11" ht="17.100000000000001" customHeight="1">
      <c r="A44" s="1641" t="s">
        <v>198</v>
      </c>
      <c r="B44" s="1642" t="s">
        <v>199</v>
      </c>
      <c r="C44" s="1643" t="s">
        <v>200</v>
      </c>
      <c r="D44" s="1644" t="s">
        <v>201</v>
      </c>
      <c r="E44" s="1644" t="s">
        <v>202</v>
      </c>
      <c r="F44" s="1644" t="s">
        <v>203</v>
      </c>
      <c r="G44" s="1644" t="s">
        <v>204</v>
      </c>
      <c r="H44" s="1644" t="s">
        <v>205</v>
      </c>
      <c r="I44" s="1644" t="s">
        <v>206</v>
      </c>
      <c r="J44" s="1645" t="s">
        <v>207</v>
      </c>
      <c r="K44" s="1646" t="s">
        <v>79</v>
      </c>
    </row>
    <row r="45" spans="1:11" ht="17.100000000000001" customHeight="1">
      <c r="A45" s="1647" t="s">
        <v>208</v>
      </c>
      <c r="B45" s="1648">
        <v>1</v>
      </c>
      <c r="C45" s="1649">
        <f>J45</f>
        <v>217809501</v>
      </c>
      <c r="D45" s="1650">
        <v>1429</v>
      </c>
      <c r="E45" s="1650">
        <v>1032</v>
      </c>
      <c r="F45" s="1650">
        <v>759</v>
      </c>
      <c r="G45" s="1622" t="s">
        <v>1664</v>
      </c>
      <c r="H45" s="1651">
        <f>268435</f>
        <v>268435</v>
      </c>
      <c r="I45" s="1652">
        <f>INT(H45*C47/1.1)</f>
        <v>359995738</v>
      </c>
      <c r="J45" s="1653">
        <f>INT((H45*(C47*1.1*10+0.9)/(2*10)))</f>
        <v>217809501</v>
      </c>
      <c r="K45" s="1654" t="s">
        <v>209</v>
      </c>
    </row>
    <row r="46" spans="1:11" ht="17.100000000000001" customHeight="1">
      <c r="A46" s="1647" t="s">
        <v>210</v>
      </c>
      <c r="B46" s="1648">
        <v>1</v>
      </c>
      <c r="C46" s="1649">
        <f>J46</f>
        <v>62500904</v>
      </c>
      <c r="D46" s="1650">
        <v>750</v>
      </c>
      <c r="E46" s="1650">
        <v>417</v>
      </c>
      <c r="F46" s="1650">
        <v>552</v>
      </c>
      <c r="G46" s="1622" t="s">
        <v>1665</v>
      </c>
      <c r="H46" s="1651">
        <f>77028</f>
        <v>77028</v>
      </c>
      <c r="I46" s="1652">
        <f>INT(H46*C47/1.1)</f>
        <v>103301550</v>
      </c>
      <c r="J46" s="1653">
        <f>INT((H46*(C47*1.1*10+0.9)/(2*10)))</f>
        <v>62500904</v>
      </c>
      <c r="K46" s="1655" t="s">
        <v>211</v>
      </c>
    </row>
    <row r="47" spans="1:11" ht="17.100000000000001" customHeight="1">
      <c r="A47" s="1656" t="s">
        <v>1666</v>
      </c>
      <c r="B47" s="1657"/>
      <c r="C47" s="1658">
        <v>1475.2</v>
      </c>
      <c r="D47" s="1659"/>
      <c r="E47" s="1659"/>
      <c r="F47" s="1659"/>
      <c r="G47" s="1659"/>
      <c r="H47" s="1660" t="s">
        <v>212</v>
      </c>
      <c r="I47" s="1661">
        <f>INT(16335000/1.1)</f>
        <v>14850000</v>
      </c>
      <c r="J47" s="1662">
        <f>INT((I47*(1.1*8+0.9)/(2*8)))</f>
        <v>9002812</v>
      </c>
      <c r="K47" s="1663"/>
    </row>
    <row r="48" spans="1:11" ht="17.100000000000001" customHeight="1">
      <c r="A48" s="1664"/>
      <c r="B48" s="1664"/>
      <c r="C48" s="1639"/>
      <c r="D48" s="1665"/>
      <c r="E48" s="1639"/>
      <c r="F48" s="1639"/>
      <c r="G48" s="1639"/>
      <c r="H48" s="1639"/>
      <c r="I48" s="1666"/>
      <c r="J48" s="1667"/>
      <c r="K48" s="1667"/>
    </row>
    <row r="49" spans="1:11" ht="17.100000000000001" customHeight="1">
      <c r="A49" s="1668" t="s">
        <v>150</v>
      </c>
      <c r="B49" s="1669" t="str">
        <f>C44</f>
        <v>적용가격(원)</v>
      </c>
      <c r="C49" s="1644" t="s">
        <v>213</v>
      </c>
      <c r="D49" s="1670" t="s">
        <v>214</v>
      </c>
      <c r="E49" s="1644" t="s">
        <v>215</v>
      </c>
      <c r="F49" s="1644" t="s">
        <v>201</v>
      </c>
      <c r="G49" s="1644" t="s">
        <v>202</v>
      </c>
      <c r="H49" s="1644" t="s">
        <v>203</v>
      </c>
      <c r="I49" s="1671" t="s">
        <v>216</v>
      </c>
      <c r="J49" s="1672" t="s">
        <v>217</v>
      </c>
      <c r="K49" s="1673" t="s">
        <v>218</v>
      </c>
    </row>
    <row r="50" spans="1:11" ht="17.100000000000001" customHeight="1">
      <c r="A50" s="1581" t="s">
        <v>219</v>
      </c>
      <c r="B50" s="1586">
        <f>C46</f>
        <v>62500904</v>
      </c>
      <c r="C50" s="1604">
        <v>12000</v>
      </c>
      <c r="D50" s="1674">
        <v>1200</v>
      </c>
      <c r="E50" s="1602">
        <v>10</v>
      </c>
      <c r="F50" s="1604">
        <v>750</v>
      </c>
      <c r="G50" s="1604">
        <v>417</v>
      </c>
      <c r="H50" s="1604">
        <v>552</v>
      </c>
      <c r="I50" s="1604">
        <f>INT(B50*F50/10000000)</f>
        <v>4687</v>
      </c>
      <c r="J50" s="1586">
        <f>INT(B50*G50/10000000)</f>
        <v>2606</v>
      </c>
      <c r="K50" s="1599">
        <f>INT(B50*H50/10000000)</f>
        <v>3450</v>
      </c>
    </row>
    <row r="51" spans="1:11" ht="17.100000000000001" customHeight="1">
      <c r="A51" s="1581" t="s">
        <v>220</v>
      </c>
      <c r="B51" s="1586"/>
      <c r="C51" s="1586"/>
      <c r="D51" s="1675"/>
      <c r="E51" s="1583"/>
      <c r="F51" s="1586"/>
      <c r="G51" s="1586"/>
      <c r="H51" s="1586"/>
      <c r="I51" s="1586">
        <f>INT(I50*8)</f>
        <v>37496</v>
      </c>
      <c r="J51" s="1586">
        <f>INT(J50*8)</f>
        <v>20848</v>
      </c>
      <c r="K51" s="1599">
        <f>INT(K50*8)</f>
        <v>27600</v>
      </c>
    </row>
    <row r="52" spans="1:11" ht="17.100000000000001" customHeight="1">
      <c r="A52" s="1581" t="s">
        <v>221</v>
      </c>
      <c r="B52" s="1586">
        <f>J47</f>
        <v>9002812</v>
      </c>
      <c r="C52" s="1586">
        <v>8000</v>
      </c>
      <c r="D52" s="1675">
        <v>1000</v>
      </c>
      <c r="E52" s="1583">
        <v>8</v>
      </c>
      <c r="F52" s="1676">
        <v>900</v>
      </c>
      <c r="G52" s="1676">
        <v>1200</v>
      </c>
      <c r="H52" s="1676">
        <v>678</v>
      </c>
      <c r="I52" s="1586">
        <f>TRUNC(B52*F52/1000000)</f>
        <v>8102</v>
      </c>
      <c r="J52" s="1586">
        <f>TRUNC(B52*G52/1000000)</f>
        <v>10803</v>
      </c>
      <c r="K52" s="1599">
        <f>TRUNC(B52*H52/1000000)</f>
        <v>6103</v>
      </c>
    </row>
    <row r="53" spans="1:11" ht="17.100000000000001" customHeight="1">
      <c r="A53" s="1677" t="s">
        <v>222</v>
      </c>
      <c r="B53" s="1678"/>
      <c r="C53" s="1678"/>
      <c r="D53" s="1678"/>
      <c r="E53" s="1678"/>
      <c r="F53" s="1678"/>
      <c r="G53" s="1678"/>
      <c r="H53" s="1678"/>
      <c r="I53" s="1638">
        <f>INT(I52*8)</f>
        <v>64816</v>
      </c>
      <c r="J53" s="1638">
        <f>INT(J52*8)</f>
        <v>86424</v>
      </c>
      <c r="K53" s="1679">
        <f>INT(K52*8)</f>
        <v>48824</v>
      </c>
    </row>
    <row r="234" spans="22:22">
      <c r="V234" s="1680">
        <f>'단가(사후관리)'!J52</f>
        <v>10803</v>
      </c>
    </row>
  </sheetData>
  <mergeCells count="28">
    <mergeCell ref="G39:K39"/>
    <mergeCell ref="G40:K40"/>
    <mergeCell ref="G41:K41"/>
    <mergeCell ref="G42:K42"/>
    <mergeCell ref="G33:K33"/>
    <mergeCell ref="G34:K34"/>
    <mergeCell ref="G35:K35"/>
    <mergeCell ref="G36:K36"/>
    <mergeCell ref="G37:K37"/>
    <mergeCell ref="G38:K38"/>
    <mergeCell ref="G32:K32"/>
    <mergeCell ref="G13:K13"/>
    <mergeCell ref="G14:K14"/>
    <mergeCell ref="G15:K15"/>
    <mergeCell ref="G16:K16"/>
    <mergeCell ref="H21:I21"/>
    <mergeCell ref="H22:I22"/>
    <mergeCell ref="H23:I23"/>
    <mergeCell ref="H24:I24"/>
    <mergeCell ref="G29:K29"/>
    <mergeCell ref="G30:K30"/>
    <mergeCell ref="G31:K31"/>
    <mergeCell ref="G12:K12"/>
    <mergeCell ref="A1:K1"/>
    <mergeCell ref="G2:K2"/>
    <mergeCell ref="G3:K3"/>
    <mergeCell ref="G10:K10"/>
    <mergeCell ref="G11:K11"/>
  </mergeCells>
  <phoneticPr fontId="9" type="noConversion"/>
  <pageMargins left="0.98425196850393704" right="0.39370078740157483" top="1.1811023622047245" bottom="0.78740157480314965" header="0" footer="0"/>
  <pageSetup paperSize="9" scale="63" orientation="landscape" r:id="rId1"/>
  <headerFooter alignWithMargins="0"/>
  <rowBreaks count="1" manualBreakCount="1">
    <brk id="42" max="10"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AF9F9-8DD6-4B09-8C6C-BCA16A193FD4}">
  <sheetPr>
    <tabColor indexed="9"/>
  </sheetPr>
  <dimension ref="A1:K1604"/>
  <sheetViews>
    <sheetView view="pageBreakPreview" zoomScaleNormal="100" zoomScaleSheetLayoutView="100" workbookViewId="0">
      <selection activeCell="A11" sqref="A11:B11"/>
    </sheetView>
  </sheetViews>
  <sheetFormatPr defaultColWidth="8" defaultRowHeight="17.25"/>
  <cols>
    <col min="1" max="1" width="8.75" style="458" customWidth="1"/>
    <col min="2" max="2" width="34.25" style="458" customWidth="1"/>
    <col min="3" max="3" width="19.625" style="458" bestFit="1" customWidth="1"/>
    <col min="4" max="5" width="14.375" style="458" customWidth="1"/>
    <col min="6" max="6" width="23.625" style="458" customWidth="1"/>
    <col min="7" max="7" width="13.25" style="458" customWidth="1"/>
    <col min="8" max="8" width="30.75" style="638" hidden="1" customWidth="1"/>
    <col min="9" max="10" width="8" style="458"/>
    <col min="11" max="11" width="11.5" style="458" bestFit="1" customWidth="1"/>
    <col min="12" max="16384" width="8" style="458"/>
  </cols>
  <sheetData>
    <row r="1" spans="1:11" s="451" customFormat="1" ht="27" customHeight="1">
      <c r="A1" s="606" t="s">
        <v>796</v>
      </c>
      <c r="B1" s="449"/>
      <c r="C1" s="449"/>
      <c r="D1" s="449"/>
      <c r="E1" s="449"/>
      <c r="F1" s="449"/>
      <c r="G1" s="449"/>
      <c r="H1" s="607"/>
    </row>
    <row r="2" spans="1:11" s="451" customFormat="1" ht="21" customHeight="1" thickBot="1">
      <c r="A2" s="452"/>
      <c r="B2" s="452"/>
      <c r="C2" s="455"/>
      <c r="D2" s="450"/>
      <c r="E2" s="450"/>
      <c r="F2" s="450"/>
      <c r="G2" s="450"/>
      <c r="H2" s="607"/>
    </row>
    <row r="3" spans="1:11" s="454" customFormat="1" ht="27.75" customHeight="1" thickBot="1">
      <c r="A3" s="2169" t="s">
        <v>636</v>
      </c>
      <c r="B3" s="2170"/>
      <c r="C3" s="913" t="s">
        <v>637</v>
      </c>
      <c r="D3" s="913" t="s">
        <v>641</v>
      </c>
      <c r="E3" s="913" t="s">
        <v>643</v>
      </c>
      <c r="F3" s="2171" t="s">
        <v>778</v>
      </c>
      <c r="G3" s="2172"/>
      <c r="H3" s="608"/>
    </row>
    <row r="4" spans="1:11" s="454" customFormat="1" ht="27.75" customHeight="1" thickTop="1">
      <c r="A4" s="2173" t="e">
        <f>#REF!</f>
        <v>#REF!</v>
      </c>
      <c r="B4" s="2174"/>
      <c r="C4" s="609" t="e">
        <f t="shared" ref="C4:C10" si="0">SUM(D4:E4)</f>
        <v>#REF!</v>
      </c>
      <c r="D4" s="609" t="e">
        <f>#REF!</f>
        <v>#REF!</v>
      </c>
      <c r="E4" s="609" t="e">
        <f>#REF!</f>
        <v>#REF!</v>
      </c>
      <c r="F4" s="610"/>
      <c r="G4" s="611"/>
      <c r="H4" s="612" t="s">
        <v>640</v>
      </c>
    </row>
    <row r="5" spans="1:11" s="451" customFormat="1" ht="27.75" customHeight="1">
      <c r="A5" s="2167" t="e">
        <f>#REF!</f>
        <v>#REF!</v>
      </c>
      <c r="B5" s="2168"/>
      <c r="C5" s="613" t="e">
        <f t="shared" si="0"/>
        <v>#REF!</v>
      </c>
      <c r="D5" s="614" t="e">
        <f>#REF!</f>
        <v>#REF!</v>
      </c>
      <c r="E5" s="613" t="e">
        <f>#REF!</f>
        <v>#REF!</v>
      </c>
      <c r="F5" s="615"/>
      <c r="G5" s="616"/>
      <c r="H5" s="617" t="s">
        <v>642</v>
      </c>
    </row>
    <row r="6" spans="1:11" s="451" customFormat="1" ht="27.75" customHeight="1">
      <c r="A6" s="2167" t="e">
        <f>#REF!</f>
        <v>#REF!</v>
      </c>
      <c r="B6" s="2168"/>
      <c r="C6" s="613" t="e">
        <f t="shared" si="0"/>
        <v>#REF!</v>
      </c>
      <c r="D6" s="614" t="e">
        <f>#REF!</f>
        <v>#REF!</v>
      </c>
      <c r="E6" s="613" t="e">
        <f>#REF!</f>
        <v>#REF!</v>
      </c>
      <c r="F6" s="615"/>
      <c r="G6" s="616"/>
      <c r="H6" s="617" t="s">
        <v>644</v>
      </c>
    </row>
    <row r="7" spans="1:11" s="451" customFormat="1" ht="27.75" customHeight="1">
      <c r="A7" s="2167" t="e">
        <f>#REF!</f>
        <v>#REF!</v>
      </c>
      <c r="B7" s="2168"/>
      <c r="C7" s="613" t="e">
        <f t="shared" si="0"/>
        <v>#REF!</v>
      </c>
      <c r="D7" s="614" t="e">
        <f>#REF!</f>
        <v>#REF!</v>
      </c>
      <c r="E7" s="613" t="e">
        <f>#REF!</f>
        <v>#REF!</v>
      </c>
      <c r="F7" s="615"/>
      <c r="G7" s="616"/>
      <c r="H7" s="607"/>
    </row>
    <row r="8" spans="1:11" s="451" customFormat="1" ht="27.75" customHeight="1">
      <c r="A8" s="2167" t="e">
        <f>#REF!</f>
        <v>#REF!</v>
      </c>
      <c r="B8" s="2168"/>
      <c r="C8" s="613" t="e">
        <f t="shared" si="0"/>
        <v>#REF!</v>
      </c>
      <c r="D8" s="614" t="e">
        <f>#REF!</f>
        <v>#REF!</v>
      </c>
      <c r="E8" s="613" t="e">
        <f>#REF!</f>
        <v>#REF!</v>
      </c>
      <c r="F8" s="615"/>
      <c r="G8" s="616"/>
      <c r="H8" s="607"/>
    </row>
    <row r="9" spans="1:11" s="451" customFormat="1" ht="27.75" customHeight="1">
      <c r="A9" s="2167" t="e">
        <f>#REF!</f>
        <v>#REF!</v>
      </c>
      <c r="B9" s="2168"/>
      <c r="C9" s="613" t="e">
        <f t="shared" si="0"/>
        <v>#REF!</v>
      </c>
      <c r="D9" s="614" t="e">
        <f>#REF!</f>
        <v>#REF!</v>
      </c>
      <c r="E9" s="613" t="e">
        <f>#REF!</f>
        <v>#REF!</v>
      </c>
      <c r="F9" s="615"/>
      <c r="G9" s="616"/>
      <c r="H9" s="607"/>
    </row>
    <row r="10" spans="1:11" s="451" customFormat="1" ht="27.75" customHeight="1">
      <c r="A10" s="2167" t="e">
        <f>#REF!</f>
        <v>#REF!</v>
      </c>
      <c r="B10" s="2168"/>
      <c r="C10" s="613" t="e">
        <f t="shared" si="0"/>
        <v>#REF!</v>
      </c>
      <c r="D10" s="614" t="e">
        <f>#REF!</f>
        <v>#REF!</v>
      </c>
      <c r="E10" s="613" t="e">
        <f>#REF!</f>
        <v>#REF!</v>
      </c>
      <c r="F10" s="615"/>
      <c r="G10" s="616"/>
      <c r="H10" s="607"/>
    </row>
    <row r="11" spans="1:11" s="451" customFormat="1" ht="27.75" customHeight="1">
      <c r="A11" s="2183"/>
      <c r="B11" s="2184"/>
      <c r="C11" s="618"/>
      <c r="D11" s="619"/>
      <c r="E11" s="618"/>
      <c r="F11" s="620"/>
      <c r="G11" s="621"/>
      <c r="H11" s="607"/>
    </row>
    <row r="12" spans="1:11" s="453" customFormat="1" ht="27.75" customHeight="1">
      <c r="A12" s="2185" t="s">
        <v>779</v>
      </c>
      <c r="B12" s="2186"/>
      <c r="C12" s="622" t="e">
        <f>SUM(D12:E12)</f>
        <v>#REF!</v>
      </c>
      <c r="D12" s="622" t="e">
        <f>SUM(D4:D11)</f>
        <v>#REF!</v>
      </c>
      <c r="E12" s="622" t="e">
        <f>SUM(E4:E11)</f>
        <v>#REF!</v>
      </c>
      <c r="F12" s="623"/>
      <c r="G12" s="624"/>
      <c r="H12" s="607"/>
    </row>
    <row r="13" spans="1:11" s="451" customFormat="1" ht="27.75" customHeight="1">
      <c r="A13" s="2187" t="s">
        <v>1034</v>
      </c>
      <c r="B13" s="2188"/>
      <c r="C13" s="613" t="e">
        <f>TRUNC(D12*G13,0)</f>
        <v>#REF!</v>
      </c>
      <c r="D13" s="613"/>
      <c r="E13" s="613"/>
      <c r="F13" s="615" t="s">
        <v>780</v>
      </c>
      <c r="G13" s="625">
        <v>1.1000000000000001</v>
      </c>
      <c r="H13" s="607"/>
    </row>
    <row r="14" spans="1:11" s="451" customFormat="1" ht="27.75" customHeight="1">
      <c r="A14" s="2175" t="s">
        <v>1035</v>
      </c>
      <c r="B14" s="2176"/>
      <c r="C14" s="613" t="e">
        <f>TRUNC((C13+D12)*G14,0)-14515</f>
        <v>#REF!</v>
      </c>
      <c r="D14" s="613"/>
      <c r="E14" s="613"/>
      <c r="F14" s="615" t="s">
        <v>781</v>
      </c>
      <c r="G14" s="626">
        <v>0.2</v>
      </c>
      <c r="H14" s="607"/>
    </row>
    <row r="15" spans="1:11" s="451" customFormat="1" ht="27.75" customHeight="1">
      <c r="A15" s="2177" t="s">
        <v>782</v>
      </c>
      <c r="B15" s="2178"/>
      <c r="C15" s="618" t="e">
        <f>C12+C13+C14</f>
        <v>#REF!</v>
      </c>
      <c r="D15" s="618"/>
      <c r="E15" s="618"/>
      <c r="F15" s="620"/>
      <c r="G15" s="627"/>
      <c r="H15" s="607"/>
    </row>
    <row r="16" spans="1:11" s="451" customFormat="1" ht="27.75" customHeight="1">
      <c r="A16" s="2179" t="s">
        <v>783</v>
      </c>
      <c r="B16" s="2180"/>
      <c r="C16" s="628" t="e">
        <f>INT(C15*0.1)</f>
        <v>#REF!</v>
      </c>
      <c r="D16" s="628"/>
      <c r="E16" s="628"/>
      <c r="F16" s="629" t="s">
        <v>784</v>
      </c>
      <c r="G16" s="630">
        <v>0.1</v>
      </c>
      <c r="H16" s="607"/>
      <c r="K16" s="631"/>
    </row>
    <row r="17" spans="1:8" s="451" customFormat="1" ht="27.75" customHeight="1" thickBot="1">
      <c r="A17" s="2181" t="s">
        <v>785</v>
      </c>
      <c r="B17" s="2182"/>
      <c r="C17" s="632" t="e">
        <f>C15+C16</f>
        <v>#REF!</v>
      </c>
      <c r="D17" s="632"/>
      <c r="E17" s="632"/>
      <c r="F17" s="633"/>
      <c r="G17" s="634" t="s">
        <v>1020</v>
      </c>
      <c r="H17" s="607"/>
    </row>
    <row r="18" spans="1:8" s="451" customFormat="1" hidden="1">
      <c r="A18" s="450"/>
      <c r="B18" s="450"/>
      <c r="C18" s="635"/>
      <c r="D18" s="450"/>
      <c r="E18" s="450"/>
      <c r="F18" s="450"/>
      <c r="G18" s="450"/>
      <c r="H18" s="607"/>
    </row>
    <row r="19" spans="1:8" s="451" customFormat="1" hidden="1">
      <c r="B19" s="451" t="s">
        <v>786</v>
      </c>
      <c r="C19" s="636" t="e">
        <f>C17/19</f>
        <v>#REF!</v>
      </c>
      <c r="H19" s="607"/>
    </row>
    <row r="20" spans="1:8" s="451" customFormat="1" hidden="1">
      <c r="C20" s="637"/>
      <c r="D20" s="631"/>
      <c r="E20" s="636"/>
      <c r="F20" s="636"/>
      <c r="H20" s="607"/>
    </row>
    <row r="21" spans="1:8" s="451" customFormat="1">
      <c r="D21" s="631"/>
      <c r="H21" s="607"/>
    </row>
    <row r="22" spans="1:8" s="451" customFormat="1">
      <c r="D22" s="457"/>
      <c r="H22" s="607"/>
    </row>
    <row r="23" spans="1:8" s="451" customFormat="1">
      <c r="H23" s="607"/>
    </row>
    <row r="24" spans="1:8" s="451" customFormat="1">
      <c r="H24" s="607"/>
    </row>
    <row r="25" spans="1:8" s="451" customFormat="1">
      <c r="H25" s="607"/>
    </row>
    <row r="26" spans="1:8" s="451" customFormat="1">
      <c r="H26" s="607"/>
    </row>
    <row r="27" spans="1:8" s="451" customFormat="1">
      <c r="H27" s="607"/>
    </row>
    <row r="28" spans="1:8" s="451" customFormat="1">
      <c r="H28" s="607"/>
    </row>
    <row r="29" spans="1:8" s="451" customFormat="1">
      <c r="H29" s="607"/>
    </row>
    <row r="30" spans="1:8" s="451" customFormat="1">
      <c r="H30" s="607"/>
    </row>
    <row r="31" spans="1:8" s="451" customFormat="1">
      <c r="H31" s="607"/>
    </row>
    <row r="32" spans="1:8" s="451" customFormat="1">
      <c r="H32" s="607"/>
    </row>
    <row r="33" spans="8:8" s="451" customFormat="1">
      <c r="H33" s="607"/>
    </row>
    <row r="34" spans="8:8" s="451" customFormat="1">
      <c r="H34" s="607"/>
    </row>
    <row r="35" spans="8:8" s="451" customFormat="1">
      <c r="H35" s="607"/>
    </row>
    <row r="36" spans="8:8" s="451" customFormat="1">
      <c r="H36" s="607"/>
    </row>
    <row r="37" spans="8:8" s="451" customFormat="1">
      <c r="H37" s="607"/>
    </row>
    <row r="38" spans="8:8" s="451" customFormat="1">
      <c r="H38" s="607"/>
    </row>
    <row r="39" spans="8:8" s="451" customFormat="1">
      <c r="H39" s="607"/>
    </row>
    <row r="40" spans="8:8" s="451" customFormat="1">
      <c r="H40" s="607"/>
    </row>
    <row r="41" spans="8:8" s="451" customFormat="1">
      <c r="H41" s="607"/>
    </row>
    <row r="42" spans="8:8" s="451" customFormat="1">
      <c r="H42" s="607"/>
    </row>
    <row r="43" spans="8:8" s="451" customFormat="1">
      <c r="H43" s="607"/>
    </row>
    <row r="44" spans="8:8" s="451" customFormat="1">
      <c r="H44" s="607"/>
    </row>
    <row r="45" spans="8:8" s="451" customFormat="1">
      <c r="H45" s="607"/>
    </row>
    <row r="46" spans="8:8" s="451" customFormat="1">
      <c r="H46" s="607"/>
    </row>
    <row r="47" spans="8:8" s="451" customFormat="1">
      <c r="H47" s="607"/>
    </row>
    <row r="48" spans="8:8" s="451" customFormat="1">
      <c r="H48" s="607"/>
    </row>
    <row r="49" spans="8:8" s="451" customFormat="1">
      <c r="H49" s="607"/>
    </row>
    <row r="50" spans="8:8" s="451" customFormat="1">
      <c r="H50" s="607"/>
    </row>
    <row r="51" spans="8:8" s="451" customFormat="1">
      <c r="H51" s="607"/>
    </row>
    <row r="52" spans="8:8" s="451" customFormat="1">
      <c r="H52" s="607"/>
    </row>
    <row r="53" spans="8:8" s="451" customFormat="1">
      <c r="H53" s="607"/>
    </row>
    <row r="54" spans="8:8" s="451" customFormat="1">
      <c r="H54" s="607"/>
    </row>
    <row r="55" spans="8:8" s="451" customFormat="1">
      <c r="H55" s="607"/>
    </row>
    <row r="56" spans="8:8" s="451" customFormat="1">
      <c r="H56" s="607"/>
    </row>
    <row r="57" spans="8:8" s="451" customFormat="1">
      <c r="H57" s="607"/>
    </row>
    <row r="58" spans="8:8" s="451" customFormat="1">
      <c r="H58" s="607"/>
    </row>
    <row r="59" spans="8:8" s="451" customFormat="1">
      <c r="H59" s="607"/>
    </row>
    <row r="60" spans="8:8" s="451" customFormat="1">
      <c r="H60" s="607"/>
    </row>
    <row r="61" spans="8:8" s="451" customFormat="1">
      <c r="H61" s="607"/>
    </row>
    <row r="62" spans="8:8" s="451" customFormat="1">
      <c r="H62" s="607"/>
    </row>
    <row r="63" spans="8:8" s="451" customFormat="1">
      <c r="H63" s="607"/>
    </row>
    <row r="64" spans="8:8" s="451" customFormat="1">
      <c r="H64" s="607"/>
    </row>
    <row r="65" spans="8:8" s="451" customFormat="1">
      <c r="H65" s="607"/>
    </row>
    <row r="66" spans="8:8" s="451" customFormat="1">
      <c r="H66" s="607"/>
    </row>
    <row r="67" spans="8:8" s="451" customFormat="1">
      <c r="H67" s="607"/>
    </row>
    <row r="68" spans="8:8" s="451" customFormat="1">
      <c r="H68" s="607"/>
    </row>
    <row r="69" spans="8:8" s="451" customFormat="1">
      <c r="H69" s="607"/>
    </row>
    <row r="70" spans="8:8" s="451" customFormat="1">
      <c r="H70" s="607"/>
    </row>
    <row r="71" spans="8:8" s="451" customFormat="1">
      <c r="H71" s="607"/>
    </row>
    <row r="72" spans="8:8" s="451" customFormat="1">
      <c r="H72" s="607"/>
    </row>
    <row r="73" spans="8:8" s="451" customFormat="1">
      <c r="H73" s="607"/>
    </row>
    <row r="74" spans="8:8" s="451" customFormat="1">
      <c r="H74" s="607"/>
    </row>
    <row r="75" spans="8:8" s="451" customFormat="1">
      <c r="H75" s="607"/>
    </row>
    <row r="76" spans="8:8" s="451" customFormat="1">
      <c r="H76" s="607"/>
    </row>
    <row r="77" spans="8:8" s="451" customFormat="1">
      <c r="H77" s="607"/>
    </row>
    <row r="78" spans="8:8" s="451" customFormat="1">
      <c r="H78" s="607"/>
    </row>
    <row r="79" spans="8:8" s="451" customFormat="1">
      <c r="H79" s="607"/>
    </row>
    <row r="80" spans="8:8" s="451" customFormat="1">
      <c r="H80" s="607"/>
    </row>
    <row r="81" spans="8:8" s="451" customFormat="1">
      <c r="H81" s="607"/>
    </row>
    <row r="82" spans="8:8" s="451" customFormat="1">
      <c r="H82" s="607"/>
    </row>
    <row r="83" spans="8:8" s="451" customFormat="1">
      <c r="H83" s="607"/>
    </row>
    <row r="84" spans="8:8" s="451" customFormat="1">
      <c r="H84" s="607"/>
    </row>
    <row r="85" spans="8:8" s="451" customFormat="1">
      <c r="H85" s="607"/>
    </row>
    <row r="86" spans="8:8" s="451" customFormat="1">
      <c r="H86" s="607"/>
    </row>
    <row r="87" spans="8:8" s="451" customFormat="1">
      <c r="H87" s="607"/>
    </row>
    <row r="88" spans="8:8" s="451" customFormat="1">
      <c r="H88" s="607"/>
    </row>
    <row r="89" spans="8:8" s="451" customFormat="1">
      <c r="H89" s="607"/>
    </row>
    <row r="90" spans="8:8" s="451" customFormat="1">
      <c r="H90" s="607"/>
    </row>
    <row r="91" spans="8:8" s="451" customFormat="1">
      <c r="H91" s="607"/>
    </row>
    <row r="92" spans="8:8" s="451" customFormat="1">
      <c r="H92" s="607"/>
    </row>
    <row r="93" spans="8:8" s="451" customFormat="1">
      <c r="H93" s="607"/>
    </row>
    <row r="94" spans="8:8" s="451" customFormat="1">
      <c r="H94" s="607"/>
    </row>
    <row r="95" spans="8:8" s="451" customFormat="1">
      <c r="H95" s="607"/>
    </row>
    <row r="96" spans="8:8" s="451" customFormat="1">
      <c r="H96" s="607"/>
    </row>
    <row r="97" spans="8:8" s="451" customFormat="1">
      <c r="H97" s="607"/>
    </row>
    <row r="98" spans="8:8" s="451" customFormat="1">
      <c r="H98" s="607"/>
    </row>
    <row r="99" spans="8:8" s="451" customFormat="1">
      <c r="H99" s="607"/>
    </row>
    <row r="100" spans="8:8" s="451" customFormat="1">
      <c r="H100" s="607"/>
    </row>
    <row r="101" spans="8:8" s="451" customFormat="1">
      <c r="H101" s="607"/>
    </row>
    <row r="102" spans="8:8" s="451" customFormat="1">
      <c r="H102" s="607"/>
    </row>
    <row r="103" spans="8:8" s="451" customFormat="1">
      <c r="H103" s="607"/>
    </row>
    <row r="104" spans="8:8" s="451" customFormat="1">
      <c r="H104" s="607"/>
    </row>
    <row r="105" spans="8:8" s="451" customFormat="1">
      <c r="H105" s="607"/>
    </row>
    <row r="106" spans="8:8" s="451" customFormat="1">
      <c r="H106" s="607"/>
    </row>
    <row r="107" spans="8:8" s="451" customFormat="1">
      <c r="H107" s="607"/>
    </row>
    <row r="108" spans="8:8" s="451" customFormat="1">
      <c r="H108" s="607"/>
    </row>
    <row r="109" spans="8:8" s="451" customFormat="1">
      <c r="H109" s="607"/>
    </row>
    <row r="110" spans="8:8" s="451" customFormat="1">
      <c r="H110" s="607"/>
    </row>
    <row r="111" spans="8:8" s="451" customFormat="1">
      <c r="H111" s="607"/>
    </row>
    <row r="112" spans="8:8" s="451" customFormat="1">
      <c r="H112" s="607"/>
    </row>
    <row r="113" spans="8:8" s="451" customFormat="1">
      <c r="H113" s="607"/>
    </row>
    <row r="114" spans="8:8" s="451" customFormat="1">
      <c r="H114" s="607"/>
    </row>
    <row r="115" spans="8:8" s="451" customFormat="1">
      <c r="H115" s="607"/>
    </row>
    <row r="116" spans="8:8" s="451" customFormat="1">
      <c r="H116" s="607"/>
    </row>
    <row r="117" spans="8:8" s="451" customFormat="1">
      <c r="H117" s="607"/>
    </row>
    <row r="118" spans="8:8" s="451" customFormat="1">
      <c r="H118" s="607"/>
    </row>
    <row r="119" spans="8:8" s="451" customFormat="1">
      <c r="H119" s="607"/>
    </row>
    <row r="120" spans="8:8" s="451" customFormat="1">
      <c r="H120" s="607"/>
    </row>
    <row r="121" spans="8:8" s="451" customFormat="1">
      <c r="H121" s="607"/>
    </row>
    <row r="122" spans="8:8" s="451" customFormat="1">
      <c r="H122" s="607"/>
    </row>
    <row r="123" spans="8:8" s="451" customFormat="1">
      <c r="H123" s="607"/>
    </row>
    <row r="124" spans="8:8" s="451" customFormat="1">
      <c r="H124" s="607"/>
    </row>
    <row r="125" spans="8:8" s="451" customFormat="1">
      <c r="H125" s="607"/>
    </row>
    <row r="126" spans="8:8" s="451" customFormat="1">
      <c r="H126" s="607"/>
    </row>
    <row r="127" spans="8:8" s="451" customFormat="1">
      <c r="H127" s="607"/>
    </row>
    <row r="128" spans="8:8" s="451" customFormat="1">
      <c r="H128" s="607"/>
    </row>
    <row r="129" spans="8:8" s="451" customFormat="1">
      <c r="H129" s="607"/>
    </row>
    <row r="130" spans="8:8" s="451" customFormat="1">
      <c r="H130" s="607"/>
    </row>
    <row r="131" spans="8:8" s="451" customFormat="1">
      <c r="H131" s="607"/>
    </row>
    <row r="132" spans="8:8" s="451" customFormat="1">
      <c r="H132" s="607"/>
    </row>
    <row r="133" spans="8:8" s="451" customFormat="1">
      <c r="H133" s="607"/>
    </row>
    <row r="134" spans="8:8" s="451" customFormat="1">
      <c r="H134" s="607"/>
    </row>
    <row r="135" spans="8:8" s="451" customFormat="1">
      <c r="H135" s="607"/>
    </row>
    <row r="136" spans="8:8" s="451" customFormat="1">
      <c r="H136" s="607"/>
    </row>
    <row r="137" spans="8:8" s="451" customFormat="1">
      <c r="H137" s="607"/>
    </row>
    <row r="138" spans="8:8" s="451" customFormat="1">
      <c r="H138" s="607"/>
    </row>
    <row r="139" spans="8:8" s="451" customFormat="1">
      <c r="H139" s="607"/>
    </row>
    <row r="140" spans="8:8" s="451" customFormat="1">
      <c r="H140" s="607"/>
    </row>
    <row r="141" spans="8:8" s="451" customFormat="1">
      <c r="H141" s="607"/>
    </row>
    <row r="142" spans="8:8" s="451" customFormat="1">
      <c r="H142" s="607"/>
    </row>
    <row r="143" spans="8:8" s="451" customFormat="1">
      <c r="H143" s="607"/>
    </row>
    <row r="144" spans="8:8" s="451" customFormat="1">
      <c r="H144" s="607"/>
    </row>
    <row r="145" spans="8:8" s="451" customFormat="1">
      <c r="H145" s="607"/>
    </row>
    <row r="146" spans="8:8" s="451" customFormat="1">
      <c r="H146" s="607"/>
    </row>
    <row r="147" spans="8:8" s="451" customFormat="1">
      <c r="H147" s="607"/>
    </row>
    <row r="148" spans="8:8" s="451" customFormat="1">
      <c r="H148" s="607"/>
    </row>
    <row r="149" spans="8:8" s="451" customFormat="1">
      <c r="H149" s="607"/>
    </row>
    <row r="150" spans="8:8" s="451" customFormat="1">
      <c r="H150" s="607"/>
    </row>
    <row r="151" spans="8:8" s="451" customFormat="1">
      <c r="H151" s="607"/>
    </row>
    <row r="152" spans="8:8" s="451" customFormat="1">
      <c r="H152" s="607"/>
    </row>
    <row r="153" spans="8:8" s="451" customFormat="1">
      <c r="H153" s="607"/>
    </row>
    <row r="154" spans="8:8" s="451" customFormat="1">
      <c r="H154" s="607"/>
    </row>
    <row r="155" spans="8:8" s="451" customFormat="1">
      <c r="H155" s="607"/>
    </row>
    <row r="156" spans="8:8" s="451" customFormat="1">
      <c r="H156" s="607"/>
    </row>
    <row r="157" spans="8:8" s="451" customFormat="1">
      <c r="H157" s="607"/>
    </row>
    <row r="158" spans="8:8" s="451" customFormat="1">
      <c r="H158" s="607"/>
    </row>
    <row r="159" spans="8:8" s="451" customFormat="1">
      <c r="H159" s="607"/>
    </row>
    <row r="160" spans="8:8" s="451" customFormat="1">
      <c r="H160" s="607"/>
    </row>
    <row r="161" spans="8:8" s="451" customFormat="1">
      <c r="H161" s="607"/>
    </row>
    <row r="162" spans="8:8" s="451" customFormat="1">
      <c r="H162" s="607"/>
    </row>
    <row r="163" spans="8:8" s="451" customFormat="1">
      <c r="H163" s="607"/>
    </row>
    <row r="164" spans="8:8" s="451" customFormat="1">
      <c r="H164" s="607"/>
    </row>
    <row r="165" spans="8:8" s="451" customFormat="1">
      <c r="H165" s="607"/>
    </row>
    <row r="166" spans="8:8" s="451" customFormat="1">
      <c r="H166" s="607"/>
    </row>
    <row r="167" spans="8:8" s="451" customFormat="1">
      <c r="H167" s="607"/>
    </row>
    <row r="168" spans="8:8" s="451" customFormat="1">
      <c r="H168" s="607"/>
    </row>
    <row r="169" spans="8:8" s="451" customFormat="1">
      <c r="H169" s="607"/>
    </row>
    <row r="170" spans="8:8" s="451" customFormat="1">
      <c r="H170" s="607"/>
    </row>
    <row r="171" spans="8:8" s="451" customFormat="1">
      <c r="H171" s="607"/>
    </row>
    <row r="172" spans="8:8" s="451" customFormat="1">
      <c r="H172" s="607"/>
    </row>
    <row r="173" spans="8:8" s="451" customFormat="1">
      <c r="H173" s="607"/>
    </row>
    <row r="174" spans="8:8" s="451" customFormat="1">
      <c r="H174" s="607"/>
    </row>
    <row r="175" spans="8:8" s="451" customFormat="1">
      <c r="H175" s="607"/>
    </row>
    <row r="176" spans="8:8" s="451" customFormat="1">
      <c r="H176" s="607"/>
    </row>
    <row r="177" spans="8:8" s="451" customFormat="1">
      <c r="H177" s="607"/>
    </row>
    <row r="178" spans="8:8" s="451" customFormat="1">
      <c r="H178" s="607"/>
    </row>
    <row r="179" spans="8:8" s="451" customFormat="1">
      <c r="H179" s="607"/>
    </row>
    <row r="180" spans="8:8" s="451" customFormat="1">
      <c r="H180" s="607"/>
    </row>
    <row r="181" spans="8:8" s="451" customFormat="1">
      <c r="H181" s="607"/>
    </row>
    <row r="182" spans="8:8" s="451" customFormat="1">
      <c r="H182" s="607"/>
    </row>
    <row r="183" spans="8:8" s="451" customFormat="1">
      <c r="H183" s="607"/>
    </row>
    <row r="184" spans="8:8" s="451" customFormat="1">
      <c r="H184" s="607"/>
    </row>
    <row r="185" spans="8:8" s="451" customFormat="1">
      <c r="H185" s="607"/>
    </row>
    <row r="186" spans="8:8" s="451" customFormat="1">
      <c r="H186" s="607"/>
    </row>
    <row r="187" spans="8:8" s="451" customFormat="1">
      <c r="H187" s="607"/>
    </row>
    <row r="188" spans="8:8" s="451" customFormat="1">
      <c r="H188" s="607"/>
    </row>
    <row r="189" spans="8:8" s="451" customFormat="1">
      <c r="H189" s="607"/>
    </row>
    <row r="190" spans="8:8" s="451" customFormat="1">
      <c r="H190" s="607"/>
    </row>
    <row r="191" spans="8:8" s="451" customFormat="1">
      <c r="H191" s="607"/>
    </row>
    <row r="192" spans="8:8" s="451" customFormat="1">
      <c r="H192" s="607"/>
    </row>
    <row r="193" spans="8:8" s="451" customFormat="1">
      <c r="H193" s="607"/>
    </row>
    <row r="194" spans="8:8" s="451" customFormat="1">
      <c r="H194" s="607"/>
    </row>
    <row r="195" spans="8:8" s="451" customFormat="1">
      <c r="H195" s="607"/>
    </row>
    <row r="196" spans="8:8" s="451" customFormat="1">
      <c r="H196" s="607"/>
    </row>
    <row r="197" spans="8:8" s="451" customFormat="1">
      <c r="H197" s="607"/>
    </row>
    <row r="198" spans="8:8" s="451" customFormat="1">
      <c r="H198" s="607"/>
    </row>
    <row r="199" spans="8:8" s="451" customFormat="1">
      <c r="H199" s="607"/>
    </row>
    <row r="200" spans="8:8" s="451" customFormat="1">
      <c r="H200" s="607"/>
    </row>
    <row r="201" spans="8:8" s="451" customFormat="1">
      <c r="H201" s="607"/>
    </row>
    <row r="202" spans="8:8" s="451" customFormat="1">
      <c r="H202" s="607"/>
    </row>
    <row r="203" spans="8:8" s="451" customFormat="1">
      <c r="H203" s="607"/>
    </row>
    <row r="204" spans="8:8" s="451" customFormat="1">
      <c r="H204" s="607"/>
    </row>
    <row r="205" spans="8:8" s="451" customFormat="1">
      <c r="H205" s="607"/>
    </row>
    <row r="206" spans="8:8" s="451" customFormat="1">
      <c r="H206" s="607"/>
    </row>
    <row r="207" spans="8:8" s="451" customFormat="1">
      <c r="H207" s="607"/>
    </row>
    <row r="208" spans="8:8" s="451" customFormat="1">
      <c r="H208" s="607"/>
    </row>
    <row r="209" spans="8:8" s="451" customFormat="1">
      <c r="H209" s="607"/>
    </row>
    <row r="210" spans="8:8" s="451" customFormat="1">
      <c r="H210" s="607"/>
    </row>
    <row r="211" spans="8:8" s="451" customFormat="1">
      <c r="H211" s="607"/>
    </row>
    <row r="212" spans="8:8" s="451" customFormat="1">
      <c r="H212" s="607"/>
    </row>
    <row r="213" spans="8:8" s="451" customFormat="1">
      <c r="H213" s="607"/>
    </row>
    <row r="214" spans="8:8" s="451" customFormat="1">
      <c r="H214" s="607"/>
    </row>
    <row r="215" spans="8:8" s="451" customFormat="1">
      <c r="H215" s="607"/>
    </row>
    <row r="216" spans="8:8" s="451" customFormat="1">
      <c r="H216" s="607"/>
    </row>
    <row r="217" spans="8:8" s="451" customFormat="1">
      <c r="H217" s="607"/>
    </row>
    <row r="218" spans="8:8" s="451" customFormat="1">
      <c r="H218" s="607"/>
    </row>
    <row r="219" spans="8:8" s="451" customFormat="1">
      <c r="H219" s="607"/>
    </row>
    <row r="220" spans="8:8" s="451" customFormat="1">
      <c r="H220" s="607"/>
    </row>
    <row r="221" spans="8:8" s="451" customFormat="1">
      <c r="H221" s="607"/>
    </row>
    <row r="222" spans="8:8" s="451" customFormat="1">
      <c r="H222" s="607"/>
    </row>
    <row r="223" spans="8:8" s="451" customFormat="1">
      <c r="H223" s="607"/>
    </row>
    <row r="224" spans="8:8" s="451" customFormat="1">
      <c r="H224" s="607"/>
    </row>
    <row r="225" spans="8:8" s="451" customFormat="1">
      <c r="H225" s="607"/>
    </row>
    <row r="226" spans="8:8" s="451" customFormat="1">
      <c r="H226" s="607"/>
    </row>
    <row r="227" spans="8:8" s="451" customFormat="1">
      <c r="H227" s="607"/>
    </row>
    <row r="228" spans="8:8" s="451" customFormat="1">
      <c r="H228" s="607"/>
    </row>
    <row r="229" spans="8:8" s="451" customFormat="1">
      <c r="H229" s="607"/>
    </row>
    <row r="230" spans="8:8" s="451" customFormat="1">
      <c r="H230" s="607"/>
    </row>
    <row r="231" spans="8:8" s="451" customFormat="1">
      <c r="H231" s="607"/>
    </row>
    <row r="232" spans="8:8" s="451" customFormat="1">
      <c r="H232" s="607"/>
    </row>
    <row r="233" spans="8:8" s="451" customFormat="1">
      <c r="H233" s="607"/>
    </row>
    <row r="234" spans="8:8" s="451" customFormat="1">
      <c r="H234" s="607"/>
    </row>
    <row r="235" spans="8:8" s="451" customFormat="1">
      <c r="H235" s="607"/>
    </row>
    <row r="236" spans="8:8" s="451" customFormat="1">
      <c r="H236" s="607"/>
    </row>
    <row r="237" spans="8:8" s="451" customFormat="1">
      <c r="H237" s="607"/>
    </row>
    <row r="238" spans="8:8" s="451" customFormat="1">
      <c r="H238" s="607"/>
    </row>
    <row r="239" spans="8:8" s="451" customFormat="1">
      <c r="H239" s="607"/>
    </row>
    <row r="240" spans="8:8" s="451" customFormat="1">
      <c r="H240" s="607"/>
    </row>
    <row r="241" spans="8:8" s="451" customFormat="1">
      <c r="H241" s="607"/>
    </row>
    <row r="242" spans="8:8" s="451" customFormat="1">
      <c r="H242" s="607"/>
    </row>
    <row r="243" spans="8:8" s="451" customFormat="1">
      <c r="H243" s="607"/>
    </row>
    <row r="244" spans="8:8" s="451" customFormat="1">
      <c r="H244" s="607"/>
    </row>
    <row r="245" spans="8:8" s="451" customFormat="1">
      <c r="H245" s="607"/>
    </row>
    <row r="246" spans="8:8" s="451" customFormat="1">
      <c r="H246" s="607"/>
    </row>
    <row r="247" spans="8:8" s="451" customFormat="1">
      <c r="H247" s="607"/>
    </row>
    <row r="248" spans="8:8" s="451" customFormat="1">
      <c r="H248" s="607"/>
    </row>
    <row r="249" spans="8:8" s="451" customFormat="1">
      <c r="H249" s="607"/>
    </row>
    <row r="250" spans="8:8" s="451" customFormat="1">
      <c r="H250" s="607"/>
    </row>
    <row r="251" spans="8:8" s="451" customFormat="1">
      <c r="H251" s="607"/>
    </row>
    <row r="252" spans="8:8" s="451" customFormat="1">
      <c r="H252" s="607"/>
    </row>
    <row r="253" spans="8:8" s="451" customFormat="1">
      <c r="H253" s="607"/>
    </row>
    <row r="254" spans="8:8" s="451" customFormat="1">
      <c r="H254" s="607"/>
    </row>
    <row r="255" spans="8:8" s="451" customFormat="1">
      <c r="H255" s="607"/>
    </row>
    <row r="256" spans="8:8" s="451" customFormat="1">
      <c r="H256" s="607"/>
    </row>
    <row r="257" spans="8:8" s="451" customFormat="1">
      <c r="H257" s="607"/>
    </row>
    <row r="258" spans="8:8" s="451" customFormat="1">
      <c r="H258" s="607"/>
    </row>
    <row r="259" spans="8:8" s="451" customFormat="1">
      <c r="H259" s="607"/>
    </row>
    <row r="260" spans="8:8" s="451" customFormat="1">
      <c r="H260" s="607"/>
    </row>
    <row r="261" spans="8:8" s="451" customFormat="1">
      <c r="H261" s="607"/>
    </row>
    <row r="262" spans="8:8" s="451" customFormat="1">
      <c r="H262" s="607"/>
    </row>
    <row r="263" spans="8:8" s="451" customFormat="1">
      <c r="H263" s="607"/>
    </row>
    <row r="264" spans="8:8" s="451" customFormat="1">
      <c r="H264" s="607"/>
    </row>
    <row r="265" spans="8:8" s="451" customFormat="1">
      <c r="H265" s="607"/>
    </row>
    <row r="266" spans="8:8" s="451" customFormat="1">
      <c r="H266" s="607"/>
    </row>
    <row r="267" spans="8:8" s="451" customFormat="1">
      <c r="H267" s="607"/>
    </row>
    <row r="268" spans="8:8" s="451" customFormat="1">
      <c r="H268" s="607"/>
    </row>
    <row r="269" spans="8:8" s="451" customFormat="1">
      <c r="H269" s="607"/>
    </row>
    <row r="270" spans="8:8" s="451" customFormat="1">
      <c r="H270" s="607"/>
    </row>
    <row r="271" spans="8:8" s="451" customFormat="1">
      <c r="H271" s="607"/>
    </row>
    <row r="272" spans="8:8" s="451" customFormat="1">
      <c r="H272" s="607"/>
    </row>
    <row r="273" spans="8:8" s="451" customFormat="1">
      <c r="H273" s="607"/>
    </row>
    <row r="274" spans="8:8" s="451" customFormat="1">
      <c r="H274" s="607"/>
    </row>
    <row r="275" spans="8:8" s="451" customFormat="1">
      <c r="H275" s="607"/>
    </row>
    <row r="276" spans="8:8" s="451" customFormat="1">
      <c r="H276" s="607"/>
    </row>
    <row r="277" spans="8:8" s="451" customFormat="1">
      <c r="H277" s="607"/>
    </row>
    <row r="278" spans="8:8" s="451" customFormat="1">
      <c r="H278" s="607"/>
    </row>
    <row r="279" spans="8:8" s="451" customFormat="1">
      <c r="H279" s="607"/>
    </row>
    <row r="280" spans="8:8" s="451" customFormat="1">
      <c r="H280" s="607"/>
    </row>
    <row r="281" spans="8:8" s="451" customFormat="1">
      <c r="H281" s="607"/>
    </row>
    <row r="282" spans="8:8" s="451" customFormat="1">
      <c r="H282" s="607"/>
    </row>
    <row r="283" spans="8:8" s="451" customFormat="1">
      <c r="H283" s="607"/>
    </row>
    <row r="284" spans="8:8" s="451" customFormat="1">
      <c r="H284" s="607"/>
    </row>
    <row r="285" spans="8:8" s="451" customFormat="1">
      <c r="H285" s="607"/>
    </row>
    <row r="286" spans="8:8" s="451" customFormat="1">
      <c r="H286" s="607"/>
    </row>
    <row r="287" spans="8:8" s="451" customFormat="1">
      <c r="H287" s="607"/>
    </row>
    <row r="288" spans="8:8" s="451" customFormat="1">
      <c r="H288" s="607"/>
    </row>
    <row r="289" spans="8:8" s="451" customFormat="1">
      <c r="H289" s="607"/>
    </row>
    <row r="290" spans="8:8" s="451" customFormat="1">
      <c r="H290" s="607"/>
    </row>
    <row r="291" spans="8:8" s="451" customFormat="1">
      <c r="H291" s="607"/>
    </row>
    <row r="292" spans="8:8" s="451" customFormat="1">
      <c r="H292" s="607"/>
    </row>
    <row r="293" spans="8:8" s="451" customFormat="1">
      <c r="H293" s="607"/>
    </row>
    <row r="294" spans="8:8" s="451" customFormat="1">
      <c r="H294" s="607"/>
    </row>
    <row r="295" spans="8:8" s="451" customFormat="1">
      <c r="H295" s="607"/>
    </row>
    <row r="296" spans="8:8" s="451" customFormat="1">
      <c r="H296" s="607"/>
    </row>
    <row r="297" spans="8:8" s="451" customFormat="1">
      <c r="H297" s="607"/>
    </row>
    <row r="298" spans="8:8" s="451" customFormat="1">
      <c r="H298" s="607"/>
    </row>
    <row r="299" spans="8:8" s="451" customFormat="1">
      <c r="H299" s="607"/>
    </row>
    <row r="300" spans="8:8" s="451" customFormat="1">
      <c r="H300" s="607"/>
    </row>
    <row r="301" spans="8:8" s="451" customFormat="1">
      <c r="H301" s="607"/>
    </row>
    <row r="302" spans="8:8" s="451" customFormat="1">
      <c r="H302" s="607"/>
    </row>
    <row r="303" spans="8:8" s="451" customFormat="1">
      <c r="H303" s="607"/>
    </row>
    <row r="304" spans="8:8" s="451" customFormat="1">
      <c r="H304" s="607"/>
    </row>
    <row r="305" spans="8:8" s="451" customFormat="1">
      <c r="H305" s="607"/>
    </row>
    <row r="306" spans="8:8" s="451" customFormat="1">
      <c r="H306" s="607"/>
    </row>
    <row r="307" spans="8:8" s="451" customFormat="1">
      <c r="H307" s="607"/>
    </row>
    <row r="308" spans="8:8" s="451" customFormat="1">
      <c r="H308" s="607"/>
    </row>
    <row r="309" spans="8:8" s="451" customFormat="1">
      <c r="H309" s="607"/>
    </row>
    <row r="310" spans="8:8" s="451" customFormat="1">
      <c r="H310" s="607"/>
    </row>
    <row r="311" spans="8:8" s="451" customFormat="1">
      <c r="H311" s="607"/>
    </row>
    <row r="312" spans="8:8" s="451" customFormat="1">
      <c r="H312" s="607"/>
    </row>
    <row r="313" spans="8:8" s="451" customFormat="1">
      <c r="H313" s="607"/>
    </row>
    <row r="314" spans="8:8" s="451" customFormat="1">
      <c r="H314" s="607"/>
    </row>
    <row r="315" spans="8:8" s="451" customFormat="1">
      <c r="H315" s="607"/>
    </row>
    <row r="316" spans="8:8" s="451" customFormat="1">
      <c r="H316" s="607"/>
    </row>
    <row r="317" spans="8:8" s="451" customFormat="1">
      <c r="H317" s="607"/>
    </row>
    <row r="318" spans="8:8" s="451" customFormat="1">
      <c r="H318" s="607"/>
    </row>
    <row r="319" spans="8:8" s="451" customFormat="1">
      <c r="H319" s="607"/>
    </row>
    <row r="320" spans="8:8" s="451" customFormat="1">
      <c r="H320" s="607"/>
    </row>
    <row r="321" spans="8:8" s="451" customFormat="1">
      <c r="H321" s="607"/>
    </row>
    <row r="322" spans="8:8" s="451" customFormat="1">
      <c r="H322" s="607"/>
    </row>
    <row r="323" spans="8:8" s="451" customFormat="1">
      <c r="H323" s="607"/>
    </row>
    <row r="324" spans="8:8" s="451" customFormat="1">
      <c r="H324" s="607"/>
    </row>
    <row r="325" spans="8:8" s="451" customFormat="1">
      <c r="H325" s="607"/>
    </row>
    <row r="326" spans="8:8" s="451" customFormat="1">
      <c r="H326" s="607"/>
    </row>
    <row r="327" spans="8:8" s="451" customFormat="1">
      <c r="H327" s="607"/>
    </row>
    <row r="328" spans="8:8" s="451" customFormat="1">
      <c r="H328" s="607"/>
    </row>
    <row r="329" spans="8:8" s="451" customFormat="1">
      <c r="H329" s="607"/>
    </row>
    <row r="330" spans="8:8" s="451" customFormat="1">
      <c r="H330" s="607"/>
    </row>
    <row r="331" spans="8:8" s="451" customFormat="1">
      <c r="H331" s="607"/>
    </row>
    <row r="332" spans="8:8" s="451" customFormat="1">
      <c r="H332" s="607"/>
    </row>
    <row r="333" spans="8:8" s="451" customFormat="1">
      <c r="H333" s="607"/>
    </row>
    <row r="334" spans="8:8" s="451" customFormat="1">
      <c r="H334" s="607"/>
    </row>
    <row r="335" spans="8:8" s="451" customFormat="1">
      <c r="H335" s="607"/>
    </row>
    <row r="336" spans="8:8" s="451" customFormat="1">
      <c r="H336" s="607"/>
    </row>
    <row r="337" spans="8:8" s="451" customFormat="1">
      <c r="H337" s="607"/>
    </row>
    <row r="338" spans="8:8" s="451" customFormat="1">
      <c r="H338" s="607"/>
    </row>
    <row r="339" spans="8:8" s="451" customFormat="1">
      <c r="H339" s="607"/>
    </row>
    <row r="340" spans="8:8" s="451" customFormat="1">
      <c r="H340" s="607"/>
    </row>
    <row r="341" spans="8:8" s="451" customFormat="1">
      <c r="H341" s="607"/>
    </row>
    <row r="342" spans="8:8" s="451" customFormat="1">
      <c r="H342" s="607"/>
    </row>
    <row r="343" spans="8:8" s="451" customFormat="1">
      <c r="H343" s="607"/>
    </row>
    <row r="344" spans="8:8" s="451" customFormat="1">
      <c r="H344" s="607"/>
    </row>
    <row r="345" spans="8:8" s="451" customFormat="1">
      <c r="H345" s="607"/>
    </row>
    <row r="346" spans="8:8" s="451" customFormat="1">
      <c r="H346" s="607"/>
    </row>
    <row r="347" spans="8:8" s="451" customFormat="1">
      <c r="H347" s="607"/>
    </row>
    <row r="348" spans="8:8" s="451" customFormat="1">
      <c r="H348" s="607"/>
    </row>
    <row r="349" spans="8:8" s="451" customFormat="1">
      <c r="H349" s="607"/>
    </row>
    <row r="350" spans="8:8" s="451" customFormat="1">
      <c r="H350" s="607"/>
    </row>
    <row r="351" spans="8:8" s="451" customFormat="1">
      <c r="H351" s="607"/>
    </row>
    <row r="352" spans="8:8" s="451" customFormat="1">
      <c r="H352" s="607"/>
    </row>
    <row r="353" spans="8:8" s="451" customFormat="1">
      <c r="H353" s="607"/>
    </row>
    <row r="354" spans="8:8" s="451" customFormat="1">
      <c r="H354" s="607"/>
    </row>
    <row r="355" spans="8:8" s="451" customFormat="1">
      <c r="H355" s="607"/>
    </row>
    <row r="356" spans="8:8" s="451" customFormat="1">
      <c r="H356" s="607"/>
    </row>
    <row r="357" spans="8:8" s="451" customFormat="1">
      <c r="H357" s="607"/>
    </row>
    <row r="358" spans="8:8" s="451" customFormat="1">
      <c r="H358" s="607"/>
    </row>
    <row r="359" spans="8:8" s="451" customFormat="1">
      <c r="H359" s="607"/>
    </row>
    <row r="360" spans="8:8" s="451" customFormat="1">
      <c r="H360" s="607"/>
    </row>
    <row r="361" spans="8:8" s="451" customFormat="1">
      <c r="H361" s="607"/>
    </row>
    <row r="362" spans="8:8" s="451" customFormat="1">
      <c r="H362" s="607"/>
    </row>
    <row r="363" spans="8:8" s="451" customFormat="1">
      <c r="H363" s="607"/>
    </row>
    <row r="364" spans="8:8" s="451" customFormat="1">
      <c r="H364" s="607"/>
    </row>
    <row r="365" spans="8:8" s="451" customFormat="1">
      <c r="H365" s="607"/>
    </row>
    <row r="366" spans="8:8" s="451" customFormat="1">
      <c r="H366" s="607"/>
    </row>
    <row r="367" spans="8:8" s="451" customFormat="1">
      <c r="H367" s="607"/>
    </row>
    <row r="368" spans="8:8" s="451" customFormat="1">
      <c r="H368" s="607"/>
    </row>
    <row r="369" spans="8:8" s="451" customFormat="1">
      <c r="H369" s="607"/>
    </row>
    <row r="370" spans="8:8" s="451" customFormat="1">
      <c r="H370" s="607"/>
    </row>
    <row r="371" spans="8:8" s="451" customFormat="1">
      <c r="H371" s="607"/>
    </row>
    <row r="372" spans="8:8" s="451" customFormat="1">
      <c r="H372" s="607"/>
    </row>
    <row r="373" spans="8:8" s="451" customFormat="1">
      <c r="H373" s="607"/>
    </row>
    <row r="374" spans="8:8" s="451" customFormat="1">
      <c r="H374" s="607"/>
    </row>
    <row r="375" spans="8:8" s="451" customFormat="1">
      <c r="H375" s="607"/>
    </row>
    <row r="376" spans="8:8" s="451" customFormat="1">
      <c r="H376" s="607"/>
    </row>
    <row r="377" spans="8:8" s="451" customFormat="1">
      <c r="H377" s="607"/>
    </row>
    <row r="378" spans="8:8" s="451" customFormat="1">
      <c r="H378" s="607"/>
    </row>
    <row r="379" spans="8:8" s="451" customFormat="1">
      <c r="H379" s="607"/>
    </row>
    <row r="380" spans="8:8" s="451" customFormat="1">
      <c r="H380" s="607"/>
    </row>
    <row r="381" spans="8:8" s="451" customFormat="1">
      <c r="H381" s="607"/>
    </row>
    <row r="382" spans="8:8" s="451" customFormat="1">
      <c r="H382" s="607"/>
    </row>
    <row r="383" spans="8:8" s="451" customFormat="1">
      <c r="H383" s="607"/>
    </row>
    <row r="384" spans="8:8" s="451" customFormat="1">
      <c r="H384" s="607"/>
    </row>
    <row r="385" spans="8:8" s="451" customFormat="1">
      <c r="H385" s="607"/>
    </row>
    <row r="386" spans="8:8" s="451" customFormat="1">
      <c r="H386" s="607"/>
    </row>
    <row r="387" spans="8:8" s="451" customFormat="1">
      <c r="H387" s="607"/>
    </row>
    <row r="388" spans="8:8" s="451" customFormat="1">
      <c r="H388" s="607"/>
    </row>
    <row r="389" spans="8:8" s="451" customFormat="1">
      <c r="H389" s="607"/>
    </row>
    <row r="390" spans="8:8" s="451" customFormat="1">
      <c r="H390" s="607"/>
    </row>
    <row r="391" spans="8:8" s="451" customFormat="1">
      <c r="H391" s="607"/>
    </row>
    <row r="392" spans="8:8" s="451" customFormat="1">
      <c r="H392" s="607"/>
    </row>
    <row r="393" spans="8:8" s="451" customFormat="1">
      <c r="H393" s="607"/>
    </row>
    <row r="394" spans="8:8" s="451" customFormat="1">
      <c r="H394" s="607"/>
    </row>
    <row r="395" spans="8:8" s="451" customFormat="1">
      <c r="H395" s="607"/>
    </row>
    <row r="396" spans="8:8" s="451" customFormat="1">
      <c r="H396" s="607"/>
    </row>
    <row r="397" spans="8:8" s="451" customFormat="1">
      <c r="H397" s="607"/>
    </row>
    <row r="398" spans="8:8" s="451" customFormat="1">
      <c r="H398" s="607"/>
    </row>
    <row r="399" spans="8:8" s="451" customFormat="1">
      <c r="H399" s="607"/>
    </row>
    <row r="400" spans="8:8" s="451" customFormat="1">
      <c r="H400" s="607"/>
    </row>
    <row r="401" spans="8:8" s="451" customFormat="1">
      <c r="H401" s="607"/>
    </row>
    <row r="402" spans="8:8" s="451" customFormat="1">
      <c r="H402" s="607"/>
    </row>
    <row r="403" spans="8:8" s="451" customFormat="1">
      <c r="H403" s="607"/>
    </row>
    <row r="404" spans="8:8" s="451" customFormat="1">
      <c r="H404" s="607"/>
    </row>
    <row r="405" spans="8:8" s="451" customFormat="1">
      <c r="H405" s="607"/>
    </row>
    <row r="406" spans="8:8" s="451" customFormat="1">
      <c r="H406" s="607"/>
    </row>
    <row r="407" spans="8:8" s="451" customFormat="1">
      <c r="H407" s="607"/>
    </row>
    <row r="408" spans="8:8" s="451" customFormat="1">
      <c r="H408" s="607"/>
    </row>
    <row r="409" spans="8:8" s="451" customFormat="1">
      <c r="H409" s="607"/>
    </row>
    <row r="410" spans="8:8" s="451" customFormat="1">
      <c r="H410" s="607"/>
    </row>
    <row r="411" spans="8:8" s="451" customFormat="1">
      <c r="H411" s="607"/>
    </row>
    <row r="412" spans="8:8" s="451" customFormat="1">
      <c r="H412" s="607"/>
    </row>
    <row r="413" spans="8:8" s="451" customFormat="1">
      <c r="H413" s="607"/>
    </row>
    <row r="414" spans="8:8" s="451" customFormat="1">
      <c r="H414" s="607"/>
    </row>
    <row r="415" spans="8:8" s="451" customFormat="1">
      <c r="H415" s="607"/>
    </row>
    <row r="416" spans="8:8" s="451" customFormat="1">
      <c r="H416" s="607"/>
    </row>
    <row r="417" spans="8:8" s="451" customFormat="1">
      <c r="H417" s="607"/>
    </row>
    <row r="418" spans="8:8" s="451" customFormat="1">
      <c r="H418" s="607"/>
    </row>
    <row r="419" spans="8:8" s="451" customFormat="1">
      <c r="H419" s="607"/>
    </row>
    <row r="420" spans="8:8" s="451" customFormat="1">
      <c r="H420" s="607"/>
    </row>
    <row r="421" spans="8:8" s="451" customFormat="1">
      <c r="H421" s="607"/>
    </row>
    <row r="422" spans="8:8" s="451" customFormat="1">
      <c r="H422" s="607"/>
    </row>
    <row r="423" spans="8:8" s="451" customFormat="1">
      <c r="H423" s="607"/>
    </row>
    <row r="424" spans="8:8" s="451" customFormat="1">
      <c r="H424" s="607"/>
    </row>
    <row r="425" spans="8:8" s="451" customFormat="1">
      <c r="H425" s="607"/>
    </row>
    <row r="426" spans="8:8" s="451" customFormat="1">
      <c r="H426" s="607"/>
    </row>
    <row r="427" spans="8:8" s="451" customFormat="1">
      <c r="H427" s="607"/>
    </row>
    <row r="428" spans="8:8" s="451" customFormat="1">
      <c r="H428" s="607"/>
    </row>
    <row r="429" spans="8:8" s="451" customFormat="1">
      <c r="H429" s="607"/>
    </row>
    <row r="430" spans="8:8" s="451" customFormat="1">
      <c r="H430" s="607"/>
    </row>
    <row r="431" spans="8:8" s="451" customFormat="1">
      <c r="H431" s="607"/>
    </row>
    <row r="432" spans="8:8" s="451" customFormat="1">
      <c r="H432" s="607"/>
    </row>
    <row r="433" spans="8:8" s="451" customFormat="1">
      <c r="H433" s="607"/>
    </row>
    <row r="434" spans="8:8" s="451" customFormat="1">
      <c r="H434" s="607"/>
    </row>
    <row r="435" spans="8:8" s="451" customFormat="1">
      <c r="H435" s="607"/>
    </row>
    <row r="436" spans="8:8" s="451" customFormat="1">
      <c r="H436" s="607"/>
    </row>
    <row r="437" spans="8:8" s="451" customFormat="1">
      <c r="H437" s="607"/>
    </row>
    <row r="438" spans="8:8" s="451" customFormat="1">
      <c r="H438" s="607"/>
    </row>
    <row r="439" spans="8:8" s="451" customFormat="1">
      <c r="H439" s="607"/>
    </row>
    <row r="440" spans="8:8" s="451" customFormat="1">
      <c r="H440" s="607"/>
    </row>
    <row r="441" spans="8:8" s="451" customFormat="1">
      <c r="H441" s="607"/>
    </row>
    <row r="442" spans="8:8" s="451" customFormat="1">
      <c r="H442" s="607"/>
    </row>
    <row r="443" spans="8:8" s="451" customFormat="1">
      <c r="H443" s="607"/>
    </row>
    <row r="444" spans="8:8" s="451" customFormat="1">
      <c r="H444" s="607"/>
    </row>
    <row r="445" spans="8:8" s="451" customFormat="1">
      <c r="H445" s="607"/>
    </row>
    <row r="446" spans="8:8" s="451" customFormat="1">
      <c r="H446" s="607"/>
    </row>
    <row r="447" spans="8:8" s="451" customFormat="1">
      <c r="H447" s="607"/>
    </row>
    <row r="448" spans="8:8" s="451" customFormat="1">
      <c r="H448" s="607"/>
    </row>
    <row r="449" spans="8:8" s="451" customFormat="1">
      <c r="H449" s="607"/>
    </row>
    <row r="450" spans="8:8" s="451" customFormat="1">
      <c r="H450" s="607"/>
    </row>
    <row r="451" spans="8:8" s="451" customFormat="1">
      <c r="H451" s="607"/>
    </row>
    <row r="452" spans="8:8" s="451" customFormat="1">
      <c r="H452" s="607"/>
    </row>
    <row r="453" spans="8:8" s="451" customFormat="1">
      <c r="H453" s="607"/>
    </row>
    <row r="454" spans="8:8" s="451" customFormat="1">
      <c r="H454" s="607"/>
    </row>
    <row r="455" spans="8:8" s="451" customFormat="1">
      <c r="H455" s="607"/>
    </row>
    <row r="456" spans="8:8" s="451" customFormat="1">
      <c r="H456" s="607"/>
    </row>
    <row r="457" spans="8:8" s="451" customFormat="1">
      <c r="H457" s="607"/>
    </row>
    <row r="458" spans="8:8" s="451" customFormat="1">
      <c r="H458" s="607"/>
    </row>
    <row r="459" spans="8:8" s="451" customFormat="1">
      <c r="H459" s="607"/>
    </row>
    <row r="460" spans="8:8" s="451" customFormat="1">
      <c r="H460" s="607"/>
    </row>
    <row r="461" spans="8:8" s="451" customFormat="1">
      <c r="H461" s="607"/>
    </row>
    <row r="462" spans="8:8" s="451" customFormat="1">
      <c r="H462" s="607"/>
    </row>
    <row r="463" spans="8:8" s="451" customFormat="1">
      <c r="H463" s="607"/>
    </row>
    <row r="464" spans="8:8" s="451" customFormat="1">
      <c r="H464" s="607"/>
    </row>
    <row r="465" spans="8:8" s="451" customFormat="1">
      <c r="H465" s="607"/>
    </row>
    <row r="466" spans="8:8" s="451" customFormat="1">
      <c r="H466" s="607"/>
    </row>
    <row r="467" spans="8:8" s="451" customFormat="1">
      <c r="H467" s="607"/>
    </row>
    <row r="468" spans="8:8" s="451" customFormat="1">
      <c r="H468" s="607"/>
    </row>
    <row r="469" spans="8:8" s="451" customFormat="1">
      <c r="H469" s="607"/>
    </row>
    <row r="470" spans="8:8" s="451" customFormat="1">
      <c r="H470" s="607"/>
    </row>
    <row r="471" spans="8:8" s="451" customFormat="1">
      <c r="H471" s="607"/>
    </row>
    <row r="472" spans="8:8" s="451" customFormat="1">
      <c r="H472" s="607"/>
    </row>
    <row r="473" spans="8:8" s="451" customFormat="1">
      <c r="H473" s="607"/>
    </row>
    <row r="474" spans="8:8" s="451" customFormat="1">
      <c r="H474" s="607"/>
    </row>
    <row r="475" spans="8:8" s="451" customFormat="1">
      <c r="H475" s="607"/>
    </row>
    <row r="476" spans="8:8" s="451" customFormat="1">
      <c r="H476" s="607"/>
    </row>
    <row r="477" spans="8:8" s="451" customFormat="1">
      <c r="H477" s="607"/>
    </row>
    <row r="478" spans="8:8" s="451" customFormat="1">
      <c r="H478" s="607"/>
    </row>
    <row r="479" spans="8:8" s="451" customFormat="1">
      <c r="H479" s="607"/>
    </row>
    <row r="480" spans="8:8" s="451" customFormat="1">
      <c r="H480" s="607"/>
    </row>
    <row r="481" spans="8:8" s="451" customFormat="1">
      <c r="H481" s="607"/>
    </row>
    <row r="482" spans="8:8" s="451" customFormat="1">
      <c r="H482" s="607"/>
    </row>
    <row r="483" spans="8:8" s="451" customFormat="1">
      <c r="H483" s="607"/>
    </row>
    <row r="484" spans="8:8" s="451" customFormat="1">
      <c r="H484" s="607"/>
    </row>
    <row r="485" spans="8:8" s="451" customFormat="1">
      <c r="H485" s="607"/>
    </row>
    <row r="486" spans="8:8" s="451" customFormat="1">
      <c r="H486" s="607"/>
    </row>
    <row r="487" spans="8:8" s="451" customFormat="1">
      <c r="H487" s="607"/>
    </row>
    <row r="488" spans="8:8" s="451" customFormat="1">
      <c r="H488" s="607"/>
    </row>
    <row r="489" spans="8:8" s="451" customFormat="1">
      <c r="H489" s="607"/>
    </row>
    <row r="490" spans="8:8" s="451" customFormat="1">
      <c r="H490" s="607"/>
    </row>
    <row r="491" spans="8:8" s="451" customFormat="1">
      <c r="H491" s="607"/>
    </row>
    <row r="492" spans="8:8" s="451" customFormat="1">
      <c r="H492" s="607"/>
    </row>
    <row r="493" spans="8:8" s="451" customFormat="1">
      <c r="H493" s="607"/>
    </row>
    <row r="494" spans="8:8" s="451" customFormat="1">
      <c r="H494" s="607"/>
    </row>
    <row r="495" spans="8:8" s="451" customFormat="1">
      <c r="H495" s="607"/>
    </row>
    <row r="496" spans="8:8" s="451" customFormat="1">
      <c r="H496" s="607"/>
    </row>
    <row r="497" spans="8:8" s="451" customFormat="1">
      <c r="H497" s="607"/>
    </row>
    <row r="498" spans="8:8" s="451" customFormat="1">
      <c r="H498" s="607"/>
    </row>
    <row r="499" spans="8:8" s="451" customFormat="1">
      <c r="H499" s="607"/>
    </row>
    <row r="500" spans="8:8" s="451" customFormat="1">
      <c r="H500" s="607"/>
    </row>
    <row r="501" spans="8:8" s="451" customFormat="1">
      <c r="H501" s="607"/>
    </row>
    <row r="502" spans="8:8" s="451" customFormat="1">
      <c r="H502" s="607"/>
    </row>
    <row r="503" spans="8:8" s="451" customFormat="1">
      <c r="H503" s="607"/>
    </row>
    <row r="504" spans="8:8" s="451" customFormat="1">
      <c r="H504" s="607"/>
    </row>
    <row r="505" spans="8:8" s="451" customFormat="1">
      <c r="H505" s="607"/>
    </row>
    <row r="506" spans="8:8" s="451" customFormat="1">
      <c r="H506" s="607"/>
    </row>
    <row r="507" spans="8:8" s="451" customFormat="1">
      <c r="H507" s="607"/>
    </row>
    <row r="508" spans="8:8" s="451" customFormat="1">
      <c r="H508" s="607"/>
    </row>
    <row r="509" spans="8:8" s="451" customFormat="1">
      <c r="H509" s="607"/>
    </row>
    <row r="510" spans="8:8" s="451" customFormat="1">
      <c r="H510" s="607"/>
    </row>
    <row r="511" spans="8:8" s="451" customFormat="1">
      <c r="H511" s="607"/>
    </row>
    <row r="512" spans="8:8" s="451" customFormat="1">
      <c r="H512" s="607"/>
    </row>
    <row r="513" spans="8:8" s="451" customFormat="1">
      <c r="H513" s="607"/>
    </row>
    <row r="514" spans="8:8" s="451" customFormat="1">
      <c r="H514" s="607"/>
    </row>
    <row r="515" spans="8:8" s="451" customFormat="1">
      <c r="H515" s="607"/>
    </row>
    <row r="516" spans="8:8" s="451" customFormat="1">
      <c r="H516" s="607"/>
    </row>
    <row r="517" spans="8:8" s="451" customFormat="1">
      <c r="H517" s="607"/>
    </row>
    <row r="518" spans="8:8" s="451" customFormat="1">
      <c r="H518" s="607"/>
    </row>
    <row r="519" spans="8:8" s="451" customFormat="1">
      <c r="H519" s="607"/>
    </row>
    <row r="520" spans="8:8" s="451" customFormat="1">
      <c r="H520" s="607"/>
    </row>
    <row r="521" spans="8:8" s="451" customFormat="1">
      <c r="H521" s="607"/>
    </row>
    <row r="522" spans="8:8" s="451" customFormat="1">
      <c r="H522" s="607"/>
    </row>
    <row r="523" spans="8:8" s="451" customFormat="1">
      <c r="H523" s="607"/>
    </row>
    <row r="524" spans="8:8" s="451" customFormat="1">
      <c r="H524" s="607"/>
    </row>
    <row r="525" spans="8:8" s="451" customFormat="1">
      <c r="H525" s="607"/>
    </row>
    <row r="526" spans="8:8" s="451" customFormat="1">
      <c r="H526" s="607"/>
    </row>
    <row r="527" spans="8:8" s="451" customFormat="1">
      <c r="H527" s="607"/>
    </row>
    <row r="528" spans="8:8" s="451" customFormat="1">
      <c r="H528" s="607"/>
    </row>
    <row r="529" spans="8:8" s="451" customFormat="1">
      <c r="H529" s="607"/>
    </row>
    <row r="530" spans="8:8" s="451" customFormat="1">
      <c r="H530" s="607"/>
    </row>
    <row r="531" spans="8:8" s="451" customFormat="1">
      <c r="H531" s="607"/>
    </row>
    <row r="532" spans="8:8" s="451" customFormat="1">
      <c r="H532" s="607"/>
    </row>
    <row r="533" spans="8:8" s="451" customFormat="1">
      <c r="H533" s="607"/>
    </row>
    <row r="534" spans="8:8" s="451" customFormat="1">
      <c r="H534" s="607"/>
    </row>
    <row r="535" spans="8:8" s="451" customFormat="1">
      <c r="H535" s="607"/>
    </row>
    <row r="536" spans="8:8" s="451" customFormat="1">
      <c r="H536" s="607"/>
    </row>
    <row r="537" spans="8:8" s="451" customFormat="1">
      <c r="H537" s="607"/>
    </row>
    <row r="538" spans="8:8" s="451" customFormat="1">
      <c r="H538" s="607"/>
    </row>
    <row r="539" spans="8:8" s="451" customFormat="1">
      <c r="H539" s="607"/>
    </row>
    <row r="540" spans="8:8" s="451" customFormat="1">
      <c r="H540" s="607"/>
    </row>
    <row r="541" spans="8:8" s="451" customFormat="1">
      <c r="H541" s="607"/>
    </row>
    <row r="542" spans="8:8" s="451" customFormat="1">
      <c r="H542" s="607"/>
    </row>
    <row r="543" spans="8:8" s="451" customFormat="1">
      <c r="H543" s="607"/>
    </row>
    <row r="544" spans="8:8" s="451" customFormat="1">
      <c r="H544" s="607"/>
    </row>
    <row r="545" spans="8:8" s="451" customFormat="1">
      <c r="H545" s="607"/>
    </row>
    <row r="546" spans="8:8" s="451" customFormat="1">
      <c r="H546" s="607"/>
    </row>
    <row r="547" spans="8:8" s="451" customFormat="1">
      <c r="H547" s="607"/>
    </row>
    <row r="548" spans="8:8" s="451" customFormat="1">
      <c r="H548" s="607"/>
    </row>
    <row r="549" spans="8:8" s="451" customFormat="1">
      <c r="H549" s="607"/>
    </row>
    <row r="550" spans="8:8" s="451" customFormat="1">
      <c r="H550" s="607"/>
    </row>
    <row r="551" spans="8:8" s="451" customFormat="1">
      <c r="H551" s="607"/>
    </row>
    <row r="552" spans="8:8" s="451" customFormat="1">
      <c r="H552" s="607"/>
    </row>
    <row r="553" spans="8:8" s="451" customFormat="1">
      <c r="H553" s="607"/>
    </row>
    <row r="554" spans="8:8" s="451" customFormat="1">
      <c r="H554" s="607"/>
    </row>
    <row r="555" spans="8:8" s="451" customFormat="1">
      <c r="H555" s="607"/>
    </row>
    <row r="556" spans="8:8" s="451" customFormat="1">
      <c r="H556" s="607"/>
    </row>
    <row r="557" spans="8:8" s="451" customFormat="1">
      <c r="H557" s="607"/>
    </row>
    <row r="558" spans="8:8" s="451" customFormat="1">
      <c r="H558" s="607"/>
    </row>
    <row r="559" spans="8:8" s="451" customFormat="1">
      <c r="H559" s="607"/>
    </row>
    <row r="560" spans="8:8" s="451" customFormat="1">
      <c r="H560" s="607"/>
    </row>
    <row r="561" spans="8:8" s="451" customFormat="1">
      <c r="H561" s="607"/>
    </row>
    <row r="562" spans="8:8" s="451" customFormat="1">
      <c r="H562" s="607"/>
    </row>
    <row r="563" spans="8:8" s="451" customFormat="1">
      <c r="H563" s="607"/>
    </row>
    <row r="564" spans="8:8" s="451" customFormat="1">
      <c r="H564" s="607"/>
    </row>
    <row r="565" spans="8:8" s="451" customFormat="1">
      <c r="H565" s="607"/>
    </row>
    <row r="566" spans="8:8" s="451" customFormat="1">
      <c r="H566" s="607"/>
    </row>
    <row r="567" spans="8:8" s="451" customFormat="1">
      <c r="H567" s="607"/>
    </row>
    <row r="568" spans="8:8" s="451" customFormat="1">
      <c r="H568" s="607"/>
    </row>
    <row r="569" spans="8:8" s="451" customFormat="1">
      <c r="H569" s="607"/>
    </row>
    <row r="570" spans="8:8" s="451" customFormat="1">
      <c r="H570" s="607"/>
    </row>
    <row r="571" spans="8:8" s="451" customFormat="1">
      <c r="H571" s="607"/>
    </row>
    <row r="572" spans="8:8" s="451" customFormat="1">
      <c r="H572" s="607"/>
    </row>
    <row r="573" spans="8:8" s="451" customFormat="1">
      <c r="H573" s="607"/>
    </row>
    <row r="574" spans="8:8" s="451" customFormat="1">
      <c r="H574" s="607"/>
    </row>
    <row r="575" spans="8:8" s="451" customFormat="1">
      <c r="H575" s="607"/>
    </row>
    <row r="576" spans="8:8" s="451" customFormat="1">
      <c r="H576" s="607"/>
    </row>
    <row r="577" spans="8:8" s="451" customFormat="1">
      <c r="H577" s="607"/>
    </row>
    <row r="578" spans="8:8" s="451" customFormat="1">
      <c r="H578" s="607"/>
    </row>
    <row r="579" spans="8:8" s="451" customFormat="1">
      <c r="H579" s="607"/>
    </row>
    <row r="580" spans="8:8" s="451" customFormat="1">
      <c r="H580" s="607"/>
    </row>
    <row r="581" spans="8:8" s="451" customFormat="1">
      <c r="H581" s="607"/>
    </row>
    <row r="582" spans="8:8" s="451" customFormat="1">
      <c r="H582" s="607"/>
    </row>
    <row r="583" spans="8:8" s="451" customFormat="1">
      <c r="H583" s="607"/>
    </row>
    <row r="584" spans="8:8" s="451" customFormat="1">
      <c r="H584" s="607"/>
    </row>
    <row r="585" spans="8:8" s="451" customFormat="1">
      <c r="H585" s="607"/>
    </row>
    <row r="586" spans="8:8" s="451" customFormat="1">
      <c r="H586" s="607"/>
    </row>
    <row r="587" spans="8:8" s="451" customFormat="1">
      <c r="H587" s="607"/>
    </row>
    <row r="588" spans="8:8" s="451" customFormat="1">
      <c r="H588" s="607"/>
    </row>
    <row r="589" spans="8:8" s="451" customFormat="1">
      <c r="H589" s="607"/>
    </row>
    <row r="590" spans="8:8" s="451" customFormat="1">
      <c r="H590" s="607"/>
    </row>
    <row r="591" spans="8:8" s="451" customFormat="1">
      <c r="H591" s="607"/>
    </row>
    <row r="592" spans="8:8" s="451" customFormat="1">
      <c r="H592" s="607"/>
    </row>
    <row r="593" spans="8:8" s="451" customFormat="1">
      <c r="H593" s="607"/>
    </row>
    <row r="594" spans="8:8" s="451" customFormat="1">
      <c r="H594" s="607"/>
    </row>
    <row r="595" spans="8:8" s="451" customFormat="1">
      <c r="H595" s="607"/>
    </row>
    <row r="596" spans="8:8" s="451" customFormat="1">
      <c r="H596" s="607"/>
    </row>
    <row r="597" spans="8:8" s="451" customFormat="1">
      <c r="H597" s="607"/>
    </row>
    <row r="598" spans="8:8" s="451" customFormat="1">
      <c r="H598" s="607"/>
    </row>
    <row r="599" spans="8:8" s="451" customFormat="1">
      <c r="H599" s="607"/>
    </row>
    <row r="600" spans="8:8" s="451" customFormat="1">
      <c r="H600" s="607"/>
    </row>
    <row r="601" spans="8:8" s="451" customFormat="1">
      <c r="H601" s="607"/>
    </row>
    <row r="602" spans="8:8" s="451" customFormat="1">
      <c r="H602" s="607"/>
    </row>
    <row r="603" spans="8:8" s="451" customFormat="1">
      <c r="H603" s="607"/>
    </row>
    <row r="604" spans="8:8" s="451" customFormat="1">
      <c r="H604" s="607"/>
    </row>
    <row r="605" spans="8:8" s="451" customFormat="1">
      <c r="H605" s="607"/>
    </row>
    <row r="606" spans="8:8" s="451" customFormat="1">
      <c r="H606" s="607"/>
    </row>
    <row r="607" spans="8:8" s="451" customFormat="1">
      <c r="H607" s="607"/>
    </row>
    <row r="608" spans="8:8" s="451" customFormat="1">
      <c r="H608" s="607"/>
    </row>
    <row r="609" spans="8:8" s="451" customFormat="1">
      <c r="H609" s="607"/>
    </row>
    <row r="610" spans="8:8" s="451" customFormat="1">
      <c r="H610" s="607"/>
    </row>
    <row r="611" spans="8:8" s="451" customFormat="1">
      <c r="H611" s="607"/>
    </row>
    <row r="612" spans="8:8" s="451" customFormat="1">
      <c r="H612" s="607"/>
    </row>
    <row r="613" spans="8:8" s="451" customFormat="1">
      <c r="H613" s="607"/>
    </row>
    <row r="614" spans="8:8" s="451" customFormat="1">
      <c r="H614" s="607"/>
    </row>
    <row r="615" spans="8:8" s="451" customFormat="1">
      <c r="H615" s="607"/>
    </row>
    <row r="616" spans="8:8" s="451" customFormat="1">
      <c r="H616" s="607"/>
    </row>
    <row r="617" spans="8:8" s="451" customFormat="1">
      <c r="H617" s="607"/>
    </row>
    <row r="618" spans="8:8" s="451" customFormat="1">
      <c r="H618" s="607"/>
    </row>
    <row r="619" spans="8:8" s="451" customFormat="1">
      <c r="H619" s="607"/>
    </row>
    <row r="620" spans="8:8" s="451" customFormat="1">
      <c r="H620" s="607"/>
    </row>
    <row r="621" spans="8:8" s="451" customFormat="1">
      <c r="H621" s="607"/>
    </row>
    <row r="622" spans="8:8" s="451" customFormat="1">
      <c r="H622" s="607"/>
    </row>
    <row r="623" spans="8:8" s="451" customFormat="1">
      <c r="H623" s="607"/>
    </row>
    <row r="624" spans="8:8" s="451" customFormat="1">
      <c r="H624" s="607"/>
    </row>
    <row r="625" spans="8:8" s="451" customFormat="1">
      <c r="H625" s="607"/>
    </row>
    <row r="626" spans="8:8" s="451" customFormat="1">
      <c r="H626" s="607"/>
    </row>
    <row r="627" spans="8:8" s="451" customFormat="1">
      <c r="H627" s="607"/>
    </row>
    <row r="628" spans="8:8" s="451" customFormat="1">
      <c r="H628" s="607"/>
    </row>
    <row r="629" spans="8:8" s="451" customFormat="1">
      <c r="H629" s="607"/>
    </row>
    <row r="630" spans="8:8" s="451" customFormat="1">
      <c r="H630" s="607"/>
    </row>
    <row r="631" spans="8:8" s="451" customFormat="1">
      <c r="H631" s="607"/>
    </row>
    <row r="632" spans="8:8" s="451" customFormat="1">
      <c r="H632" s="607"/>
    </row>
    <row r="633" spans="8:8" s="451" customFormat="1">
      <c r="H633" s="607"/>
    </row>
    <row r="634" spans="8:8" s="451" customFormat="1">
      <c r="H634" s="607"/>
    </row>
    <row r="635" spans="8:8" s="451" customFormat="1">
      <c r="H635" s="607"/>
    </row>
    <row r="636" spans="8:8" s="451" customFormat="1">
      <c r="H636" s="607"/>
    </row>
    <row r="637" spans="8:8" s="451" customFormat="1">
      <c r="H637" s="607"/>
    </row>
    <row r="638" spans="8:8" s="451" customFormat="1">
      <c r="H638" s="607"/>
    </row>
    <row r="639" spans="8:8" s="451" customFormat="1">
      <c r="H639" s="607"/>
    </row>
    <row r="640" spans="8:8" s="451" customFormat="1">
      <c r="H640" s="607"/>
    </row>
    <row r="641" spans="8:8" s="451" customFormat="1">
      <c r="H641" s="607"/>
    </row>
    <row r="642" spans="8:8" s="451" customFormat="1">
      <c r="H642" s="607"/>
    </row>
    <row r="643" spans="8:8" s="451" customFormat="1">
      <c r="H643" s="607"/>
    </row>
    <row r="644" spans="8:8" s="451" customFormat="1">
      <c r="H644" s="607"/>
    </row>
    <row r="645" spans="8:8" s="451" customFormat="1">
      <c r="H645" s="607"/>
    </row>
    <row r="646" spans="8:8" s="451" customFormat="1">
      <c r="H646" s="607"/>
    </row>
    <row r="647" spans="8:8" s="451" customFormat="1">
      <c r="H647" s="607"/>
    </row>
    <row r="648" spans="8:8" s="451" customFormat="1">
      <c r="H648" s="607"/>
    </row>
    <row r="649" spans="8:8" s="451" customFormat="1">
      <c r="H649" s="607"/>
    </row>
    <row r="650" spans="8:8" s="451" customFormat="1">
      <c r="H650" s="607"/>
    </row>
    <row r="651" spans="8:8" s="451" customFormat="1">
      <c r="H651" s="607"/>
    </row>
    <row r="652" spans="8:8" s="451" customFormat="1">
      <c r="H652" s="607"/>
    </row>
    <row r="653" spans="8:8" s="451" customFormat="1">
      <c r="H653" s="607"/>
    </row>
    <row r="654" spans="8:8" s="451" customFormat="1">
      <c r="H654" s="607"/>
    </row>
    <row r="655" spans="8:8" s="451" customFormat="1">
      <c r="H655" s="607"/>
    </row>
    <row r="656" spans="8:8" s="451" customFormat="1">
      <c r="H656" s="607"/>
    </row>
    <row r="657" spans="8:8" s="451" customFormat="1">
      <c r="H657" s="607"/>
    </row>
    <row r="658" spans="8:8" s="451" customFormat="1">
      <c r="H658" s="607"/>
    </row>
    <row r="659" spans="8:8" s="451" customFormat="1">
      <c r="H659" s="607"/>
    </row>
    <row r="660" spans="8:8" s="451" customFormat="1">
      <c r="H660" s="607"/>
    </row>
    <row r="661" spans="8:8" s="451" customFormat="1">
      <c r="H661" s="607"/>
    </row>
    <row r="662" spans="8:8" s="451" customFormat="1">
      <c r="H662" s="607"/>
    </row>
    <row r="663" spans="8:8" s="451" customFormat="1">
      <c r="H663" s="607"/>
    </row>
    <row r="664" spans="8:8" s="451" customFormat="1">
      <c r="H664" s="607"/>
    </row>
    <row r="665" spans="8:8" s="451" customFormat="1">
      <c r="H665" s="607"/>
    </row>
    <row r="666" spans="8:8" s="451" customFormat="1">
      <c r="H666" s="607"/>
    </row>
    <row r="667" spans="8:8" s="451" customFormat="1">
      <c r="H667" s="607"/>
    </row>
    <row r="668" spans="8:8" s="451" customFormat="1">
      <c r="H668" s="607"/>
    </row>
    <row r="669" spans="8:8" s="451" customFormat="1">
      <c r="H669" s="607"/>
    </row>
    <row r="670" spans="8:8" s="451" customFormat="1">
      <c r="H670" s="607"/>
    </row>
    <row r="671" spans="8:8" s="451" customFormat="1">
      <c r="H671" s="607"/>
    </row>
    <row r="672" spans="8:8" s="451" customFormat="1">
      <c r="H672" s="607"/>
    </row>
    <row r="673" spans="8:8" s="451" customFormat="1">
      <c r="H673" s="607"/>
    </row>
    <row r="674" spans="8:8" s="451" customFormat="1">
      <c r="H674" s="607"/>
    </row>
    <row r="675" spans="8:8" s="451" customFormat="1">
      <c r="H675" s="607"/>
    </row>
    <row r="676" spans="8:8" s="451" customFormat="1">
      <c r="H676" s="607"/>
    </row>
    <row r="677" spans="8:8" s="451" customFormat="1">
      <c r="H677" s="607"/>
    </row>
    <row r="678" spans="8:8" s="451" customFormat="1">
      <c r="H678" s="607"/>
    </row>
    <row r="679" spans="8:8" s="451" customFormat="1">
      <c r="H679" s="607"/>
    </row>
    <row r="680" spans="8:8" s="451" customFormat="1">
      <c r="H680" s="607"/>
    </row>
    <row r="681" spans="8:8" s="451" customFormat="1">
      <c r="H681" s="607"/>
    </row>
    <row r="682" spans="8:8" s="451" customFormat="1">
      <c r="H682" s="607"/>
    </row>
    <row r="683" spans="8:8" s="451" customFormat="1">
      <c r="H683" s="607"/>
    </row>
    <row r="684" spans="8:8" s="451" customFormat="1">
      <c r="H684" s="607"/>
    </row>
    <row r="685" spans="8:8" s="451" customFormat="1">
      <c r="H685" s="607"/>
    </row>
    <row r="686" spans="8:8" s="451" customFormat="1">
      <c r="H686" s="607"/>
    </row>
    <row r="687" spans="8:8" s="451" customFormat="1">
      <c r="H687" s="607"/>
    </row>
    <row r="688" spans="8:8" s="451" customFormat="1">
      <c r="H688" s="607"/>
    </row>
    <row r="689" spans="8:8" s="451" customFormat="1">
      <c r="H689" s="607"/>
    </row>
    <row r="690" spans="8:8" s="451" customFormat="1">
      <c r="H690" s="607"/>
    </row>
    <row r="691" spans="8:8" s="451" customFormat="1">
      <c r="H691" s="607"/>
    </row>
    <row r="692" spans="8:8" s="451" customFormat="1">
      <c r="H692" s="607"/>
    </row>
    <row r="693" spans="8:8" s="451" customFormat="1">
      <c r="H693" s="607"/>
    </row>
    <row r="694" spans="8:8" s="451" customFormat="1">
      <c r="H694" s="607"/>
    </row>
    <row r="695" spans="8:8" s="451" customFormat="1">
      <c r="H695" s="607"/>
    </row>
    <row r="696" spans="8:8" s="451" customFormat="1">
      <c r="H696" s="607"/>
    </row>
    <row r="697" spans="8:8" s="451" customFormat="1">
      <c r="H697" s="607"/>
    </row>
    <row r="698" spans="8:8" s="451" customFormat="1">
      <c r="H698" s="607"/>
    </row>
    <row r="699" spans="8:8" s="451" customFormat="1">
      <c r="H699" s="607"/>
    </row>
    <row r="700" spans="8:8" s="451" customFormat="1">
      <c r="H700" s="607"/>
    </row>
    <row r="701" spans="8:8" s="451" customFormat="1">
      <c r="H701" s="607"/>
    </row>
    <row r="702" spans="8:8" s="451" customFormat="1">
      <c r="H702" s="607"/>
    </row>
    <row r="703" spans="8:8" s="451" customFormat="1">
      <c r="H703" s="607"/>
    </row>
    <row r="704" spans="8:8" s="451" customFormat="1">
      <c r="H704" s="607"/>
    </row>
    <row r="705" spans="8:8" s="451" customFormat="1">
      <c r="H705" s="607"/>
    </row>
    <row r="706" spans="8:8" s="451" customFormat="1">
      <c r="H706" s="607"/>
    </row>
    <row r="707" spans="8:8" s="451" customFormat="1">
      <c r="H707" s="607"/>
    </row>
    <row r="708" spans="8:8" s="451" customFormat="1">
      <c r="H708" s="607"/>
    </row>
    <row r="709" spans="8:8" s="451" customFormat="1">
      <c r="H709" s="607"/>
    </row>
    <row r="710" spans="8:8" s="451" customFormat="1">
      <c r="H710" s="607"/>
    </row>
    <row r="711" spans="8:8" s="451" customFormat="1">
      <c r="H711" s="607"/>
    </row>
    <row r="712" spans="8:8" s="451" customFormat="1">
      <c r="H712" s="607"/>
    </row>
    <row r="713" spans="8:8" s="451" customFormat="1">
      <c r="H713" s="607"/>
    </row>
    <row r="714" spans="8:8" s="451" customFormat="1">
      <c r="H714" s="607"/>
    </row>
    <row r="715" spans="8:8" s="451" customFormat="1">
      <c r="H715" s="607"/>
    </row>
    <row r="716" spans="8:8" s="451" customFormat="1">
      <c r="H716" s="607"/>
    </row>
    <row r="717" spans="8:8" s="451" customFormat="1">
      <c r="H717" s="607"/>
    </row>
    <row r="718" spans="8:8" s="451" customFormat="1">
      <c r="H718" s="607"/>
    </row>
    <row r="719" spans="8:8" s="451" customFormat="1">
      <c r="H719" s="607"/>
    </row>
    <row r="720" spans="8:8" s="451" customFormat="1">
      <c r="H720" s="607"/>
    </row>
    <row r="721" spans="8:8" s="451" customFormat="1">
      <c r="H721" s="607"/>
    </row>
    <row r="722" spans="8:8" s="451" customFormat="1">
      <c r="H722" s="607"/>
    </row>
    <row r="723" spans="8:8" s="451" customFormat="1">
      <c r="H723" s="607"/>
    </row>
    <row r="724" spans="8:8" s="451" customFormat="1">
      <c r="H724" s="607"/>
    </row>
    <row r="725" spans="8:8" s="451" customFormat="1">
      <c r="H725" s="607"/>
    </row>
    <row r="726" spans="8:8" s="451" customFormat="1">
      <c r="H726" s="607"/>
    </row>
    <row r="727" spans="8:8" s="451" customFormat="1">
      <c r="H727" s="607"/>
    </row>
    <row r="728" spans="8:8" s="451" customFormat="1">
      <c r="H728" s="607"/>
    </row>
    <row r="729" spans="8:8" s="451" customFormat="1">
      <c r="H729" s="607"/>
    </row>
    <row r="730" spans="8:8" s="451" customFormat="1">
      <c r="H730" s="607"/>
    </row>
    <row r="731" spans="8:8" s="451" customFormat="1">
      <c r="H731" s="607"/>
    </row>
    <row r="732" spans="8:8" s="451" customFormat="1">
      <c r="H732" s="607"/>
    </row>
    <row r="733" spans="8:8" s="451" customFormat="1">
      <c r="H733" s="607"/>
    </row>
    <row r="734" spans="8:8" s="451" customFormat="1">
      <c r="H734" s="607"/>
    </row>
    <row r="735" spans="8:8" s="451" customFormat="1">
      <c r="H735" s="607"/>
    </row>
    <row r="736" spans="8:8" s="451" customFormat="1">
      <c r="H736" s="607"/>
    </row>
    <row r="737" spans="8:8" s="451" customFormat="1">
      <c r="H737" s="607"/>
    </row>
    <row r="738" spans="8:8" s="451" customFormat="1">
      <c r="H738" s="607"/>
    </row>
    <row r="739" spans="8:8" s="451" customFormat="1">
      <c r="H739" s="607"/>
    </row>
    <row r="740" spans="8:8" s="451" customFormat="1">
      <c r="H740" s="607"/>
    </row>
    <row r="741" spans="8:8" s="451" customFormat="1">
      <c r="H741" s="607"/>
    </row>
    <row r="742" spans="8:8" s="451" customFormat="1">
      <c r="H742" s="607"/>
    </row>
    <row r="743" spans="8:8" s="451" customFormat="1">
      <c r="H743" s="607"/>
    </row>
    <row r="744" spans="8:8" s="451" customFormat="1">
      <c r="H744" s="607"/>
    </row>
    <row r="745" spans="8:8" s="451" customFormat="1">
      <c r="H745" s="607"/>
    </row>
    <row r="746" spans="8:8" s="451" customFormat="1">
      <c r="H746" s="607"/>
    </row>
    <row r="747" spans="8:8" s="451" customFormat="1">
      <c r="H747" s="607"/>
    </row>
    <row r="748" spans="8:8" s="451" customFormat="1">
      <c r="H748" s="607"/>
    </row>
    <row r="749" spans="8:8" s="451" customFormat="1">
      <c r="H749" s="607"/>
    </row>
    <row r="750" spans="8:8" s="451" customFormat="1">
      <c r="H750" s="607"/>
    </row>
    <row r="751" spans="8:8" s="451" customFormat="1">
      <c r="H751" s="607"/>
    </row>
    <row r="752" spans="8:8" s="451" customFormat="1">
      <c r="H752" s="607"/>
    </row>
    <row r="753" spans="8:8" s="451" customFormat="1">
      <c r="H753" s="607"/>
    </row>
    <row r="754" spans="8:8" s="451" customFormat="1">
      <c r="H754" s="607"/>
    </row>
    <row r="755" spans="8:8" s="451" customFormat="1">
      <c r="H755" s="607"/>
    </row>
    <row r="756" spans="8:8" s="451" customFormat="1">
      <c r="H756" s="607"/>
    </row>
    <row r="757" spans="8:8" s="451" customFormat="1">
      <c r="H757" s="607"/>
    </row>
    <row r="758" spans="8:8" s="451" customFormat="1">
      <c r="H758" s="607"/>
    </row>
    <row r="759" spans="8:8" s="451" customFormat="1">
      <c r="H759" s="607"/>
    </row>
    <row r="760" spans="8:8" s="451" customFormat="1">
      <c r="H760" s="607"/>
    </row>
    <row r="761" spans="8:8" s="451" customFormat="1">
      <c r="H761" s="607"/>
    </row>
    <row r="762" spans="8:8" s="451" customFormat="1">
      <c r="H762" s="607"/>
    </row>
    <row r="763" spans="8:8" s="451" customFormat="1">
      <c r="H763" s="607"/>
    </row>
    <row r="764" spans="8:8" s="451" customFormat="1">
      <c r="H764" s="607"/>
    </row>
    <row r="765" spans="8:8" s="451" customFormat="1">
      <c r="H765" s="607"/>
    </row>
    <row r="766" spans="8:8" s="451" customFormat="1">
      <c r="H766" s="607"/>
    </row>
    <row r="767" spans="8:8" s="451" customFormat="1">
      <c r="H767" s="607"/>
    </row>
    <row r="768" spans="8:8" s="451" customFormat="1">
      <c r="H768" s="607"/>
    </row>
    <row r="769" spans="8:8" s="451" customFormat="1">
      <c r="H769" s="607"/>
    </row>
    <row r="770" spans="8:8" s="451" customFormat="1">
      <c r="H770" s="607"/>
    </row>
    <row r="771" spans="8:8" s="451" customFormat="1">
      <c r="H771" s="607"/>
    </row>
    <row r="772" spans="8:8" s="451" customFormat="1">
      <c r="H772" s="607"/>
    </row>
    <row r="773" spans="8:8" s="451" customFormat="1">
      <c r="H773" s="607"/>
    </row>
    <row r="774" spans="8:8" s="451" customFormat="1">
      <c r="H774" s="607"/>
    </row>
    <row r="775" spans="8:8" s="451" customFormat="1">
      <c r="H775" s="607"/>
    </row>
    <row r="776" spans="8:8" s="451" customFormat="1">
      <c r="H776" s="607"/>
    </row>
    <row r="777" spans="8:8" s="451" customFormat="1">
      <c r="H777" s="607"/>
    </row>
    <row r="778" spans="8:8" s="451" customFormat="1">
      <c r="H778" s="607"/>
    </row>
    <row r="779" spans="8:8" s="451" customFormat="1">
      <c r="H779" s="607"/>
    </row>
    <row r="780" spans="8:8" s="451" customFormat="1">
      <c r="H780" s="607"/>
    </row>
    <row r="781" spans="8:8" s="451" customFormat="1">
      <c r="H781" s="607"/>
    </row>
    <row r="782" spans="8:8" s="451" customFormat="1">
      <c r="H782" s="607"/>
    </row>
    <row r="783" spans="8:8" s="451" customFormat="1">
      <c r="H783" s="607"/>
    </row>
    <row r="784" spans="8:8" s="451" customFormat="1">
      <c r="H784" s="607"/>
    </row>
    <row r="785" spans="8:8" s="451" customFormat="1">
      <c r="H785" s="607"/>
    </row>
    <row r="786" spans="8:8" s="451" customFormat="1">
      <c r="H786" s="607"/>
    </row>
    <row r="787" spans="8:8" s="451" customFormat="1">
      <c r="H787" s="607"/>
    </row>
    <row r="788" spans="8:8" s="451" customFormat="1">
      <c r="H788" s="607"/>
    </row>
    <row r="789" spans="8:8" s="451" customFormat="1">
      <c r="H789" s="607"/>
    </row>
    <row r="790" spans="8:8" s="451" customFormat="1">
      <c r="H790" s="607"/>
    </row>
    <row r="791" spans="8:8" s="451" customFormat="1">
      <c r="H791" s="607"/>
    </row>
    <row r="792" spans="8:8" s="451" customFormat="1">
      <c r="H792" s="607"/>
    </row>
    <row r="793" spans="8:8" s="451" customFormat="1">
      <c r="H793" s="607"/>
    </row>
    <row r="794" spans="8:8" s="451" customFormat="1">
      <c r="H794" s="607"/>
    </row>
    <row r="795" spans="8:8" s="451" customFormat="1">
      <c r="H795" s="607"/>
    </row>
    <row r="796" spans="8:8" s="451" customFormat="1">
      <c r="H796" s="607"/>
    </row>
    <row r="797" spans="8:8" s="451" customFormat="1">
      <c r="H797" s="607"/>
    </row>
    <row r="798" spans="8:8" s="451" customFormat="1">
      <c r="H798" s="607"/>
    </row>
    <row r="799" spans="8:8" s="451" customFormat="1">
      <c r="H799" s="607"/>
    </row>
    <row r="800" spans="8:8" s="451" customFormat="1">
      <c r="H800" s="607"/>
    </row>
    <row r="801" spans="8:8" s="451" customFormat="1">
      <c r="H801" s="607"/>
    </row>
    <row r="802" spans="8:8" s="451" customFormat="1">
      <c r="H802" s="607"/>
    </row>
    <row r="803" spans="8:8" s="451" customFormat="1">
      <c r="H803" s="607"/>
    </row>
    <row r="804" spans="8:8" s="451" customFormat="1">
      <c r="H804" s="607"/>
    </row>
    <row r="805" spans="8:8" s="451" customFormat="1">
      <c r="H805" s="607"/>
    </row>
    <row r="806" spans="8:8" s="451" customFormat="1">
      <c r="H806" s="607"/>
    </row>
    <row r="807" spans="8:8" s="451" customFormat="1">
      <c r="H807" s="607"/>
    </row>
    <row r="808" spans="8:8" s="451" customFormat="1">
      <c r="H808" s="607"/>
    </row>
    <row r="809" spans="8:8" s="451" customFormat="1">
      <c r="H809" s="607"/>
    </row>
    <row r="810" spans="8:8" s="451" customFormat="1">
      <c r="H810" s="607"/>
    </row>
    <row r="811" spans="8:8" s="451" customFormat="1">
      <c r="H811" s="607"/>
    </row>
    <row r="812" spans="8:8" s="451" customFormat="1">
      <c r="H812" s="607"/>
    </row>
    <row r="813" spans="8:8" s="451" customFormat="1">
      <c r="H813" s="607"/>
    </row>
    <row r="814" spans="8:8" s="451" customFormat="1">
      <c r="H814" s="607"/>
    </row>
    <row r="815" spans="8:8" s="451" customFormat="1">
      <c r="H815" s="607"/>
    </row>
    <row r="816" spans="8:8" s="451" customFormat="1">
      <c r="H816" s="607"/>
    </row>
    <row r="817" spans="8:8" s="451" customFormat="1">
      <c r="H817" s="607"/>
    </row>
    <row r="818" spans="8:8" s="451" customFormat="1">
      <c r="H818" s="607"/>
    </row>
    <row r="819" spans="8:8" s="451" customFormat="1">
      <c r="H819" s="607"/>
    </row>
    <row r="820" spans="8:8" s="451" customFormat="1">
      <c r="H820" s="607"/>
    </row>
    <row r="821" spans="8:8" s="451" customFormat="1">
      <c r="H821" s="607"/>
    </row>
    <row r="822" spans="8:8" s="451" customFormat="1">
      <c r="H822" s="607"/>
    </row>
    <row r="823" spans="8:8" s="451" customFormat="1">
      <c r="H823" s="607"/>
    </row>
    <row r="824" spans="8:8" s="451" customFormat="1">
      <c r="H824" s="607"/>
    </row>
    <row r="825" spans="8:8" s="451" customFormat="1">
      <c r="H825" s="607"/>
    </row>
    <row r="826" spans="8:8" s="451" customFormat="1">
      <c r="H826" s="607"/>
    </row>
    <row r="827" spans="8:8" s="451" customFormat="1">
      <c r="H827" s="607"/>
    </row>
    <row r="828" spans="8:8" s="451" customFormat="1">
      <c r="H828" s="607"/>
    </row>
    <row r="829" spans="8:8" s="451" customFormat="1">
      <c r="H829" s="607"/>
    </row>
    <row r="830" spans="8:8" s="451" customFormat="1">
      <c r="H830" s="607"/>
    </row>
    <row r="831" spans="8:8" s="451" customFormat="1">
      <c r="H831" s="607"/>
    </row>
    <row r="832" spans="8:8" s="451" customFormat="1">
      <c r="H832" s="607"/>
    </row>
    <row r="833" spans="8:8" s="451" customFormat="1">
      <c r="H833" s="607"/>
    </row>
    <row r="834" spans="8:8" s="451" customFormat="1">
      <c r="H834" s="607"/>
    </row>
    <row r="835" spans="8:8" s="451" customFormat="1">
      <c r="H835" s="607"/>
    </row>
    <row r="836" spans="8:8" s="451" customFormat="1">
      <c r="H836" s="607"/>
    </row>
    <row r="837" spans="8:8" s="451" customFormat="1">
      <c r="H837" s="607"/>
    </row>
    <row r="838" spans="8:8" s="451" customFormat="1">
      <c r="H838" s="607"/>
    </row>
    <row r="839" spans="8:8" s="451" customFormat="1">
      <c r="H839" s="607"/>
    </row>
    <row r="840" spans="8:8" s="451" customFormat="1">
      <c r="H840" s="607"/>
    </row>
    <row r="841" spans="8:8" s="451" customFormat="1">
      <c r="H841" s="607"/>
    </row>
    <row r="842" spans="8:8" s="451" customFormat="1">
      <c r="H842" s="607"/>
    </row>
    <row r="843" spans="8:8" s="451" customFormat="1">
      <c r="H843" s="607"/>
    </row>
    <row r="844" spans="8:8" s="451" customFormat="1">
      <c r="H844" s="607"/>
    </row>
    <row r="845" spans="8:8" s="451" customFormat="1">
      <c r="H845" s="607"/>
    </row>
    <row r="846" spans="8:8" s="451" customFormat="1">
      <c r="H846" s="607"/>
    </row>
    <row r="847" spans="8:8" s="451" customFormat="1">
      <c r="H847" s="607"/>
    </row>
    <row r="848" spans="8:8" s="451" customFormat="1">
      <c r="H848" s="607"/>
    </row>
    <row r="849" spans="8:8" s="451" customFormat="1">
      <c r="H849" s="607"/>
    </row>
    <row r="850" spans="8:8" s="451" customFormat="1">
      <c r="H850" s="607"/>
    </row>
    <row r="851" spans="8:8" s="451" customFormat="1">
      <c r="H851" s="607"/>
    </row>
    <row r="852" spans="8:8" s="451" customFormat="1">
      <c r="H852" s="607"/>
    </row>
    <row r="853" spans="8:8" s="451" customFormat="1">
      <c r="H853" s="607"/>
    </row>
    <row r="854" spans="8:8" s="451" customFormat="1">
      <c r="H854" s="607"/>
    </row>
    <row r="855" spans="8:8" s="451" customFormat="1">
      <c r="H855" s="607"/>
    </row>
    <row r="856" spans="8:8" s="451" customFormat="1">
      <c r="H856" s="607"/>
    </row>
    <row r="857" spans="8:8" s="451" customFormat="1">
      <c r="H857" s="607"/>
    </row>
    <row r="858" spans="8:8" s="451" customFormat="1">
      <c r="H858" s="607"/>
    </row>
    <row r="859" spans="8:8" s="451" customFormat="1">
      <c r="H859" s="607"/>
    </row>
    <row r="860" spans="8:8" s="451" customFormat="1">
      <c r="H860" s="607"/>
    </row>
    <row r="861" spans="8:8" s="451" customFormat="1">
      <c r="H861" s="607"/>
    </row>
    <row r="862" spans="8:8" s="451" customFormat="1">
      <c r="H862" s="607"/>
    </row>
    <row r="863" spans="8:8" s="451" customFormat="1">
      <c r="H863" s="607"/>
    </row>
    <row r="864" spans="8:8" s="451" customFormat="1">
      <c r="H864" s="607"/>
    </row>
    <row r="865" spans="8:8" s="451" customFormat="1">
      <c r="H865" s="607"/>
    </row>
    <row r="866" spans="8:8" s="451" customFormat="1">
      <c r="H866" s="607"/>
    </row>
    <row r="867" spans="8:8" s="451" customFormat="1">
      <c r="H867" s="607"/>
    </row>
    <row r="868" spans="8:8" s="451" customFormat="1">
      <c r="H868" s="607"/>
    </row>
    <row r="869" spans="8:8" s="451" customFormat="1">
      <c r="H869" s="607"/>
    </row>
    <row r="870" spans="8:8" s="451" customFormat="1">
      <c r="H870" s="607"/>
    </row>
    <row r="871" spans="8:8" s="451" customFormat="1">
      <c r="H871" s="607"/>
    </row>
    <row r="872" spans="8:8" s="451" customFormat="1">
      <c r="H872" s="607"/>
    </row>
    <row r="873" spans="8:8" s="451" customFormat="1">
      <c r="H873" s="607"/>
    </row>
    <row r="874" spans="8:8" s="451" customFormat="1">
      <c r="H874" s="607"/>
    </row>
    <row r="875" spans="8:8" s="451" customFormat="1">
      <c r="H875" s="607"/>
    </row>
    <row r="876" spans="8:8" s="451" customFormat="1">
      <c r="H876" s="607"/>
    </row>
    <row r="877" spans="8:8" s="451" customFormat="1">
      <c r="H877" s="607"/>
    </row>
    <row r="878" spans="8:8" s="451" customFormat="1">
      <c r="H878" s="607"/>
    </row>
    <row r="879" spans="8:8" s="451" customFormat="1">
      <c r="H879" s="607"/>
    </row>
    <row r="880" spans="8:8" s="451" customFormat="1">
      <c r="H880" s="607"/>
    </row>
    <row r="881" spans="8:8" s="451" customFormat="1">
      <c r="H881" s="607"/>
    </row>
    <row r="882" spans="8:8" s="451" customFormat="1">
      <c r="H882" s="607"/>
    </row>
    <row r="883" spans="8:8" s="451" customFormat="1">
      <c r="H883" s="607"/>
    </row>
    <row r="884" spans="8:8" s="451" customFormat="1">
      <c r="H884" s="607"/>
    </row>
    <row r="885" spans="8:8" s="451" customFormat="1">
      <c r="H885" s="607"/>
    </row>
    <row r="886" spans="8:8" s="451" customFormat="1">
      <c r="H886" s="607"/>
    </row>
    <row r="887" spans="8:8" s="451" customFormat="1">
      <c r="H887" s="607"/>
    </row>
    <row r="888" spans="8:8" s="451" customFormat="1">
      <c r="H888" s="607"/>
    </row>
    <row r="889" spans="8:8" s="451" customFormat="1">
      <c r="H889" s="607"/>
    </row>
    <row r="890" spans="8:8" s="451" customFormat="1">
      <c r="H890" s="607"/>
    </row>
    <row r="891" spans="8:8" s="451" customFormat="1">
      <c r="H891" s="607"/>
    </row>
    <row r="892" spans="8:8" s="451" customFormat="1">
      <c r="H892" s="607"/>
    </row>
    <row r="893" spans="8:8" s="451" customFormat="1">
      <c r="H893" s="607"/>
    </row>
    <row r="894" spans="8:8" s="451" customFormat="1">
      <c r="H894" s="607"/>
    </row>
    <row r="895" spans="8:8" s="451" customFormat="1">
      <c r="H895" s="607"/>
    </row>
    <row r="896" spans="8:8" s="451" customFormat="1">
      <c r="H896" s="607"/>
    </row>
    <row r="897" spans="8:8" s="451" customFormat="1">
      <c r="H897" s="607"/>
    </row>
    <row r="898" spans="8:8" s="451" customFormat="1">
      <c r="H898" s="607"/>
    </row>
    <row r="899" spans="8:8" s="451" customFormat="1">
      <c r="H899" s="607"/>
    </row>
    <row r="900" spans="8:8" s="451" customFormat="1">
      <c r="H900" s="607"/>
    </row>
    <row r="901" spans="8:8" s="451" customFormat="1">
      <c r="H901" s="607"/>
    </row>
    <row r="902" spans="8:8" s="451" customFormat="1">
      <c r="H902" s="607"/>
    </row>
    <row r="903" spans="8:8" s="451" customFormat="1">
      <c r="H903" s="607"/>
    </row>
    <row r="904" spans="8:8" s="451" customFormat="1">
      <c r="H904" s="607"/>
    </row>
    <row r="905" spans="8:8" s="451" customFormat="1">
      <c r="H905" s="607"/>
    </row>
    <row r="906" spans="8:8" s="451" customFormat="1">
      <c r="H906" s="607"/>
    </row>
    <row r="907" spans="8:8" s="451" customFormat="1">
      <c r="H907" s="607"/>
    </row>
    <row r="908" spans="8:8" s="451" customFormat="1">
      <c r="H908" s="607"/>
    </row>
    <row r="909" spans="8:8" s="451" customFormat="1">
      <c r="H909" s="607"/>
    </row>
    <row r="910" spans="8:8" s="451" customFormat="1">
      <c r="H910" s="607"/>
    </row>
    <row r="911" spans="8:8" s="451" customFormat="1">
      <c r="H911" s="607"/>
    </row>
    <row r="912" spans="8:8" s="451" customFormat="1">
      <c r="H912" s="607"/>
    </row>
    <row r="913" spans="8:8" s="451" customFormat="1">
      <c r="H913" s="607"/>
    </row>
    <row r="914" spans="8:8" s="451" customFormat="1">
      <c r="H914" s="607"/>
    </row>
    <row r="915" spans="8:8" s="451" customFormat="1">
      <c r="H915" s="607"/>
    </row>
    <row r="916" spans="8:8" s="451" customFormat="1">
      <c r="H916" s="607"/>
    </row>
    <row r="917" spans="8:8" s="451" customFormat="1">
      <c r="H917" s="607"/>
    </row>
    <row r="918" spans="8:8" s="451" customFormat="1">
      <c r="H918" s="607"/>
    </row>
    <row r="919" spans="8:8" s="451" customFormat="1">
      <c r="H919" s="607"/>
    </row>
    <row r="920" spans="8:8" s="451" customFormat="1">
      <c r="H920" s="607"/>
    </row>
    <row r="921" spans="8:8" s="451" customFormat="1">
      <c r="H921" s="607"/>
    </row>
    <row r="922" spans="8:8" s="451" customFormat="1">
      <c r="H922" s="607"/>
    </row>
    <row r="923" spans="8:8" s="451" customFormat="1">
      <c r="H923" s="607"/>
    </row>
    <row r="924" spans="8:8" s="451" customFormat="1">
      <c r="H924" s="607"/>
    </row>
    <row r="925" spans="8:8" s="451" customFormat="1">
      <c r="H925" s="607"/>
    </row>
    <row r="926" spans="8:8" s="451" customFormat="1">
      <c r="H926" s="607"/>
    </row>
    <row r="927" spans="8:8" s="451" customFormat="1">
      <c r="H927" s="607"/>
    </row>
    <row r="928" spans="8:8" s="451" customFormat="1">
      <c r="H928" s="607"/>
    </row>
    <row r="929" spans="8:8" s="451" customFormat="1">
      <c r="H929" s="607"/>
    </row>
    <row r="930" spans="8:8" s="451" customFormat="1">
      <c r="H930" s="607"/>
    </row>
    <row r="931" spans="8:8" s="451" customFormat="1">
      <c r="H931" s="607"/>
    </row>
    <row r="932" spans="8:8" s="451" customFormat="1">
      <c r="H932" s="607"/>
    </row>
    <row r="933" spans="8:8" s="451" customFormat="1">
      <c r="H933" s="607"/>
    </row>
    <row r="934" spans="8:8" s="451" customFormat="1">
      <c r="H934" s="607"/>
    </row>
    <row r="935" spans="8:8" s="451" customFormat="1">
      <c r="H935" s="607"/>
    </row>
    <row r="936" spans="8:8" s="451" customFormat="1">
      <c r="H936" s="607"/>
    </row>
    <row r="937" spans="8:8" s="451" customFormat="1">
      <c r="H937" s="607"/>
    </row>
    <row r="938" spans="8:8" s="451" customFormat="1">
      <c r="H938" s="607"/>
    </row>
    <row r="939" spans="8:8" s="451" customFormat="1">
      <c r="H939" s="607"/>
    </row>
    <row r="940" spans="8:8" s="451" customFormat="1">
      <c r="H940" s="607"/>
    </row>
    <row r="941" spans="8:8" s="451" customFormat="1">
      <c r="H941" s="607"/>
    </row>
    <row r="942" spans="8:8" s="451" customFormat="1">
      <c r="H942" s="607"/>
    </row>
    <row r="943" spans="8:8" s="451" customFormat="1">
      <c r="H943" s="607"/>
    </row>
    <row r="944" spans="8:8" s="451" customFormat="1">
      <c r="H944" s="607"/>
    </row>
    <row r="945" spans="8:8" s="451" customFormat="1">
      <c r="H945" s="607"/>
    </row>
    <row r="946" spans="8:8" s="451" customFormat="1">
      <c r="H946" s="607"/>
    </row>
    <row r="947" spans="8:8" s="451" customFormat="1">
      <c r="H947" s="607"/>
    </row>
    <row r="948" spans="8:8" s="451" customFormat="1">
      <c r="H948" s="607"/>
    </row>
    <row r="949" spans="8:8" s="451" customFormat="1">
      <c r="H949" s="607"/>
    </row>
    <row r="950" spans="8:8" s="451" customFormat="1">
      <c r="H950" s="607"/>
    </row>
    <row r="951" spans="8:8" s="451" customFormat="1">
      <c r="H951" s="607"/>
    </row>
    <row r="952" spans="8:8" s="451" customFormat="1">
      <c r="H952" s="607"/>
    </row>
    <row r="953" spans="8:8" s="451" customFormat="1">
      <c r="H953" s="607"/>
    </row>
    <row r="954" spans="8:8" s="451" customFormat="1">
      <c r="H954" s="607"/>
    </row>
    <row r="955" spans="8:8" s="451" customFormat="1">
      <c r="H955" s="607"/>
    </row>
    <row r="956" spans="8:8" s="451" customFormat="1">
      <c r="H956" s="607"/>
    </row>
    <row r="957" spans="8:8" s="451" customFormat="1">
      <c r="H957" s="607"/>
    </row>
    <row r="958" spans="8:8" s="451" customFormat="1">
      <c r="H958" s="607"/>
    </row>
    <row r="959" spans="8:8" s="451" customFormat="1">
      <c r="H959" s="607"/>
    </row>
    <row r="960" spans="8:8" s="451" customFormat="1">
      <c r="H960" s="607"/>
    </row>
    <row r="961" spans="8:8" s="451" customFormat="1">
      <c r="H961" s="607"/>
    </row>
    <row r="962" spans="8:8" s="451" customFormat="1">
      <c r="H962" s="607"/>
    </row>
    <row r="963" spans="8:8" s="451" customFormat="1">
      <c r="H963" s="607"/>
    </row>
    <row r="964" spans="8:8" s="451" customFormat="1">
      <c r="H964" s="607"/>
    </row>
    <row r="965" spans="8:8" s="451" customFormat="1">
      <c r="H965" s="607"/>
    </row>
    <row r="966" spans="8:8" s="451" customFormat="1">
      <c r="H966" s="607"/>
    </row>
    <row r="967" spans="8:8" s="451" customFormat="1">
      <c r="H967" s="607"/>
    </row>
    <row r="968" spans="8:8" s="451" customFormat="1">
      <c r="H968" s="607"/>
    </row>
    <row r="969" spans="8:8" s="451" customFormat="1">
      <c r="H969" s="607"/>
    </row>
    <row r="970" spans="8:8" s="451" customFormat="1">
      <c r="H970" s="607"/>
    </row>
    <row r="971" spans="8:8" s="451" customFormat="1">
      <c r="H971" s="607"/>
    </row>
    <row r="972" spans="8:8" s="451" customFormat="1">
      <c r="H972" s="607"/>
    </row>
    <row r="973" spans="8:8" s="451" customFormat="1">
      <c r="H973" s="607"/>
    </row>
    <row r="974" spans="8:8" s="451" customFormat="1">
      <c r="H974" s="607"/>
    </row>
    <row r="975" spans="8:8" s="451" customFormat="1">
      <c r="H975" s="607"/>
    </row>
    <row r="976" spans="8:8" s="451" customFormat="1">
      <c r="H976" s="607"/>
    </row>
    <row r="977" spans="8:8" s="451" customFormat="1">
      <c r="H977" s="607"/>
    </row>
    <row r="978" spans="8:8" s="451" customFormat="1">
      <c r="H978" s="607"/>
    </row>
    <row r="979" spans="8:8" s="451" customFormat="1">
      <c r="H979" s="607"/>
    </row>
    <row r="980" spans="8:8" s="451" customFormat="1">
      <c r="H980" s="607"/>
    </row>
    <row r="981" spans="8:8" s="451" customFormat="1">
      <c r="H981" s="607"/>
    </row>
    <row r="982" spans="8:8" s="451" customFormat="1">
      <c r="H982" s="607"/>
    </row>
    <row r="983" spans="8:8" s="451" customFormat="1">
      <c r="H983" s="607"/>
    </row>
    <row r="984" spans="8:8" s="451" customFormat="1">
      <c r="H984" s="607"/>
    </row>
    <row r="985" spans="8:8" s="451" customFormat="1">
      <c r="H985" s="607"/>
    </row>
    <row r="986" spans="8:8" s="451" customFormat="1">
      <c r="H986" s="607"/>
    </row>
    <row r="987" spans="8:8" s="451" customFormat="1">
      <c r="H987" s="607"/>
    </row>
    <row r="988" spans="8:8" s="451" customFormat="1">
      <c r="H988" s="607"/>
    </row>
    <row r="989" spans="8:8" s="451" customFormat="1">
      <c r="H989" s="607"/>
    </row>
    <row r="990" spans="8:8" s="451" customFormat="1">
      <c r="H990" s="607"/>
    </row>
    <row r="991" spans="8:8" s="451" customFormat="1">
      <c r="H991" s="607"/>
    </row>
    <row r="992" spans="8:8" s="451" customFormat="1">
      <c r="H992" s="607"/>
    </row>
    <row r="993" spans="8:8" s="451" customFormat="1">
      <c r="H993" s="607"/>
    </row>
    <row r="994" spans="8:8" s="451" customFormat="1">
      <c r="H994" s="607"/>
    </row>
    <row r="995" spans="8:8" s="451" customFormat="1">
      <c r="H995" s="607"/>
    </row>
    <row r="996" spans="8:8" s="451" customFormat="1">
      <c r="H996" s="607"/>
    </row>
    <row r="997" spans="8:8" s="451" customFormat="1">
      <c r="H997" s="607"/>
    </row>
    <row r="998" spans="8:8" s="451" customFormat="1">
      <c r="H998" s="607"/>
    </row>
    <row r="999" spans="8:8" s="451" customFormat="1">
      <c r="H999" s="607"/>
    </row>
    <row r="1000" spans="8:8" s="451" customFormat="1">
      <c r="H1000" s="607"/>
    </row>
    <row r="1001" spans="8:8" s="451" customFormat="1">
      <c r="H1001" s="607"/>
    </row>
    <row r="1002" spans="8:8" s="451" customFormat="1">
      <c r="H1002" s="607"/>
    </row>
    <row r="1003" spans="8:8" s="451" customFormat="1">
      <c r="H1003" s="607"/>
    </row>
    <row r="1004" spans="8:8" s="451" customFormat="1">
      <c r="H1004" s="607"/>
    </row>
    <row r="1005" spans="8:8" s="451" customFormat="1">
      <c r="H1005" s="607"/>
    </row>
    <row r="1006" spans="8:8" s="451" customFormat="1">
      <c r="H1006" s="607"/>
    </row>
    <row r="1007" spans="8:8" s="451" customFormat="1">
      <c r="H1007" s="607"/>
    </row>
    <row r="1008" spans="8:8" s="451" customFormat="1">
      <c r="H1008" s="607"/>
    </row>
    <row r="1009" spans="8:8" s="451" customFormat="1">
      <c r="H1009" s="607"/>
    </row>
    <row r="1010" spans="8:8" s="451" customFormat="1">
      <c r="H1010" s="607"/>
    </row>
    <row r="1011" spans="8:8" s="451" customFormat="1">
      <c r="H1011" s="607"/>
    </row>
    <row r="1012" spans="8:8" s="451" customFormat="1">
      <c r="H1012" s="607"/>
    </row>
    <row r="1013" spans="8:8" s="451" customFormat="1">
      <c r="H1013" s="607"/>
    </row>
    <row r="1014" spans="8:8" s="451" customFormat="1">
      <c r="H1014" s="607"/>
    </row>
    <row r="1015" spans="8:8" s="451" customFormat="1">
      <c r="H1015" s="607"/>
    </row>
    <row r="1016" spans="8:8" s="451" customFormat="1">
      <c r="H1016" s="607"/>
    </row>
    <row r="1017" spans="8:8" s="451" customFormat="1">
      <c r="H1017" s="607"/>
    </row>
    <row r="1018" spans="8:8" s="451" customFormat="1">
      <c r="H1018" s="607"/>
    </row>
    <row r="1019" spans="8:8" s="451" customFormat="1">
      <c r="H1019" s="607"/>
    </row>
    <row r="1020" spans="8:8" s="451" customFormat="1">
      <c r="H1020" s="607"/>
    </row>
    <row r="1021" spans="8:8" s="451" customFormat="1">
      <c r="H1021" s="607"/>
    </row>
    <row r="1022" spans="8:8" s="451" customFormat="1">
      <c r="H1022" s="607"/>
    </row>
    <row r="1023" spans="8:8" s="451" customFormat="1">
      <c r="H1023" s="607"/>
    </row>
    <row r="1024" spans="8:8" s="451" customFormat="1">
      <c r="H1024" s="607"/>
    </row>
    <row r="1025" spans="8:8" s="451" customFormat="1">
      <c r="H1025" s="607"/>
    </row>
    <row r="1026" spans="8:8" s="451" customFormat="1">
      <c r="H1026" s="607"/>
    </row>
    <row r="1027" spans="8:8" s="451" customFormat="1">
      <c r="H1027" s="607"/>
    </row>
    <row r="1028" spans="8:8" s="451" customFormat="1">
      <c r="H1028" s="607"/>
    </row>
    <row r="1029" spans="8:8" s="451" customFormat="1">
      <c r="H1029" s="607"/>
    </row>
    <row r="1030" spans="8:8" s="451" customFormat="1">
      <c r="H1030" s="607"/>
    </row>
    <row r="1031" spans="8:8" s="451" customFormat="1">
      <c r="H1031" s="607"/>
    </row>
    <row r="1032" spans="8:8" s="451" customFormat="1">
      <c r="H1032" s="607"/>
    </row>
    <row r="1033" spans="8:8" s="451" customFormat="1">
      <c r="H1033" s="607"/>
    </row>
    <row r="1034" spans="8:8" s="451" customFormat="1">
      <c r="H1034" s="607"/>
    </row>
    <row r="1035" spans="8:8" s="451" customFormat="1">
      <c r="H1035" s="607"/>
    </row>
    <row r="1036" spans="8:8" s="451" customFormat="1">
      <c r="H1036" s="607"/>
    </row>
    <row r="1037" spans="8:8" s="451" customFormat="1">
      <c r="H1037" s="607"/>
    </row>
    <row r="1038" spans="8:8" s="451" customFormat="1">
      <c r="H1038" s="607"/>
    </row>
    <row r="1039" spans="8:8" s="451" customFormat="1">
      <c r="H1039" s="607"/>
    </row>
    <row r="1040" spans="8:8" s="451" customFormat="1">
      <c r="H1040" s="607"/>
    </row>
    <row r="1041" spans="8:8" s="451" customFormat="1">
      <c r="H1041" s="607"/>
    </row>
    <row r="1042" spans="8:8" s="451" customFormat="1">
      <c r="H1042" s="607"/>
    </row>
    <row r="1043" spans="8:8" s="451" customFormat="1">
      <c r="H1043" s="607"/>
    </row>
    <row r="1044" spans="8:8" s="451" customFormat="1">
      <c r="H1044" s="607"/>
    </row>
    <row r="1045" spans="8:8" s="451" customFormat="1">
      <c r="H1045" s="607"/>
    </row>
    <row r="1046" spans="8:8" s="451" customFormat="1">
      <c r="H1046" s="607"/>
    </row>
    <row r="1047" spans="8:8" s="451" customFormat="1">
      <c r="H1047" s="607"/>
    </row>
    <row r="1048" spans="8:8" s="451" customFormat="1">
      <c r="H1048" s="607"/>
    </row>
    <row r="1049" spans="8:8" s="451" customFormat="1">
      <c r="H1049" s="607"/>
    </row>
    <row r="1050" spans="8:8" s="451" customFormat="1">
      <c r="H1050" s="607"/>
    </row>
    <row r="1051" spans="8:8" s="451" customFormat="1">
      <c r="H1051" s="607"/>
    </row>
    <row r="1052" spans="8:8" s="451" customFormat="1">
      <c r="H1052" s="607"/>
    </row>
    <row r="1053" spans="8:8" s="451" customFormat="1">
      <c r="H1053" s="607"/>
    </row>
    <row r="1054" spans="8:8" s="451" customFormat="1">
      <c r="H1054" s="607"/>
    </row>
    <row r="1055" spans="8:8" s="451" customFormat="1">
      <c r="H1055" s="607"/>
    </row>
    <row r="1056" spans="8:8" s="451" customFormat="1">
      <c r="H1056" s="607"/>
    </row>
    <row r="1057" spans="8:8" s="451" customFormat="1">
      <c r="H1057" s="607"/>
    </row>
    <row r="1058" spans="8:8" s="451" customFormat="1">
      <c r="H1058" s="607"/>
    </row>
    <row r="1059" spans="8:8" s="451" customFormat="1">
      <c r="H1059" s="607"/>
    </row>
    <row r="1060" spans="8:8" s="451" customFormat="1">
      <c r="H1060" s="607"/>
    </row>
    <row r="1061" spans="8:8" s="451" customFormat="1">
      <c r="H1061" s="607"/>
    </row>
    <row r="1062" spans="8:8" s="451" customFormat="1">
      <c r="H1062" s="607"/>
    </row>
    <row r="1063" spans="8:8" s="451" customFormat="1">
      <c r="H1063" s="607"/>
    </row>
    <row r="1064" spans="8:8" s="451" customFormat="1">
      <c r="H1064" s="607"/>
    </row>
    <row r="1065" spans="8:8" s="451" customFormat="1">
      <c r="H1065" s="607"/>
    </row>
    <row r="1066" spans="8:8" s="451" customFormat="1">
      <c r="H1066" s="607"/>
    </row>
    <row r="1067" spans="8:8" s="451" customFormat="1">
      <c r="H1067" s="607"/>
    </row>
    <row r="1068" spans="8:8" s="451" customFormat="1">
      <c r="H1068" s="607"/>
    </row>
    <row r="1069" spans="8:8" s="451" customFormat="1">
      <c r="H1069" s="607"/>
    </row>
    <row r="1070" spans="8:8" s="451" customFormat="1">
      <c r="H1070" s="607"/>
    </row>
    <row r="1071" spans="8:8" s="451" customFormat="1">
      <c r="H1071" s="607"/>
    </row>
    <row r="1072" spans="8:8" s="451" customFormat="1">
      <c r="H1072" s="607"/>
    </row>
    <row r="1073" spans="8:8" s="451" customFormat="1">
      <c r="H1073" s="607"/>
    </row>
    <row r="1074" spans="8:8" s="451" customFormat="1">
      <c r="H1074" s="607"/>
    </row>
    <row r="1075" spans="8:8" s="451" customFormat="1">
      <c r="H1075" s="607"/>
    </row>
    <row r="1076" spans="8:8" s="451" customFormat="1">
      <c r="H1076" s="607"/>
    </row>
    <row r="1077" spans="8:8" s="451" customFormat="1">
      <c r="H1077" s="607"/>
    </row>
    <row r="1078" spans="8:8" s="451" customFormat="1">
      <c r="H1078" s="607"/>
    </row>
    <row r="1079" spans="8:8" s="451" customFormat="1">
      <c r="H1079" s="607"/>
    </row>
    <row r="1080" spans="8:8" s="451" customFormat="1">
      <c r="H1080" s="607"/>
    </row>
    <row r="1081" spans="8:8" s="451" customFormat="1">
      <c r="H1081" s="607"/>
    </row>
    <row r="1082" spans="8:8" s="451" customFormat="1">
      <c r="H1082" s="607"/>
    </row>
    <row r="1083" spans="8:8" s="451" customFormat="1">
      <c r="H1083" s="607"/>
    </row>
    <row r="1084" spans="8:8" s="451" customFormat="1">
      <c r="H1084" s="607"/>
    </row>
    <row r="1085" spans="8:8" s="451" customFormat="1">
      <c r="H1085" s="607"/>
    </row>
    <row r="1086" spans="8:8" s="451" customFormat="1">
      <c r="H1086" s="607"/>
    </row>
    <row r="1087" spans="8:8" s="451" customFormat="1">
      <c r="H1087" s="607"/>
    </row>
    <row r="1088" spans="8:8" s="451" customFormat="1">
      <c r="H1088" s="607"/>
    </row>
    <row r="1089" spans="8:8" s="451" customFormat="1">
      <c r="H1089" s="607"/>
    </row>
    <row r="1090" spans="8:8" s="451" customFormat="1">
      <c r="H1090" s="607"/>
    </row>
    <row r="1091" spans="8:8" s="451" customFormat="1">
      <c r="H1091" s="607"/>
    </row>
    <row r="1092" spans="8:8" s="451" customFormat="1">
      <c r="H1092" s="607"/>
    </row>
    <row r="1093" spans="8:8" s="451" customFormat="1">
      <c r="H1093" s="607"/>
    </row>
    <row r="1094" spans="8:8" s="451" customFormat="1">
      <c r="H1094" s="607"/>
    </row>
    <row r="1095" spans="8:8" s="451" customFormat="1">
      <c r="H1095" s="607"/>
    </row>
    <row r="1096" spans="8:8" s="451" customFormat="1">
      <c r="H1096" s="607"/>
    </row>
    <row r="1097" spans="8:8" s="451" customFormat="1">
      <c r="H1097" s="607"/>
    </row>
    <row r="1098" spans="8:8" s="451" customFormat="1">
      <c r="H1098" s="607"/>
    </row>
    <row r="1099" spans="8:8" s="451" customFormat="1">
      <c r="H1099" s="607"/>
    </row>
    <row r="1100" spans="8:8" s="451" customFormat="1">
      <c r="H1100" s="607"/>
    </row>
    <row r="1101" spans="8:8" s="451" customFormat="1">
      <c r="H1101" s="607"/>
    </row>
    <row r="1102" spans="8:8" s="451" customFormat="1">
      <c r="H1102" s="607"/>
    </row>
    <row r="1103" spans="8:8" s="451" customFormat="1">
      <c r="H1103" s="607"/>
    </row>
    <row r="1104" spans="8:8" s="451" customFormat="1">
      <c r="H1104" s="607"/>
    </row>
    <row r="1105" spans="8:8" s="451" customFormat="1">
      <c r="H1105" s="607"/>
    </row>
    <row r="1106" spans="8:8" s="451" customFormat="1">
      <c r="H1106" s="607"/>
    </row>
    <row r="1107" spans="8:8" s="451" customFormat="1">
      <c r="H1107" s="607"/>
    </row>
    <row r="1108" spans="8:8" s="451" customFormat="1">
      <c r="H1108" s="607"/>
    </row>
    <row r="1109" spans="8:8" s="451" customFormat="1">
      <c r="H1109" s="607"/>
    </row>
    <row r="1110" spans="8:8" s="451" customFormat="1">
      <c r="H1110" s="607"/>
    </row>
    <row r="1111" spans="8:8" s="451" customFormat="1">
      <c r="H1111" s="607"/>
    </row>
    <row r="1112" spans="8:8" s="451" customFormat="1">
      <c r="H1112" s="607"/>
    </row>
    <row r="1113" spans="8:8" s="451" customFormat="1">
      <c r="H1113" s="607"/>
    </row>
    <row r="1114" spans="8:8" s="451" customFormat="1">
      <c r="H1114" s="607"/>
    </row>
    <row r="1115" spans="8:8" s="451" customFormat="1">
      <c r="H1115" s="607"/>
    </row>
    <row r="1116" spans="8:8" s="451" customFormat="1">
      <c r="H1116" s="607"/>
    </row>
    <row r="1117" spans="8:8" s="451" customFormat="1">
      <c r="H1117" s="607"/>
    </row>
    <row r="1118" spans="8:8" s="451" customFormat="1">
      <c r="H1118" s="607"/>
    </row>
    <row r="1119" spans="8:8" s="451" customFormat="1">
      <c r="H1119" s="607"/>
    </row>
    <row r="1120" spans="8:8" s="451" customFormat="1">
      <c r="H1120" s="607"/>
    </row>
    <row r="1121" spans="8:8" s="451" customFormat="1">
      <c r="H1121" s="607"/>
    </row>
    <row r="1122" spans="8:8" s="451" customFormat="1">
      <c r="H1122" s="607"/>
    </row>
    <row r="1123" spans="8:8" s="451" customFormat="1">
      <c r="H1123" s="607"/>
    </row>
    <row r="1124" spans="8:8" s="451" customFormat="1">
      <c r="H1124" s="607"/>
    </row>
    <row r="1125" spans="8:8" s="451" customFormat="1">
      <c r="H1125" s="607"/>
    </row>
    <row r="1126" spans="8:8" s="451" customFormat="1">
      <c r="H1126" s="607"/>
    </row>
    <row r="1127" spans="8:8" s="451" customFormat="1">
      <c r="H1127" s="607"/>
    </row>
    <row r="1128" spans="8:8" s="451" customFormat="1">
      <c r="H1128" s="607"/>
    </row>
    <row r="1129" spans="8:8" s="451" customFormat="1">
      <c r="H1129" s="607"/>
    </row>
    <row r="1130" spans="8:8" s="451" customFormat="1">
      <c r="H1130" s="607"/>
    </row>
    <row r="1131" spans="8:8" s="451" customFormat="1">
      <c r="H1131" s="607"/>
    </row>
    <row r="1132" spans="8:8" s="451" customFormat="1">
      <c r="H1132" s="607"/>
    </row>
    <row r="1133" spans="8:8" s="451" customFormat="1">
      <c r="H1133" s="607"/>
    </row>
    <row r="1134" spans="8:8" s="451" customFormat="1">
      <c r="H1134" s="607"/>
    </row>
    <row r="1135" spans="8:8" s="451" customFormat="1">
      <c r="H1135" s="607"/>
    </row>
    <row r="1136" spans="8:8" s="451" customFormat="1">
      <c r="H1136" s="607"/>
    </row>
    <row r="1137" spans="8:8" s="451" customFormat="1">
      <c r="H1137" s="607"/>
    </row>
    <row r="1138" spans="8:8" s="451" customFormat="1">
      <c r="H1138" s="607"/>
    </row>
    <row r="1139" spans="8:8" s="451" customFormat="1">
      <c r="H1139" s="607"/>
    </row>
    <row r="1140" spans="8:8" s="451" customFormat="1">
      <c r="H1140" s="607"/>
    </row>
    <row r="1141" spans="8:8" s="451" customFormat="1">
      <c r="H1141" s="607"/>
    </row>
    <row r="1142" spans="8:8" s="451" customFormat="1">
      <c r="H1142" s="607"/>
    </row>
    <row r="1143" spans="8:8" s="451" customFormat="1">
      <c r="H1143" s="607"/>
    </row>
    <row r="1144" spans="8:8" s="451" customFormat="1">
      <c r="H1144" s="607"/>
    </row>
    <row r="1145" spans="8:8" s="451" customFormat="1">
      <c r="H1145" s="607"/>
    </row>
    <row r="1146" spans="8:8" s="451" customFormat="1">
      <c r="H1146" s="607"/>
    </row>
    <row r="1147" spans="8:8" s="451" customFormat="1">
      <c r="H1147" s="607"/>
    </row>
    <row r="1148" spans="8:8" s="451" customFormat="1">
      <c r="H1148" s="607"/>
    </row>
    <row r="1149" spans="8:8" s="451" customFormat="1">
      <c r="H1149" s="607"/>
    </row>
    <row r="1150" spans="8:8" s="451" customFormat="1">
      <c r="H1150" s="607"/>
    </row>
    <row r="1151" spans="8:8" s="451" customFormat="1">
      <c r="H1151" s="607"/>
    </row>
    <row r="1152" spans="8:8" s="451" customFormat="1">
      <c r="H1152" s="607"/>
    </row>
    <row r="1153" spans="8:8" s="451" customFormat="1">
      <c r="H1153" s="607"/>
    </row>
    <row r="1154" spans="8:8" s="451" customFormat="1">
      <c r="H1154" s="607"/>
    </row>
    <row r="1155" spans="8:8" s="451" customFormat="1">
      <c r="H1155" s="607"/>
    </row>
    <row r="1156" spans="8:8" s="451" customFormat="1">
      <c r="H1156" s="607"/>
    </row>
    <row r="1157" spans="8:8" s="451" customFormat="1">
      <c r="H1157" s="607"/>
    </row>
    <row r="1158" spans="8:8" s="451" customFormat="1">
      <c r="H1158" s="607"/>
    </row>
    <row r="1159" spans="8:8" s="451" customFormat="1">
      <c r="H1159" s="607"/>
    </row>
    <row r="1160" spans="8:8" s="451" customFormat="1">
      <c r="H1160" s="607"/>
    </row>
    <row r="1161" spans="8:8" s="451" customFormat="1">
      <c r="H1161" s="607"/>
    </row>
    <row r="1162" spans="8:8" s="451" customFormat="1">
      <c r="H1162" s="607"/>
    </row>
    <row r="1163" spans="8:8" s="451" customFormat="1">
      <c r="H1163" s="607"/>
    </row>
    <row r="1164" spans="8:8" s="451" customFormat="1">
      <c r="H1164" s="607"/>
    </row>
    <row r="1165" spans="8:8" s="451" customFormat="1">
      <c r="H1165" s="607"/>
    </row>
    <row r="1166" spans="8:8" s="451" customFormat="1">
      <c r="H1166" s="607"/>
    </row>
    <row r="1167" spans="8:8" s="451" customFormat="1">
      <c r="H1167" s="607"/>
    </row>
    <row r="1168" spans="8:8" s="451" customFormat="1">
      <c r="H1168" s="607"/>
    </row>
    <row r="1169" spans="8:8" s="451" customFormat="1">
      <c r="H1169" s="607"/>
    </row>
    <row r="1170" spans="8:8" s="451" customFormat="1">
      <c r="H1170" s="607"/>
    </row>
    <row r="1171" spans="8:8" s="451" customFormat="1">
      <c r="H1171" s="607"/>
    </row>
    <row r="1172" spans="8:8" s="451" customFormat="1">
      <c r="H1172" s="607"/>
    </row>
    <row r="1173" spans="8:8" s="451" customFormat="1">
      <c r="H1173" s="607"/>
    </row>
    <row r="1174" spans="8:8" s="451" customFormat="1">
      <c r="H1174" s="607"/>
    </row>
    <row r="1175" spans="8:8" s="451" customFormat="1">
      <c r="H1175" s="607"/>
    </row>
    <row r="1176" spans="8:8" s="451" customFormat="1">
      <c r="H1176" s="607"/>
    </row>
    <row r="1177" spans="8:8" s="451" customFormat="1">
      <c r="H1177" s="607"/>
    </row>
    <row r="1178" spans="8:8" s="451" customFormat="1">
      <c r="H1178" s="607"/>
    </row>
    <row r="1179" spans="8:8" s="451" customFormat="1">
      <c r="H1179" s="607"/>
    </row>
    <row r="1180" spans="8:8" s="451" customFormat="1">
      <c r="H1180" s="607"/>
    </row>
    <row r="1181" spans="8:8" s="451" customFormat="1">
      <c r="H1181" s="607"/>
    </row>
    <row r="1182" spans="8:8" s="451" customFormat="1">
      <c r="H1182" s="607"/>
    </row>
    <row r="1183" spans="8:8" s="451" customFormat="1">
      <c r="H1183" s="607"/>
    </row>
    <row r="1184" spans="8:8" s="451" customFormat="1">
      <c r="H1184" s="607"/>
    </row>
    <row r="1185" spans="8:8" s="451" customFormat="1">
      <c r="H1185" s="607"/>
    </row>
    <row r="1186" spans="8:8" s="451" customFormat="1">
      <c r="H1186" s="607"/>
    </row>
    <row r="1187" spans="8:8" s="451" customFormat="1">
      <c r="H1187" s="607"/>
    </row>
    <row r="1188" spans="8:8" s="451" customFormat="1">
      <c r="H1188" s="607"/>
    </row>
    <row r="1189" spans="8:8" s="451" customFormat="1">
      <c r="H1189" s="607"/>
    </row>
    <row r="1190" spans="8:8" s="451" customFormat="1">
      <c r="H1190" s="607"/>
    </row>
    <row r="1191" spans="8:8" s="451" customFormat="1">
      <c r="H1191" s="607"/>
    </row>
    <row r="1192" spans="8:8" s="451" customFormat="1">
      <c r="H1192" s="607"/>
    </row>
    <row r="1193" spans="8:8" s="451" customFormat="1">
      <c r="H1193" s="607"/>
    </row>
    <row r="1194" spans="8:8" s="451" customFormat="1">
      <c r="H1194" s="607"/>
    </row>
    <row r="1195" spans="8:8" s="451" customFormat="1">
      <c r="H1195" s="607"/>
    </row>
    <row r="1196" spans="8:8" s="451" customFormat="1">
      <c r="H1196" s="607"/>
    </row>
    <row r="1197" spans="8:8" s="451" customFormat="1">
      <c r="H1197" s="607"/>
    </row>
    <row r="1198" spans="8:8" s="451" customFormat="1">
      <c r="H1198" s="607"/>
    </row>
    <row r="1199" spans="8:8" s="451" customFormat="1">
      <c r="H1199" s="607"/>
    </row>
    <row r="1200" spans="8:8" s="451" customFormat="1">
      <c r="H1200" s="607"/>
    </row>
    <row r="1201" spans="8:8" s="451" customFormat="1">
      <c r="H1201" s="607"/>
    </row>
    <row r="1202" spans="8:8" s="451" customFormat="1">
      <c r="H1202" s="607"/>
    </row>
    <row r="1203" spans="8:8" s="451" customFormat="1">
      <c r="H1203" s="607"/>
    </row>
    <row r="1204" spans="8:8" s="451" customFormat="1">
      <c r="H1204" s="607"/>
    </row>
    <row r="1205" spans="8:8" s="451" customFormat="1">
      <c r="H1205" s="607"/>
    </row>
    <row r="1206" spans="8:8" s="451" customFormat="1">
      <c r="H1206" s="607"/>
    </row>
    <row r="1207" spans="8:8" s="451" customFormat="1">
      <c r="H1207" s="607"/>
    </row>
    <row r="1208" spans="8:8" s="451" customFormat="1">
      <c r="H1208" s="607"/>
    </row>
    <row r="1209" spans="8:8" s="451" customFormat="1">
      <c r="H1209" s="607"/>
    </row>
    <row r="1210" spans="8:8" s="451" customFormat="1">
      <c r="H1210" s="607"/>
    </row>
    <row r="1211" spans="8:8" s="451" customFormat="1">
      <c r="H1211" s="607"/>
    </row>
    <row r="1212" spans="8:8" s="451" customFormat="1">
      <c r="H1212" s="607"/>
    </row>
    <row r="1213" spans="8:8" s="451" customFormat="1">
      <c r="H1213" s="607"/>
    </row>
    <row r="1214" spans="8:8" s="451" customFormat="1">
      <c r="H1214" s="607"/>
    </row>
    <row r="1215" spans="8:8" s="451" customFormat="1">
      <c r="H1215" s="607"/>
    </row>
    <row r="1216" spans="8:8" s="451" customFormat="1">
      <c r="H1216" s="607"/>
    </row>
    <row r="1217" spans="8:8" s="451" customFormat="1">
      <c r="H1217" s="607"/>
    </row>
    <row r="1218" spans="8:8" s="451" customFormat="1">
      <c r="H1218" s="607"/>
    </row>
    <row r="1219" spans="8:8" s="451" customFormat="1">
      <c r="H1219" s="607"/>
    </row>
    <row r="1220" spans="8:8" s="451" customFormat="1">
      <c r="H1220" s="607"/>
    </row>
    <row r="1221" spans="8:8" s="451" customFormat="1">
      <c r="H1221" s="607"/>
    </row>
    <row r="1222" spans="8:8" s="451" customFormat="1">
      <c r="H1222" s="607"/>
    </row>
    <row r="1223" spans="8:8" s="451" customFormat="1">
      <c r="H1223" s="607"/>
    </row>
    <row r="1224" spans="8:8" s="451" customFormat="1">
      <c r="H1224" s="607"/>
    </row>
    <row r="1225" spans="8:8" s="451" customFormat="1">
      <c r="H1225" s="607"/>
    </row>
    <row r="1226" spans="8:8" s="451" customFormat="1">
      <c r="H1226" s="607"/>
    </row>
    <row r="1227" spans="8:8" s="451" customFormat="1">
      <c r="H1227" s="607"/>
    </row>
    <row r="1228" spans="8:8" s="451" customFormat="1">
      <c r="H1228" s="607"/>
    </row>
    <row r="1229" spans="8:8" s="451" customFormat="1">
      <c r="H1229" s="607"/>
    </row>
    <row r="1230" spans="8:8" s="451" customFormat="1">
      <c r="H1230" s="607"/>
    </row>
    <row r="1231" spans="8:8" s="451" customFormat="1">
      <c r="H1231" s="607"/>
    </row>
    <row r="1232" spans="8:8" s="451" customFormat="1">
      <c r="H1232" s="607"/>
    </row>
    <row r="1233" spans="8:8" s="451" customFormat="1">
      <c r="H1233" s="607"/>
    </row>
    <row r="1234" spans="8:8" s="451" customFormat="1">
      <c r="H1234" s="607"/>
    </row>
    <row r="1235" spans="8:8" s="451" customFormat="1">
      <c r="H1235" s="607"/>
    </row>
    <row r="1236" spans="8:8" s="451" customFormat="1">
      <c r="H1236" s="607"/>
    </row>
    <row r="1237" spans="8:8" s="451" customFormat="1">
      <c r="H1237" s="607"/>
    </row>
    <row r="1238" spans="8:8" s="451" customFormat="1">
      <c r="H1238" s="607"/>
    </row>
    <row r="1239" spans="8:8" s="451" customFormat="1">
      <c r="H1239" s="607"/>
    </row>
    <row r="1240" spans="8:8" s="451" customFormat="1">
      <c r="H1240" s="607"/>
    </row>
    <row r="1241" spans="8:8" s="451" customFormat="1">
      <c r="H1241" s="607"/>
    </row>
    <row r="1242" spans="8:8" s="451" customFormat="1">
      <c r="H1242" s="607"/>
    </row>
    <row r="1243" spans="8:8" s="451" customFormat="1">
      <c r="H1243" s="607"/>
    </row>
    <row r="1244" spans="8:8" s="451" customFormat="1">
      <c r="H1244" s="607"/>
    </row>
    <row r="1245" spans="8:8" s="451" customFormat="1">
      <c r="H1245" s="607"/>
    </row>
    <row r="1246" spans="8:8" s="451" customFormat="1">
      <c r="H1246" s="607"/>
    </row>
    <row r="1247" spans="8:8" s="451" customFormat="1">
      <c r="H1247" s="607"/>
    </row>
    <row r="1248" spans="8:8" s="451" customFormat="1">
      <c r="H1248" s="607"/>
    </row>
    <row r="1249" spans="8:8" s="451" customFormat="1">
      <c r="H1249" s="607"/>
    </row>
    <row r="1250" spans="8:8" s="451" customFormat="1">
      <c r="H1250" s="607"/>
    </row>
    <row r="1251" spans="8:8" s="451" customFormat="1">
      <c r="H1251" s="607"/>
    </row>
    <row r="1252" spans="8:8" s="451" customFormat="1">
      <c r="H1252" s="607"/>
    </row>
    <row r="1253" spans="8:8" s="451" customFormat="1">
      <c r="H1253" s="607"/>
    </row>
    <row r="1254" spans="8:8" s="451" customFormat="1">
      <c r="H1254" s="607"/>
    </row>
    <row r="1255" spans="8:8" s="451" customFormat="1">
      <c r="H1255" s="607"/>
    </row>
    <row r="1256" spans="8:8" s="451" customFormat="1">
      <c r="H1256" s="607"/>
    </row>
    <row r="1257" spans="8:8" s="451" customFormat="1">
      <c r="H1257" s="607"/>
    </row>
    <row r="1258" spans="8:8" s="451" customFormat="1">
      <c r="H1258" s="607"/>
    </row>
    <row r="1259" spans="8:8" s="451" customFormat="1">
      <c r="H1259" s="607"/>
    </row>
    <row r="1260" spans="8:8" s="451" customFormat="1">
      <c r="H1260" s="607"/>
    </row>
    <row r="1261" spans="8:8" s="451" customFormat="1">
      <c r="H1261" s="607"/>
    </row>
    <row r="1262" spans="8:8" s="451" customFormat="1">
      <c r="H1262" s="607"/>
    </row>
    <row r="1263" spans="8:8" s="451" customFormat="1">
      <c r="H1263" s="607"/>
    </row>
    <row r="1264" spans="8:8" s="451" customFormat="1">
      <c r="H1264" s="607"/>
    </row>
    <row r="1265" spans="8:8" s="451" customFormat="1">
      <c r="H1265" s="607"/>
    </row>
    <row r="1266" spans="8:8" s="451" customFormat="1">
      <c r="H1266" s="607"/>
    </row>
    <row r="1267" spans="8:8" s="451" customFormat="1">
      <c r="H1267" s="607"/>
    </row>
    <row r="1268" spans="8:8" s="451" customFormat="1">
      <c r="H1268" s="607"/>
    </row>
    <row r="1269" spans="8:8" s="451" customFormat="1">
      <c r="H1269" s="607"/>
    </row>
    <row r="1270" spans="8:8" s="451" customFormat="1">
      <c r="H1270" s="607"/>
    </row>
    <row r="1271" spans="8:8" s="451" customFormat="1">
      <c r="H1271" s="607"/>
    </row>
    <row r="1272" spans="8:8" s="451" customFormat="1">
      <c r="H1272" s="607"/>
    </row>
    <row r="1273" spans="8:8" s="451" customFormat="1">
      <c r="H1273" s="607"/>
    </row>
    <row r="1274" spans="8:8" s="451" customFormat="1">
      <c r="H1274" s="607"/>
    </row>
    <row r="1275" spans="8:8" s="451" customFormat="1">
      <c r="H1275" s="607"/>
    </row>
    <row r="1276" spans="8:8" s="451" customFormat="1">
      <c r="H1276" s="607"/>
    </row>
    <row r="1277" spans="8:8" s="451" customFormat="1">
      <c r="H1277" s="607"/>
    </row>
    <row r="1278" spans="8:8" s="451" customFormat="1">
      <c r="H1278" s="607"/>
    </row>
    <row r="1279" spans="8:8" s="451" customFormat="1">
      <c r="H1279" s="607"/>
    </row>
    <row r="1280" spans="8:8" s="451" customFormat="1">
      <c r="H1280" s="607"/>
    </row>
    <row r="1281" spans="8:8" s="451" customFormat="1">
      <c r="H1281" s="607"/>
    </row>
    <row r="1282" spans="8:8" s="451" customFormat="1">
      <c r="H1282" s="607"/>
    </row>
    <row r="1283" spans="8:8" s="451" customFormat="1">
      <c r="H1283" s="607"/>
    </row>
    <row r="1284" spans="8:8" s="451" customFormat="1">
      <c r="H1284" s="607"/>
    </row>
    <row r="1285" spans="8:8" s="451" customFormat="1">
      <c r="H1285" s="607"/>
    </row>
    <row r="1286" spans="8:8" s="451" customFormat="1">
      <c r="H1286" s="607"/>
    </row>
    <row r="1287" spans="8:8" s="451" customFormat="1">
      <c r="H1287" s="607"/>
    </row>
    <row r="1288" spans="8:8" s="451" customFormat="1">
      <c r="H1288" s="607"/>
    </row>
    <row r="1289" spans="8:8" s="451" customFormat="1">
      <c r="H1289" s="607"/>
    </row>
    <row r="1290" spans="8:8" s="451" customFormat="1">
      <c r="H1290" s="607"/>
    </row>
    <row r="1291" spans="8:8" s="451" customFormat="1">
      <c r="H1291" s="607"/>
    </row>
    <row r="1292" spans="8:8" s="451" customFormat="1">
      <c r="H1292" s="607"/>
    </row>
    <row r="1293" spans="8:8" s="451" customFormat="1">
      <c r="H1293" s="607"/>
    </row>
    <row r="1294" spans="8:8" s="451" customFormat="1">
      <c r="H1294" s="607"/>
    </row>
    <row r="1295" spans="8:8" s="451" customFormat="1">
      <c r="H1295" s="607"/>
    </row>
    <row r="1296" spans="8:8" s="451" customFormat="1">
      <c r="H1296" s="607"/>
    </row>
    <row r="1297" spans="8:8" s="451" customFormat="1">
      <c r="H1297" s="607"/>
    </row>
    <row r="1298" spans="8:8" s="451" customFormat="1">
      <c r="H1298" s="607"/>
    </row>
    <row r="1299" spans="8:8" s="451" customFormat="1">
      <c r="H1299" s="607"/>
    </row>
    <row r="1300" spans="8:8" s="451" customFormat="1">
      <c r="H1300" s="607"/>
    </row>
    <row r="1301" spans="8:8" s="451" customFormat="1">
      <c r="H1301" s="607"/>
    </row>
    <row r="1302" spans="8:8" s="451" customFormat="1">
      <c r="H1302" s="607"/>
    </row>
    <row r="1303" spans="8:8" s="451" customFormat="1">
      <c r="H1303" s="607"/>
    </row>
    <row r="1304" spans="8:8" s="451" customFormat="1">
      <c r="H1304" s="607"/>
    </row>
    <row r="1305" spans="8:8" s="451" customFormat="1">
      <c r="H1305" s="607"/>
    </row>
    <row r="1306" spans="8:8" s="451" customFormat="1">
      <c r="H1306" s="607"/>
    </row>
    <row r="1307" spans="8:8" s="451" customFormat="1">
      <c r="H1307" s="607"/>
    </row>
    <row r="1308" spans="8:8" s="451" customFormat="1">
      <c r="H1308" s="607"/>
    </row>
    <row r="1309" spans="8:8" s="451" customFormat="1">
      <c r="H1309" s="607"/>
    </row>
    <row r="1310" spans="8:8" s="451" customFormat="1">
      <c r="H1310" s="607"/>
    </row>
    <row r="1311" spans="8:8" s="451" customFormat="1">
      <c r="H1311" s="607"/>
    </row>
    <row r="1312" spans="8:8" s="451" customFormat="1">
      <c r="H1312" s="607"/>
    </row>
    <row r="1313" spans="8:8" s="451" customFormat="1">
      <c r="H1313" s="607"/>
    </row>
    <row r="1314" spans="8:8" s="451" customFormat="1">
      <c r="H1314" s="607"/>
    </row>
    <row r="1315" spans="8:8" s="451" customFormat="1">
      <c r="H1315" s="607"/>
    </row>
    <row r="1316" spans="8:8" s="451" customFormat="1">
      <c r="H1316" s="607"/>
    </row>
    <row r="1317" spans="8:8" s="451" customFormat="1">
      <c r="H1317" s="607"/>
    </row>
    <row r="1318" spans="8:8" s="451" customFormat="1">
      <c r="H1318" s="607"/>
    </row>
    <row r="1319" spans="8:8" s="451" customFormat="1">
      <c r="H1319" s="607"/>
    </row>
    <row r="1320" spans="8:8" s="451" customFormat="1">
      <c r="H1320" s="607"/>
    </row>
    <row r="1321" spans="8:8" s="451" customFormat="1">
      <c r="H1321" s="607"/>
    </row>
    <row r="1322" spans="8:8" s="451" customFormat="1">
      <c r="H1322" s="607"/>
    </row>
    <row r="1323" spans="8:8" s="451" customFormat="1">
      <c r="H1323" s="607"/>
    </row>
    <row r="1324" spans="8:8" s="451" customFormat="1">
      <c r="H1324" s="607"/>
    </row>
    <row r="1325" spans="8:8" s="451" customFormat="1">
      <c r="H1325" s="607"/>
    </row>
    <row r="1326" spans="8:8" s="451" customFormat="1">
      <c r="H1326" s="607"/>
    </row>
    <row r="1327" spans="8:8" s="451" customFormat="1">
      <c r="H1327" s="607"/>
    </row>
    <row r="1328" spans="8:8" s="451" customFormat="1">
      <c r="H1328" s="607"/>
    </row>
    <row r="1329" spans="8:8" s="451" customFormat="1">
      <c r="H1329" s="607"/>
    </row>
    <row r="1330" spans="8:8" s="451" customFormat="1">
      <c r="H1330" s="607"/>
    </row>
    <row r="1331" spans="8:8" s="451" customFormat="1">
      <c r="H1331" s="607"/>
    </row>
    <row r="1332" spans="8:8" s="451" customFormat="1">
      <c r="H1332" s="607"/>
    </row>
    <row r="1333" spans="8:8" s="451" customFormat="1">
      <c r="H1333" s="607"/>
    </row>
    <row r="1334" spans="8:8" s="451" customFormat="1">
      <c r="H1334" s="607"/>
    </row>
    <row r="1335" spans="8:8" s="451" customFormat="1">
      <c r="H1335" s="607"/>
    </row>
    <row r="1336" spans="8:8" s="451" customFormat="1">
      <c r="H1336" s="607"/>
    </row>
    <row r="1337" spans="8:8" s="451" customFormat="1">
      <c r="H1337" s="607"/>
    </row>
    <row r="1338" spans="8:8" s="451" customFormat="1">
      <c r="H1338" s="607"/>
    </row>
    <row r="1339" spans="8:8" s="451" customFormat="1">
      <c r="H1339" s="607"/>
    </row>
    <row r="1340" spans="8:8" s="451" customFormat="1">
      <c r="H1340" s="607"/>
    </row>
    <row r="1341" spans="8:8" s="451" customFormat="1">
      <c r="H1341" s="607"/>
    </row>
    <row r="1342" spans="8:8" s="451" customFormat="1">
      <c r="H1342" s="607"/>
    </row>
    <row r="1343" spans="8:8" s="451" customFormat="1">
      <c r="H1343" s="607"/>
    </row>
    <row r="1344" spans="8:8" s="451" customFormat="1">
      <c r="H1344" s="607"/>
    </row>
    <row r="1345" spans="8:8" s="451" customFormat="1">
      <c r="H1345" s="607"/>
    </row>
    <row r="1346" spans="8:8" s="451" customFormat="1">
      <c r="H1346" s="607"/>
    </row>
    <row r="1347" spans="8:8" s="451" customFormat="1">
      <c r="H1347" s="607"/>
    </row>
    <row r="1348" spans="8:8" s="451" customFormat="1">
      <c r="H1348" s="607"/>
    </row>
    <row r="1349" spans="8:8" s="451" customFormat="1">
      <c r="H1349" s="607"/>
    </row>
    <row r="1350" spans="8:8" s="451" customFormat="1">
      <c r="H1350" s="607"/>
    </row>
    <row r="1351" spans="8:8" s="451" customFormat="1">
      <c r="H1351" s="607"/>
    </row>
    <row r="1352" spans="8:8" s="451" customFormat="1">
      <c r="H1352" s="607"/>
    </row>
    <row r="1353" spans="8:8" s="451" customFormat="1">
      <c r="H1353" s="607"/>
    </row>
    <row r="1354" spans="8:8" s="451" customFormat="1">
      <c r="H1354" s="607"/>
    </row>
    <row r="1355" spans="8:8" s="451" customFormat="1">
      <c r="H1355" s="607"/>
    </row>
    <row r="1356" spans="8:8" s="451" customFormat="1">
      <c r="H1356" s="607"/>
    </row>
    <row r="1357" spans="8:8" s="451" customFormat="1">
      <c r="H1357" s="607"/>
    </row>
    <row r="1358" spans="8:8" s="451" customFormat="1">
      <c r="H1358" s="607"/>
    </row>
    <row r="1359" spans="8:8" s="451" customFormat="1">
      <c r="H1359" s="607"/>
    </row>
    <row r="1360" spans="8:8" s="451" customFormat="1">
      <c r="H1360" s="607"/>
    </row>
    <row r="1361" spans="8:8" s="451" customFormat="1">
      <c r="H1361" s="607"/>
    </row>
    <row r="1362" spans="8:8" s="451" customFormat="1">
      <c r="H1362" s="607"/>
    </row>
    <row r="1363" spans="8:8" s="451" customFormat="1">
      <c r="H1363" s="607"/>
    </row>
    <row r="1364" spans="8:8" s="451" customFormat="1">
      <c r="H1364" s="607"/>
    </row>
    <row r="1365" spans="8:8" s="451" customFormat="1">
      <c r="H1365" s="607"/>
    </row>
    <row r="1366" spans="8:8" s="451" customFormat="1">
      <c r="H1366" s="607"/>
    </row>
    <row r="1367" spans="8:8" s="451" customFormat="1">
      <c r="H1367" s="607"/>
    </row>
    <row r="1368" spans="8:8" s="451" customFormat="1">
      <c r="H1368" s="607"/>
    </row>
    <row r="1369" spans="8:8" s="451" customFormat="1">
      <c r="H1369" s="607"/>
    </row>
    <row r="1370" spans="8:8" s="451" customFormat="1">
      <c r="H1370" s="607"/>
    </row>
    <row r="1371" spans="8:8" s="451" customFormat="1">
      <c r="H1371" s="607"/>
    </row>
    <row r="1372" spans="8:8" s="451" customFormat="1">
      <c r="H1372" s="607"/>
    </row>
    <row r="1373" spans="8:8" s="451" customFormat="1">
      <c r="H1373" s="607"/>
    </row>
    <row r="1374" spans="8:8" s="451" customFormat="1">
      <c r="H1374" s="607"/>
    </row>
    <row r="1375" spans="8:8" s="451" customFormat="1">
      <c r="H1375" s="607"/>
    </row>
    <row r="1376" spans="8:8" s="451" customFormat="1">
      <c r="H1376" s="607"/>
    </row>
    <row r="1377" spans="8:8" s="451" customFormat="1">
      <c r="H1377" s="607"/>
    </row>
    <row r="1378" spans="8:8" s="451" customFormat="1">
      <c r="H1378" s="607"/>
    </row>
    <row r="1379" spans="8:8" s="451" customFormat="1">
      <c r="H1379" s="607"/>
    </row>
    <row r="1380" spans="8:8" s="451" customFormat="1">
      <c r="H1380" s="607"/>
    </row>
    <row r="1381" spans="8:8" s="451" customFormat="1">
      <c r="H1381" s="607"/>
    </row>
    <row r="1382" spans="8:8" s="451" customFormat="1">
      <c r="H1382" s="607"/>
    </row>
    <row r="1383" spans="8:8" s="451" customFormat="1">
      <c r="H1383" s="607"/>
    </row>
    <row r="1384" spans="8:8" s="451" customFormat="1">
      <c r="H1384" s="607"/>
    </row>
    <row r="1385" spans="8:8" s="451" customFormat="1">
      <c r="H1385" s="607"/>
    </row>
    <row r="1386" spans="8:8" s="451" customFormat="1">
      <c r="H1386" s="607"/>
    </row>
    <row r="1387" spans="8:8" s="451" customFormat="1">
      <c r="H1387" s="607"/>
    </row>
    <row r="1388" spans="8:8" s="451" customFormat="1">
      <c r="H1388" s="607"/>
    </row>
    <row r="1389" spans="8:8" s="451" customFormat="1">
      <c r="H1389" s="607"/>
    </row>
    <row r="1390" spans="8:8" s="451" customFormat="1">
      <c r="H1390" s="607"/>
    </row>
    <row r="1391" spans="8:8" s="451" customFormat="1">
      <c r="H1391" s="607"/>
    </row>
    <row r="1392" spans="8:8" s="451" customFormat="1">
      <c r="H1392" s="607"/>
    </row>
    <row r="1393" spans="8:8" s="451" customFormat="1">
      <c r="H1393" s="607"/>
    </row>
    <row r="1394" spans="8:8" s="451" customFormat="1">
      <c r="H1394" s="607"/>
    </row>
    <row r="1395" spans="8:8" s="451" customFormat="1">
      <c r="H1395" s="607"/>
    </row>
    <row r="1396" spans="8:8" s="451" customFormat="1">
      <c r="H1396" s="607"/>
    </row>
    <row r="1397" spans="8:8" s="451" customFormat="1">
      <c r="H1397" s="607"/>
    </row>
    <row r="1398" spans="8:8" s="451" customFormat="1">
      <c r="H1398" s="607"/>
    </row>
    <row r="1399" spans="8:8" s="451" customFormat="1">
      <c r="H1399" s="607"/>
    </row>
    <row r="1400" spans="8:8" s="451" customFormat="1">
      <c r="H1400" s="607"/>
    </row>
    <row r="1401" spans="8:8" s="451" customFormat="1">
      <c r="H1401" s="607"/>
    </row>
    <row r="1402" spans="8:8" s="451" customFormat="1">
      <c r="H1402" s="607"/>
    </row>
    <row r="1403" spans="8:8" s="451" customFormat="1">
      <c r="H1403" s="607"/>
    </row>
    <row r="1404" spans="8:8" s="451" customFormat="1">
      <c r="H1404" s="607"/>
    </row>
    <row r="1405" spans="8:8" s="451" customFormat="1">
      <c r="H1405" s="607"/>
    </row>
    <row r="1406" spans="8:8" s="451" customFormat="1">
      <c r="H1406" s="607"/>
    </row>
    <row r="1407" spans="8:8" s="451" customFormat="1">
      <c r="H1407" s="607"/>
    </row>
    <row r="1408" spans="8:8" s="451" customFormat="1">
      <c r="H1408" s="607"/>
    </row>
    <row r="1409" spans="8:8" s="451" customFormat="1">
      <c r="H1409" s="607"/>
    </row>
    <row r="1410" spans="8:8" s="451" customFormat="1">
      <c r="H1410" s="607"/>
    </row>
    <row r="1411" spans="8:8" s="451" customFormat="1">
      <c r="H1411" s="607"/>
    </row>
    <row r="1412" spans="8:8" s="451" customFormat="1">
      <c r="H1412" s="607"/>
    </row>
    <row r="1413" spans="8:8" s="451" customFormat="1">
      <c r="H1413" s="607"/>
    </row>
    <row r="1414" spans="8:8" s="451" customFormat="1">
      <c r="H1414" s="607"/>
    </row>
    <row r="1415" spans="8:8" s="451" customFormat="1">
      <c r="H1415" s="607"/>
    </row>
    <row r="1416" spans="8:8" s="451" customFormat="1">
      <c r="H1416" s="607"/>
    </row>
    <row r="1417" spans="8:8" s="451" customFormat="1">
      <c r="H1417" s="607"/>
    </row>
    <row r="1418" spans="8:8" s="451" customFormat="1">
      <c r="H1418" s="607"/>
    </row>
    <row r="1419" spans="8:8" s="451" customFormat="1">
      <c r="H1419" s="607"/>
    </row>
    <row r="1420" spans="8:8" s="451" customFormat="1">
      <c r="H1420" s="607"/>
    </row>
    <row r="1421" spans="8:8" s="451" customFormat="1">
      <c r="H1421" s="607"/>
    </row>
    <row r="1422" spans="8:8" s="451" customFormat="1">
      <c r="H1422" s="607"/>
    </row>
    <row r="1423" spans="8:8" s="451" customFormat="1">
      <c r="H1423" s="607"/>
    </row>
    <row r="1424" spans="8:8" s="451" customFormat="1">
      <c r="H1424" s="607"/>
    </row>
    <row r="1425" spans="8:8" s="451" customFormat="1">
      <c r="H1425" s="607"/>
    </row>
    <row r="1426" spans="8:8" s="451" customFormat="1">
      <c r="H1426" s="607"/>
    </row>
    <row r="1427" spans="8:8" s="451" customFormat="1">
      <c r="H1427" s="607"/>
    </row>
    <row r="1428" spans="8:8" s="451" customFormat="1">
      <c r="H1428" s="607"/>
    </row>
    <row r="1429" spans="8:8" s="451" customFormat="1">
      <c r="H1429" s="607"/>
    </row>
    <row r="1430" spans="8:8" s="451" customFormat="1">
      <c r="H1430" s="607"/>
    </row>
    <row r="1431" spans="8:8" s="451" customFormat="1">
      <c r="H1431" s="607"/>
    </row>
    <row r="1432" spans="8:8" s="451" customFormat="1">
      <c r="H1432" s="607"/>
    </row>
    <row r="1433" spans="8:8" s="451" customFormat="1">
      <c r="H1433" s="607"/>
    </row>
    <row r="1434" spans="8:8" s="451" customFormat="1">
      <c r="H1434" s="607"/>
    </row>
    <row r="1435" spans="8:8" s="451" customFormat="1">
      <c r="H1435" s="607"/>
    </row>
    <row r="1436" spans="8:8" s="451" customFormat="1">
      <c r="H1436" s="607"/>
    </row>
    <row r="1437" spans="8:8" s="451" customFormat="1">
      <c r="H1437" s="607"/>
    </row>
    <row r="1438" spans="8:8" s="451" customFormat="1">
      <c r="H1438" s="607"/>
    </row>
    <row r="1439" spans="8:8" s="451" customFormat="1">
      <c r="H1439" s="607"/>
    </row>
    <row r="1440" spans="8:8" s="451" customFormat="1">
      <c r="H1440" s="607"/>
    </row>
    <row r="1441" spans="8:8" s="451" customFormat="1">
      <c r="H1441" s="607"/>
    </row>
    <row r="1442" spans="8:8" s="451" customFormat="1">
      <c r="H1442" s="607"/>
    </row>
    <row r="1443" spans="8:8" s="451" customFormat="1">
      <c r="H1443" s="607"/>
    </row>
    <row r="1444" spans="8:8" s="451" customFormat="1">
      <c r="H1444" s="607"/>
    </row>
    <row r="1445" spans="8:8" s="451" customFormat="1">
      <c r="H1445" s="607"/>
    </row>
    <row r="1446" spans="8:8" s="451" customFormat="1">
      <c r="H1446" s="607"/>
    </row>
    <row r="1447" spans="8:8" s="451" customFormat="1">
      <c r="H1447" s="607"/>
    </row>
    <row r="1448" spans="8:8" s="451" customFormat="1">
      <c r="H1448" s="607"/>
    </row>
    <row r="1449" spans="8:8" s="451" customFormat="1">
      <c r="H1449" s="607"/>
    </row>
    <row r="1450" spans="8:8" s="451" customFormat="1">
      <c r="H1450" s="607"/>
    </row>
    <row r="1451" spans="8:8" s="451" customFormat="1">
      <c r="H1451" s="607"/>
    </row>
    <row r="1452" spans="8:8" s="451" customFormat="1">
      <c r="H1452" s="607"/>
    </row>
    <row r="1453" spans="8:8" s="451" customFormat="1">
      <c r="H1453" s="607"/>
    </row>
    <row r="1454" spans="8:8" s="451" customFormat="1">
      <c r="H1454" s="607"/>
    </row>
    <row r="1455" spans="8:8" s="451" customFormat="1">
      <c r="H1455" s="607"/>
    </row>
    <row r="1456" spans="8:8" s="451" customFormat="1">
      <c r="H1456" s="607"/>
    </row>
    <row r="1457" spans="8:8" s="451" customFormat="1">
      <c r="H1457" s="607"/>
    </row>
    <row r="1458" spans="8:8" s="451" customFormat="1">
      <c r="H1458" s="607"/>
    </row>
    <row r="1459" spans="8:8" s="451" customFormat="1">
      <c r="H1459" s="607"/>
    </row>
    <row r="1460" spans="8:8" s="451" customFormat="1">
      <c r="H1460" s="607"/>
    </row>
    <row r="1461" spans="8:8" s="451" customFormat="1">
      <c r="H1461" s="607"/>
    </row>
    <row r="1462" spans="8:8" s="451" customFormat="1">
      <c r="H1462" s="607"/>
    </row>
    <row r="1463" spans="8:8" s="451" customFormat="1">
      <c r="H1463" s="607"/>
    </row>
    <row r="1464" spans="8:8" s="451" customFormat="1">
      <c r="H1464" s="607"/>
    </row>
    <row r="1465" spans="8:8" s="451" customFormat="1">
      <c r="H1465" s="607"/>
    </row>
    <row r="1466" spans="8:8" s="451" customFormat="1">
      <c r="H1466" s="607"/>
    </row>
    <row r="1467" spans="8:8" s="451" customFormat="1">
      <c r="H1467" s="607"/>
    </row>
    <row r="1468" spans="8:8" s="451" customFormat="1">
      <c r="H1468" s="607"/>
    </row>
    <row r="1469" spans="8:8" s="451" customFormat="1">
      <c r="H1469" s="607"/>
    </row>
    <row r="1470" spans="8:8" s="451" customFormat="1">
      <c r="H1470" s="607"/>
    </row>
    <row r="1471" spans="8:8" s="451" customFormat="1">
      <c r="H1471" s="607"/>
    </row>
    <row r="1472" spans="8:8" s="451" customFormat="1">
      <c r="H1472" s="607"/>
    </row>
    <row r="1473" spans="8:8" s="451" customFormat="1">
      <c r="H1473" s="607"/>
    </row>
    <row r="1474" spans="8:8" s="451" customFormat="1">
      <c r="H1474" s="607"/>
    </row>
    <row r="1475" spans="8:8" s="451" customFormat="1">
      <c r="H1475" s="607"/>
    </row>
    <row r="1476" spans="8:8" s="451" customFormat="1">
      <c r="H1476" s="607"/>
    </row>
    <row r="1477" spans="8:8" s="451" customFormat="1">
      <c r="H1477" s="607"/>
    </row>
    <row r="1478" spans="8:8" s="451" customFormat="1">
      <c r="H1478" s="607"/>
    </row>
    <row r="1479" spans="8:8" s="451" customFormat="1">
      <c r="H1479" s="607"/>
    </row>
    <row r="1480" spans="8:8" s="451" customFormat="1">
      <c r="H1480" s="607"/>
    </row>
    <row r="1481" spans="8:8" s="451" customFormat="1">
      <c r="H1481" s="607"/>
    </row>
    <row r="1482" spans="8:8" s="451" customFormat="1">
      <c r="H1482" s="607"/>
    </row>
    <row r="1483" spans="8:8" s="451" customFormat="1">
      <c r="H1483" s="607"/>
    </row>
    <row r="1484" spans="8:8" s="451" customFormat="1">
      <c r="H1484" s="607"/>
    </row>
    <row r="1485" spans="8:8" s="451" customFormat="1">
      <c r="H1485" s="607"/>
    </row>
    <row r="1486" spans="8:8" s="451" customFormat="1">
      <c r="H1486" s="607"/>
    </row>
    <row r="1487" spans="8:8" s="451" customFormat="1">
      <c r="H1487" s="607"/>
    </row>
    <row r="1488" spans="8:8" s="451" customFormat="1">
      <c r="H1488" s="607"/>
    </row>
    <row r="1489" spans="8:8" s="451" customFormat="1">
      <c r="H1489" s="607"/>
    </row>
    <row r="1490" spans="8:8" s="451" customFormat="1">
      <c r="H1490" s="607"/>
    </row>
    <row r="1491" spans="8:8" s="451" customFormat="1">
      <c r="H1491" s="607"/>
    </row>
    <row r="1492" spans="8:8" s="451" customFormat="1">
      <c r="H1492" s="607"/>
    </row>
    <row r="1493" spans="8:8" s="451" customFormat="1">
      <c r="H1493" s="607"/>
    </row>
    <row r="1494" spans="8:8" s="451" customFormat="1">
      <c r="H1494" s="607"/>
    </row>
    <row r="1495" spans="8:8" s="451" customFormat="1">
      <c r="H1495" s="607"/>
    </row>
    <row r="1496" spans="8:8" s="451" customFormat="1">
      <c r="H1496" s="607"/>
    </row>
    <row r="1497" spans="8:8" s="451" customFormat="1">
      <c r="H1497" s="607"/>
    </row>
    <row r="1498" spans="8:8" s="451" customFormat="1">
      <c r="H1498" s="607"/>
    </row>
    <row r="1499" spans="8:8" s="451" customFormat="1">
      <c r="H1499" s="607"/>
    </row>
    <row r="1500" spans="8:8" s="451" customFormat="1">
      <c r="H1500" s="607"/>
    </row>
    <row r="1501" spans="8:8" s="451" customFormat="1">
      <c r="H1501" s="607"/>
    </row>
    <row r="1502" spans="8:8" s="451" customFormat="1">
      <c r="H1502" s="607"/>
    </row>
    <row r="1503" spans="8:8" s="451" customFormat="1">
      <c r="H1503" s="607"/>
    </row>
    <row r="1504" spans="8:8" s="451" customFormat="1">
      <c r="H1504" s="607"/>
    </row>
    <row r="1505" spans="8:8" s="451" customFormat="1">
      <c r="H1505" s="607"/>
    </row>
    <row r="1506" spans="8:8" s="451" customFormat="1">
      <c r="H1506" s="607"/>
    </row>
    <row r="1507" spans="8:8" s="451" customFormat="1">
      <c r="H1507" s="607"/>
    </row>
    <row r="1508" spans="8:8" s="451" customFormat="1">
      <c r="H1508" s="607"/>
    </row>
    <row r="1509" spans="8:8" s="451" customFormat="1">
      <c r="H1509" s="607"/>
    </row>
    <row r="1510" spans="8:8" s="451" customFormat="1">
      <c r="H1510" s="607"/>
    </row>
    <row r="1511" spans="8:8" s="451" customFormat="1">
      <c r="H1511" s="607"/>
    </row>
    <row r="1512" spans="8:8" s="451" customFormat="1">
      <c r="H1512" s="607"/>
    </row>
    <row r="1513" spans="8:8" s="451" customFormat="1">
      <c r="H1513" s="607"/>
    </row>
    <row r="1514" spans="8:8" s="451" customFormat="1">
      <c r="H1514" s="607"/>
    </row>
    <row r="1515" spans="8:8" s="451" customFormat="1">
      <c r="H1515" s="607"/>
    </row>
    <row r="1516" spans="8:8" s="451" customFormat="1">
      <c r="H1516" s="607"/>
    </row>
    <row r="1517" spans="8:8" s="451" customFormat="1">
      <c r="H1517" s="607"/>
    </row>
    <row r="1518" spans="8:8" s="451" customFormat="1">
      <c r="H1518" s="607"/>
    </row>
    <row r="1519" spans="8:8" s="451" customFormat="1">
      <c r="H1519" s="607"/>
    </row>
    <row r="1520" spans="8:8" s="451" customFormat="1">
      <c r="H1520" s="607"/>
    </row>
    <row r="1521" spans="8:8" s="451" customFormat="1">
      <c r="H1521" s="607"/>
    </row>
    <row r="1522" spans="8:8" s="451" customFormat="1">
      <c r="H1522" s="607"/>
    </row>
    <row r="1523" spans="8:8" s="451" customFormat="1">
      <c r="H1523" s="607"/>
    </row>
    <row r="1524" spans="8:8" s="451" customFormat="1">
      <c r="H1524" s="607"/>
    </row>
    <row r="1525" spans="8:8" s="451" customFormat="1">
      <c r="H1525" s="607"/>
    </row>
    <row r="1526" spans="8:8" s="451" customFormat="1">
      <c r="H1526" s="607"/>
    </row>
    <row r="1527" spans="8:8" s="451" customFormat="1">
      <c r="H1527" s="607"/>
    </row>
    <row r="1528" spans="8:8" s="451" customFormat="1">
      <c r="H1528" s="607"/>
    </row>
    <row r="1529" spans="8:8" s="451" customFormat="1">
      <c r="H1529" s="607"/>
    </row>
    <row r="1530" spans="8:8" s="451" customFormat="1">
      <c r="H1530" s="607"/>
    </row>
    <row r="1531" spans="8:8" s="451" customFormat="1">
      <c r="H1531" s="607"/>
    </row>
    <row r="1532" spans="8:8" s="451" customFormat="1">
      <c r="H1532" s="607"/>
    </row>
    <row r="1533" spans="8:8" s="451" customFormat="1">
      <c r="H1533" s="607"/>
    </row>
    <row r="1534" spans="8:8" s="451" customFormat="1">
      <c r="H1534" s="607"/>
    </row>
    <row r="1535" spans="8:8" s="451" customFormat="1">
      <c r="H1535" s="607"/>
    </row>
    <row r="1536" spans="8:8" s="451" customFormat="1">
      <c r="H1536" s="607"/>
    </row>
    <row r="1537" spans="8:8" s="451" customFormat="1">
      <c r="H1537" s="607"/>
    </row>
    <row r="1538" spans="8:8" s="451" customFormat="1">
      <c r="H1538" s="607"/>
    </row>
    <row r="1539" spans="8:8" s="451" customFormat="1">
      <c r="H1539" s="607"/>
    </row>
    <row r="1540" spans="8:8" s="451" customFormat="1">
      <c r="H1540" s="607"/>
    </row>
    <row r="1541" spans="8:8" s="451" customFormat="1">
      <c r="H1541" s="607"/>
    </row>
    <row r="1542" spans="8:8" s="451" customFormat="1">
      <c r="H1542" s="607"/>
    </row>
    <row r="1543" spans="8:8" s="451" customFormat="1">
      <c r="H1543" s="607"/>
    </row>
    <row r="1544" spans="8:8" s="451" customFormat="1">
      <c r="H1544" s="607"/>
    </row>
    <row r="1545" spans="8:8" s="451" customFormat="1">
      <c r="H1545" s="607"/>
    </row>
    <row r="1546" spans="8:8" s="451" customFormat="1">
      <c r="H1546" s="607"/>
    </row>
    <row r="1547" spans="8:8" s="451" customFormat="1">
      <c r="H1547" s="607"/>
    </row>
    <row r="1548" spans="8:8" s="451" customFormat="1">
      <c r="H1548" s="607"/>
    </row>
    <row r="1549" spans="8:8" s="451" customFormat="1">
      <c r="H1549" s="607"/>
    </row>
    <row r="1550" spans="8:8" s="451" customFormat="1">
      <c r="H1550" s="607"/>
    </row>
    <row r="1551" spans="8:8" s="451" customFormat="1">
      <c r="H1551" s="607"/>
    </row>
    <row r="1552" spans="8:8" s="451" customFormat="1">
      <c r="H1552" s="607"/>
    </row>
    <row r="1553" spans="8:8" s="451" customFormat="1">
      <c r="H1553" s="607"/>
    </row>
    <row r="1554" spans="8:8" s="451" customFormat="1">
      <c r="H1554" s="607"/>
    </row>
    <row r="1555" spans="8:8" s="451" customFormat="1">
      <c r="H1555" s="607"/>
    </row>
    <row r="1556" spans="8:8" s="451" customFormat="1">
      <c r="H1556" s="607"/>
    </row>
    <row r="1557" spans="8:8" s="451" customFormat="1">
      <c r="H1557" s="607"/>
    </row>
    <row r="1558" spans="8:8" s="451" customFormat="1">
      <c r="H1558" s="607"/>
    </row>
    <row r="1559" spans="8:8" s="451" customFormat="1">
      <c r="H1559" s="607"/>
    </row>
    <row r="1560" spans="8:8" s="451" customFormat="1">
      <c r="H1560" s="607"/>
    </row>
    <row r="1561" spans="8:8" s="451" customFormat="1">
      <c r="H1561" s="607"/>
    </row>
    <row r="1562" spans="8:8" s="451" customFormat="1">
      <c r="H1562" s="607"/>
    </row>
    <row r="1563" spans="8:8" s="451" customFormat="1">
      <c r="H1563" s="607"/>
    </row>
    <row r="1564" spans="8:8" s="451" customFormat="1">
      <c r="H1564" s="607"/>
    </row>
    <row r="1565" spans="8:8" s="451" customFormat="1">
      <c r="H1565" s="607"/>
    </row>
    <row r="1566" spans="8:8" s="451" customFormat="1">
      <c r="H1566" s="607"/>
    </row>
    <row r="1567" spans="8:8" s="451" customFormat="1">
      <c r="H1567" s="607"/>
    </row>
    <row r="1568" spans="8:8" s="451" customFormat="1">
      <c r="H1568" s="607"/>
    </row>
    <row r="1569" spans="8:8" s="451" customFormat="1">
      <c r="H1569" s="607"/>
    </row>
    <row r="1570" spans="8:8" s="451" customFormat="1">
      <c r="H1570" s="607"/>
    </row>
    <row r="1571" spans="8:8" s="451" customFormat="1">
      <c r="H1571" s="607"/>
    </row>
    <row r="1572" spans="8:8" s="451" customFormat="1">
      <c r="H1572" s="607"/>
    </row>
    <row r="1573" spans="8:8" s="451" customFormat="1">
      <c r="H1573" s="607"/>
    </row>
    <row r="1574" spans="8:8" s="451" customFormat="1">
      <c r="H1574" s="607"/>
    </row>
    <row r="1575" spans="8:8" s="451" customFormat="1">
      <c r="H1575" s="607"/>
    </row>
    <row r="1576" spans="8:8" s="451" customFormat="1">
      <c r="H1576" s="607"/>
    </row>
    <row r="1577" spans="8:8" s="451" customFormat="1">
      <c r="H1577" s="607"/>
    </row>
    <row r="1578" spans="8:8" s="451" customFormat="1">
      <c r="H1578" s="607"/>
    </row>
    <row r="1579" spans="8:8" s="451" customFormat="1">
      <c r="H1579" s="607"/>
    </row>
    <row r="1580" spans="8:8" s="451" customFormat="1">
      <c r="H1580" s="607"/>
    </row>
    <row r="1581" spans="8:8" s="451" customFormat="1">
      <c r="H1581" s="607"/>
    </row>
    <row r="1582" spans="8:8" s="451" customFormat="1">
      <c r="H1582" s="607"/>
    </row>
    <row r="1583" spans="8:8" s="451" customFormat="1">
      <c r="H1583" s="607"/>
    </row>
    <row r="1584" spans="8:8" s="451" customFormat="1">
      <c r="H1584" s="607"/>
    </row>
    <row r="1585" spans="8:8" s="451" customFormat="1">
      <c r="H1585" s="607"/>
    </row>
    <row r="1586" spans="8:8" s="451" customFormat="1">
      <c r="H1586" s="607"/>
    </row>
    <row r="1587" spans="8:8" s="451" customFormat="1">
      <c r="H1587" s="607"/>
    </row>
    <row r="1588" spans="8:8" s="451" customFormat="1">
      <c r="H1588" s="607"/>
    </row>
    <row r="1589" spans="8:8" s="451" customFormat="1">
      <c r="H1589" s="607"/>
    </row>
    <row r="1590" spans="8:8" s="451" customFormat="1">
      <c r="H1590" s="607"/>
    </row>
    <row r="1591" spans="8:8" s="451" customFormat="1">
      <c r="H1591" s="607"/>
    </row>
    <row r="1592" spans="8:8" s="451" customFormat="1">
      <c r="H1592" s="607"/>
    </row>
    <row r="1593" spans="8:8" s="451" customFormat="1">
      <c r="H1593" s="607"/>
    </row>
    <row r="1594" spans="8:8" s="451" customFormat="1">
      <c r="H1594" s="607"/>
    </row>
    <row r="1595" spans="8:8" s="451" customFormat="1">
      <c r="H1595" s="607"/>
    </row>
    <row r="1596" spans="8:8" s="451" customFormat="1">
      <c r="H1596" s="607"/>
    </row>
    <row r="1597" spans="8:8" s="451" customFormat="1">
      <c r="H1597" s="607"/>
    </row>
    <row r="1598" spans="8:8" s="451" customFormat="1">
      <c r="H1598" s="607"/>
    </row>
    <row r="1599" spans="8:8" s="451" customFormat="1">
      <c r="H1599" s="607"/>
    </row>
    <row r="1600" spans="8:8" s="451" customFormat="1">
      <c r="H1600" s="607"/>
    </row>
    <row r="1601" spans="8:8" s="451" customFormat="1">
      <c r="H1601" s="607"/>
    </row>
    <row r="1602" spans="8:8" s="451" customFormat="1">
      <c r="H1602" s="607"/>
    </row>
    <row r="1603" spans="8:8" s="451" customFormat="1">
      <c r="H1603" s="607"/>
    </row>
    <row r="1604" spans="8:8" s="451" customFormat="1">
      <c r="H1604" s="607"/>
    </row>
  </sheetData>
  <mergeCells count="16">
    <mergeCell ref="A14:B14"/>
    <mergeCell ref="A15:B15"/>
    <mergeCell ref="A16:B16"/>
    <mergeCell ref="A17:B17"/>
    <mergeCell ref="A8:B8"/>
    <mergeCell ref="A9:B9"/>
    <mergeCell ref="A10:B10"/>
    <mergeCell ref="A11:B11"/>
    <mergeCell ref="A12:B12"/>
    <mergeCell ref="A13:B13"/>
    <mergeCell ref="A7:B7"/>
    <mergeCell ref="A3:B3"/>
    <mergeCell ref="F3:G3"/>
    <mergeCell ref="A4:B4"/>
    <mergeCell ref="A5:B5"/>
    <mergeCell ref="A6:B6"/>
  </mergeCells>
  <phoneticPr fontId="9" type="noConversion"/>
  <pageMargins left="0.98425196850393704" right="0.39370078740157483" top="0.98425196850393704" bottom="0.78740157480314965" header="0" footer="0"/>
  <pageSetup paperSize="9" scale="9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D66D2-F82B-4D43-AD58-38865A0C3833}">
  <sheetPr>
    <tabColor indexed="9"/>
  </sheetPr>
  <dimension ref="A1:K1604"/>
  <sheetViews>
    <sheetView view="pageBreakPreview" zoomScaleNormal="100" zoomScaleSheetLayoutView="100" workbookViewId="0">
      <selection activeCell="C17" sqref="C17"/>
    </sheetView>
  </sheetViews>
  <sheetFormatPr defaultColWidth="8" defaultRowHeight="17.25"/>
  <cols>
    <col min="1" max="1" width="8.75" style="458" customWidth="1"/>
    <col min="2" max="2" width="34.25" style="458" customWidth="1"/>
    <col min="3" max="3" width="19.625" style="458" bestFit="1" customWidth="1"/>
    <col min="4" max="5" width="14.375" style="458" customWidth="1"/>
    <col min="6" max="6" width="23.625" style="458" customWidth="1"/>
    <col min="7" max="7" width="13.25" style="458" customWidth="1"/>
    <col min="8" max="8" width="30.75" style="638" hidden="1" customWidth="1"/>
    <col min="9" max="10" width="8" style="458"/>
    <col min="11" max="11" width="11.5" style="458" bestFit="1" customWidth="1"/>
    <col min="12" max="16384" width="8" style="458"/>
  </cols>
  <sheetData>
    <row r="1" spans="1:11" s="451" customFormat="1" ht="27" customHeight="1">
      <c r="A1" s="606" t="s">
        <v>1036</v>
      </c>
      <c r="B1" s="449"/>
      <c r="C1" s="449"/>
      <c r="D1" s="449"/>
      <c r="E1" s="449"/>
      <c r="F1" s="449"/>
      <c r="G1" s="449"/>
      <c r="H1" s="607"/>
    </row>
    <row r="2" spans="1:11" s="451" customFormat="1" ht="21" customHeight="1" thickBot="1">
      <c r="A2" s="452"/>
      <c r="B2" s="452"/>
      <c r="C2" s="455"/>
      <c r="D2" s="450"/>
      <c r="E2" s="450"/>
      <c r="F2" s="450"/>
      <c r="G2" s="450"/>
      <c r="H2" s="607"/>
    </row>
    <row r="3" spans="1:11" s="454" customFormat="1" ht="27.75" customHeight="1" thickBot="1">
      <c r="A3" s="2169" t="s">
        <v>636</v>
      </c>
      <c r="B3" s="2170"/>
      <c r="C3" s="913" t="s">
        <v>637</v>
      </c>
      <c r="D3" s="913" t="s">
        <v>641</v>
      </c>
      <c r="E3" s="913" t="s">
        <v>643</v>
      </c>
      <c r="F3" s="2171" t="s">
        <v>778</v>
      </c>
      <c r="G3" s="2172"/>
      <c r="H3" s="608"/>
    </row>
    <row r="4" spans="1:11" s="454" customFormat="1" ht="27.75" customHeight="1" thickTop="1">
      <c r="A4" s="2173" t="s">
        <v>1037</v>
      </c>
      <c r="B4" s="2174"/>
      <c r="C4" s="609">
        <f t="shared" ref="C4:C9" si="0">SUM(D4:E4)</f>
        <v>215394</v>
      </c>
      <c r="D4" s="609">
        <f>'7-1 영향조사 조사비명세서'!G6</f>
        <v>215394</v>
      </c>
      <c r="E4" s="609"/>
      <c r="F4" s="610"/>
      <c r="G4" s="611"/>
      <c r="H4" s="612" t="s">
        <v>640</v>
      </c>
    </row>
    <row r="5" spans="1:11" s="451" customFormat="1" ht="27.75" customHeight="1">
      <c r="A5" s="2167" t="s">
        <v>1038</v>
      </c>
      <c r="B5" s="2168"/>
      <c r="C5" s="613">
        <f t="shared" si="0"/>
        <v>299641</v>
      </c>
      <c r="D5" s="614">
        <f>'7-1 영향조사 조사비명세서'!G7</f>
        <v>299641</v>
      </c>
      <c r="E5" s="613"/>
      <c r="F5" s="615"/>
      <c r="G5" s="616"/>
      <c r="H5" s="617" t="s">
        <v>642</v>
      </c>
    </row>
    <row r="6" spans="1:11" s="451" customFormat="1" ht="27.75" customHeight="1">
      <c r="A6" s="2167" t="s">
        <v>1039</v>
      </c>
      <c r="B6" s="2168"/>
      <c r="C6" s="613">
        <f t="shared" si="0"/>
        <v>2383173</v>
      </c>
      <c r="D6" s="614">
        <f>'7-1 영향조사 조사비명세서'!G8</f>
        <v>991054</v>
      </c>
      <c r="E6" s="613">
        <f>'7-1 영향조사 조사비명세서'!K8</f>
        <v>1392119</v>
      </c>
      <c r="F6" s="615"/>
      <c r="G6" s="616"/>
      <c r="H6" s="617" t="s">
        <v>644</v>
      </c>
    </row>
    <row r="7" spans="1:11" s="451" customFormat="1" ht="27.75" customHeight="1">
      <c r="A7" s="2167" t="s">
        <v>1040</v>
      </c>
      <c r="B7" s="2168"/>
      <c r="C7" s="613">
        <f t="shared" si="0"/>
        <v>119114</v>
      </c>
      <c r="D7" s="614">
        <f>'7-1 영향조사 조사비명세서'!G9</f>
        <v>119114</v>
      </c>
      <c r="E7" s="613"/>
      <c r="F7" s="615"/>
      <c r="G7" s="616"/>
      <c r="H7" s="607"/>
    </row>
    <row r="8" spans="1:11" s="451" customFormat="1" ht="27.75" customHeight="1">
      <c r="A8" s="2167" t="s">
        <v>1041</v>
      </c>
      <c r="B8" s="2168"/>
      <c r="C8" s="613">
        <f t="shared" si="0"/>
        <v>110685</v>
      </c>
      <c r="D8" s="614"/>
      <c r="E8" s="613">
        <f>'7-1 영향조사 조사비명세서'!I10+'7-1 영향조사 조사비명세서'!K10</f>
        <v>110685</v>
      </c>
      <c r="F8" s="615"/>
      <c r="G8" s="616"/>
      <c r="H8" s="607"/>
    </row>
    <row r="9" spans="1:11" s="451" customFormat="1" ht="27.75" customHeight="1">
      <c r="A9" s="2167" t="s">
        <v>1042</v>
      </c>
      <c r="B9" s="2168"/>
      <c r="C9" s="613">
        <f t="shared" si="0"/>
        <v>354109</v>
      </c>
      <c r="D9" s="614">
        <f>'7-1 영향조사 조사비명세서'!G11</f>
        <v>284803</v>
      </c>
      <c r="E9" s="613">
        <f>'7-1 영향조사 조사비명세서'!I11+'7-1 영향조사 조사비명세서'!K11</f>
        <v>69306</v>
      </c>
      <c r="F9" s="615"/>
      <c r="G9" s="616"/>
      <c r="H9" s="607"/>
    </row>
    <row r="10" spans="1:11" s="451" customFormat="1" ht="27.75" customHeight="1">
      <c r="A10" s="2167"/>
      <c r="B10" s="2168"/>
      <c r="C10" s="613"/>
      <c r="D10" s="614"/>
      <c r="E10" s="613"/>
      <c r="F10" s="615"/>
      <c r="G10" s="616"/>
      <c r="H10" s="607"/>
    </row>
    <row r="11" spans="1:11" s="451" customFormat="1" ht="27.75" customHeight="1">
      <c r="A11" s="2183"/>
      <c r="B11" s="2184"/>
      <c r="C11" s="618"/>
      <c r="D11" s="619"/>
      <c r="E11" s="618"/>
      <c r="F11" s="620"/>
      <c r="G11" s="621"/>
      <c r="H11" s="607"/>
    </row>
    <row r="12" spans="1:11" s="453" customFormat="1" ht="27.75" customHeight="1">
      <c r="A12" s="2185" t="s">
        <v>779</v>
      </c>
      <c r="B12" s="2186"/>
      <c r="C12" s="622">
        <f>SUM(D12:E12)</f>
        <v>3482116</v>
      </c>
      <c r="D12" s="622">
        <f>SUM(D4:D11)</f>
        <v>1910006</v>
      </c>
      <c r="E12" s="622">
        <f>SUM(E4:E11)</f>
        <v>1572110</v>
      </c>
      <c r="F12" s="623"/>
      <c r="G12" s="624"/>
      <c r="H12" s="607"/>
    </row>
    <row r="13" spans="1:11" s="451" customFormat="1" ht="27.75" customHeight="1">
      <c r="A13" s="2187" t="s">
        <v>1034</v>
      </c>
      <c r="B13" s="2188"/>
      <c r="C13" s="613">
        <f>TRUNC(D12*G13,0)</f>
        <v>2101006</v>
      </c>
      <c r="D13" s="613"/>
      <c r="E13" s="613"/>
      <c r="F13" s="615" t="s">
        <v>780</v>
      </c>
      <c r="G13" s="625">
        <v>1.1000000000000001</v>
      </c>
      <c r="H13" s="607"/>
    </row>
    <row r="14" spans="1:11" s="451" customFormat="1" ht="27.75" customHeight="1">
      <c r="A14" s="2175" t="s">
        <v>1035</v>
      </c>
      <c r="B14" s="2176"/>
      <c r="C14" s="613">
        <f>TRUNC((C13+D12)*G14,0)-544</f>
        <v>801658</v>
      </c>
      <c r="D14" s="613"/>
      <c r="E14" s="613"/>
      <c r="F14" s="615" t="s">
        <v>781</v>
      </c>
      <c r="G14" s="626">
        <v>0.2</v>
      </c>
      <c r="H14" s="607"/>
    </row>
    <row r="15" spans="1:11" s="451" customFormat="1" ht="27.75" customHeight="1">
      <c r="A15" s="2177" t="s">
        <v>782</v>
      </c>
      <c r="B15" s="2178"/>
      <c r="C15" s="618">
        <f>C12+C13+C14</f>
        <v>6384780</v>
      </c>
      <c r="D15" s="618"/>
      <c r="E15" s="618"/>
      <c r="F15" s="620"/>
      <c r="G15" s="627"/>
      <c r="H15" s="607"/>
    </row>
    <row r="16" spans="1:11" s="451" customFormat="1" ht="27.75" customHeight="1">
      <c r="A16" s="2179" t="s">
        <v>783</v>
      </c>
      <c r="B16" s="2180"/>
      <c r="C16" s="628">
        <f>INT(C15*0.1)</f>
        <v>638478</v>
      </c>
      <c r="D16" s="628"/>
      <c r="E16" s="628"/>
      <c r="F16" s="629" t="s">
        <v>784</v>
      </c>
      <c r="G16" s="630">
        <v>0.1</v>
      </c>
      <c r="H16" s="607"/>
      <c r="K16" s="631"/>
    </row>
    <row r="17" spans="1:8" s="451" customFormat="1" ht="27.75" customHeight="1" thickBot="1">
      <c r="A17" s="2181" t="s">
        <v>785</v>
      </c>
      <c r="B17" s="2182"/>
      <c r="C17" s="632">
        <f>C15+C16</f>
        <v>7023258</v>
      </c>
      <c r="D17" s="632"/>
      <c r="E17" s="632"/>
      <c r="F17" s="633"/>
      <c r="G17" s="634" t="s">
        <v>1020</v>
      </c>
      <c r="H17" s="607"/>
    </row>
    <row r="18" spans="1:8" s="451" customFormat="1">
      <c r="A18" s="450"/>
      <c r="B18" s="450"/>
      <c r="C18" s="635"/>
      <c r="D18" s="450"/>
      <c r="E18" s="450"/>
      <c r="F18" s="450"/>
      <c r="G18" s="450"/>
      <c r="H18" s="607"/>
    </row>
    <row r="19" spans="1:8" s="451" customFormat="1">
      <c r="B19" s="451" t="s">
        <v>786</v>
      </c>
      <c r="C19" s="636">
        <f>C17/19</f>
        <v>369645.15789473685</v>
      </c>
      <c r="H19" s="607"/>
    </row>
    <row r="20" spans="1:8" s="451" customFormat="1">
      <c r="C20" s="637"/>
      <c r="D20" s="631"/>
      <c r="E20" s="636"/>
      <c r="F20" s="636"/>
      <c r="H20" s="607"/>
    </row>
    <row r="21" spans="1:8" s="451" customFormat="1">
      <c r="D21" s="631"/>
      <c r="H21" s="607"/>
    </row>
    <row r="22" spans="1:8" s="451" customFormat="1">
      <c r="D22" s="457"/>
      <c r="H22" s="607"/>
    </row>
    <row r="23" spans="1:8" s="451" customFormat="1">
      <c r="H23" s="607"/>
    </row>
    <row r="24" spans="1:8" s="451" customFormat="1">
      <c r="H24" s="607"/>
    </row>
    <row r="25" spans="1:8" s="451" customFormat="1">
      <c r="H25" s="607"/>
    </row>
    <row r="26" spans="1:8" s="451" customFormat="1">
      <c r="H26" s="607"/>
    </row>
    <row r="27" spans="1:8" s="451" customFormat="1">
      <c r="H27" s="607"/>
    </row>
    <row r="28" spans="1:8" s="451" customFormat="1">
      <c r="H28" s="607"/>
    </row>
    <row r="29" spans="1:8" s="451" customFormat="1">
      <c r="H29" s="607"/>
    </row>
    <row r="30" spans="1:8" s="451" customFormat="1">
      <c r="H30" s="607"/>
    </row>
    <row r="31" spans="1:8" s="451" customFormat="1">
      <c r="H31" s="607"/>
    </row>
    <row r="32" spans="1:8" s="451" customFormat="1">
      <c r="H32" s="607"/>
    </row>
    <row r="33" spans="8:8" s="451" customFormat="1">
      <c r="H33" s="607"/>
    </row>
    <row r="34" spans="8:8" s="451" customFormat="1">
      <c r="H34" s="607"/>
    </row>
    <row r="35" spans="8:8" s="451" customFormat="1">
      <c r="H35" s="607"/>
    </row>
    <row r="36" spans="8:8" s="451" customFormat="1">
      <c r="H36" s="607"/>
    </row>
    <row r="37" spans="8:8" s="451" customFormat="1">
      <c r="H37" s="607"/>
    </row>
    <row r="38" spans="8:8" s="451" customFormat="1">
      <c r="H38" s="607"/>
    </row>
    <row r="39" spans="8:8" s="451" customFormat="1">
      <c r="H39" s="607"/>
    </row>
    <row r="40" spans="8:8" s="451" customFormat="1">
      <c r="H40" s="607"/>
    </row>
    <row r="41" spans="8:8" s="451" customFormat="1">
      <c r="H41" s="607"/>
    </row>
    <row r="42" spans="8:8" s="451" customFormat="1">
      <c r="H42" s="607"/>
    </row>
    <row r="43" spans="8:8" s="451" customFormat="1">
      <c r="H43" s="607"/>
    </row>
    <row r="44" spans="8:8" s="451" customFormat="1">
      <c r="H44" s="607"/>
    </row>
    <row r="45" spans="8:8" s="451" customFormat="1">
      <c r="H45" s="607"/>
    </row>
    <row r="46" spans="8:8" s="451" customFormat="1">
      <c r="H46" s="607"/>
    </row>
    <row r="47" spans="8:8" s="451" customFormat="1">
      <c r="H47" s="607"/>
    </row>
    <row r="48" spans="8:8" s="451" customFormat="1">
      <c r="H48" s="607"/>
    </row>
    <row r="49" spans="8:8" s="451" customFormat="1">
      <c r="H49" s="607"/>
    </row>
    <row r="50" spans="8:8" s="451" customFormat="1">
      <c r="H50" s="607"/>
    </row>
    <row r="51" spans="8:8" s="451" customFormat="1">
      <c r="H51" s="607"/>
    </row>
    <row r="52" spans="8:8" s="451" customFormat="1">
      <c r="H52" s="607"/>
    </row>
    <row r="53" spans="8:8" s="451" customFormat="1">
      <c r="H53" s="607"/>
    </row>
    <row r="54" spans="8:8" s="451" customFormat="1">
      <c r="H54" s="607"/>
    </row>
    <row r="55" spans="8:8" s="451" customFormat="1">
      <c r="H55" s="607"/>
    </row>
    <row r="56" spans="8:8" s="451" customFormat="1">
      <c r="H56" s="607"/>
    </row>
    <row r="57" spans="8:8" s="451" customFormat="1">
      <c r="H57" s="607"/>
    </row>
    <row r="58" spans="8:8" s="451" customFormat="1">
      <c r="H58" s="607"/>
    </row>
    <row r="59" spans="8:8" s="451" customFormat="1">
      <c r="H59" s="607"/>
    </row>
    <row r="60" spans="8:8" s="451" customFormat="1">
      <c r="H60" s="607"/>
    </row>
    <row r="61" spans="8:8" s="451" customFormat="1">
      <c r="H61" s="607"/>
    </row>
    <row r="62" spans="8:8" s="451" customFormat="1">
      <c r="H62" s="607"/>
    </row>
    <row r="63" spans="8:8" s="451" customFormat="1">
      <c r="H63" s="607"/>
    </row>
    <row r="64" spans="8:8" s="451" customFormat="1">
      <c r="H64" s="607"/>
    </row>
    <row r="65" spans="8:8" s="451" customFormat="1">
      <c r="H65" s="607"/>
    </row>
    <row r="66" spans="8:8" s="451" customFormat="1">
      <c r="H66" s="607"/>
    </row>
    <row r="67" spans="8:8" s="451" customFormat="1">
      <c r="H67" s="607"/>
    </row>
    <row r="68" spans="8:8" s="451" customFormat="1">
      <c r="H68" s="607"/>
    </row>
    <row r="69" spans="8:8" s="451" customFormat="1">
      <c r="H69" s="607"/>
    </row>
    <row r="70" spans="8:8" s="451" customFormat="1">
      <c r="H70" s="607"/>
    </row>
    <row r="71" spans="8:8" s="451" customFormat="1">
      <c r="H71" s="607"/>
    </row>
    <row r="72" spans="8:8" s="451" customFormat="1">
      <c r="H72" s="607"/>
    </row>
    <row r="73" spans="8:8" s="451" customFormat="1">
      <c r="H73" s="607"/>
    </row>
    <row r="74" spans="8:8" s="451" customFormat="1">
      <c r="H74" s="607"/>
    </row>
    <row r="75" spans="8:8" s="451" customFormat="1">
      <c r="H75" s="607"/>
    </row>
    <row r="76" spans="8:8" s="451" customFormat="1">
      <c r="H76" s="607"/>
    </row>
    <row r="77" spans="8:8" s="451" customFormat="1">
      <c r="H77" s="607"/>
    </row>
    <row r="78" spans="8:8" s="451" customFormat="1">
      <c r="H78" s="607"/>
    </row>
    <row r="79" spans="8:8" s="451" customFormat="1">
      <c r="H79" s="607"/>
    </row>
    <row r="80" spans="8:8" s="451" customFormat="1">
      <c r="H80" s="607"/>
    </row>
    <row r="81" spans="8:8" s="451" customFormat="1">
      <c r="H81" s="607"/>
    </row>
    <row r="82" spans="8:8" s="451" customFormat="1">
      <c r="H82" s="607"/>
    </row>
    <row r="83" spans="8:8" s="451" customFormat="1">
      <c r="H83" s="607"/>
    </row>
    <row r="84" spans="8:8" s="451" customFormat="1">
      <c r="H84" s="607"/>
    </row>
    <row r="85" spans="8:8" s="451" customFormat="1">
      <c r="H85" s="607"/>
    </row>
    <row r="86" spans="8:8" s="451" customFormat="1">
      <c r="H86" s="607"/>
    </row>
    <row r="87" spans="8:8" s="451" customFormat="1">
      <c r="H87" s="607"/>
    </row>
    <row r="88" spans="8:8" s="451" customFormat="1">
      <c r="H88" s="607"/>
    </row>
    <row r="89" spans="8:8" s="451" customFormat="1">
      <c r="H89" s="607"/>
    </row>
    <row r="90" spans="8:8" s="451" customFormat="1">
      <c r="H90" s="607"/>
    </row>
    <row r="91" spans="8:8" s="451" customFormat="1">
      <c r="H91" s="607"/>
    </row>
    <row r="92" spans="8:8" s="451" customFormat="1">
      <c r="H92" s="607"/>
    </row>
    <row r="93" spans="8:8" s="451" customFormat="1">
      <c r="H93" s="607"/>
    </row>
    <row r="94" spans="8:8" s="451" customFormat="1">
      <c r="H94" s="607"/>
    </row>
    <row r="95" spans="8:8" s="451" customFormat="1">
      <c r="H95" s="607"/>
    </row>
    <row r="96" spans="8:8" s="451" customFormat="1">
      <c r="H96" s="607"/>
    </row>
    <row r="97" spans="8:8" s="451" customFormat="1">
      <c r="H97" s="607"/>
    </row>
    <row r="98" spans="8:8" s="451" customFormat="1">
      <c r="H98" s="607"/>
    </row>
    <row r="99" spans="8:8" s="451" customFormat="1">
      <c r="H99" s="607"/>
    </row>
    <row r="100" spans="8:8" s="451" customFormat="1">
      <c r="H100" s="607"/>
    </row>
    <row r="101" spans="8:8" s="451" customFormat="1">
      <c r="H101" s="607"/>
    </row>
    <row r="102" spans="8:8" s="451" customFormat="1">
      <c r="H102" s="607"/>
    </row>
    <row r="103" spans="8:8" s="451" customFormat="1">
      <c r="H103" s="607"/>
    </row>
    <row r="104" spans="8:8" s="451" customFormat="1">
      <c r="H104" s="607"/>
    </row>
    <row r="105" spans="8:8" s="451" customFormat="1">
      <c r="H105" s="607"/>
    </row>
    <row r="106" spans="8:8" s="451" customFormat="1">
      <c r="H106" s="607"/>
    </row>
    <row r="107" spans="8:8" s="451" customFormat="1">
      <c r="H107" s="607"/>
    </row>
    <row r="108" spans="8:8" s="451" customFormat="1">
      <c r="H108" s="607"/>
    </row>
    <row r="109" spans="8:8" s="451" customFormat="1">
      <c r="H109" s="607"/>
    </row>
    <row r="110" spans="8:8" s="451" customFormat="1">
      <c r="H110" s="607"/>
    </row>
    <row r="111" spans="8:8" s="451" customFormat="1">
      <c r="H111" s="607"/>
    </row>
    <row r="112" spans="8:8" s="451" customFormat="1">
      <c r="H112" s="607"/>
    </row>
    <row r="113" spans="8:8" s="451" customFormat="1">
      <c r="H113" s="607"/>
    </row>
    <row r="114" spans="8:8" s="451" customFormat="1">
      <c r="H114" s="607"/>
    </row>
    <row r="115" spans="8:8" s="451" customFormat="1">
      <c r="H115" s="607"/>
    </row>
    <row r="116" spans="8:8" s="451" customFormat="1">
      <c r="H116" s="607"/>
    </row>
    <row r="117" spans="8:8" s="451" customFormat="1">
      <c r="H117" s="607"/>
    </row>
    <row r="118" spans="8:8" s="451" customFormat="1">
      <c r="H118" s="607"/>
    </row>
    <row r="119" spans="8:8" s="451" customFormat="1">
      <c r="H119" s="607"/>
    </row>
    <row r="120" spans="8:8" s="451" customFormat="1">
      <c r="H120" s="607"/>
    </row>
    <row r="121" spans="8:8" s="451" customFormat="1">
      <c r="H121" s="607"/>
    </row>
    <row r="122" spans="8:8" s="451" customFormat="1">
      <c r="H122" s="607"/>
    </row>
    <row r="123" spans="8:8" s="451" customFormat="1">
      <c r="H123" s="607"/>
    </row>
    <row r="124" spans="8:8" s="451" customFormat="1">
      <c r="H124" s="607"/>
    </row>
    <row r="125" spans="8:8" s="451" customFormat="1">
      <c r="H125" s="607"/>
    </row>
    <row r="126" spans="8:8" s="451" customFormat="1">
      <c r="H126" s="607"/>
    </row>
    <row r="127" spans="8:8" s="451" customFormat="1">
      <c r="H127" s="607"/>
    </row>
    <row r="128" spans="8:8" s="451" customFormat="1">
      <c r="H128" s="607"/>
    </row>
    <row r="129" spans="8:8" s="451" customFormat="1">
      <c r="H129" s="607"/>
    </row>
    <row r="130" spans="8:8" s="451" customFormat="1">
      <c r="H130" s="607"/>
    </row>
    <row r="131" spans="8:8" s="451" customFormat="1">
      <c r="H131" s="607"/>
    </row>
    <row r="132" spans="8:8" s="451" customFormat="1">
      <c r="H132" s="607"/>
    </row>
    <row r="133" spans="8:8" s="451" customFormat="1">
      <c r="H133" s="607"/>
    </row>
    <row r="134" spans="8:8" s="451" customFormat="1">
      <c r="H134" s="607"/>
    </row>
    <row r="135" spans="8:8" s="451" customFormat="1">
      <c r="H135" s="607"/>
    </row>
    <row r="136" spans="8:8" s="451" customFormat="1">
      <c r="H136" s="607"/>
    </row>
    <row r="137" spans="8:8" s="451" customFormat="1">
      <c r="H137" s="607"/>
    </row>
    <row r="138" spans="8:8" s="451" customFormat="1">
      <c r="H138" s="607"/>
    </row>
    <row r="139" spans="8:8" s="451" customFormat="1">
      <c r="H139" s="607"/>
    </row>
    <row r="140" spans="8:8" s="451" customFormat="1">
      <c r="H140" s="607"/>
    </row>
    <row r="141" spans="8:8" s="451" customFormat="1">
      <c r="H141" s="607"/>
    </row>
    <row r="142" spans="8:8" s="451" customFormat="1">
      <c r="H142" s="607"/>
    </row>
    <row r="143" spans="8:8" s="451" customFormat="1">
      <c r="H143" s="607"/>
    </row>
    <row r="144" spans="8:8" s="451" customFormat="1">
      <c r="H144" s="607"/>
    </row>
    <row r="145" spans="8:8" s="451" customFormat="1">
      <c r="H145" s="607"/>
    </row>
    <row r="146" spans="8:8" s="451" customFormat="1">
      <c r="H146" s="607"/>
    </row>
    <row r="147" spans="8:8" s="451" customFormat="1">
      <c r="H147" s="607"/>
    </row>
    <row r="148" spans="8:8" s="451" customFormat="1">
      <c r="H148" s="607"/>
    </row>
    <row r="149" spans="8:8" s="451" customFormat="1">
      <c r="H149" s="607"/>
    </row>
    <row r="150" spans="8:8" s="451" customFormat="1">
      <c r="H150" s="607"/>
    </row>
    <row r="151" spans="8:8" s="451" customFormat="1">
      <c r="H151" s="607"/>
    </row>
    <row r="152" spans="8:8" s="451" customFormat="1">
      <c r="H152" s="607"/>
    </row>
    <row r="153" spans="8:8" s="451" customFormat="1">
      <c r="H153" s="607"/>
    </row>
    <row r="154" spans="8:8" s="451" customFormat="1">
      <c r="H154" s="607"/>
    </row>
    <row r="155" spans="8:8" s="451" customFormat="1">
      <c r="H155" s="607"/>
    </row>
    <row r="156" spans="8:8" s="451" customFormat="1">
      <c r="H156" s="607"/>
    </row>
    <row r="157" spans="8:8" s="451" customFormat="1">
      <c r="H157" s="607"/>
    </row>
    <row r="158" spans="8:8" s="451" customFormat="1">
      <c r="H158" s="607"/>
    </row>
    <row r="159" spans="8:8" s="451" customFormat="1">
      <c r="H159" s="607"/>
    </row>
    <row r="160" spans="8:8" s="451" customFormat="1">
      <c r="H160" s="607"/>
    </row>
    <row r="161" spans="8:8" s="451" customFormat="1">
      <c r="H161" s="607"/>
    </row>
    <row r="162" spans="8:8" s="451" customFormat="1">
      <c r="H162" s="607"/>
    </row>
    <row r="163" spans="8:8" s="451" customFormat="1">
      <c r="H163" s="607"/>
    </row>
    <row r="164" spans="8:8" s="451" customFormat="1">
      <c r="H164" s="607"/>
    </row>
    <row r="165" spans="8:8" s="451" customFormat="1">
      <c r="H165" s="607"/>
    </row>
    <row r="166" spans="8:8" s="451" customFormat="1">
      <c r="H166" s="607"/>
    </row>
    <row r="167" spans="8:8" s="451" customFormat="1">
      <c r="H167" s="607"/>
    </row>
    <row r="168" spans="8:8" s="451" customFormat="1">
      <c r="H168" s="607"/>
    </row>
    <row r="169" spans="8:8" s="451" customFormat="1">
      <c r="H169" s="607"/>
    </row>
    <row r="170" spans="8:8" s="451" customFormat="1">
      <c r="H170" s="607"/>
    </row>
    <row r="171" spans="8:8" s="451" customFormat="1">
      <c r="H171" s="607"/>
    </row>
    <row r="172" spans="8:8" s="451" customFormat="1">
      <c r="H172" s="607"/>
    </row>
    <row r="173" spans="8:8" s="451" customFormat="1">
      <c r="H173" s="607"/>
    </row>
    <row r="174" spans="8:8" s="451" customFormat="1">
      <c r="H174" s="607"/>
    </row>
    <row r="175" spans="8:8" s="451" customFormat="1">
      <c r="H175" s="607"/>
    </row>
    <row r="176" spans="8:8" s="451" customFormat="1">
      <c r="H176" s="607"/>
    </row>
    <row r="177" spans="8:8" s="451" customFormat="1">
      <c r="H177" s="607"/>
    </row>
    <row r="178" spans="8:8" s="451" customFormat="1">
      <c r="H178" s="607"/>
    </row>
    <row r="179" spans="8:8" s="451" customFormat="1">
      <c r="H179" s="607"/>
    </row>
    <row r="180" spans="8:8" s="451" customFormat="1">
      <c r="H180" s="607"/>
    </row>
    <row r="181" spans="8:8" s="451" customFormat="1">
      <c r="H181" s="607"/>
    </row>
    <row r="182" spans="8:8" s="451" customFormat="1">
      <c r="H182" s="607"/>
    </row>
    <row r="183" spans="8:8" s="451" customFormat="1">
      <c r="H183" s="607"/>
    </row>
    <row r="184" spans="8:8" s="451" customFormat="1">
      <c r="H184" s="607"/>
    </row>
    <row r="185" spans="8:8" s="451" customFormat="1">
      <c r="H185" s="607"/>
    </row>
    <row r="186" spans="8:8" s="451" customFormat="1">
      <c r="H186" s="607"/>
    </row>
    <row r="187" spans="8:8" s="451" customFormat="1">
      <c r="H187" s="607"/>
    </row>
    <row r="188" spans="8:8" s="451" customFormat="1">
      <c r="H188" s="607"/>
    </row>
    <row r="189" spans="8:8" s="451" customFormat="1">
      <c r="H189" s="607"/>
    </row>
    <row r="190" spans="8:8" s="451" customFormat="1">
      <c r="H190" s="607"/>
    </row>
    <row r="191" spans="8:8" s="451" customFormat="1">
      <c r="H191" s="607"/>
    </row>
    <row r="192" spans="8:8" s="451" customFormat="1">
      <c r="H192" s="607"/>
    </row>
    <row r="193" spans="8:8" s="451" customFormat="1">
      <c r="H193" s="607"/>
    </row>
    <row r="194" spans="8:8" s="451" customFormat="1">
      <c r="H194" s="607"/>
    </row>
    <row r="195" spans="8:8" s="451" customFormat="1">
      <c r="H195" s="607"/>
    </row>
    <row r="196" spans="8:8" s="451" customFormat="1">
      <c r="H196" s="607"/>
    </row>
    <row r="197" spans="8:8" s="451" customFormat="1">
      <c r="H197" s="607"/>
    </row>
    <row r="198" spans="8:8" s="451" customFormat="1">
      <c r="H198" s="607"/>
    </row>
    <row r="199" spans="8:8" s="451" customFormat="1">
      <c r="H199" s="607"/>
    </row>
    <row r="200" spans="8:8" s="451" customFormat="1">
      <c r="H200" s="607"/>
    </row>
    <row r="201" spans="8:8" s="451" customFormat="1">
      <c r="H201" s="607"/>
    </row>
    <row r="202" spans="8:8" s="451" customFormat="1">
      <c r="H202" s="607"/>
    </row>
    <row r="203" spans="8:8" s="451" customFormat="1">
      <c r="H203" s="607"/>
    </row>
    <row r="204" spans="8:8" s="451" customFormat="1">
      <c r="H204" s="607"/>
    </row>
    <row r="205" spans="8:8" s="451" customFormat="1">
      <c r="H205" s="607"/>
    </row>
    <row r="206" spans="8:8" s="451" customFormat="1">
      <c r="H206" s="607"/>
    </row>
    <row r="207" spans="8:8" s="451" customFormat="1">
      <c r="H207" s="607"/>
    </row>
    <row r="208" spans="8:8" s="451" customFormat="1">
      <c r="H208" s="607"/>
    </row>
    <row r="209" spans="8:8" s="451" customFormat="1">
      <c r="H209" s="607"/>
    </row>
    <row r="210" spans="8:8" s="451" customFormat="1">
      <c r="H210" s="607"/>
    </row>
    <row r="211" spans="8:8" s="451" customFormat="1">
      <c r="H211" s="607"/>
    </row>
    <row r="212" spans="8:8" s="451" customFormat="1">
      <c r="H212" s="607"/>
    </row>
    <row r="213" spans="8:8" s="451" customFormat="1">
      <c r="H213" s="607"/>
    </row>
    <row r="214" spans="8:8" s="451" customFormat="1">
      <c r="H214" s="607"/>
    </row>
    <row r="215" spans="8:8" s="451" customFormat="1">
      <c r="H215" s="607"/>
    </row>
    <row r="216" spans="8:8" s="451" customFormat="1">
      <c r="H216" s="607"/>
    </row>
    <row r="217" spans="8:8" s="451" customFormat="1">
      <c r="H217" s="607"/>
    </row>
    <row r="218" spans="8:8" s="451" customFormat="1">
      <c r="H218" s="607"/>
    </row>
    <row r="219" spans="8:8" s="451" customFormat="1">
      <c r="H219" s="607"/>
    </row>
    <row r="220" spans="8:8" s="451" customFormat="1">
      <c r="H220" s="607"/>
    </row>
    <row r="221" spans="8:8" s="451" customFormat="1">
      <c r="H221" s="607"/>
    </row>
    <row r="222" spans="8:8" s="451" customFormat="1">
      <c r="H222" s="607"/>
    </row>
    <row r="223" spans="8:8" s="451" customFormat="1">
      <c r="H223" s="607"/>
    </row>
    <row r="224" spans="8:8" s="451" customFormat="1">
      <c r="H224" s="607"/>
    </row>
    <row r="225" spans="8:8" s="451" customFormat="1">
      <c r="H225" s="607"/>
    </row>
    <row r="226" spans="8:8" s="451" customFormat="1">
      <c r="H226" s="607"/>
    </row>
    <row r="227" spans="8:8" s="451" customFormat="1">
      <c r="H227" s="607"/>
    </row>
    <row r="228" spans="8:8" s="451" customFormat="1">
      <c r="H228" s="607"/>
    </row>
    <row r="229" spans="8:8" s="451" customFormat="1">
      <c r="H229" s="607"/>
    </row>
    <row r="230" spans="8:8" s="451" customFormat="1">
      <c r="H230" s="607"/>
    </row>
    <row r="231" spans="8:8" s="451" customFormat="1">
      <c r="H231" s="607"/>
    </row>
    <row r="232" spans="8:8" s="451" customFormat="1">
      <c r="H232" s="607"/>
    </row>
    <row r="233" spans="8:8" s="451" customFormat="1">
      <c r="H233" s="607"/>
    </row>
    <row r="234" spans="8:8" s="451" customFormat="1">
      <c r="H234" s="607"/>
    </row>
    <row r="235" spans="8:8" s="451" customFormat="1">
      <c r="H235" s="607"/>
    </row>
    <row r="236" spans="8:8" s="451" customFormat="1">
      <c r="H236" s="607"/>
    </row>
    <row r="237" spans="8:8" s="451" customFormat="1">
      <c r="H237" s="607"/>
    </row>
    <row r="238" spans="8:8" s="451" customFormat="1">
      <c r="H238" s="607"/>
    </row>
    <row r="239" spans="8:8" s="451" customFormat="1">
      <c r="H239" s="607"/>
    </row>
    <row r="240" spans="8:8" s="451" customFormat="1">
      <c r="H240" s="607"/>
    </row>
    <row r="241" spans="8:8" s="451" customFormat="1">
      <c r="H241" s="607"/>
    </row>
    <row r="242" spans="8:8" s="451" customFormat="1">
      <c r="H242" s="607"/>
    </row>
    <row r="243" spans="8:8" s="451" customFormat="1">
      <c r="H243" s="607"/>
    </row>
    <row r="244" spans="8:8" s="451" customFormat="1">
      <c r="H244" s="607"/>
    </row>
    <row r="245" spans="8:8" s="451" customFormat="1">
      <c r="H245" s="607"/>
    </row>
    <row r="246" spans="8:8" s="451" customFormat="1">
      <c r="H246" s="607"/>
    </row>
    <row r="247" spans="8:8" s="451" customFormat="1">
      <c r="H247" s="607"/>
    </row>
    <row r="248" spans="8:8" s="451" customFormat="1">
      <c r="H248" s="607"/>
    </row>
    <row r="249" spans="8:8" s="451" customFormat="1">
      <c r="H249" s="607"/>
    </row>
    <row r="250" spans="8:8" s="451" customFormat="1">
      <c r="H250" s="607"/>
    </row>
    <row r="251" spans="8:8" s="451" customFormat="1">
      <c r="H251" s="607"/>
    </row>
    <row r="252" spans="8:8" s="451" customFormat="1">
      <c r="H252" s="607"/>
    </row>
    <row r="253" spans="8:8" s="451" customFormat="1">
      <c r="H253" s="607"/>
    </row>
    <row r="254" spans="8:8" s="451" customFormat="1">
      <c r="H254" s="607"/>
    </row>
    <row r="255" spans="8:8" s="451" customFormat="1">
      <c r="H255" s="607"/>
    </row>
    <row r="256" spans="8:8" s="451" customFormat="1">
      <c r="H256" s="607"/>
    </row>
    <row r="257" spans="8:8" s="451" customFormat="1">
      <c r="H257" s="607"/>
    </row>
    <row r="258" spans="8:8" s="451" customFormat="1">
      <c r="H258" s="607"/>
    </row>
    <row r="259" spans="8:8" s="451" customFormat="1">
      <c r="H259" s="607"/>
    </row>
    <row r="260" spans="8:8" s="451" customFormat="1">
      <c r="H260" s="607"/>
    </row>
    <row r="261" spans="8:8" s="451" customFormat="1">
      <c r="H261" s="607"/>
    </row>
    <row r="262" spans="8:8" s="451" customFormat="1">
      <c r="H262" s="607"/>
    </row>
    <row r="263" spans="8:8" s="451" customFormat="1">
      <c r="H263" s="607"/>
    </row>
    <row r="264" spans="8:8" s="451" customFormat="1">
      <c r="H264" s="607"/>
    </row>
    <row r="265" spans="8:8" s="451" customFormat="1">
      <c r="H265" s="607"/>
    </row>
    <row r="266" spans="8:8" s="451" customFormat="1">
      <c r="H266" s="607"/>
    </row>
    <row r="267" spans="8:8" s="451" customFormat="1">
      <c r="H267" s="607"/>
    </row>
    <row r="268" spans="8:8" s="451" customFormat="1">
      <c r="H268" s="607"/>
    </row>
    <row r="269" spans="8:8" s="451" customFormat="1">
      <c r="H269" s="607"/>
    </row>
    <row r="270" spans="8:8" s="451" customFormat="1">
      <c r="H270" s="607"/>
    </row>
    <row r="271" spans="8:8" s="451" customFormat="1">
      <c r="H271" s="607"/>
    </row>
    <row r="272" spans="8:8" s="451" customFormat="1">
      <c r="H272" s="607"/>
    </row>
    <row r="273" spans="8:8" s="451" customFormat="1">
      <c r="H273" s="607"/>
    </row>
    <row r="274" spans="8:8" s="451" customFormat="1">
      <c r="H274" s="607"/>
    </row>
    <row r="275" spans="8:8" s="451" customFormat="1">
      <c r="H275" s="607"/>
    </row>
    <row r="276" spans="8:8" s="451" customFormat="1">
      <c r="H276" s="607"/>
    </row>
    <row r="277" spans="8:8" s="451" customFormat="1">
      <c r="H277" s="607"/>
    </row>
    <row r="278" spans="8:8" s="451" customFormat="1">
      <c r="H278" s="607"/>
    </row>
    <row r="279" spans="8:8" s="451" customFormat="1">
      <c r="H279" s="607"/>
    </row>
    <row r="280" spans="8:8" s="451" customFormat="1">
      <c r="H280" s="607"/>
    </row>
    <row r="281" spans="8:8" s="451" customFormat="1">
      <c r="H281" s="607"/>
    </row>
    <row r="282" spans="8:8" s="451" customFormat="1">
      <c r="H282" s="607"/>
    </row>
    <row r="283" spans="8:8" s="451" customFormat="1">
      <c r="H283" s="607"/>
    </row>
    <row r="284" spans="8:8" s="451" customFormat="1">
      <c r="H284" s="607"/>
    </row>
    <row r="285" spans="8:8" s="451" customFormat="1">
      <c r="H285" s="607"/>
    </row>
    <row r="286" spans="8:8" s="451" customFormat="1">
      <c r="H286" s="607"/>
    </row>
    <row r="287" spans="8:8" s="451" customFormat="1">
      <c r="H287" s="607"/>
    </row>
    <row r="288" spans="8:8" s="451" customFormat="1">
      <c r="H288" s="607"/>
    </row>
    <row r="289" spans="8:8" s="451" customFormat="1">
      <c r="H289" s="607"/>
    </row>
    <row r="290" spans="8:8" s="451" customFormat="1">
      <c r="H290" s="607"/>
    </row>
    <row r="291" spans="8:8" s="451" customFormat="1">
      <c r="H291" s="607"/>
    </row>
    <row r="292" spans="8:8" s="451" customFormat="1">
      <c r="H292" s="607"/>
    </row>
    <row r="293" spans="8:8" s="451" customFormat="1">
      <c r="H293" s="607"/>
    </row>
    <row r="294" spans="8:8" s="451" customFormat="1">
      <c r="H294" s="607"/>
    </row>
    <row r="295" spans="8:8" s="451" customFormat="1">
      <c r="H295" s="607"/>
    </row>
    <row r="296" spans="8:8" s="451" customFormat="1">
      <c r="H296" s="607"/>
    </row>
    <row r="297" spans="8:8" s="451" customFormat="1">
      <c r="H297" s="607"/>
    </row>
    <row r="298" spans="8:8" s="451" customFormat="1">
      <c r="H298" s="607"/>
    </row>
    <row r="299" spans="8:8" s="451" customFormat="1">
      <c r="H299" s="607"/>
    </row>
    <row r="300" spans="8:8" s="451" customFormat="1">
      <c r="H300" s="607"/>
    </row>
    <row r="301" spans="8:8" s="451" customFormat="1">
      <c r="H301" s="607"/>
    </row>
    <row r="302" spans="8:8" s="451" customFormat="1">
      <c r="H302" s="607"/>
    </row>
    <row r="303" spans="8:8" s="451" customFormat="1">
      <c r="H303" s="607"/>
    </row>
    <row r="304" spans="8:8" s="451" customFormat="1">
      <c r="H304" s="607"/>
    </row>
    <row r="305" spans="8:8" s="451" customFormat="1">
      <c r="H305" s="607"/>
    </row>
    <row r="306" spans="8:8" s="451" customFormat="1">
      <c r="H306" s="607"/>
    </row>
    <row r="307" spans="8:8" s="451" customFormat="1">
      <c r="H307" s="607"/>
    </row>
    <row r="308" spans="8:8" s="451" customFormat="1">
      <c r="H308" s="607"/>
    </row>
    <row r="309" spans="8:8" s="451" customFormat="1">
      <c r="H309" s="607"/>
    </row>
    <row r="310" spans="8:8" s="451" customFormat="1">
      <c r="H310" s="607"/>
    </row>
    <row r="311" spans="8:8" s="451" customFormat="1">
      <c r="H311" s="607"/>
    </row>
    <row r="312" spans="8:8" s="451" customFormat="1">
      <c r="H312" s="607"/>
    </row>
    <row r="313" spans="8:8" s="451" customFormat="1">
      <c r="H313" s="607"/>
    </row>
    <row r="314" spans="8:8" s="451" customFormat="1">
      <c r="H314" s="607"/>
    </row>
    <row r="315" spans="8:8" s="451" customFormat="1">
      <c r="H315" s="607"/>
    </row>
    <row r="316" spans="8:8" s="451" customFormat="1">
      <c r="H316" s="607"/>
    </row>
    <row r="317" spans="8:8" s="451" customFormat="1">
      <c r="H317" s="607"/>
    </row>
    <row r="318" spans="8:8" s="451" customFormat="1">
      <c r="H318" s="607"/>
    </row>
    <row r="319" spans="8:8" s="451" customFormat="1">
      <c r="H319" s="607"/>
    </row>
    <row r="320" spans="8:8" s="451" customFormat="1">
      <c r="H320" s="607"/>
    </row>
    <row r="321" spans="8:8" s="451" customFormat="1">
      <c r="H321" s="607"/>
    </row>
    <row r="322" spans="8:8" s="451" customFormat="1">
      <c r="H322" s="607"/>
    </row>
    <row r="323" spans="8:8" s="451" customFormat="1">
      <c r="H323" s="607"/>
    </row>
    <row r="324" spans="8:8" s="451" customFormat="1">
      <c r="H324" s="607"/>
    </row>
    <row r="325" spans="8:8" s="451" customFormat="1">
      <c r="H325" s="607"/>
    </row>
    <row r="326" spans="8:8" s="451" customFormat="1">
      <c r="H326" s="607"/>
    </row>
    <row r="327" spans="8:8" s="451" customFormat="1">
      <c r="H327" s="607"/>
    </row>
    <row r="328" spans="8:8" s="451" customFormat="1">
      <c r="H328" s="607"/>
    </row>
    <row r="329" spans="8:8" s="451" customFormat="1">
      <c r="H329" s="607"/>
    </row>
    <row r="330" spans="8:8" s="451" customFormat="1">
      <c r="H330" s="607"/>
    </row>
    <row r="331" spans="8:8" s="451" customFormat="1">
      <c r="H331" s="607"/>
    </row>
    <row r="332" spans="8:8" s="451" customFormat="1">
      <c r="H332" s="607"/>
    </row>
    <row r="333" spans="8:8" s="451" customFormat="1">
      <c r="H333" s="607"/>
    </row>
    <row r="334" spans="8:8" s="451" customFormat="1">
      <c r="H334" s="607"/>
    </row>
    <row r="335" spans="8:8" s="451" customFormat="1">
      <c r="H335" s="607"/>
    </row>
    <row r="336" spans="8:8" s="451" customFormat="1">
      <c r="H336" s="607"/>
    </row>
    <row r="337" spans="8:8" s="451" customFormat="1">
      <c r="H337" s="607"/>
    </row>
    <row r="338" spans="8:8" s="451" customFormat="1">
      <c r="H338" s="607"/>
    </row>
    <row r="339" spans="8:8" s="451" customFormat="1">
      <c r="H339" s="607"/>
    </row>
    <row r="340" spans="8:8" s="451" customFormat="1">
      <c r="H340" s="607"/>
    </row>
    <row r="341" spans="8:8" s="451" customFormat="1">
      <c r="H341" s="607"/>
    </row>
    <row r="342" spans="8:8" s="451" customFormat="1">
      <c r="H342" s="607"/>
    </row>
    <row r="343" spans="8:8" s="451" customFormat="1">
      <c r="H343" s="607"/>
    </row>
    <row r="344" spans="8:8" s="451" customFormat="1">
      <c r="H344" s="607"/>
    </row>
    <row r="345" spans="8:8" s="451" customFormat="1">
      <c r="H345" s="607"/>
    </row>
    <row r="346" spans="8:8" s="451" customFormat="1">
      <c r="H346" s="607"/>
    </row>
    <row r="347" spans="8:8" s="451" customFormat="1">
      <c r="H347" s="607"/>
    </row>
    <row r="348" spans="8:8" s="451" customFormat="1">
      <c r="H348" s="607"/>
    </row>
    <row r="349" spans="8:8" s="451" customFormat="1">
      <c r="H349" s="607"/>
    </row>
    <row r="350" spans="8:8" s="451" customFormat="1">
      <c r="H350" s="607"/>
    </row>
    <row r="351" spans="8:8" s="451" customFormat="1">
      <c r="H351" s="607"/>
    </row>
    <row r="352" spans="8:8" s="451" customFormat="1">
      <c r="H352" s="607"/>
    </row>
    <row r="353" spans="8:8" s="451" customFormat="1">
      <c r="H353" s="607"/>
    </row>
    <row r="354" spans="8:8" s="451" customFormat="1">
      <c r="H354" s="607"/>
    </row>
    <row r="355" spans="8:8" s="451" customFormat="1">
      <c r="H355" s="607"/>
    </row>
    <row r="356" spans="8:8" s="451" customFormat="1">
      <c r="H356" s="607"/>
    </row>
    <row r="357" spans="8:8" s="451" customFormat="1">
      <c r="H357" s="607"/>
    </row>
    <row r="358" spans="8:8" s="451" customFormat="1">
      <c r="H358" s="607"/>
    </row>
    <row r="359" spans="8:8" s="451" customFormat="1">
      <c r="H359" s="607"/>
    </row>
    <row r="360" spans="8:8" s="451" customFormat="1">
      <c r="H360" s="607"/>
    </row>
    <row r="361" spans="8:8" s="451" customFormat="1">
      <c r="H361" s="607"/>
    </row>
    <row r="362" spans="8:8" s="451" customFormat="1">
      <c r="H362" s="607"/>
    </row>
    <row r="363" spans="8:8" s="451" customFormat="1">
      <c r="H363" s="607"/>
    </row>
    <row r="364" spans="8:8" s="451" customFormat="1">
      <c r="H364" s="607"/>
    </row>
    <row r="365" spans="8:8" s="451" customFormat="1">
      <c r="H365" s="607"/>
    </row>
    <row r="366" spans="8:8" s="451" customFormat="1">
      <c r="H366" s="607"/>
    </row>
    <row r="367" spans="8:8" s="451" customFormat="1">
      <c r="H367" s="607"/>
    </row>
    <row r="368" spans="8:8" s="451" customFormat="1">
      <c r="H368" s="607"/>
    </row>
    <row r="369" spans="8:8" s="451" customFormat="1">
      <c r="H369" s="607"/>
    </row>
    <row r="370" spans="8:8" s="451" customFormat="1">
      <c r="H370" s="607"/>
    </row>
    <row r="371" spans="8:8" s="451" customFormat="1">
      <c r="H371" s="607"/>
    </row>
    <row r="372" spans="8:8" s="451" customFormat="1">
      <c r="H372" s="607"/>
    </row>
    <row r="373" spans="8:8" s="451" customFormat="1">
      <c r="H373" s="607"/>
    </row>
    <row r="374" spans="8:8" s="451" customFormat="1">
      <c r="H374" s="607"/>
    </row>
    <row r="375" spans="8:8" s="451" customFormat="1">
      <c r="H375" s="607"/>
    </row>
    <row r="376" spans="8:8" s="451" customFormat="1">
      <c r="H376" s="607"/>
    </row>
    <row r="377" spans="8:8" s="451" customFormat="1">
      <c r="H377" s="607"/>
    </row>
    <row r="378" spans="8:8" s="451" customFormat="1">
      <c r="H378" s="607"/>
    </row>
    <row r="379" spans="8:8" s="451" customFormat="1">
      <c r="H379" s="607"/>
    </row>
    <row r="380" spans="8:8" s="451" customFormat="1">
      <c r="H380" s="607"/>
    </row>
    <row r="381" spans="8:8" s="451" customFormat="1">
      <c r="H381" s="607"/>
    </row>
    <row r="382" spans="8:8" s="451" customFormat="1">
      <c r="H382" s="607"/>
    </row>
    <row r="383" spans="8:8" s="451" customFormat="1">
      <c r="H383" s="607"/>
    </row>
    <row r="384" spans="8:8" s="451" customFormat="1">
      <c r="H384" s="607"/>
    </row>
    <row r="385" spans="8:8" s="451" customFormat="1">
      <c r="H385" s="607"/>
    </row>
    <row r="386" spans="8:8" s="451" customFormat="1">
      <c r="H386" s="607"/>
    </row>
    <row r="387" spans="8:8" s="451" customFormat="1">
      <c r="H387" s="607"/>
    </row>
    <row r="388" spans="8:8" s="451" customFormat="1">
      <c r="H388" s="607"/>
    </row>
    <row r="389" spans="8:8" s="451" customFormat="1">
      <c r="H389" s="607"/>
    </row>
    <row r="390" spans="8:8" s="451" customFormat="1">
      <c r="H390" s="607"/>
    </row>
    <row r="391" spans="8:8" s="451" customFormat="1">
      <c r="H391" s="607"/>
    </row>
    <row r="392" spans="8:8" s="451" customFormat="1">
      <c r="H392" s="607"/>
    </row>
    <row r="393" spans="8:8" s="451" customFormat="1">
      <c r="H393" s="607"/>
    </row>
    <row r="394" spans="8:8" s="451" customFormat="1">
      <c r="H394" s="607"/>
    </row>
    <row r="395" spans="8:8" s="451" customFormat="1">
      <c r="H395" s="607"/>
    </row>
    <row r="396" spans="8:8" s="451" customFormat="1">
      <c r="H396" s="607"/>
    </row>
    <row r="397" spans="8:8" s="451" customFormat="1">
      <c r="H397" s="607"/>
    </row>
    <row r="398" spans="8:8" s="451" customFormat="1">
      <c r="H398" s="607"/>
    </row>
    <row r="399" spans="8:8" s="451" customFormat="1">
      <c r="H399" s="607"/>
    </row>
    <row r="400" spans="8:8" s="451" customFormat="1">
      <c r="H400" s="607"/>
    </row>
    <row r="401" spans="8:8" s="451" customFormat="1">
      <c r="H401" s="607"/>
    </row>
    <row r="402" spans="8:8" s="451" customFormat="1">
      <c r="H402" s="607"/>
    </row>
    <row r="403" spans="8:8" s="451" customFormat="1">
      <c r="H403" s="607"/>
    </row>
    <row r="404" spans="8:8" s="451" customFormat="1">
      <c r="H404" s="607"/>
    </row>
    <row r="405" spans="8:8" s="451" customFormat="1">
      <c r="H405" s="607"/>
    </row>
    <row r="406" spans="8:8" s="451" customFormat="1">
      <c r="H406" s="607"/>
    </row>
    <row r="407" spans="8:8" s="451" customFormat="1">
      <c r="H407" s="607"/>
    </row>
    <row r="408" spans="8:8" s="451" customFormat="1">
      <c r="H408" s="607"/>
    </row>
    <row r="409" spans="8:8" s="451" customFormat="1">
      <c r="H409" s="607"/>
    </row>
    <row r="410" spans="8:8" s="451" customFormat="1">
      <c r="H410" s="607"/>
    </row>
    <row r="411" spans="8:8" s="451" customFormat="1">
      <c r="H411" s="607"/>
    </row>
    <row r="412" spans="8:8" s="451" customFormat="1">
      <c r="H412" s="607"/>
    </row>
    <row r="413" spans="8:8" s="451" customFormat="1">
      <c r="H413" s="607"/>
    </row>
    <row r="414" spans="8:8" s="451" customFormat="1">
      <c r="H414" s="607"/>
    </row>
    <row r="415" spans="8:8" s="451" customFormat="1">
      <c r="H415" s="607"/>
    </row>
    <row r="416" spans="8:8" s="451" customFormat="1">
      <c r="H416" s="607"/>
    </row>
    <row r="417" spans="8:8" s="451" customFormat="1">
      <c r="H417" s="607"/>
    </row>
    <row r="418" spans="8:8" s="451" customFormat="1">
      <c r="H418" s="607"/>
    </row>
    <row r="419" spans="8:8" s="451" customFormat="1">
      <c r="H419" s="607"/>
    </row>
    <row r="420" spans="8:8" s="451" customFormat="1">
      <c r="H420" s="607"/>
    </row>
    <row r="421" spans="8:8" s="451" customFormat="1">
      <c r="H421" s="607"/>
    </row>
    <row r="422" spans="8:8" s="451" customFormat="1">
      <c r="H422" s="607"/>
    </row>
    <row r="423" spans="8:8" s="451" customFormat="1">
      <c r="H423" s="607"/>
    </row>
    <row r="424" spans="8:8" s="451" customFormat="1">
      <c r="H424" s="607"/>
    </row>
    <row r="425" spans="8:8" s="451" customFormat="1">
      <c r="H425" s="607"/>
    </row>
    <row r="426" spans="8:8" s="451" customFormat="1">
      <c r="H426" s="607"/>
    </row>
    <row r="427" spans="8:8" s="451" customFormat="1">
      <c r="H427" s="607"/>
    </row>
    <row r="428" spans="8:8" s="451" customFormat="1">
      <c r="H428" s="607"/>
    </row>
    <row r="429" spans="8:8" s="451" customFormat="1">
      <c r="H429" s="607"/>
    </row>
    <row r="430" spans="8:8" s="451" customFormat="1">
      <c r="H430" s="607"/>
    </row>
    <row r="431" spans="8:8" s="451" customFormat="1">
      <c r="H431" s="607"/>
    </row>
    <row r="432" spans="8:8" s="451" customFormat="1">
      <c r="H432" s="607"/>
    </row>
    <row r="433" spans="8:8" s="451" customFormat="1">
      <c r="H433" s="607"/>
    </row>
    <row r="434" spans="8:8" s="451" customFormat="1">
      <c r="H434" s="607"/>
    </row>
    <row r="435" spans="8:8" s="451" customFormat="1">
      <c r="H435" s="607"/>
    </row>
    <row r="436" spans="8:8" s="451" customFormat="1">
      <c r="H436" s="607"/>
    </row>
    <row r="437" spans="8:8" s="451" customFormat="1">
      <c r="H437" s="607"/>
    </row>
    <row r="438" spans="8:8" s="451" customFormat="1">
      <c r="H438" s="607"/>
    </row>
    <row r="439" spans="8:8" s="451" customFormat="1">
      <c r="H439" s="607"/>
    </row>
    <row r="440" spans="8:8" s="451" customFormat="1">
      <c r="H440" s="607"/>
    </row>
    <row r="441" spans="8:8" s="451" customFormat="1">
      <c r="H441" s="607"/>
    </row>
    <row r="442" spans="8:8" s="451" customFormat="1">
      <c r="H442" s="607"/>
    </row>
    <row r="443" spans="8:8" s="451" customFormat="1">
      <c r="H443" s="607"/>
    </row>
    <row r="444" spans="8:8" s="451" customFormat="1">
      <c r="H444" s="607"/>
    </row>
    <row r="445" spans="8:8" s="451" customFormat="1">
      <c r="H445" s="607"/>
    </row>
    <row r="446" spans="8:8" s="451" customFormat="1">
      <c r="H446" s="607"/>
    </row>
    <row r="447" spans="8:8" s="451" customFormat="1">
      <c r="H447" s="607"/>
    </row>
    <row r="448" spans="8:8" s="451" customFormat="1">
      <c r="H448" s="607"/>
    </row>
    <row r="449" spans="8:8" s="451" customFormat="1">
      <c r="H449" s="607"/>
    </row>
    <row r="450" spans="8:8" s="451" customFormat="1">
      <c r="H450" s="607"/>
    </row>
    <row r="451" spans="8:8" s="451" customFormat="1">
      <c r="H451" s="607"/>
    </row>
    <row r="452" spans="8:8" s="451" customFormat="1">
      <c r="H452" s="607"/>
    </row>
    <row r="453" spans="8:8" s="451" customFormat="1">
      <c r="H453" s="607"/>
    </row>
    <row r="454" spans="8:8" s="451" customFormat="1">
      <c r="H454" s="607"/>
    </row>
    <row r="455" spans="8:8" s="451" customFormat="1">
      <c r="H455" s="607"/>
    </row>
    <row r="456" spans="8:8" s="451" customFormat="1">
      <c r="H456" s="607"/>
    </row>
    <row r="457" spans="8:8" s="451" customFormat="1">
      <c r="H457" s="607"/>
    </row>
    <row r="458" spans="8:8" s="451" customFormat="1">
      <c r="H458" s="607"/>
    </row>
    <row r="459" spans="8:8" s="451" customFormat="1">
      <c r="H459" s="607"/>
    </row>
    <row r="460" spans="8:8" s="451" customFormat="1">
      <c r="H460" s="607"/>
    </row>
    <row r="461" spans="8:8" s="451" customFormat="1">
      <c r="H461" s="607"/>
    </row>
    <row r="462" spans="8:8" s="451" customFormat="1">
      <c r="H462" s="607"/>
    </row>
    <row r="463" spans="8:8" s="451" customFormat="1">
      <c r="H463" s="607"/>
    </row>
    <row r="464" spans="8:8" s="451" customFormat="1">
      <c r="H464" s="607"/>
    </row>
    <row r="465" spans="8:8" s="451" customFormat="1">
      <c r="H465" s="607"/>
    </row>
    <row r="466" spans="8:8" s="451" customFormat="1">
      <c r="H466" s="607"/>
    </row>
    <row r="467" spans="8:8" s="451" customFormat="1">
      <c r="H467" s="607"/>
    </row>
    <row r="468" spans="8:8" s="451" customFormat="1">
      <c r="H468" s="607"/>
    </row>
    <row r="469" spans="8:8" s="451" customFormat="1">
      <c r="H469" s="607"/>
    </row>
    <row r="470" spans="8:8" s="451" customFormat="1">
      <c r="H470" s="607"/>
    </row>
    <row r="471" spans="8:8" s="451" customFormat="1">
      <c r="H471" s="607"/>
    </row>
    <row r="472" spans="8:8" s="451" customFormat="1">
      <c r="H472" s="607"/>
    </row>
    <row r="473" spans="8:8" s="451" customFormat="1">
      <c r="H473" s="607"/>
    </row>
    <row r="474" spans="8:8" s="451" customFormat="1">
      <c r="H474" s="607"/>
    </row>
    <row r="475" spans="8:8" s="451" customFormat="1">
      <c r="H475" s="607"/>
    </row>
    <row r="476" spans="8:8" s="451" customFormat="1">
      <c r="H476" s="607"/>
    </row>
    <row r="477" spans="8:8" s="451" customFormat="1">
      <c r="H477" s="607"/>
    </row>
    <row r="478" spans="8:8" s="451" customFormat="1">
      <c r="H478" s="607"/>
    </row>
    <row r="479" spans="8:8" s="451" customFormat="1">
      <c r="H479" s="607"/>
    </row>
    <row r="480" spans="8:8" s="451" customFormat="1">
      <c r="H480" s="607"/>
    </row>
    <row r="481" spans="8:8" s="451" customFormat="1">
      <c r="H481" s="607"/>
    </row>
    <row r="482" spans="8:8" s="451" customFormat="1">
      <c r="H482" s="607"/>
    </row>
    <row r="483" spans="8:8" s="451" customFormat="1">
      <c r="H483" s="607"/>
    </row>
    <row r="484" spans="8:8" s="451" customFormat="1">
      <c r="H484" s="607"/>
    </row>
    <row r="485" spans="8:8" s="451" customFormat="1">
      <c r="H485" s="607"/>
    </row>
    <row r="486" spans="8:8" s="451" customFormat="1">
      <c r="H486" s="607"/>
    </row>
    <row r="487" spans="8:8" s="451" customFormat="1">
      <c r="H487" s="607"/>
    </row>
    <row r="488" spans="8:8" s="451" customFormat="1">
      <c r="H488" s="607"/>
    </row>
    <row r="489" spans="8:8" s="451" customFormat="1">
      <c r="H489" s="607"/>
    </row>
    <row r="490" spans="8:8" s="451" customFormat="1">
      <c r="H490" s="607"/>
    </row>
    <row r="491" spans="8:8" s="451" customFormat="1">
      <c r="H491" s="607"/>
    </row>
    <row r="492" spans="8:8" s="451" customFormat="1">
      <c r="H492" s="607"/>
    </row>
    <row r="493" spans="8:8" s="451" customFormat="1">
      <c r="H493" s="607"/>
    </row>
    <row r="494" spans="8:8" s="451" customFormat="1">
      <c r="H494" s="607"/>
    </row>
    <row r="495" spans="8:8" s="451" customFormat="1">
      <c r="H495" s="607"/>
    </row>
    <row r="496" spans="8:8" s="451" customFormat="1">
      <c r="H496" s="607"/>
    </row>
    <row r="497" spans="8:8" s="451" customFormat="1">
      <c r="H497" s="607"/>
    </row>
    <row r="498" spans="8:8" s="451" customFormat="1">
      <c r="H498" s="607"/>
    </row>
    <row r="499" spans="8:8" s="451" customFormat="1">
      <c r="H499" s="607"/>
    </row>
    <row r="500" spans="8:8" s="451" customFormat="1">
      <c r="H500" s="607"/>
    </row>
    <row r="501" spans="8:8" s="451" customFormat="1">
      <c r="H501" s="607"/>
    </row>
    <row r="502" spans="8:8" s="451" customFormat="1">
      <c r="H502" s="607"/>
    </row>
    <row r="503" spans="8:8" s="451" customFormat="1">
      <c r="H503" s="607"/>
    </row>
    <row r="504" spans="8:8" s="451" customFormat="1">
      <c r="H504" s="607"/>
    </row>
    <row r="505" spans="8:8" s="451" customFormat="1">
      <c r="H505" s="607"/>
    </row>
    <row r="506" spans="8:8" s="451" customFormat="1">
      <c r="H506" s="607"/>
    </row>
    <row r="507" spans="8:8" s="451" customFormat="1">
      <c r="H507" s="607"/>
    </row>
    <row r="508" spans="8:8" s="451" customFormat="1">
      <c r="H508" s="607"/>
    </row>
    <row r="509" spans="8:8" s="451" customFormat="1">
      <c r="H509" s="607"/>
    </row>
    <row r="510" spans="8:8" s="451" customFormat="1">
      <c r="H510" s="607"/>
    </row>
    <row r="511" spans="8:8" s="451" customFormat="1">
      <c r="H511" s="607"/>
    </row>
    <row r="512" spans="8:8" s="451" customFormat="1">
      <c r="H512" s="607"/>
    </row>
    <row r="513" spans="8:8" s="451" customFormat="1">
      <c r="H513" s="607"/>
    </row>
    <row r="514" spans="8:8" s="451" customFormat="1">
      <c r="H514" s="607"/>
    </row>
    <row r="515" spans="8:8" s="451" customFormat="1">
      <c r="H515" s="607"/>
    </row>
    <row r="516" spans="8:8" s="451" customFormat="1">
      <c r="H516" s="607"/>
    </row>
    <row r="517" spans="8:8" s="451" customFormat="1">
      <c r="H517" s="607"/>
    </row>
    <row r="518" spans="8:8" s="451" customFormat="1">
      <c r="H518" s="607"/>
    </row>
    <row r="519" spans="8:8" s="451" customFormat="1">
      <c r="H519" s="607"/>
    </row>
    <row r="520" spans="8:8" s="451" customFormat="1">
      <c r="H520" s="607"/>
    </row>
    <row r="521" spans="8:8" s="451" customFormat="1">
      <c r="H521" s="607"/>
    </row>
    <row r="522" spans="8:8" s="451" customFormat="1">
      <c r="H522" s="607"/>
    </row>
    <row r="523" spans="8:8" s="451" customFormat="1">
      <c r="H523" s="607"/>
    </row>
    <row r="524" spans="8:8" s="451" customFormat="1">
      <c r="H524" s="607"/>
    </row>
    <row r="525" spans="8:8" s="451" customFormat="1">
      <c r="H525" s="607"/>
    </row>
    <row r="526" spans="8:8" s="451" customFormat="1">
      <c r="H526" s="607"/>
    </row>
    <row r="527" spans="8:8" s="451" customFormat="1">
      <c r="H527" s="607"/>
    </row>
    <row r="528" spans="8:8" s="451" customFormat="1">
      <c r="H528" s="607"/>
    </row>
    <row r="529" spans="8:8" s="451" customFormat="1">
      <c r="H529" s="607"/>
    </row>
    <row r="530" spans="8:8" s="451" customFormat="1">
      <c r="H530" s="607"/>
    </row>
    <row r="531" spans="8:8" s="451" customFormat="1">
      <c r="H531" s="607"/>
    </row>
    <row r="532" spans="8:8" s="451" customFormat="1">
      <c r="H532" s="607"/>
    </row>
    <row r="533" spans="8:8" s="451" customFormat="1">
      <c r="H533" s="607"/>
    </row>
    <row r="534" spans="8:8" s="451" customFormat="1">
      <c r="H534" s="607"/>
    </row>
    <row r="535" spans="8:8" s="451" customFormat="1">
      <c r="H535" s="607"/>
    </row>
    <row r="536" spans="8:8" s="451" customFormat="1">
      <c r="H536" s="607"/>
    </row>
    <row r="537" spans="8:8" s="451" customFormat="1">
      <c r="H537" s="607"/>
    </row>
    <row r="538" spans="8:8" s="451" customFormat="1">
      <c r="H538" s="607"/>
    </row>
    <row r="539" spans="8:8" s="451" customFormat="1">
      <c r="H539" s="607"/>
    </row>
    <row r="540" spans="8:8" s="451" customFormat="1">
      <c r="H540" s="607"/>
    </row>
    <row r="541" spans="8:8" s="451" customFormat="1">
      <c r="H541" s="607"/>
    </row>
    <row r="542" spans="8:8" s="451" customFormat="1">
      <c r="H542" s="607"/>
    </row>
    <row r="543" spans="8:8" s="451" customFormat="1">
      <c r="H543" s="607"/>
    </row>
    <row r="544" spans="8:8" s="451" customFormat="1">
      <c r="H544" s="607"/>
    </row>
    <row r="545" spans="8:8" s="451" customFormat="1">
      <c r="H545" s="607"/>
    </row>
    <row r="546" spans="8:8" s="451" customFormat="1">
      <c r="H546" s="607"/>
    </row>
    <row r="547" spans="8:8" s="451" customFormat="1">
      <c r="H547" s="607"/>
    </row>
    <row r="548" spans="8:8" s="451" customFormat="1">
      <c r="H548" s="607"/>
    </row>
    <row r="549" spans="8:8" s="451" customFormat="1">
      <c r="H549" s="607"/>
    </row>
    <row r="550" spans="8:8" s="451" customFormat="1">
      <c r="H550" s="607"/>
    </row>
    <row r="551" spans="8:8" s="451" customFormat="1">
      <c r="H551" s="607"/>
    </row>
    <row r="552" spans="8:8" s="451" customFormat="1">
      <c r="H552" s="607"/>
    </row>
    <row r="553" spans="8:8" s="451" customFormat="1">
      <c r="H553" s="607"/>
    </row>
    <row r="554" spans="8:8" s="451" customFormat="1">
      <c r="H554" s="607"/>
    </row>
    <row r="555" spans="8:8" s="451" customFormat="1">
      <c r="H555" s="607"/>
    </row>
    <row r="556" spans="8:8" s="451" customFormat="1">
      <c r="H556" s="607"/>
    </row>
    <row r="557" spans="8:8" s="451" customFormat="1">
      <c r="H557" s="607"/>
    </row>
    <row r="558" spans="8:8" s="451" customFormat="1">
      <c r="H558" s="607"/>
    </row>
    <row r="559" spans="8:8" s="451" customFormat="1">
      <c r="H559" s="607"/>
    </row>
    <row r="560" spans="8:8" s="451" customFormat="1">
      <c r="H560" s="607"/>
    </row>
    <row r="561" spans="8:8" s="451" customFormat="1">
      <c r="H561" s="607"/>
    </row>
    <row r="562" spans="8:8" s="451" customFormat="1">
      <c r="H562" s="607"/>
    </row>
    <row r="563" spans="8:8" s="451" customFormat="1">
      <c r="H563" s="607"/>
    </row>
    <row r="564" spans="8:8" s="451" customFormat="1">
      <c r="H564" s="607"/>
    </row>
    <row r="565" spans="8:8" s="451" customFormat="1">
      <c r="H565" s="607"/>
    </row>
    <row r="566" spans="8:8" s="451" customFormat="1">
      <c r="H566" s="607"/>
    </row>
    <row r="567" spans="8:8" s="451" customFormat="1">
      <c r="H567" s="607"/>
    </row>
    <row r="568" spans="8:8" s="451" customFormat="1">
      <c r="H568" s="607"/>
    </row>
    <row r="569" spans="8:8" s="451" customFormat="1">
      <c r="H569" s="607"/>
    </row>
    <row r="570" spans="8:8" s="451" customFormat="1">
      <c r="H570" s="607"/>
    </row>
    <row r="571" spans="8:8" s="451" customFormat="1">
      <c r="H571" s="607"/>
    </row>
    <row r="572" spans="8:8" s="451" customFormat="1">
      <c r="H572" s="607"/>
    </row>
    <row r="573" spans="8:8" s="451" customFormat="1">
      <c r="H573" s="607"/>
    </row>
    <row r="574" spans="8:8" s="451" customFormat="1">
      <c r="H574" s="607"/>
    </row>
    <row r="575" spans="8:8" s="451" customFormat="1">
      <c r="H575" s="607"/>
    </row>
    <row r="576" spans="8:8" s="451" customFormat="1">
      <c r="H576" s="607"/>
    </row>
    <row r="577" spans="8:8" s="451" customFormat="1">
      <c r="H577" s="607"/>
    </row>
    <row r="578" spans="8:8" s="451" customFormat="1">
      <c r="H578" s="607"/>
    </row>
    <row r="579" spans="8:8" s="451" customFormat="1">
      <c r="H579" s="607"/>
    </row>
    <row r="580" spans="8:8" s="451" customFormat="1">
      <c r="H580" s="607"/>
    </row>
    <row r="581" spans="8:8" s="451" customFormat="1">
      <c r="H581" s="607"/>
    </row>
    <row r="582" spans="8:8" s="451" customFormat="1">
      <c r="H582" s="607"/>
    </row>
    <row r="583" spans="8:8" s="451" customFormat="1">
      <c r="H583" s="607"/>
    </row>
    <row r="584" spans="8:8" s="451" customFormat="1">
      <c r="H584" s="607"/>
    </row>
    <row r="585" spans="8:8" s="451" customFormat="1">
      <c r="H585" s="607"/>
    </row>
    <row r="586" spans="8:8" s="451" customFormat="1">
      <c r="H586" s="607"/>
    </row>
    <row r="587" spans="8:8" s="451" customFormat="1">
      <c r="H587" s="607"/>
    </row>
    <row r="588" spans="8:8" s="451" customFormat="1">
      <c r="H588" s="607"/>
    </row>
    <row r="589" spans="8:8" s="451" customFormat="1">
      <c r="H589" s="607"/>
    </row>
    <row r="590" spans="8:8" s="451" customFormat="1">
      <c r="H590" s="607"/>
    </row>
    <row r="591" spans="8:8" s="451" customFormat="1">
      <c r="H591" s="607"/>
    </row>
    <row r="592" spans="8:8" s="451" customFormat="1">
      <c r="H592" s="607"/>
    </row>
    <row r="593" spans="8:8" s="451" customFormat="1">
      <c r="H593" s="607"/>
    </row>
    <row r="594" spans="8:8" s="451" customFormat="1">
      <c r="H594" s="607"/>
    </row>
    <row r="595" spans="8:8" s="451" customFormat="1">
      <c r="H595" s="607"/>
    </row>
    <row r="596" spans="8:8" s="451" customFormat="1">
      <c r="H596" s="607"/>
    </row>
    <row r="597" spans="8:8" s="451" customFormat="1">
      <c r="H597" s="607"/>
    </row>
    <row r="598" spans="8:8" s="451" customFormat="1">
      <c r="H598" s="607"/>
    </row>
    <row r="599" spans="8:8" s="451" customFormat="1">
      <c r="H599" s="607"/>
    </row>
    <row r="600" spans="8:8" s="451" customFormat="1">
      <c r="H600" s="607"/>
    </row>
    <row r="601" spans="8:8" s="451" customFormat="1">
      <c r="H601" s="607"/>
    </row>
    <row r="602" spans="8:8" s="451" customFormat="1">
      <c r="H602" s="607"/>
    </row>
    <row r="603" spans="8:8" s="451" customFormat="1">
      <c r="H603" s="607"/>
    </row>
    <row r="604" spans="8:8" s="451" customFormat="1">
      <c r="H604" s="607"/>
    </row>
    <row r="605" spans="8:8" s="451" customFormat="1">
      <c r="H605" s="607"/>
    </row>
    <row r="606" spans="8:8" s="451" customFormat="1">
      <c r="H606" s="607"/>
    </row>
    <row r="607" spans="8:8" s="451" customFormat="1">
      <c r="H607" s="607"/>
    </row>
    <row r="608" spans="8:8" s="451" customFormat="1">
      <c r="H608" s="607"/>
    </row>
    <row r="609" spans="8:8" s="451" customFormat="1">
      <c r="H609" s="607"/>
    </row>
    <row r="610" spans="8:8" s="451" customFormat="1">
      <c r="H610" s="607"/>
    </row>
    <row r="611" spans="8:8" s="451" customFormat="1">
      <c r="H611" s="607"/>
    </row>
    <row r="612" spans="8:8" s="451" customFormat="1">
      <c r="H612" s="607"/>
    </row>
    <row r="613" spans="8:8" s="451" customFormat="1">
      <c r="H613" s="607"/>
    </row>
    <row r="614" spans="8:8" s="451" customFormat="1">
      <c r="H614" s="607"/>
    </row>
    <row r="615" spans="8:8" s="451" customFormat="1">
      <c r="H615" s="607"/>
    </row>
    <row r="616" spans="8:8" s="451" customFormat="1">
      <c r="H616" s="607"/>
    </row>
    <row r="617" spans="8:8" s="451" customFormat="1">
      <c r="H617" s="607"/>
    </row>
    <row r="618" spans="8:8" s="451" customFormat="1">
      <c r="H618" s="607"/>
    </row>
    <row r="619" spans="8:8" s="451" customFormat="1">
      <c r="H619" s="607"/>
    </row>
    <row r="620" spans="8:8" s="451" customFormat="1">
      <c r="H620" s="607"/>
    </row>
    <row r="621" spans="8:8" s="451" customFormat="1">
      <c r="H621" s="607"/>
    </row>
    <row r="622" spans="8:8" s="451" customFormat="1">
      <c r="H622" s="607"/>
    </row>
    <row r="623" spans="8:8" s="451" customFormat="1">
      <c r="H623" s="607"/>
    </row>
    <row r="624" spans="8:8" s="451" customFormat="1">
      <c r="H624" s="607"/>
    </row>
    <row r="625" spans="8:8" s="451" customFormat="1">
      <c r="H625" s="607"/>
    </row>
    <row r="626" spans="8:8" s="451" customFormat="1">
      <c r="H626" s="607"/>
    </row>
    <row r="627" spans="8:8" s="451" customFormat="1">
      <c r="H627" s="607"/>
    </row>
    <row r="628" spans="8:8" s="451" customFormat="1">
      <c r="H628" s="607"/>
    </row>
    <row r="629" spans="8:8" s="451" customFormat="1">
      <c r="H629" s="607"/>
    </row>
    <row r="630" spans="8:8" s="451" customFormat="1">
      <c r="H630" s="607"/>
    </row>
    <row r="631" spans="8:8" s="451" customFormat="1">
      <c r="H631" s="607"/>
    </row>
    <row r="632" spans="8:8" s="451" customFormat="1">
      <c r="H632" s="607"/>
    </row>
    <row r="633" spans="8:8" s="451" customFormat="1">
      <c r="H633" s="607"/>
    </row>
    <row r="634" spans="8:8" s="451" customFormat="1">
      <c r="H634" s="607"/>
    </row>
    <row r="635" spans="8:8" s="451" customFormat="1">
      <c r="H635" s="607"/>
    </row>
    <row r="636" spans="8:8" s="451" customFormat="1">
      <c r="H636" s="607"/>
    </row>
    <row r="637" spans="8:8" s="451" customFormat="1">
      <c r="H637" s="607"/>
    </row>
    <row r="638" spans="8:8" s="451" customFormat="1">
      <c r="H638" s="607"/>
    </row>
    <row r="639" spans="8:8" s="451" customFormat="1">
      <c r="H639" s="607"/>
    </row>
    <row r="640" spans="8:8" s="451" customFormat="1">
      <c r="H640" s="607"/>
    </row>
    <row r="641" spans="8:8" s="451" customFormat="1">
      <c r="H641" s="607"/>
    </row>
    <row r="642" spans="8:8" s="451" customFormat="1">
      <c r="H642" s="607"/>
    </row>
    <row r="643" spans="8:8" s="451" customFormat="1">
      <c r="H643" s="607"/>
    </row>
    <row r="644" spans="8:8" s="451" customFormat="1">
      <c r="H644" s="607"/>
    </row>
    <row r="645" spans="8:8" s="451" customFormat="1">
      <c r="H645" s="607"/>
    </row>
    <row r="646" spans="8:8" s="451" customFormat="1">
      <c r="H646" s="607"/>
    </row>
    <row r="647" spans="8:8" s="451" customFormat="1">
      <c r="H647" s="607"/>
    </row>
    <row r="648" spans="8:8" s="451" customFormat="1">
      <c r="H648" s="607"/>
    </row>
    <row r="649" spans="8:8" s="451" customFormat="1">
      <c r="H649" s="607"/>
    </row>
    <row r="650" spans="8:8" s="451" customFormat="1">
      <c r="H650" s="607"/>
    </row>
    <row r="651" spans="8:8" s="451" customFormat="1">
      <c r="H651" s="607"/>
    </row>
    <row r="652" spans="8:8" s="451" customFormat="1">
      <c r="H652" s="607"/>
    </row>
    <row r="653" spans="8:8" s="451" customFormat="1">
      <c r="H653" s="607"/>
    </row>
    <row r="654" spans="8:8" s="451" customFormat="1">
      <c r="H654" s="607"/>
    </row>
    <row r="655" spans="8:8" s="451" customFormat="1">
      <c r="H655" s="607"/>
    </row>
    <row r="656" spans="8:8" s="451" customFormat="1">
      <c r="H656" s="607"/>
    </row>
    <row r="657" spans="8:8" s="451" customFormat="1">
      <c r="H657" s="607"/>
    </row>
    <row r="658" spans="8:8" s="451" customFormat="1">
      <c r="H658" s="607"/>
    </row>
    <row r="659" spans="8:8" s="451" customFormat="1">
      <c r="H659" s="607"/>
    </row>
    <row r="660" spans="8:8" s="451" customFormat="1">
      <c r="H660" s="607"/>
    </row>
    <row r="661" spans="8:8" s="451" customFormat="1">
      <c r="H661" s="607"/>
    </row>
    <row r="662" spans="8:8" s="451" customFormat="1">
      <c r="H662" s="607"/>
    </row>
    <row r="663" spans="8:8" s="451" customFormat="1">
      <c r="H663" s="607"/>
    </row>
    <row r="664" spans="8:8" s="451" customFormat="1">
      <c r="H664" s="607"/>
    </row>
    <row r="665" spans="8:8" s="451" customFormat="1">
      <c r="H665" s="607"/>
    </row>
    <row r="666" spans="8:8" s="451" customFormat="1">
      <c r="H666" s="607"/>
    </row>
    <row r="667" spans="8:8" s="451" customFormat="1">
      <c r="H667" s="607"/>
    </row>
    <row r="668" spans="8:8" s="451" customFormat="1">
      <c r="H668" s="607"/>
    </row>
    <row r="669" spans="8:8" s="451" customFormat="1">
      <c r="H669" s="607"/>
    </row>
    <row r="670" spans="8:8" s="451" customFormat="1">
      <c r="H670" s="607"/>
    </row>
    <row r="671" spans="8:8" s="451" customFormat="1">
      <c r="H671" s="607"/>
    </row>
    <row r="672" spans="8:8" s="451" customFormat="1">
      <c r="H672" s="607"/>
    </row>
    <row r="673" spans="8:8" s="451" customFormat="1">
      <c r="H673" s="607"/>
    </row>
    <row r="674" spans="8:8" s="451" customFormat="1">
      <c r="H674" s="607"/>
    </row>
    <row r="675" spans="8:8" s="451" customFormat="1">
      <c r="H675" s="607"/>
    </row>
    <row r="676" spans="8:8" s="451" customFormat="1">
      <c r="H676" s="607"/>
    </row>
    <row r="677" spans="8:8" s="451" customFormat="1">
      <c r="H677" s="607"/>
    </row>
    <row r="678" spans="8:8" s="451" customFormat="1">
      <c r="H678" s="607"/>
    </row>
    <row r="679" spans="8:8" s="451" customFormat="1">
      <c r="H679" s="607"/>
    </row>
    <row r="680" spans="8:8" s="451" customFormat="1">
      <c r="H680" s="607"/>
    </row>
    <row r="681" spans="8:8" s="451" customFormat="1">
      <c r="H681" s="607"/>
    </row>
    <row r="682" spans="8:8" s="451" customFormat="1">
      <c r="H682" s="607"/>
    </row>
    <row r="683" spans="8:8" s="451" customFormat="1">
      <c r="H683" s="607"/>
    </row>
    <row r="684" spans="8:8" s="451" customFormat="1">
      <c r="H684" s="607"/>
    </row>
    <row r="685" spans="8:8" s="451" customFormat="1">
      <c r="H685" s="607"/>
    </row>
    <row r="686" spans="8:8" s="451" customFormat="1">
      <c r="H686" s="607"/>
    </row>
    <row r="687" spans="8:8" s="451" customFormat="1">
      <c r="H687" s="607"/>
    </row>
    <row r="688" spans="8:8" s="451" customFormat="1">
      <c r="H688" s="607"/>
    </row>
    <row r="689" spans="8:8" s="451" customFormat="1">
      <c r="H689" s="607"/>
    </row>
    <row r="690" spans="8:8" s="451" customFormat="1">
      <c r="H690" s="607"/>
    </row>
    <row r="691" spans="8:8" s="451" customFormat="1">
      <c r="H691" s="607"/>
    </row>
    <row r="692" spans="8:8" s="451" customFormat="1">
      <c r="H692" s="607"/>
    </row>
    <row r="693" spans="8:8" s="451" customFormat="1">
      <c r="H693" s="607"/>
    </row>
    <row r="694" spans="8:8" s="451" customFormat="1">
      <c r="H694" s="607"/>
    </row>
    <row r="695" spans="8:8" s="451" customFormat="1">
      <c r="H695" s="607"/>
    </row>
    <row r="696" spans="8:8" s="451" customFormat="1">
      <c r="H696" s="607"/>
    </row>
    <row r="697" spans="8:8" s="451" customFormat="1">
      <c r="H697" s="607"/>
    </row>
    <row r="698" spans="8:8" s="451" customFormat="1">
      <c r="H698" s="607"/>
    </row>
    <row r="699" spans="8:8" s="451" customFormat="1">
      <c r="H699" s="607"/>
    </row>
    <row r="700" spans="8:8" s="451" customFormat="1">
      <c r="H700" s="607"/>
    </row>
    <row r="701" spans="8:8" s="451" customFormat="1">
      <c r="H701" s="607"/>
    </row>
    <row r="702" spans="8:8" s="451" customFormat="1">
      <c r="H702" s="607"/>
    </row>
    <row r="703" spans="8:8" s="451" customFormat="1">
      <c r="H703" s="607"/>
    </row>
    <row r="704" spans="8:8" s="451" customFormat="1">
      <c r="H704" s="607"/>
    </row>
    <row r="705" spans="8:8" s="451" customFormat="1">
      <c r="H705" s="607"/>
    </row>
    <row r="706" spans="8:8" s="451" customFormat="1">
      <c r="H706" s="607"/>
    </row>
    <row r="707" spans="8:8" s="451" customFormat="1">
      <c r="H707" s="607"/>
    </row>
    <row r="708" spans="8:8" s="451" customFormat="1">
      <c r="H708" s="607"/>
    </row>
    <row r="709" spans="8:8" s="451" customFormat="1">
      <c r="H709" s="607"/>
    </row>
    <row r="710" spans="8:8" s="451" customFormat="1">
      <c r="H710" s="607"/>
    </row>
    <row r="711" spans="8:8" s="451" customFormat="1">
      <c r="H711" s="607"/>
    </row>
    <row r="712" spans="8:8" s="451" customFormat="1">
      <c r="H712" s="607"/>
    </row>
    <row r="713" spans="8:8" s="451" customFormat="1">
      <c r="H713" s="607"/>
    </row>
    <row r="714" spans="8:8" s="451" customFormat="1">
      <c r="H714" s="607"/>
    </row>
    <row r="715" spans="8:8" s="451" customFormat="1">
      <c r="H715" s="607"/>
    </row>
    <row r="716" spans="8:8" s="451" customFormat="1">
      <c r="H716" s="607"/>
    </row>
    <row r="717" spans="8:8" s="451" customFormat="1">
      <c r="H717" s="607"/>
    </row>
    <row r="718" spans="8:8" s="451" customFormat="1">
      <c r="H718" s="607"/>
    </row>
    <row r="719" spans="8:8" s="451" customFormat="1">
      <c r="H719" s="607"/>
    </row>
    <row r="720" spans="8:8" s="451" customFormat="1">
      <c r="H720" s="607"/>
    </row>
    <row r="721" spans="8:8" s="451" customFormat="1">
      <c r="H721" s="607"/>
    </row>
    <row r="722" spans="8:8" s="451" customFormat="1">
      <c r="H722" s="607"/>
    </row>
    <row r="723" spans="8:8" s="451" customFormat="1">
      <c r="H723" s="607"/>
    </row>
    <row r="724" spans="8:8" s="451" customFormat="1">
      <c r="H724" s="607"/>
    </row>
    <row r="725" spans="8:8" s="451" customFormat="1">
      <c r="H725" s="607"/>
    </row>
    <row r="726" spans="8:8" s="451" customFormat="1">
      <c r="H726" s="607"/>
    </row>
    <row r="727" spans="8:8" s="451" customFormat="1">
      <c r="H727" s="607"/>
    </row>
    <row r="728" spans="8:8" s="451" customFormat="1">
      <c r="H728" s="607"/>
    </row>
    <row r="729" spans="8:8" s="451" customFormat="1">
      <c r="H729" s="607"/>
    </row>
    <row r="730" spans="8:8" s="451" customFormat="1">
      <c r="H730" s="607"/>
    </row>
    <row r="731" spans="8:8" s="451" customFormat="1">
      <c r="H731" s="607"/>
    </row>
    <row r="732" spans="8:8" s="451" customFormat="1">
      <c r="H732" s="607"/>
    </row>
    <row r="733" spans="8:8" s="451" customFormat="1">
      <c r="H733" s="607"/>
    </row>
    <row r="734" spans="8:8" s="451" customFormat="1">
      <c r="H734" s="607"/>
    </row>
    <row r="735" spans="8:8" s="451" customFormat="1">
      <c r="H735" s="607"/>
    </row>
    <row r="736" spans="8:8" s="451" customFormat="1">
      <c r="H736" s="607"/>
    </row>
    <row r="737" spans="8:8" s="451" customFormat="1">
      <c r="H737" s="607"/>
    </row>
    <row r="738" spans="8:8" s="451" customFormat="1">
      <c r="H738" s="607"/>
    </row>
    <row r="739" spans="8:8" s="451" customFormat="1">
      <c r="H739" s="607"/>
    </row>
    <row r="740" spans="8:8" s="451" customFormat="1">
      <c r="H740" s="607"/>
    </row>
    <row r="741" spans="8:8" s="451" customFormat="1">
      <c r="H741" s="607"/>
    </row>
    <row r="742" spans="8:8" s="451" customFormat="1">
      <c r="H742" s="607"/>
    </row>
    <row r="743" spans="8:8" s="451" customFormat="1">
      <c r="H743" s="607"/>
    </row>
    <row r="744" spans="8:8" s="451" customFormat="1">
      <c r="H744" s="607"/>
    </row>
    <row r="745" spans="8:8" s="451" customFormat="1">
      <c r="H745" s="607"/>
    </row>
    <row r="746" spans="8:8" s="451" customFormat="1">
      <c r="H746" s="607"/>
    </row>
    <row r="747" spans="8:8" s="451" customFormat="1">
      <c r="H747" s="607"/>
    </row>
    <row r="748" spans="8:8" s="451" customFormat="1">
      <c r="H748" s="607"/>
    </row>
    <row r="749" spans="8:8" s="451" customFormat="1">
      <c r="H749" s="607"/>
    </row>
    <row r="750" spans="8:8" s="451" customFormat="1">
      <c r="H750" s="607"/>
    </row>
    <row r="751" spans="8:8" s="451" customFormat="1">
      <c r="H751" s="607"/>
    </row>
    <row r="752" spans="8:8" s="451" customFormat="1">
      <c r="H752" s="607"/>
    </row>
    <row r="753" spans="8:8" s="451" customFormat="1">
      <c r="H753" s="607"/>
    </row>
    <row r="754" spans="8:8" s="451" customFormat="1">
      <c r="H754" s="607"/>
    </row>
    <row r="755" spans="8:8" s="451" customFormat="1">
      <c r="H755" s="607"/>
    </row>
    <row r="756" spans="8:8" s="451" customFormat="1">
      <c r="H756" s="607"/>
    </row>
    <row r="757" spans="8:8" s="451" customFormat="1">
      <c r="H757" s="607"/>
    </row>
    <row r="758" spans="8:8" s="451" customFormat="1">
      <c r="H758" s="607"/>
    </row>
    <row r="759" spans="8:8" s="451" customFormat="1">
      <c r="H759" s="607"/>
    </row>
    <row r="760" spans="8:8" s="451" customFormat="1">
      <c r="H760" s="607"/>
    </row>
    <row r="761" spans="8:8" s="451" customFormat="1">
      <c r="H761" s="607"/>
    </row>
    <row r="762" spans="8:8" s="451" customFormat="1">
      <c r="H762" s="607"/>
    </row>
    <row r="763" spans="8:8" s="451" customFormat="1">
      <c r="H763" s="607"/>
    </row>
    <row r="764" spans="8:8" s="451" customFormat="1">
      <c r="H764" s="607"/>
    </row>
    <row r="765" spans="8:8" s="451" customFormat="1">
      <c r="H765" s="607"/>
    </row>
    <row r="766" spans="8:8" s="451" customFormat="1">
      <c r="H766" s="607"/>
    </row>
    <row r="767" spans="8:8" s="451" customFormat="1">
      <c r="H767" s="607"/>
    </row>
    <row r="768" spans="8:8" s="451" customFormat="1">
      <c r="H768" s="607"/>
    </row>
    <row r="769" spans="8:8" s="451" customFormat="1">
      <c r="H769" s="607"/>
    </row>
    <row r="770" spans="8:8" s="451" customFormat="1">
      <c r="H770" s="607"/>
    </row>
    <row r="771" spans="8:8" s="451" customFormat="1">
      <c r="H771" s="607"/>
    </row>
    <row r="772" spans="8:8" s="451" customFormat="1">
      <c r="H772" s="607"/>
    </row>
    <row r="773" spans="8:8" s="451" customFormat="1">
      <c r="H773" s="607"/>
    </row>
    <row r="774" spans="8:8" s="451" customFormat="1">
      <c r="H774" s="607"/>
    </row>
    <row r="775" spans="8:8" s="451" customFormat="1">
      <c r="H775" s="607"/>
    </row>
    <row r="776" spans="8:8" s="451" customFormat="1">
      <c r="H776" s="607"/>
    </row>
    <row r="777" spans="8:8" s="451" customFormat="1">
      <c r="H777" s="607"/>
    </row>
    <row r="778" spans="8:8" s="451" customFormat="1">
      <c r="H778" s="607"/>
    </row>
    <row r="779" spans="8:8" s="451" customFormat="1">
      <c r="H779" s="607"/>
    </row>
    <row r="780" spans="8:8" s="451" customFormat="1">
      <c r="H780" s="607"/>
    </row>
    <row r="781" spans="8:8" s="451" customFormat="1">
      <c r="H781" s="607"/>
    </row>
    <row r="782" spans="8:8" s="451" customFormat="1">
      <c r="H782" s="607"/>
    </row>
    <row r="783" spans="8:8" s="451" customFormat="1">
      <c r="H783" s="607"/>
    </row>
    <row r="784" spans="8:8" s="451" customFormat="1">
      <c r="H784" s="607"/>
    </row>
    <row r="785" spans="8:8" s="451" customFormat="1">
      <c r="H785" s="607"/>
    </row>
    <row r="786" spans="8:8" s="451" customFormat="1">
      <c r="H786" s="607"/>
    </row>
    <row r="787" spans="8:8" s="451" customFormat="1">
      <c r="H787" s="607"/>
    </row>
    <row r="788" spans="8:8" s="451" customFormat="1">
      <c r="H788" s="607"/>
    </row>
    <row r="789" spans="8:8" s="451" customFormat="1">
      <c r="H789" s="607"/>
    </row>
    <row r="790" spans="8:8" s="451" customFormat="1">
      <c r="H790" s="607"/>
    </row>
    <row r="791" spans="8:8" s="451" customFormat="1">
      <c r="H791" s="607"/>
    </row>
    <row r="792" spans="8:8" s="451" customFormat="1">
      <c r="H792" s="607"/>
    </row>
    <row r="793" spans="8:8" s="451" customFormat="1">
      <c r="H793" s="607"/>
    </row>
    <row r="794" spans="8:8" s="451" customFormat="1">
      <c r="H794" s="607"/>
    </row>
    <row r="795" spans="8:8" s="451" customFormat="1">
      <c r="H795" s="607"/>
    </row>
    <row r="796" spans="8:8" s="451" customFormat="1">
      <c r="H796" s="607"/>
    </row>
    <row r="797" spans="8:8" s="451" customFormat="1">
      <c r="H797" s="607"/>
    </row>
    <row r="798" spans="8:8" s="451" customFormat="1">
      <c r="H798" s="607"/>
    </row>
    <row r="799" spans="8:8" s="451" customFormat="1">
      <c r="H799" s="607"/>
    </row>
    <row r="800" spans="8:8" s="451" customFormat="1">
      <c r="H800" s="607"/>
    </row>
    <row r="801" spans="8:8" s="451" customFormat="1">
      <c r="H801" s="607"/>
    </row>
    <row r="802" spans="8:8" s="451" customFormat="1">
      <c r="H802" s="607"/>
    </row>
    <row r="803" spans="8:8" s="451" customFormat="1">
      <c r="H803" s="607"/>
    </row>
    <row r="804" spans="8:8" s="451" customFormat="1">
      <c r="H804" s="607"/>
    </row>
    <row r="805" spans="8:8" s="451" customFormat="1">
      <c r="H805" s="607"/>
    </row>
    <row r="806" spans="8:8" s="451" customFormat="1">
      <c r="H806" s="607"/>
    </row>
    <row r="807" spans="8:8" s="451" customFormat="1">
      <c r="H807" s="607"/>
    </row>
    <row r="808" spans="8:8" s="451" customFormat="1">
      <c r="H808" s="607"/>
    </row>
    <row r="809" spans="8:8" s="451" customFormat="1">
      <c r="H809" s="607"/>
    </row>
    <row r="810" spans="8:8" s="451" customFormat="1">
      <c r="H810" s="607"/>
    </row>
    <row r="811" spans="8:8" s="451" customFormat="1">
      <c r="H811" s="607"/>
    </row>
    <row r="812" spans="8:8" s="451" customFormat="1">
      <c r="H812" s="607"/>
    </row>
    <row r="813" spans="8:8" s="451" customFormat="1">
      <c r="H813" s="607"/>
    </row>
    <row r="814" spans="8:8" s="451" customFormat="1">
      <c r="H814" s="607"/>
    </row>
    <row r="815" spans="8:8" s="451" customFormat="1">
      <c r="H815" s="607"/>
    </row>
    <row r="816" spans="8:8" s="451" customFormat="1">
      <c r="H816" s="607"/>
    </row>
    <row r="817" spans="8:8" s="451" customFormat="1">
      <c r="H817" s="607"/>
    </row>
    <row r="818" spans="8:8" s="451" customFormat="1">
      <c r="H818" s="607"/>
    </row>
    <row r="819" spans="8:8" s="451" customFormat="1">
      <c r="H819" s="607"/>
    </row>
    <row r="820" spans="8:8" s="451" customFormat="1">
      <c r="H820" s="607"/>
    </row>
    <row r="821" spans="8:8" s="451" customFormat="1">
      <c r="H821" s="607"/>
    </row>
    <row r="822" spans="8:8" s="451" customFormat="1">
      <c r="H822" s="607"/>
    </row>
    <row r="823" spans="8:8" s="451" customFormat="1">
      <c r="H823" s="607"/>
    </row>
    <row r="824" spans="8:8" s="451" customFormat="1">
      <c r="H824" s="607"/>
    </row>
    <row r="825" spans="8:8" s="451" customFormat="1">
      <c r="H825" s="607"/>
    </row>
    <row r="826" spans="8:8" s="451" customFormat="1">
      <c r="H826" s="607"/>
    </row>
    <row r="827" spans="8:8" s="451" customFormat="1">
      <c r="H827" s="607"/>
    </row>
    <row r="828" spans="8:8" s="451" customFormat="1">
      <c r="H828" s="607"/>
    </row>
    <row r="829" spans="8:8" s="451" customFormat="1">
      <c r="H829" s="607"/>
    </row>
    <row r="830" spans="8:8" s="451" customFormat="1">
      <c r="H830" s="607"/>
    </row>
    <row r="831" spans="8:8" s="451" customFormat="1">
      <c r="H831" s="607"/>
    </row>
    <row r="832" spans="8:8" s="451" customFormat="1">
      <c r="H832" s="607"/>
    </row>
    <row r="833" spans="8:8" s="451" customFormat="1">
      <c r="H833" s="607"/>
    </row>
    <row r="834" spans="8:8" s="451" customFormat="1">
      <c r="H834" s="607"/>
    </row>
    <row r="835" spans="8:8" s="451" customFormat="1">
      <c r="H835" s="607"/>
    </row>
    <row r="836" spans="8:8" s="451" customFormat="1">
      <c r="H836" s="607"/>
    </row>
    <row r="837" spans="8:8" s="451" customFormat="1">
      <c r="H837" s="607"/>
    </row>
    <row r="838" spans="8:8" s="451" customFormat="1">
      <c r="H838" s="607"/>
    </row>
    <row r="839" spans="8:8" s="451" customFormat="1">
      <c r="H839" s="607"/>
    </row>
    <row r="840" spans="8:8" s="451" customFormat="1">
      <c r="H840" s="607"/>
    </row>
    <row r="841" spans="8:8" s="451" customFormat="1">
      <c r="H841" s="607"/>
    </row>
    <row r="842" spans="8:8" s="451" customFormat="1">
      <c r="H842" s="607"/>
    </row>
    <row r="843" spans="8:8" s="451" customFormat="1">
      <c r="H843" s="607"/>
    </row>
    <row r="844" spans="8:8" s="451" customFormat="1">
      <c r="H844" s="607"/>
    </row>
    <row r="845" spans="8:8" s="451" customFormat="1">
      <c r="H845" s="607"/>
    </row>
    <row r="846" spans="8:8" s="451" customFormat="1">
      <c r="H846" s="607"/>
    </row>
    <row r="847" spans="8:8" s="451" customFormat="1">
      <c r="H847" s="607"/>
    </row>
    <row r="848" spans="8:8" s="451" customFormat="1">
      <c r="H848" s="607"/>
    </row>
    <row r="849" spans="8:8" s="451" customFormat="1">
      <c r="H849" s="607"/>
    </row>
    <row r="850" spans="8:8" s="451" customFormat="1">
      <c r="H850" s="607"/>
    </row>
    <row r="851" spans="8:8" s="451" customFormat="1">
      <c r="H851" s="607"/>
    </row>
    <row r="852" spans="8:8" s="451" customFormat="1">
      <c r="H852" s="607"/>
    </row>
    <row r="853" spans="8:8" s="451" customFormat="1">
      <c r="H853" s="607"/>
    </row>
    <row r="854" spans="8:8" s="451" customFormat="1">
      <c r="H854" s="607"/>
    </row>
    <row r="855" spans="8:8" s="451" customFormat="1">
      <c r="H855" s="607"/>
    </row>
    <row r="856" spans="8:8" s="451" customFormat="1">
      <c r="H856" s="607"/>
    </row>
    <row r="857" spans="8:8" s="451" customFormat="1">
      <c r="H857" s="607"/>
    </row>
    <row r="858" spans="8:8" s="451" customFormat="1">
      <c r="H858" s="607"/>
    </row>
    <row r="859" spans="8:8" s="451" customFormat="1">
      <c r="H859" s="607"/>
    </row>
    <row r="860" spans="8:8" s="451" customFormat="1">
      <c r="H860" s="607"/>
    </row>
    <row r="861" spans="8:8" s="451" customFormat="1">
      <c r="H861" s="607"/>
    </row>
    <row r="862" spans="8:8" s="451" customFormat="1">
      <c r="H862" s="607"/>
    </row>
    <row r="863" spans="8:8" s="451" customFormat="1">
      <c r="H863" s="607"/>
    </row>
    <row r="864" spans="8:8" s="451" customFormat="1">
      <c r="H864" s="607"/>
    </row>
    <row r="865" spans="8:8" s="451" customFormat="1">
      <c r="H865" s="607"/>
    </row>
    <row r="866" spans="8:8" s="451" customFormat="1">
      <c r="H866" s="607"/>
    </row>
    <row r="867" spans="8:8" s="451" customFormat="1">
      <c r="H867" s="607"/>
    </row>
    <row r="868" spans="8:8" s="451" customFormat="1">
      <c r="H868" s="607"/>
    </row>
    <row r="869" spans="8:8" s="451" customFormat="1">
      <c r="H869" s="607"/>
    </row>
    <row r="870" spans="8:8" s="451" customFormat="1">
      <c r="H870" s="607"/>
    </row>
    <row r="871" spans="8:8" s="451" customFormat="1">
      <c r="H871" s="607"/>
    </row>
    <row r="872" spans="8:8" s="451" customFormat="1">
      <c r="H872" s="607"/>
    </row>
    <row r="873" spans="8:8" s="451" customFormat="1">
      <c r="H873" s="607"/>
    </row>
    <row r="874" spans="8:8" s="451" customFormat="1">
      <c r="H874" s="607"/>
    </row>
    <row r="875" spans="8:8" s="451" customFormat="1">
      <c r="H875" s="607"/>
    </row>
    <row r="876" spans="8:8" s="451" customFormat="1">
      <c r="H876" s="607"/>
    </row>
    <row r="877" spans="8:8" s="451" customFormat="1">
      <c r="H877" s="607"/>
    </row>
    <row r="878" spans="8:8" s="451" customFormat="1">
      <c r="H878" s="607"/>
    </row>
    <row r="879" spans="8:8" s="451" customFormat="1">
      <c r="H879" s="607"/>
    </row>
    <row r="880" spans="8:8" s="451" customFormat="1">
      <c r="H880" s="607"/>
    </row>
    <row r="881" spans="8:8" s="451" customFormat="1">
      <c r="H881" s="607"/>
    </row>
    <row r="882" spans="8:8" s="451" customFormat="1">
      <c r="H882" s="607"/>
    </row>
    <row r="883" spans="8:8" s="451" customFormat="1">
      <c r="H883" s="607"/>
    </row>
    <row r="884" spans="8:8" s="451" customFormat="1">
      <c r="H884" s="607"/>
    </row>
    <row r="885" spans="8:8" s="451" customFormat="1">
      <c r="H885" s="607"/>
    </row>
    <row r="886" spans="8:8" s="451" customFormat="1">
      <c r="H886" s="607"/>
    </row>
    <row r="887" spans="8:8" s="451" customFormat="1">
      <c r="H887" s="607"/>
    </row>
    <row r="888" spans="8:8" s="451" customFormat="1">
      <c r="H888" s="607"/>
    </row>
    <row r="889" spans="8:8" s="451" customFormat="1">
      <c r="H889" s="607"/>
    </row>
    <row r="890" spans="8:8" s="451" customFormat="1">
      <c r="H890" s="607"/>
    </row>
    <row r="891" spans="8:8" s="451" customFormat="1">
      <c r="H891" s="607"/>
    </row>
    <row r="892" spans="8:8" s="451" customFormat="1">
      <c r="H892" s="607"/>
    </row>
    <row r="893" spans="8:8" s="451" customFormat="1">
      <c r="H893" s="607"/>
    </row>
    <row r="894" spans="8:8" s="451" customFormat="1">
      <c r="H894" s="607"/>
    </row>
    <row r="895" spans="8:8" s="451" customFormat="1">
      <c r="H895" s="607"/>
    </row>
    <row r="896" spans="8:8" s="451" customFormat="1">
      <c r="H896" s="607"/>
    </row>
    <row r="897" spans="8:8" s="451" customFormat="1">
      <c r="H897" s="607"/>
    </row>
    <row r="898" spans="8:8" s="451" customFormat="1">
      <c r="H898" s="607"/>
    </row>
    <row r="899" spans="8:8" s="451" customFormat="1">
      <c r="H899" s="607"/>
    </row>
    <row r="900" spans="8:8" s="451" customFormat="1">
      <c r="H900" s="607"/>
    </row>
    <row r="901" spans="8:8" s="451" customFormat="1">
      <c r="H901" s="607"/>
    </row>
    <row r="902" spans="8:8" s="451" customFormat="1">
      <c r="H902" s="607"/>
    </row>
    <row r="903" spans="8:8" s="451" customFormat="1">
      <c r="H903" s="607"/>
    </row>
    <row r="904" spans="8:8" s="451" customFormat="1">
      <c r="H904" s="607"/>
    </row>
    <row r="905" spans="8:8" s="451" customFormat="1">
      <c r="H905" s="607"/>
    </row>
    <row r="906" spans="8:8" s="451" customFormat="1">
      <c r="H906" s="607"/>
    </row>
    <row r="907" spans="8:8" s="451" customFormat="1">
      <c r="H907" s="607"/>
    </row>
    <row r="908" spans="8:8" s="451" customFormat="1">
      <c r="H908" s="607"/>
    </row>
    <row r="909" spans="8:8" s="451" customFormat="1">
      <c r="H909" s="607"/>
    </row>
    <row r="910" spans="8:8" s="451" customFormat="1">
      <c r="H910" s="607"/>
    </row>
    <row r="911" spans="8:8" s="451" customFormat="1">
      <c r="H911" s="607"/>
    </row>
    <row r="912" spans="8:8" s="451" customFormat="1">
      <c r="H912" s="607"/>
    </row>
    <row r="913" spans="8:8" s="451" customFormat="1">
      <c r="H913" s="607"/>
    </row>
    <row r="914" spans="8:8" s="451" customFormat="1">
      <c r="H914" s="607"/>
    </row>
    <row r="915" spans="8:8" s="451" customFormat="1">
      <c r="H915" s="607"/>
    </row>
    <row r="916" spans="8:8" s="451" customFormat="1">
      <c r="H916" s="607"/>
    </row>
    <row r="917" spans="8:8" s="451" customFormat="1">
      <c r="H917" s="607"/>
    </row>
    <row r="918" spans="8:8" s="451" customFormat="1">
      <c r="H918" s="607"/>
    </row>
    <row r="919" spans="8:8" s="451" customFormat="1">
      <c r="H919" s="607"/>
    </row>
    <row r="920" spans="8:8" s="451" customFormat="1">
      <c r="H920" s="607"/>
    </row>
    <row r="921" spans="8:8" s="451" customFormat="1">
      <c r="H921" s="607"/>
    </row>
    <row r="922" spans="8:8" s="451" customFormat="1">
      <c r="H922" s="607"/>
    </row>
    <row r="923" spans="8:8" s="451" customFormat="1">
      <c r="H923" s="607"/>
    </row>
    <row r="924" spans="8:8" s="451" customFormat="1">
      <c r="H924" s="607"/>
    </row>
    <row r="925" spans="8:8" s="451" customFormat="1">
      <c r="H925" s="607"/>
    </row>
    <row r="926" spans="8:8" s="451" customFormat="1">
      <c r="H926" s="607"/>
    </row>
    <row r="927" spans="8:8" s="451" customFormat="1">
      <c r="H927" s="607"/>
    </row>
    <row r="928" spans="8:8" s="451" customFormat="1">
      <c r="H928" s="607"/>
    </row>
    <row r="929" spans="8:8" s="451" customFormat="1">
      <c r="H929" s="607"/>
    </row>
    <row r="930" spans="8:8" s="451" customFormat="1">
      <c r="H930" s="607"/>
    </row>
    <row r="931" spans="8:8" s="451" customFormat="1">
      <c r="H931" s="607"/>
    </row>
    <row r="932" spans="8:8" s="451" customFormat="1">
      <c r="H932" s="607"/>
    </row>
    <row r="933" spans="8:8" s="451" customFormat="1">
      <c r="H933" s="607"/>
    </row>
    <row r="934" spans="8:8" s="451" customFormat="1">
      <c r="H934" s="607"/>
    </row>
    <row r="935" spans="8:8" s="451" customFormat="1">
      <c r="H935" s="607"/>
    </row>
    <row r="936" spans="8:8" s="451" customFormat="1">
      <c r="H936" s="607"/>
    </row>
    <row r="937" spans="8:8" s="451" customFormat="1">
      <c r="H937" s="607"/>
    </row>
    <row r="938" spans="8:8" s="451" customFormat="1">
      <c r="H938" s="607"/>
    </row>
    <row r="939" spans="8:8" s="451" customFormat="1">
      <c r="H939" s="607"/>
    </row>
    <row r="940" spans="8:8" s="451" customFormat="1">
      <c r="H940" s="607"/>
    </row>
    <row r="941" spans="8:8" s="451" customFormat="1">
      <c r="H941" s="607"/>
    </row>
    <row r="942" spans="8:8" s="451" customFormat="1">
      <c r="H942" s="607"/>
    </row>
    <row r="943" spans="8:8" s="451" customFormat="1">
      <c r="H943" s="607"/>
    </row>
    <row r="944" spans="8:8" s="451" customFormat="1">
      <c r="H944" s="607"/>
    </row>
    <row r="945" spans="8:8" s="451" customFormat="1">
      <c r="H945" s="607"/>
    </row>
    <row r="946" spans="8:8" s="451" customFormat="1">
      <c r="H946" s="607"/>
    </row>
    <row r="947" spans="8:8" s="451" customFormat="1">
      <c r="H947" s="607"/>
    </row>
    <row r="948" spans="8:8" s="451" customFormat="1">
      <c r="H948" s="607"/>
    </row>
    <row r="949" spans="8:8" s="451" customFormat="1">
      <c r="H949" s="607"/>
    </row>
    <row r="950" spans="8:8" s="451" customFormat="1">
      <c r="H950" s="607"/>
    </row>
    <row r="951" spans="8:8" s="451" customFormat="1">
      <c r="H951" s="607"/>
    </row>
    <row r="952" spans="8:8" s="451" customFormat="1">
      <c r="H952" s="607"/>
    </row>
    <row r="953" spans="8:8" s="451" customFormat="1">
      <c r="H953" s="607"/>
    </row>
    <row r="954" spans="8:8" s="451" customFormat="1">
      <c r="H954" s="607"/>
    </row>
    <row r="955" spans="8:8" s="451" customFormat="1">
      <c r="H955" s="607"/>
    </row>
    <row r="956" spans="8:8" s="451" customFormat="1">
      <c r="H956" s="607"/>
    </row>
    <row r="957" spans="8:8" s="451" customFormat="1">
      <c r="H957" s="607"/>
    </row>
    <row r="958" spans="8:8" s="451" customFormat="1">
      <c r="H958" s="607"/>
    </row>
    <row r="959" spans="8:8" s="451" customFormat="1">
      <c r="H959" s="607"/>
    </row>
    <row r="960" spans="8:8" s="451" customFormat="1">
      <c r="H960" s="607"/>
    </row>
    <row r="961" spans="8:8" s="451" customFormat="1">
      <c r="H961" s="607"/>
    </row>
    <row r="962" spans="8:8" s="451" customFormat="1">
      <c r="H962" s="607"/>
    </row>
    <row r="963" spans="8:8" s="451" customFormat="1">
      <c r="H963" s="607"/>
    </row>
    <row r="964" spans="8:8" s="451" customFormat="1">
      <c r="H964" s="607"/>
    </row>
    <row r="965" spans="8:8" s="451" customFormat="1">
      <c r="H965" s="607"/>
    </row>
    <row r="966" spans="8:8" s="451" customFormat="1">
      <c r="H966" s="607"/>
    </row>
    <row r="967" spans="8:8" s="451" customFormat="1">
      <c r="H967" s="607"/>
    </row>
    <row r="968" spans="8:8" s="451" customFormat="1">
      <c r="H968" s="607"/>
    </row>
    <row r="969" spans="8:8" s="451" customFormat="1">
      <c r="H969" s="607"/>
    </row>
    <row r="970" spans="8:8" s="451" customFormat="1">
      <c r="H970" s="607"/>
    </row>
    <row r="971" spans="8:8" s="451" customFormat="1">
      <c r="H971" s="607"/>
    </row>
    <row r="972" spans="8:8" s="451" customFormat="1">
      <c r="H972" s="607"/>
    </row>
    <row r="973" spans="8:8" s="451" customFormat="1">
      <c r="H973" s="607"/>
    </row>
    <row r="974" spans="8:8" s="451" customFormat="1">
      <c r="H974" s="607"/>
    </row>
    <row r="975" spans="8:8" s="451" customFormat="1">
      <c r="H975" s="607"/>
    </row>
    <row r="976" spans="8:8" s="451" customFormat="1">
      <c r="H976" s="607"/>
    </row>
    <row r="977" spans="8:8" s="451" customFormat="1">
      <c r="H977" s="607"/>
    </row>
    <row r="978" spans="8:8" s="451" customFormat="1">
      <c r="H978" s="607"/>
    </row>
    <row r="979" spans="8:8" s="451" customFormat="1">
      <c r="H979" s="607"/>
    </row>
    <row r="980" spans="8:8" s="451" customFormat="1">
      <c r="H980" s="607"/>
    </row>
    <row r="981" spans="8:8" s="451" customFormat="1">
      <c r="H981" s="607"/>
    </row>
    <row r="982" spans="8:8" s="451" customFormat="1">
      <c r="H982" s="607"/>
    </row>
    <row r="983" spans="8:8" s="451" customFormat="1">
      <c r="H983" s="607"/>
    </row>
    <row r="984" spans="8:8" s="451" customFormat="1">
      <c r="H984" s="607"/>
    </row>
    <row r="985" spans="8:8" s="451" customFormat="1">
      <c r="H985" s="607"/>
    </row>
    <row r="986" spans="8:8" s="451" customFormat="1">
      <c r="H986" s="607"/>
    </row>
    <row r="987" spans="8:8" s="451" customFormat="1">
      <c r="H987" s="607"/>
    </row>
    <row r="988" spans="8:8" s="451" customFormat="1">
      <c r="H988" s="607"/>
    </row>
    <row r="989" spans="8:8" s="451" customFormat="1">
      <c r="H989" s="607"/>
    </row>
    <row r="990" spans="8:8" s="451" customFormat="1">
      <c r="H990" s="607"/>
    </row>
    <row r="991" spans="8:8" s="451" customFormat="1">
      <c r="H991" s="607"/>
    </row>
    <row r="992" spans="8:8" s="451" customFormat="1">
      <c r="H992" s="607"/>
    </row>
    <row r="993" spans="8:8" s="451" customFormat="1">
      <c r="H993" s="607"/>
    </row>
    <row r="994" spans="8:8" s="451" customFormat="1">
      <c r="H994" s="607"/>
    </row>
    <row r="995" spans="8:8" s="451" customFormat="1">
      <c r="H995" s="607"/>
    </row>
    <row r="996" spans="8:8" s="451" customFormat="1">
      <c r="H996" s="607"/>
    </row>
    <row r="997" spans="8:8" s="451" customFormat="1">
      <c r="H997" s="607"/>
    </row>
    <row r="998" spans="8:8" s="451" customFormat="1">
      <c r="H998" s="607"/>
    </row>
    <row r="999" spans="8:8" s="451" customFormat="1">
      <c r="H999" s="607"/>
    </row>
    <row r="1000" spans="8:8" s="451" customFormat="1">
      <c r="H1000" s="607"/>
    </row>
    <row r="1001" spans="8:8" s="451" customFormat="1">
      <c r="H1001" s="607"/>
    </row>
    <row r="1002" spans="8:8" s="451" customFormat="1">
      <c r="H1002" s="607"/>
    </row>
    <row r="1003" spans="8:8" s="451" customFormat="1">
      <c r="H1003" s="607"/>
    </row>
    <row r="1004" spans="8:8" s="451" customFormat="1">
      <c r="H1004" s="607"/>
    </row>
    <row r="1005" spans="8:8" s="451" customFormat="1">
      <c r="H1005" s="607"/>
    </row>
    <row r="1006" spans="8:8" s="451" customFormat="1">
      <c r="H1006" s="607"/>
    </row>
    <row r="1007" spans="8:8" s="451" customFormat="1">
      <c r="H1007" s="607"/>
    </row>
    <row r="1008" spans="8:8" s="451" customFormat="1">
      <c r="H1008" s="607"/>
    </row>
    <row r="1009" spans="8:8" s="451" customFormat="1">
      <c r="H1009" s="607"/>
    </row>
    <row r="1010" spans="8:8" s="451" customFormat="1">
      <c r="H1010" s="607"/>
    </row>
    <row r="1011" spans="8:8" s="451" customFormat="1">
      <c r="H1011" s="607"/>
    </row>
    <row r="1012" spans="8:8" s="451" customFormat="1">
      <c r="H1012" s="607"/>
    </row>
    <row r="1013" spans="8:8" s="451" customFormat="1">
      <c r="H1013" s="607"/>
    </row>
    <row r="1014" spans="8:8" s="451" customFormat="1">
      <c r="H1014" s="607"/>
    </row>
    <row r="1015" spans="8:8" s="451" customFormat="1">
      <c r="H1015" s="607"/>
    </row>
    <row r="1016" spans="8:8" s="451" customFormat="1">
      <c r="H1016" s="607"/>
    </row>
    <row r="1017" spans="8:8" s="451" customFormat="1">
      <c r="H1017" s="607"/>
    </row>
    <row r="1018" spans="8:8" s="451" customFormat="1">
      <c r="H1018" s="607"/>
    </row>
    <row r="1019" spans="8:8" s="451" customFormat="1">
      <c r="H1019" s="607"/>
    </row>
    <row r="1020" spans="8:8" s="451" customFormat="1">
      <c r="H1020" s="607"/>
    </row>
    <row r="1021" spans="8:8" s="451" customFormat="1">
      <c r="H1021" s="607"/>
    </row>
    <row r="1022" spans="8:8" s="451" customFormat="1">
      <c r="H1022" s="607"/>
    </row>
    <row r="1023" spans="8:8" s="451" customFormat="1">
      <c r="H1023" s="607"/>
    </row>
    <row r="1024" spans="8:8" s="451" customFormat="1">
      <c r="H1024" s="607"/>
    </row>
    <row r="1025" spans="8:8" s="451" customFormat="1">
      <c r="H1025" s="607"/>
    </row>
    <row r="1026" spans="8:8" s="451" customFormat="1">
      <c r="H1026" s="607"/>
    </row>
    <row r="1027" spans="8:8" s="451" customFormat="1">
      <c r="H1027" s="607"/>
    </row>
    <row r="1028" spans="8:8" s="451" customFormat="1">
      <c r="H1028" s="607"/>
    </row>
    <row r="1029" spans="8:8" s="451" customFormat="1">
      <c r="H1029" s="607"/>
    </row>
    <row r="1030" spans="8:8" s="451" customFormat="1">
      <c r="H1030" s="607"/>
    </row>
    <row r="1031" spans="8:8" s="451" customFormat="1">
      <c r="H1031" s="607"/>
    </row>
    <row r="1032" spans="8:8" s="451" customFormat="1">
      <c r="H1032" s="607"/>
    </row>
    <row r="1033" spans="8:8" s="451" customFormat="1">
      <c r="H1033" s="607"/>
    </row>
    <row r="1034" spans="8:8" s="451" customFormat="1">
      <c r="H1034" s="607"/>
    </row>
    <row r="1035" spans="8:8" s="451" customFormat="1">
      <c r="H1035" s="607"/>
    </row>
    <row r="1036" spans="8:8" s="451" customFormat="1">
      <c r="H1036" s="607"/>
    </row>
    <row r="1037" spans="8:8" s="451" customFormat="1">
      <c r="H1037" s="607"/>
    </row>
    <row r="1038" spans="8:8" s="451" customFormat="1">
      <c r="H1038" s="607"/>
    </row>
    <row r="1039" spans="8:8" s="451" customFormat="1">
      <c r="H1039" s="607"/>
    </row>
    <row r="1040" spans="8:8" s="451" customFormat="1">
      <c r="H1040" s="607"/>
    </row>
    <row r="1041" spans="8:8" s="451" customFormat="1">
      <c r="H1041" s="607"/>
    </row>
    <row r="1042" spans="8:8" s="451" customFormat="1">
      <c r="H1042" s="607"/>
    </row>
    <row r="1043" spans="8:8" s="451" customFormat="1">
      <c r="H1043" s="607"/>
    </row>
    <row r="1044" spans="8:8" s="451" customFormat="1">
      <c r="H1044" s="607"/>
    </row>
    <row r="1045" spans="8:8" s="451" customFormat="1">
      <c r="H1045" s="607"/>
    </row>
    <row r="1046" spans="8:8" s="451" customFormat="1">
      <c r="H1046" s="607"/>
    </row>
    <row r="1047" spans="8:8" s="451" customFormat="1">
      <c r="H1047" s="607"/>
    </row>
    <row r="1048" spans="8:8" s="451" customFormat="1">
      <c r="H1048" s="607"/>
    </row>
    <row r="1049" spans="8:8" s="451" customFormat="1">
      <c r="H1049" s="607"/>
    </row>
    <row r="1050" spans="8:8" s="451" customFormat="1">
      <c r="H1050" s="607"/>
    </row>
    <row r="1051" spans="8:8" s="451" customFormat="1">
      <c r="H1051" s="607"/>
    </row>
    <row r="1052" spans="8:8" s="451" customFormat="1">
      <c r="H1052" s="607"/>
    </row>
    <row r="1053" spans="8:8" s="451" customFormat="1">
      <c r="H1053" s="607"/>
    </row>
    <row r="1054" spans="8:8" s="451" customFormat="1">
      <c r="H1054" s="607"/>
    </row>
    <row r="1055" spans="8:8" s="451" customFormat="1">
      <c r="H1055" s="607"/>
    </row>
    <row r="1056" spans="8:8" s="451" customFormat="1">
      <c r="H1056" s="607"/>
    </row>
    <row r="1057" spans="8:8" s="451" customFormat="1">
      <c r="H1057" s="607"/>
    </row>
    <row r="1058" spans="8:8" s="451" customFormat="1">
      <c r="H1058" s="607"/>
    </row>
    <row r="1059" spans="8:8" s="451" customFormat="1">
      <c r="H1059" s="607"/>
    </row>
    <row r="1060" spans="8:8" s="451" customFormat="1">
      <c r="H1060" s="607"/>
    </row>
    <row r="1061" spans="8:8" s="451" customFormat="1">
      <c r="H1061" s="607"/>
    </row>
    <row r="1062" spans="8:8" s="451" customFormat="1">
      <c r="H1062" s="607"/>
    </row>
    <row r="1063" spans="8:8" s="451" customFormat="1">
      <c r="H1063" s="607"/>
    </row>
    <row r="1064" spans="8:8" s="451" customFormat="1">
      <c r="H1064" s="607"/>
    </row>
    <row r="1065" spans="8:8" s="451" customFormat="1">
      <c r="H1065" s="607"/>
    </row>
    <row r="1066" spans="8:8" s="451" customFormat="1">
      <c r="H1066" s="607"/>
    </row>
    <row r="1067" spans="8:8" s="451" customFormat="1">
      <c r="H1067" s="607"/>
    </row>
    <row r="1068" spans="8:8" s="451" customFormat="1">
      <c r="H1068" s="607"/>
    </row>
    <row r="1069" spans="8:8" s="451" customFormat="1">
      <c r="H1069" s="607"/>
    </row>
    <row r="1070" spans="8:8" s="451" customFormat="1">
      <c r="H1070" s="607"/>
    </row>
    <row r="1071" spans="8:8" s="451" customFormat="1">
      <c r="H1071" s="607"/>
    </row>
    <row r="1072" spans="8:8" s="451" customFormat="1">
      <c r="H1072" s="607"/>
    </row>
    <row r="1073" spans="8:8" s="451" customFormat="1">
      <c r="H1073" s="607"/>
    </row>
    <row r="1074" spans="8:8" s="451" customFormat="1">
      <c r="H1074" s="607"/>
    </row>
    <row r="1075" spans="8:8" s="451" customFormat="1">
      <c r="H1075" s="607"/>
    </row>
    <row r="1076" spans="8:8" s="451" customFormat="1">
      <c r="H1076" s="607"/>
    </row>
    <row r="1077" spans="8:8" s="451" customFormat="1">
      <c r="H1077" s="607"/>
    </row>
    <row r="1078" spans="8:8" s="451" customFormat="1">
      <c r="H1078" s="607"/>
    </row>
    <row r="1079" spans="8:8" s="451" customFormat="1">
      <c r="H1079" s="607"/>
    </row>
    <row r="1080" spans="8:8" s="451" customFormat="1">
      <c r="H1080" s="607"/>
    </row>
    <row r="1081" spans="8:8" s="451" customFormat="1">
      <c r="H1081" s="607"/>
    </row>
    <row r="1082" spans="8:8" s="451" customFormat="1">
      <c r="H1082" s="607"/>
    </row>
    <row r="1083" spans="8:8" s="451" customFormat="1">
      <c r="H1083" s="607"/>
    </row>
    <row r="1084" spans="8:8" s="451" customFormat="1">
      <c r="H1084" s="607"/>
    </row>
    <row r="1085" spans="8:8" s="451" customFormat="1">
      <c r="H1085" s="607"/>
    </row>
    <row r="1086" spans="8:8" s="451" customFormat="1">
      <c r="H1086" s="607"/>
    </row>
    <row r="1087" spans="8:8" s="451" customFormat="1">
      <c r="H1087" s="607"/>
    </row>
    <row r="1088" spans="8:8" s="451" customFormat="1">
      <c r="H1088" s="607"/>
    </row>
    <row r="1089" spans="8:8" s="451" customFormat="1">
      <c r="H1089" s="607"/>
    </row>
    <row r="1090" spans="8:8" s="451" customFormat="1">
      <c r="H1090" s="607"/>
    </row>
    <row r="1091" spans="8:8" s="451" customFormat="1">
      <c r="H1091" s="607"/>
    </row>
    <row r="1092" spans="8:8" s="451" customFormat="1">
      <c r="H1092" s="607"/>
    </row>
    <row r="1093" spans="8:8" s="451" customFormat="1">
      <c r="H1093" s="607"/>
    </row>
    <row r="1094" spans="8:8" s="451" customFormat="1">
      <c r="H1094" s="607"/>
    </row>
    <row r="1095" spans="8:8" s="451" customFormat="1">
      <c r="H1095" s="607"/>
    </row>
    <row r="1096" spans="8:8" s="451" customFormat="1">
      <c r="H1096" s="607"/>
    </row>
    <row r="1097" spans="8:8" s="451" customFormat="1">
      <c r="H1097" s="607"/>
    </row>
    <row r="1098" spans="8:8" s="451" customFormat="1">
      <c r="H1098" s="607"/>
    </row>
    <row r="1099" spans="8:8" s="451" customFormat="1">
      <c r="H1099" s="607"/>
    </row>
    <row r="1100" spans="8:8" s="451" customFormat="1">
      <c r="H1100" s="607"/>
    </row>
    <row r="1101" spans="8:8" s="451" customFormat="1">
      <c r="H1101" s="607"/>
    </row>
    <row r="1102" spans="8:8" s="451" customFormat="1">
      <c r="H1102" s="607"/>
    </row>
    <row r="1103" spans="8:8" s="451" customFormat="1">
      <c r="H1103" s="607"/>
    </row>
    <row r="1104" spans="8:8" s="451" customFormat="1">
      <c r="H1104" s="607"/>
    </row>
    <row r="1105" spans="8:8" s="451" customFormat="1">
      <c r="H1105" s="607"/>
    </row>
    <row r="1106" spans="8:8" s="451" customFormat="1">
      <c r="H1106" s="607"/>
    </row>
    <row r="1107" spans="8:8" s="451" customFormat="1">
      <c r="H1107" s="607"/>
    </row>
    <row r="1108" spans="8:8" s="451" customFormat="1">
      <c r="H1108" s="607"/>
    </row>
    <row r="1109" spans="8:8" s="451" customFormat="1">
      <c r="H1109" s="607"/>
    </row>
    <row r="1110" spans="8:8" s="451" customFormat="1">
      <c r="H1110" s="607"/>
    </row>
    <row r="1111" spans="8:8" s="451" customFormat="1">
      <c r="H1111" s="607"/>
    </row>
    <row r="1112" spans="8:8" s="451" customFormat="1">
      <c r="H1112" s="607"/>
    </row>
    <row r="1113" spans="8:8" s="451" customFormat="1">
      <c r="H1113" s="607"/>
    </row>
    <row r="1114" spans="8:8" s="451" customFormat="1">
      <c r="H1114" s="607"/>
    </row>
    <row r="1115" spans="8:8" s="451" customFormat="1">
      <c r="H1115" s="607"/>
    </row>
    <row r="1116" spans="8:8" s="451" customFormat="1">
      <c r="H1116" s="607"/>
    </row>
    <row r="1117" spans="8:8" s="451" customFormat="1">
      <c r="H1117" s="607"/>
    </row>
    <row r="1118" spans="8:8" s="451" customFormat="1">
      <c r="H1118" s="607"/>
    </row>
    <row r="1119" spans="8:8" s="451" customFormat="1">
      <c r="H1119" s="607"/>
    </row>
    <row r="1120" spans="8:8" s="451" customFormat="1">
      <c r="H1120" s="607"/>
    </row>
    <row r="1121" spans="8:8" s="451" customFormat="1">
      <c r="H1121" s="607"/>
    </row>
    <row r="1122" spans="8:8" s="451" customFormat="1">
      <c r="H1122" s="607"/>
    </row>
    <row r="1123" spans="8:8" s="451" customFormat="1">
      <c r="H1123" s="607"/>
    </row>
    <row r="1124" spans="8:8" s="451" customFormat="1">
      <c r="H1124" s="607"/>
    </row>
    <row r="1125" spans="8:8" s="451" customFormat="1">
      <c r="H1125" s="607"/>
    </row>
    <row r="1126" spans="8:8" s="451" customFormat="1">
      <c r="H1126" s="607"/>
    </row>
    <row r="1127" spans="8:8" s="451" customFormat="1">
      <c r="H1127" s="607"/>
    </row>
    <row r="1128" spans="8:8" s="451" customFormat="1">
      <c r="H1128" s="607"/>
    </row>
    <row r="1129" spans="8:8" s="451" customFormat="1">
      <c r="H1129" s="607"/>
    </row>
    <row r="1130" spans="8:8" s="451" customFormat="1">
      <c r="H1130" s="607"/>
    </row>
    <row r="1131" spans="8:8" s="451" customFormat="1">
      <c r="H1131" s="607"/>
    </row>
    <row r="1132" spans="8:8" s="451" customFormat="1">
      <c r="H1132" s="607"/>
    </row>
    <row r="1133" spans="8:8" s="451" customFormat="1">
      <c r="H1133" s="607"/>
    </row>
    <row r="1134" spans="8:8" s="451" customFormat="1">
      <c r="H1134" s="607"/>
    </row>
    <row r="1135" spans="8:8" s="451" customFormat="1">
      <c r="H1135" s="607"/>
    </row>
    <row r="1136" spans="8:8" s="451" customFormat="1">
      <c r="H1136" s="607"/>
    </row>
    <row r="1137" spans="8:8" s="451" customFormat="1">
      <c r="H1137" s="607"/>
    </row>
    <row r="1138" spans="8:8" s="451" customFormat="1">
      <c r="H1138" s="607"/>
    </row>
    <row r="1139" spans="8:8" s="451" customFormat="1">
      <c r="H1139" s="607"/>
    </row>
    <row r="1140" spans="8:8" s="451" customFormat="1">
      <c r="H1140" s="607"/>
    </row>
    <row r="1141" spans="8:8" s="451" customFormat="1">
      <c r="H1141" s="607"/>
    </row>
    <row r="1142" spans="8:8" s="451" customFormat="1">
      <c r="H1142" s="607"/>
    </row>
    <row r="1143" spans="8:8" s="451" customFormat="1">
      <c r="H1143" s="607"/>
    </row>
    <row r="1144" spans="8:8" s="451" customFormat="1">
      <c r="H1144" s="607"/>
    </row>
    <row r="1145" spans="8:8" s="451" customFormat="1">
      <c r="H1145" s="607"/>
    </row>
    <row r="1146" spans="8:8" s="451" customFormat="1">
      <c r="H1146" s="607"/>
    </row>
    <row r="1147" spans="8:8" s="451" customFormat="1">
      <c r="H1147" s="607"/>
    </row>
    <row r="1148" spans="8:8" s="451" customFormat="1">
      <c r="H1148" s="607"/>
    </row>
    <row r="1149" spans="8:8" s="451" customFormat="1">
      <c r="H1149" s="607"/>
    </row>
    <row r="1150" spans="8:8" s="451" customFormat="1">
      <c r="H1150" s="607"/>
    </row>
    <row r="1151" spans="8:8" s="451" customFormat="1">
      <c r="H1151" s="607"/>
    </row>
    <row r="1152" spans="8:8" s="451" customFormat="1">
      <c r="H1152" s="607"/>
    </row>
    <row r="1153" spans="8:8" s="451" customFormat="1">
      <c r="H1153" s="607"/>
    </row>
    <row r="1154" spans="8:8" s="451" customFormat="1">
      <c r="H1154" s="607"/>
    </row>
    <row r="1155" spans="8:8" s="451" customFormat="1">
      <c r="H1155" s="607"/>
    </row>
    <row r="1156" spans="8:8" s="451" customFormat="1">
      <c r="H1156" s="607"/>
    </row>
    <row r="1157" spans="8:8" s="451" customFormat="1">
      <c r="H1157" s="607"/>
    </row>
    <row r="1158" spans="8:8" s="451" customFormat="1">
      <c r="H1158" s="607"/>
    </row>
    <row r="1159" spans="8:8" s="451" customFormat="1">
      <c r="H1159" s="607"/>
    </row>
    <row r="1160" spans="8:8" s="451" customFormat="1">
      <c r="H1160" s="607"/>
    </row>
    <row r="1161" spans="8:8" s="451" customFormat="1">
      <c r="H1161" s="607"/>
    </row>
    <row r="1162" spans="8:8" s="451" customFormat="1">
      <c r="H1162" s="607"/>
    </row>
    <row r="1163" spans="8:8" s="451" customFormat="1">
      <c r="H1163" s="607"/>
    </row>
    <row r="1164" spans="8:8" s="451" customFormat="1">
      <c r="H1164" s="607"/>
    </row>
    <row r="1165" spans="8:8" s="451" customFormat="1">
      <c r="H1165" s="607"/>
    </row>
    <row r="1166" spans="8:8" s="451" customFormat="1">
      <c r="H1166" s="607"/>
    </row>
    <row r="1167" spans="8:8" s="451" customFormat="1">
      <c r="H1167" s="607"/>
    </row>
    <row r="1168" spans="8:8" s="451" customFormat="1">
      <c r="H1168" s="607"/>
    </row>
    <row r="1169" spans="8:8" s="451" customFormat="1">
      <c r="H1169" s="607"/>
    </row>
    <row r="1170" spans="8:8" s="451" customFormat="1">
      <c r="H1170" s="607"/>
    </row>
    <row r="1171" spans="8:8" s="451" customFormat="1">
      <c r="H1171" s="607"/>
    </row>
    <row r="1172" spans="8:8" s="451" customFormat="1">
      <c r="H1172" s="607"/>
    </row>
    <row r="1173" spans="8:8" s="451" customFormat="1">
      <c r="H1173" s="607"/>
    </row>
    <row r="1174" spans="8:8" s="451" customFormat="1">
      <c r="H1174" s="607"/>
    </row>
    <row r="1175" spans="8:8" s="451" customFormat="1">
      <c r="H1175" s="607"/>
    </row>
    <row r="1176" spans="8:8" s="451" customFormat="1">
      <c r="H1176" s="607"/>
    </row>
    <row r="1177" spans="8:8" s="451" customFormat="1">
      <c r="H1177" s="607"/>
    </row>
    <row r="1178" spans="8:8" s="451" customFormat="1">
      <c r="H1178" s="607"/>
    </row>
    <row r="1179" spans="8:8" s="451" customFormat="1">
      <c r="H1179" s="607"/>
    </row>
    <row r="1180" spans="8:8" s="451" customFormat="1">
      <c r="H1180" s="607"/>
    </row>
    <row r="1181" spans="8:8" s="451" customFormat="1">
      <c r="H1181" s="607"/>
    </row>
    <row r="1182" spans="8:8" s="451" customFormat="1">
      <c r="H1182" s="607"/>
    </row>
    <row r="1183" spans="8:8" s="451" customFormat="1">
      <c r="H1183" s="607"/>
    </row>
    <row r="1184" spans="8:8" s="451" customFormat="1">
      <c r="H1184" s="607"/>
    </row>
    <row r="1185" spans="8:8" s="451" customFormat="1">
      <c r="H1185" s="607"/>
    </row>
    <row r="1186" spans="8:8" s="451" customFormat="1">
      <c r="H1186" s="607"/>
    </row>
    <row r="1187" spans="8:8" s="451" customFormat="1">
      <c r="H1187" s="607"/>
    </row>
    <row r="1188" spans="8:8" s="451" customFormat="1">
      <c r="H1188" s="607"/>
    </row>
    <row r="1189" spans="8:8" s="451" customFormat="1">
      <c r="H1189" s="607"/>
    </row>
    <row r="1190" spans="8:8" s="451" customFormat="1">
      <c r="H1190" s="607"/>
    </row>
    <row r="1191" spans="8:8" s="451" customFormat="1">
      <c r="H1191" s="607"/>
    </row>
    <row r="1192" spans="8:8" s="451" customFormat="1">
      <c r="H1192" s="607"/>
    </row>
    <row r="1193" spans="8:8" s="451" customFormat="1">
      <c r="H1193" s="607"/>
    </row>
    <row r="1194" spans="8:8" s="451" customFormat="1">
      <c r="H1194" s="607"/>
    </row>
    <row r="1195" spans="8:8" s="451" customFormat="1">
      <c r="H1195" s="607"/>
    </row>
    <row r="1196" spans="8:8" s="451" customFormat="1">
      <c r="H1196" s="607"/>
    </row>
    <row r="1197" spans="8:8" s="451" customFormat="1">
      <c r="H1197" s="607"/>
    </row>
    <row r="1198" spans="8:8" s="451" customFormat="1">
      <c r="H1198" s="607"/>
    </row>
    <row r="1199" spans="8:8" s="451" customFormat="1">
      <c r="H1199" s="607"/>
    </row>
    <row r="1200" spans="8:8" s="451" customFormat="1">
      <c r="H1200" s="607"/>
    </row>
    <row r="1201" spans="8:8" s="451" customFormat="1">
      <c r="H1201" s="607"/>
    </row>
    <row r="1202" spans="8:8" s="451" customFormat="1">
      <c r="H1202" s="607"/>
    </row>
    <row r="1203" spans="8:8" s="451" customFormat="1">
      <c r="H1203" s="607"/>
    </row>
    <row r="1204" spans="8:8" s="451" customFormat="1">
      <c r="H1204" s="607"/>
    </row>
    <row r="1205" spans="8:8" s="451" customFormat="1">
      <c r="H1205" s="607"/>
    </row>
    <row r="1206" spans="8:8" s="451" customFormat="1">
      <c r="H1206" s="607"/>
    </row>
    <row r="1207" spans="8:8" s="451" customFormat="1">
      <c r="H1207" s="607"/>
    </row>
    <row r="1208" spans="8:8" s="451" customFormat="1">
      <c r="H1208" s="607"/>
    </row>
    <row r="1209" spans="8:8" s="451" customFormat="1">
      <c r="H1209" s="607"/>
    </row>
    <row r="1210" spans="8:8" s="451" customFormat="1">
      <c r="H1210" s="607"/>
    </row>
    <row r="1211" spans="8:8" s="451" customFormat="1">
      <c r="H1211" s="607"/>
    </row>
    <row r="1212" spans="8:8" s="451" customFormat="1">
      <c r="H1212" s="607"/>
    </row>
    <row r="1213" spans="8:8" s="451" customFormat="1">
      <c r="H1213" s="607"/>
    </row>
    <row r="1214" spans="8:8" s="451" customFormat="1">
      <c r="H1214" s="607"/>
    </row>
    <row r="1215" spans="8:8" s="451" customFormat="1">
      <c r="H1215" s="607"/>
    </row>
    <row r="1216" spans="8:8" s="451" customFormat="1">
      <c r="H1216" s="607"/>
    </row>
    <row r="1217" spans="8:8" s="451" customFormat="1">
      <c r="H1217" s="607"/>
    </row>
    <row r="1218" spans="8:8" s="451" customFormat="1">
      <c r="H1218" s="607"/>
    </row>
    <row r="1219" spans="8:8" s="451" customFormat="1">
      <c r="H1219" s="607"/>
    </row>
    <row r="1220" spans="8:8" s="451" customFormat="1">
      <c r="H1220" s="607"/>
    </row>
    <row r="1221" spans="8:8" s="451" customFormat="1">
      <c r="H1221" s="607"/>
    </row>
    <row r="1222" spans="8:8" s="451" customFormat="1">
      <c r="H1222" s="607"/>
    </row>
    <row r="1223" spans="8:8" s="451" customFormat="1">
      <c r="H1223" s="607"/>
    </row>
    <row r="1224" spans="8:8" s="451" customFormat="1">
      <c r="H1224" s="607"/>
    </row>
    <row r="1225" spans="8:8" s="451" customFormat="1">
      <c r="H1225" s="607"/>
    </row>
    <row r="1226" spans="8:8" s="451" customFormat="1">
      <c r="H1226" s="607"/>
    </row>
    <row r="1227" spans="8:8" s="451" customFormat="1">
      <c r="H1227" s="607"/>
    </row>
    <row r="1228" spans="8:8" s="451" customFormat="1">
      <c r="H1228" s="607"/>
    </row>
    <row r="1229" spans="8:8" s="451" customFormat="1">
      <c r="H1229" s="607"/>
    </row>
    <row r="1230" spans="8:8" s="451" customFormat="1">
      <c r="H1230" s="607"/>
    </row>
    <row r="1231" spans="8:8" s="451" customFormat="1">
      <c r="H1231" s="607"/>
    </row>
    <row r="1232" spans="8:8" s="451" customFormat="1">
      <c r="H1232" s="607"/>
    </row>
    <row r="1233" spans="8:8" s="451" customFormat="1">
      <c r="H1233" s="607"/>
    </row>
    <row r="1234" spans="8:8" s="451" customFormat="1">
      <c r="H1234" s="607"/>
    </row>
    <row r="1235" spans="8:8" s="451" customFormat="1">
      <c r="H1235" s="607"/>
    </row>
    <row r="1236" spans="8:8" s="451" customFormat="1">
      <c r="H1236" s="607"/>
    </row>
    <row r="1237" spans="8:8" s="451" customFormat="1">
      <c r="H1237" s="607"/>
    </row>
    <row r="1238" spans="8:8" s="451" customFormat="1">
      <c r="H1238" s="607"/>
    </row>
    <row r="1239" spans="8:8" s="451" customFormat="1">
      <c r="H1239" s="607"/>
    </row>
    <row r="1240" spans="8:8" s="451" customFormat="1">
      <c r="H1240" s="607"/>
    </row>
    <row r="1241" spans="8:8" s="451" customFormat="1">
      <c r="H1241" s="607"/>
    </row>
    <row r="1242" spans="8:8" s="451" customFormat="1">
      <c r="H1242" s="607"/>
    </row>
    <row r="1243" spans="8:8" s="451" customFormat="1">
      <c r="H1243" s="607"/>
    </row>
    <row r="1244" spans="8:8" s="451" customFormat="1">
      <c r="H1244" s="607"/>
    </row>
    <row r="1245" spans="8:8" s="451" customFormat="1">
      <c r="H1245" s="607"/>
    </row>
    <row r="1246" spans="8:8" s="451" customFormat="1">
      <c r="H1246" s="607"/>
    </row>
    <row r="1247" spans="8:8" s="451" customFormat="1">
      <c r="H1247" s="607"/>
    </row>
    <row r="1248" spans="8:8" s="451" customFormat="1">
      <c r="H1248" s="607"/>
    </row>
    <row r="1249" spans="8:8" s="451" customFormat="1">
      <c r="H1249" s="607"/>
    </row>
    <row r="1250" spans="8:8" s="451" customFormat="1">
      <c r="H1250" s="607"/>
    </row>
    <row r="1251" spans="8:8" s="451" customFormat="1">
      <c r="H1251" s="607"/>
    </row>
    <row r="1252" spans="8:8" s="451" customFormat="1">
      <c r="H1252" s="607"/>
    </row>
    <row r="1253" spans="8:8" s="451" customFormat="1">
      <c r="H1253" s="607"/>
    </row>
    <row r="1254" spans="8:8" s="451" customFormat="1">
      <c r="H1254" s="607"/>
    </row>
    <row r="1255" spans="8:8" s="451" customFormat="1">
      <c r="H1255" s="607"/>
    </row>
    <row r="1256" spans="8:8" s="451" customFormat="1">
      <c r="H1256" s="607"/>
    </row>
    <row r="1257" spans="8:8" s="451" customFormat="1">
      <c r="H1257" s="607"/>
    </row>
    <row r="1258" spans="8:8" s="451" customFormat="1">
      <c r="H1258" s="607"/>
    </row>
    <row r="1259" spans="8:8" s="451" customFormat="1">
      <c r="H1259" s="607"/>
    </row>
    <row r="1260" spans="8:8" s="451" customFormat="1">
      <c r="H1260" s="607"/>
    </row>
    <row r="1261" spans="8:8" s="451" customFormat="1">
      <c r="H1261" s="607"/>
    </row>
    <row r="1262" spans="8:8" s="451" customFormat="1">
      <c r="H1262" s="607"/>
    </row>
    <row r="1263" spans="8:8" s="451" customFormat="1">
      <c r="H1263" s="607"/>
    </row>
    <row r="1264" spans="8:8" s="451" customFormat="1">
      <c r="H1264" s="607"/>
    </row>
    <row r="1265" spans="8:8" s="451" customFormat="1">
      <c r="H1265" s="607"/>
    </row>
    <row r="1266" spans="8:8" s="451" customFormat="1">
      <c r="H1266" s="607"/>
    </row>
    <row r="1267" spans="8:8" s="451" customFormat="1">
      <c r="H1267" s="607"/>
    </row>
    <row r="1268" spans="8:8" s="451" customFormat="1">
      <c r="H1268" s="607"/>
    </row>
    <row r="1269" spans="8:8" s="451" customFormat="1">
      <c r="H1269" s="607"/>
    </row>
    <row r="1270" spans="8:8" s="451" customFormat="1">
      <c r="H1270" s="607"/>
    </row>
    <row r="1271" spans="8:8" s="451" customFormat="1">
      <c r="H1271" s="607"/>
    </row>
    <row r="1272" spans="8:8" s="451" customFormat="1">
      <c r="H1272" s="607"/>
    </row>
    <row r="1273" spans="8:8" s="451" customFormat="1">
      <c r="H1273" s="607"/>
    </row>
    <row r="1274" spans="8:8" s="451" customFormat="1">
      <c r="H1274" s="607"/>
    </row>
    <row r="1275" spans="8:8" s="451" customFormat="1">
      <c r="H1275" s="607"/>
    </row>
    <row r="1276" spans="8:8" s="451" customFormat="1">
      <c r="H1276" s="607"/>
    </row>
    <row r="1277" spans="8:8" s="451" customFormat="1">
      <c r="H1277" s="607"/>
    </row>
    <row r="1278" spans="8:8" s="451" customFormat="1">
      <c r="H1278" s="607"/>
    </row>
    <row r="1279" spans="8:8" s="451" customFormat="1">
      <c r="H1279" s="607"/>
    </row>
    <row r="1280" spans="8:8" s="451" customFormat="1">
      <c r="H1280" s="607"/>
    </row>
    <row r="1281" spans="8:8" s="451" customFormat="1">
      <c r="H1281" s="607"/>
    </row>
    <row r="1282" spans="8:8" s="451" customFormat="1">
      <c r="H1282" s="607"/>
    </row>
    <row r="1283" spans="8:8" s="451" customFormat="1">
      <c r="H1283" s="607"/>
    </row>
    <row r="1284" spans="8:8" s="451" customFormat="1">
      <c r="H1284" s="607"/>
    </row>
    <row r="1285" spans="8:8" s="451" customFormat="1">
      <c r="H1285" s="607"/>
    </row>
    <row r="1286" spans="8:8" s="451" customFormat="1">
      <c r="H1286" s="607"/>
    </row>
    <row r="1287" spans="8:8" s="451" customFormat="1">
      <c r="H1287" s="607"/>
    </row>
    <row r="1288" spans="8:8" s="451" customFormat="1">
      <c r="H1288" s="607"/>
    </row>
    <row r="1289" spans="8:8" s="451" customFormat="1">
      <c r="H1289" s="607"/>
    </row>
    <row r="1290" spans="8:8" s="451" customFormat="1">
      <c r="H1290" s="607"/>
    </row>
    <row r="1291" spans="8:8" s="451" customFormat="1">
      <c r="H1291" s="607"/>
    </row>
    <row r="1292" spans="8:8" s="451" customFormat="1">
      <c r="H1292" s="607"/>
    </row>
    <row r="1293" spans="8:8" s="451" customFormat="1">
      <c r="H1293" s="607"/>
    </row>
    <row r="1294" spans="8:8" s="451" customFormat="1">
      <c r="H1294" s="607"/>
    </row>
    <row r="1295" spans="8:8" s="451" customFormat="1">
      <c r="H1295" s="607"/>
    </row>
    <row r="1296" spans="8:8" s="451" customFormat="1">
      <c r="H1296" s="607"/>
    </row>
    <row r="1297" spans="8:8" s="451" customFormat="1">
      <c r="H1297" s="607"/>
    </row>
    <row r="1298" spans="8:8" s="451" customFormat="1">
      <c r="H1298" s="607"/>
    </row>
    <row r="1299" spans="8:8" s="451" customFormat="1">
      <c r="H1299" s="607"/>
    </row>
    <row r="1300" spans="8:8" s="451" customFormat="1">
      <c r="H1300" s="607"/>
    </row>
    <row r="1301" spans="8:8" s="451" customFormat="1">
      <c r="H1301" s="607"/>
    </row>
    <row r="1302" spans="8:8" s="451" customFormat="1">
      <c r="H1302" s="607"/>
    </row>
    <row r="1303" spans="8:8" s="451" customFormat="1">
      <c r="H1303" s="607"/>
    </row>
    <row r="1304" spans="8:8" s="451" customFormat="1">
      <c r="H1304" s="607"/>
    </row>
    <row r="1305" spans="8:8" s="451" customFormat="1">
      <c r="H1305" s="607"/>
    </row>
    <row r="1306" spans="8:8" s="451" customFormat="1">
      <c r="H1306" s="607"/>
    </row>
    <row r="1307" spans="8:8" s="451" customFormat="1">
      <c r="H1307" s="607"/>
    </row>
    <row r="1308" spans="8:8" s="451" customFormat="1">
      <c r="H1308" s="607"/>
    </row>
    <row r="1309" spans="8:8" s="451" customFormat="1">
      <c r="H1309" s="607"/>
    </row>
    <row r="1310" spans="8:8" s="451" customFormat="1">
      <c r="H1310" s="607"/>
    </row>
    <row r="1311" spans="8:8" s="451" customFormat="1">
      <c r="H1311" s="607"/>
    </row>
    <row r="1312" spans="8:8" s="451" customFormat="1">
      <c r="H1312" s="607"/>
    </row>
    <row r="1313" spans="8:8" s="451" customFormat="1">
      <c r="H1313" s="607"/>
    </row>
    <row r="1314" spans="8:8" s="451" customFormat="1">
      <c r="H1314" s="607"/>
    </row>
    <row r="1315" spans="8:8" s="451" customFormat="1">
      <c r="H1315" s="607"/>
    </row>
    <row r="1316" spans="8:8" s="451" customFormat="1">
      <c r="H1316" s="607"/>
    </row>
    <row r="1317" spans="8:8" s="451" customFormat="1">
      <c r="H1317" s="607"/>
    </row>
    <row r="1318" spans="8:8" s="451" customFormat="1">
      <c r="H1318" s="607"/>
    </row>
    <row r="1319" spans="8:8" s="451" customFormat="1">
      <c r="H1319" s="607"/>
    </row>
    <row r="1320" spans="8:8" s="451" customFormat="1">
      <c r="H1320" s="607"/>
    </row>
    <row r="1321" spans="8:8" s="451" customFormat="1">
      <c r="H1321" s="607"/>
    </row>
    <row r="1322" spans="8:8" s="451" customFormat="1">
      <c r="H1322" s="607"/>
    </row>
    <row r="1323" spans="8:8" s="451" customFormat="1">
      <c r="H1323" s="607"/>
    </row>
    <row r="1324" spans="8:8" s="451" customFormat="1">
      <c r="H1324" s="607"/>
    </row>
    <row r="1325" spans="8:8" s="451" customFormat="1">
      <c r="H1325" s="607"/>
    </row>
    <row r="1326" spans="8:8" s="451" customFormat="1">
      <c r="H1326" s="607"/>
    </row>
    <row r="1327" spans="8:8" s="451" customFormat="1">
      <c r="H1327" s="607"/>
    </row>
    <row r="1328" spans="8:8" s="451" customFormat="1">
      <c r="H1328" s="607"/>
    </row>
    <row r="1329" spans="8:8" s="451" customFormat="1">
      <c r="H1329" s="607"/>
    </row>
    <row r="1330" spans="8:8" s="451" customFormat="1">
      <c r="H1330" s="607"/>
    </row>
    <row r="1331" spans="8:8" s="451" customFormat="1">
      <c r="H1331" s="607"/>
    </row>
    <row r="1332" spans="8:8" s="451" customFormat="1">
      <c r="H1332" s="607"/>
    </row>
    <row r="1333" spans="8:8" s="451" customFormat="1">
      <c r="H1333" s="607"/>
    </row>
    <row r="1334" spans="8:8" s="451" customFormat="1">
      <c r="H1334" s="607"/>
    </row>
    <row r="1335" spans="8:8" s="451" customFormat="1">
      <c r="H1335" s="607"/>
    </row>
    <row r="1336" spans="8:8" s="451" customFormat="1">
      <c r="H1336" s="607"/>
    </row>
    <row r="1337" spans="8:8" s="451" customFormat="1">
      <c r="H1337" s="607"/>
    </row>
    <row r="1338" spans="8:8" s="451" customFormat="1">
      <c r="H1338" s="607"/>
    </row>
    <row r="1339" spans="8:8" s="451" customFormat="1">
      <c r="H1339" s="607"/>
    </row>
    <row r="1340" spans="8:8" s="451" customFormat="1">
      <c r="H1340" s="607"/>
    </row>
    <row r="1341" spans="8:8" s="451" customFormat="1">
      <c r="H1341" s="607"/>
    </row>
    <row r="1342" spans="8:8" s="451" customFormat="1">
      <c r="H1342" s="607"/>
    </row>
    <row r="1343" spans="8:8" s="451" customFormat="1">
      <c r="H1343" s="607"/>
    </row>
    <row r="1344" spans="8:8" s="451" customFormat="1">
      <c r="H1344" s="607"/>
    </row>
    <row r="1345" spans="8:8" s="451" customFormat="1">
      <c r="H1345" s="607"/>
    </row>
    <row r="1346" spans="8:8" s="451" customFormat="1">
      <c r="H1346" s="607"/>
    </row>
    <row r="1347" spans="8:8" s="451" customFormat="1">
      <c r="H1347" s="607"/>
    </row>
    <row r="1348" spans="8:8" s="451" customFormat="1">
      <c r="H1348" s="607"/>
    </row>
    <row r="1349" spans="8:8" s="451" customFormat="1">
      <c r="H1349" s="607"/>
    </row>
    <row r="1350" spans="8:8" s="451" customFormat="1">
      <c r="H1350" s="607"/>
    </row>
    <row r="1351" spans="8:8" s="451" customFormat="1">
      <c r="H1351" s="607"/>
    </row>
    <row r="1352" spans="8:8" s="451" customFormat="1">
      <c r="H1352" s="607"/>
    </row>
    <row r="1353" spans="8:8" s="451" customFormat="1">
      <c r="H1353" s="607"/>
    </row>
    <row r="1354" spans="8:8" s="451" customFormat="1">
      <c r="H1354" s="607"/>
    </row>
    <row r="1355" spans="8:8" s="451" customFormat="1">
      <c r="H1355" s="607"/>
    </row>
    <row r="1356" spans="8:8" s="451" customFormat="1">
      <c r="H1356" s="607"/>
    </row>
    <row r="1357" spans="8:8" s="451" customFormat="1">
      <c r="H1357" s="607"/>
    </row>
    <row r="1358" spans="8:8" s="451" customFormat="1">
      <c r="H1358" s="607"/>
    </row>
    <row r="1359" spans="8:8" s="451" customFormat="1">
      <c r="H1359" s="607"/>
    </row>
    <row r="1360" spans="8:8" s="451" customFormat="1">
      <c r="H1360" s="607"/>
    </row>
    <row r="1361" spans="8:8" s="451" customFormat="1">
      <c r="H1361" s="607"/>
    </row>
    <row r="1362" spans="8:8" s="451" customFormat="1">
      <c r="H1362" s="607"/>
    </row>
    <row r="1363" spans="8:8" s="451" customFormat="1">
      <c r="H1363" s="607"/>
    </row>
    <row r="1364" spans="8:8" s="451" customFormat="1">
      <c r="H1364" s="607"/>
    </row>
    <row r="1365" spans="8:8" s="451" customFormat="1">
      <c r="H1365" s="607"/>
    </row>
    <row r="1366" spans="8:8" s="451" customFormat="1">
      <c r="H1366" s="607"/>
    </row>
    <row r="1367" spans="8:8" s="451" customFormat="1">
      <c r="H1367" s="607"/>
    </row>
    <row r="1368" spans="8:8" s="451" customFormat="1">
      <c r="H1368" s="607"/>
    </row>
    <row r="1369" spans="8:8" s="451" customFormat="1">
      <c r="H1369" s="607"/>
    </row>
    <row r="1370" spans="8:8" s="451" customFormat="1">
      <c r="H1370" s="607"/>
    </row>
    <row r="1371" spans="8:8" s="451" customFormat="1">
      <c r="H1371" s="607"/>
    </row>
    <row r="1372" spans="8:8" s="451" customFormat="1">
      <c r="H1372" s="607"/>
    </row>
    <row r="1373" spans="8:8" s="451" customFormat="1">
      <c r="H1373" s="607"/>
    </row>
    <row r="1374" spans="8:8" s="451" customFormat="1">
      <c r="H1374" s="607"/>
    </row>
    <row r="1375" spans="8:8" s="451" customFormat="1">
      <c r="H1375" s="607"/>
    </row>
    <row r="1376" spans="8:8" s="451" customFormat="1">
      <c r="H1376" s="607"/>
    </row>
    <row r="1377" spans="8:8" s="451" customFormat="1">
      <c r="H1377" s="607"/>
    </row>
    <row r="1378" spans="8:8" s="451" customFormat="1">
      <c r="H1378" s="607"/>
    </row>
    <row r="1379" spans="8:8" s="451" customFormat="1">
      <c r="H1379" s="607"/>
    </row>
    <row r="1380" spans="8:8" s="451" customFormat="1">
      <c r="H1380" s="607"/>
    </row>
    <row r="1381" spans="8:8" s="451" customFormat="1">
      <c r="H1381" s="607"/>
    </row>
    <row r="1382" spans="8:8" s="451" customFormat="1">
      <c r="H1382" s="607"/>
    </row>
    <row r="1383" spans="8:8" s="451" customFormat="1">
      <c r="H1383" s="607"/>
    </row>
    <row r="1384" spans="8:8" s="451" customFormat="1">
      <c r="H1384" s="607"/>
    </row>
    <row r="1385" spans="8:8" s="451" customFormat="1">
      <c r="H1385" s="607"/>
    </row>
    <row r="1386" spans="8:8" s="451" customFormat="1">
      <c r="H1386" s="607"/>
    </row>
    <row r="1387" spans="8:8" s="451" customFormat="1">
      <c r="H1387" s="607"/>
    </row>
    <row r="1388" spans="8:8" s="451" customFormat="1">
      <c r="H1388" s="607"/>
    </row>
    <row r="1389" spans="8:8" s="451" customFormat="1">
      <c r="H1389" s="607"/>
    </row>
    <row r="1390" spans="8:8" s="451" customFormat="1">
      <c r="H1390" s="607"/>
    </row>
    <row r="1391" spans="8:8" s="451" customFormat="1">
      <c r="H1391" s="607"/>
    </row>
    <row r="1392" spans="8:8" s="451" customFormat="1">
      <c r="H1392" s="607"/>
    </row>
    <row r="1393" spans="8:8" s="451" customFormat="1">
      <c r="H1393" s="607"/>
    </row>
    <row r="1394" spans="8:8" s="451" customFormat="1">
      <c r="H1394" s="607"/>
    </row>
    <row r="1395" spans="8:8" s="451" customFormat="1">
      <c r="H1395" s="607"/>
    </row>
    <row r="1396" spans="8:8" s="451" customFormat="1">
      <c r="H1396" s="607"/>
    </row>
    <row r="1397" spans="8:8" s="451" customFormat="1">
      <c r="H1397" s="607"/>
    </row>
    <row r="1398" spans="8:8" s="451" customFormat="1">
      <c r="H1398" s="607"/>
    </row>
    <row r="1399" spans="8:8" s="451" customFormat="1">
      <c r="H1399" s="607"/>
    </row>
    <row r="1400" spans="8:8" s="451" customFormat="1">
      <c r="H1400" s="607"/>
    </row>
    <row r="1401" spans="8:8" s="451" customFormat="1">
      <c r="H1401" s="607"/>
    </row>
    <row r="1402" spans="8:8" s="451" customFormat="1">
      <c r="H1402" s="607"/>
    </row>
    <row r="1403" spans="8:8" s="451" customFormat="1">
      <c r="H1403" s="607"/>
    </row>
    <row r="1404" spans="8:8" s="451" customFormat="1">
      <c r="H1404" s="607"/>
    </row>
    <row r="1405" spans="8:8" s="451" customFormat="1">
      <c r="H1405" s="607"/>
    </row>
    <row r="1406" spans="8:8" s="451" customFormat="1">
      <c r="H1406" s="607"/>
    </row>
    <row r="1407" spans="8:8" s="451" customFormat="1">
      <c r="H1407" s="607"/>
    </row>
    <row r="1408" spans="8:8" s="451" customFormat="1">
      <c r="H1408" s="607"/>
    </row>
    <row r="1409" spans="8:8" s="451" customFormat="1">
      <c r="H1409" s="607"/>
    </row>
    <row r="1410" spans="8:8" s="451" customFormat="1">
      <c r="H1410" s="607"/>
    </row>
    <row r="1411" spans="8:8" s="451" customFormat="1">
      <c r="H1411" s="607"/>
    </row>
    <row r="1412" spans="8:8" s="451" customFormat="1">
      <c r="H1412" s="607"/>
    </row>
    <row r="1413" spans="8:8" s="451" customFormat="1">
      <c r="H1413" s="607"/>
    </row>
    <row r="1414" spans="8:8" s="451" customFormat="1">
      <c r="H1414" s="607"/>
    </row>
    <row r="1415" spans="8:8" s="451" customFormat="1">
      <c r="H1415" s="607"/>
    </row>
    <row r="1416" spans="8:8" s="451" customFormat="1">
      <c r="H1416" s="607"/>
    </row>
    <row r="1417" spans="8:8" s="451" customFormat="1">
      <c r="H1417" s="607"/>
    </row>
    <row r="1418" spans="8:8" s="451" customFormat="1">
      <c r="H1418" s="607"/>
    </row>
    <row r="1419" spans="8:8" s="451" customFormat="1">
      <c r="H1419" s="607"/>
    </row>
    <row r="1420" spans="8:8" s="451" customFormat="1">
      <c r="H1420" s="607"/>
    </row>
    <row r="1421" spans="8:8" s="451" customFormat="1">
      <c r="H1421" s="607"/>
    </row>
    <row r="1422" spans="8:8" s="451" customFormat="1">
      <c r="H1422" s="607"/>
    </row>
    <row r="1423" spans="8:8" s="451" customFormat="1">
      <c r="H1423" s="607"/>
    </row>
    <row r="1424" spans="8:8" s="451" customFormat="1">
      <c r="H1424" s="607"/>
    </row>
    <row r="1425" spans="8:8" s="451" customFormat="1">
      <c r="H1425" s="607"/>
    </row>
    <row r="1426" spans="8:8" s="451" customFormat="1">
      <c r="H1426" s="607"/>
    </row>
    <row r="1427" spans="8:8" s="451" customFormat="1">
      <c r="H1427" s="607"/>
    </row>
    <row r="1428" spans="8:8" s="451" customFormat="1">
      <c r="H1428" s="607"/>
    </row>
    <row r="1429" spans="8:8" s="451" customFormat="1">
      <c r="H1429" s="607"/>
    </row>
    <row r="1430" spans="8:8" s="451" customFormat="1">
      <c r="H1430" s="607"/>
    </row>
    <row r="1431" spans="8:8" s="451" customFormat="1">
      <c r="H1431" s="607"/>
    </row>
    <row r="1432" spans="8:8" s="451" customFormat="1">
      <c r="H1432" s="607"/>
    </row>
    <row r="1433" spans="8:8" s="451" customFormat="1">
      <c r="H1433" s="607"/>
    </row>
    <row r="1434" spans="8:8" s="451" customFormat="1">
      <c r="H1434" s="607"/>
    </row>
    <row r="1435" spans="8:8" s="451" customFormat="1">
      <c r="H1435" s="607"/>
    </row>
    <row r="1436" spans="8:8" s="451" customFormat="1">
      <c r="H1436" s="607"/>
    </row>
    <row r="1437" spans="8:8" s="451" customFormat="1">
      <c r="H1437" s="607"/>
    </row>
    <row r="1438" spans="8:8" s="451" customFormat="1">
      <c r="H1438" s="607"/>
    </row>
    <row r="1439" spans="8:8" s="451" customFormat="1">
      <c r="H1439" s="607"/>
    </row>
    <row r="1440" spans="8:8" s="451" customFormat="1">
      <c r="H1440" s="607"/>
    </row>
    <row r="1441" spans="8:8" s="451" customFormat="1">
      <c r="H1441" s="607"/>
    </row>
    <row r="1442" spans="8:8" s="451" customFormat="1">
      <c r="H1442" s="607"/>
    </row>
    <row r="1443" spans="8:8" s="451" customFormat="1">
      <c r="H1443" s="607"/>
    </row>
    <row r="1444" spans="8:8" s="451" customFormat="1">
      <c r="H1444" s="607"/>
    </row>
    <row r="1445" spans="8:8" s="451" customFormat="1">
      <c r="H1445" s="607"/>
    </row>
    <row r="1446" spans="8:8" s="451" customFormat="1">
      <c r="H1446" s="607"/>
    </row>
    <row r="1447" spans="8:8" s="451" customFormat="1">
      <c r="H1447" s="607"/>
    </row>
    <row r="1448" spans="8:8" s="451" customFormat="1">
      <c r="H1448" s="607"/>
    </row>
    <row r="1449" spans="8:8" s="451" customFormat="1">
      <c r="H1449" s="607"/>
    </row>
    <row r="1450" spans="8:8" s="451" customFormat="1">
      <c r="H1450" s="607"/>
    </row>
    <row r="1451" spans="8:8" s="451" customFormat="1">
      <c r="H1451" s="607"/>
    </row>
    <row r="1452" spans="8:8" s="451" customFormat="1">
      <c r="H1452" s="607"/>
    </row>
    <row r="1453" spans="8:8" s="451" customFormat="1">
      <c r="H1453" s="607"/>
    </row>
    <row r="1454" spans="8:8" s="451" customFormat="1">
      <c r="H1454" s="607"/>
    </row>
    <row r="1455" spans="8:8" s="451" customFormat="1">
      <c r="H1455" s="607"/>
    </row>
    <row r="1456" spans="8:8" s="451" customFormat="1">
      <c r="H1456" s="607"/>
    </row>
    <row r="1457" spans="8:8" s="451" customFormat="1">
      <c r="H1457" s="607"/>
    </row>
    <row r="1458" spans="8:8" s="451" customFormat="1">
      <c r="H1458" s="607"/>
    </row>
    <row r="1459" spans="8:8" s="451" customFormat="1">
      <c r="H1459" s="607"/>
    </row>
    <row r="1460" spans="8:8" s="451" customFormat="1">
      <c r="H1460" s="607"/>
    </row>
    <row r="1461" spans="8:8" s="451" customFormat="1">
      <c r="H1461" s="607"/>
    </row>
    <row r="1462" spans="8:8" s="451" customFormat="1">
      <c r="H1462" s="607"/>
    </row>
    <row r="1463" spans="8:8" s="451" customFormat="1">
      <c r="H1463" s="607"/>
    </row>
    <row r="1464" spans="8:8" s="451" customFormat="1">
      <c r="H1464" s="607"/>
    </row>
    <row r="1465" spans="8:8" s="451" customFormat="1">
      <c r="H1465" s="607"/>
    </row>
    <row r="1466" spans="8:8" s="451" customFormat="1">
      <c r="H1466" s="607"/>
    </row>
    <row r="1467" spans="8:8" s="451" customFormat="1">
      <c r="H1467" s="607"/>
    </row>
    <row r="1468" spans="8:8" s="451" customFormat="1">
      <c r="H1468" s="607"/>
    </row>
    <row r="1469" spans="8:8" s="451" customFormat="1">
      <c r="H1469" s="607"/>
    </row>
    <row r="1470" spans="8:8" s="451" customFormat="1">
      <c r="H1470" s="607"/>
    </row>
    <row r="1471" spans="8:8" s="451" customFormat="1">
      <c r="H1471" s="607"/>
    </row>
    <row r="1472" spans="8:8" s="451" customFormat="1">
      <c r="H1472" s="607"/>
    </row>
    <row r="1473" spans="8:8" s="451" customFormat="1">
      <c r="H1473" s="607"/>
    </row>
    <row r="1474" spans="8:8" s="451" customFormat="1">
      <c r="H1474" s="607"/>
    </row>
    <row r="1475" spans="8:8" s="451" customFormat="1">
      <c r="H1475" s="607"/>
    </row>
    <row r="1476" spans="8:8" s="451" customFormat="1">
      <c r="H1476" s="607"/>
    </row>
    <row r="1477" spans="8:8" s="451" customFormat="1">
      <c r="H1477" s="607"/>
    </row>
    <row r="1478" spans="8:8" s="451" customFormat="1">
      <c r="H1478" s="607"/>
    </row>
    <row r="1479" spans="8:8" s="451" customFormat="1">
      <c r="H1479" s="607"/>
    </row>
    <row r="1480" spans="8:8" s="451" customFormat="1">
      <c r="H1480" s="607"/>
    </row>
    <row r="1481" spans="8:8" s="451" customFormat="1">
      <c r="H1481" s="607"/>
    </row>
    <row r="1482" spans="8:8" s="451" customFormat="1">
      <c r="H1482" s="607"/>
    </row>
    <row r="1483" spans="8:8" s="451" customFormat="1">
      <c r="H1483" s="607"/>
    </row>
    <row r="1484" spans="8:8" s="451" customFormat="1">
      <c r="H1484" s="607"/>
    </row>
    <row r="1485" spans="8:8" s="451" customFormat="1">
      <c r="H1485" s="607"/>
    </row>
    <row r="1486" spans="8:8" s="451" customFormat="1">
      <c r="H1486" s="607"/>
    </row>
    <row r="1487" spans="8:8" s="451" customFormat="1">
      <c r="H1487" s="607"/>
    </row>
    <row r="1488" spans="8:8" s="451" customFormat="1">
      <c r="H1488" s="607"/>
    </row>
    <row r="1489" spans="8:8" s="451" customFormat="1">
      <c r="H1489" s="607"/>
    </row>
    <row r="1490" spans="8:8" s="451" customFormat="1">
      <c r="H1490" s="607"/>
    </row>
    <row r="1491" spans="8:8" s="451" customFormat="1">
      <c r="H1491" s="607"/>
    </row>
    <row r="1492" spans="8:8" s="451" customFormat="1">
      <c r="H1492" s="607"/>
    </row>
    <row r="1493" spans="8:8" s="451" customFormat="1">
      <c r="H1493" s="607"/>
    </row>
    <row r="1494" spans="8:8" s="451" customFormat="1">
      <c r="H1494" s="607"/>
    </row>
    <row r="1495" spans="8:8" s="451" customFormat="1">
      <c r="H1495" s="607"/>
    </row>
    <row r="1496" spans="8:8" s="451" customFormat="1">
      <c r="H1496" s="607"/>
    </row>
    <row r="1497" spans="8:8" s="451" customFormat="1">
      <c r="H1497" s="607"/>
    </row>
    <row r="1498" spans="8:8" s="451" customFormat="1">
      <c r="H1498" s="607"/>
    </row>
    <row r="1499" spans="8:8" s="451" customFormat="1">
      <c r="H1499" s="607"/>
    </row>
    <row r="1500" spans="8:8" s="451" customFormat="1">
      <c r="H1500" s="607"/>
    </row>
    <row r="1501" spans="8:8" s="451" customFormat="1">
      <c r="H1501" s="607"/>
    </row>
    <row r="1502" spans="8:8" s="451" customFormat="1">
      <c r="H1502" s="607"/>
    </row>
    <row r="1503" spans="8:8" s="451" customFormat="1">
      <c r="H1503" s="607"/>
    </row>
    <row r="1504" spans="8:8" s="451" customFormat="1">
      <c r="H1504" s="607"/>
    </row>
    <row r="1505" spans="8:8" s="451" customFormat="1">
      <c r="H1505" s="607"/>
    </row>
    <row r="1506" spans="8:8" s="451" customFormat="1">
      <c r="H1506" s="607"/>
    </row>
    <row r="1507" spans="8:8" s="451" customFormat="1">
      <c r="H1507" s="607"/>
    </row>
    <row r="1508" spans="8:8" s="451" customFormat="1">
      <c r="H1508" s="607"/>
    </row>
    <row r="1509" spans="8:8" s="451" customFormat="1">
      <c r="H1509" s="607"/>
    </row>
    <row r="1510" spans="8:8" s="451" customFormat="1">
      <c r="H1510" s="607"/>
    </row>
    <row r="1511" spans="8:8" s="451" customFormat="1">
      <c r="H1511" s="607"/>
    </row>
    <row r="1512" spans="8:8" s="451" customFormat="1">
      <c r="H1512" s="607"/>
    </row>
    <row r="1513" spans="8:8" s="451" customFormat="1">
      <c r="H1513" s="607"/>
    </row>
    <row r="1514" spans="8:8" s="451" customFormat="1">
      <c r="H1514" s="607"/>
    </row>
    <row r="1515" spans="8:8" s="451" customFormat="1">
      <c r="H1515" s="607"/>
    </row>
    <row r="1516" spans="8:8" s="451" customFormat="1">
      <c r="H1516" s="607"/>
    </row>
    <row r="1517" spans="8:8" s="451" customFormat="1">
      <c r="H1517" s="607"/>
    </row>
    <row r="1518" spans="8:8" s="451" customFormat="1">
      <c r="H1518" s="607"/>
    </row>
    <row r="1519" spans="8:8" s="451" customFormat="1">
      <c r="H1519" s="607"/>
    </row>
    <row r="1520" spans="8:8" s="451" customFormat="1">
      <c r="H1520" s="607"/>
    </row>
    <row r="1521" spans="8:8" s="451" customFormat="1">
      <c r="H1521" s="607"/>
    </row>
    <row r="1522" spans="8:8" s="451" customFormat="1">
      <c r="H1522" s="607"/>
    </row>
    <row r="1523" spans="8:8" s="451" customFormat="1">
      <c r="H1523" s="607"/>
    </row>
    <row r="1524" spans="8:8" s="451" customFormat="1">
      <c r="H1524" s="607"/>
    </row>
    <row r="1525" spans="8:8" s="451" customFormat="1">
      <c r="H1525" s="607"/>
    </row>
    <row r="1526" spans="8:8" s="451" customFormat="1">
      <c r="H1526" s="607"/>
    </row>
    <row r="1527" spans="8:8" s="451" customFormat="1">
      <c r="H1527" s="607"/>
    </row>
    <row r="1528" spans="8:8" s="451" customFormat="1">
      <c r="H1528" s="607"/>
    </row>
    <row r="1529" spans="8:8" s="451" customFormat="1">
      <c r="H1529" s="607"/>
    </row>
    <row r="1530" spans="8:8" s="451" customFormat="1">
      <c r="H1530" s="607"/>
    </row>
    <row r="1531" spans="8:8" s="451" customFormat="1">
      <c r="H1531" s="607"/>
    </row>
    <row r="1532" spans="8:8" s="451" customFormat="1">
      <c r="H1532" s="607"/>
    </row>
    <row r="1533" spans="8:8" s="451" customFormat="1">
      <c r="H1533" s="607"/>
    </row>
    <row r="1534" spans="8:8" s="451" customFormat="1">
      <c r="H1534" s="607"/>
    </row>
    <row r="1535" spans="8:8" s="451" customFormat="1">
      <c r="H1535" s="607"/>
    </row>
    <row r="1536" spans="8:8" s="451" customFormat="1">
      <c r="H1536" s="607"/>
    </row>
    <row r="1537" spans="8:8" s="451" customFormat="1">
      <c r="H1537" s="607"/>
    </row>
    <row r="1538" spans="8:8" s="451" customFormat="1">
      <c r="H1538" s="607"/>
    </row>
    <row r="1539" spans="8:8" s="451" customFormat="1">
      <c r="H1539" s="607"/>
    </row>
    <row r="1540" spans="8:8" s="451" customFormat="1">
      <c r="H1540" s="607"/>
    </row>
    <row r="1541" spans="8:8" s="451" customFormat="1">
      <c r="H1541" s="607"/>
    </row>
    <row r="1542" spans="8:8" s="451" customFormat="1">
      <c r="H1542" s="607"/>
    </row>
    <row r="1543" spans="8:8" s="451" customFormat="1">
      <c r="H1543" s="607"/>
    </row>
    <row r="1544" spans="8:8" s="451" customFormat="1">
      <c r="H1544" s="607"/>
    </row>
    <row r="1545" spans="8:8" s="451" customFormat="1">
      <c r="H1545" s="607"/>
    </row>
    <row r="1546" spans="8:8" s="451" customFormat="1">
      <c r="H1546" s="607"/>
    </row>
    <row r="1547" spans="8:8" s="451" customFormat="1">
      <c r="H1547" s="607"/>
    </row>
    <row r="1548" spans="8:8" s="451" customFormat="1">
      <c r="H1548" s="607"/>
    </row>
    <row r="1549" spans="8:8" s="451" customFormat="1">
      <c r="H1549" s="607"/>
    </row>
    <row r="1550" spans="8:8" s="451" customFormat="1">
      <c r="H1550" s="607"/>
    </row>
    <row r="1551" spans="8:8" s="451" customFormat="1">
      <c r="H1551" s="607"/>
    </row>
    <row r="1552" spans="8:8" s="451" customFormat="1">
      <c r="H1552" s="607"/>
    </row>
    <row r="1553" spans="8:8" s="451" customFormat="1">
      <c r="H1553" s="607"/>
    </row>
    <row r="1554" spans="8:8" s="451" customFormat="1">
      <c r="H1554" s="607"/>
    </row>
    <row r="1555" spans="8:8" s="451" customFormat="1">
      <c r="H1555" s="607"/>
    </row>
    <row r="1556" spans="8:8" s="451" customFormat="1">
      <c r="H1556" s="607"/>
    </row>
    <row r="1557" spans="8:8" s="451" customFormat="1">
      <c r="H1557" s="607"/>
    </row>
    <row r="1558" spans="8:8" s="451" customFormat="1">
      <c r="H1558" s="607"/>
    </row>
    <row r="1559" spans="8:8" s="451" customFormat="1">
      <c r="H1559" s="607"/>
    </row>
    <row r="1560" spans="8:8" s="451" customFormat="1">
      <c r="H1560" s="607"/>
    </row>
    <row r="1561" spans="8:8" s="451" customFormat="1">
      <c r="H1561" s="607"/>
    </row>
    <row r="1562" spans="8:8" s="451" customFormat="1">
      <c r="H1562" s="607"/>
    </row>
    <row r="1563" spans="8:8" s="451" customFormat="1">
      <c r="H1563" s="607"/>
    </row>
    <row r="1564" spans="8:8" s="451" customFormat="1">
      <c r="H1564" s="607"/>
    </row>
    <row r="1565" spans="8:8" s="451" customFormat="1">
      <c r="H1565" s="607"/>
    </row>
    <row r="1566" spans="8:8" s="451" customFormat="1">
      <c r="H1566" s="607"/>
    </row>
    <row r="1567" spans="8:8" s="451" customFormat="1">
      <c r="H1567" s="607"/>
    </row>
    <row r="1568" spans="8:8" s="451" customFormat="1">
      <c r="H1568" s="607"/>
    </row>
    <row r="1569" spans="8:8" s="451" customFormat="1">
      <c r="H1569" s="607"/>
    </row>
    <row r="1570" spans="8:8" s="451" customFormat="1">
      <c r="H1570" s="607"/>
    </row>
    <row r="1571" spans="8:8" s="451" customFormat="1">
      <c r="H1571" s="607"/>
    </row>
    <row r="1572" spans="8:8" s="451" customFormat="1">
      <c r="H1572" s="607"/>
    </row>
    <row r="1573" spans="8:8" s="451" customFormat="1">
      <c r="H1573" s="607"/>
    </row>
    <row r="1574" spans="8:8" s="451" customFormat="1">
      <c r="H1574" s="607"/>
    </row>
    <row r="1575" spans="8:8" s="451" customFormat="1">
      <c r="H1575" s="607"/>
    </row>
    <row r="1576" spans="8:8" s="451" customFormat="1">
      <c r="H1576" s="607"/>
    </row>
    <row r="1577" spans="8:8" s="451" customFormat="1">
      <c r="H1577" s="607"/>
    </row>
    <row r="1578" spans="8:8" s="451" customFormat="1">
      <c r="H1578" s="607"/>
    </row>
    <row r="1579" spans="8:8" s="451" customFormat="1">
      <c r="H1579" s="607"/>
    </row>
    <row r="1580" spans="8:8" s="451" customFormat="1">
      <c r="H1580" s="607"/>
    </row>
    <row r="1581" spans="8:8" s="451" customFormat="1">
      <c r="H1581" s="607"/>
    </row>
    <row r="1582" spans="8:8" s="451" customFormat="1">
      <c r="H1582" s="607"/>
    </row>
    <row r="1583" spans="8:8" s="451" customFormat="1">
      <c r="H1583" s="607"/>
    </row>
    <row r="1584" spans="8:8" s="451" customFormat="1">
      <c r="H1584" s="607"/>
    </row>
    <row r="1585" spans="8:8" s="451" customFormat="1">
      <c r="H1585" s="607"/>
    </row>
    <row r="1586" spans="8:8" s="451" customFormat="1">
      <c r="H1586" s="607"/>
    </row>
    <row r="1587" spans="8:8" s="451" customFormat="1">
      <c r="H1587" s="607"/>
    </row>
    <row r="1588" spans="8:8" s="451" customFormat="1">
      <c r="H1588" s="607"/>
    </row>
    <row r="1589" spans="8:8" s="451" customFormat="1">
      <c r="H1589" s="607"/>
    </row>
    <row r="1590" spans="8:8" s="451" customFormat="1">
      <c r="H1590" s="607"/>
    </row>
    <row r="1591" spans="8:8" s="451" customFormat="1">
      <c r="H1591" s="607"/>
    </row>
    <row r="1592" spans="8:8" s="451" customFormat="1">
      <c r="H1592" s="607"/>
    </row>
    <row r="1593" spans="8:8" s="451" customFormat="1">
      <c r="H1593" s="607"/>
    </row>
    <row r="1594" spans="8:8" s="451" customFormat="1">
      <c r="H1594" s="607"/>
    </row>
    <row r="1595" spans="8:8" s="451" customFormat="1">
      <c r="H1595" s="607"/>
    </row>
    <row r="1596" spans="8:8" s="451" customFormat="1">
      <c r="H1596" s="607"/>
    </row>
    <row r="1597" spans="8:8" s="451" customFormat="1">
      <c r="H1597" s="607"/>
    </row>
    <row r="1598" spans="8:8" s="451" customFormat="1">
      <c r="H1598" s="607"/>
    </row>
    <row r="1599" spans="8:8" s="451" customFormat="1">
      <c r="H1599" s="607"/>
    </row>
    <row r="1600" spans="8:8" s="451" customFormat="1">
      <c r="H1600" s="607"/>
    </row>
    <row r="1601" spans="8:8" s="451" customFormat="1">
      <c r="H1601" s="607"/>
    </row>
    <row r="1602" spans="8:8" s="451" customFormat="1">
      <c r="H1602" s="607"/>
    </row>
    <row r="1603" spans="8:8" s="451" customFormat="1">
      <c r="H1603" s="607"/>
    </row>
    <row r="1604" spans="8:8" s="451" customFormat="1">
      <c r="H1604" s="607"/>
    </row>
  </sheetData>
  <mergeCells count="16">
    <mergeCell ref="A14:B14"/>
    <mergeCell ref="A15:B15"/>
    <mergeCell ref="A16:B16"/>
    <mergeCell ref="A17:B17"/>
    <mergeCell ref="A8:B8"/>
    <mergeCell ref="A9:B9"/>
    <mergeCell ref="A10:B10"/>
    <mergeCell ref="A11:B11"/>
    <mergeCell ref="A12:B12"/>
    <mergeCell ref="A13:B13"/>
    <mergeCell ref="A7:B7"/>
    <mergeCell ref="A3:B3"/>
    <mergeCell ref="F3:G3"/>
    <mergeCell ref="A4:B4"/>
    <mergeCell ref="A5:B5"/>
    <mergeCell ref="A6:B6"/>
  </mergeCells>
  <phoneticPr fontId="9" type="noConversion"/>
  <pageMargins left="0.98425196850393704" right="0.39370078740157483" top="0.98425196850393704" bottom="0.78740157480314965" header="0" footer="0"/>
  <pageSetup paperSize="9" scale="9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325"/>
  <sheetViews>
    <sheetView showGridLines="0" showZeros="0" view="pageBreakPreview" zoomScaleNormal="85" zoomScaleSheetLayoutView="100" workbookViewId="0">
      <pane xSplit="12" ySplit="2" topLeftCell="M24" activePane="bottomRight" state="frozen"/>
      <selection activeCell="H5" sqref="H5"/>
      <selection pane="topRight" activeCell="H5" sqref="H5"/>
      <selection pane="bottomLeft" activeCell="H5" sqref="H5"/>
      <selection pane="bottomRight" activeCell="F57" sqref="F57"/>
    </sheetView>
  </sheetViews>
  <sheetFormatPr defaultColWidth="9.375" defaultRowHeight="20.100000000000001" customHeight="1"/>
  <cols>
    <col min="1" max="1" width="23.5" style="474" customWidth="1"/>
    <col min="2" max="2" width="9.625" style="468" customWidth="1"/>
    <col min="3" max="3" width="6.5" style="605" customWidth="1"/>
    <col min="4" max="4" width="4.75" style="476" bestFit="1" customWidth="1"/>
    <col min="5" max="5" width="11.25" style="468" customWidth="1"/>
    <col min="6" max="6" width="9.5" style="468" customWidth="1"/>
    <col min="7" max="7" width="11.25" style="468" customWidth="1"/>
    <col min="8" max="8" width="8.625" style="468" customWidth="1"/>
    <col min="9" max="9" width="11.25" style="468" customWidth="1"/>
    <col min="10" max="10" width="9" style="468" customWidth="1"/>
    <col min="11" max="11" width="11.25" style="468" customWidth="1"/>
    <col min="12" max="12" width="18.75" style="467" customWidth="1"/>
    <col min="13" max="13" width="18.75" style="467" hidden="1" customWidth="1"/>
    <col min="14" max="14" width="3.625" style="468" hidden="1" customWidth="1"/>
    <col min="15" max="15" width="25.5" style="474" hidden="1" customWidth="1"/>
    <col min="16" max="16" width="11.375" style="474" hidden="1" customWidth="1"/>
    <col min="17" max="17" width="6.75" style="474" hidden="1" customWidth="1"/>
    <col min="18" max="18" width="6.25" style="476" hidden="1" customWidth="1"/>
    <col min="19" max="19" width="15.5" style="456" hidden="1" customWidth="1"/>
    <col min="20" max="20" width="11.75" style="456" hidden="1" customWidth="1"/>
    <col min="21" max="21" width="15.5" style="456" hidden="1" customWidth="1"/>
    <col min="22" max="22" width="11.375" style="456" hidden="1" customWidth="1"/>
    <col min="23" max="23" width="15.5" style="456" hidden="1" customWidth="1"/>
    <col min="24" max="24" width="15.125" style="474" hidden="1" customWidth="1"/>
    <col min="25" max="26" width="9.375" style="474" hidden="1" customWidth="1"/>
    <col min="27" max="16384" width="9.375" style="474"/>
  </cols>
  <sheetData>
    <row r="1" spans="1:24" s="461" customFormat="1" ht="20.100000000000001" customHeight="1">
      <c r="A1" s="2026" t="s">
        <v>777</v>
      </c>
      <c r="B1" s="1999"/>
      <c r="C1" s="1999"/>
      <c r="D1" s="1999"/>
      <c r="E1" s="1999"/>
      <c r="F1" s="1999"/>
      <c r="G1" s="1999"/>
      <c r="H1" s="1999"/>
      <c r="I1" s="1999"/>
      <c r="J1" s="1999"/>
      <c r="K1" s="1999"/>
      <c r="L1" s="2027"/>
      <c r="M1" s="459" t="e">
        <f>#REF!</f>
        <v>#REF!</v>
      </c>
      <c r="N1" s="460"/>
      <c r="O1" s="2190" t="s">
        <v>645</v>
      </c>
      <c r="P1" s="2190"/>
      <c r="Q1" s="2190"/>
      <c r="R1" s="2190"/>
      <c r="S1" s="2190"/>
      <c r="T1" s="2190"/>
      <c r="U1" s="2190"/>
      <c r="V1" s="2190"/>
      <c r="W1" s="2190"/>
      <c r="X1" s="2190"/>
    </row>
    <row r="2" spans="1:24" ht="20.100000000000001" customHeight="1">
      <c r="A2" s="462"/>
      <c r="B2" s="463"/>
      <c r="C2" s="464"/>
      <c r="D2" s="465"/>
      <c r="E2" s="463"/>
      <c r="F2" s="463"/>
      <c r="G2" s="463"/>
      <c r="H2" s="463"/>
      <c r="I2" s="463"/>
      <c r="J2" s="463"/>
      <c r="K2" s="463"/>
      <c r="L2" s="466"/>
      <c r="O2" s="469" t="s">
        <v>45</v>
      </c>
      <c r="P2" s="470">
        <f>+S25</f>
        <v>2816457</v>
      </c>
      <c r="Q2" s="470" t="s">
        <v>3</v>
      </c>
      <c r="R2" s="471"/>
      <c r="S2" s="472"/>
      <c r="T2" s="472"/>
      <c r="U2" s="472"/>
      <c r="V2" s="472"/>
      <c r="W2" s="472"/>
      <c r="X2" s="473"/>
    </row>
    <row r="3" spans="1:24" ht="20.100000000000001" customHeight="1">
      <c r="A3" s="2191" t="s">
        <v>646</v>
      </c>
      <c r="B3" s="2192" t="s">
        <v>647</v>
      </c>
      <c r="C3" s="2193" t="s">
        <v>118</v>
      </c>
      <c r="D3" s="2191" t="s">
        <v>95</v>
      </c>
      <c r="E3" s="2192" t="s">
        <v>648</v>
      </c>
      <c r="F3" s="2194" t="s">
        <v>641</v>
      </c>
      <c r="G3" s="2194"/>
      <c r="H3" s="2194" t="s">
        <v>643</v>
      </c>
      <c r="I3" s="2194"/>
      <c r="J3" s="2194"/>
      <c r="K3" s="2194"/>
      <c r="L3" s="2192" t="s">
        <v>649</v>
      </c>
      <c r="O3" s="475"/>
      <c r="S3" s="477"/>
      <c r="T3" s="472"/>
      <c r="U3" s="472"/>
      <c r="V3" s="472"/>
      <c r="W3" s="472"/>
    </row>
    <row r="4" spans="1:24" ht="20.100000000000001" customHeight="1">
      <c r="A4" s="2191"/>
      <c r="B4" s="2192"/>
      <c r="C4" s="2193"/>
      <c r="D4" s="2191"/>
      <c r="E4" s="2192"/>
      <c r="F4" s="2192" t="s">
        <v>650</v>
      </c>
      <c r="G4" s="2192"/>
      <c r="H4" s="2192" t="s">
        <v>122</v>
      </c>
      <c r="I4" s="2192"/>
      <c r="J4" s="2192" t="s">
        <v>651</v>
      </c>
      <c r="K4" s="2192"/>
      <c r="L4" s="2192"/>
      <c r="N4" s="467"/>
      <c r="O4" s="478" t="s">
        <v>39</v>
      </c>
      <c r="P4" s="479" t="s">
        <v>40</v>
      </c>
      <c r="Q4" s="479" t="s">
        <v>41</v>
      </c>
      <c r="R4" s="479" t="s">
        <v>5</v>
      </c>
      <c r="S4" s="480" t="s">
        <v>42</v>
      </c>
      <c r="T4" s="481" t="s">
        <v>652</v>
      </c>
      <c r="U4" s="482"/>
      <c r="V4" s="481" t="s">
        <v>653</v>
      </c>
      <c r="W4" s="482"/>
      <c r="X4" s="483" t="s">
        <v>654</v>
      </c>
    </row>
    <row r="5" spans="1:24" ht="20.100000000000001" customHeight="1">
      <c r="A5" s="2191"/>
      <c r="B5" s="2192"/>
      <c r="C5" s="2193"/>
      <c r="D5" s="2191"/>
      <c r="E5" s="2192"/>
      <c r="F5" s="484" t="s">
        <v>125</v>
      </c>
      <c r="G5" s="484" t="s">
        <v>126</v>
      </c>
      <c r="H5" s="484" t="s">
        <v>125</v>
      </c>
      <c r="I5" s="484" t="s">
        <v>126</v>
      </c>
      <c r="J5" s="484" t="s">
        <v>125</v>
      </c>
      <c r="K5" s="484" t="s">
        <v>126</v>
      </c>
      <c r="L5" s="2192"/>
      <c r="N5" s="467"/>
      <c r="O5" s="485"/>
      <c r="P5" s="486"/>
      <c r="Q5" s="486"/>
      <c r="R5" s="486"/>
      <c r="S5" s="487"/>
      <c r="T5" s="488" t="s">
        <v>4</v>
      </c>
      <c r="U5" s="488" t="s">
        <v>43</v>
      </c>
      <c r="V5" s="488" t="s">
        <v>4</v>
      </c>
      <c r="W5" s="488" t="s">
        <v>43</v>
      </c>
      <c r="X5" s="489"/>
    </row>
    <row r="6" spans="1:24" ht="20.100000000000001" customHeight="1">
      <c r="A6" s="490" t="str">
        <f t="shared" ref="A6:A12" si="0">A31</f>
        <v>기존자료 수집</v>
      </c>
      <c r="B6" s="491"/>
      <c r="C6" s="492">
        <v>1</v>
      </c>
      <c r="D6" s="492" t="str">
        <f t="shared" ref="D6:D11" si="1">D31</f>
        <v>지구</v>
      </c>
      <c r="E6" s="493">
        <f>SUM(G6,I6,K6)</f>
        <v>215394</v>
      </c>
      <c r="F6" s="493">
        <f>G31</f>
        <v>215394</v>
      </c>
      <c r="G6" s="493">
        <f>TRUNC(C6*F6,0)</f>
        <v>215394</v>
      </c>
      <c r="H6" s="493">
        <f>I31</f>
        <v>0</v>
      </c>
      <c r="I6" s="493">
        <f>TRUNC(C6*H6,0)</f>
        <v>0</v>
      </c>
      <c r="J6" s="493">
        <f t="shared" ref="J6:J11" si="2">K31</f>
        <v>0</v>
      </c>
      <c r="K6" s="493">
        <f>TRUNC(C6*J6,0)</f>
        <v>0</v>
      </c>
      <c r="L6" s="494"/>
      <c r="N6" s="495"/>
      <c r="O6" s="496" t="s">
        <v>655</v>
      </c>
      <c r="P6" s="497"/>
      <c r="Q6" s="497">
        <v>1</v>
      </c>
      <c r="R6" s="498" t="s">
        <v>634</v>
      </c>
      <c r="S6" s="499">
        <f t="shared" ref="S6:S11" si="3">+U6+W6</f>
        <v>538786</v>
      </c>
      <c r="T6" s="499">
        <f t="shared" ref="T6:T11" si="4">U31</f>
        <v>259588</v>
      </c>
      <c r="U6" s="499">
        <f t="shared" ref="U6:U11" si="5">TRUNC($Q6*T6)</f>
        <v>259588</v>
      </c>
      <c r="V6" s="499">
        <f t="shared" ref="V6:V11" si="6">W31</f>
        <v>279198</v>
      </c>
      <c r="W6" s="499">
        <f t="shared" ref="W6:W11" si="7">TRUNC($Q6*V6)</f>
        <v>279198</v>
      </c>
      <c r="X6" s="500"/>
    </row>
    <row r="7" spans="1:24" ht="20.100000000000001" customHeight="1">
      <c r="A7" s="490" t="str">
        <f t="shared" si="0"/>
        <v>현지답사</v>
      </c>
      <c r="B7" s="491"/>
      <c r="C7" s="492">
        <f>C6</f>
        <v>1</v>
      </c>
      <c r="D7" s="492" t="str">
        <f t="shared" si="1"/>
        <v>지구</v>
      </c>
      <c r="E7" s="493">
        <f>SUM(G7,I7,K7)</f>
        <v>299641</v>
      </c>
      <c r="F7" s="493">
        <f>G32</f>
        <v>299641</v>
      </c>
      <c r="G7" s="493">
        <f>TRUNC(C7*F7,0)</f>
        <v>299641</v>
      </c>
      <c r="H7" s="493">
        <f>I32</f>
        <v>0</v>
      </c>
      <c r="I7" s="493">
        <f>TRUNC(C7*H7,0)</f>
        <v>0</v>
      </c>
      <c r="J7" s="493">
        <f t="shared" si="2"/>
        <v>0</v>
      </c>
      <c r="K7" s="493">
        <f>TRUNC(C7*J7,0)</f>
        <v>0</v>
      </c>
      <c r="L7" s="494"/>
      <c r="N7" s="495"/>
      <c r="O7" s="496" t="s">
        <v>656</v>
      </c>
      <c r="P7" s="497"/>
      <c r="Q7" s="497">
        <f>Q6</f>
        <v>1</v>
      </c>
      <c r="R7" s="498" t="s">
        <v>103</v>
      </c>
      <c r="S7" s="499">
        <f t="shared" si="3"/>
        <v>298150</v>
      </c>
      <c r="T7" s="499">
        <f t="shared" si="4"/>
        <v>143700</v>
      </c>
      <c r="U7" s="499">
        <f t="shared" si="5"/>
        <v>143700</v>
      </c>
      <c r="V7" s="499">
        <f t="shared" si="6"/>
        <v>154450</v>
      </c>
      <c r="W7" s="499">
        <f t="shared" si="7"/>
        <v>154450</v>
      </c>
      <c r="X7" s="500"/>
    </row>
    <row r="8" spans="1:24" ht="20.100000000000001" customHeight="1">
      <c r="A8" s="490" t="str">
        <f t="shared" si="0"/>
        <v>대수성시험</v>
      </c>
      <c r="B8" s="491"/>
      <c r="C8" s="492">
        <f>C7</f>
        <v>1</v>
      </c>
      <c r="D8" s="492" t="str">
        <f t="shared" si="1"/>
        <v>공</v>
      </c>
      <c r="E8" s="493">
        <f t="shared" ref="E8:E24" si="8">SUM(G8,I8,K8)</f>
        <v>2383173</v>
      </c>
      <c r="F8" s="493">
        <f t="shared" ref="F8:H11" si="9">G33</f>
        <v>991054</v>
      </c>
      <c r="G8" s="493">
        <f>TRUNC(C8*F8,0)</f>
        <v>991054</v>
      </c>
      <c r="H8" s="493">
        <f t="shared" si="9"/>
        <v>0</v>
      </c>
      <c r="I8" s="493">
        <f t="shared" ref="I8:I24" si="10">TRUNC(C8*H8,0)</f>
        <v>0</v>
      </c>
      <c r="J8" s="493">
        <f t="shared" si="2"/>
        <v>1392119</v>
      </c>
      <c r="K8" s="493">
        <f t="shared" ref="K8:K24" si="11">TRUNC(C8*J8,0)</f>
        <v>1392119</v>
      </c>
      <c r="L8" s="494"/>
      <c r="N8" s="495"/>
      <c r="O8" s="496" t="s">
        <v>657</v>
      </c>
      <c r="P8" s="497"/>
      <c r="Q8" s="497">
        <f>Q7</f>
        <v>1</v>
      </c>
      <c r="R8" s="498" t="s">
        <v>115</v>
      </c>
      <c r="S8" s="499">
        <f t="shared" si="3"/>
        <v>769760</v>
      </c>
      <c r="T8" s="499">
        <f t="shared" si="4"/>
        <v>139065</v>
      </c>
      <c r="U8" s="499">
        <f t="shared" si="5"/>
        <v>139065</v>
      </c>
      <c r="V8" s="499">
        <f t="shared" si="6"/>
        <v>630695</v>
      </c>
      <c r="W8" s="499">
        <f t="shared" si="7"/>
        <v>630695</v>
      </c>
      <c r="X8" s="500"/>
    </row>
    <row r="9" spans="1:24" ht="20.100000000000001" customHeight="1">
      <c r="A9" s="490" t="str">
        <f t="shared" si="0"/>
        <v>적정취수량 및 영향범위 산정</v>
      </c>
      <c r="B9" s="491"/>
      <c r="C9" s="492">
        <f>C8</f>
        <v>1</v>
      </c>
      <c r="D9" s="492" t="str">
        <f t="shared" si="1"/>
        <v>공</v>
      </c>
      <c r="E9" s="493">
        <f t="shared" si="8"/>
        <v>119114</v>
      </c>
      <c r="F9" s="493">
        <f t="shared" si="9"/>
        <v>119114</v>
      </c>
      <c r="G9" s="493">
        <f t="shared" ref="G9:G24" si="12">TRUNC(C9*F9,0)</f>
        <v>119114</v>
      </c>
      <c r="H9" s="493">
        <f t="shared" si="9"/>
        <v>0</v>
      </c>
      <c r="I9" s="493">
        <f t="shared" si="10"/>
        <v>0</v>
      </c>
      <c r="J9" s="493">
        <f t="shared" si="2"/>
        <v>0</v>
      </c>
      <c r="K9" s="493">
        <f t="shared" si="11"/>
        <v>0</v>
      </c>
      <c r="L9" s="494"/>
      <c r="N9" s="495"/>
      <c r="O9" s="496" t="s">
        <v>658</v>
      </c>
      <c r="P9" s="497"/>
      <c r="Q9" s="497">
        <f>Q8</f>
        <v>1</v>
      </c>
      <c r="R9" s="498" t="s">
        <v>115</v>
      </c>
      <c r="S9" s="499">
        <f t="shared" si="3"/>
        <v>146581</v>
      </c>
      <c r="T9" s="499">
        <f t="shared" si="4"/>
        <v>65346</v>
      </c>
      <c r="U9" s="499">
        <f t="shared" si="5"/>
        <v>65346</v>
      </c>
      <c r="V9" s="499">
        <f t="shared" si="6"/>
        <v>81235</v>
      </c>
      <c r="W9" s="499">
        <f t="shared" si="7"/>
        <v>81235</v>
      </c>
      <c r="X9" s="500"/>
    </row>
    <row r="10" spans="1:24" ht="20.100000000000001" customHeight="1">
      <c r="A10" s="490" t="str">
        <f t="shared" si="0"/>
        <v>수질검사비</v>
      </c>
      <c r="B10" s="491"/>
      <c r="C10" s="492">
        <f>C9</f>
        <v>1</v>
      </c>
      <c r="D10" s="492" t="str">
        <f t="shared" si="1"/>
        <v>회</v>
      </c>
      <c r="E10" s="493">
        <f t="shared" si="8"/>
        <v>110685</v>
      </c>
      <c r="F10" s="493">
        <f>G35</f>
        <v>0</v>
      </c>
      <c r="G10" s="493">
        <f>TRUNC(C10*F10,0)</f>
        <v>0</v>
      </c>
      <c r="H10" s="493">
        <f t="shared" si="9"/>
        <v>1285</v>
      </c>
      <c r="I10" s="493">
        <f>TRUNC(C10*H10,0)</f>
        <v>1285</v>
      </c>
      <c r="J10" s="493">
        <f t="shared" si="2"/>
        <v>109400</v>
      </c>
      <c r="K10" s="493">
        <f t="shared" si="11"/>
        <v>109400</v>
      </c>
      <c r="L10" s="494"/>
      <c r="N10" s="495"/>
      <c r="O10" s="496" t="s">
        <v>659</v>
      </c>
      <c r="P10" s="497"/>
      <c r="Q10" s="497">
        <f>Q9</f>
        <v>1</v>
      </c>
      <c r="R10" s="498" t="s">
        <v>105</v>
      </c>
      <c r="S10" s="499">
        <f t="shared" si="3"/>
        <v>100455</v>
      </c>
      <c r="T10" s="499">
        <f t="shared" si="4"/>
        <v>0</v>
      </c>
      <c r="U10" s="499">
        <f t="shared" si="5"/>
        <v>0</v>
      </c>
      <c r="V10" s="499">
        <f t="shared" si="6"/>
        <v>100455</v>
      </c>
      <c r="W10" s="499">
        <f t="shared" si="7"/>
        <v>100455</v>
      </c>
      <c r="X10" s="500"/>
    </row>
    <row r="11" spans="1:24" ht="20.100000000000001" customHeight="1">
      <c r="A11" s="490" t="str">
        <f t="shared" si="0"/>
        <v>보고서작성</v>
      </c>
      <c r="B11" s="491"/>
      <c r="C11" s="492">
        <f>C10</f>
        <v>1</v>
      </c>
      <c r="D11" s="492" t="str">
        <f t="shared" si="1"/>
        <v>지구</v>
      </c>
      <c r="E11" s="493">
        <f t="shared" si="8"/>
        <v>354109</v>
      </c>
      <c r="F11" s="493">
        <f t="shared" si="9"/>
        <v>284803</v>
      </c>
      <c r="G11" s="493">
        <f t="shared" si="12"/>
        <v>284803</v>
      </c>
      <c r="H11" s="493">
        <f t="shared" si="9"/>
        <v>29306</v>
      </c>
      <c r="I11" s="493">
        <f t="shared" si="10"/>
        <v>29306</v>
      </c>
      <c r="J11" s="493">
        <f t="shared" si="2"/>
        <v>40000</v>
      </c>
      <c r="K11" s="493">
        <f t="shared" si="11"/>
        <v>40000</v>
      </c>
      <c r="L11" s="494"/>
      <c r="N11" s="495"/>
      <c r="O11" s="496" t="s">
        <v>660</v>
      </c>
      <c r="P11" s="497"/>
      <c r="Q11" s="497">
        <f>Q10</f>
        <v>1</v>
      </c>
      <c r="R11" s="498" t="s">
        <v>103</v>
      </c>
      <c r="S11" s="499">
        <f t="shared" si="3"/>
        <v>962725</v>
      </c>
      <c r="T11" s="499">
        <f t="shared" si="4"/>
        <v>417195</v>
      </c>
      <c r="U11" s="499">
        <f t="shared" si="5"/>
        <v>417195</v>
      </c>
      <c r="V11" s="499">
        <f t="shared" si="6"/>
        <v>545530</v>
      </c>
      <c r="W11" s="499">
        <f t="shared" si="7"/>
        <v>545530</v>
      </c>
      <c r="X11" s="500"/>
    </row>
    <row r="12" spans="1:24" ht="20.100000000000001" customHeight="1">
      <c r="A12" s="490">
        <f t="shared" si="0"/>
        <v>0</v>
      </c>
      <c r="B12" s="491"/>
      <c r="C12" s="501"/>
      <c r="D12" s="492"/>
      <c r="E12" s="493">
        <f t="shared" si="8"/>
        <v>0</v>
      </c>
      <c r="F12" s="493"/>
      <c r="G12" s="493">
        <f t="shared" si="12"/>
        <v>0</v>
      </c>
      <c r="H12" s="493"/>
      <c r="I12" s="493">
        <f t="shared" si="10"/>
        <v>0</v>
      </c>
      <c r="J12" s="493"/>
      <c r="K12" s="493">
        <f t="shared" si="11"/>
        <v>0</v>
      </c>
      <c r="L12" s="494"/>
      <c r="N12" s="495"/>
      <c r="O12" s="496"/>
      <c r="P12" s="497"/>
      <c r="Q12" s="497"/>
      <c r="R12" s="498"/>
      <c r="S12" s="499"/>
      <c r="T12" s="499"/>
      <c r="U12" s="499"/>
      <c r="V12" s="499"/>
      <c r="W12" s="499"/>
      <c r="X12" s="500"/>
    </row>
    <row r="13" spans="1:24" ht="20.100000000000001" customHeight="1">
      <c r="A13" s="490"/>
      <c r="B13" s="491"/>
      <c r="C13" s="501"/>
      <c r="D13" s="492"/>
      <c r="E13" s="493"/>
      <c r="F13" s="493"/>
      <c r="G13" s="493">
        <f t="shared" si="12"/>
        <v>0</v>
      </c>
      <c r="H13" s="493"/>
      <c r="I13" s="493">
        <f t="shared" si="10"/>
        <v>0</v>
      </c>
      <c r="J13" s="493"/>
      <c r="K13" s="493">
        <f t="shared" si="11"/>
        <v>0</v>
      </c>
      <c r="L13" s="494"/>
      <c r="N13" s="495"/>
      <c r="O13" s="496"/>
      <c r="P13" s="497"/>
      <c r="Q13" s="497"/>
      <c r="R13" s="498"/>
      <c r="S13" s="499"/>
      <c r="T13" s="499"/>
      <c r="U13" s="499"/>
      <c r="V13" s="499"/>
      <c r="W13" s="499"/>
      <c r="X13" s="500"/>
    </row>
    <row r="14" spans="1:24" ht="20.100000000000001" customHeight="1">
      <c r="A14" s="490"/>
      <c r="B14" s="491"/>
      <c r="C14" s="501"/>
      <c r="D14" s="492"/>
      <c r="E14" s="493"/>
      <c r="F14" s="493"/>
      <c r="G14" s="493">
        <f t="shared" si="12"/>
        <v>0</v>
      </c>
      <c r="H14" s="493"/>
      <c r="I14" s="493">
        <f t="shared" si="10"/>
        <v>0</v>
      </c>
      <c r="J14" s="493"/>
      <c r="K14" s="493">
        <f t="shared" si="11"/>
        <v>0</v>
      </c>
      <c r="L14" s="494"/>
      <c r="N14" s="495"/>
      <c r="O14" s="496"/>
      <c r="P14" s="497"/>
      <c r="Q14" s="497"/>
      <c r="R14" s="498"/>
      <c r="S14" s="499"/>
      <c r="T14" s="499"/>
      <c r="U14" s="499"/>
      <c r="V14" s="499"/>
      <c r="W14" s="499"/>
      <c r="X14" s="500"/>
    </row>
    <row r="15" spans="1:24" ht="20.100000000000001" customHeight="1">
      <c r="A15" s="490"/>
      <c r="B15" s="491"/>
      <c r="C15" s="501"/>
      <c r="D15" s="492"/>
      <c r="E15" s="493"/>
      <c r="F15" s="493"/>
      <c r="G15" s="493">
        <f t="shared" si="12"/>
        <v>0</v>
      </c>
      <c r="H15" s="493"/>
      <c r="I15" s="493">
        <f t="shared" si="10"/>
        <v>0</v>
      </c>
      <c r="J15" s="493"/>
      <c r="K15" s="493">
        <f t="shared" si="11"/>
        <v>0</v>
      </c>
      <c r="L15" s="494"/>
      <c r="N15" s="495"/>
      <c r="O15" s="496"/>
      <c r="P15" s="497"/>
      <c r="Q15" s="497"/>
      <c r="R15" s="498"/>
      <c r="S15" s="499"/>
      <c r="T15" s="499"/>
      <c r="U15" s="499"/>
      <c r="V15" s="499"/>
      <c r="W15" s="499"/>
      <c r="X15" s="500"/>
    </row>
    <row r="16" spans="1:24" ht="20.100000000000001" customHeight="1">
      <c r="A16" s="490"/>
      <c r="B16" s="491"/>
      <c r="C16" s="501"/>
      <c r="D16" s="492"/>
      <c r="E16" s="493"/>
      <c r="F16" s="493"/>
      <c r="G16" s="493">
        <f t="shared" si="12"/>
        <v>0</v>
      </c>
      <c r="H16" s="493"/>
      <c r="I16" s="493">
        <f t="shared" si="10"/>
        <v>0</v>
      </c>
      <c r="J16" s="493"/>
      <c r="K16" s="493">
        <f t="shared" si="11"/>
        <v>0</v>
      </c>
      <c r="L16" s="494"/>
      <c r="N16" s="495"/>
      <c r="O16" s="496"/>
      <c r="P16" s="497"/>
      <c r="Q16" s="497"/>
      <c r="R16" s="498"/>
      <c r="S16" s="499"/>
      <c r="T16" s="499"/>
      <c r="U16" s="499"/>
      <c r="V16" s="499"/>
      <c r="W16" s="499"/>
      <c r="X16" s="500"/>
    </row>
    <row r="17" spans="1:24" ht="20.100000000000001" customHeight="1">
      <c r="A17" s="490"/>
      <c r="B17" s="491"/>
      <c r="C17" s="501"/>
      <c r="D17" s="492"/>
      <c r="E17" s="493"/>
      <c r="F17" s="493"/>
      <c r="G17" s="493">
        <f t="shared" si="12"/>
        <v>0</v>
      </c>
      <c r="H17" s="493"/>
      <c r="I17" s="493">
        <f t="shared" si="10"/>
        <v>0</v>
      </c>
      <c r="J17" s="493"/>
      <c r="K17" s="493">
        <f t="shared" si="11"/>
        <v>0</v>
      </c>
      <c r="L17" s="494"/>
      <c r="N17" s="495"/>
      <c r="O17" s="496"/>
      <c r="P17" s="497"/>
      <c r="Q17" s="497"/>
      <c r="R17" s="498"/>
      <c r="S17" s="499"/>
      <c r="T17" s="499"/>
      <c r="U17" s="499"/>
      <c r="V17" s="499"/>
      <c r="W17" s="499"/>
      <c r="X17" s="500"/>
    </row>
    <row r="18" spans="1:24" ht="20.100000000000001" customHeight="1">
      <c r="A18" s="490"/>
      <c r="B18" s="491"/>
      <c r="C18" s="501"/>
      <c r="D18" s="492"/>
      <c r="E18" s="493"/>
      <c r="F18" s="493"/>
      <c r="G18" s="493">
        <f t="shared" si="12"/>
        <v>0</v>
      </c>
      <c r="H18" s="493"/>
      <c r="I18" s="493">
        <f t="shared" si="10"/>
        <v>0</v>
      </c>
      <c r="J18" s="493"/>
      <c r="K18" s="493">
        <f t="shared" si="11"/>
        <v>0</v>
      </c>
      <c r="L18" s="494"/>
      <c r="N18" s="495"/>
      <c r="O18" s="496"/>
      <c r="P18" s="497"/>
      <c r="Q18" s="497"/>
      <c r="R18" s="498"/>
      <c r="S18" s="499"/>
      <c r="T18" s="499"/>
      <c r="U18" s="499"/>
      <c r="V18" s="499"/>
      <c r="W18" s="499"/>
      <c r="X18" s="500"/>
    </row>
    <row r="19" spans="1:24" ht="20.100000000000001" customHeight="1">
      <c r="A19" s="490"/>
      <c r="B19" s="491"/>
      <c r="C19" s="501"/>
      <c r="D19" s="492"/>
      <c r="E19" s="493">
        <f t="shared" si="8"/>
        <v>0</v>
      </c>
      <c r="F19" s="493"/>
      <c r="G19" s="493">
        <f t="shared" si="12"/>
        <v>0</v>
      </c>
      <c r="H19" s="493"/>
      <c r="I19" s="493">
        <f t="shared" si="10"/>
        <v>0</v>
      </c>
      <c r="J19" s="493"/>
      <c r="K19" s="493">
        <f t="shared" si="11"/>
        <v>0</v>
      </c>
      <c r="L19" s="494"/>
      <c r="N19" s="495"/>
      <c r="O19" s="496"/>
      <c r="P19" s="497"/>
      <c r="Q19" s="497"/>
      <c r="R19" s="498"/>
      <c r="S19" s="499"/>
      <c r="T19" s="499"/>
      <c r="U19" s="499"/>
      <c r="V19" s="499"/>
      <c r="W19" s="499"/>
      <c r="X19" s="500"/>
    </row>
    <row r="20" spans="1:24" ht="20.100000000000001" customHeight="1">
      <c r="A20" s="490"/>
      <c r="B20" s="491"/>
      <c r="C20" s="501"/>
      <c r="D20" s="492"/>
      <c r="E20" s="493">
        <f t="shared" si="8"/>
        <v>0</v>
      </c>
      <c r="F20" s="493"/>
      <c r="G20" s="493">
        <f t="shared" si="12"/>
        <v>0</v>
      </c>
      <c r="H20" s="493"/>
      <c r="I20" s="493">
        <f t="shared" si="10"/>
        <v>0</v>
      </c>
      <c r="J20" s="493"/>
      <c r="K20" s="493">
        <f t="shared" si="11"/>
        <v>0</v>
      </c>
      <c r="L20" s="494"/>
      <c r="N20" s="495"/>
      <c r="O20" s="496"/>
      <c r="P20" s="497"/>
      <c r="Q20" s="497"/>
      <c r="R20" s="498"/>
      <c r="S20" s="499"/>
      <c r="T20" s="499"/>
      <c r="U20" s="499"/>
      <c r="V20" s="499"/>
      <c r="W20" s="499"/>
      <c r="X20" s="500"/>
    </row>
    <row r="21" spans="1:24" ht="20.100000000000001" customHeight="1">
      <c r="A21" s="490"/>
      <c r="B21" s="491"/>
      <c r="C21" s="501"/>
      <c r="D21" s="492"/>
      <c r="E21" s="493">
        <f t="shared" si="8"/>
        <v>0</v>
      </c>
      <c r="F21" s="493"/>
      <c r="G21" s="493">
        <f t="shared" si="12"/>
        <v>0</v>
      </c>
      <c r="H21" s="493"/>
      <c r="I21" s="493">
        <f t="shared" si="10"/>
        <v>0</v>
      </c>
      <c r="J21" s="493"/>
      <c r="K21" s="493">
        <f t="shared" si="11"/>
        <v>0</v>
      </c>
      <c r="L21" s="494"/>
      <c r="N21" s="495"/>
      <c r="O21" s="496"/>
      <c r="P21" s="497"/>
      <c r="Q21" s="497"/>
      <c r="R21" s="498"/>
      <c r="S21" s="499"/>
      <c r="T21" s="499"/>
      <c r="U21" s="499"/>
      <c r="V21" s="499"/>
      <c r="W21" s="499"/>
      <c r="X21" s="500"/>
    </row>
    <row r="22" spans="1:24" ht="20.100000000000001" customHeight="1">
      <c r="A22" s="490"/>
      <c r="B22" s="491"/>
      <c r="C22" s="501"/>
      <c r="D22" s="492"/>
      <c r="E22" s="493">
        <f t="shared" si="8"/>
        <v>0</v>
      </c>
      <c r="F22" s="493"/>
      <c r="G22" s="493">
        <f t="shared" si="12"/>
        <v>0</v>
      </c>
      <c r="H22" s="493"/>
      <c r="I22" s="493">
        <f t="shared" si="10"/>
        <v>0</v>
      </c>
      <c r="J22" s="493"/>
      <c r="K22" s="493">
        <f t="shared" si="11"/>
        <v>0</v>
      </c>
      <c r="L22" s="494"/>
      <c r="N22" s="495"/>
      <c r="O22" s="496"/>
      <c r="P22" s="497"/>
      <c r="Q22" s="497"/>
      <c r="R22" s="498"/>
      <c r="S22" s="499"/>
      <c r="T22" s="499"/>
      <c r="U22" s="499"/>
      <c r="V22" s="499"/>
      <c r="W22" s="499"/>
      <c r="X22" s="500"/>
    </row>
    <row r="23" spans="1:24" ht="20.100000000000001" customHeight="1">
      <c r="A23" s="490"/>
      <c r="B23" s="491"/>
      <c r="C23" s="501"/>
      <c r="D23" s="492"/>
      <c r="E23" s="493"/>
      <c r="F23" s="493"/>
      <c r="G23" s="493"/>
      <c r="H23" s="493"/>
      <c r="I23" s="493"/>
      <c r="J23" s="493"/>
      <c r="K23" s="493"/>
      <c r="L23" s="494"/>
      <c r="N23" s="495"/>
      <c r="O23" s="496"/>
      <c r="P23" s="497"/>
      <c r="Q23" s="497"/>
      <c r="R23" s="498"/>
      <c r="S23" s="499"/>
      <c r="T23" s="499"/>
      <c r="U23" s="499"/>
      <c r="V23" s="499"/>
      <c r="W23" s="499"/>
      <c r="X23" s="500"/>
    </row>
    <row r="24" spans="1:24" ht="20.100000000000001" customHeight="1">
      <c r="A24" s="490"/>
      <c r="B24" s="491"/>
      <c r="C24" s="501"/>
      <c r="D24" s="492"/>
      <c r="E24" s="493">
        <f t="shared" si="8"/>
        <v>0</v>
      </c>
      <c r="F24" s="493"/>
      <c r="G24" s="493">
        <f t="shared" si="12"/>
        <v>0</v>
      </c>
      <c r="H24" s="493"/>
      <c r="I24" s="493">
        <f t="shared" si="10"/>
        <v>0</v>
      </c>
      <c r="J24" s="493"/>
      <c r="K24" s="493">
        <f t="shared" si="11"/>
        <v>0</v>
      </c>
      <c r="L24" s="494"/>
      <c r="N24" s="495"/>
      <c r="O24" s="496"/>
      <c r="P24" s="497"/>
      <c r="Q24" s="497"/>
      <c r="R24" s="498"/>
      <c r="S24" s="499"/>
      <c r="T24" s="499"/>
      <c r="U24" s="499"/>
      <c r="V24" s="499"/>
      <c r="W24" s="499"/>
      <c r="X24" s="500"/>
    </row>
    <row r="25" spans="1:24" ht="20.100000000000001" customHeight="1">
      <c r="A25" s="490"/>
      <c r="B25" s="491"/>
      <c r="C25" s="501"/>
      <c r="D25" s="492"/>
      <c r="E25" s="493">
        <f>SUBTOTAL(9,E6:E24)</f>
        <v>3482116</v>
      </c>
      <c r="F25" s="493"/>
      <c r="G25" s="493">
        <f>SUBTOTAL(9,G6:G24)</f>
        <v>1910006</v>
      </c>
      <c r="H25" s="493"/>
      <c r="I25" s="493">
        <f>SUBTOTAL(9,I6:I24)</f>
        <v>30591</v>
      </c>
      <c r="J25" s="493"/>
      <c r="K25" s="493">
        <f>SUBTOTAL(9,K6:K24)</f>
        <v>1541519</v>
      </c>
      <c r="L25" s="494"/>
      <c r="N25" s="495"/>
      <c r="O25" s="502" t="s">
        <v>44</v>
      </c>
      <c r="P25" s="503"/>
      <c r="Q25" s="503"/>
      <c r="R25" s="504"/>
      <c r="S25" s="505">
        <f>SUM(S6:S24)</f>
        <v>2816457</v>
      </c>
      <c r="T25" s="505"/>
      <c r="U25" s="505">
        <f>SUM(U6:U24)</f>
        <v>1024894</v>
      </c>
      <c r="V25" s="505"/>
      <c r="W25" s="505">
        <f>SUM(W6:W24)</f>
        <v>1791563</v>
      </c>
      <c r="X25" s="506"/>
    </row>
    <row r="26" spans="1:24" s="461" customFormat="1" ht="20.100000000000001" customHeight="1">
      <c r="A26" s="2026" t="s">
        <v>661</v>
      </c>
      <c r="B26" s="1999"/>
      <c r="C26" s="1999"/>
      <c r="D26" s="1999"/>
      <c r="E26" s="1999"/>
      <c r="F26" s="1999"/>
      <c r="G26" s="1999"/>
      <c r="H26" s="1999"/>
      <c r="I26" s="1999"/>
      <c r="J26" s="1999"/>
      <c r="K26" s="1999"/>
      <c r="L26" s="2027"/>
      <c r="M26" s="459"/>
      <c r="N26" s="460"/>
      <c r="O26" s="2189" t="s">
        <v>662</v>
      </c>
      <c r="P26" s="2189"/>
      <c r="Q26" s="2189"/>
      <c r="R26" s="2189"/>
      <c r="S26" s="2189"/>
      <c r="T26" s="2189"/>
      <c r="U26" s="2189"/>
      <c r="V26" s="2189"/>
      <c r="W26" s="2189"/>
      <c r="X26" s="2189"/>
    </row>
    <row r="27" spans="1:24" ht="20.100000000000001" customHeight="1">
      <c r="A27" s="462"/>
      <c r="B27" s="463"/>
      <c r="C27" s="464"/>
      <c r="D27" s="465"/>
      <c r="E27" s="463"/>
      <c r="F27" s="463"/>
      <c r="G27" s="463"/>
      <c r="H27" s="463"/>
      <c r="I27" s="463"/>
      <c r="J27" s="463"/>
      <c r="K27" s="463"/>
      <c r="L27" s="466"/>
      <c r="O27" s="469" t="s">
        <v>45</v>
      </c>
      <c r="P27" s="473">
        <f>+S50</f>
        <v>2816457</v>
      </c>
      <c r="Q27" s="473" t="s">
        <v>3</v>
      </c>
      <c r="R27" s="465"/>
      <c r="S27" s="507"/>
      <c r="T27" s="507"/>
      <c r="U27" s="507"/>
      <c r="V27" s="507"/>
      <c r="W27" s="507"/>
      <c r="X27" s="473"/>
    </row>
    <row r="28" spans="1:24" s="476" customFormat="1" ht="20.100000000000001" customHeight="1">
      <c r="A28" s="2036" t="s">
        <v>646</v>
      </c>
      <c r="B28" s="2025" t="s">
        <v>647</v>
      </c>
      <c r="C28" s="2037" t="s">
        <v>118</v>
      </c>
      <c r="D28" s="2036" t="s">
        <v>95</v>
      </c>
      <c r="E28" s="2025" t="s">
        <v>648</v>
      </c>
      <c r="F28" s="2038" t="s">
        <v>641</v>
      </c>
      <c r="G28" s="2038"/>
      <c r="H28" s="2038" t="s">
        <v>643</v>
      </c>
      <c r="I28" s="2038"/>
      <c r="J28" s="2038"/>
      <c r="K28" s="2038"/>
      <c r="L28" s="2025" t="s">
        <v>649</v>
      </c>
      <c r="M28" s="467"/>
      <c r="N28" s="467"/>
      <c r="O28" s="478" t="s">
        <v>39</v>
      </c>
      <c r="P28" s="479" t="s">
        <v>40</v>
      </c>
      <c r="Q28" s="479" t="s">
        <v>41</v>
      </c>
      <c r="R28" s="479" t="s">
        <v>5</v>
      </c>
      <c r="S28" s="480" t="s">
        <v>42</v>
      </c>
      <c r="T28" s="481" t="s">
        <v>652</v>
      </c>
      <c r="U28" s="482"/>
      <c r="V28" s="481" t="s">
        <v>653</v>
      </c>
      <c r="W28" s="482"/>
      <c r="X28" s="483" t="s">
        <v>654</v>
      </c>
    </row>
    <row r="29" spans="1:24" s="476" customFormat="1" ht="20.100000000000001" customHeight="1">
      <c r="A29" s="2036"/>
      <c r="B29" s="2025"/>
      <c r="C29" s="2037"/>
      <c r="D29" s="2036"/>
      <c r="E29" s="2025"/>
      <c r="F29" s="2025" t="s">
        <v>650</v>
      </c>
      <c r="G29" s="2025"/>
      <c r="H29" s="2025" t="s">
        <v>122</v>
      </c>
      <c r="I29" s="2025"/>
      <c r="J29" s="2025" t="s">
        <v>651</v>
      </c>
      <c r="K29" s="2025"/>
      <c r="L29" s="2025"/>
      <c r="M29" s="467"/>
      <c r="N29" s="467"/>
      <c r="O29" s="508"/>
      <c r="P29" s="509"/>
      <c r="Q29" s="509"/>
      <c r="R29" s="509"/>
      <c r="S29" s="510"/>
      <c r="T29" s="511"/>
      <c r="U29" s="512"/>
      <c r="V29" s="511"/>
      <c r="W29" s="512"/>
      <c r="X29" s="513"/>
    </row>
    <row r="30" spans="1:24" s="476" customFormat="1" ht="20.100000000000001" customHeight="1">
      <c r="A30" s="2036"/>
      <c r="B30" s="2025"/>
      <c r="C30" s="2037"/>
      <c r="D30" s="2036"/>
      <c r="E30" s="2025"/>
      <c r="F30" s="494" t="s">
        <v>125</v>
      </c>
      <c r="G30" s="494" t="s">
        <v>126</v>
      </c>
      <c r="H30" s="494" t="s">
        <v>125</v>
      </c>
      <c r="I30" s="494" t="s">
        <v>126</v>
      </c>
      <c r="J30" s="494" t="s">
        <v>125</v>
      </c>
      <c r="K30" s="494" t="s">
        <v>126</v>
      </c>
      <c r="L30" s="2025"/>
      <c r="M30" s="467"/>
      <c r="N30" s="467"/>
      <c r="O30" s="485"/>
      <c r="P30" s="486"/>
      <c r="Q30" s="486"/>
      <c r="R30" s="486"/>
      <c r="S30" s="487"/>
      <c r="T30" s="488" t="s">
        <v>4</v>
      </c>
      <c r="U30" s="488" t="s">
        <v>43</v>
      </c>
      <c r="V30" s="488" t="s">
        <v>4</v>
      </c>
      <c r="W30" s="488" t="s">
        <v>43</v>
      </c>
      <c r="X30" s="489"/>
    </row>
    <row r="31" spans="1:24" ht="20.100000000000001" customHeight="1">
      <c r="A31" s="490" t="str">
        <f>A51</f>
        <v>기존자료 수집</v>
      </c>
      <c r="B31" s="491"/>
      <c r="C31" s="492">
        <v>1</v>
      </c>
      <c r="D31" s="492" t="s">
        <v>103</v>
      </c>
      <c r="E31" s="493">
        <f>SUM(G31,I31,K31)</f>
        <v>215394</v>
      </c>
      <c r="F31" s="493">
        <f>G75</f>
        <v>215394</v>
      </c>
      <c r="G31" s="493">
        <f>TRUNC(C31*F31,0)</f>
        <v>215394</v>
      </c>
      <c r="H31" s="493">
        <f>I75</f>
        <v>0</v>
      </c>
      <c r="I31" s="493">
        <f>TRUNC(C31*H31,0)</f>
        <v>0</v>
      </c>
      <c r="J31" s="493">
        <f>K75</f>
        <v>0</v>
      </c>
      <c r="K31" s="493">
        <f>TRUNC(C31*J31,0)</f>
        <v>0</v>
      </c>
      <c r="L31" s="494" t="s">
        <v>133</v>
      </c>
      <c r="N31" s="495"/>
      <c r="O31" s="496" t="s">
        <v>655</v>
      </c>
      <c r="P31" s="497"/>
      <c r="Q31" s="497">
        <v>1</v>
      </c>
      <c r="R31" s="498" t="s">
        <v>634</v>
      </c>
      <c r="S31" s="499">
        <f t="shared" ref="S31:S36" si="13">+U31+W31</f>
        <v>538786</v>
      </c>
      <c r="T31" s="499">
        <f>U58</f>
        <v>259588</v>
      </c>
      <c r="U31" s="499">
        <f t="shared" ref="U31:U36" si="14">TRUNC($Q31*T31)</f>
        <v>259588</v>
      </c>
      <c r="V31" s="499">
        <f>W58</f>
        <v>279198</v>
      </c>
      <c r="W31" s="499">
        <f t="shared" ref="W31:W36" si="15">TRUNC($Q31*V31)</f>
        <v>279198</v>
      </c>
      <c r="X31" s="500" t="s">
        <v>663</v>
      </c>
    </row>
    <row r="32" spans="1:24" ht="20.100000000000001" customHeight="1">
      <c r="A32" s="490" t="str">
        <f>A76</f>
        <v>현지답사</v>
      </c>
      <c r="B32" s="491"/>
      <c r="C32" s="492">
        <v>1</v>
      </c>
      <c r="D32" s="492" t="s">
        <v>103</v>
      </c>
      <c r="E32" s="493">
        <f>SUM(G32,I32,K32)</f>
        <v>299641</v>
      </c>
      <c r="F32" s="493">
        <f>G100</f>
        <v>299641</v>
      </c>
      <c r="G32" s="493">
        <f>TRUNC(C32*F32,0)</f>
        <v>299641</v>
      </c>
      <c r="H32" s="493">
        <f>I100</f>
        <v>0</v>
      </c>
      <c r="I32" s="493">
        <f>TRUNC(C32*H32,0)</f>
        <v>0</v>
      </c>
      <c r="J32" s="493">
        <f>K100</f>
        <v>0</v>
      </c>
      <c r="K32" s="493">
        <f>TRUNC(C32*J32,0)</f>
        <v>0</v>
      </c>
      <c r="L32" s="494" t="s">
        <v>130</v>
      </c>
      <c r="N32" s="495"/>
      <c r="O32" s="496" t="s">
        <v>656</v>
      </c>
      <c r="P32" s="497"/>
      <c r="Q32" s="497">
        <v>1</v>
      </c>
      <c r="R32" s="498" t="s">
        <v>103</v>
      </c>
      <c r="S32" s="499">
        <f t="shared" si="13"/>
        <v>298150</v>
      </c>
      <c r="T32" s="499">
        <f>U83</f>
        <v>143700</v>
      </c>
      <c r="U32" s="499">
        <f t="shared" si="14"/>
        <v>143700</v>
      </c>
      <c r="V32" s="499">
        <f>W83</f>
        <v>154450</v>
      </c>
      <c r="W32" s="499">
        <f t="shared" si="15"/>
        <v>154450</v>
      </c>
      <c r="X32" s="500" t="s">
        <v>664</v>
      </c>
    </row>
    <row r="33" spans="1:24" ht="20.100000000000001" customHeight="1">
      <c r="A33" s="490" t="str">
        <f>A101</f>
        <v>대수성시험</v>
      </c>
      <c r="B33" s="491"/>
      <c r="C33" s="492">
        <v>1</v>
      </c>
      <c r="D33" s="492" t="s">
        <v>115</v>
      </c>
      <c r="E33" s="493">
        <f t="shared" ref="E33:E49" si="16">SUM(G33,I33,K33)</f>
        <v>2383173</v>
      </c>
      <c r="F33" s="493">
        <f>G125</f>
        <v>991054</v>
      </c>
      <c r="G33" s="493">
        <f>TRUNC(C33*F33,0)</f>
        <v>991054</v>
      </c>
      <c r="H33" s="493">
        <f>I125</f>
        <v>0</v>
      </c>
      <c r="I33" s="493">
        <f t="shared" ref="I33:I49" si="17">TRUNC(C33*H33,0)</f>
        <v>0</v>
      </c>
      <c r="J33" s="493">
        <f>K125</f>
        <v>1392119</v>
      </c>
      <c r="K33" s="493">
        <f t="shared" ref="K33:K49" si="18">TRUNC(C33*J33,0)</f>
        <v>1392119</v>
      </c>
      <c r="L33" s="494" t="s">
        <v>665</v>
      </c>
      <c r="N33" s="495"/>
      <c r="O33" s="496" t="s">
        <v>657</v>
      </c>
      <c r="P33" s="497"/>
      <c r="Q33" s="497">
        <v>1</v>
      </c>
      <c r="R33" s="498" t="s">
        <v>115</v>
      </c>
      <c r="S33" s="499">
        <f t="shared" si="13"/>
        <v>769760</v>
      </c>
      <c r="T33" s="514">
        <f>U160</f>
        <v>139065</v>
      </c>
      <c r="U33" s="499">
        <f t="shared" si="14"/>
        <v>139065</v>
      </c>
      <c r="V33" s="514">
        <f>W160</f>
        <v>630695</v>
      </c>
      <c r="W33" s="499">
        <f t="shared" si="15"/>
        <v>630695</v>
      </c>
      <c r="X33" s="500" t="s">
        <v>419</v>
      </c>
    </row>
    <row r="34" spans="1:24" ht="20.100000000000001" customHeight="1">
      <c r="A34" s="490" t="str">
        <f>A226</f>
        <v>적정취수량 및 영향범위 산정</v>
      </c>
      <c r="B34" s="491"/>
      <c r="C34" s="492">
        <v>1</v>
      </c>
      <c r="D34" s="492" t="s">
        <v>115</v>
      </c>
      <c r="E34" s="493">
        <f t="shared" si="16"/>
        <v>119114</v>
      </c>
      <c r="F34" s="493">
        <f>G250</f>
        <v>119114</v>
      </c>
      <c r="G34" s="493">
        <f t="shared" ref="G34:G49" si="19">TRUNC(C34*F34,0)</f>
        <v>119114</v>
      </c>
      <c r="H34" s="493">
        <f>I250</f>
        <v>0</v>
      </c>
      <c r="I34" s="493">
        <f t="shared" si="17"/>
        <v>0</v>
      </c>
      <c r="J34" s="493">
        <f>K250</f>
        <v>0</v>
      </c>
      <c r="K34" s="493">
        <f t="shared" si="18"/>
        <v>0</v>
      </c>
      <c r="L34" s="494" t="s">
        <v>666</v>
      </c>
      <c r="N34" s="495"/>
      <c r="O34" s="496" t="s">
        <v>658</v>
      </c>
      <c r="P34" s="497"/>
      <c r="Q34" s="497">
        <v>1</v>
      </c>
      <c r="R34" s="498" t="s">
        <v>115</v>
      </c>
      <c r="S34" s="499">
        <f>+U34+W34</f>
        <v>146581</v>
      </c>
      <c r="T34" s="499">
        <f>U185</f>
        <v>65346</v>
      </c>
      <c r="U34" s="499">
        <f>TRUNC($Q34*T34)</f>
        <v>65346</v>
      </c>
      <c r="V34" s="499">
        <f>W185</f>
        <v>81235</v>
      </c>
      <c r="W34" s="499">
        <f>TRUNC($Q34*V34)</f>
        <v>81235</v>
      </c>
      <c r="X34" s="500" t="s">
        <v>667</v>
      </c>
    </row>
    <row r="35" spans="1:24" ht="20.100000000000001" customHeight="1">
      <c r="A35" s="490" t="str">
        <f>A251</f>
        <v>수질검사비</v>
      </c>
      <c r="B35" s="491"/>
      <c r="C35" s="492">
        <v>1</v>
      </c>
      <c r="D35" s="492" t="s">
        <v>105</v>
      </c>
      <c r="E35" s="493">
        <f t="shared" si="16"/>
        <v>110685</v>
      </c>
      <c r="F35" s="493">
        <f>G275</f>
        <v>0</v>
      </c>
      <c r="G35" s="493">
        <f>TRUNC(C35*F35,0)</f>
        <v>0</v>
      </c>
      <c r="H35" s="493">
        <f>I275</f>
        <v>1285</v>
      </c>
      <c r="I35" s="493">
        <f>TRUNC(C35*H35,0)</f>
        <v>1285</v>
      </c>
      <c r="J35" s="493">
        <f>K275</f>
        <v>109400</v>
      </c>
      <c r="K35" s="493">
        <f t="shared" si="18"/>
        <v>109400</v>
      </c>
      <c r="L35" s="494" t="s">
        <v>668</v>
      </c>
      <c r="N35" s="495"/>
      <c r="O35" s="496" t="s">
        <v>659</v>
      </c>
      <c r="P35" s="497"/>
      <c r="Q35" s="497">
        <v>1</v>
      </c>
      <c r="R35" s="498" t="s">
        <v>105</v>
      </c>
      <c r="S35" s="499">
        <f t="shared" si="13"/>
        <v>100455</v>
      </c>
      <c r="T35" s="499">
        <f>U259</f>
        <v>0</v>
      </c>
      <c r="U35" s="499">
        <f t="shared" si="14"/>
        <v>0</v>
      </c>
      <c r="V35" s="499">
        <f>W259</f>
        <v>100455</v>
      </c>
      <c r="W35" s="499">
        <f t="shared" si="15"/>
        <v>100455</v>
      </c>
      <c r="X35" s="500" t="s">
        <v>445</v>
      </c>
    </row>
    <row r="36" spans="1:24" ht="20.100000000000001" customHeight="1">
      <c r="A36" s="490" t="str">
        <f>A276</f>
        <v>보고서작성</v>
      </c>
      <c r="B36" s="491"/>
      <c r="C36" s="492">
        <v>1</v>
      </c>
      <c r="D36" s="492" t="s">
        <v>103</v>
      </c>
      <c r="E36" s="493">
        <f>SUM(G36,I36,K36)</f>
        <v>354109</v>
      </c>
      <c r="F36" s="493">
        <f>G300</f>
        <v>284803</v>
      </c>
      <c r="G36" s="493">
        <f t="shared" si="19"/>
        <v>284803</v>
      </c>
      <c r="H36" s="493">
        <f>I300</f>
        <v>29306</v>
      </c>
      <c r="I36" s="493">
        <f t="shared" si="17"/>
        <v>29306</v>
      </c>
      <c r="J36" s="493">
        <f>K300</f>
        <v>40000</v>
      </c>
      <c r="K36" s="493">
        <f t="shared" si="18"/>
        <v>40000</v>
      </c>
      <c r="L36" s="494" t="s">
        <v>138</v>
      </c>
      <c r="N36" s="495"/>
      <c r="O36" s="496" t="s">
        <v>660</v>
      </c>
      <c r="P36" s="497"/>
      <c r="Q36" s="497">
        <v>1</v>
      </c>
      <c r="R36" s="498" t="s">
        <v>103</v>
      </c>
      <c r="S36" s="499">
        <f t="shared" si="13"/>
        <v>962725</v>
      </c>
      <c r="T36" s="499">
        <f>U285</f>
        <v>417195</v>
      </c>
      <c r="U36" s="499">
        <f t="shared" si="14"/>
        <v>417195</v>
      </c>
      <c r="V36" s="499">
        <f>W285</f>
        <v>545530</v>
      </c>
      <c r="W36" s="499">
        <f t="shared" si="15"/>
        <v>545530</v>
      </c>
      <c r="X36" s="500" t="s">
        <v>669</v>
      </c>
    </row>
    <row r="37" spans="1:24" ht="20.100000000000001" customHeight="1">
      <c r="A37" s="490"/>
      <c r="B37" s="491"/>
      <c r="C37" s="501"/>
      <c r="D37" s="492"/>
      <c r="E37" s="493">
        <f t="shared" si="16"/>
        <v>0</v>
      </c>
      <c r="F37" s="493"/>
      <c r="G37" s="493">
        <f t="shared" si="19"/>
        <v>0</v>
      </c>
      <c r="H37" s="493"/>
      <c r="I37" s="493">
        <f t="shared" si="17"/>
        <v>0</v>
      </c>
      <c r="J37" s="493"/>
      <c r="K37" s="493">
        <f t="shared" si="18"/>
        <v>0</v>
      </c>
      <c r="L37" s="494"/>
      <c r="N37" s="495"/>
      <c r="O37" s="496"/>
      <c r="P37" s="497"/>
      <c r="Q37" s="497"/>
      <c r="R37" s="498"/>
      <c r="S37" s="499"/>
      <c r="T37" s="499"/>
      <c r="U37" s="499"/>
      <c r="V37" s="499"/>
      <c r="W37" s="499"/>
      <c r="X37" s="500"/>
    </row>
    <row r="38" spans="1:24" ht="20.100000000000001" customHeight="1">
      <c r="A38" s="490"/>
      <c r="B38" s="491"/>
      <c r="C38" s="501"/>
      <c r="D38" s="492"/>
      <c r="E38" s="493">
        <f t="shared" si="16"/>
        <v>0</v>
      </c>
      <c r="F38" s="493"/>
      <c r="G38" s="493">
        <f t="shared" si="19"/>
        <v>0</v>
      </c>
      <c r="H38" s="493"/>
      <c r="I38" s="493">
        <f t="shared" si="17"/>
        <v>0</v>
      </c>
      <c r="J38" s="493"/>
      <c r="K38" s="493">
        <f t="shared" si="18"/>
        <v>0</v>
      </c>
      <c r="L38" s="494"/>
      <c r="N38" s="495"/>
      <c r="O38" s="496"/>
      <c r="P38" s="497"/>
      <c r="Q38" s="497"/>
      <c r="R38" s="498"/>
      <c r="S38" s="499"/>
      <c r="T38" s="499"/>
      <c r="U38" s="499"/>
      <c r="V38" s="499"/>
      <c r="W38" s="499"/>
      <c r="X38" s="500"/>
    </row>
    <row r="39" spans="1:24" ht="20.100000000000001" customHeight="1">
      <c r="A39" s="490"/>
      <c r="B39" s="491"/>
      <c r="C39" s="501"/>
      <c r="D39" s="492"/>
      <c r="E39" s="493"/>
      <c r="F39" s="493"/>
      <c r="G39" s="493">
        <f t="shared" si="19"/>
        <v>0</v>
      </c>
      <c r="H39" s="493"/>
      <c r="I39" s="493">
        <f t="shared" si="17"/>
        <v>0</v>
      </c>
      <c r="J39" s="493"/>
      <c r="K39" s="493">
        <f t="shared" si="18"/>
        <v>0</v>
      </c>
      <c r="L39" s="494"/>
      <c r="N39" s="495"/>
      <c r="O39" s="496"/>
      <c r="P39" s="497"/>
      <c r="Q39" s="497"/>
      <c r="R39" s="498"/>
      <c r="S39" s="499"/>
      <c r="T39" s="499"/>
      <c r="U39" s="499"/>
      <c r="V39" s="499"/>
      <c r="W39" s="499"/>
      <c r="X39" s="500"/>
    </row>
    <row r="40" spans="1:24" ht="20.100000000000001" customHeight="1">
      <c r="A40" s="490"/>
      <c r="B40" s="491"/>
      <c r="C40" s="501"/>
      <c r="D40" s="492"/>
      <c r="E40" s="493"/>
      <c r="F40" s="493"/>
      <c r="G40" s="493">
        <f t="shared" si="19"/>
        <v>0</v>
      </c>
      <c r="H40" s="493"/>
      <c r="I40" s="493">
        <f t="shared" si="17"/>
        <v>0</v>
      </c>
      <c r="J40" s="493"/>
      <c r="K40" s="493">
        <f t="shared" si="18"/>
        <v>0</v>
      </c>
      <c r="L40" s="494"/>
      <c r="N40" s="495"/>
      <c r="O40" s="496"/>
      <c r="P40" s="497"/>
      <c r="Q40" s="497"/>
      <c r="R40" s="498"/>
      <c r="S40" s="499"/>
      <c r="T40" s="499"/>
      <c r="U40" s="499"/>
      <c r="V40" s="499"/>
      <c r="W40" s="499"/>
      <c r="X40" s="500"/>
    </row>
    <row r="41" spans="1:24" ht="20.100000000000001" customHeight="1">
      <c r="A41" s="490"/>
      <c r="B41" s="491"/>
      <c r="C41" s="501"/>
      <c r="D41" s="492"/>
      <c r="E41" s="493"/>
      <c r="F41" s="493"/>
      <c r="G41" s="493">
        <f t="shared" si="19"/>
        <v>0</v>
      </c>
      <c r="H41" s="493"/>
      <c r="I41" s="493">
        <f t="shared" si="17"/>
        <v>0</v>
      </c>
      <c r="J41" s="493"/>
      <c r="K41" s="493">
        <f t="shared" si="18"/>
        <v>0</v>
      </c>
      <c r="L41" s="494"/>
      <c r="N41" s="495"/>
      <c r="O41" s="496"/>
      <c r="P41" s="497"/>
      <c r="Q41" s="497"/>
      <c r="R41" s="498"/>
      <c r="S41" s="499"/>
      <c r="T41" s="499"/>
      <c r="U41" s="499"/>
      <c r="V41" s="499"/>
      <c r="W41" s="499"/>
      <c r="X41" s="500"/>
    </row>
    <row r="42" spans="1:24" ht="20.100000000000001" customHeight="1">
      <c r="A42" s="490"/>
      <c r="B42" s="491"/>
      <c r="C42" s="501"/>
      <c r="D42" s="492"/>
      <c r="E42" s="493"/>
      <c r="F42" s="493"/>
      <c r="G42" s="493">
        <f t="shared" si="19"/>
        <v>0</v>
      </c>
      <c r="H42" s="493"/>
      <c r="I42" s="493">
        <f t="shared" si="17"/>
        <v>0</v>
      </c>
      <c r="J42" s="493"/>
      <c r="K42" s="493">
        <f t="shared" si="18"/>
        <v>0</v>
      </c>
      <c r="L42" s="494"/>
      <c r="N42" s="495"/>
      <c r="O42" s="496"/>
      <c r="P42" s="497"/>
      <c r="Q42" s="497"/>
      <c r="R42" s="498"/>
      <c r="S42" s="499"/>
      <c r="T42" s="499"/>
      <c r="U42" s="499"/>
      <c r="V42" s="499"/>
      <c r="W42" s="499"/>
      <c r="X42" s="500"/>
    </row>
    <row r="43" spans="1:24" ht="20.100000000000001" customHeight="1">
      <c r="A43" s="490"/>
      <c r="B43" s="491"/>
      <c r="C43" s="501"/>
      <c r="D43" s="492"/>
      <c r="E43" s="493"/>
      <c r="F43" s="493"/>
      <c r="G43" s="493">
        <f t="shared" si="19"/>
        <v>0</v>
      </c>
      <c r="H43" s="493"/>
      <c r="I43" s="493">
        <f t="shared" si="17"/>
        <v>0</v>
      </c>
      <c r="J43" s="493"/>
      <c r="K43" s="493">
        <f t="shared" si="18"/>
        <v>0</v>
      </c>
      <c r="L43" s="494"/>
      <c r="N43" s="495"/>
      <c r="O43" s="496"/>
      <c r="P43" s="497"/>
      <c r="Q43" s="497"/>
      <c r="R43" s="498"/>
      <c r="S43" s="499"/>
      <c r="T43" s="499"/>
      <c r="U43" s="499"/>
      <c r="V43" s="499"/>
      <c r="W43" s="499"/>
      <c r="X43" s="500"/>
    </row>
    <row r="44" spans="1:24" ht="20.100000000000001" customHeight="1">
      <c r="A44" s="490"/>
      <c r="B44" s="491"/>
      <c r="C44" s="501"/>
      <c r="D44" s="492"/>
      <c r="E44" s="493"/>
      <c r="F44" s="493"/>
      <c r="G44" s="493">
        <f t="shared" si="19"/>
        <v>0</v>
      </c>
      <c r="H44" s="493"/>
      <c r="I44" s="493">
        <f t="shared" si="17"/>
        <v>0</v>
      </c>
      <c r="J44" s="493"/>
      <c r="K44" s="493">
        <f t="shared" si="18"/>
        <v>0</v>
      </c>
      <c r="L44" s="494"/>
      <c r="N44" s="495"/>
      <c r="O44" s="496"/>
      <c r="P44" s="497"/>
      <c r="Q44" s="497"/>
      <c r="R44" s="498"/>
      <c r="S44" s="499"/>
      <c r="T44" s="499"/>
      <c r="U44" s="499"/>
      <c r="V44" s="499"/>
      <c r="W44" s="499"/>
      <c r="X44" s="500"/>
    </row>
    <row r="45" spans="1:24" ht="20.100000000000001" customHeight="1">
      <c r="A45" s="490"/>
      <c r="B45" s="491"/>
      <c r="C45" s="501"/>
      <c r="D45" s="492"/>
      <c r="E45" s="493">
        <f t="shared" si="16"/>
        <v>0</v>
      </c>
      <c r="F45" s="493"/>
      <c r="G45" s="493">
        <f t="shared" si="19"/>
        <v>0</v>
      </c>
      <c r="H45" s="493"/>
      <c r="I45" s="493">
        <f t="shared" si="17"/>
        <v>0</v>
      </c>
      <c r="J45" s="493"/>
      <c r="K45" s="493">
        <f t="shared" si="18"/>
        <v>0</v>
      </c>
      <c r="L45" s="494"/>
      <c r="N45" s="495"/>
      <c r="O45" s="496"/>
      <c r="P45" s="497"/>
      <c r="Q45" s="497"/>
      <c r="R45" s="498"/>
      <c r="S45" s="499"/>
      <c r="T45" s="499"/>
      <c r="U45" s="499"/>
      <c r="V45" s="499"/>
      <c r="W45" s="499"/>
      <c r="X45" s="500"/>
    </row>
    <row r="46" spans="1:24" ht="20.100000000000001" customHeight="1">
      <c r="A46" s="490"/>
      <c r="B46" s="491"/>
      <c r="C46" s="501"/>
      <c r="D46" s="492"/>
      <c r="E46" s="493">
        <f t="shared" si="16"/>
        <v>0</v>
      </c>
      <c r="F46" s="493"/>
      <c r="G46" s="493">
        <f t="shared" si="19"/>
        <v>0</v>
      </c>
      <c r="H46" s="493"/>
      <c r="I46" s="493">
        <f t="shared" si="17"/>
        <v>0</v>
      </c>
      <c r="J46" s="493"/>
      <c r="K46" s="493">
        <f t="shared" si="18"/>
        <v>0</v>
      </c>
      <c r="L46" s="494"/>
      <c r="N46" s="495"/>
      <c r="O46" s="496"/>
      <c r="P46" s="497"/>
      <c r="Q46" s="497"/>
      <c r="R46" s="498"/>
      <c r="S46" s="499"/>
      <c r="T46" s="499"/>
      <c r="U46" s="499"/>
      <c r="V46" s="499"/>
      <c r="W46" s="499"/>
      <c r="X46" s="500"/>
    </row>
    <row r="47" spans="1:24" ht="20.100000000000001" customHeight="1">
      <c r="A47" s="490"/>
      <c r="B47" s="491"/>
      <c r="C47" s="501"/>
      <c r="D47" s="492"/>
      <c r="E47" s="493">
        <f t="shared" si="16"/>
        <v>0</v>
      </c>
      <c r="F47" s="493"/>
      <c r="G47" s="493">
        <f t="shared" si="19"/>
        <v>0</v>
      </c>
      <c r="H47" s="493"/>
      <c r="I47" s="493">
        <f t="shared" si="17"/>
        <v>0</v>
      </c>
      <c r="J47" s="493"/>
      <c r="K47" s="493">
        <f t="shared" si="18"/>
        <v>0</v>
      </c>
      <c r="L47" s="494"/>
      <c r="N47" s="495"/>
      <c r="O47" s="496"/>
      <c r="P47" s="497"/>
      <c r="Q47" s="497"/>
      <c r="R47" s="498"/>
      <c r="S47" s="499"/>
      <c r="T47" s="499"/>
      <c r="U47" s="499"/>
      <c r="V47" s="499"/>
      <c r="W47" s="499"/>
      <c r="X47" s="500"/>
    </row>
    <row r="48" spans="1:24" ht="20.100000000000001" customHeight="1">
      <c r="A48" s="490"/>
      <c r="B48" s="491"/>
      <c r="C48" s="501"/>
      <c r="D48" s="492"/>
      <c r="E48" s="493"/>
      <c r="F48" s="493"/>
      <c r="G48" s="493"/>
      <c r="H48" s="493"/>
      <c r="I48" s="493"/>
      <c r="J48" s="493"/>
      <c r="K48" s="493"/>
      <c r="L48" s="494"/>
      <c r="N48" s="495"/>
      <c r="O48" s="496"/>
      <c r="P48" s="497"/>
      <c r="Q48" s="497"/>
      <c r="R48" s="498"/>
      <c r="S48" s="499"/>
      <c r="T48" s="499"/>
      <c r="U48" s="499"/>
      <c r="V48" s="499"/>
      <c r="W48" s="499"/>
      <c r="X48" s="500"/>
    </row>
    <row r="49" spans="1:26" ht="20.100000000000001" customHeight="1">
      <c r="A49" s="490"/>
      <c r="B49" s="491"/>
      <c r="C49" s="501"/>
      <c r="D49" s="492"/>
      <c r="E49" s="493">
        <f t="shared" si="16"/>
        <v>0</v>
      </c>
      <c r="F49" s="493"/>
      <c r="G49" s="493">
        <f t="shared" si="19"/>
        <v>0</v>
      </c>
      <c r="H49" s="493"/>
      <c r="I49" s="493">
        <f t="shared" si="17"/>
        <v>0</v>
      </c>
      <c r="J49" s="493"/>
      <c r="K49" s="493">
        <f t="shared" si="18"/>
        <v>0</v>
      </c>
      <c r="L49" s="494"/>
      <c r="N49" s="495"/>
      <c r="O49" s="496"/>
      <c r="P49" s="497"/>
      <c r="Q49" s="497"/>
      <c r="R49" s="498"/>
      <c r="S49" s="499"/>
      <c r="T49" s="499"/>
      <c r="U49" s="499"/>
      <c r="V49" s="499"/>
      <c r="W49" s="499"/>
      <c r="X49" s="500"/>
    </row>
    <row r="50" spans="1:26" ht="20.100000000000001" customHeight="1">
      <c r="A50" s="490"/>
      <c r="B50" s="491"/>
      <c r="C50" s="501"/>
      <c r="D50" s="492"/>
      <c r="E50" s="493">
        <f>SUBTOTAL(9,E31:E49)</f>
        <v>3482116</v>
      </c>
      <c r="F50" s="493"/>
      <c r="G50" s="493">
        <f>SUBTOTAL(9,G31:G49)</f>
        <v>1910006</v>
      </c>
      <c r="H50" s="493"/>
      <c r="I50" s="493">
        <f>SUBTOTAL(9,I31:I49)</f>
        <v>30591</v>
      </c>
      <c r="J50" s="493"/>
      <c r="K50" s="493">
        <f>SUBTOTAL(9,K31:K49)</f>
        <v>1541519</v>
      </c>
      <c r="L50" s="494"/>
      <c r="N50" s="495"/>
      <c r="O50" s="502" t="s">
        <v>44</v>
      </c>
      <c r="P50" s="503"/>
      <c r="Q50" s="503"/>
      <c r="R50" s="504"/>
      <c r="S50" s="505">
        <f>SUM(S31:S49)</f>
        <v>2816457</v>
      </c>
      <c r="T50" s="505"/>
      <c r="U50" s="505">
        <f>SUM(U31:U49)</f>
        <v>1024894</v>
      </c>
      <c r="V50" s="505"/>
      <c r="W50" s="505">
        <f>SUM(W31:W49)</f>
        <v>1791563</v>
      </c>
      <c r="X50" s="506"/>
    </row>
    <row r="51" spans="1:26" ht="20.100000000000001" customHeight="1">
      <c r="A51" s="2026" t="s">
        <v>670</v>
      </c>
      <c r="B51" s="1999"/>
      <c r="C51" s="1999"/>
      <c r="D51" s="1999"/>
      <c r="E51" s="1999"/>
      <c r="F51" s="1999"/>
      <c r="G51" s="1999"/>
      <c r="H51" s="1999"/>
      <c r="I51" s="1999"/>
      <c r="J51" s="1999"/>
      <c r="K51" s="1999"/>
      <c r="L51" s="2027"/>
      <c r="M51" s="459"/>
      <c r="N51" s="460"/>
      <c r="O51" s="2195" t="s">
        <v>671</v>
      </c>
      <c r="P51" s="2195"/>
      <c r="Q51" s="2195"/>
      <c r="R51" s="2195"/>
      <c r="S51" s="2195"/>
      <c r="T51" s="2195"/>
      <c r="U51" s="2195"/>
      <c r="V51" s="2195"/>
      <c r="W51" s="2195"/>
      <c r="X51" s="2195"/>
    </row>
    <row r="52" spans="1:26" ht="20.100000000000001" customHeight="1">
      <c r="A52" s="515" t="s">
        <v>133</v>
      </c>
      <c r="B52" s="516"/>
      <c r="C52" s="517"/>
      <c r="D52" s="465"/>
      <c r="E52" s="516"/>
      <c r="F52" s="516"/>
      <c r="G52" s="516"/>
      <c r="H52" s="516"/>
      <c r="I52" s="516"/>
      <c r="J52" s="516"/>
      <c r="K52" s="516"/>
      <c r="L52" s="518">
        <f>C59</f>
        <v>0.2443199305</v>
      </c>
      <c r="M52" s="519"/>
      <c r="O52" s="478" t="s">
        <v>39</v>
      </c>
      <c r="P52" s="479" t="s">
        <v>40</v>
      </c>
      <c r="Q52" s="479" t="s">
        <v>41</v>
      </c>
      <c r="R52" s="479" t="s">
        <v>5</v>
      </c>
      <c r="S52" s="480" t="s">
        <v>42</v>
      </c>
      <c r="T52" s="481" t="s">
        <v>652</v>
      </c>
      <c r="U52" s="482"/>
      <c r="V52" s="481" t="s">
        <v>653</v>
      </c>
      <c r="W52" s="482"/>
      <c r="X52" s="483" t="s">
        <v>654</v>
      </c>
    </row>
    <row r="53" spans="1:26" ht="20.100000000000001" customHeight="1">
      <c r="A53" s="2036" t="s">
        <v>646</v>
      </c>
      <c r="B53" s="2025" t="s">
        <v>647</v>
      </c>
      <c r="C53" s="2037" t="s">
        <v>118</v>
      </c>
      <c r="D53" s="2036" t="s">
        <v>95</v>
      </c>
      <c r="E53" s="2025" t="s">
        <v>648</v>
      </c>
      <c r="F53" s="2038" t="s">
        <v>641</v>
      </c>
      <c r="G53" s="2038"/>
      <c r="H53" s="2038" t="s">
        <v>643</v>
      </c>
      <c r="I53" s="2038"/>
      <c r="J53" s="2038"/>
      <c r="K53" s="2038"/>
      <c r="L53" s="2025" t="s">
        <v>649</v>
      </c>
      <c r="N53" s="467"/>
      <c r="O53" s="520"/>
      <c r="P53" s="521"/>
      <c r="Q53" s="521"/>
      <c r="R53" s="521"/>
      <c r="S53" s="522"/>
      <c r="T53" s="523" t="s">
        <v>4</v>
      </c>
      <c r="U53" s="523" t="s">
        <v>43</v>
      </c>
      <c r="V53" s="523" t="s">
        <v>4</v>
      </c>
      <c r="W53" s="523" t="s">
        <v>43</v>
      </c>
      <c r="X53" s="524"/>
    </row>
    <row r="54" spans="1:26" ht="20.100000000000001" customHeight="1">
      <c r="A54" s="2036"/>
      <c r="B54" s="2025"/>
      <c r="C54" s="2037"/>
      <c r="D54" s="2036"/>
      <c r="E54" s="2025"/>
      <c r="F54" s="2025" t="s">
        <v>650</v>
      </c>
      <c r="G54" s="2025"/>
      <c r="H54" s="2025" t="s">
        <v>122</v>
      </c>
      <c r="I54" s="2025"/>
      <c r="J54" s="2025" t="s">
        <v>651</v>
      </c>
      <c r="K54" s="2025"/>
      <c r="L54" s="2025"/>
      <c r="N54" s="467"/>
      <c r="O54" s="476"/>
      <c r="P54" s="476"/>
      <c r="Q54" s="476"/>
      <c r="S54" s="525"/>
      <c r="T54" s="525"/>
      <c r="U54" s="525"/>
      <c r="V54" s="525"/>
      <c r="W54" s="525"/>
      <c r="X54" s="526"/>
    </row>
    <row r="55" spans="1:26" s="461" customFormat="1" ht="20.100000000000001" customHeight="1">
      <c r="A55" s="2036"/>
      <c r="B55" s="2025"/>
      <c r="C55" s="2037"/>
      <c r="D55" s="2036"/>
      <c r="E55" s="2025"/>
      <c r="F55" s="494" t="s">
        <v>125</v>
      </c>
      <c r="G55" s="494" t="s">
        <v>126</v>
      </c>
      <c r="H55" s="494" t="s">
        <v>125</v>
      </c>
      <c r="I55" s="494" t="s">
        <v>126</v>
      </c>
      <c r="J55" s="494" t="s">
        <v>125</v>
      </c>
      <c r="K55" s="494" t="s">
        <v>126</v>
      </c>
      <c r="L55" s="2025"/>
      <c r="M55" s="467"/>
      <c r="N55" s="467"/>
      <c r="O55" s="527" t="s">
        <v>663</v>
      </c>
      <c r="P55" s="528" t="s">
        <v>672</v>
      </c>
      <c r="Q55" s="529"/>
      <c r="R55" s="529"/>
      <c r="S55" s="530"/>
      <c r="T55" s="530"/>
      <c r="U55" s="530"/>
      <c r="V55" s="530"/>
      <c r="W55" s="531">
        <f>INT(2.4*0.785*100)/100</f>
        <v>1.88</v>
      </c>
      <c r="X55" s="532" t="s">
        <v>673</v>
      </c>
    </row>
    <row r="56" spans="1:26" ht="20.100000000000001" customHeight="1">
      <c r="A56" s="533" t="s">
        <v>674</v>
      </c>
      <c r="B56" s="491"/>
      <c r="C56" s="501"/>
      <c r="D56" s="492"/>
      <c r="E56" s="493">
        <f>SUM(G56,I56,K56)</f>
        <v>0</v>
      </c>
      <c r="F56" s="493"/>
      <c r="G56" s="493">
        <f>TRUNC(C56*F56,0)</f>
        <v>0</v>
      </c>
      <c r="H56" s="493"/>
      <c r="I56" s="493">
        <f>TRUNC(C56*H56,0)</f>
        <v>0</v>
      </c>
      <c r="J56" s="493"/>
      <c r="K56" s="493">
        <f>TRUNC(C56*J56,0)</f>
        <v>0</v>
      </c>
      <c r="L56" s="494" t="s">
        <v>675</v>
      </c>
      <c r="N56" s="495"/>
      <c r="O56" s="496" t="s">
        <v>676</v>
      </c>
      <c r="P56" s="497"/>
      <c r="Q56" s="534">
        <f>TRUNC(W55*Z56,2)</f>
        <v>1.1200000000000001</v>
      </c>
      <c r="R56" s="498" t="s">
        <v>69</v>
      </c>
      <c r="S56" s="499">
        <f>+U56+W56</f>
        <v>259588</v>
      </c>
      <c r="T56" s="499">
        <v>231775</v>
      </c>
      <c r="U56" s="499">
        <f>TRUNC($Q56*T56)</f>
        <v>259588</v>
      </c>
      <c r="V56" s="499"/>
      <c r="W56" s="499"/>
      <c r="X56" s="535" t="s">
        <v>677</v>
      </c>
      <c r="Z56" s="536">
        <v>0.6</v>
      </c>
    </row>
    <row r="57" spans="1:26" ht="20.100000000000001" customHeight="1">
      <c r="A57" s="537" t="s">
        <v>143</v>
      </c>
      <c r="B57" s="491"/>
      <c r="C57" s="501">
        <f>0.1*M57</f>
        <v>4.8863986100000006E-2</v>
      </c>
      <c r="D57" s="492" t="s">
        <v>269</v>
      </c>
      <c r="E57" s="493">
        <f>SUM(G57,I57,K57)</f>
        <v>18243</v>
      </c>
      <c r="F57" s="493">
        <f>단가표!E4</f>
        <v>373353</v>
      </c>
      <c r="G57" s="493">
        <f>TRUNC(C57*F57,0)</f>
        <v>18243</v>
      </c>
      <c r="H57" s="493"/>
      <c r="I57" s="493">
        <f>TRUNC(C57*H57,0)</f>
        <v>0</v>
      </c>
      <c r="J57" s="493"/>
      <c r="K57" s="493">
        <f>TRUNC(C57*J57,0)</f>
        <v>0</v>
      </c>
      <c r="L57" s="494"/>
      <c r="M57" s="538">
        <v>0.48863986100000001</v>
      </c>
      <c r="N57" s="495"/>
      <c r="O57" s="496" t="s">
        <v>678</v>
      </c>
      <c r="P57" s="497"/>
      <c r="Q57" s="534">
        <f>W55</f>
        <v>1.88</v>
      </c>
      <c r="R57" s="498" t="s">
        <v>69</v>
      </c>
      <c r="S57" s="499">
        <f>U57+W57</f>
        <v>279198</v>
      </c>
      <c r="T57" s="499"/>
      <c r="U57" s="499"/>
      <c r="V57" s="499">
        <v>148510</v>
      </c>
      <c r="W57" s="499">
        <f>TRUNC($Q57*V57)</f>
        <v>279198</v>
      </c>
      <c r="X57" s="535" t="s">
        <v>679</v>
      </c>
    </row>
    <row r="58" spans="1:26" ht="20.100000000000001" customHeight="1">
      <c r="A58" s="537" t="s">
        <v>144</v>
      </c>
      <c r="B58" s="491"/>
      <c r="C58" s="501">
        <v>0</v>
      </c>
      <c r="D58" s="492" t="s">
        <v>269</v>
      </c>
      <c r="E58" s="493">
        <f t="shared" ref="E58:E74" si="20">SUM(G58,I58,K58)</f>
        <v>0</v>
      </c>
      <c r="F58" s="493">
        <f>단가표!E5</f>
        <v>310884</v>
      </c>
      <c r="G58" s="493">
        <f>TRUNC(C58*F58,0)</f>
        <v>0</v>
      </c>
      <c r="H58" s="493"/>
      <c r="I58" s="493">
        <f>TRUNC(C58*H58,0)</f>
        <v>0</v>
      </c>
      <c r="J58" s="493"/>
      <c r="K58" s="493">
        <f>TRUNC(C58*J58,0)</f>
        <v>0</v>
      </c>
      <c r="L58" s="494"/>
      <c r="N58" s="495"/>
      <c r="O58" s="502" t="s">
        <v>44</v>
      </c>
      <c r="P58" s="503"/>
      <c r="Q58" s="539"/>
      <c r="R58" s="504"/>
      <c r="S58" s="505">
        <f>SUM(S56:S57)</f>
        <v>538786</v>
      </c>
      <c r="T58" s="505"/>
      <c r="U58" s="505">
        <f>SUM(U56:U57)</f>
        <v>259588</v>
      </c>
      <c r="V58" s="505"/>
      <c r="W58" s="505">
        <f>SUM(W56:W57)</f>
        <v>279198</v>
      </c>
      <c r="X58" s="540" t="s">
        <v>680</v>
      </c>
    </row>
    <row r="59" spans="1:26" s="461" customFormat="1" ht="20.100000000000001" customHeight="1">
      <c r="A59" s="537" t="s">
        <v>136</v>
      </c>
      <c r="B59" s="491"/>
      <c r="C59" s="501">
        <f>0.5*M57</f>
        <v>0.2443199305</v>
      </c>
      <c r="D59" s="492" t="s">
        <v>269</v>
      </c>
      <c r="E59" s="493">
        <f t="shared" si="20"/>
        <v>72108</v>
      </c>
      <c r="F59" s="493">
        <f>단가표!E6</f>
        <v>295138</v>
      </c>
      <c r="G59" s="493">
        <f t="shared" ref="G59:G74" si="21">TRUNC(C59*F59,0)</f>
        <v>72108</v>
      </c>
      <c r="H59" s="493"/>
      <c r="I59" s="493">
        <f t="shared" ref="I59:I74" si="22">TRUNC(C59*H59,0)</f>
        <v>0</v>
      </c>
      <c r="J59" s="493"/>
      <c r="K59" s="493">
        <f t="shared" ref="K59:K74" si="23">TRUNC(C59*J59,0)</f>
        <v>0</v>
      </c>
      <c r="L59" s="494"/>
      <c r="M59" s="467"/>
      <c r="N59" s="495"/>
    </row>
    <row r="60" spans="1:26" ht="20.100000000000001" customHeight="1">
      <c r="A60" s="537" t="s">
        <v>242</v>
      </c>
      <c r="B60" s="491"/>
      <c r="C60" s="501">
        <v>0</v>
      </c>
      <c r="D60" s="492" t="s">
        <v>269</v>
      </c>
      <c r="E60" s="493">
        <f t="shared" si="20"/>
        <v>0</v>
      </c>
      <c r="F60" s="493">
        <f>단가표!E7</f>
        <v>235459</v>
      </c>
      <c r="G60" s="493">
        <f t="shared" si="21"/>
        <v>0</v>
      </c>
      <c r="H60" s="493"/>
      <c r="I60" s="493">
        <f t="shared" si="22"/>
        <v>0</v>
      </c>
      <c r="J60" s="493"/>
      <c r="K60" s="493">
        <f t="shared" si="23"/>
        <v>0</v>
      </c>
      <c r="L60" s="494"/>
      <c r="N60" s="495"/>
    </row>
    <row r="61" spans="1:26" ht="20.100000000000001" customHeight="1">
      <c r="A61" s="537" t="s">
        <v>224</v>
      </c>
      <c r="B61" s="491"/>
      <c r="C61" s="501">
        <v>0.5</v>
      </c>
      <c r="D61" s="492" t="s">
        <v>269</v>
      </c>
      <c r="E61" s="493">
        <f t="shared" si="20"/>
        <v>125043</v>
      </c>
      <c r="F61" s="493">
        <f>단가표!E8</f>
        <v>250087</v>
      </c>
      <c r="G61" s="493">
        <f t="shared" si="21"/>
        <v>125043</v>
      </c>
      <c r="H61" s="493"/>
      <c r="I61" s="493">
        <f t="shared" si="22"/>
        <v>0</v>
      </c>
      <c r="J61" s="493"/>
      <c r="K61" s="493">
        <f t="shared" si="23"/>
        <v>0</v>
      </c>
      <c r="L61" s="494"/>
      <c r="N61" s="495"/>
    </row>
    <row r="62" spans="1:26" ht="20.100000000000001" customHeight="1">
      <c r="A62" s="537" t="s">
        <v>145</v>
      </c>
      <c r="B62" s="491"/>
      <c r="C62" s="501">
        <v>0</v>
      </c>
      <c r="D62" s="492" t="s">
        <v>269</v>
      </c>
      <c r="E62" s="493">
        <f t="shared" si="20"/>
        <v>0</v>
      </c>
      <c r="F62" s="493">
        <f>단가표!E9</f>
        <v>218142</v>
      </c>
      <c r="G62" s="493">
        <f t="shared" si="21"/>
        <v>0</v>
      </c>
      <c r="H62" s="493"/>
      <c r="I62" s="493">
        <f t="shared" si="22"/>
        <v>0</v>
      </c>
      <c r="J62" s="493"/>
      <c r="K62" s="493">
        <f t="shared" si="23"/>
        <v>0</v>
      </c>
      <c r="L62" s="494"/>
      <c r="N62" s="495"/>
    </row>
    <row r="63" spans="1:26" ht="20.100000000000001" customHeight="1">
      <c r="A63" s="537" t="s">
        <v>681</v>
      </c>
      <c r="B63" s="491"/>
      <c r="C63" s="501"/>
      <c r="D63" s="492" t="s">
        <v>269</v>
      </c>
      <c r="E63" s="493">
        <f t="shared" si="20"/>
        <v>0</v>
      </c>
      <c r="F63" s="493"/>
      <c r="G63" s="493">
        <f t="shared" si="21"/>
        <v>0</v>
      </c>
      <c r="H63" s="493"/>
      <c r="I63" s="493">
        <f t="shared" si="22"/>
        <v>0</v>
      </c>
      <c r="J63" s="493">
        <f>단가표!E12</f>
        <v>232562</v>
      </c>
      <c r="K63" s="493">
        <f t="shared" si="23"/>
        <v>0</v>
      </c>
      <c r="L63" s="494"/>
      <c r="N63" s="495"/>
    </row>
    <row r="64" spans="1:26" ht="20.100000000000001" customHeight="1">
      <c r="A64" s="537" t="s">
        <v>134</v>
      </c>
      <c r="B64" s="491"/>
      <c r="C64" s="501"/>
      <c r="D64" s="492" t="s">
        <v>269</v>
      </c>
      <c r="E64" s="493">
        <f t="shared" si="20"/>
        <v>0</v>
      </c>
      <c r="F64" s="493"/>
      <c r="G64" s="493">
        <f t="shared" si="21"/>
        <v>0</v>
      </c>
      <c r="H64" s="493"/>
      <c r="I64" s="493">
        <f t="shared" si="22"/>
        <v>0</v>
      </c>
      <c r="J64" s="493">
        <f>단가표!E14</f>
        <v>226122</v>
      </c>
      <c r="K64" s="493">
        <f t="shared" si="23"/>
        <v>0</v>
      </c>
      <c r="L64" s="494"/>
      <c r="N64" s="495"/>
    </row>
    <row r="65" spans="1:24" ht="20.100000000000001" customHeight="1">
      <c r="A65" s="537" t="s">
        <v>223</v>
      </c>
      <c r="B65" s="491"/>
      <c r="C65" s="501"/>
      <c r="D65" s="492" t="s">
        <v>269</v>
      </c>
      <c r="E65" s="493">
        <f t="shared" si="20"/>
        <v>0</v>
      </c>
      <c r="F65" s="493"/>
      <c r="G65" s="493">
        <f t="shared" si="21"/>
        <v>0</v>
      </c>
      <c r="H65" s="493"/>
      <c r="I65" s="493">
        <f t="shared" si="22"/>
        <v>0</v>
      </c>
      <c r="J65" s="493">
        <f>단가표!E15</f>
        <v>172068</v>
      </c>
      <c r="K65" s="493">
        <f t="shared" si="23"/>
        <v>0</v>
      </c>
      <c r="L65" s="494"/>
      <c r="N65" s="495"/>
    </row>
    <row r="66" spans="1:24" ht="20.100000000000001" customHeight="1">
      <c r="A66" s="533" t="s">
        <v>682</v>
      </c>
      <c r="B66" s="2043" t="s">
        <v>683</v>
      </c>
      <c r="C66" s="2043"/>
      <c r="D66" s="2043"/>
      <c r="E66" s="2043"/>
      <c r="F66" s="493"/>
      <c r="G66" s="493">
        <f t="shared" si="21"/>
        <v>0</v>
      </c>
      <c r="H66" s="493"/>
      <c r="I66" s="493">
        <f t="shared" si="22"/>
        <v>0</v>
      </c>
      <c r="J66" s="493"/>
      <c r="K66" s="493">
        <f t="shared" si="23"/>
        <v>0</v>
      </c>
      <c r="L66" s="494" t="s">
        <v>684</v>
      </c>
      <c r="N66" s="495"/>
    </row>
    <row r="67" spans="1:24" ht="20.100000000000001" customHeight="1">
      <c r="A67" s="537"/>
      <c r="B67" s="2044" t="s">
        <v>685</v>
      </c>
      <c r="C67" s="2044"/>
      <c r="D67" s="2044"/>
      <c r="E67" s="2044"/>
      <c r="F67" s="493"/>
      <c r="G67" s="493">
        <f t="shared" si="21"/>
        <v>0</v>
      </c>
      <c r="H67" s="493"/>
      <c r="I67" s="493">
        <f t="shared" si="22"/>
        <v>0</v>
      </c>
      <c r="J67" s="493"/>
      <c r="K67" s="493">
        <f t="shared" si="23"/>
        <v>0</v>
      </c>
      <c r="L67" s="494"/>
      <c r="N67" s="495"/>
    </row>
    <row r="68" spans="1:24" s="461" customFormat="1" ht="20.100000000000001" customHeight="1">
      <c r="A68" s="537"/>
      <c r="B68" s="2044" t="s">
        <v>686</v>
      </c>
      <c r="C68" s="2044"/>
      <c r="D68" s="2044"/>
      <c r="E68" s="2044"/>
      <c r="F68" s="493"/>
      <c r="G68" s="493">
        <f t="shared" si="21"/>
        <v>0</v>
      </c>
      <c r="H68" s="493"/>
      <c r="I68" s="493">
        <f t="shared" si="22"/>
        <v>0</v>
      </c>
      <c r="J68" s="493"/>
      <c r="K68" s="493">
        <f t="shared" si="23"/>
        <v>0</v>
      </c>
      <c r="L68" s="494"/>
      <c r="M68" s="467"/>
      <c r="N68" s="495"/>
    </row>
    <row r="69" spans="1:24" ht="20.100000000000001" customHeight="1">
      <c r="A69" s="537"/>
      <c r="B69" s="2044" t="s">
        <v>687</v>
      </c>
      <c r="C69" s="2044"/>
      <c r="D69" s="2044"/>
      <c r="E69" s="2044"/>
      <c r="F69" s="493"/>
      <c r="G69" s="493">
        <f t="shared" si="21"/>
        <v>0</v>
      </c>
      <c r="H69" s="493"/>
      <c r="I69" s="493">
        <f t="shared" si="22"/>
        <v>0</v>
      </c>
      <c r="J69" s="493"/>
      <c r="K69" s="493">
        <f t="shared" si="23"/>
        <v>0</v>
      </c>
      <c r="L69" s="494"/>
      <c r="N69" s="495"/>
    </row>
    <row r="70" spans="1:24" ht="20.100000000000001" customHeight="1">
      <c r="A70" s="537"/>
      <c r="B70" s="2044" t="s">
        <v>688</v>
      </c>
      <c r="C70" s="2044"/>
      <c r="D70" s="2044"/>
      <c r="E70" s="2044"/>
      <c r="F70" s="493"/>
      <c r="G70" s="493">
        <f t="shared" si="21"/>
        <v>0</v>
      </c>
      <c r="H70" s="493"/>
      <c r="I70" s="493">
        <f t="shared" si="22"/>
        <v>0</v>
      </c>
      <c r="J70" s="493"/>
      <c r="K70" s="493">
        <f t="shared" si="23"/>
        <v>0</v>
      </c>
      <c r="L70" s="494"/>
      <c r="N70" s="495"/>
    </row>
    <row r="71" spans="1:24" ht="20.100000000000001" customHeight="1">
      <c r="A71" s="533" t="s">
        <v>689</v>
      </c>
      <c r="B71" s="491"/>
      <c r="C71" s="501"/>
      <c r="D71" s="492"/>
      <c r="E71" s="493">
        <f t="shared" si="20"/>
        <v>0</v>
      </c>
      <c r="F71" s="493"/>
      <c r="G71" s="493">
        <f t="shared" si="21"/>
        <v>0</v>
      </c>
      <c r="H71" s="493"/>
      <c r="I71" s="493">
        <f t="shared" si="22"/>
        <v>0</v>
      </c>
      <c r="J71" s="493"/>
      <c r="K71" s="493">
        <f t="shared" si="23"/>
        <v>0</v>
      </c>
      <c r="L71" s="494"/>
      <c r="N71" s="495"/>
    </row>
    <row r="72" spans="1:24" ht="20.100000000000001" customHeight="1">
      <c r="A72" s="537"/>
      <c r="B72" s="491"/>
      <c r="C72" s="501"/>
      <c r="D72" s="492"/>
      <c r="E72" s="493">
        <f t="shared" si="20"/>
        <v>0</v>
      </c>
      <c r="F72" s="493"/>
      <c r="G72" s="493">
        <f t="shared" si="21"/>
        <v>0</v>
      </c>
      <c r="H72" s="493"/>
      <c r="I72" s="493">
        <f t="shared" si="22"/>
        <v>0</v>
      </c>
      <c r="J72" s="493"/>
      <c r="K72" s="493">
        <f t="shared" si="23"/>
        <v>0</v>
      </c>
      <c r="L72" s="494"/>
      <c r="N72" s="495"/>
    </row>
    <row r="73" spans="1:24" ht="20.100000000000001" customHeight="1">
      <c r="A73" s="537"/>
      <c r="B73" s="491"/>
      <c r="C73" s="501"/>
      <c r="D73" s="492"/>
      <c r="E73" s="493">
        <f t="shared" si="20"/>
        <v>0</v>
      </c>
      <c r="F73" s="493"/>
      <c r="G73" s="493">
        <f t="shared" si="21"/>
        <v>0</v>
      </c>
      <c r="H73" s="493"/>
      <c r="I73" s="493">
        <f t="shared" si="22"/>
        <v>0</v>
      </c>
      <c r="J73" s="493"/>
      <c r="K73" s="493">
        <f t="shared" si="23"/>
        <v>0</v>
      </c>
      <c r="L73" s="494"/>
      <c r="N73" s="495"/>
    </row>
    <row r="74" spans="1:24" ht="20.100000000000001" customHeight="1">
      <c r="A74" s="537"/>
      <c r="B74" s="491"/>
      <c r="C74" s="501"/>
      <c r="D74" s="492"/>
      <c r="E74" s="493">
        <f t="shared" si="20"/>
        <v>0</v>
      </c>
      <c r="F74" s="493"/>
      <c r="G74" s="493">
        <f t="shared" si="21"/>
        <v>0</v>
      </c>
      <c r="H74" s="493"/>
      <c r="I74" s="493">
        <f t="shared" si="22"/>
        <v>0</v>
      </c>
      <c r="J74" s="493"/>
      <c r="K74" s="493">
        <f t="shared" si="23"/>
        <v>0</v>
      </c>
      <c r="L74" s="494"/>
      <c r="N74" s="495"/>
    </row>
    <row r="75" spans="1:24" ht="20.100000000000001" customHeight="1">
      <c r="A75" s="541" t="s">
        <v>690</v>
      </c>
      <c r="B75" s="542"/>
      <c r="C75" s="543"/>
      <c r="D75" s="541"/>
      <c r="E75" s="544">
        <f>SUBTOTAL(9,E56:E74)</f>
        <v>215394</v>
      </c>
      <c r="F75" s="544"/>
      <c r="G75" s="544">
        <f>SUBTOTAL(9,G56:G74)</f>
        <v>215394</v>
      </c>
      <c r="H75" s="544"/>
      <c r="I75" s="544">
        <f>SUBTOTAL(9,I56:I74)</f>
        <v>0</v>
      </c>
      <c r="J75" s="544"/>
      <c r="K75" s="544">
        <f>SUBTOTAL(9,K56:K74)</f>
        <v>0</v>
      </c>
      <c r="L75" s="484"/>
      <c r="M75" s="545"/>
      <c r="N75" s="546"/>
    </row>
    <row r="76" spans="1:24" ht="20.100000000000001" customHeight="1">
      <c r="A76" s="2026" t="s">
        <v>638</v>
      </c>
      <c r="B76" s="1999"/>
      <c r="C76" s="1999"/>
      <c r="D76" s="1999"/>
      <c r="E76" s="1999"/>
      <c r="F76" s="1999"/>
      <c r="G76" s="1999"/>
      <c r="H76" s="1999"/>
      <c r="I76" s="1999"/>
      <c r="J76" s="1999"/>
      <c r="K76" s="1999"/>
      <c r="L76" s="2027"/>
      <c r="M76" s="459"/>
      <c r="N76" s="460"/>
    </row>
    <row r="77" spans="1:24" ht="20.100000000000001" customHeight="1">
      <c r="A77" s="547" t="s">
        <v>691</v>
      </c>
      <c r="B77" s="516"/>
      <c r="C77" s="517"/>
      <c r="D77" s="465"/>
      <c r="E77" s="516"/>
      <c r="F77" s="516"/>
      <c r="G77" s="516"/>
      <c r="H77" s="516"/>
      <c r="I77" s="516"/>
      <c r="J77" s="516"/>
      <c r="K77" s="516"/>
      <c r="L77" s="518">
        <f>C84</f>
        <v>0.48863986100000001</v>
      </c>
      <c r="M77" s="519"/>
    </row>
    <row r="78" spans="1:24" s="461" customFormat="1" ht="20.100000000000001" customHeight="1">
      <c r="A78" s="2036" t="s">
        <v>646</v>
      </c>
      <c r="B78" s="2025" t="s">
        <v>647</v>
      </c>
      <c r="C78" s="2037" t="s">
        <v>118</v>
      </c>
      <c r="D78" s="2036" t="s">
        <v>95</v>
      </c>
      <c r="E78" s="2025" t="s">
        <v>648</v>
      </c>
      <c r="F78" s="2038" t="s">
        <v>641</v>
      </c>
      <c r="G78" s="2038"/>
      <c r="H78" s="2038" t="s">
        <v>643</v>
      </c>
      <c r="I78" s="2038"/>
      <c r="J78" s="2038"/>
      <c r="K78" s="2038"/>
      <c r="L78" s="2025" t="s">
        <v>649</v>
      </c>
      <c r="M78" s="467"/>
      <c r="N78" s="467"/>
    </row>
    <row r="79" spans="1:24" s="461" customFormat="1" ht="20.100000000000001" customHeight="1">
      <c r="A79" s="2036"/>
      <c r="B79" s="2025"/>
      <c r="C79" s="2037"/>
      <c r="D79" s="2036"/>
      <c r="E79" s="2025"/>
      <c r="F79" s="2025" t="s">
        <v>650</v>
      </c>
      <c r="G79" s="2025"/>
      <c r="H79" s="2025" t="s">
        <v>122</v>
      </c>
      <c r="I79" s="2025"/>
      <c r="J79" s="2025" t="s">
        <v>651</v>
      </c>
      <c r="K79" s="2025"/>
      <c r="L79" s="2025"/>
      <c r="M79" s="467"/>
      <c r="N79" s="467"/>
    </row>
    <row r="80" spans="1:24" ht="20.100000000000001" customHeight="1">
      <c r="A80" s="2036"/>
      <c r="B80" s="2025"/>
      <c r="C80" s="2037"/>
      <c r="D80" s="2036"/>
      <c r="E80" s="2025"/>
      <c r="F80" s="494" t="s">
        <v>125</v>
      </c>
      <c r="G80" s="494" t="s">
        <v>126</v>
      </c>
      <c r="H80" s="494" t="s">
        <v>125</v>
      </c>
      <c r="I80" s="494" t="s">
        <v>126</v>
      </c>
      <c r="J80" s="494" t="s">
        <v>125</v>
      </c>
      <c r="K80" s="494" t="s">
        <v>126</v>
      </c>
      <c r="L80" s="2025"/>
      <c r="N80" s="467"/>
      <c r="O80" s="527" t="s">
        <v>692</v>
      </c>
      <c r="P80" s="528" t="s">
        <v>693</v>
      </c>
      <c r="Q80" s="529"/>
      <c r="R80" s="529"/>
      <c r="S80" s="530"/>
      <c r="T80" s="530"/>
      <c r="U80" s="530"/>
      <c r="V80" s="530"/>
      <c r="W80" s="531">
        <f>INT((78.5*2)/150*100)/100</f>
        <v>1.04</v>
      </c>
      <c r="X80" s="532" t="s">
        <v>673</v>
      </c>
    </row>
    <row r="81" spans="1:24" ht="20.100000000000001" customHeight="1">
      <c r="A81" s="533" t="s">
        <v>674</v>
      </c>
      <c r="B81" s="491"/>
      <c r="C81" s="501"/>
      <c r="D81" s="492"/>
      <c r="E81" s="493">
        <f>SUM(G81,I81,K81)</f>
        <v>0</v>
      </c>
      <c r="F81" s="493"/>
      <c r="G81" s="493">
        <f>TRUNC(C81*F81,0)</f>
        <v>0</v>
      </c>
      <c r="H81" s="493"/>
      <c r="I81" s="493">
        <f>TRUNC(C81*H81,0)</f>
        <v>0</v>
      </c>
      <c r="J81" s="493"/>
      <c r="K81" s="493">
        <f>TRUNC(C81*J81,0)</f>
        <v>0</v>
      </c>
      <c r="L81" s="494" t="s">
        <v>675</v>
      </c>
      <c r="N81" s="495"/>
      <c r="O81" s="496" t="s">
        <v>676</v>
      </c>
      <c r="P81" s="497"/>
      <c r="Q81" s="534">
        <f>TRUNC(W80*Z56,2)</f>
        <v>0.62</v>
      </c>
      <c r="R81" s="498" t="s">
        <v>69</v>
      </c>
      <c r="S81" s="499">
        <f>+U81+W81</f>
        <v>143700</v>
      </c>
      <c r="T81" s="499">
        <v>231775</v>
      </c>
      <c r="U81" s="499">
        <f>TRUNC($Q81*T81)</f>
        <v>143700</v>
      </c>
      <c r="V81" s="499"/>
      <c r="W81" s="499"/>
      <c r="X81" s="535" t="s">
        <v>677</v>
      </c>
    </row>
    <row r="82" spans="1:24" ht="20.100000000000001" customHeight="1">
      <c r="A82" s="537" t="s">
        <v>143</v>
      </c>
      <c r="B82" s="491"/>
      <c r="C82" s="501">
        <v>0</v>
      </c>
      <c r="D82" s="492" t="s">
        <v>269</v>
      </c>
      <c r="E82" s="493">
        <f>SUM(G82,I82,K82)</f>
        <v>0</v>
      </c>
      <c r="F82" s="493">
        <f>단가표!E4</f>
        <v>373353</v>
      </c>
      <c r="G82" s="493">
        <f>TRUNC(C82*F82,0)</f>
        <v>0</v>
      </c>
      <c r="H82" s="493"/>
      <c r="I82" s="493">
        <f>TRUNC(C82*H82,0)</f>
        <v>0</v>
      </c>
      <c r="J82" s="493"/>
      <c r="K82" s="493">
        <f>TRUNC(C82*J82,0)</f>
        <v>0</v>
      </c>
      <c r="L82" s="494"/>
      <c r="N82" s="495"/>
      <c r="O82" s="496" t="s">
        <v>678</v>
      </c>
      <c r="P82" s="497"/>
      <c r="Q82" s="534">
        <f>W80</f>
        <v>1.04</v>
      </c>
      <c r="R82" s="498" t="s">
        <v>69</v>
      </c>
      <c r="S82" s="499">
        <f>+U82+W82</f>
        <v>154450</v>
      </c>
      <c r="T82" s="499"/>
      <c r="U82" s="499"/>
      <c r="V82" s="499">
        <v>148510</v>
      </c>
      <c r="W82" s="499">
        <f>TRUNC($Q82*V82)</f>
        <v>154450</v>
      </c>
      <c r="X82" s="535" t="s">
        <v>694</v>
      </c>
    </row>
    <row r="83" spans="1:24" ht="20.100000000000001" customHeight="1">
      <c r="A83" s="537" t="s">
        <v>144</v>
      </c>
      <c r="B83" s="491"/>
      <c r="C83" s="501">
        <f>0.2*$M$57</f>
        <v>9.7727972200000013E-2</v>
      </c>
      <c r="D83" s="492" t="s">
        <v>269</v>
      </c>
      <c r="E83" s="493">
        <f t="shared" ref="E83:E99" si="24">SUM(G83,I83,K83)</f>
        <v>30382</v>
      </c>
      <c r="F83" s="493">
        <f>단가표!E5</f>
        <v>310884</v>
      </c>
      <c r="G83" s="493">
        <f>TRUNC(C83*F83,0)</f>
        <v>30382</v>
      </c>
      <c r="H83" s="493"/>
      <c r="I83" s="493">
        <f>TRUNC(C83*H83,0)</f>
        <v>0</v>
      </c>
      <c r="J83" s="493"/>
      <c r="K83" s="493">
        <f>TRUNC(C83*J83,0)</f>
        <v>0</v>
      </c>
      <c r="L83" s="494"/>
      <c r="N83" s="495"/>
      <c r="O83" s="502" t="s">
        <v>44</v>
      </c>
      <c r="P83" s="503"/>
      <c r="Q83" s="539"/>
      <c r="R83" s="504"/>
      <c r="S83" s="505">
        <f>SUM(S81:S82)</f>
        <v>298150</v>
      </c>
      <c r="T83" s="505"/>
      <c r="U83" s="505">
        <f>SUM(U81:U82)</f>
        <v>143700</v>
      </c>
      <c r="V83" s="505"/>
      <c r="W83" s="505">
        <f>SUM(W81:W82)</f>
        <v>154450</v>
      </c>
      <c r="X83" s="540" t="s">
        <v>695</v>
      </c>
    </row>
    <row r="84" spans="1:24" ht="20.100000000000001" customHeight="1">
      <c r="A84" s="537" t="s">
        <v>136</v>
      </c>
      <c r="B84" s="491"/>
      <c r="C84" s="501">
        <f>1*$M$57</f>
        <v>0.48863986100000001</v>
      </c>
      <c r="D84" s="492" t="s">
        <v>269</v>
      </c>
      <c r="E84" s="493">
        <f t="shared" si="24"/>
        <v>144216</v>
      </c>
      <c r="F84" s="493">
        <f>단가표!E6</f>
        <v>295138</v>
      </c>
      <c r="G84" s="493">
        <f t="shared" ref="G84:G99" si="25">TRUNC(C84*F84,0)</f>
        <v>144216</v>
      </c>
      <c r="H84" s="493"/>
      <c r="I84" s="493">
        <f t="shared" ref="I84:I99" si="26">TRUNC(C84*H84,0)</f>
        <v>0</v>
      </c>
      <c r="J84" s="493"/>
      <c r="K84" s="493">
        <f t="shared" ref="K84:K99" si="27">TRUNC(C84*J84,0)</f>
        <v>0</v>
      </c>
      <c r="L84" s="494"/>
      <c r="N84" s="495"/>
    </row>
    <row r="85" spans="1:24" s="461" customFormat="1" ht="20.100000000000001" customHeight="1">
      <c r="A85" s="537" t="s">
        <v>242</v>
      </c>
      <c r="B85" s="491"/>
      <c r="C85" s="501">
        <v>0</v>
      </c>
      <c r="D85" s="492" t="s">
        <v>269</v>
      </c>
      <c r="E85" s="493">
        <f t="shared" si="24"/>
        <v>0</v>
      </c>
      <c r="F85" s="493">
        <f>단가표!E7</f>
        <v>235459</v>
      </c>
      <c r="G85" s="493">
        <f t="shared" si="25"/>
        <v>0</v>
      </c>
      <c r="H85" s="493"/>
      <c r="I85" s="493">
        <f t="shared" si="26"/>
        <v>0</v>
      </c>
      <c r="J85" s="493"/>
      <c r="K85" s="493">
        <f t="shared" si="27"/>
        <v>0</v>
      </c>
      <c r="L85" s="494"/>
      <c r="M85" s="467"/>
      <c r="N85" s="495"/>
    </row>
    <row r="86" spans="1:24" s="548" customFormat="1" ht="20.100000000000001" customHeight="1">
      <c r="A86" s="537" t="s">
        <v>224</v>
      </c>
      <c r="B86" s="491"/>
      <c r="C86" s="501">
        <v>0.5</v>
      </c>
      <c r="D86" s="492" t="s">
        <v>269</v>
      </c>
      <c r="E86" s="493">
        <f t="shared" si="24"/>
        <v>125043</v>
      </c>
      <c r="F86" s="493">
        <f>단가표!E8</f>
        <v>250087</v>
      </c>
      <c r="G86" s="493">
        <f t="shared" si="25"/>
        <v>125043</v>
      </c>
      <c r="H86" s="493"/>
      <c r="I86" s="493">
        <f t="shared" si="26"/>
        <v>0</v>
      </c>
      <c r="J86" s="493"/>
      <c r="K86" s="493">
        <f t="shared" si="27"/>
        <v>0</v>
      </c>
      <c r="L86" s="494"/>
      <c r="M86" s="467"/>
      <c r="N86" s="495"/>
    </row>
    <row r="87" spans="1:24" s="548" customFormat="1" ht="20.100000000000001" customHeight="1">
      <c r="A87" s="537" t="s">
        <v>145</v>
      </c>
      <c r="B87" s="491"/>
      <c r="C87" s="501">
        <v>0</v>
      </c>
      <c r="D87" s="492" t="s">
        <v>269</v>
      </c>
      <c r="E87" s="493">
        <f t="shared" si="24"/>
        <v>0</v>
      </c>
      <c r="F87" s="493">
        <f>단가표!E9</f>
        <v>218142</v>
      </c>
      <c r="G87" s="493">
        <f t="shared" si="25"/>
        <v>0</v>
      </c>
      <c r="H87" s="493"/>
      <c r="I87" s="493">
        <f t="shared" si="26"/>
        <v>0</v>
      </c>
      <c r="J87" s="493"/>
      <c r="K87" s="493">
        <f t="shared" si="27"/>
        <v>0</v>
      </c>
      <c r="L87" s="494"/>
      <c r="M87" s="467"/>
      <c r="N87" s="495"/>
    </row>
    <row r="88" spans="1:24" s="548" customFormat="1" ht="20.100000000000001" customHeight="1">
      <c r="A88" s="537" t="s">
        <v>681</v>
      </c>
      <c r="B88" s="491"/>
      <c r="C88" s="501"/>
      <c r="D88" s="492" t="s">
        <v>269</v>
      </c>
      <c r="E88" s="493">
        <f t="shared" si="24"/>
        <v>0</v>
      </c>
      <c r="F88" s="493"/>
      <c r="G88" s="493">
        <f t="shared" si="25"/>
        <v>0</v>
      </c>
      <c r="H88" s="493"/>
      <c r="I88" s="493">
        <f t="shared" si="26"/>
        <v>0</v>
      </c>
      <c r="J88" s="493">
        <f>단가표!E12</f>
        <v>232562</v>
      </c>
      <c r="K88" s="493">
        <f t="shared" si="27"/>
        <v>0</v>
      </c>
      <c r="L88" s="494"/>
      <c r="M88" s="467"/>
      <c r="N88" s="495"/>
    </row>
    <row r="89" spans="1:24" s="548" customFormat="1" ht="20.100000000000001" customHeight="1">
      <c r="A89" s="537" t="s">
        <v>134</v>
      </c>
      <c r="B89" s="491"/>
      <c r="C89" s="501"/>
      <c r="D89" s="492" t="s">
        <v>269</v>
      </c>
      <c r="E89" s="493">
        <f t="shared" si="24"/>
        <v>0</v>
      </c>
      <c r="F89" s="493"/>
      <c r="G89" s="493">
        <f t="shared" si="25"/>
        <v>0</v>
      </c>
      <c r="H89" s="493"/>
      <c r="I89" s="493">
        <f t="shared" si="26"/>
        <v>0</v>
      </c>
      <c r="J89" s="493">
        <f>단가표!E14</f>
        <v>226122</v>
      </c>
      <c r="K89" s="493">
        <f t="shared" si="27"/>
        <v>0</v>
      </c>
      <c r="L89" s="494"/>
      <c r="M89" s="467"/>
      <c r="N89" s="495"/>
    </row>
    <row r="90" spans="1:24" s="548" customFormat="1" ht="20.100000000000001" customHeight="1">
      <c r="A90" s="537" t="s">
        <v>223</v>
      </c>
      <c r="B90" s="491"/>
      <c r="C90" s="501"/>
      <c r="D90" s="492" t="s">
        <v>269</v>
      </c>
      <c r="E90" s="493">
        <f t="shared" si="24"/>
        <v>0</v>
      </c>
      <c r="F90" s="493"/>
      <c r="G90" s="493">
        <f t="shared" si="25"/>
        <v>0</v>
      </c>
      <c r="H90" s="493"/>
      <c r="I90" s="493">
        <f t="shared" si="26"/>
        <v>0</v>
      </c>
      <c r="J90" s="493">
        <f>단가표!E15</f>
        <v>172068</v>
      </c>
      <c r="K90" s="493">
        <f t="shared" si="27"/>
        <v>0</v>
      </c>
      <c r="L90" s="494"/>
      <c r="M90" s="467"/>
      <c r="N90" s="495"/>
    </row>
    <row r="91" spans="1:24" s="461" customFormat="1" ht="20.100000000000001" customHeight="1">
      <c r="A91" s="533" t="s">
        <v>682</v>
      </c>
      <c r="B91" s="2043" t="s">
        <v>683</v>
      </c>
      <c r="C91" s="2043"/>
      <c r="D91" s="2043"/>
      <c r="E91" s="2043"/>
      <c r="F91" s="493"/>
      <c r="G91" s="493">
        <f t="shared" si="25"/>
        <v>0</v>
      </c>
      <c r="H91" s="493"/>
      <c r="I91" s="493">
        <f t="shared" si="26"/>
        <v>0</v>
      </c>
      <c r="J91" s="493"/>
      <c r="K91" s="493">
        <f t="shared" si="27"/>
        <v>0</v>
      </c>
      <c r="L91" s="494" t="s">
        <v>684</v>
      </c>
      <c r="M91" s="467"/>
      <c r="N91" s="495"/>
    </row>
    <row r="92" spans="1:24" ht="20.100000000000001" customHeight="1">
      <c r="A92" s="537"/>
      <c r="B92" s="2044" t="s">
        <v>685</v>
      </c>
      <c r="C92" s="2044"/>
      <c r="D92" s="2044"/>
      <c r="E92" s="2044"/>
      <c r="F92" s="493"/>
      <c r="G92" s="493">
        <f t="shared" si="25"/>
        <v>0</v>
      </c>
      <c r="H92" s="493"/>
      <c r="I92" s="493">
        <f t="shared" si="26"/>
        <v>0</v>
      </c>
      <c r="J92" s="493"/>
      <c r="K92" s="493">
        <f t="shared" si="27"/>
        <v>0</v>
      </c>
      <c r="L92" s="494"/>
      <c r="N92" s="495"/>
    </row>
    <row r="93" spans="1:24" ht="20.100000000000001" customHeight="1">
      <c r="A93" s="537"/>
      <c r="B93" s="2044" t="s">
        <v>686</v>
      </c>
      <c r="C93" s="2044"/>
      <c r="D93" s="2044"/>
      <c r="E93" s="2044"/>
      <c r="F93" s="493"/>
      <c r="G93" s="493">
        <f t="shared" si="25"/>
        <v>0</v>
      </c>
      <c r="H93" s="493"/>
      <c r="I93" s="493">
        <f t="shared" si="26"/>
        <v>0</v>
      </c>
      <c r="J93" s="493"/>
      <c r="K93" s="493">
        <f t="shared" si="27"/>
        <v>0</v>
      </c>
      <c r="L93" s="494"/>
      <c r="N93" s="495"/>
    </row>
    <row r="94" spans="1:24" ht="20.100000000000001" customHeight="1">
      <c r="A94" s="537"/>
      <c r="B94" s="2044" t="s">
        <v>687</v>
      </c>
      <c r="C94" s="2044"/>
      <c r="D94" s="2044"/>
      <c r="E94" s="2044"/>
      <c r="F94" s="493"/>
      <c r="G94" s="493">
        <f t="shared" si="25"/>
        <v>0</v>
      </c>
      <c r="H94" s="493"/>
      <c r="I94" s="493">
        <f t="shared" si="26"/>
        <v>0</v>
      </c>
      <c r="J94" s="493"/>
      <c r="K94" s="493">
        <f t="shared" si="27"/>
        <v>0</v>
      </c>
      <c r="L94" s="494"/>
      <c r="N94" s="495"/>
    </row>
    <row r="95" spans="1:24" ht="20.100000000000001" customHeight="1">
      <c r="A95" s="537"/>
      <c r="B95" s="2044" t="s">
        <v>688</v>
      </c>
      <c r="C95" s="2044"/>
      <c r="D95" s="2044"/>
      <c r="E95" s="2044"/>
      <c r="F95" s="493"/>
      <c r="G95" s="493">
        <f t="shared" si="25"/>
        <v>0</v>
      </c>
      <c r="H95" s="493"/>
      <c r="I95" s="493">
        <f t="shared" si="26"/>
        <v>0</v>
      </c>
      <c r="J95" s="493"/>
      <c r="K95" s="493">
        <f t="shared" si="27"/>
        <v>0</v>
      </c>
      <c r="L95" s="494"/>
      <c r="N95" s="495"/>
    </row>
    <row r="96" spans="1:24" ht="20.100000000000001" customHeight="1">
      <c r="A96" s="533" t="s">
        <v>689</v>
      </c>
      <c r="B96" s="491"/>
      <c r="C96" s="501"/>
      <c r="D96" s="492"/>
      <c r="E96" s="493">
        <f t="shared" si="24"/>
        <v>0</v>
      </c>
      <c r="F96" s="493"/>
      <c r="G96" s="493">
        <f t="shared" si="25"/>
        <v>0</v>
      </c>
      <c r="H96" s="493"/>
      <c r="I96" s="493">
        <f t="shared" si="26"/>
        <v>0</v>
      </c>
      <c r="J96" s="493"/>
      <c r="K96" s="493">
        <f t="shared" si="27"/>
        <v>0</v>
      </c>
      <c r="L96" s="494"/>
      <c r="N96" s="495"/>
    </row>
    <row r="97" spans="1:14" ht="20.100000000000001" customHeight="1">
      <c r="A97" s="537"/>
      <c r="B97" s="491"/>
      <c r="C97" s="501"/>
      <c r="D97" s="492"/>
      <c r="E97" s="493">
        <f t="shared" si="24"/>
        <v>0</v>
      </c>
      <c r="F97" s="493"/>
      <c r="G97" s="493">
        <f t="shared" si="25"/>
        <v>0</v>
      </c>
      <c r="H97" s="493"/>
      <c r="I97" s="493">
        <f t="shared" si="26"/>
        <v>0</v>
      </c>
      <c r="J97" s="493"/>
      <c r="K97" s="493">
        <f t="shared" si="27"/>
        <v>0</v>
      </c>
      <c r="L97" s="494"/>
      <c r="N97" s="495"/>
    </row>
    <row r="98" spans="1:14" ht="20.100000000000001" customHeight="1">
      <c r="A98" s="537"/>
      <c r="B98" s="491"/>
      <c r="C98" s="501"/>
      <c r="D98" s="492"/>
      <c r="E98" s="493">
        <f t="shared" si="24"/>
        <v>0</v>
      </c>
      <c r="F98" s="493"/>
      <c r="G98" s="493">
        <f t="shared" si="25"/>
        <v>0</v>
      </c>
      <c r="H98" s="493"/>
      <c r="I98" s="493">
        <f t="shared" si="26"/>
        <v>0</v>
      </c>
      <c r="J98" s="493"/>
      <c r="K98" s="493">
        <f t="shared" si="27"/>
        <v>0</v>
      </c>
      <c r="L98" s="494"/>
      <c r="N98" s="495"/>
    </row>
    <row r="99" spans="1:14" ht="20.100000000000001" customHeight="1">
      <c r="A99" s="537"/>
      <c r="B99" s="491"/>
      <c r="C99" s="501"/>
      <c r="D99" s="492"/>
      <c r="E99" s="493">
        <f t="shared" si="24"/>
        <v>0</v>
      </c>
      <c r="F99" s="493"/>
      <c r="G99" s="493">
        <f t="shared" si="25"/>
        <v>0</v>
      </c>
      <c r="H99" s="493"/>
      <c r="I99" s="493">
        <f t="shared" si="26"/>
        <v>0</v>
      </c>
      <c r="J99" s="493"/>
      <c r="K99" s="493">
        <f t="shared" si="27"/>
        <v>0</v>
      </c>
      <c r="L99" s="494"/>
      <c r="N99" s="495"/>
    </row>
    <row r="100" spans="1:14" ht="20.100000000000001" customHeight="1">
      <c r="A100" s="541" t="s">
        <v>690</v>
      </c>
      <c r="B100" s="542"/>
      <c r="C100" s="543"/>
      <c r="D100" s="541"/>
      <c r="E100" s="544">
        <f>SUBTOTAL(9,E81:E99)</f>
        <v>299641</v>
      </c>
      <c r="F100" s="544"/>
      <c r="G100" s="544">
        <f>SUBTOTAL(9,G81:G99)</f>
        <v>299641</v>
      </c>
      <c r="H100" s="544"/>
      <c r="I100" s="544">
        <f>SUBTOTAL(9,I81:I99)</f>
        <v>0</v>
      </c>
      <c r="J100" s="544"/>
      <c r="K100" s="544">
        <f>SUBTOTAL(9,K81:K99)</f>
        <v>0</v>
      </c>
      <c r="L100" s="484"/>
      <c r="M100" s="545"/>
      <c r="N100" s="546"/>
    </row>
    <row r="101" spans="1:14" ht="20.100000000000001" customHeight="1">
      <c r="A101" s="2026" t="s">
        <v>639</v>
      </c>
      <c r="B101" s="1999"/>
      <c r="C101" s="1999"/>
      <c r="D101" s="1999"/>
      <c r="E101" s="1999"/>
      <c r="F101" s="1999"/>
      <c r="G101" s="1999"/>
      <c r="H101" s="1999"/>
      <c r="I101" s="1999"/>
      <c r="J101" s="1999"/>
      <c r="K101" s="1999"/>
      <c r="L101" s="2027"/>
      <c r="M101" s="459"/>
      <c r="N101" s="460"/>
    </row>
    <row r="102" spans="1:14" ht="20.100000000000001" customHeight="1">
      <c r="A102" s="547" t="s">
        <v>696</v>
      </c>
      <c r="B102" s="516"/>
      <c r="C102" s="517"/>
      <c r="D102" s="465"/>
      <c r="E102" s="516"/>
      <c r="F102" s="516"/>
      <c r="G102" s="516"/>
      <c r="H102" s="516"/>
      <c r="I102" s="516"/>
      <c r="J102" s="516"/>
      <c r="K102" s="516"/>
      <c r="L102" s="549">
        <f>SUM(L127,L152,L177,L202)</f>
        <v>1.4829597914999999</v>
      </c>
      <c r="M102" s="550"/>
    </row>
    <row r="103" spans="1:14" ht="20.100000000000001" customHeight="1">
      <c r="A103" s="2036" t="s">
        <v>646</v>
      </c>
      <c r="B103" s="2025" t="s">
        <v>647</v>
      </c>
      <c r="C103" s="2037" t="s">
        <v>118</v>
      </c>
      <c r="D103" s="2036" t="s">
        <v>95</v>
      </c>
      <c r="E103" s="2025" t="s">
        <v>648</v>
      </c>
      <c r="F103" s="2038" t="s">
        <v>641</v>
      </c>
      <c r="G103" s="2038"/>
      <c r="H103" s="2038" t="s">
        <v>643</v>
      </c>
      <c r="I103" s="2038"/>
      <c r="J103" s="2038"/>
      <c r="K103" s="2038"/>
      <c r="L103" s="2025" t="s">
        <v>649</v>
      </c>
      <c r="N103" s="467"/>
    </row>
    <row r="104" spans="1:14" ht="20.100000000000001" customHeight="1">
      <c r="A104" s="2036"/>
      <c r="B104" s="2025"/>
      <c r="C104" s="2037"/>
      <c r="D104" s="2036"/>
      <c r="E104" s="2025"/>
      <c r="F104" s="2025" t="s">
        <v>650</v>
      </c>
      <c r="G104" s="2025"/>
      <c r="H104" s="2025" t="s">
        <v>122</v>
      </c>
      <c r="I104" s="2025"/>
      <c r="J104" s="2025" t="s">
        <v>651</v>
      </c>
      <c r="K104" s="2025"/>
      <c r="L104" s="2025"/>
      <c r="N104" s="467"/>
    </row>
    <row r="105" spans="1:14" ht="20.100000000000001" customHeight="1">
      <c r="A105" s="2036"/>
      <c r="B105" s="2025"/>
      <c r="C105" s="2037"/>
      <c r="D105" s="2036"/>
      <c r="E105" s="2025"/>
      <c r="F105" s="494" t="s">
        <v>125</v>
      </c>
      <c r="G105" s="494" t="s">
        <v>126</v>
      </c>
      <c r="H105" s="494" t="s">
        <v>125</v>
      </c>
      <c r="I105" s="494" t="s">
        <v>126</v>
      </c>
      <c r="J105" s="494" t="s">
        <v>125</v>
      </c>
      <c r="K105" s="494" t="s">
        <v>126</v>
      </c>
      <c r="L105" s="2025"/>
      <c r="N105" s="467"/>
    </row>
    <row r="106" spans="1:14" ht="20.100000000000001" customHeight="1">
      <c r="A106" s="533"/>
      <c r="B106" s="491"/>
      <c r="C106" s="501"/>
      <c r="D106" s="492"/>
      <c r="E106" s="493">
        <f>SUM(G106,I106,K106)</f>
        <v>0</v>
      </c>
      <c r="F106" s="493"/>
      <c r="G106" s="493">
        <f>TRUNC(C106*F106,0)</f>
        <v>0</v>
      </c>
      <c r="H106" s="493"/>
      <c r="I106" s="493">
        <f>TRUNC(C106*H106,0)</f>
        <v>0</v>
      </c>
      <c r="J106" s="493"/>
      <c r="K106" s="493">
        <f>TRUNC(C106*J106,0)</f>
        <v>0</v>
      </c>
      <c r="L106" s="494" t="s">
        <v>675</v>
      </c>
      <c r="N106" s="495"/>
    </row>
    <row r="107" spans="1:14" ht="20.100000000000001" customHeight="1">
      <c r="A107" s="537" t="s">
        <v>697</v>
      </c>
      <c r="B107" s="491"/>
      <c r="C107" s="501">
        <v>1</v>
      </c>
      <c r="D107" s="492" t="s">
        <v>528</v>
      </c>
      <c r="E107" s="493">
        <f>SUM(G107,I107,K107)</f>
        <v>382470</v>
      </c>
      <c r="F107" s="493">
        <f>G150</f>
        <v>150451</v>
      </c>
      <c r="G107" s="493">
        <f>TRUNC(C107*F107,0)</f>
        <v>150451</v>
      </c>
      <c r="H107" s="493">
        <f>I150</f>
        <v>0</v>
      </c>
      <c r="I107" s="493">
        <f>TRUNC(C107*H107,0)</f>
        <v>0</v>
      </c>
      <c r="J107" s="493">
        <f>K150</f>
        <v>232019</v>
      </c>
      <c r="K107" s="493">
        <f>TRUNC(C107*J107,0)</f>
        <v>232019</v>
      </c>
      <c r="L107" s="494"/>
      <c r="N107" s="495"/>
    </row>
    <row r="108" spans="1:14" ht="20.100000000000001" customHeight="1">
      <c r="A108" s="537" t="s">
        <v>698</v>
      </c>
      <c r="B108" s="491"/>
      <c r="C108" s="501">
        <v>1</v>
      </c>
      <c r="D108" s="492" t="s">
        <v>528</v>
      </c>
      <c r="E108" s="493">
        <f>SUM(G108,I108,K108)</f>
        <v>1415489</v>
      </c>
      <c r="F108" s="493">
        <f>G175</f>
        <v>487408</v>
      </c>
      <c r="G108" s="493">
        <f>TRUNC(C108*F108,0)</f>
        <v>487408</v>
      </c>
      <c r="H108" s="493">
        <f>I175</f>
        <v>0</v>
      </c>
      <c r="I108" s="493">
        <f>TRUNC(C108*H108,0)</f>
        <v>0</v>
      </c>
      <c r="J108" s="493">
        <f>K175</f>
        <v>928081</v>
      </c>
      <c r="K108" s="493">
        <f>TRUNC(C108*J108,0)</f>
        <v>928081</v>
      </c>
      <c r="L108" s="494"/>
      <c r="N108" s="495"/>
    </row>
    <row r="109" spans="1:14" ht="20.100000000000001" customHeight="1">
      <c r="A109" s="537" t="s">
        <v>699</v>
      </c>
      <c r="B109" s="491"/>
      <c r="C109" s="501">
        <v>1</v>
      </c>
      <c r="D109" s="492" t="s">
        <v>528</v>
      </c>
      <c r="E109" s="493">
        <f>SUM(G109,I109,K109)</f>
        <v>293120</v>
      </c>
      <c r="F109" s="493">
        <f>G200</f>
        <v>61101</v>
      </c>
      <c r="G109" s="493">
        <f>TRUNC(C109*F109,0)</f>
        <v>61101</v>
      </c>
      <c r="H109" s="493">
        <f>I200</f>
        <v>0</v>
      </c>
      <c r="I109" s="493">
        <f>TRUNC(C109*H109,0)</f>
        <v>0</v>
      </c>
      <c r="J109" s="493">
        <f>K200</f>
        <v>232019</v>
      </c>
      <c r="K109" s="493">
        <f>TRUNC(C109*J109,0)</f>
        <v>232019</v>
      </c>
      <c r="L109" s="494"/>
      <c r="N109" s="495"/>
    </row>
    <row r="110" spans="1:14" ht="20.100000000000001" customHeight="1">
      <c r="A110" s="537" t="s">
        <v>700</v>
      </c>
      <c r="B110" s="491"/>
      <c r="C110" s="501">
        <v>1</v>
      </c>
      <c r="D110" s="492" t="s">
        <v>528</v>
      </c>
      <c r="E110" s="493">
        <f>SUM(G110,I110,K110)</f>
        <v>292094</v>
      </c>
      <c r="F110" s="493">
        <f>G225</f>
        <v>292094</v>
      </c>
      <c r="G110" s="493">
        <f>TRUNC(C110*F110,0)</f>
        <v>292094</v>
      </c>
      <c r="H110" s="493">
        <f>I225</f>
        <v>0</v>
      </c>
      <c r="I110" s="493">
        <f>TRUNC(C110*H110,0)</f>
        <v>0</v>
      </c>
      <c r="J110" s="493">
        <f>K225</f>
        <v>0</v>
      </c>
      <c r="K110" s="493">
        <f>TRUNC(C110*J110,0)</f>
        <v>0</v>
      </c>
      <c r="L110" s="494"/>
      <c r="N110" s="495"/>
    </row>
    <row r="111" spans="1:14" ht="20.100000000000001" customHeight="1">
      <c r="A111" s="537"/>
      <c r="B111" s="491"/>
      <c r="C111" s="501"/>
      <c r="D111" s="492"/>
      <c r="E111" s="493">
        <f t="shared" ref="E111:E124" si="28">SUM(G111,I111,K111)</f>
        <v>0</v>
      </c>
      <c r="F111" s="493"/>
      <c r="G111" s="493">
        <f t="shared" ref="G111:G124" si="29">TRUNC(C111*F111,0)</f>
        <v>0</v>
      </c>
      <c r="H111" s="493"/>
      <c r="I111" s="493">
        <f t="shared" ref="I111:I124" si="30">TRUNC(C111*H111,0)</f>
        <v>0</v>
      </c>
      <c r="J111" s="493"/>
      <c r="K111" s="493">
        <f t="shared" ref="K111:K124" si="31">TRUNC(C111*J111,0)</f>
        <v>0</v>
      </c>
      <c r="L111" s="494"/>
      <c r="N111" s="495"/>
    </row>
    <row r="112" spans="1:14" ht="20.100000000000001" customHeight="1">
      <c r="A112" s="537"/>
      <c r="B112" s="491"/>
      <c r="C112" s="501"/>
      <c r="D112" s="492"/>
      <c r="E112" s="493">
        <f t="shared" si="28"/>
        <v>0</v>
      </c>
      <c r="F112" s="493"/>
      <c r="G112" s="493">
        <f t="shared" si="29"/>
        <v>0</v>
      </c>
      <c r="H112" s="493"/>
      <c r="I112" s="493">
        <f t="shared" si="30"/>
        <v>0</v>
      </c>
      <c r="J112" s="493"/>
      <c r="K112" s="493">
        <f t="shared" si="31"/>
        <v>0</v>
      </c>
      <c r="L112" s="494"/>
      <c r="N112" s="495"/>
    </row>
    <row r="113" spans="1:14" ht="20.100000000000001" customHeight="1">
      <c r="A113" s="537"/>
      <c r="B113" s="491"/>
      <c r="C113" s="501"/>
      <c r="D113" s="492"/>
      <c r="E113" s="493">
        <f t="shared" si="28"/>
        <v>0</v>
      </c>
      <c r="F113" s="493"/>
      <c r="G113" s="493">
        <f t="shared" si="29"/>
        <v>0</v>
      </c>
      <c r="H113" s="493"/>
      <c r="I113" s="493">
        <f t="shared" si="30"/>
        <v>0</v>
      </c>
      <c r="J113" s="493"/>
      <c r="K113" s="493">
        <f t="shared" si="31"/>
        <v>0</v>
      </c>
      <c r="L113" s="494"/>
      <c r="N113" s="495"/>
    </row>
    <row r="114" spans="1:14" ht="20.100000000000001" customHeight="1">
      <c r="A114" s="537"/>
      <c r="B114" s="491"/>
      <c r="C114" s="501"/>
      <c r="D114" s="492"/>
      <c r="E114" s="493">
        <f t="shared" si="28"/>
        <v>0</v>
      </c>
      <c r="F114" s="493"/>
      <c r="G114" s="493">
        <f t="shared" si="29"/>
        <v>0</v>
      </c>
      <c r="H114" s="493"/>
      <c r="I114" s="493">
        <f t="shared" si="30"/>
        <v>0</v>
      </c>
      <c r="J114" s="493"/>
      <c r="K114" s="493">
        <f t="shared" si="31"/>
        <v>0</v>
      </c>
      <c r="L114" s="494"/>
      <c r="N114" s="495"/>
    </row>
    <row r="115" spans="1:14" ht="20.100000000000001" customHeight="1">
      <c r="A115" s="537"/>
      <c r="B115" s="491"/>
      <c r="C115" s="501"/>
      <c r="D115" s="492"/>
      <c r="E115" s="493"/>
      <c r="F115" s="493"/>
      <c r="G115" s="493"/>
      <c r="H115" s="493"/>
      <c r="I115" s="493"/>
      <c r="J115" s="493"/>
      <c r="K115" s="493"/>
      <c r="L115" s="494"/>
      <c r="N115" s="495"/>
    </row>
    <row r="116" spans="1:14" ht="20.100000000000001" customHeight="1">
      <c r="A116" s="533"/>
      <c r="B116" s="491"/>
      <c r="C116" s="501"/>
      <c r="D116" s="492"/>
      <c r="E116" s="493">
        <f t="shared" si="28"/>
        <v>0</v>
      </c>
      <c r="F116" s="493"/>
      <c r="G116" s="493">
        <f t="shared" si="29"/>
        <v>0</v>
      </c>
      <c r="H116" s="493"/>
      <c r="I116" s="493">
        <f t="shared" si="30"/>
        <v>0</v>
      </c>
      <c r="J116" s="493"/>
      <c r="K116" s="493">
        <f t="shared" si="31"/>
        <v>0</v>
      </c>
      <c r="L116" s="494"/>
      <c r="N116" s="495"/>
    </row>
    <row r="117" spans="1:14" ht="20.100000000000001" customHeight="1">
      <c r="A117" s="537"/>
      <c r="B117" s="491"/>
      <c r="C117" s="501"/>
      <c r="D117" s="492"/>
      <c r="E117" s="493">
        <f t="shared" si="28"/>
        <v>0</v>
      </c>
      <c r="F117" s="493"/>
      <c r="G117" s="493">
        <f t="shared" si="29"/>
        <v>0</v>
      </c>
      <c r="H117" s="493"/>
      <c r="I117" s="493">
        <f t="shared" si="30"/>
        <v>0</v>
      </c>
      <c r="J117" s="493"/>
      <c r="K117" s="493">
        <f t="shared" si="31"/>
        <v>0</v>
      </c>
      <c r="L117" s="494"/>
      <c r="N117" s="495"/>
    </row>
    <row r="118" spans="1:14" ht="20.100000000000001" customHeight="1">
      <c r="A118" s="537"/>
      <c r="B118" s="491"/>
      <c r="C118" s="501"/>
      <c r="D118" s="492"/>
      <c r="E118" s="493">
        <f t="shared" si="28"/>
        <v>0</v>
      </c>
      <c r="F118" s="493"/>
      <c r="G118" s="493">
        <f t="shared" si="29"/>
        <v>0</v>
      </c>
      <c r="H118" s="493"/>
      <c r="I118" s="493">
        <f t="shared" si="30"/>
        <v>0</v>
      </c>
      <c r="J118" s="493"/>
      <c r="K118" s="493">
        <f t="shared" si="31"/>
        <v>0</v>
      </c>
      <c r="L118" s="494"/>
      <c r="N118" s="495"/>
    </row>
    <row r="119" spans="1:14" ht="20.100000000000001" customHeight="1">
      <c r="A119" s="537"/>
      <c r="B119" s="491"/>
      <c r="C119" s="501"/>
      <c r="D119" s="492"/>
      <c r="E119" s="493">
        <f t="shared" si="28"/>
        <v>0</v>
      </c>
      <c r="F119" s="493"/>
      <c r="G119" s="493">
        <f t="shared" si="29"/>
        <v>0</v>
      </c>
      <c r="H119" s="493"/>
      <c r="I119" s="493">
        <f t="shared" si="30"/>
        <v>0</v>
      </c>
      <c r="J119" s="493"/>
      <c r="K119" s="493">
        <f t="shared" si="31"/>
        <v>0</v>
      </c>
      <c r="L119" s="494"/>
      <c r="N119" s="495"/>
    </row>
    <row r="120" spans="1:14" ht="20.100000000000001" customHeight="1">
      <c r="A120" s="537"/>
      <c r="B120" s="491"/>
      <c r="C120" s="501"/>
      <c r="D120" s="492"/>
      <c r="E120" s="493">
        <f t="shared" si="28"/>
        <v>0</v>
      </c>
      <c r="F120" s="493"/>
      <c r="G120" s="493">
        <f t="shared" si="29"/>
        <v>0</v>
      </c>
      <c r="H120" s="493"/>
      <c r="I120" s="493">
        <f t="shared" si="30"/>
        <v>0</v>
      </c>
      <c r="J120" s="493"/>
      <c r="K120" s="493">
        <f t="shared" si="31"/>
        <v>0</v>
      </c>
      <c r="L120" s="494"/>
      <c r="N120" s="495"/>
    </row>
    <row r="121" spans="1:14" ht="20.100000000000001" customHeight="1">
      <c r="A121" s="533"/>
      <c r="B121" s="491"/>
      <c r="C121" s="501"/>
      <c r="D121" s="492"/>
      <c r="E121" s="493">
        <f t="shared" si="28"/>
        <v>0</v>
      </c>
      <c r="F121" s="493"/>
      <c r="G121" s="493">
        <f t="shared" si="29"/>
        <v>0</v>
      </c>
      <c r="H121" s="493"/>
      <c r="I121" s="493">
        <f t="shared" si="30"/>
        <v>0</v>
      </c>
      <c r="J121" s="493"/>
      <c r="K121" s="493">
        <f t="shared" si="31"/>
        <v>0</v>
      </c>
      <c r="L121" s="494"/>
      <c r="N121" s="495"/>
    </row>
    <row r="122" spans="1:14" ht="20.100000000000001" customHeight="1">
      <c r="A122" s="537"/>
      <c r="B122" s="491"/>
      <c r="C122" s="501"/>
      <c r="D122" s="492"/>
      <c r="E122" s="493">
        <f t="shared" si="28"/>
        <v>0</v>
      </c>
      <c r="F122" s="493"/>
      <c r="G122" s="493">
        <f t="shared" si="29"/>
        <v>0</v>
      </c>
      <c r="H122" s="493"/>
      <c r="I122" s="493">
        <f t="shared" si="30"/>
        <v>0</v>
      </c>
      <c r="J122" s="493"/>
      <c r="K122" s="493">
        <f t="shared" si="31"/>
        <v>0</v>
      </c>
      <c r="L122" s="494"/>
      <c r="N122" s="495"/>
    </row>
    <row r="123" spans="1:14" ht="20.100000000000001" customHeight="1">
      <c r="A123" s="537"/>
      <c r="B123" s="491"/>
      <c r="C123" s="501"/>
      <c r="D123" s="492"/>
      <c r="E123" s="493">
        <f t="shared" si="28"/>
        <v>0</v>
      </c>
      <c r="F123" s="493"/>
      <c r="G123" s="493">
        <f t="shared" si="29"/>
        <v>0</v>
      </c>
      <c r="H123" s="493"/>
      <c r="I123" s="493">
        <f t="shared" si="30"/>
        <v>0</v>
      </c>
      <c r="J123" s="493"/>
      <c r="K123" s="493">
        <f t="shared" si="31"/>
        <v>0</v>
      </c>
      <c r="L123" s="494"/>
      <c r="N123" s="495"/>
    </row>
    <row r="124" spans="1:14" ht="20.100000000000001" customHeight="1">
      <c r="A124" s="537"/>
      <c r="B124" s="491"/>
      <c r="C124" s="501"/>
      <c r="D124" s="492"/>
      <c r="E124" s="493">
        <f t="shared" si="28"/>
        <v>0</v>
      </c>
      <c r="F124" s="493"/>
      <c r="G124" s="493">
        <f t="shared" si="29"/>
        <v>0</v>
      </c>
      <c r="H124" s="493"/>
      <c r="I124" s="493">
        <f t="shared" si="30"/>
        <v>0</v>
      </c>
      <c r="J124" s="493"/>
      <c r="K124" s="493">
        <f t="shared" si="31"/>
        <v>0</v>
      </c>
      <c r="L124" s="494"/>
      <c r="N124" s="495"/>
    </row>
    <row r="125" spans="1:14" ht="20.100000000000001" customHeight="1">
      <c r="A125" s="541" t="s">
        <v>690</v>
      </c>
      <c r="B125" s="542"/>
      <c r="C125" s="543"/>
      <c r="D125" s="541"/>
      <c r="E125" s="544">
        <f>SUBTOTAL(9,E106:E124)</f>
        <v>2383173</v>
      </c>
      <c r="F125" s="544"/>
      <c r="G125" s="544">
        <f>SUBTOTAL(9,G106:G124)</f>
        <v>991054</v>
      </c>
      <c r="H125" s="544"/>
      <c r="I125" s="544">
        <f>SUBTOTAL(9,I106:I124)</f>
        <v>0</v>
      </c>
      <c r="J125" s="544"/>
      <c r="K125" s="544">
        <f>SUBTOTAL(9,K106:K124)</f>
        <v>1392119</v>
      </c>
      <c r="L125" s="484"/>
      <c r="M125" s="545"/>
      <c r="N125" s="546"/>
    </row>
    <row r="126" spans="1:14" ht="20.100000000000001" customHeight="1">
      <c r="A126" s="2026" t="s">
        <v>639</v>
      </c>
      <c r="B126" s="1999"/>
      <c r="C126" s="1999"/>
      <c r="D126" s="1999"/>
      <c r="E126" s="1999"/>
      <c r="F126" s="1999"/>
      <c r="G126" s="1999"/>
      <c r="H126" s="1999"/>
      <c r="I126" s="1999"/>
      <c r="J126" s="1999"/>
      <c r="K126" s="1999"/>
      <c r="L126" s="2027"/>
      <c r="M126" s="459"/>
      <c r="N126" s="546"/>
    </row>
    <row r="127" spans="1:14" ht="20.100000000000001" customHeight="1">
      <c r="A127" s="547" t="s">
        <v>701</v>
      </c>
      <c r="B127" s="2042" t="s">
        <v>697</v>
      </c>
      <c r="C127" s="2042"/>
      <c r="D127" s="465"/>
      <c r="E127" s="516"/>
      <c r="F127" s="516"/>
      <c r="G127" s="516"/>
      <c r="H127" s="516"/>
      <c r="I127" s="516"/>
      <c r="J127" s="516"/>
      <c r="K127" s="516"/>
      <c r="L127" s="551">
        <f>4/24</f>
        <v>0.16666666666666666</v>
      </c>
      <c r="M127" s="552"/>
      <c r="N127" s="546"/>
    </row>
    <row r="128" spans="1:14" ht="20.100000000000001" customHeight="1">
      <c r="A128" s="2036" t="s">
        <v>646</v>
      </c>
      <c r="B128" s="2025" t="s">
        <v>647</v>
      </c>
      <c r="C128" s="2037" t="s">
        <v>118</v>
      </c>
      <c r="D128" s="2036" t="s">
        <v>95</v>
      </c>
      <c r="E128" s="2025" t="s">
        <v>648</v>
      </c>
      <c r="F128" s="2038" t="s">
        <v>641</v>
      </c>
      <c r="G128" s="2038"/>
      <c r="H128" s="2038" t="s">
        <v>643</v>
      </c>
      <c r="I128" s="2038"/>
      <c r="J128" s="2038"/>
      <c r="K128" s="2038"/>
      <c r="L128" s="2025" t="s">
        <v>649</v>
      </c>
      <c r="N128" s="546"/>
    </row>
    <row r="129" spans="1:14" ht="20.100000000000001" customHeight="1">
      <c r="A129" s="2036"/>
      <c r="B129" s="2025"/>
      <c r="C129" s="2037"/>
      <c r="D129" s="2036"/>
      <c r="E129" s="2025"/>
      <c r="F129" s="2025" t="s">
        <v>650</v>
      </c>
      <c r="G129" s="2025"/>
      <c r="H129" s="2025" t="s">
        <v>122</v>
      </c>
      <c r="I129" s="2025"/>
      <c r="J129" s="2025" t="s">
        <v>651</v>
      </c>
      <c r="K129" s="2025"/>
      <c r="L129" s="2025"/>
      <c r="N129" s="546"/>
    </row>
    <row r="130" spans="1:14" ht="20.100000000000001" customHeight="1">
      <c r="A130" s="2036"/>
      <c r="B130" s="2025"/>
      <c r="C130" s="2037"/>
      <c r="D130" s="2036"/>
      <c r="E130" s="2025"/>
      <c r="F130" s="494" t="s">
        <v>125</v>
      </c>
      <c r="G130" s="494" t="s">
        <v>126</v>
      </c>
      <c r="H130" s="494" t="s">
        <v>125</v>
      </c>
      <c r="I130" s="494" t="s">
        <v>126</v>
      </c>
      <c r="J130" s="494" t="s">
        <v>125</v>
      </c>
      <c r="K130" s="494" t="s">
        <v>126</v>
      </c>
      <c r="L130" s="2025"/>
      <c r="N130" s="546"/>
    </row>
    <row r="131" spans="1:14" ht="20.100000000000001" customHeight="1">
      <c r="A131" s="533" t="s">
        <v>674</v>
      </c>
      <c r="B131" s="491"/>
      <c r="C131" s="501"/>
      <c r="D131" s="492"/>
      <c r="E131" s="493">
        <f>SUM(G131,I131,K131)</f>
        <v>0</v>
      </c>
      <c r="F131" s="493"/>
      <c r="G131" s="493">
        <f t="shared" ref="G131:G136" si="32">TRUNC(C131*F131,0)</f>
        <v>0</v>
      </c>
      <c r="H131" s="493"/>
      <c r="I131" s="493">
        <f>TRUNC(C131*H131,0)</f>
        <v>0</v>
      </c>
      <c r="J131" s="493"/>
      <c r="K131" s="493">
        <f>TRUNC(C131*J131,0)</f>
        <v>0</v>
      </c>
      <c r="L131" s="494" t="s">
        <v>675</v>
      </c>
      <c r="N131" s="546"/>
    </row>
    <row r="132" spans="1:14" ht="20.100000000000001" customHeight="1">
      <c r="A132" s="537" t="s">
        <v>143</v>
      </c>
      <c r="B132" s="491"/>
      <c r="C132" s="501">
        <v>0</v>
      </c>
      <c r="D132" s="492" t="s">
        <v>269</v>
      </c>
      <c r="E132" s="493">
        <f>SUM(G132,I132,K132)</f>
        <v>0</v>
      </c>
      <c r="F132" s="493">
        <f>단가표!E4</f>
        <v>373353</v>
      </c>
      <c r="G132" s="493">
        <f t="shared" si="32"/>
        <v>0</v>
      </c>
      <c r="H132" s="493"/>
      <c r="I132" s="493">
        <f>TRUNC(C132*H132,0)</f>
        <v>0</v>
      </c>
      <c r="J132" s="493"/>
      <c r="K132" s="493">
        <f>TRUNC(C132*J132,0)</f>
        <v>0</v>
      </c>
      <c r="L132" s="494"/>
      <c r="N132" s="546"/>
    </row>
    <row r="133" spans="1:14" ht="20.100000000000001" customHeight="1">
      <c r="A133" s="537" t="s">
        <v>144</v>
      </c>
      <c r="B133" s="491"/>
      <c r="C133" s="501">
        <v>0</v>
      </c>
      <c r="D133" s="492" t="s">
        <v>269</v>
      </c>
      <c r="E133" s="493">
        <f>SUM(G133,I133,K133)</f>
        <v>0</v>
      </c>
      <c r="F133" s="493">
        <f>단가표!E5</f>
        <v>310884</v>
      </c>
      <c r="G133" s="493">
        <f t="shared" si="32"/>
        <v>0</v>
      </c>
      <c r="H133" s="493"/>
      <c r="I133" s="493">
        <f>TRUNC(C133*H133,0)</f>
        <v>0</v>
      </c>
      <c r="J133" s="493"/>
      <c r="K133" s="493">
        <f>TRUNC(C133*J133,0)</f>
        <v>0</v>
      </c>
      <c r="L133" s="494"/>
      <c r="N133" s="546"/>
    </row>
    <row r="134" spans="1:14" ht="20.100000000000001" customHeight="1">
      <c r="A134" s="537" t="s">
        <v>136</v>
      </c>
      <c r="B134" s="491"/>
      <c r="C134" s="501">
        <f>0.25*$M$57</f>
        <v>0.12215996525</v>
      </c>
      <c r="D134" s="492" t="s">
        <v>269</v>
      </c>
      <c r="E134" s="493">
        <f>SUM(G134,I134,K134)</f>
        <v>36054</v>
      </c>
      <c r="F134" s="493">
        <f>단가표!E6</f>
        <v>295138</v>
      </c>
      <c r="G134" s="493">
        <f t="shared" si="32"/>
        <v>36054</v>
      </c>
      <c r="H134" s="493"/>
      <c r="I134" s="493">
        <f t="shared" ref="I134:I142" si="33">TRUNC(C134*H134,0)</f>
        <v>0</v>
      </c>
      <c r="J134" s="493"/>
      <c r="K134" s="493">
        <f t="shared" ref="K134:K149" si="34">TRUNC(C134*J134,0)</f>
        <v>0</v>
      </c>
      <c r="L134" s="494"/>
      <c r="M134" s="538">
        <v>0.5</v>
      </c>
      <c r="N134" s="546"/>
    </row>
    <row r="135" spans="1:14" ht="20.100000000000001" customHeight="1">
      <c r="A135" s="537" t="s">
        <v>242</v>
      </c>
      <c r="B135" s="491"/>
      <c r="C135" s="501">
        <v>0</v>
      </c>
      <c r="D135" s="492" t="s">
        <v>269</v>
      </c>
      <c r="E135" s="493">
        <f t="shared" ref="E135:E149" si="35">SUM(G135,I135,K135)</f>
        <v>0</v>
      </c>
      <c r="F135" s="493">
        <f>단가표!E7</f>
        <v>235459</v>
      </c>
      <c r="G135" s="493">
        <f t="shared" si="32"/>
        <v>0</v>
      </c>
      <c r="H135" s="493"/>
      <c r="I135" s="493">
        <f t="shared" si="33"/>
        <v>0</v>
      </c>
      <c r="J135" s="493"/>
      <c r="K135" s="493">
        <f t="shared" si="34"/>
        <v>0</v>
      </c>
      <c r="L135" s="494"/>
      <c r="N135" s="546"/>
    </row>
    <row r="136" spans="1:14" ht="20.100000000000001" customHeight="1">
      <c r="A136" s="537" t="s">
        <v>224</v>
      </c>
      <c r="B136" s="491"/>
      <c r="C136" s="501">
        <f>0.5*$M$57</f>
        <v>0.2443199305</v>
      </c>
      <c r="D136" s="492" t="s">
        <v>269</v>
      </c>
      <c r="E136" s="493">
        <f t="shared" si="35"/>
        <v>61101</v>
      </c>
      <c r="F136" s="493">
        <f>단가표!E8</f>
        <v>250087</v>
      </c>
      <c r="G136" s="493">
        <f t="shared" si="32"/>
        <v>61101</v>
      </c>
      <c r="H136" s="493"/>
      <c r="I136" s="493">
        <f t="shared" si="33"/>
        <v>0</v>
      </c>
      <c r="J136" s="493"/>
      <c r="K136" s="493">
        <f t="shared" si="34"/>
        <v>0</v>
      </c>
      <c r="L136" s="494"/>
      <c r="N136" s="546"/>
    </row>
    <row r="137" spans="1:14" ht="20.100000000000001" customHeight="1">
      <c r="A137" s="537" t="s">
        <v>145</v>
      </c>
      <c r="B137" s="491"/>
      <c r="C137" s="501">
        <f>0.5*$M$57</f>
        <v>0.2443199305</v>
      </c>
      <c r="D137" s="492" t="s">
        <v>269</v>
      </c>
      <c r="E137" s="493">
        <f t="shared" si="35"/>
        <v>53296</v>
      </c>
      <c r="F137" s="493">
        <f>단가표!E9</f>
        <v>218142</v>
      </c>
      <c r="G137" s="493">
        <f t="shared" ref="G137:G149" si="36">TRUNC(C137*F137,0)</f>
        <v>53296</v>
      </c>
      <c r="H137" s="493"/>
      <c r="I137" s="493">
        <f t="shared" si="33"/>
        <v>0</v>
      </c>
      <c r="J137" s="493"/>
      <c r="K137" s="493">
        <f t="shared" si="34"/>
        <v>0</v>
      </c>
      <c r="L137" s="494"/>
      <c r="N137" s="546"/>
    </row>
    <row r="138" spans="1:14" ht="20.100000000000001" customHeight="1">
      <c r="A138" s="537" t="s">
        <v>681</v>
      </c>
      <c r="B138" s="491"/>
      <c r="C138" s="501">
        <f>0.48*$M$57</f>
        <v>0.23454713327999999</v>
      </c>
      <c r="D138" s="492" t="s">
        <v>269</v>
      </c>
      <c r="E138" s="493">
        <f t="shared" si="35"/>
        <v>54546</v>
      </c>
      <c r="F138" s="493"/>
      <c r="G138" s="493">
        <f t="shared" si="36"/>
        <v>0</v>
      </c>
      <c r="H138" s="493"/>
      <c r="I138" s="493">
        <f t="shared" si="33"/>
        <v>0</v>
      </c>
      <c r="J138" s="493">
        <f>단가표!E12</f>
        <v>232562</v>
      </c>
      <c r="K138" s="493">
        <f t="shared" si="34"/>
        <v>54546</v>
      </c>
      <c r="L138" s="494"/>
      <c r="N138" s="546"/>
    </row>
    <row r="139" spans="1:14" ht="20.100000000000001" customHeight="1">
      <c r="A139" s="537" t="s">
        <v>134</v>
      </c>
      <c r="B139" s="491"/>
      <c r="C139" s="501">
        <f>0.48*$M$57</f>
        <v>0.23454713327999999</v>
      </c>
      <c r="D139" s="492" t="s">
        <v>269</v>
      </c>
      <c r="E139" s="493">
        <f t="shared" si="35"/>
        <v>53036</v>
      </c>
      <c r="F139" s="493"/>
      <c r="G139" s="493">
        <f t="shared" si="36"/>
        <v>0</v>
      </c>
      <c r="H139" s="493"/>
      <c r="I139" s="493">
        <f t="shared" si="33"/>
        <v>0</v>
      </c>
      <c r="J139" s="493">
        <f>단가표!E14</f>
        <v>226122</v>
      </c>
      <c r="K139" s="493">
        <f t="shared" si="34"/>
        <v>53036</v>
      </c>
      <c r="L139" s="494"/>
      <c r="N139" s="546"/>
    </row>
    <row r="140" spans="1:14" ht="20.100000000000001" customHeight="1">
      <c r="A140" s="537" t="s">
        <v>223</v>
      </c>
      <c r="B140" s="491"/>
      <c r="C140" s="501">
        <f>1.48*$M$57</f>
        <v>0.72318699428</v>
      </c>
      <c r="D140" s="492" t="s">
        <v>269</v>
      </c>
      <c r="E140" s="493">
        <f t="shared" si="35"/>
        <v>124437</v>
      </c>
      <c r="F140" s="493"/>
      <c r="G140" s="493">
        <f t="shared" si="36"/>
        <v>0</v>
      </c>
      <c r="H140" s="493"/>
      <c r="I140" s="493">
        <f t="shared" si="33"/>
        <v>0</v>
      </c>
      <c r="J140" s="493">
        <f>단가표!E15</f>
        <v>172068</v>
      </c>
      <c r="K140" s="493">
        <f t="shared" si="34"/>
        <v>124437</v>
      </c>
      <c r="L140" s="494"/>
      <c r="N140" s="546"/>
    </row>
    <row r="141" spans="1:14" ht="20.100000000000001" customHeight="1">
      <c r="A141" s="533" t="s">
        <v>682</v>
      </c>
      <c r="B141" s="491"/>
      <c r="C141" s="501"/>
      <c r="D141" s="492"/>
      <c r="E141" s="493">
        <f t="shared" si="35"/>
        <v>0</v>
      </c>
      <c r="F141" s="493"/>
      <c r="G141" s="493">
        <f t="shared" si="36"/>
        <v>0</v>
      </c>
      <c r="H141" s="493"/>
      <c r="I141" s="493">
        <f t="shared" si="33"/>
        <v>0</v>
      </c>
      <c r="J141" s="493"/>
      <c r="K141" s="493">
        <f t="shared" si="34"/>
        <v>0</v>
      </c>
      <c r="L141" s="494"/>
      <c r="N141" s="546"/>
    </row>
    <row r="142" spans="1:14" ht="20.100000000000001" customHeight="1">
      <c r="A142" s="537" t="s">
        <v>170</v>
      </c>
      <c r="B142" s="491"/>
      <c r="C142" s="490">
        <f>26*0</f>
        <v>0</v>
      </c>
      <c r="D142" s="492" t="s">
        <v>702</v>
      </c>
      <c r="E142" s="493">
        <f t="shared" si="35"/>
        <v>0</v>
      </c>
      <c r="F142" s="493"/>
      <c r="G142" s="493">
        <f t="shared" si="36"/>
        <v>0</v>
      </c>
      <c r="H142" s="493">
        <f>단가표!E17</f>
        <v>1822.7272727272725</v>
      </c>
      <c r="I142" s="493">
        <f t="shared" si="33"/>
        <v>0</v>
      </c>
      <c r="J142" s="493"/>
      <c r="K142" s="493">
        <f t="shared" si="34"/>
        <v>0</v>
      </c>
      <c r="L142" s="553" t="str">
        <f>L147</f>
        <v>기존시설 활용 시, 제외</v>
      </c>
      <c r="M142" s="554"/>
      <c r="N142" s="546"/>
    </row>
    <row r="143" spans="1:14" ht="20.100000000000001" customHeight="1">
      <c r="A143" s="537" t="s">
        <v>703</v>
      </c>
      <c r="B143" s="491"/>
      <c r="C143" s="490">
        <f>20*0</f>
        <v>0</v>
      </c>
      <c r="D143" s="492" t="s">
        <v>135</v>
      </c>
      <c r="E143" s="493">
        <f t="shared" si="35"/>
        <v>0</v>
      </c>
      <c r="F143" s="493"/>
      <c r="G143" s="493">
        <f t="shared" si="36"/>
        <v>0</v>
      </c>
      <c r="H143" s="493">
        <f>I142</f>
        <v>0</v>
      </c>
      <c r="I143" s="493">
        <f>TRUNC(H143*C143%,0)</f>
        <v>0</v>
      </c>
      <c r="J143" s="493"/>
      <c r="K143" s="493">
        <f t="shared" si="34"/>
        <v>0</v>
      </c>
      <c r="L143" s="553" t="str">
        <f>L148</f>
        <v>"</v>
      </c>
      <c r="M143" s="554"/>
      <c r="N143" s="546"/>
    </row>
    <row r="144" spans="1:14" ht="20.100000000000001" customHeight="1">
      <c r="A144" s="537"/>
      <c r="B144" s="491"/>
      <c r="C144" s="490"/>
      <c r="D144" s="492"/>
      <c r="E144" s="493">
        <f t="shared" si="35"/>
        <v>0</v>
      </c>
      <c r="F144" s="493"/>
      <c r="G144" s="493">
        <f t="shared" si="36"/>
        <v>0</v>
      </c>
      <c r="H144" s="493"/>
      <c r="I144" s="493">
        <f t="shared" ref="I144:I149" si="37">TRUNC(C144*H144,0)</f>
        <v>0</v>
      </c>
      <c r="J144" s="493"/>
      <c r="K144" s="493">
        <f t="shared" si="34"/>
        <v>0</v>
      </c>
      <c r="L144" s="553"/>
      <c r="M144" s="554"/>
      <c r="N144" s="546"/>
    </row>
    <row r="145" spans="1:24" ht="20.100000000000001" customHeight="1">
      <c r="A145" s="537"/>
      <c r="B145" s="491"/>
      <c r="C145" s="490"/>
      <c r="D145" s="492"/>
      <c r="E145" s="493">
        <f t="shared" si="35"/>
        <v>0</v>
      </c>
      <c r="F145" s="493"/>
      <c r="G145" s="493">
        <f t="shared" si="36"/>
        <v>0</v>
      </c>
      <c r="H145" s="493"/>
      <c r="I145" s="493">
        <f t="shared" si="37"/>
        <v>0</v>
      </c>
      <c r="J145" s="493"/>
      <c r="K145" s="493">
        <f t="shared" si="34"/>
        <v>0</v>
      </c>
      <c r="L145" s="553"/>
      <c r="M145" s="554"/>
      <c r="N145" s="546"/>
    </row>
    <row r="146" spans="1:24" ht="20.100000000000001" customHeight="1">
      <c r="A146" s="533" t="s">
        <v>689</v>
      </c>
      <c r="B146" s="491"/>
      <c r="C146" s="490"/>
      <c r="D146" s="492"/>
      <c r="E146" s="493">
        <f t="shared" si="35"/>
        <v>0</v>
      </c>
      <c r="F146" s="493"/>
      <c r="G146" s="493">
        <f t="shared" si="36"/>
        <v>0</v>
      </c>
      <c r="H146" s="493"/>
      <c r="I146" s="493">
        <f t="shared" si="37"/>
        <v>0</v>
      </c>
      <c r="J146" s="493"/>
      <c r="K146" s="493">
        <f t="shared" si="34"/>
        <v>0</v>
      </c>
      <c r="L146" s="553"/>
      <c r="M146" s="554"/>
      <c r="N146" s="546"/>
    </row>
    <row r="147" spans="1:24" ht="20.100000000000001" customHeight="1">
      <c r="A147" s="537" t="s">
        <v>704</v>
      </c>
      <c r="B147" s="491" t="s">
        <v>705</v>
      </c>
      <c r="C147" s="490">
        <f>4*0</f>
        <v>0</v>
      </c>
      <c r="D147" s="492" t="s">
        <v>706</v>
      </c>
      <c r="E147" s="493">
        <f t="shared" si="35"/>
        <v>0</v>
      </c>
      <c r="F147" s="493"/>
      <c r="G147" s="493">
        <f t="shared" si="36"/>
        <v>0</v>
      </c>
      <c r="H147" s="493"/>
      <c r="I147" s="493">
        <f t="shared" si="37"/>
        <v>0</v>
      </c>
      <c r="J147" s="493">
        <v>2179</v>
      </c>
      <c r="K147" s="493">
        <f t="shared" si="34"/>
        <v>0</v>
      </c>
      <c r="L147" s="553" t="s">
        <v>707</v>
      </c>
      <c r="M147" s="554"/>
      <c r="N147" s="546"/>
    </row>
    <row r="148" spans="1:24" ht="20.100000000000001" customHeight="1">
      <c r="A148" s="537" t="s">
        <v>708</v>
      </c>
      <c r="B148" s="491" t="s">
        <v>709</v>
      </c>
      <c r="C148" s="490">
        <f>C147</f>
        <v>0</v>
      </c>
      <c r="D148" s="492" t="s">
        <v>706</v>
      </c>
      <c r="E148" s="493">
        <f t="shared" si="35"/>
        <v>0</v>
      </c>
      <c r="F148" s="493"/>
      <c r="G148" s="493">
        <f t="shared" si="36"/>
        <v>0</v>
      </c>
      <c r="H148" s="493"/>
      <c r="I148" s="493">
        <f t="shared" si="37"/>
        <v>0</v>
      </c>
      <c r="J148" s="493">
        <v>275</v>
      </c>
      <c r="K148" s="493">
        <f t="shared" si="34"/>
        <v>0</v>
      </c>
      <c r="L148" s="553" t="s">
        <v>710</v>
      </c>
      <c r="M148" s="554"/>
      <c r="N148" s="546"/>
    </row>
    <row r="149" spans="1:24" ht="20.100000000000001" customHeight="1">
      <c r="A149" s="537" t="s">
        <v>711</v>
      </c>
      <c r="B149" s="491"/>
      <c r="C149" s="490">
        <f>C148</f>
        <v>0</v>
      </c>
      <c r="D149" s="492" t="s">
        <v>706</v>
      </c>
      <c r="E149" s="493">
        <f t="shared" si="35"/>
        <v>0</v>
      </c>
      <c r="F149" s="493"/>
      <c r="G149" s="493">
        <f t="shared" si="36"/>
        <v>0</v>
      </c>
      <c r="H149" s="493"/>
      <c r="I149" s="493">
        <f t="shared" si="37"/>
        <v>0</v>
      </c>
      <c r="J149" s="493">
        <v>168</v>
      </c>
      <c r="K149" s="493">
        <f t="shared" si="34"/>
        <v>0</v>
      </c>
      <c r="L149" s="553" t="str">
        <f>L148</f>
        <v>"</v>
      </c>
      <c r="M149" s="554"/>
      <c r="N149" s="546"/>
    </row>
    <row r="150" spans="1:24" ht="20.100000000000001" customHeight="1">
      <c r="A150" s="541" t="s">
        <v>690</v>
      </c>
      <c r="B150" s="542"/>
      <c r="C150" s="543"/>
      <c r="D150" s="541"/>
      <c r="E150" s="544">
        <f>SUBTOTAL(9,E131:E149)</f>
        <v>382470</v>
      </c>
      <c r="F150" s="544"/>
      <c r="G150" s="544">
        <f>SUBTOTAL(9,G131:G149)</f>
        <v>150451</v>
      </c>
      <c r="H150" s="544"/>
      <c r="I150" s="544">
        <f>SUBTOTAL(9,I131:I149)</f>
        <v>0</v>
      </c>
      <c r="J150" s="544"/>
      <c r="K150" s="544">
        <f>SUBTOTAL(9,K131:K149)</f>
        <v>232019</v>
      </c>
      <c r="L150" s="484"/>
      <c r="M150" s="545"/>
      <c r="N150" s="546"/>
    </row>
    <row r="151" spans="1:24" ht="20.100000000000001" customHeight="1">
      <c r="A151" s="2026" t="s">
        <v>639</v>
      </c>
      <c r="B151" s="1999"/>
      <c r="C151" s="1999"/>
      <c r="D151" s="1999"/>
      <c r="E151" s="1999"/>
      <c r="F151" s="1999"/>
      <c r="G151" s="1999"/>
      <c r="H151" s="1999"/>
      <c r="I151" s="1999"/>
      <c r="J151" s="1999"/>
      <c r="K151" s="1999"/>
      <c r="L151" s="2027"/>
      <c r="M151" s="459"/>
      <c r="N151" s="460"/>
    </row>
    <row r="152" spans="1:24" ht="20.100000000000001" customHeight="1">
      <c r="A152" s="547" t="s">
        <v>712</v>
      </c>
      <c r="B152" s="2042" t="s">
        <v>713</v>
      </c>
      <c r="C152" s="2042"/>
      <c r="D152" s="2042"/>
      <c r="E152" s="2042"/>
      <c r="F152" s="516"/>
      <c r="G152" s="516"/>
      <c r="H152" s="516"/>
      <c r="I152" s="516"/>
      <c r="J152" s="516"/>
      <c r="K152" s="516"/>
      <c r="L152" s="549">
        <f>12/24</f>
        <v>0.5</v>
      </c>
      <c r="M152" s="550"/>
    </row>
    <row r="153" spans="1:24" ht="20.100000000000001" customHeight="1">
      <c r="A153" s="2036" t="s">
        <v>646</v>
      </c>
      <c r="B153" s="2025" t="s">
        <v>647</v>
      </c>
      <c r="C153" s="2037" t="s">
        <v>118</v>
      </c>
      <c r="D153" s="2036" t="s">
        <v>95</v>
      </c>
      <c r="E153" s="2025" t="s">
        <v>648</v>
      </c>
      <c r="F153" s="2038" t="s">
        <v>641</v>
      </c>
      <c r="G153" s="2038"/>
      <c r="H153" s="2038" t="s">
        <v>643</v>
      </c>
      <c r="I153" s="2038"/>
      <c r="J153" s="2038"/>
      <c r="K153" s="2038"/>
      <c r="L153" s="2025" t="s">
        <v>649</v>
      </c>
      <c r="N153" s="467"/>
    </row>
    <row r="154" spans="1:24" ht="20.100000000000001" customHeight="1">
      <c r="A154" s="2036"/>
      <c r="B154" s="2025"/>
      <c r="C154" s="2037"/>
      <c r="D154" s="2036"/>
      <c r="E154" s="2025"/>
      <c r="F154" s="2025" t="s">
        <v>650</v>
      </c>
      <c r="G154" s="2025"/>
      <c r="H154" s="2025" t="s">
        <v>122</v>
      </c>
      <c r="I154" s="2025"/>
      <c r="J154" s="2025" t="s">
        <v>651</v>
      </c>
      <c r="K154" s="2025"/>
      <c r="L154" s="2025"/>
      <c r="N154" s="467"/>
    </row>
    <row r="155" spans="1:24" ht="20.100000000000001" customHeight="1">
      <c r="A155" s="2036"/>
      <c r="B155" s="2025"/>
      <c r="C155" s="2037"/>
      <c r="D155" s="2036"/>
      <c r="E155" s="2025"/>
      <c r="F155" s="494" t="s">
        <v>125</v>
      </c>
      <c r="G155" s="494" t="s">
        <v>126</v>
      </c>
      <c r="H155" s="494" t="s">
        <v>125</v>
      </c>
      <c r="I155" s="494" t="s">
        <v>126</v>
      </c>
      <c r="J155" s="494" t="s">
        <v>125</v>
      </c>
      <c r="K155" s="494" t="s">
        <v>126</v>
      </c>
      <c r="L155" s="2025"/>
      <c r="N155" s="467"/>
    </row>
    <row r="156" spans="1:24" ht="20.100000000000001" customHeight="1">
      <c r="A156" s="533" t="s">
        <v>674</v>
      </c>
      <c r="B156" s="491"/>
      <c r="C156" s="501"/>
      <c r="D156" s="492"/>
      <c r="E156" s="493">
        <f>SUM(G156,I156,K156)</f>
        <v>0</v>
      </c>
      <c r="F156" s="493"/>
      <c r="G156" s="493">
        <f t="shared" ref="G156:G161" si="38">TRUNC(C156*F156,0)</f>
        <v>0</v>
      </c>
      <c r="H156" s="493"/>
      <c r="I156" s="493">
        <f>TRUNC(C156*H156,0)</f>
        <v>0</v>
      </c>
      <c r="J156" s="493"/>
      <c r="K156" s="493">
        <f>TRUNC(C156*J156,0)</f>
        <v>0</v>
      </c>
      <c r="L156" s="494" t="s">
        <v>675</v>
      </c>
      <c r="N156" s="495"/>
      <c r="O156" s="529" t="s">
        <v>419</v>
      </c>
      <c r="P156" s="528" t="s">
        <v>714</v>
      </c>
      <c r="Q156" s="555"/>
      <c r="R156" s="529"/>
      <c r="S156" s="530"/>
      <c r="T156" s="530"/>
      <c r="U156" s="530"/>
      <c r="V156" s="530"/>
      <c r="W156" s="556">
        <v>2</v>
      </c>
      <c r="X156" s="532" t="s">
        <v>715</v>
      </c>
    </row>
    <row r="157" spans="1:24" ht="20.100000000000001" customHeight="1">
      <c r="A157" s="537" t="s">
        <v>143</v>
      </c>
      <c r="B157" s="491"/>
      <c r="C157" s="501">
        <v>0</v>
      </c>
      <c r="D157" s="492" t="s">
        <v>269</v>
      </c>
      <c r="E157" s="493">
        <f>SUM(G157,I157,K157)</f>
        <v>0</v>
      </c>
      <c r="F157" s="493">
        <f>단가표!E4</f>
        <v>373353</v>
      </c>
      <c r="G157" s="493">
        <f t="shared" si="38"/>
        <v>0</v>
      </c>
      <c r="H157" s="493"/>
      <c r="I157" s="493">
        <f>TRUNC(C157*H157,0)</f>
        <v>0</v>
      </c>
      <c r="J157" s="493"/>
      <c r="K157" s="493">
        <f>TRUNC(C157*J157,0)</f>
        <v>0</v>
      </c>
      <c r="L157" s="494"/>
      <c r="N157" s="495"/>
      <c r="O157" s="496" t="s">
        <v>676</v>
      </c>
      <c r="P157" s="497"/>
      <c r="Q157" s="534">
        <f>INT(W156*0.5*100)/100*Z56</f>
        <v>0.6</v>
      </c>
      <c r="R157" s="498" t="s">
        <v>69</v>
      </c>
      <c r="S157" s="499">
        <f>+U157+W157</f>
        <v>139065</v>
      </c>
      <c r="T157" s="499">
        <f>T56</f>
        <v>231775</v>
      </c>
      <c r="U157" s="499">
        <f>INT(Q157*T157)</f>
        <v>139065</v>
      </c>
      <c r="V157" s="499"/>
      <c r="W157" s="499"/>
      <c r="X157" s="535" t="s">
        <v>716</v>
      </c>
    </row>
    <row r="158" spans="1:24" ht="20.100000000000001" customHeight="1">
      <c r="A158" s="537" t="s">
        <v>144</v>
      </c>
      <c r="B158" s="491"/>
      <c r="C158" s="501">
        <v>0</v>
      </c>
      <c r="D158" s="492" t="s">
        <v>269</v>
      </c>
      <c r="E158" s="493">
        <f t="shared" ref="E158:E174" si="39">SUM(G158,I158,K158)</f>
        <v>0</v>
      </c>
      <c r="F158" s="493">
        <f>단가표!E5</f>
        <v>310884</v>
      </c>
      <c r="G158" s="493">
        <f t="shared" si="38"/>
        <v>0</v>
      </c>
      <c r="H158" s="493"/>
      <c r="I158" s="493">
        <f>TRUNC(C158*H158,0)</f>
        <v>0</v>
      </c>
      <c r="J158" s="493"/>
      <c r="K158" s="493">
        <f>TRUNC(C158*J158,0)</f>
        <v>0</v>
      </c>
      <c r="L158" s="494"/>
      <c r="N158" s="495"/>
      <c r="O158" s="496" t="s">
        <v>678</v>
      </c>
      <c r="P158" s="557"/>
      <c r="Q158" s="534">
        <f>INT(W156*2*100)/100</f>
        <v>4</v>
      </c>
      <c r="R158" s="558" t="s">
        <v>69</v>
      </c>
      <c r="S158" s="499">
        <f>+U158+W158</f>
        <v>594040</v>
      </c>
      <c r="T158" s="499"/>
      <c r="U158" s="499"/>
      <c r="V158" s="499">
        <v>148510</v>
      </c>
      <c r="W158" s="499">
        <f>INT(Q158*V158)</f>
        <v>594040</v>
      </c>
      <c r="X158" s="535" t="s">
        <v>717</v>
      </c>
    </row>
    <row r="159" spans="1:24" ht="20.100000000000001" customHeight="1">
      <c r="A159" s="537" t="s">
        <v>136</v>
      </c>
      <c r="B159" s="491"/>
      <c r="C159" s="501">
        <f>1*$M$57</f>
        <v>0.48863986100000001</v>
      </c>
      <c r="D159" s="492" t="s">
        <v>269</v>
      </c>
      <c r="E159" s="493">
        <f>SUM(G159,I159,K159)</f>
        <v>144216</v>
      </c>
      <c r="F159" s="493">
        <f>단가표!E6</f>
        <v>295138</v>
      </c>
      <c r="G159" s="493">
        <f t="shared" si="38"/>
        <v>144216</v>
      </c>
      <c r="H159" s="493"/>
      <c r="I159" s="493">
        <f t="shared" ref="I159:I167" si="40">TRUNC(C159*H159,0)</f>
        <v>0</v>
      </c>
      <c r="J159" s="493"/>
      <c r="K159" s="493">
        <f t="shared" ref="K159:K174" si="41">TRUNC(C159*J159,0)</f>
        <v>0</v>
      </c>
      <c r="L159" s="494"/>
      <c r="N159" s="495"/>
      <c r="O159" s="496" t="s">
        <v>718</v>
      </c>
      <c r="P159" s="557" t="s">
        <v>719</v>
      </c>
      <c r="Q159" s="559">
        <v>0.05</v>
      </c>
      <c r="R159" s="558" t="s">
        <v>135</v>
      </c>
      <c r="S159" s="499">
        <f>+U159+W159</f>
        <v>36655</v>
      </c>
      <c r="T159" s="499"/>
      <c r="U159" s="499"/>
      <c r="V159" s="499">
        <f>SUM(U157:U157,W158:W158)</f>
        <v>733105</v>
      </c>
      <c r="W159" s="499">
        <f>INT($Q159*V159)</f>
        <v>36655</v>
      </c>
      <c r="X159" s="535"/>
    </row>
    <row r="160" spans="1:24" ht="20.100000000000001" customHeight="1">
      <c r="A160" s="537" t="s">
        <v>242</v>
      </c>
      <c r="B160" s="491"/>
      <c r="C160" s="501">
        <v>0</v>
      </c>
      <c r="D160" s="492" t="s">
        <v>269</v>
      </c>
      <c r="E160" s="493">
        <f t="shared" si="39"/>
        <v>0</v>
      </c>
      <c r="F160" s="493">
        <f>단가표!E7</f>
        <v>235459</v>
      </c>
      <c r="G160" s="493">
        <f t="shared" si="38"/>
        <v>0</v>
      </c>
      <c r="H160" s="493"/>
      <c r="I160" s="493">
        <f t="shared" si="40"/>
        <v>0</v>
      </c>
      <c r="J160" s="493"/>
      <c r="K160" s="493">
        <f t="shared" si="41"/>
        <v>0</v>
      </c>
      <c r="L160" s="494"/>
      <c r="N160" s="495"/>
      <c r="O160" s="502" t="s">
        <v>44</v>
      </c>
      <c r="P160" s="503"/>
      <c r="Q160" s="539"/>
      <c r="R160" s="504"/>
      <c r="S160" s="505">
        <f>SUM(S157:S159)</f>
        <v>769760</v>
      </c>
      <c r="T160" s="505"/>
      <c r="U160" s="505">
        <f>SUM(U157:U159)</f>
        <v>139065</v>
      </c>
      <c r="V160" s="505"/>
      <c r="W160" s="505">
        <f>SUM(W157:W159)</f>
        <v>630695</v>
      </c>
      <c r="X160" s="540" t="s">
        <v>695</v>
      </c>
    </row>
    <row r="161" spans="1:14" ht="20.100000000000001" customHeight="1">
      <c r="A161" s="537" t="s">
        <v>224</v>
      </c>
      <c r="B161" s="491"/>
      <c r="C161" s="501">
        <f>1.5*$M$57</f>
        <v>0.73295979150000001</v>
      </c>
      <c r="D161" s="492" t="s">
        <v>269</v>
      </c>
      <c r="E161" s="493">
        <f t="shared" si="39"/>
        <v>183303</v>
      </c>
      <c r="F161" s="493">
        <f>단가표!E8</f>
        <v>250087</v>
      </c>
      <c r="G161" s="493">
        <f t="shared" si="38"/>
        <v>183303</v>
      </c>
      <c r="H161" s="493"/>
      <c r="I161" s="493">
        <f t="shared" si="40"/>
        <v>0</v>
      </c>
      <c r="J161" s="493"/>
      <c r="K161" s="493">
        <f t="shared" si="41"/>
        <v>0</v>
      </c>
      <c r="L161" s="494"/>
      <c r="N161" s="495"/>
    </row>
    <row r="162" spans="1:14" ht="20.100000000000001" customHeight="1">
      <c r="A162" s="537" t="s">
        <v>145</v>
      </c>
      <c r="B162" s="491"/>
      <c r="C162" s="501">
        <f>1.5*$M$57</f>
        <v>0.73295979150000001</v>
      </c>
      <c r="D162" s="492" t="s">
        <v>269</v>
      </c>
      <c r="E162" s="493">
        <f t="shared" si="39"/>
        <v>159889</v>
      </c>
      <c r="F162" s="493">
        <f>단가표!E9</f>
        <v>218142</v>
      </c>
      <c r="G162" s="493">
        <f t="shared" ref="G162:G174" si="42">TRUNC(C162*F162,0)</f>
        <v>159889</v>
      </c>
      <c r="H162" s="493"/>
      <c r="I162" s="493">
        <f t="shared" si="40"/>
        <v>0</v>
      </c>
      <c r="J162" s="493"/>
      <c r="K162" s="493">
        <f t="shared" si="41"/>
        <v>0</v>
      </c>
      <c r="L162" s="494"/>
      <c r="N162" s="495"/>
    </row>
    <row r="163" spans="1:14" ht="20.100000000000001" customHeight="1">
      <c r="A163" s="537" t="s">
        <v>681</v>
      </c>
      <c r="B163" s="491"/>
      <c r="C163" s="501">
        <f>1.92*$M$57</f>
        <v>0.93818853311999995</v>
      </c>
      <c r="D163" s="492" t="s">
        <v>269</v>
      </c>
      <c r="E163" s="493">
        <f t="shared" si="39"/>
        <v>218187</v>
      </c>
      <c r="F163" s="493"/>
      <c r="G163" s="493">
        <f t="shared" si="42"/>
        <v>0</v>
      </c>
      <c r="H163" s="493"/>
      <c r="I163" s="493">
        <f t="shared" si="40"/>
        <v>0</v>
      </c>
      <c r="J163" s="493">
        <f>단가표!E12</f>
        <v>232562</v>
      </c>
      <c r="K163" s="493">
        <f t="shared" si="41"/>
        <v>218187</v>
      </c>
      <c r="L163" s="494"/>
      <c r="N163" s="495"/>
    </row>
    <row r="164" spans="1:14" ht="20.100000000000001" customHeight="1">
      <c r="A164" s="537" t="s">
        <v>134</v>
      </c>
      <c r="B164" s="491"/>
      <c r="C164" s="501">
        <f>1.92*$M$57</f>
        <v>0.93818853311999995</v>
      </c>
      <c r="D164" s="492" t="s">
        <v>269</v>
      </c>
      <c r="E164" s="493">
        <f t="shared" si="39"/>
        <v>212145</v>
      </c>
      <c r="F164" s="493"/>
      <c r="G164" s="493">
        <f t="shared" si="42"/>
        <v>0</v>
      </c>
      <c r="H164" s="493"/>
      <c r="I164" s="493">
        <f t="shared" si="40"/>
        <v>0</v>
      </c>
      <c r="J164" s="493">
        <f>단가표!E14</f>
        <v>226122</v>
      </c>
      <c r="K164" s="493">
        <f t="shared" si="41"/>
        <v>212145</v>
      </c>
      <c r="L164" s="494"/>
      <c r="N164" s="495"/>
    </row>
    <row r="165" spans="1:14" ht="20.100000000000001" customHeight="1">
      <c r="A165" s="537" t="s">
        <v>223</v>
      </c>
      <c r="B165" s="491"/>
      <c r="C165" s="501">
        <f>5.92*$M$57</f>
        <v>2.89274797712</v>
      </c>
      <c r="D165" s="492" t="s">
        <v>269</v>
      </c>
      <c r="E165" s="493">
        <f t="shared" si="39"/>
        <v>497749</v>
      </c>
      <c r="F165" s="493"/>
      <c r="G165" s="493">
        <f t="shared" si="42"/>
        <v>0</v>
      </c>
      <c r="H165" s="493"/>
      <c r="I165" s="493">
        <f t="shared" si="40"/>
        <v>0</v>
      </c>
      <c r="J165" s="493">
        <f>단가표!E15</f>
        <v>172068</v>
      </c>
      <c r="K165" s="493">
        <f t="shared" si="41"/>
        <v>497749</v>
      </c>
      <c r="L165" s="494"/>
      <c r="N165" s="495"/>
    </row>
    <row r="166" spans="1:14" ht="20.100000000000001" customHeight="1">
      <c r="A166" s="533" t="s">
        <v>682</v>
      </c>
      <c r="B166" s="491"/>
      <c r="C166" s="501"/>
      <c r="D166" s="492"/>
      <c r="E166" s="493">
        <f t="shared" si="39"/>
        <v>0</v>
      </c>
      <c r="F166" s="493"/>
      <c r="G166" s="493">
        <f t="shared" si="42"/>
        <v>0</v>
      </c>
      <c r="H166" s="493"/>
      <c r="I166" s="493">
        <f t="shared" si="40"/>
        <v>0</v>
      </c>
      <c r="J166" s="493"/>
      <c r="K166" s="493">
        <f t="shared" si="41"/>
        <v>0</v>
      </c>
      <c r="L166" s="494"/>
      <c r="N166" s="495"/>
    </row>
    <row r="167" spans="1:14" ht="20.100000000000001" customHeight="1">
      <c r="A167" s="537" t="s">
        <v>170</v>
      </c>
      <c r="B167" s="491"/>
      <c r="C167" s="490">
        <f>104*0</f>
        <v>0</v>
      </c>
      <c r="D167" s="492" t="s">
        <v>702</v>
      </c>
      <c r="E167" s="493">
        <f t="shared" si="39"/>
        <v>0</v>
      </c>
      <c r="F167" s="493"/>
      <c r="G167" s="493">
        <f t="shared" si="42"/>
        <v>0</v>
      </c>
      <c r="H167" s="493">
        <v>1439</v>
      </c>
      <c r="I167" s="493">
        <f t="shared" si="40"/>
        <v>0</v>
      </c>
      <c r="J167" s="493"/>
      <c r="K167" s="493">
        <f t="shared" si="41"/>
        <v>0</v>
      </c>
      <c r="L167" s="553" t="s">
        <v>707</v>
      </c>
      <c r="M167" s="554"/>
      <c r="N167" s="495"/>
    </row>
    <row r="168" spans="1:14" ht="20.100000000000001" customHeight="1">
      <c r="A168" s="537" t="s">
        <v>703</v>
      </c>
      <c r="B168" s="491"/>
      <c r="C168" s="490">
        <f>20*0</f>
        <v>0</v>
      </c>
      <c r="D168" s="492" t="s">
        <v>135</v>
      </c>
      <c r="E168" s="493">
        <f t="shared" si="39"/>
        <v>0</v>
      </c>
      <c r="F168" s="493"/>
      <c r="G168" s="493">
        <f t="shared" si="42"/>
        <v>0</v>
      </c>
      <c r="H168" s="493">
        <f>I167</f>
        <v>0</v>
      </c>
      <c r="I168" s="493">
        <f>TRUNC(H168*C168%,0)</f>
        <v>0</v>
      </c>
      <c r="J168" s="493"/>
      <c r="K168" s="493">
        <f t="shared" si="41"/>
        <v>0</v>
      </c>
      <c r="L168" s="553" t="s">
        <v>710</v>
      </c>
      <c r="M168" s="554"/>
      <c r="N168" s="495"/>
    </row>
    <row r="169" spans="1:14" ht="20.100000000000001" customHeight="1">
      <c r="A169" s="537"/>
      <c r="B169" s="491"/>
      <c r="C169" s="490"/>
      <c r="D169" s="492"/>
      <c r="E169" s="493">
        <f t="shared" si="39"/>
        <v>0</v>
      </c>
      <c r="F169" s="493"/>
      <c r="G169" s="493">
        <f t="shared" si="42"/>
        <v>0</v>
      </c>
      <c r="H169" s="493"/>
      <c r="I169" s="493">
        <f t="shared" ref="I169:I174" si="43">TRUNC(C169*H169,0)</f>
        <v>0</v>
      </c>
      <c r="J169" s="493"/>
      <c r="K169" s="493">
        <f t="shared" si="41"/>
        <v>0</v>
      </c>
      <c r="L169" s="494"/>
      <c r="N169" s="495"/>
    </row>
    <row r="170" spans="1:14" ht="20.100000000000001" customHeight="1">
      <c r="A170" s="537"/>
      <c r="B170" s="491"/>
      <c r="C170" s="490"/>
      <c r="D170" s="492"/>
      <c r="E170" s="493">
        <f t="shared" si="39"/>
        <v>0</v>
      </c>
      <c r="F170" s="493"/>
      <c r="G170" s="493">
        <f t="shared" si="42"/>
        <v>0</v>
      </c>
      <c r="H170" s="493"/>
      <c r="I170" s="493">
        <f t="shared" si="43"/>
        <v>0</v>
      </c>
      <c r="J170" s="493"/>
      <c r="K170" s="493">
        <f t="shared" si="41"/>
        <v>0</v>
      </c>
      <c r="L170" s="494"/>
      <c r="N170" s="495"/>
    </row>
    <row r="171" spans="1:14" ht="20.100000000000001" customHeight="1">
      <c r="A171" s="533" t="s">
        <v>689</v>
      </c>
      <c r="B171" s="491"/>
      <c r="C171" s="490"/>
      <c r="D171" s="492"/>
      <c r="E171" s="493">
        <f t="shared" si="39"/>
        <v>0</v>
      </c>
      <c r="F171" s="493"/>
      <c r="G171" s="493">
        <f t="shared" si="42"/>
        <v>0</v>
      </c>
      <c r="H171" s="493"/>
      <c r="I171" s="493">
        <f t="shared" si="43"/>
        <v>0</v>
      </c>
      <c r="J171" s="493"/>
      <c r="K171" s="493">
        <f t="shared" si="41"/>
        <v>0</v>
      </c>
      <c r="L171" s="494"/>
      <c r="N171" s="495"/>
    </row>
    <row r="172" spans="1:14" ht="20.100000000000001" customHeight="1">
      <c r="A172" s="537" t="s">
        <v>704</v>
      </c>
      <c r="B172" s="491" t="s">
        <v>705</v>
      </c>
      <c r="C172" s="490">
        <f>12*0</f>
        <v>0</v>
      </c>
      <c r="D172" s="492" t="s">
        <v>706</v>
      </c>
      <c r="E172" s="493">
        <f t="shared" si="39"/>
        <v>0</v>
      </c>
      <c r="F172" s="493"/>
      <c r="G172" s="493">
        <f t="shared" si="42"/>
        <v>0</v>
      </c>
      <c r="H172" s="493"/>
      <c r="I172" s="493">
        <f t="shared" si="43"/>
        <v>0</v>
      </c>
      <c r="J172" s="493">
        <v>2179</v>
      </c>
      <c r="K172" s="493">
        <f t="shared" si="41"/>
        <v>0</v>
      </c>
      <c r="L172" s="553" t="s">
        <v>707</v>
      </c>
      <c r="M172" s="554"/>
      <c r="N172" s="495" t="s">
        <v>720</v>
      </c>
    </row>
    <row r="173" spans="1:14" ht="20.100000000000001" customHeight="1">
      <c r="A173" s="537" t="s">
        <v>708</v>
      </c>
      <c r="B173" s="491" t="s">
        <v>709</v>
      </c>
      <c r="C173" s="490">
        <f>C172</f>
        <v>0</v>
      </c>
      <c r="D173" s="492" t="s">
        <v>706</v>
      </c>
      <c r="E173" s="493">
        <f t="shared" si="39"/>
        <v>0</v>
      </c>
      <c r="F173" s="493"/>
      <c r="G173" s="493">
        <f t="shared" si="42"/>
        <v>0</v>
      </c>
      <c r="H173" s="493"/>
      <c r="I173" s="493">
        <f t="shared" si="43"/>
        <v>0</v>
      </c>
      <c r="J173" s="493">
        <v>275</v>
      </c>
      <c r="K173" s="493">
        <f t="shared" si="41"/>
        <v>0</v>
      </c>
      <c r="L173" s="553" t="s">
        <v>710</v>
      </c>
      <c r="M173" s="554"/>
      <c r="N173" s="495"/>
    </row>
    <row r="174" spans="1:14" ht="20.100000000000001" customHeight="1">
      <c r="A174" s="537" t="s">
        <v>711</v>
      </c>
      <c r="B174" s="491"/>
      <c r="C174" s="490">
        <f>C173</f>
        <v>0</v>
      </c>
      <c r="D174" s="492" t="s">
        <v>706</v>
      </c>
      <c r="E174" s="493">
        <f t="shared" si="39"/>
        <v>0</v>
      </c>
      <c r="F174" s="493"/>
      <c r="G174" s="493">
        <f t="shared" si="42"/>
        <v>0</v>
      </c>
      <c r="H174" s="493"/>
      <c r="I174" s="493">
        <f t="shared" si="43"/>
        <v>0</v>
      </c>
      <c r="J174" s="493">
        <v>168</v>
      </c>
      <c r="K174" s="493">
        <f t="shared" si="41"/>
        <v>0</v>
      </c>
      <c r="L174" s="553" t="str">
        <f>L173</f>
        <v>"</v>
      </c>
      <c r="M174" s="554"/>
      <c r="N174" s="495"/>
    </row>
    <row r="175" spans="1:14" ht="20.100000000000001" customHeight="1">
      <c r="A175" s="541" t="s">
        <v>690</v>
      </c>
      <c r="B175" s="542"/>
      <c r="C175" s="543"/>
      <c r="D175" s="541"/>
      <c r="E175" s="544">
        <f>SUBTOTAL(9,E156:E174)</f>
        <v>1415489</v>
      </c>
      <c r="F175" s="544"/>
      <c r="G175" s="544">
        <f>SUBTOTAL(9,G156:G174)</f>
        <v>487408</v>
      </c>
      <c r="H175" s="544"/>
      <c r="I175" s="544">
        <f>SUBTOTAL(9,I156:I174)</f>
        <v>0</v>
      </c>
      <c r="J175" s="544"/>
      <c r="K175" s="544">
        <f>SUBTOTAL(9,K156:K174)</f>
        <v>928081</v>
      </c>
      <c r="L175" s="484"/>
      <c r="M175" s="545"/>
      <c r="N175" s="546"/>
    </row>
    <row r="176" spans="1:14" ht="20.100000000000001" customHeight="1">
      <c r="A176" s="2026" t="s">
        <v>639</v>
      </c>
      <c r="B176" s="1999"/>
      <c r="C176" s="1999"/>
      <c r="D176" s="1999"/>
      <c r="E176" s="1999"/>
      <c r="F176" s="1999"/>
      <c r="G176" s="1999"/>
      <c r="H176" s="1999"/>
      <c r="I176" s="1999"/>
      <c r="J176" s="1999"/>
      <c r="K176" s="1999"/>
      <c r="L176" s="2027"/>
      <c r="M176" s="459"/>
      <c r="N176" s="460"/>
    </row>
    <row r="177" spans="1:24" ht="20.100000000000001" customHeight="1">
      <c r="A177" s="547" t="s">
        <v>721</v>
      </c>
      <c r="B177" s="2042" t="s">
        <v>722</v>
      </c>
      <c r="C177" s="2042"/>
      <c r="D177" s="2042"/>
      <c r="E177" s="2042"/>
      <c r="F177" s="516"/>
      <c r="G177" s="516"/>
      <c r="H177" s="516"/>
      <c r="I177" s="516"/>
      <c r="J177" s="516"/>
      <c r="K177" s="516"/>
      <c r="L177" s="549">
        <f>2/24</f>
        <v>8.3333333333333329E-2</v>
      </c>
      <c r="M177" s="550"/>
    </row>
    <row r="178" spans="1:24" ht="20.100000000000001" customHeight="1">
      <c r="A178" s="2036" t="s">
        <v>646</v>
      </c>
      <c r="B178" s="2025" t="s">
        <v>647</v>
      </c>
      <c r="C178" s="2037" t="s">
        <v>118</v>
      </c>
      <c r="D178" s="2036" t="s">
        <v>95</v>
      </c>
      <c r="E178" s="2025" t="s">
        <v>648</v>
      </c>
      <c r="F178" s="2038" t="s">
        <v>641</v>
      </c>
      <c r="G178" s="2038"/>
      <c r="H178" s="2038" t="s">
        <v>643</v>
      </c>
      <c r="I178" s="2038"/>
      <c r="J178" s="2038"/>
      <c r="K178" s="2038"/>
      <c r="L178" s="2025" t="s">
        <v>649</v>
      </c>
      <c r="N178" s="467"/>
    </row>
    <row r="179" spans="1:24" ht="20.100000000000001" customHeight="1">
      <c r="A179" s="2036"/>
      <c r="B179" s="2025"/>
      <c r="C179" s="2037"/>
      <c r="D179" s="2036"/>
      <c r="E179" s="2025"/>
      <c r="F179" s="2025" t="s">
        <v>650</v>
      </c>
      <c r="G179" s="2025"/>
      <c r="H179" s="2025" t="s">
        <v>122</v>
      </c>
      <c r="I179" s="2025"/>
      <c r="J179" s="2025" t="s">
        <v>651</v>
      </c>
      <c r="K179" s="2025"/>
      <c r="L179" s="2025"/>
      <c r="N179" s="467"/>
      <c r="O179" s="476"/>
      <c r="P179" s="476"/>
      <c r="Q179" s="476"/>
      <c r="S179" s="525"/>
      <c r="T179" s="525"/>
      <c r="U179" s="525"/>
      <c r="V179" s="525"/>
      <c r="W179" s="525"/>
      <c r="X179" s="526"/>
    </row>
    <row r="180" spans="1:24" ht="20.100000000000001" customHeight="1">
      <c r="A180" s="2036"/>
      <c r="B180" s="2025"/>
      <c r="C180" s="2037"/>
      <c r="D180" s="2036"/>
      <c r="E180" s="2025"/>
      <c r="F180" s="494" t="s">
        <v>125</v>
      </c>
      <c r="G180" s="494" t="s">
        <v>126</v>
      </c>
      <c r="H180" s="494" t="s">
        <v>125</v>
      </c>
      <c r="I180" s="494" t="s">
        <v>126</v>
      </c>
      <c r="J180" s="494" t="s">
        <v>125</v>
      </c>
      <c r="K180" s="494" t="s">
        <v>126</v>
      </c>
      <c r="L180" s="2025"/>
      <c r="N180" s="467"/>
      <c r="O180" s="529" t="s">
        <v>667</v>
      </c>
      <c r="P180" s="528" t="s">
        <v>723</v>
      </c>
      <c r="Q180" s="555"/>
      <c r="R180" s="529"/>
      <c r="S180" s="530"/>
      <c r="T180" s="530"/>
      <c r="U180" s="530"/>
      <c r="V180" s="530"/>
      <c r="W180" s="556">
        <f>2/8</f>
        <v>0.25</v>
      </c>
      <c r="X180" s="532" t="s">
        <v>715</v>
      </c>
    </row>
    <row r="181" spans="1:24" ht="20.100000000000001" customHeight="1">
      <c r="A181" s="533" t="s">
        <v>674</v>
      </c>
      <c r="B181" s="491"/>
      <c r="C181" s="501"/>
      <c r="D181" s="492"/>
      <c r="E181" s="493">
        <f>SUM(G181,I181,K181)</f>
        <v>0</v>
      </c>
      <c r="F181" s="493"/>
      <c r="G181" s="493">
        <f>TRUNC(C181*F181,0)</f>
        <v>0</v>
      </c>
      <c r="H181" s="493"/>
      <c r="I181" s="493">
        <f>TRUNC(C181*H181,0)</f>
        <v>0</v>
      </c>
      <c r="J181" s="493"/>
      <c r="K181" s="493">
        <f>TRUNC(C181*J181,0)</f>
        <v>0</v>
      </c>
      <c r="L181" s="494" t="s">
        <v>675</v>
      </c>
      <c r="N181" s="495"/>
      <c r="O181" s="496" t="s">
        <v>676</v>
      </c>
      <c r="P181" s="497"/>
      <c r="Q181" s="534">
        <f>INT(W180*0.5*100)/100*Z56</f>
        <v>7.1999999999999995E-2</v>
      </c>
      <c r="R181" s="498" t="s">
        <v>69</v>
      </c>
      <c r="S181" s="499">
        <f>+U181+W181</f>
        <v>16687</v>
      </c>
      <c r="T181" s="499">
        <f>T157</f>
        <v>231775</v>
      </c>
      <c r="U181" s="499">
        <f>INT($Q181*T181)</f>
        <v>16687</v>
      </c>
      <c r="V181" s="499"/>
      <c r="W181" s="499"/>
      <c r="X181" s="535" t="s">
        <v>724</v>
      </c>
    </row>
    <row r="182" spans="1:24" ht="20.100000000000001" customHeight="1">
      <c r="A182" s="537" t="s">
        <v>143</v>
      </c>
      <c r="B182" s="491"/>
      <c r="C182" s="501">
        <v>0</v>
      </c>
      <c r="D182" s="492" t="s">
        <v>269</v>
      </c>
      <c r="E182" s="493">
        <f>SUM(G182,I182,K182)</f>
        <v>0</v>
      </c>
      <c r="F182" s="493">
        <f>단가표!E4</f>
        <v>373353</v>
      </c>
      <c r="G182" s="493">
        <f>TRUNC(C182*F182,0)</f>
        <v>0</v>
      </c>
      <c r="H182" s="493"/>
      <c r="I182" s="493">
        <f>TRUNC(C182*H182,0)</f>
        <v>0</v>
      </c>
      <c r="J182" s="493"/>
      <c r="K182" s="493">
        <f>TRUNC(C182*J182,0)</f>
        <v>0</v>
      </c>
      <c r="L182" s="494"/>
      <c r="N182" s="495"/>
      <c r="O182" s="496" t="s">
        <v>224</v>
      </c>
      <c r="P182" s="497"/>
      <c r="Q182" s="534">
        <f>INT(W180*1*100)/100</f>
        <v>0.25</v>
      </c>
      <c r="R182" s="498" t="s">
        <v>69</v>
      </c>
      <c r="S182" s="499">
        <f>+U182+W182</f>
        <v>48659</v>
      </c>
      <c r="T182" s="499">
        <v>194638</v>
      </c>
      <c r="U182" s="499">
        <f>INT($Q182*T182)</f>
        <v>48659</v>
      </c>
      <c r="V182" s="499"/>
      <c r="W182" s="499"/>
      <c r="X182" s="535"/>
    </row>
    <row r="183" spans="1:24" ht="20.100000000000001" customHeight="1">
      <c r="A183" s="537" t="s">
        <v>144</v>
      </c>
      <c r="B183" s="491"/>
      <c r="C183" s="501">
        <v>0</v>
      </c>
      <c r="D183" s="492" t="s">
        <v>269</v>
      </c>
      <c r="E183" s="493">
        <f t="shared" ref="E183:E199" si="44">SUM(G183,I183,K183)</f>
        <v>0</v>
      </c>
      <c r="F183" s="493">
        <f>단가표!E5</f>
        <v>310884</v>
      </c>
      <c r="G183" s="493">
        <f>TRUNC(C183*F183,0)</f>
        <v>0</v>
      </c>
      <c r="H183" s="493"/>
      <c r="I183" s="493">
        <f>TRUNC(C183*H183,0)</f>
        <v>0</v>
      </c>
      <c r="J183" s="493"/>
      <c r="K183" s="493">
        <f>TRUNC(C183*J183,0)</f>
        <v>0</v>
      </c>
      <c r="L183" s="494"/>
      <c r="N183" s="495"/>
      <c r="O183" s="496" t="s">
        <v>678</v>
      </c>
      <c r="P183" s="557"/>
      <c r="Q183" s="534">
        <f>INT(W180*2*100)/100</f>
        <v>0.5</v>
      </c>
      <c r="R183" s="558" t="s">
        <v>69</v>
      </c>
      <c r="S183" s="499">
        <f>+U183+W183</f>
        <v>74255</v>
      </c>
      <c r="T183" s="499"/>
      <c r="U183" s="499"/>
      <c r="V183" s="499">
        <v>148510</v>
      </c>
      <c r="W183" s="499">
        <f>INT($Q183*V183)</f>
        <v>74255</v>
      </c>
      <c r="X183" s="535"/>
    </row>
    <row r="184" spans="1:24" ht="20.100000000000001" customHeight="1">
      <c r="A184" s="537" t="s">
        <v>136</v>
      </c>
      <c r="B184" s="491"/>
      <c r="C184" s="501">
        <v>0</v>
      </c>
      <c r="D184" s="492" t="s">
        <v>269</v>
      </c>
      <c r="E184" s="493">
        <f t="shared" si="44"/>
        <v>0</v>
      </c>
      <c r="F184" s="493">
        <f>단가표!E6</f>
        <v>295138</v>
      </c>
      <c r="G184" s="493">
        <f t="shared" ref="G184:G199" si="45">TRUNC(C184*F184,0)</f>
        <v>0</v>
      </c>
      <c r="H184" s="493"/>
      <c r="I184" s="493">
        <f t="shared" ref="I184:I199" si="46">TRUNC(C184*H184,0)</f>
        <v>0</v>
      </c>
      <c r="J184" s="493"/>
      <c r="K184" s="493">
        <f t="shared" ref="K184:K199" si="47">TRUNC(C184*J184,0)</f>
        <v>0</v>
      </c>
      <c r="L184" s="494"/>
      <c r="N184" s="495"/>
      <c r="O184" s="496" t="s">
        <v>718</v>
      </c>
      <c r="P184" s="557" t="s">
        <v>719</v>
      </c>
      <c r="Q184" s="559">
        <v>0.05</v>
      </c>
      <c r="R184" s="558" t="s">
        <v>135</v>
      </c>
      <c r="S184" s="499">
        <f>+U184+W184</f>
        <v>6980</v>
      </c>
      <c r="T184" s="499"/>
      <c r="U184" s="499"/>
      <c r="V184" s="499">
        <f>SUM(U181:U182,W183:W183)</f>
        <v>139601</v>
      </c>
      <c r="W184" s="499">
        <f>TRUNC($Q184*V184)</f>
        <v>6980</v>
      </c>
      <c r="X184" s="535"/>
    </row>
    <row r="185" spans="1:24" ht="20.100000000000001" customHeight="1">
      <c r="A185" s="537" t="s">
        <v>242</v>
      </c>
      <c r="B185" s="491"/>
      <c r="C185" s="501">
        <v>0</v>
      </c>
      <c r="D185" s="492" t="s">
        <v>269</v>
      </c>
      <c r="E185" s="493">
        <f t="shared" si="44"/>
        <v>0</v>
      </c>
      <c r="F185" s="493">
        <f>단가표!E7</f>
        <v>235459</v>
      </c>
      <c r="G185" s="493">
        <f t="shared" si="45"/>
        <v>0</v>
      </c>
      <c r="H185" s="493"/>
      <c r="I185" s="493">
        <f t="shared" si="46"/>
        <v>0</v>
      </c>
      <c r="J185" s="493"/>
      <c r="K185" s="493">
        <f t="shared" si="47"/>
        <v>0</v>
      </c>
      <c r="L185" s="494"/>
      <c r="N185" s="495"/>
      <c r="O185" s="502" t="s">
        <v>44</v>
      </c>
      <c r="P185" s="503"/>
      <c r="Q185" s="539"/>
      <c r="R185" s="504"/>
      <c r="S185" s="505">
        <f>SUM(S181:S184)</f>
        <v>146581</v>
      </c>
      <c r="T185" s="505"/>
      <c r="U185" s="505">
        <f>SUM(U181:U184)</f>
        <v>65346</v>
      </c>
      <c r="V185" s="505"/>
      <c r="W185" s="505">
        <f>SUM(W181:W184)</f>
        <v>81235</v>
      </c>
      <c r="X185" s="540" t="s">
        <v>695</v>
      </c>
    </row>
    <row r="186" spans="1:24" ht="20.100000000000001" customHeight="1">
      <c r="A186" s="537" t="s">
        <v>224</v>
      </c>
      <c r="B186" s="491"/>
      <c r="C186" s="501">
        <f>0.5*$M$57</f>
        <v>0.2443199305</v>
      </c>
      <c r="D186" s="492" t="s">
        <v>269</v>
      </c>
      <c r="E186" s="493">
        <f t="shared" si="44"/>
        <v>61101</v>
      </c>
      <c r="F186" s="493">
        <f>단가표!E8</f>
        <v>250087</v>
      </c>
      <c r="G186" s="493">
        <f>TRUNC(C186*F186,0)</f>
        <v>61101</v>
      </c>
      <c r="H186" s="493"/>
      <c r="I186" s="493">
        <f t="shared" si="46"/>
        <v>0</v>
      </c>
      <c r="J186" s="493"/>
      <c r="K186" s="493">
        <f t="shared" si="47"/>
        <v>0</v>
      </c>
      <c r="L186" s="494"/>
      <c r="N186" s="495"/>
    </row>
    <row r="187" spans="1:24" ht="20.100000000000001" customHeight="1">
      <c r="A187" s="537" t="s">
        <v>145</v>
      </c>
      <c r="B187" s="491"/>
      <c r="C187" s="501">
        <v>0</v>
      </c>
      <c r="D187" s="492" t="s">
        <v>269</v>
      </c>
      <c r="E187" s="493">
        <f t="shared" si="44"/>
        <v>0</v>
      </c>
      <c r="F187" s="493">
        <f>단가표!E9</f>
        <v>218142</v>
      </c>
      <c r="G187" s="493">
        <f t="shared" si="45"/>
        <v>0</v>
      </c>
      <c r="H187" s="493"/>
      <c r="I187" s="493">
        <f t="shared" si="46"/>
        <v>0</v>
      </c>
      <c r="J187" s="493"/>
      <c r="K187" s="493">
        <f t="shared" si="47"/>
        <v>0</v>
      </c>
      <c r="L187" s="494"/>
      <c r="N187" s="495"/>
    </row>
    <row r="188" spans="1:24" ht="20.100000000000001" customHeight="1">
      <c r="A188" s="537" t="s">
        <v>681</v>
      </c>
      <c r="B188" s="491"/>
      <c r="C188" s="501">
        <f>0.48*$M$57</f>
        <v>0.23454713327999999</v>
      </c>
      <c r="D188" s="492" t="s">
        <v>269</v>
      </c>
      <c r="E188" s="493">
        <f t="shared" si="44"/>
        <v>54546</v>
      </c>
      <c r="F188" s="493"/>
      <c r="G188" s="493">
        <f t="shared" si="45"/>
        <v>0</v>
      </c>
      <c r="H188" s="493"/>
      <c r="I188" s="493">
        <f t="shared" si="46"/>
        <v>0</v>
      </c>
      <c r="J188" s="493">
        <f>단가표!E12</f>
        <v>232562</v>
      </c>
      <c r="K188" s="493">
        <f t="shared" si="47"/>
        <v>54546</v>
      </c>
      <c r="L188" s="494" t="s">
        <v>725</v>
      </c>
      <c r="N188" s="495"/>
    </row>
    <row r="189" spans="1:24" ht="20.100000000000001" customHeight="1">
      <c r="A189" s="537" t="s">
        <v>134</v>
      </c>
      <c r="B189" s="491"/>
      <c r="C189" s="501">
        <f>0.48*$M$57</f>
        <v>0.23454713327999999</v>
      </c>
      <c r="D189" s="492" t="s">
        <v>269</v>
      </c>
      <c r="E189" s="493">
        <f t="shared" si="44"/>
        <v>53036</v>
      </c>
      <c r="F189" s="493"/>
      <c r="G189" s="493">
        <f t="shared" si="45"/>
        <v>0</v>
      </c>
      <c r="H189" s="493"/>
      <c r="I189" s="493">
        <f t="shared" si="46"/>
        <v>0</v>
      </c>
      <c r="J189" s="493">
        <f>단가표!E14</f>
        <v>226122</v>
      </c>
      <c r="K189" s="493">
        <f t="shared" si="47"/>
        <v>53036</v>
      </c>
      <c r="L189" s="494" t="s">
        <v>710</v>
      </c>
      <c r="N189" s="495"/>
    </row>
    <row r="190" spans="1:24" ht="20.100000000000001" customHeight="1">
      <c r="A190" s="537" t="s">
        <v>223</v>
      </c>
      <c r="B190" s="491"/>
      <c r="C190" s="501">
        <f>1.48*$M$57</f>
        <v>0.72318699428</v>
      </c>
      <c r="D190" s="492" t="s">
        <v>269</v>
      </c>
      <c r="E190" s="493">
        <f t="shared" si="44"/>
        <v>124437</v>
      </c>
      <c r="F190" s="493"/>
      <c r="G190" s="493">
        <f t="shared" si="45"/>
        <v>0</v>
      </c>
      <c r="H190" s="493"/>
      <c r="I190" s="493">
        <f t="shared" si="46"/>
        <v>0</v>
      </c>
      <c r="J190" s="493">
        <f>단가표!E15</f>
        <v>172068</v>
      </c>
      <c r="K190" s="493">
        <f>TRUNC(C190*J190,0)</f>
        <v>124437</v>
      </c>
      <c r="L190" s="494" t="s">
        <v>710</v>
      </c>
      <c r="N190" s="495"/>
    </row>
    <row r="191" spans="1:24" ht="20.100000000000001" customHeight="1">
      <c r="A191" s="533" t="s">
        <v>682</v>
      </c>
      <c r="B191" s="491"/>
      <c r="C191" s="501"/>
      <c r="D191" s="492"/>
      <c r="E191" s="493">
        <f t="shared" si="44"/>
        <v>0</v>
      </c>
      <c r="F191" s="493"/>
      <c r="G191" s="493">
        <f t="shared" si="45"/>
        <v>0</v>
      </c>
      <c r="H191" s="493"/>
      <c r="I191" s="493">
        <f t="shared" si="46"/>
        <v>0</v>
      </c>
      <c r="J191" s="493"/>
      <c r="K191" s="493">
        <f t="shared" si="47"/>
        <v>0</v>
      </c>
      <c r="L191" s="494"/>
      <c r="N191" s="495"/>
    </row>
    <row r="192" spans="1:24" ht="20.100000000000001" customHeight="1">
      <c r="A192" s="537"/>
      <c r="B192" s="491"/>
      <c r="C192" s="501"/>
      <c r="D192" s="492"/>
      <c r="E192" s="493">
        <f t="shared" si="44"/>
        <v>0</v>
      </c>
      <c r="F192" s="493"/>
      <c r="G192" s="493">
        <f t="shared" si="45"/>
        <v>0</v>
      </c>
      <c r="H192" s="493"/>
      <c r="I192" s="493">
        <f t="shared" si="46"/>
        <v>0</v>
      </c>
      <c r="J192" s="493"/>
      <c r="K192" s="493">
        <f t="shared" si="47"/>
        <v>0</v>
      </c>
      <c r="L192" s="494"/>
      <c r="N192" s="495"/>
    </row>
    <row r="193" spans="1:14" ht="20.100000000000001" customHeight="1">
      <c r="A193" s="537"/>
      <c r="B193" s="491"/>
      <c r="C193" s="501"/>
      <c r="D193" s="492"/>
      <c r="E193" s="493">
        <f t="shared" si="44"/>
        <v>0</v>
      </c>
      <c r="F193" s="493"/>
      <c r="G193" s="493">
        <f t="shared" si="45"/>
        <v>0</v>
      </c>
      <c r="H193" s="493">
        <f>TRUNC($I$192,0)</f>
        <v>0</v>
      </c>
      <c r="I193" s="493">
        <f>TRUNC(H193*C193%,0)</f>
        <v>0</v>
      </c>
      <c r="J193" s="493"/>
      <c r="K193" s="493">
        <f t="shared" si="47"/>
        <v>0</v>
      </c>
      <c r="L193" s="494"/>
      <c r="N193" s="495"/>
    </row>
    <row r="194" spans="1:14" ht="20.100000000000001" customHeight="1">
      <c r="A194" s="537"/>
      <c r="B194" s="491"/>
      <c r="C194" s="501"/>
      <c r="D194" s="492"/>
      <c r="E194" s="493">
        <f t="shared" si="44"/>
        <v>0</v>
      </c>
      <c r="F194" s="493"/>
      <c r="G194" s="493">
        <f t="shared" si="45"/>
        <v>0</v>
      </c>
      <c r="H194" s="493"/>
      <c r="I194" s="493">
        <f t="shared" si="46"/>
        <v>0</v>
      </c>
      <c r="J194" s="493"/>
      <c r="K194" s="493">
        <f t="shared" si="47"/>
        <v>0</v>
      </c>
      <c r="L194" s="494"/>
      <c r="N194" s="495"/>
    </row>
    <row r="195" spans="1:14" ht="20.100000000000001" customHeight="1">
      <c r="A195" s="537"/>
      <c r="B195" s="491"/>
      <c r="C195" s="501"/>
      <c r="D195" s="492"/>
      <c r="E195" s="493">
        <f t="shared" si="44"/>
        <v>0</v>
      </c>
      <c r="F195" s="493"/>
      <c r="G195" s="493">
        <f t="shared" si="45"/>
        <v>0</v>
      </c>
      <c r="H195" s="493"/>
      <c r="I195" s="493">
        <f t="shared" si="46"/>
        <v>0</v>
      </c>
      <c r="J195" s="493"/>
      <c r="K195" s="493">
        <f t="shared" si="47"/>
        <v>0</v>
      </c>
      <c r="L195" s="494"/>
      <c r="N195" s="495"/>
    </row>
    <row r="196" spans="1:14" ht="20.100000000000001" customHeight="1">
      <c r="A196" s="533" t="s">
        <v>689</v>
      </c>
      <c r="B196" s="491"/>
      <c r="C196" s="501"/>
      <c r="D196" s="492"/>
      <c r="E196" s="493">
        <f t="shared" si="44"/>
        <v>0</v>
      </c>
      <c r="F196" s="493"/>
      <c r="G196" s="493">
        <f t="shared" si="45"/>
        <v>0</v>
      </c>
      <c r="H196" s="493"/>
      <c r="I196" s="493">
        <f t="shared" si="46"/>
        <v>0</v>
      </c>
      <c r="J196" s="493"/>
      <c r="K196" s="493">
        <f t="shared" si="47"/>
        <v>0</v>
      </c>
      <c r="L196" s="494"/>
      <c r="N196" s="495"/>
    </row>
    <row r="197" spans="1:14" ht="20.100000000000001" customHeight="1">
      <c r="A197" s="537"/>
      <c r="B197" s="491"/>
      <c r="C197" s="501"/>
      <c r="D197" s="492"/>
      <c r="E197" s="493">
        <f t="shared" si="44"/>
        <v>0</v>
      </c>
      <c r="F197" s="493"/>
      <c r="G197" s="493">
        <f t="shared" si="45"/>
        <v>0</v>
      </c>
      <c r="H197" s="493"/>
      <c r="I197" s="493">
        <f t="shared" si="46"/>
        <v>0</v>
      </c>
      <c r="J197" s="493"/>
      <c r="K197" s="493">
        <f t="shared" si="47"/>
        <v>0</v>
      </c>
      <c r="L197" s="494"/>
      <c r="N197" s="495"/>
    </row>
    <row r="198" spans="1:14" ht="20.100000000000001" customHeight="1">
      <c r="A198" s="537"/>
      <c r="B198" s="491"/>
      <c r="C198" s="501">
        <f>C197</f>
        <v>0</v>
      </c>
      <c r="D198" s="492"/>
      <c r="E198" s="493">
        <f t="shared" si="44"/>
        <v>0</v>
      </c>
      <c r="F198" s="493"/>
      <c r="G198" s="493">
        <f t="shared" si="45"/>
        <v>0</v>
      </c>
      <c r="H198" s="493"/>
      <c r="I198" s="493">
        <f t="shared" si="46"/>
        <v>0</v>
      </c>
      <c r="J198" s="493"/>
      <c r="K198" s="493">
        <f t="shared" si="47"/>
        <v>0</v>
      </c>
      <c r="L198" s="494"/>
      <c r="N198" s="495"/>
    </row>
    <row r="199" spans="1:14" ht="20.100000000000001" customHeight="1">
      <c r="A199" s="537"/>
      <c r="B199" s="491"/>
      <c r="C199" s="501"/>
      <c r="D199" s="492"/>
      <c r="E199" s="493">
        <f t="shared" si="44"/>
        <v>0</v>
      </c>
      <c r="F199" s="493"/>
      <c r="G199" s="493">
        <f t="shared" si="45"/>
        <v>0</v>
      </c>
      <c r="H199" s="493"/>
      <c r="I199" s="493">
        <f t="shared" si="46"/>
        <v>0</v>
      </c>
      <c r="J199" s="493"/>
      <c r="K199" s="493">
        <f t="shared" si="47"/>
        <v>0</v>
      </c>
      <c r="L199" s="494"/>
      <c r="N199" s="495"/>
    </row>
    <row r="200" spans="1:14" ht="20.100000000000001" customHeight="1">
      <c r="A200" s="541" t="s">
        <v>690</v>
      </c>
      <c r="B200" s="542"/>
      <c r="C200" s="543"/>
      <c r="D200" s="541"/>
      <c r="E200" s="544">
        <f>SUBTOTAL(9,E181:E199)</f>
        <v>293120</v>
      </c>
      <c r="F200" s="544"/>
      <c r="G200" s="544">
        <f>SUBTOTAL(9,G181:G199)</f>
        <v>61101</v>
      </c>
      <c r="H200" s="544"/>
      <c r="I200" s="544">
        <f>SUBTOTAL(9,I181:I199)</f>
        <v>0</v>
      </c>
      <c r="J200" s="544"/>
      <c r="K200" s="544">
        <f>SUBTOTAL(9,K181:K199)</f>
        <v>232019</v>
      </c>
      <c r="L200" s="484"/>
      <c r="M200" s="545"/>
      <c r="N200" s="546"/>
    </row>
    <row r="201" spans="1:14" ht="20.100000000000001" customHeight="1">
      <c r="A201" s="2026" t="s">
        <v>639</v>
      </c>
      <c r="B201" s="1999"/>
      <c r="C201" s="1999"/>
      <c r="D201" s="1999"/>
      <c r="E201" s="1999"/>
      <c r="F201" s="1999"/>
      <c r="G201" s="1999"/>
      <c r="H201" s="1999"/>
      <c r="I201" s="1999"/>
      <c r="J201" s="1999"/>
      <c r="K201" s="1999"/>
      <c r="L201" s="2027"/>
      <c r="M201" s="459"/>
      <c r="N201" s="460"/>
    </row>
    <row r="202" spans="1:14" ht="20.100000000000001" customHeight="1">
      <c r="A202" s="547" t="s">
        <v>726</v>
      </c>
      <c r="B202" s="2042" t="s">
        <v>727</v>
      </c>
      <c r="C202" s="2042"/>
      <c r="D202" s="2042"/>
      <c r="E202" s="2042"/>
      <c r="F202" s="516"/>
      <c r="G202" s="516"/>
      <c r="H202" s="516"/>
      <c r="I202" s="516"/>
      <c r="J202" s="516"/>
      <c r="K202" s="516"/>
      <c r="L202" s="549">
        <f>C209</f>
        <v>0.73295979150000001</v>
      </c>
      <c r="M202" s="550"/>
    </row>
    <row r="203" spans="1:14" ht="20.100000000000001" customHeight="1">
      <c r="A203" s="2036" t="s">
        <v>646</v>
      </c>
      <c r="B203" s="2025" t="s">
        <v>647</v>
      </c>
      <c r="C203" s="2037" t="s">
        <v>118</v>
      </c>
      <c r="D203" s="2036" t="s">
        <v>95</v>
      </c>
      <c r="E203" s="2025" t="s">
        <v>648</v>
      </c>
      <c r="F203" s="2038" t="s">
        <v>641</v>
      </c>
      <c r="G203" s="2038"/>
      <c r="H203" s="2038" t="s">
        <v>643</v>
      </c>
      <c r="I203" s="2038"/>
      <c r="J203" s="2038"/>
      <c r="K203" s="2038"/>
      <c r="L203" s="2025" t="s">
        <v>649</v>
      </c>
      <c r="N203" s="467"/>
    </row>
    <row r="204" spans="1:14" ht="20.100000000000001" customHeight="1">
      <c r="A204" s="2036"/>
      <c r="B204" s="2025"/>
      <c r="C204" s="2037"/>
      <c r="D204" s="2036"/>
      <c r="E204" s="2025"/>
      <c r="F204" s="2025" t="s">
        <v>650</v>
      </c>
      <c r="G204" s="2025"/>
      <c r="H204" s="2025" t="s">
        <v>122</v>
      </c>
      <c r="I204" s="2025"/>
      <c r="J204" s="2025" t="s">
        <v>651</v>
      </c>
      <c r="K204" s="2025"/>
      <c r="L204" s="2025"/>
      <c r="N204" s="467"/>
    </row>
    <row r="205" spans="1:14" ht="20.100000000000001" customHeight="1">
      <c r="A205" s="2036"/>
      <c r="B205" s="2025"/>
      <c r="C205" s="2037"/>
      <c r="D205" s="2036"/>
      <c r="E205" s="2025"/>
      <c r="F205" s="494" t="s">
        <v>125</v>
      </c>
      <c r="G205" s="494" t="s">
        <v>126</v>
      </c>
      <c r="H205" s="494" t="s">
        <v>125</v>
      </c>
      <c r="I205" s="494" t="s">
        <v>126</v>
      </c>
      <c r="J205" s="494" t="s">
        <v>125</v>
      </c>
      <c r="K205" s="494" t="s">
        <v>126</v>
      </c>
      <c r="L205" s="2025"/>
      <c r="N205" s="467"/>
    </row>
    <row r="206" spans="1:14" ht="20.100000000000001" customHeight="1">
      <c r="A206" s="533" t="s">
        <v>674</v>
      </c>
      <c r="B206" s="491"/>
      <c r="C206" s="501"/>
      <c r="D206" s="492"/>
      <c r="E206" s="493">
        <f>SUM(G206,I206,K206)</f>
        <v>0</v>
      </c>
      <c r="F206" s="493"/>
      <c r="G206" s="493">
        <f>TRUNC(C206*F206,0)</f>
        <v>0</v>
      </c>
      <c r="H206" s="493"/>
      <c r="I206" s="493">
        <f>TRUNC(C206*H206,0)</f>
        <v>0</v>
      </c>
      <c r="J206" s="493"/>
      <c r="K206" s="493">
        <f>TRUNC(C206*J206,0)</f>
        <v>0</v>
      </c>
      <c r="L206" s="494" t="s">
        <v>675</v>
      </c>
      <c r="N206" s="495"/>
    </row>
    <row r="207" spans="1:14" ht="20.100000000000001" customHeight="1">
      <c r="A207" s="537" t="s">
        <v>143</v>
      </c>
      <c r="B207" s="491"/>
      <c r="C207" s="501">
        <f>0.1*$M$57</f>
        <v>4.8863986100000006E-2</v>
      </c>
      <c r="D207" s="492" t="s">
        <v>269</v>
      </c>
      <c r="E207" s="493">
        <f>SUM(G207,I207,K207)</f>
        <v>18243</v>
      </c>
      <c r="F207" s="493">
        <f>단가표!E4</f>
        <v>373353</v>
      </c>
      <c r="G207" s="493">
        <f>TRUNC(C207*F207,0)</f>
        <v>18243</v>
      </c>
      <c r="H207" s="493"/>
      <c r="I207" s="493">
        <f>TRUNC(C207*H207,0)</f>
        <v>0</v>
      </c>
      <c r="J207" s="493"/>
      <c r="K207" s="493">
        <f>TRUNC(C207*J207,0)</f>
        <v>0</v>
      </c>
      <c r="L207" s="494"/>
      <c r="N207" s="495"/>
    </row>
    <row r="208" spans="1:14" ht="20.100000000000001" customHeight="1">
      <c r="A208" s="537" t="s">
        <v>144</v>
      </c>
      <c r="B208" s="491"/>
      <c r="C208" s="501">
        <v>0</v>
      </c>
      <c r="D208" s="492" t="s">
        <v>269</v>
      </c>
      <c r="E208" s="493">
        <f t="shared" ref="E208:E224" si="48">SUM(G208,I208,K208)</f>
        <v>0</v>
      </c>
      <c r="F208" s="493">
        <f>단가표!E5</f>
        <v>310884</v>
      </c>
      <c r="G208" s="493">
        <f>TRUNC(C208*F208,0)</f>
        <v>0</v>
      </c>
      <c r="H208" s="493"/>
      <c r="I208" s="493">
        <f>TRUNC(C208*H208,0)</f>
        <v>0</v>
      </c>
      <c r="J208" s="493"/>
      <c r="K208" s="493">
        <f>TRUNC(C208*J208,0)</f>
        <v>0</v>
      </c>
      <c r="L208" s="494"/>
      <c r="N208" s="495"/>
    </row>
    <row r="209" spans="1:14" ht="20.100000000000001" customHeight="1">
      <c r="A209" s="537" t="s">
        <v>136</v>
      </c>
      <c r="B209" s="491"/>
      <c r="C209" s="501">
        <f>1.5*$M$57</f>
        <v>0.73295979150000001</v>
      </c>
      <c r="D209" s="492" t="s">
        <v>269</v>
      </c>
      <c r="E209" s="493">
        <f t="shared" si="48"/>
        <v>216324</v>
      </c>
      <c r="F209" s="493">
        <f>단가표!E6</f>
        <v>295138</v>
      </c>
      <c r="G209" s="493">
        <f t="shared" ref="G209:G224" si="49">TRUNC(C209*F209,0)</f>
        <v>216324</v>
      </c>
      <c r="H209" s="493"/>
      <c r="I209" s="493">
        <f t="shared" ref="I209:I224" si="50">TRUNC(C209*H209,0)</f>
        <v>0</v>
      </c>
      <c r="J209" s="493"/>
      <c r="K209" s="493">
        <f t="shared" ref="K209:K224" si="51">TRUNC(C209*J209,0)</f>
        <v>0</v>
      </c>
      <c r="L209" s="494"/>
      <c r="N209" s="495"/>
    </row>
    <row r="210" spans="1:14" ht="20.100000000000001" customHeight="1">
      <c r="A210" s="537" t="s">
        <v>242</v>
      </c>
      <c r="B210" s="491"/>
      <c r="C210" s="501">
        <f>0.5*$M$57</f>
        <v>0.2443199305</v>
      </c>
      <c r="D210" s="492" t="s">
        <v>269</v>
      </c>
      <c r="E210" s="493">
        <f t="shared" si="48"/>
        <v>57527</v>
      </c>
      <c r="F210" s="493">
        <f>단가표!E7</f>
        <v>235459</v>
      </c>
      <c r="G210" s="493">
        <f t="shared" si="49"/>
        <v>57527</v>
      </c>
      <c r="H210" s="493"/>
      <c r="I210" s="493">
        <f t="shared" si="50"/>
        <v>0</v>
      </c>
      <c r="J210" s="493"/>
      <c r="K210" s="493">
        <f t="shared" si="51"/>
        <v>0</v>
      </c>
      <c r="L210" s="494"/>
      <c r="N210" s="495"/>
    </row>
    <row r="211" spans="1:14" ht="20.100000000000001" customHeight="1">
      <c r="A211" s="537" t="s">
        <v>224</v>
      </c>
      <c r="B211" s="491"/>
      <c r="C211" s="501">
        <v>0</v>
      </c>
      <c r="D211" s="492" t="s">
        <v>269</v>
      </c>
      <c r="E211" s="493">
        <f t="shared" si="48"/>
        <v>0</v>
      </c>
      <c r="F211" s="493">
        <f>단가표!E8</f>
        <v>250087</v>
      </c>
      <c r="G211" s="493">
        <f t="shared" si="49"/>
        <v>0</v>
      </c>
      <c r="H211" s="493"/>
      <c r="I211" s="493">
        <f t="shared" si="50"/>
        <v>0</v>
      </c>
      <c r="J211" s="493"/>
      <c r="K211" s="493">
        <f t="shared" si="51"/>
        <v>0</v>
      </c>
      <c r="L211" s="494"/>
      <c r="N211" s="495"/>
    </row>
    <row r="212" spans="1:14" ht="20.100000000000001" customHeight="1">
      <c r="A212" s="537" t="s">
        <v>145</v>
      </c>
      <c r="B212" s="491"/>
      <c r="C212" s="501">
        <v>0</v>
      </c>
      <c r="D212" s="492" t="s">
        <v>269</v>
      </c>
      <c r="E212" s="493">
        <f t="shared" si="48"/>
        <v>0</v>
      </c>
      <c r="F212" s="493">
        <f>단가표!E9</f>
        <v>218142</v>
      </c>
      <c r="G212" s="493">
        <f t="shared" si="49"/>
        <v>0</v>
      </c>
      <c r="H212" s="493"/>
      <c r="I212" s="493">
        <f t="shared" si="50"/>
        <v>0</v>
      </c>
      <c r="J212" s="493"/>
      <c r="K212" s="493">
        <f t="shared" si="51"/>
        <v>0</v>
      </c>
      <c r="L212" s="494"/>
      <c r="N212" s="495"/>
    </row>
    <row r="213" spans="1:14" ht="20.100000000000001" customHeight="1">
      <c r="A213" s="537" t="s">
        <v>681</v>
      </c>
      <c r="B213" s="491"/>
      <c r="C213" s="501"/>
      <c r="D213" s="492" t="s">
        <v>269</v>
      </c>
      <c r="E213" s="493">
        <f t="shared" si="48"/>
        <v>0</v>
      </c>
      <c r="F213" s="493"/>
      <c r="G213" s="493">
        <f t="shared" si="49"/>
        <v>0</v>
      </c>
      <c r="H213" s="493"/>
      <c r="I213" s="493">
        <f t="shared" si="50"/>
        <v>0</v>
      </c>
      <c r="J213" s="493">
        <v>199076</v>
      </c>
      <c r="K213" s="493">
        <f t="shared" si="51"/>
        <v>0</v>
      </c>
      <c r="L213" s="494"/>
      <c r="N213" s="495"/>
    </row>
    <row r="214" spans="1:14" ht="20.100000000000001" customHeight="1">
      <c r="A214" s="537" t="s">
        <v>134</v>
      </c>
      <c r="B214" s="491"/>
      <c r="C214" s="501"/>
      <c r="D214" s="492" t="s">
        <v>269</v>
      </c>
      <c r="E214" s="493">
        <f t="shared" si="48"/>
        <v>0</v>
      </c>
      <c r="F214" s="493"/>
      <c r="G214" s="493">
        <f t="shared" si="49"/>
        <v>0</v>
      </c>
      <c r="H214" s="493"/>
      <c r="I214" s="493">
        <f t="shared" si="50"/>
        <v>0</v>
      </c>
      <c r="J214" s="493">
        <v>187435</v>
      </c>
      <c r="K214" s="493">
        <f t="shared" si="51"/>
        <v>0</v>
      </c>
      <c r="L214" s="494"/>
      <c r="N214" s="495"/>
    </row>
    <row r="215" spans="1:14" ht="20.100000000000001" customHeight="1">
      <c r="A215" s="537" t="s">
        <v>223</v>
      </c>
      <c r="B215" s="491"/>
      <c r="C215" s="501"/>
      <c r="D215" s="492" t="s">
        <v>269</v>
      </c>
      <c r="E215" s="493">
        <f t="shared" si="48"/>
        <v>0</v>
      </c>
      <c r="F215" s="493"/>
      <c r="G215" s="493">
        <f t="shared" si="49"/>
        <v>0</v>
      </c>
      <c r="H215" s="493"/>
      <c r="I215" s="493">
        <f t="shared" si="50"/>
        <v>0</v>
      </c>
      <c r="J215" s="493">
        <f>단가표!E15</f>
        <v>172068</v>
      </c>
      <c r="K215" s="493">
        <f t="shared" si="51"/>
        <v>0</v>
      </c>
      <c r="L215" s="494"/>
      <c r="N215" s="495"/>
    </row>
    <row r="216" spans="1:14" ht="20.100000000000001" customHeight="1">
      <c r="A216" s="533" t="s">
        <v>682</v>
      </c>
      <c r="B216" s="491"/>
      <c r="C216" s="501"/>
      <c r="D216" s="492"/>
      <c r="E216" s="493">
        <f t="shared" si="48"/>
        <v>0</v>
      </c>
      <c r="F216" s="493"/>
      <c r="G216" s="493">
        <f t="shared" si="49"/>
        <v>0</v>
      </c>
      <c r="H216" s="493"/>
      <c r="I216" s="493">
        <f t="shared" si="50"/>
        <v>0</v>
      </c>
      <c r="J216" s="493"/>
      <c r="K216" s="493">
        <f t="shared" si="51"/>
        <v>0</v>
      </c>
      <c r="L216" s="494"/>
      <c r="N216" s="495"/>
    </row>
    <row r="217" spans="1:14" ht="20.100000000000001" customHeight="1">
      <c r="A217" s="537"/>
      <c r="B217" s="491"/>
      <c r="C217" s="501"/>
      <c r="D217" s="492"/>
      <c r="E217" s="493">
        <f t="shared" si="48"/>
        <v>0</v>
      </c>
      <c r="F217" s="493"/>
      <c r="G217" s="493">
        <f t="shared" si="49"/>
        <v>0</v>
      </c>
      <c r="H217" s="493"/>
      <c r="I217" s="493">
        <f t="shared" si="50"/>
        <v>0</v>
      </c>
      <c r="J217" s="493"/>
      <c r="K217" s="493">
        <f t="shared" si="51"/>
        <v>0</v>
      </c>
      <c r="L217" s="494"/>
      <c r="N217" s="495"/>
    </row>
    <row r="218" spans="1:14" ht="20.100000000000001" customHeight="1">
      <c r="A218" s="537"/>
      <c r="B218" s="491"/>
      <c r="C218" s="501"/>
      <c r="D218" s="492"/>
      <c r="E218" s="493">
        <f t="shared" si="48"/>
        <v>0</v>
      </c>
      <c r="F218" s="493"/>
      <c r="G218" s="493">
        <f t="shared" si="49"/>
        <v>0</v>
      </c>
      <c r="H218" s="493">
        <f>TRUNC($I$217*C218%,0)</f>
        <v>0</v>
      </c>
      <c r="I218" s="493">
        <f t="shared" si="50"/>
        <v>0</v>
      </c>
      <c r="J218" s="493"/>
      <c r="K218" s="493">
        <f t="shared" si="51"/>
        <v>0</v>
      </c>
      <c r="L218" s="494"/>
      <c r="N218" s="495"/>
    </row>
    <row r="219" spans="1:14" ht="20.100000000000001" customHeight="1">
      <c r="A219" s="537"/>
      <c r="B219" s="491"/>
      <c r="C219" s="501"/>
      <c r="D219" s="492"/>
      <c r="E219" s="493">
        <f t="shared" si="48"/>
        <v>0</v>
      </c>
      <c r="F219" s="493"/>
      <c r="G219" s="493">
        <f t="shared" si="49"/>
        <v>0</v>
      </c>
      <c r="H219" s="493"/>
      <c r="I219" s="493">
        <f t="shared" si="50"/>
        <v>0</v>
      </c>
      <c r="J219" s="493"/>
      <c r="K219" s="493">
        <f t="shared" si="51"/>
        <v>0</v>
      </c>
      <c r="L219" s="494"/>
      <c r="N219" s="495"/>
    </row>
    <row r="220" spans="1:14" ht="20.100000000000001" customHeight="1">
      <c r="A220" s="537"/>
      <c r="B220" s="491"/>
      <c r="C220" s="501"/>
      <c r="D220" s="492"/>
      <c r="E220" s="493">
        <f t="shared" si="48"/>
        <v>0</v>
      </c>
      <c r="F220" s="493"/>
      <c r="G220" s="493">
        <f t="shared" si="49"/>
        <v>0</v>
      </c>
      <c r="H220" s="493"/>
      <c r="I220" s="493">
        <f t="shared" si="50"/>
        <v>0</v>
      </c>
      <c r="J220" s="493"/>
      <c r="K220" s="493">
        <f t="shared" si="51"/>
        <v>0</v>
      </c>
      <c r="L220" s="494"/>
      <c r="N220" s="495"/>
    </row>
    <row r="221" spans="1:14" ht="20.100000000000001" customHeight="1">
      <c r="A221" s="533" t="s">
        <v>689</v>
      </c>
      <c r="B221" s="491"/>
      <c r="C221" s="501"/>
      <c r="D221" s="492"/>
      <c r="E221" s="493">
        <f t="shared" si="48"/>
        <v>0</v>
      </c>
      <c r="F221" s="493"/>
      <c r="G221" s="493">
        <f t="shared" si="49"/>
        <v>0</v>
      </c>
      <c r="H221" s="493"/>
      <c r="I221" s="493">
        <f t="shared" si="50"/>
        <v>0</v>
      </c>
      <c r="J221" s="493"/>
      <c r="K221" s="493">
        <f t="shared" si="51"/>
        <v>0</v>
      </c>
      <c r="L221" s="494"/>
      <c r="N221" s="495"/>
    </row>
    <row r="222" spans="1:14" ht="20.100000000000001" customHeight="1">
      <c r="A222" s="537"/>
      <c r="B222" s="491"/>
      <c r="C222" s="501"/>
      <c r="D222" s="492"/>
      <c r="E222" s="493">
        <f t="shared" si="48"/>
        <v>0</v>
      </c>
      <c r="F222" s="493"/>
      <c r="G222" s="493">
        <f t="shared" si="49"/>
        <v>0</v>
      </c>
      <c r="H222" s="493"/>
      <c r="I222" s="493">
        <f t="shared" si="50"/>
        <v>0</v>
      </c>
      <c r="J222" s="493"/>
      <c r="K222" s="493">
        <f t="shared" si="51"/>
        <v>0</v>
      </c>
      <c r="L222" s="494"/>
      <c r="N222" s="495"/>
    </row>
    <row r="223" spans="1:14" ht="20.100000000000001" customHeight="1">
      <c r="A223" s="537"/>
      <c r="B223" s="491"/>
      <c r="C223" s="501">
        <f>C222</f>
        <v>0</v>
      </c>
      <c r="D223" s="492"/>
      <c r="E223" s="493">
        <f t="shared" si="48"/>
        <v>0</v>
      </c>
      <c r="F223" s="493"/>
      <c r="G223" s="493">
        <f t="shared" si="49"/>
        <v>0</v>
      </c>
      <c r="H223" s="493"/>
      <c r="I223" s="493">
        <f t="shared" si="50"/>
        <v>0</v>
      </c>
      <c r="J223" s="493"/>
      <c r="K223" s="493">
        <f t="shared" si="51"/>
        <v>0</v>
      </c>
      <c r="L223" s="494"/>
      <c r="N223" s="495"/>
    </row>
    <row r="224" spans="1:14" ht="20.100000000000001" customHeight="1">
      <c r="A224" s="537"/>
      <c r="B224" s="491"/>
      <c r="C224" s="501">
        <f>C223</f>
        <v>0</v>
      </c>
      <c r="D224" s="492"/>
      <c r="E224" s="493">
        <f t="shared" si="48"/>
        <v>0</v>
      </c>
      <c r="F224" s="493"/>
      <c r="G224" s="493">
        <f t="shared" si="49"/>
        <v>0</v>
      </c>
      <c r="H224" s="493"/>
      <c r="I224" s="493">
        <f t="shared" si="50"/>
        <v>0</v>
      </c>
      <c r="J224" s="493"/>
      <c r="K224" s="493">
        <f t="shared" si="51"/>
        <v>0</v>
      </c>
      <c r="L224" s="494"/>
      <c r="N224" s="495"/>
    </row>
    <row r="225" spans="1:14" ht="20.100000000000001" customHeight="1">
      <c r="A225" s="541" t="s">
        <v>690</v>
      </c>
      <c r="B225" s="542"/>
      <c r="C225" s="543"/>
      <c r="D225" s="541"/>
      <c r="E225" s="544">
        <f>SUBTOTAL(9,E206:E224)</f>
        <v>292094</v>
      </c>
      <c r="F225" s="544"/>
      <c r="G225" s="544">
        <f>SUBTOTAL(9,G206:G224)</f>
        <v>292094</v>
      </c>
      <c r="H225" s="544"/>
      <c r="I225" s="544">
        <f>SUBTOTAL(9,I206:I224)</f>
        <v>0</v>
      </c>
      <c r="J225" s="544"/>
      <c r="K225" s="544">
        <f>SUBTOTAL(9,K206:K224)</f>
        <v>0</v>
      </c>
      <c r="L225" s="484"/>
      <c r="M225" s="545"/>
      <c r="N225" s="546"/>
    </row>
    <row r="226" spans="1:14" ht="20.100000000000001" customHeight="1">
      <c r="A226" s="2026" t="s">
        <v>728</v>
      </c>
      <c r="B226" s="1999"/>
      <c r="C226" s="1999"/>
      <c r="D226" s="1999"/>
      <c r="E226" s="1999"/>
      <c r="F226" s="1999"/>
      <c r="G226" s="1999"/>
      <c r="H226" s="1999"/>
      <c r="I226" s="1999"/>
      <c r="J226" s="1999"/>
      <c r="K226" s="1999"/>
      <c r="L226" s="2027"/>
      <c r="M226" s="459"/>
      <c r="N226" s="460"/>
    </row>
    <row r="227" spans="1:14" ht="20.100000000000001" customHeight="1">
      <c r="A227" s="547" t="s">
        <v>729</v>
      </c>
      <c r="B227" s="516"/>
      <c r="C227" s="517"/>
      <c r="D227" s="465"/>
      <c r="E227" s="516"/>
      <c r="F227" s="516"/>
      <c r="G227" s="516"/>
      <c r="H227" s="516"/>
      <c r="I227" s="516"/>
      <c r="J227" s="516"/>
      <c r="K227" s="516"/>
      <c r="L227" s="549">
        <f>C234</f>
        <v>0.2443199305</v>
      </c>
      <c r="M227" s="550"/>
    </row>
    <row r="228" spans="1:14" ht="20.100000000000001" customHeight="1">
      <c r="A228" s="2036" t="s">
        <v>646</v>
      </c>
      <c r="B228" s="2025" t="s">
        <v>647</v>
      </c>
      <c r="C228" s="2037" t="s">
        <v>118</v>
      </c>
      <c r="D228" s="2036" t="s">
        <v>95</v>
      </c>
      <c r="E228" s="2025" t="s">
        <v>648</v>
      </c>
      <c r="F228" s="2038" t="s">
        <v>641</v>
      </c>
      <c r="G228" s="2038"/>
      <c r="H228" s="2038" t="s">
        <v>643</v>
      </c>
      <c r="I228" s="2038"/>
      <c r="J228" s="2038"/>
      <c r="K228" s="2038"/>
      <c r="L228" s="2025" t="s">
        <v>649</v>
      </c>
      <c r="N228" s="467"/>
    </row>
    <row r="229" spans="1:14" ht="20.100000000000001" customHeight="1">
      <c r="A229" s="2036"/>
      <c r="B229" s="2025"/>
      <c r="C229" s="2037"/>
      <c r="D229" s="2036"/>
      <c r="E229" s="2025"/>
      <c r="F229" s="2025" t="s">
        <v>650</v>
      </c>
      <c r="G229" s="2025"/>
      <c r="H229" s="2025" t="s">
        <v>122</v>
      </c>
      <c r="I229" s="2025"/>
      <c r="J229" s="2025" t="s">
        <v>651</v>
      </c>
      <c r="K229" s="2025"/>
      <c r="L229" s="2025"/>
      <c r="N229" s="467"/>
    </row>
    <row r="230" spans="1:14" ht="20.100000000000001" customHeight="1">
      <c r="A230" s="2036"/>
      <c r="B230" s="2025"/>
      <c r="C230" s="2037"/>
      <c r="D230" s="2036"/>
      <c r="E230" s="2025"/>
      <c r="F230" s="494" t="s">
        <v>125</v>
      </c>
      <c r="G230" s="494" t="s">
        <v>126</v>
      </c>
      <c r="H230" s="494" t="s">
        <v>125</v>
      </c>
      <c r="I230" s="494" t="s">
        <v>126</v>
      </c>
      <c r="J230" s="494" t="s">
        <v>125</v>
      </c>
      <c r="K230" s="494" t="s">
        <v>126</v>
      </c>
      <c r="L230" s="2025"/>
      <c r="N230" s="467"/>
    </row>
    <row r="231" spans="1:14" ht="20.100000000000001" customHeight="1">
      <c r="A231" s="533" t="s">
        <v>674</v>
      </c>
      <c r="B231" s="491"/>
      <c r="C231" s="501"/>
      <c r="D231" s="492"/>
      <c r="E231" s="493">
        <f>SUM(G231,I231,K231)</f>
        <v>0</v>
      </c>
      <c r="F231" s="493"/>
      <c r="G231" s="493">
        <f>TRUNC(C231*F231,0)</f>
        <v>0</v>
      </c>
      <c r="H231" s="493"/>
      <c r="I231" s="493">
        <f>TRUNC(C231*H231,0)</f>
        <v>0</v>
      </c>
      <c r="J231" s="493"/>
      <c r="K231" s="493">
        <f>TRUNC(C231*J231,0)</f>
        <v>0</v>
      </c>
      <c r="L231" s="494" t="s">
        <v>675</v>
      </c>
      <c r="N231" s="495"/>
    </row>
    <row r="232" spans="1:14" ht="20.100000000000001" customHeight="1">
      <c r="A232" s="537" t="s">
        <v>143</v>
      </c>
      <c r="B232" s="491"/>
      <c r="C232" s="501">
        <f>0.1*$M$57</f>
        <v>4.8863986100000006E-2</v>
      </c>
      <c r="D232" s="492" t="s">
        <v>269</v>
      </c>
      <c r="E232" s="493">
        <f>SUM(G232,I232,K232)</f>
        <v>18243</v>
      </c>
      <c r="F232" s="493">
        <f>단가표!E4</f>
        <v>373353</v>
      </c>
      <c r="G232" s="493">
        <f>TRUNC(C232*F232,0)</f>
        <v>18243</v>
      </c>
      <c r="H232" s="493"/>
      <c r="I232" s="493">
        <f>TRUNC(C232*H232,0)</f>
        <v>0</v>
      </c>
      <c r="J232" s="493"/>
      <c r="K232" s="493">
        <f>TRUNC(C232*J232,0)</f>
        <v>0</v>
      </c>
      <c r="L232" s="494"/>
      <c r="N232" s="495"/>
    </row>
    <row r="233" spans="1:14" ht="20.100000000000001" customHeight="1">
      <c r="A233" s="537" t="s">
        <v>144</v>
      </c>
      <c r="B233" s="491"/>
      <c r="C233" s="501">
        <v>0</v>
      </c>
      <c r="D233" s="492" t="s">
        <v>269</v>
      </c>
      <c r="E233" s="493">
        <f t="shared" ref="E233:E249" si="52">SUM(G233,I233,K233)</f>
        <v>0</v>
      </c>
      <c r="F233" s="493">
        <f>단가표!E5</f>
        <v>310884</v>
      </c>
      <c r="G233" s="493">
        <f>TRUNC(C233*F233,0)</f>
        <v>0</v>
      </c>
      <c r="H233" s="493"/>
      <c r="I233" s="493">
        <f>TRUNC(C233*H233,0)</f>
        <v>0</v>
      </c>
      <c r="J233" s="493"/>
      <c r="K233" s="493">
        <f>TRUNC(C233*J233,0)</f>
        <v>0</v>
      </c>
      <c r="L233" s="494"/>
      <c r="N233" s="495"/>
    </row>
    <row r="234" spans="1:14" ht="20.100000000000001" customHeight="1">
      <c r="A234" s="537" t="s">
        <v>136</v>
      </c>
      <c r="B234" s="491"/>
      <c r="C234" s="501">
        <f>0.5*$M$57</f>
        <v>0.2443199305</v>
      </c>
      <c r="D234" s="492" t="s">
        <v>269</v>
      </c>
      <c r="E234" s="493">
        <f t="shared" si="52"/>
        <v>72108</v>
      </c>
      <c r="F234" s="493">
        <f>단가표!E6</f>
        <v>295138</v>
      </c>
      <c r="G234" s="493">
        <f t="shared" ref="G234:G249" si="53">TRUNC(C234*F234,0)</f>
        <v>72108</v>
      </c>
      <c r="H234" s="493"/>
      <c r="I234" s="493">
        <f t="shared" ref="I234:I249" si="54">TRUNC(C234*H234,0)</f>
        <v>0</v>
      </c>
      <c r="J234" s="493"/>
      <c r="K234" s="493">
        <f t="shared" ref="K234:K249" si="55">TRUNC(C234*J234,0)</f>
        <v>0</v>
      </c>
      <c r="L234" s="494"/>
      <c r="N234" s="495"/>
    </row>
    <row r="235" spans="1:14" ht="20.100000000000001" customHeight="1">
      <c r="A235" s="537" t="s">
        <v>242</v>
      </c>
      <c r="B235" s="491"/>
      <c r="C235" s="501">
        <f>0.25*$M$57</f>
        <v>0.12215996525</v>
      </c>
      <c r="D235" s="492" t="s">
        <v>269</v>
      </c>
      <c r="E235" s="493">
        <f t="shared" si="52"/>
        <v>28763</v>
      </c>
      <c r="F235" s="493">
        <f>단가표!E7</f>
        <v>235459</v>
      </c>
      <c r="G235" s="493">
        <f t="shared" si="53"/>
        <v>28763</v>
      </c>
      <c r="H235" s="493"/>
      <c r="I235" s="493">
        <f t="shared" si="54"/>
        <v>0</v>
      </c>
      <c r="J235" s="493"/>
      <c r="K235" s="493">
        <f t="shared" si="55"/>
        <v>0</v>
      </c>
      <c r="L235" s="494"/>
      <c r="N235" s="495"/>
    </row>
    <row r="236" spans="1:14" ht="20.100000000000001" customHeight="1">
      <c r="A236" s="537" t="s">
        <v>224</v>
      </c>
      <c r="B236" s="491"/>
      <c r="C236" s="501">
        <v>0</v>
      </c>
      <c r="D236" s="492" t="s">
        <v>269</v>
      </c>
      <c r="E236" s="493">
        <f t="shared" si="52"/>
        <v>0</v>
      </c>
      <c r="F236" s="493">
        <f>단가표!E8</f>
        <v>250087</v>
      </c>
      <c r="G236" s="493">
        <f t="shared" si="53"/>
        <v>0</v>
      </c>
      <c r="H236" s="493"/>
      <c r="I236" s="493">
        <f t="shared" si="54"/>
        <v>0</v>
      </c>
      <c r="J236" s="493"/>
      <c r="K236" s="493">
        <f t="shared" si="55"/>
        <v>0</v>
      </c>
      <c r="L236" s="494"/>
      <c r="N236" s="495"/>
    </row>
    <row r="237" spans="1:14" ht="20.100000000000001" customHeight="1">
      <c r="A237" s="537" t="s">
        <v>145</v>
      </c>
      <c r="B237" s="491"/>
      <c r="C237" s="501">
        <v>0</v>
      </c>
      <c r="D237" s="492" t="s">
        <v>269</v>
      </c>
      <c r="E237" s="493">
        <f t="shared" si="52"/>
        <v>0</v>
      </c>
      <c r="F237" s="493">
        <f>단가표!E9</f>
        <v>218142</v>
      </c>
      <c r="G237" s="493">
        <f t="shared" si="53"/>
        <v>0</v>
      </c>
      <c r="H237" s="493"/>
      <c r="I237" s="493">
        <f t="shared" si="54"/>
        <v>0</v>
      </c>
      <c r="J237" s="493"/>
      <c r="K237" s="493">
        <f t="shared" si="55"/>
        <v>0</v>
      </c>
      <c r="L237" s="494"/>
      <c r="N237" s="495"/>
    </row>
    <row r="238" spans="1:14" ht="20.100000000000001" customHeight="1">
      <c r="A238" s="537" t="s">
        <v>681</v>
      </c>
      <c r="B238" s="491"/>
      <c r="C238" s="501"/>
      <c r="D238" s="492" t="s">
        <v>269</v>
      </c>
      <c r="E238" s="493">
        <f t="shared" si="52"/>
        <v>0</v>
      </c>
      <c r="F238" s="493"/>
      <c r="G238" s="493">
        <f t="shared" si="53"/>
        <v>0</v>
      </c>
      <c r="H238" s="493"/>
      <c r="I238" s="493">
        <f t="shared" si="54"/>
        <v>0</v>
      </c>
      <c r="J238" s="493">
        <f>단가표!E12</f>
        <v>232562</v>
      </c>
      <c r="K238" s="493">
        <f t="shared" si="55"/>
        <v>0</v>
      </c>
      <c r="L238" s="494"/>
      <c r="N238" s="495"/>
    </row>
    <row r="239" spans="1:14" ht="20.100000000000001" customHeight="1">
      <c r="A239" s="537" t="s">
        <v>134</v>
      </c>
      <c r="B239" s="491"/>
      <c r="C239" s="501"/>
      <c r="D239" s="492" t="s">
        <v>269</v>
      </c>
      <c r="E239" s="493">
        <f t="shared" si="52"/>
        <v>0</v>
      </c>
      <c r="F239" s="493"/>
      <c r="G239" s="493">
        <f t="shared" si="53"/>
        <v>0</v>
      </c>
      <c r="H239" s="493"/>
      <c r="I239" s="493">
        <f t="shared" si="54"/>
        <v>0</v>
      </c>
      <c r="J239" s="493">
        <f>단가표!E14</f>
        <v>226122</v>
      </c>
      <c r="K239" s="493">
        <f t="shared" si="55"/>
        <v>0</v>
      </c>
      <c r="L239" s="494"/>
      <c r="N239" s="495"/>
    </row>
    <row r="240" spans="1:14" ht="20.100000000000001" customHeight="1">
      <c r="A240" s="537" t="s">
        <v>223</v>
      </c>
      <c r="B240" s="491"/>
      <c r="C240" s="501"/>
      <c r="D240" s="492" t="s">
        <v>269</v>
      </c>
      <c r="E240" s="493">
        <f t="shared" si="52"/>
        <v>0</v>
      </c>
      <c r="F240" s="493"/>
      <c r="G240" s="493">
        <f t="shared" si="53"/>
        <v>0</v>
      </c>
      <c r="H240" s="493"/>
      <c r="I240" s="493">
        <f t="shared" si="54"/>
        <v>0</v>
      </c>
      <c r="J240" s="493">
        <f>단가표!E15</f>
        <v>172068</v>
      </c>
      <c r="K240" s="493">
        <f t="shared" si="55"/>
        <v>0</v>
      </c>
      <c r="L240" s="494"/>
      <c r="N240" s="495"/>
    </row>
    <row r="241" spans="1:24" ht="20.100000000000001" customHeight="1">
      <c r="A241" s="533" t="s">
        <v>682</v>
      </c>
      <c r="B241" s="491"/>
      <c r="C241" s="501"/>
      <c r="D241" s="492"/>
      <c r="E241" s="493">
        <f t="shared" si="52"/>
        <v>0</v>
      </c>
      <c r="F241" s="493"/>
      <c r="G241" s="493">
        <f t="shared" si="53"/>
        <v>0</v>
      </c>
      <c r="H241" s="493"/>
      <c r="I241" s="493">
        <f t="shared" si="54"/>
        <v>0</v>
      </c>
      <c r="J241" s="493"/>
      <c r="K241" s="493">
        <f t="shared" si="55"/>
        <v>0</v>
      </c>
      <c r="L241" s="494"/>
      <c r="N241" s="495"/>
    </row>
    <row r="242" spans="1:24" ht="20.100000000000001" customHeight="1">
      <c r="A242" s="537"/>
      <c r="B242" s="491"/>
      <c r="C242" s="501"/>
      <c r="D242" s="492"/>
      <c r="E242" s="493">
        <f t="shared" si="52"/>
        <v>0</v>
      </c>
      <c r="F242" s="493"/>
      <c r="G242" s="493">
        <f t="shared" si="53"/>
        <v>0</v>
      </c>
      <c r="H242" s="493"/>
      <c r="I242" s="493">
        <f t="shared" si="54"/>
        <v>0</v>
      </c>
      <c r="J242" s="493"/>
      <c r="K242" s="493">
        <f t="shared" si="55"/>
        <v>0</v>
      </c>
      <c r="L242" s="494"/>
      <c r="N242" s="495"/>
    </row>
    <row r="243" spans="1:24" ht="20.100000000000001" customHeight="1">
      <c r="A243" s="537"/>
      <c r="B243" s="491"/>
      <c r="C243" s="501"/>
      <c r="D243" s="492"/>
      <c r="E243" s="493">
        <f t="shared" si="52"/>
        <v>0</v>
      </c>
      <c r="F243" s="493"/>
      <c r="G243" s="493">
        <f t="shared" si="53"/>
        <v>0</v>
      </c>
      <c r="H243" s="493"/>
      <c r="I243" s="493">
        <f t="shared" si="54"/>
        <v>0</v>
      </c>
      <c r="J243" s="493"/>
      <c r="K243" s="493">
        <f t="shared" si="55"/>
        <v>0</v>
      </c>
      <c r="L243" s="494"/>
      <c r="N243" s="495"/>
    </row>
    <row r="244" spans="1:24" ht="20.100000000000001" customHeight="1">
      <c r="A244" s="537"/>
      <c r="B244" s="491"/>
      <c r="C244" s="501"/>
      <c r="D244" s="492"/>
      <c r="E244" s="493">
        <f t="shared" si="52"/>
        <v>0</v>
      </c>
      <c r="F244" s="493"/>
      <c r="G244" s="493">
        <f t="shared" si="53"/>
        <v>0</v>
      </c>
      <c r="H244" s="493"/>
      <c r="I244" s="493">
        <f t="shared" si="54"/>
        <v>0</v>
      </c>
      <c r="J244" s="493"/>
      <c r="K244" s="493">
        <f t="shared" si="55"/>
        <v>0</v>
      </c>
      <c r="L244" s="494"/>
      <c r="N244" s="495"/>
    </row>
    <row r="245" spans="1:24" ht="20.100000000000001" customHeight="1">
      <c r="A245" s="537"/>
      <c r="B245" s="491"/>
      <c r="C245" s="501"/>
      <c r="D245" s="492"/>
      <c r="E245" s="493">
        <f t="shared" si="52"/>
        <v>0</v>
      </c>
      <c r="F245" s="493"/>
      <c r="G245" s="493">
        <f t="shared" si="53"/>
        <v>0</v>
      </c>
      <c r="H245" s="493"/>
      <c r="I245" s="493">
        <f t="shared" si="54"/>
        <v>0</v>
      </c>
      <c r="J245" s="493"/>
      <c r="K245" s="493">
        <f t="shared" si="55"/>
        <v>0</v>
      </c>
      <c r="L245" s="494"/>
      <c r="N245" s="495"/>
    </row>
    <row r="246" spans="1:24" ht="20.100000000000001" customHeight="1">
      <c r="A246" s="533" t="s">
        <v>689</v>
      </c>
      <c r="B246" s="491"/>
      <c r="C246" s="501"/>
      <c r="D246" s="492"/>
      <c r="E246" s="493">
        <f t="shared" si="52"/>
        <v>0</v>
      </c>
      <c r="F246" s="493"/>
      <c r="G246" s="493">
        <f t="shared" si="53"/>
        <v>0</v>
      </c>
      <c r="H246" s="493"/>
      <c r="I246" s="493">
        <f t="shared" si="54"/>
        <v>0</v>
      </c>
      <c r="J246" s="493"/>
      <c r="K246" s="493">
        <f t="shared" si="55"/>
        <v>0</v>
      </c>
      <c r="L246" s="494"/>
      <c r="N246" s="495"/>
    </row>
    <row r="247" spans="1:24" ht="20.100000000000001" customHeight="1">
      <c r="A247" s="537"/>
      <c r="B247" s="491"/>
      <c r="C247" s="501"/>
      <c r="D247" s="492"/>
      <c r="E247" s="493">
        <f t="shared" si="52"/>
        <v>0</v>
      </c>
      <c r="F247" s="493"/>
      <c r="G247" s="493">
        <f t="shared" si="53"/>
        <v>0</v>
      </c>
      <c r="H247" s="493"/>
      <c r="I247" s="493">
        <f t="shared" si="54"/>
        <v>0</v>
      </c>
      <c r="J247" s="493"/>
      <c r="K247" s="493">
        <f t="shared" si="55"/>
        <v>0</v>
      </c>
      <c r="L247" s="494"/>
      <c r="N247" s="495"/>
    </row>
    <row r="248" spans="1:24" ht="20.100000000000001" customHeight="1">
      <c r="A248" s="537"/>
      <c r="B248" s="491"/>
      <c r="C248" s="501"/>
      <c r="D248" s="492"/>
      <c r="E248" s="493">
        <f t="shared" si="52"/>
        <v>0</v>
      </c>
      <c r="F248" s="493"/>
      <c r="G248" s="493">
        <f t="shared" si="53"/>
        <v>0</v>
      </c>
      <c r="H248" s="493"/>
      <c r="I248" s="493">
        <f t="shared" si="54"/>
        <v>0</v>
      </c>
      <c r="J248" s="493"/>
      <c r="K248" s="493">
        <f t="shared" si="55"/>
        <v>0</v>
      </c>
      <c r="L248" s="494"/>
      <c r="N248" s="495"/>
    </row>
    <row r="249" spans="1:24" ht="20.100000000000001" customHeight="1">
      <c r="A249" s="537"/>
      <c r="B249" s="491"/>
      <c r="C249" s="501"/>
      <c r="D249" s="492"/>
      <c r="E249" s="493">
        <f t="shared" si="52"/>
        <v>0</v>
      </c>
      <c r="F249" s="493"/>
      <c r="G249" s="493">
        <f t="shared" si="53"/>
        <v>0</v>
      </c>
      <c r="H249" s="493"/>
      <c r="I249" s="493">
        <f t="shared" si="54"/>
        <v>0</v>
      </c>
      <c r="J249" s="493"/>
      <c r="K249" s="493">
        <f t="shared" si="55"/>
        <v>0</v>
      </c>
      <c r="L249" s="494"/>
      <c r="N249" s="495"/>
    </row>
    <row r="250" spans="1:24" ht="20.100000000000001" customHeight="1">
      <c r="A250" s="541" t="s">
        <v>690</v>
      </c>
      <c r="B250" s="542"/>
      <c r="C250" s="543"/>
      <c r="D250" s="541"/>
      <c r="E250" s="544">
        <f>SUBTOTAL(9,E231:E249)</f>
        <v>119114</v>
      </c>
      <c r="F250" s="544"/>
      <c r="G250" s="544">
        <f>SUBTOTAL(9,G231:G249)</f>
        <v>119114</v>
      </c>
      <c r="H250" s="544"/>
      <c r="I250" s="544">
        <f>SUBTOTAL(9,I231:I249)</f>
        <v>0</v>
      </c>
      <c r="J250" s="544"/>
      <c r="K250" s="544">
        <f>SUBTOTAL(9,K231:K249)</f>
        <v>0</v>
      </c>
      <c r="L250" s="484"/>
      <c r="M250" s="545"/>
      <c r="N250" s="546"/>
    </row>
    <row r="251" spans="1:24" ht="20.100000000000001" customHeight="1">
      <c r="A251" s="2026" t="s">
        <v>659</v>
      </c>
      <c r="B251" s="1999"/>
      <c r="C251" s="1999"/>
      <c r="D251" s="1999"/>
      <c r="E251" s="1999"/>
      <c r="F251" s="1999"/>
      <c r="G251" s="1999"/>
      <c r="H251" s="1999"/>
      <c r="I251" s="1999"/>
      <c r="J251" s="1999"/>
      <c r="K251" s="1999"/>
      <c r="L251" s="2027"/>
      <c r="M251" s="459"/>
      <c r="N251" s="546"/>
    </row>
    <row r="252" spans="1:24" ht="20.100000000000001" customHeight="1">
      <c r="A252" s="547" t="s">
        <v>730</v>
      </c>
      <c r="B252" s="516"/>
      <c r="C252" s="517"/>
      <c r="D252" s="465"/>
      <c r="E252" s="516"/>
      <c r="F252" s="516"/>
      <c r="G252" s="516"/>
      <c r="H252" s="516"/>
      <c r="I252" s="516"/>
      <c r="J252" s="516"/>
      <c r="K252" s="516"/>
      <c r="L252" s="549">
        <f>C262+15</f>
        <v>15</v>
      </c>
      <c r="M252" s="550"/>
      <c r="N252" s="546"/>
    </row>
    <row r="253" spans="1:24" ht="20.100000000000001" customHeight="1">
      <c r="A253" s="2036" t="s">
        <v>646</v>
      </c>
      <c r="B253" s="2025" t="s">
        <v>647</v>
      </c>
      <c r="C253" s="2037" t="s">
        <v>118</v>
      </c>
      <c r="D253" s="2036" t="s">
        <v>95</v>
      </c>
      <c r="E253" s="2025" t="s">
        <v>648</v>
      </c>
      <c r="F253" s="2038" t="s">
        <v>641</v>
      </c>
      <c r="G253" s="2038"/>
      <c r="H253" s="2038" t="s">
        <v>643</v>
      </c>
      <c r="I253" s="2038"/>
      <c r="J253" s="2038"/>
      <c r="K253" s="2038"/>
      <c r="L253" s="2025" t="s">
        <v>649</v>
      </c>
      <c r="N253" s="546"/>
    </row>
    <row r="254" spans="1:24" ht="20.100000000000001" customHeight="1">
      <c r="A254" s="2036"/>
      <c r="B254" s="2025"/>
      <c r="C254" s="2037"/>
      <c r="D254" s="2036"/>
      <c r="E254" s="2025"/>
      <c r="F254" s="2025" t="s">
        <v>650</v>
      </c>
      <c r="G254" s="2025"/>
      <c r="H254" s="2025" t="s">
        <v>122</v>
      </c>
      <c r="I254" s="2025"/>
      <c r="J254" s="2025" t="s">
        <v>651</v>
      </c>
      <c r="K254" s="2025"/>
      <c r="L254" s="2025"/>
      <c r="N254" s="546"/>
      <c r="O254" s="529" t="s">
        <v>445</v>
      </c>
      <c r="P254" s="528" t="s">
        <v>731</v>
      </c>
      <c r="Q254" s="555"/>
      <c r="R254" s="529"/>
      <c r="S254" s="530"/>
      <c r="T254" s="530"/>
      <c r="U254" s="530"/>
      <c r="V254" s="530"/>
      <c r="W254" s="560">
        <v>1</v>
      </c>
      <c r="X254" s="532" t="s">
        <v>715</v>
      </c>
    </row>
    <row r="255" spans="1:24" ht="20.100000000000001" customHeight="1">
      <c r="A255" s="2036"/>
      <c r="B255" s="2025"/>
      <c r="C255" s="2037"/>
      <c r="D255" s="2036"/>
      <c r="E255" s="2025"/>
      <c r="F255" s="494" t="s">
        <v>125</v>
      </c>
      <c r="G255" s="494" t="s">
        <v>126</v>
      </c>
      <c r="H255" s="494" t="s">
        <v>125</v>
      </c>
      <c r="I255" s="494" t="s">
        <v>126</v>
      </c>
      <c r="J255" s="494" t="s">
        <v>125</v>
      </c>
      <c r="K255" s="494" t="s">
        <v>126</v>
      </c>
      <c r="L255" s="2025"/>
      <c r="N255" s="546"/>
      <c r="O255" s="561" t="s">
        <v>732</v>
      </c>
      <c r="P255" s="562" t="s">
        <v>733</v>
      </c>
      <c r="Q255" s="563">
        <v>1</v>
      </c>
      <c r="R255" s="564" t="s">
        <v>734</v>
      </c>
      <c r="S255" s="499">
        <f>+U255+W255</f>
        <v>99455</v>
      </c>
      <c r="T255" s="499"/>
      <c r="U255" s="499"/>
      <c r="V255" s="499">
        <v>99455</v>
      </c>
      <c r="W255" s="499">
        <f>TRUNC($Q255*V255)</f>
        <v>99455</v>
      </c>
      <c r="X255" s="565">
        <v>15</v>
      </c>
    </row>
    <row r="256" spans="1:24" ht="20.100000000000001" customHeight="1">
      <c r="A256" s="533" t="s">
        <v>674</v>
      </c>
      <c r="B256" s="491"/>
      <c r="C256" s="501"/>
      <c r="D256" s="492"/>
      <c r="E256" s="493">
        <f>SUM(G256,I256,K256)</f>
        <v>0</v>
      </c>
      <c r="F256" s="493"/>
      <c r="G256" s="493">
        <f>TRUNC(C256*F256,0)</f>
        <v>0</v>
      </c>
      <c r="H256" s="493"/>
      <c r="I256" s="493">
        <f>TRUNC(C256*H256,0)</f>
        <v>0</v>
      </c>
      <c r="J256" s="493"/>
      <c r="K256" s="493">
        <f>TRUNC(C256*J256,0)</f>
        <v>0</v>
      </c>
      <c r="L256" s="494" t="s">
        <v>735</v>
      </c>
      <c r="N256" s="495"/>
      <c r="O256" s="561" t="s">
        <v>736</v>
      </c>
      <c r="P256" s="562" t="s">
        <v>737</v>
      </c>
      <c r="Q256" s="563">
        <v>1</v>
      </c>
      <c r="R256" s="564" t="s">
        <v>70</v>
      </c>
      <c r="S256" s="499">
        <f>+U256+W256</f>
        <v>1000</v>
      </c>
      <c r="T256" s="499"/>
      <c r="U256" s="499"/>
      <c r="V256" s="499">
        <f>TRUNC(1000*1)</f>
        <v>1000</v>
      </c>
      <c r="W256" s="499">
        <f>TRUNC($Q256*V256)</f>
        <v>1000</v>
      </c>
      <c r="X256" s="566"/>
    </row>
    <row r="257" spans="1:24" ht="20.100000000000001" customHeight="1">
      <c r="A257" s="537" t="s">
        <v>143</v>
      </c>
      <c r="B257" s="491"/>
      <c r="C257" s="501"/>
      <c r="D257" s="492" t="s">
        <v>269</v>
      </c>
      <c r="E257" s="493">
        <f>SUM(G257,I257,K257)</f>
        <v>0</v>
      </c>
      <c r="F257" s="493">
        <f>단가표!E4</f>
        <v>373353</v>
      </c>
      <c r="G257" s="493">
        <f>TRUNC(C257*F257,0)</f>
        <v>0</v>
      </c>
      <c r="H257" s="493"/>
      <c r="I257" s="493">
        <f>TRUNC(C257*H257,0)</f>
        <v>0</v>
      </c>
      <c r="J257" s="493"/>
      <c r="K257" s="493">
        <f>TRUNC(C257*J257,0)</f>
        <v>0</v>
      </c>
      <c r="L257" s="494"/>
      <c r="N257" s="546"/>
      <c r="O257" s="496" t="s">
        <v>718</v>
      </c>
      <c r="P257" s="557"/>
      <c r="Q257" s="559">
        <v>0.05</v>
      </c>
      <c r="R257" s="558" t="s">
        <v>135</v>
      </c>
      <c r="S257" s="499">
        <f>+U257+W257</f>
        <v>50</v>
      </c>
      <c r="T257" s="499"/>
      <c r="U257" s="499"/>
      <c r="V257" s="499">
        <f>SUM(W256)</f>
        <v>1000</v>
      </c>
      <c r="W257" s="499">
        <f>TRUNC($Q257*V257)</f>
        <v>50</v>
      </c>
      <c r="X257" s="567"/>
    </row>
    <row r="258" spans="1:24" ht="20.100000000000001" customHeight="1">
      <c r="A258" s="537" t="s">
        <v>144</v>
      </c>
      <c r="B258" s="491"/>
      <c r="C258" s="501"/>
      <c r="D258" s="492" t="s">
        <v>269</v>
      </c>
      <c r="E258" s="493">
        <f t="shared" ref="E258:E274" si="56">SUM(G258,I258,K258)</f>
        <v>0</v>
      </c>
      <c r="F258" s="493">
        <f>단가표!E5</f>
        <v>310884</v>
      </c>
      <c r="G258" s="493">
        <f>TRUNC(C258*F258,0)</f>
        <v>0</v>
      </c>
      <c r="H258" s="493"/>
      <c r="I258" s="493">
        <f>TRUNC(C258*H258,0)</f>
        <v>0</v>
      </c>
      <c r="J258" s="493"/>
      <c r="K258" s="493">
        <f>TRUNC(C258*J258,0)</f>
        <v>0</v>
      </c>
      <c r="L258" s="494"/>
      <c r="N258" s="546"/>
      <c r="O258" s="568"/>
      <c r="P258" s="569"/>
      <c r="Q258" s="570"/>
      <c r="R258" s="571"/>
      <c r="S258" s="572"/>
      <c r="T258" s="572"/>
      <c r="U258" s="572"/>
      <c r="V258" s="572"/>
      <c r="W258" s="572"/>
      <c r="X258" s="567"/>
    </row>
    <row r="259" spans="1:24" ht="20.100000000000001" customHeight="1">
      <c r="A259" s="537" t="s">
        <v>136</v>
      </c>
      <c r="B259" s="491"/>
      <c r="C259" s="501"/>
      <c r="D259" s="492" t="s">
        <v>269</v>
      </c>
      <c r="E259" s="493">
        <f t="shared" si="56"/>
        <v>0</v>
      </c>
      <c r="F259" s="493">
        <f>단가표!E6</f>
        <v>295138</v>
      </c>
      <c r="G259" s="493">
        <f t="shared" ref="G259:G274" si="57">TRUNC(C259*F259,0)</f>
        <v>0</v>
      </c>
      <c r="H259" s="493"/>
      <c r="I259" s="493">
        <f t="shared" ref="I259:I274" si="58">TRUNC(C259*H259,0)</f>
        <v>0</v>
      </c>
      <c r="J259" s="493"/>
      <c r="K259" s="493">
        <f t="shared" ref="K259:K274" si="59">TRUNC(C259*J259,0)</f>
        <v>0</v>
      </c>
      <c r="L259" s="494"/>
      <c r="N259" s="546"/>
      <c r="O259" s="573" t="s">
        <v>44</v>
      </c>
      <c r="P259" s="574"/>
      <c r="Q259" s="575"/>
      <c r="R259" s="576"/>
      <c r="S259" s="505">
        <f>SUM(S255:S256)</f>
        <v>100455</v>
      </c>
      <c r="T259" s="505"/>
      <c r="U259" s="505">
        <f>SUM(U255:U256)</f>
        <v>0</v>
      </c>
      <c r="V259" s="505"/>
      <c r="W259" s="505">
        <f>SUM(W255:W256)</f>
        <v>100455</v>
      </c>
      <c r="X259" s="577"/>
    </row>
    <row r="260" spans="1:24" ht="20.100000000000001" customHeight="1">
      <c r="A260" s="537" t="s">
        <v>242</v>
      </c>
      <c r="B260" s="491"/>
      <c r="C260" s="501"/>
      <c r="D260" s="492" t="s">
        <v>269</v>
      </c>
      <c r="E260" s="493">
        <f t="shared" si="56"/>
        <v>0</v>
      </c>
      <c r="F260" s="493">
        <f>단가표!E7</f>
        <v>235459</v>
      </c>
      <c r="G260" s="493">
        <f t="shared" si="57"/>
        <v>0</v>
      </c>
      <c r="H260" s="493"/>
      <c r="I260" s="493">
        <f t="shared" si="58"/>
        <v>0</v>
      </c>
      <c r="J260" s="493"/>
      <c r="K260" s="493">
        <f t="shared" si="59"/>
        <v>0</v>
      </c>
      <c r="L260" s="494"/>
      <c r="N260" s="546"/>
    </row>
    <row r="261" spans="1:24" ht="20.100000000000001" customHeight="1">
      <c r="A261" s="537" t="s">
        <v>224</v>
      </c>
      <c r="B261" s="491"/>
      <c r="C261" s="501"/>
      <c r="D261" s="492" t="s">
        <v>269</v>
      </c>
      <c r="E261" s="493">
        <f t="shared" si="56"/>
        <v>0</v>
      </c>
      <c r="F261" s="493">
        <f>단가표!E8</f>
        <v>250087</v>
      </c>
      <c r="G261" s="493">
        <f t="shared" si="57"/>
        <v>0</v>
      </c>
      <c r="H261" s="493"/>
      <c r="I261" s="493">
        <f t="shared" si="58"/>
        <v>0</v>
      </c>
      <c r="J261" s="493"/>
      <c r="K261" s="493">
        <f t="shared" si="59"/>
        <v>0</v>
      </c>
      <c r="L261" s="494"/>
      <c r="N261" s="546"/>
    </row>
    <row r="262" spans="1:24" ht="20.100000000000001" customHeight="1">
      <c r="A262" s="537" t="s">
        <v>145</v>
      </c>
      <c r="B262" s="491"/>
      <c r="C262" s="501">
        <f>0.82*0</f>
        <v>0</v>
      </c>
      <c r="D262" s="492" t="s">
        <v>269</v>
      </c>
      <c r="E262" s="493">
        <f t="shared" si="56"/>
        <v>0</v>
      </c>
      <c r="F262" s="493">
        <f>단가표!E9</f>
        <v>218142</v>
      </c>
      <c r="G262" s="493">
        <f t="shared" si="57"/>
        <v>0</v>
      </c>
      <c r="H262" s="493"/>
      <c r="I262" s="493">
        <f t="shared" si="58"/>
        <v>0</v>
      </c>
      <c r="J262" s="493"/>
      <c r="K262" s="493">
        <f t="shared" si="59"/>
        <v>0</v>
      </c>
      <c r="L262" s="494"/>
      <c r="N262" s="546"/>
    </row>
    <row r="263" spans="1:24" ht="20.100000000000001" customHeight="1">
      <c r="A263" s="537" t="s">
        <v>681</v>
      </c>
      <c r="B263" s="491"/>
      <c r="C263" s="501"/>
      <c r="D263" s="492" t="s">
        <v>269</v>
      </c>
      <c r="E263" s="493">
        <f t="shared" si="56"/>
        <v>0</v>
      </c>
      <c r="F263" s="493"/>
      <c r="G263" s="493">
        <f t="shared" si="57"/>
        <v>0</v>
      </c>
      <c r="H263" s="493"/>
      <c r="I263" s="493">
        <f t="shared" si="58"/>
        <v>0</v>
      </c>
      <c r="J263" s="493">
        <f>단가표!E12</f>
        <v>232562</v>
      </c>
      <c r="K263" s="493">
        <f t="shared" si="59"/>
        <v>0</v>
      </c>
      <c r="L263" s="494"/>
      <c r="N263" s="546"/>
    </row>
    <row r="264" spans="1:24" ht="20.100000000000001" customHeight="1">
      <c r="A264" s="537" t="s">
        <v>134</v>
      </c>
      <c r="B264" s="491"/>
      <c r="C264" s="501"/>
      <c r="D264" s="492" t="s">
        <v>269</v>
      </c>
      <c r="E264" s="493">
        <f t="shared" si="56"/>
        <v>0</v>
      </c>
      <c r="F264" s="493"/>
      <c r="G264" s="493">
        <f t="shared" si="57"/>
        <v>0</v>
      </c>
      <c r="H264" s="493"/>
      <c r="I264" s="493">
        <f t="shared" si="58"/>
        <v>0</v>
      </c>
      <c r="J264" s="493">
        <f>단가표!E14</f>
        <v>226122</v>
      </c>
      <c r="K264" s="493">
        <f t="shared" si="59"/>
        <v>0</v>
      </c>
      <c r="L264" s="494"/>
      <c r="N264" s="546"/>
    </row>
    <row r="265" spans="1:24" ht="20.100000000000001" customHeight="1">
      <c r="A265" s="537" t="s">
        <v>223</v>
      </c>
      <c r="B265" s="491"/>
      <c r="C265" s="501">
        <f>0.82*0</f>
        <v>0</v>
      </c>
      <c r="D265" s="492" t="s">
        <v>269</v>
      </c>
      <c r="E265" s="493">
        <f t="shared" si="56"/>
        <v>0</v>
      </c>
      <c r="F265" s="493"/>
      <c r="G265" s="493">
        <f t="shared" si="57"/>
        <v>0</v>
      </c>
      <c r="H265" s="493"/>
      <c r="I265" s="493">
        <f t="shared" si="58"/>
        <v>0</v>
      </c>
      <c r="J265" s="493">
        <f>단가표!E15</f>
        <v>172068</v>
      </c>
      <c r="K265" s="493">
        <f t="shared" si="59"/>
        <v>0</v>
      </c>
      <c r="L265" s="494"/>
      <c r="N265" s="546"/>
    </row>
    <row r="266" spans="1:24" ht="20.100000000000001" customHeight="1">
      <c r="A266" s="533" t="s">
        <v>682</v>
      </c>
      <c r="B266" s="491"/>
      <c r="C266" s="501"/>
      <c r="D266" s="492"/>
      <c r="E266" s="493">
        <f t="shared" si="56"/>
        <v>0</v>
      </c>
      <c r="F266" s="493"/>
      <c r="G266" s="493">
        <f t="shared" si="57"/>
        <v>0</v>
      </c>
      <c r="H266" s="493"/>
      <c r="I266" s="493">
        <f t="shared" si="58"/>
        <v>0</v>
      </c>
      <c r="J266" s="493"/>
      <c r="K266" s="493">
        <f t="shared" si="59"/>
        <v>0</v>
      </c>
      <c r="L266" s="494"/>
      <c r="N266" s="546"/>
    </row>
    <row r="267" spans="1:24" ht="20.100000000000001" customHeight="1">
      <c r="A267" s="537" t="s">
        <v>738</v>
      </c>
      <c r="B267" s="491" t="s">
        <v>739</v>
      </c>
      <c r="C267" s="490">
        <v>1</v>
      </c>
      <c r="D267" s="492" t="s">
        <v>270</v>
      </c>
      <c r="E267" s="493">
        <f t="shared" si="56"/>
        <v>1285</v>
      </c>
      <c r="F267" s="493"/>
      <c r="G267" s="493">
        <f t="shared" si="57"/>
        <v>0</v>
      </c>
      <c r="H267" s="493">
        <v>1285</v>
      </c>
      <c r="I267" s="493">
        <f t="shared" si="58"/>
        <v>1285</v>
      </c>
      <c r="J267" s="493"/>
      <c r="K267" s="493">
        <f t="shared" si="59"/>
        <v>0</v>
      </c>
      <c r="L267" s="494"/>
      <c r="N267" s="546"/>
    </row>
    <row r="268" spans="1:24" ht="20.100000000000001" customHeight="1">
      <c r="A268" s="537"/>
      <c r="B268" s="491"/>
      <c r="C268" s="490"/>
      <c r="D268" s="492"/>
      <c r="E268" s="493">
        <f t="shared" si="56"/>
        <v>0</v>
      </c>
      <c r="F268" s="493"/>
      <c r="G268" s="493">
        <f t="shared" si="57"/>
        <v>0</v>
      </c>
      <c r="H268" s="493"/>
      <c r="I268" s="493">
        <f t="shared" si="58"/>
        <v>0</v>
      </c>
      <c r="J268" s="493"/>
      <c r="K268" s="493">
        <f t="shared" si="59"/>
        <v>0</v>
      </c>
      <c r="L268" s="494"/>
      <c r="N268" s="546"/>
    </row>
    <row r="269" spans="1:24" ht="20.100000000000001" customHeight="1">
      <c r="A269" s="537"/>
      <c r="B269" s="491"/>
      <c r="C269" s="490"/>
      <c r="D269" s="492"/>
      <c r="E269" s="493">
        <f t="shared" si="56"/>
        <v>0</v>
      </c>
      <c r="F269" s="493"/>
      <c r="G269" s="493">
        <f t="shared" si="57"/>
        <v>0</v>
      </c>
      <c r="H269" s="493"/>
      <c r="I269" s="493">
        <f t="shared" si="58"/>
        <v>0</v>
      </c>
      <c r="J269" s="493"/>
      <c r="K269" s="493">
        <f t="shared" si="59"/>
        <v>0</v>
      </c>
      <c r="L269" s="494"/>
      <c r="N269" s="546"/>
    </row>
    <row r="270" spans="1:24" ht="20.100000000000001" customHeight="1">
      <c r="A270" s="537"/>
      <c r="B270" s="491"/>
      <c r="C270" s="490"/>
      <c r="D270" s="492"/>
      <c r="E270" s="493">
        <f t="shared" si="56"/>
        <v>0</v>
      </c>
      <c r="F270" s="493"/>
      <c r="G270" s="493">
        <f t="shared" si="57"/>
        <v>0</v>
      </c>
      <c r="H270" s="493"/>
      <c r="I270" s="493">
        <f t="shared" si="58"/>
        <v>0</v>
      </c>
      <c r="J270" s="493"/>
      <c r="K270" s="493">
        <f t="shared" si="59"/>
        <v>0</v>
      </c>
      <c r="L270" s="494"/>
      <c r="N270" s="546"/>
    </row>
    <row r="271" spans="1:24" ht="20.100000000000001" customHeight="1">
      <c r="A271" s="533" t="s">
        <v>689</v>
      </c>
      <c r="B271" s="491"/>
      <c r="C271" s="490"/>
      <c r="D271" s="492"/>
      <c r="E271" s="493">
        <f t="shared" si="56"/>
        <v>0</v>
      </c>
      <c r="F271" s="493"/>
      <c r="G271" s="493">
        <f t="shared" si="57"/>
        <v>0</v>
      </c>
      <c r="H271" s="493"/>
      <c r="I271" s="493">
        <f t="shared" si="58"/>
        <v>0</v>
      </c>
      <c r="J271" s="493"/>
      <c r="K271" s="493">
        <f t="shared" si="59"/>
        <v>0</v>
      </c>
      <c r="L271" s="494"/>
      <c r="N271" s="546"/>
    </row>
    <row r="272" spans="1:24" ht="20.100000000000001" customHeight="1">
      <c r="A272" s="537" t="s">
        <v>659</v>
      </c>
      <c r="B272" s="491"/>
      <c r="C272" s="490">
        <v>1</v>
      </c>
      <c r="D272" s="492" t="s">
        <v>105</v>
      </c>
      <c r="E272" s="493">
        <f t="shared" si="56"/>
        <v>109400</v>
      </c>
      <c r="F272" s="493"/>
      <c r="G272" s="493">
        <f t="shared" si="57"/>
        <v>0</v>
      </c>
      <c r="H272" s="493"/>
      <c r="I272" s="493">
        <f t="shared" si="58"/>
        <v>0</v>
      </c>
      <c r="J272" s="493">
        <f>단가표!E29</f>
        <v>109400</v>
      </c>
      <c r="K272" s="493">
        <f>TRUNC(C272*J272,0)</f>
        <v>109400</v>
      </c>
      <c r="L272" s="494"/>
      <c r="N272" s="546"/>
    </row>
    <row r="273" spans="1:24" ht="20.100000000000001" customHeight="1">
      <c r="A273" s="537" t="s">
        <v>740</v>
      </c>
      <c r="B273" s="491"/>
      <c r="C273" s="578">
        <f>C262</f>
        <v>0</v>
      </c>
      <c r="D273" s="492" t="s">
        <v>741</v>
      </c>
      <c r="E273" s="493">
        <f t="shared" si="56"/>
        <v>0</v>
      </c>
      <c r="F273" s="493"/>
      <c r="G273" s="493">
        <f t="shared" si="57"/>
        <v>0</v>
      </c>
      <c r="H273" s="493"/>
      <c r="I273" s="493">
        <f t="shared" si="58"/>
        <v>0</v>
      </c>
      <c r="J273" s="493">
        <f>단가입력!B18</f>
        <v>45118</v>
      </c>
      <c r="K273" s="493">
        <f t="shared" si="59"/>
        <v>0</v>
      </c>
      <c r="L273" s="494"/>
      <c r="N273" s="546"/>
    </row>
    <row r="274" spans="1:24" ht="20.100000000000001" customHeight="1">
      <c r="A274" s="537"/>
      <c r="B274" s="491"/>
      <c r="C274" s="490"/>
      <c r="D274" s="492"/>
      <c r="E274" s="493">
        <f t="shared" si="56"/>
        <v>0</v>
      </c>
      <c r="F274" s="493"/>
      <c r="G274" s="493">
        <f t="shared" si="57"/>
        <v>0</v>
      </c>
      <c r="H274" s="493"/>
      <c r="I274" s="493">
        <f t="shared" si="58"/>
        <v>0</v>
      </c>
      <c r="J274" s="493"/>
      <c r="K274" s="493">
        <f t="shared" si="59"/>
        <v>0</v>
      </c>
      <c r="L274" s="494"/>
      <c r="N274" s="546"/>
    </row>
    <row r="275" spans="1:24" ht="20.100000000000001" customHeight="1">
      <c r="A275" s="541" t="s">
        <v>690</v>
      </c>
      <c r="B275" s="542"/>
      <c r="C275" s="543"/>
      <c r="D275" s="541"/>
      <c r="E275" s="544">
        <f>SUBTOTAL(9,E256:E274)</f>
        <v>110685</v>
      </c>
      <c r="F275" s="544"/>
      <c r="G275" s="544">
        <f>SUBTOTAL(9,G256:G274)</f>
        <v>0</v>
      </c>
      <c r="H275" s="544"/>
      <c r="I275" s="544">
        <f>SUBTOTAL(9,I256:I274)</f>
        <v>1285</v>
      </c>
      <c r="J275" s="544"/>
      <c r="K275" s="544">
        <f>SUBTOTAL(9,K256:K274)</f>
        <v>109400</v>
      </c>
      <c r="L275" s="484"/>
      <c r="M275" s="545"/>
      <c r="N275" s="546"/>
    </row>
    <row r="276" spans="1:24" ht="20.100000000000001" customHeight="1">
      <c r="A276" s="2026" t="s">
        <v>742</v>
      </c>
      <c r="B276" s="1999"/>
      <c r="C276" s="1999"/>
      <c r="D276" s="1999"/>
      <c r="E276" s="1999"/>
      <c r="F276" s="1999"/>
      <c r="G276" s="1999"/>
      <c r="H276" s="1999"/>
      <c r="I276" s="1999"/>
      <c r="J276" s="1999"/>
      <c r="K276" s="1999"/>
      <c r="L276" s="2027"/>
      <c r="M276" s="459"/>
      <c r="N276" s="460"/>
    </row>
    <row r="277" spans="1:24" ht="20.100000000000001" customHeight="1">
      <c r="A277" s="547" t="s">
        <v>743</v>
      </c>
      <c r="B277" s="516"/>
      <c r="C277" s="517"/>
      <c r="D277" s="465"/>
      <c r="E277" s="516"/>
      <c r="F277" s="516"/>
      <c r="G277" s="516"/>
      <c r="H277" s="516"/>
      <c r="I277" s="516"/>
      <c r="J277" s="516"/>
      <c r="K277" s="516"/>
      <c r="L277" s="518">
        <f>C284</f>
        <v>0.61079982625000007</v>
      </c>
      <c r="M277" s="519"/>
    </row>
    <row r="278" spans="1:24" ht="20.100000000000001" customHeight="1">
      <c r="A278" s="2036" t="s">
        <v>646</v>
      </c>
      <c r="B278" s="2025" t="s">
        <v>647</v>
      </c>
      <c r="C278" s="2037" t="s">
        <v>118</v>
      </c>
      <c r="D278" s="2036" t="s">
        <v>95</v>
      </c>
      <c r="E278" s="2025" t="s">
        <v>648</v>
      </c>
      <c r="F278" s="2038" t="s">
        <v>641</v>
      </c>
      <c r="G278" s="2038"/>
      <c r="H278" s="2038" t="s">
        <v>643</v>
      </c>
      <c r="I278" s="2038"/>
      <c r="J278" s="2038"/>
      <c r="K278" s="2038"/>
      <c r="L278" s="2025" t="s">
        <v>649</v>
      </c>
      <c r="N278" s="467"/>
    </row>
    <row r="279" spans="1:24" ht="20.100000000000001" customHeight="1">
      <c r="A279" s="2036"/>
      <c r="B279" s="2025"/>
      <c r="C279" s="2037"/>
      <c r="D279" s="2036"/>
      <c r="E279" s="2025"/>
      <c r="F279" s="2025" t="s">
        <v>650</v>
      </c>
      <c r="G279" s="2025"/>
      <c r="H279" s="2025" t="s">
        <v>122</v>
      </c>
      <c r="I279" s="2025"/>
      <c r="J279" s="2025" t="s">
        <v>651</v>
      </c>
      <c r="K279" s="2025"/>
      <c r="L279" s="2025"/>
      <c r="N279" s="467"/>
    </row>
    <row r="280" spans="1:24" ht="20.100000000000001" customHeight="1">
      <c r="A280" s="2036"/>
      <c r="B280" s="2025"/>
      <c r="C280" s="2037"/>
      <c r="D280" s="2036"/>
      <c r="E280" s="2025"/>
      <c r="F280" s="494" t="s">
        <v>125</v>
      </c>
      <c r="G280" s="494" t="s">
        <v>126</v>
      </c>
      <c r="H280" s="494" t="s">
        <v>125</v>
      </c>
      <c r="I280" s="494" t="s">
        <v>126</v>
      </c>
      <c r="J280" s="494" t="s">
        <v>125</v>
      </c>
      <c r="K280" s="494" t="s">
        <v>126</v>
      </c>
      <c r="L280" s="2025"/>
      <c r="N280" s="467"/>
    </row>
    <row r="281" spans="1:24" ht="20.100000000000001" customHeight="1">
      <c r="A281" s="533" t="s">
        <v>674</v>
      </c>
      <c r="B281" s="491"/>
      <c r="C281" s="501"/>
      <c r="D281" s="492"/>
      <c r="E281" s="493">
        <f>SUM(G281,I281,K281)</f>
        <v>0</v>
      </c>
      <c r="F281" s="493"/>
      <c r="G281" s="493">
        <f>TRUNC(C281*F281,0)</f>
        <v>0</v>
      </c>
      <c r="H281" s="493"/>
      <c r="I281" s="493">
        <f>TRUNC(C281*H281,0)</f>
        <v>0</v>
      </c>
      <c r="J281" s="493"/>
      <c r="K281" s="493">
        <f>TRUNC(C281*J281,0)</f>
        <v>0</v>
      </c>
      <c r="L281" s="494" t="s">
        <v>675</v>
      </c>
      <c r="N281" s="495"/>
      <c r="O281" s="527" t="s">
        <v>669</v>
      </c>
      <c r="P281" s="528" t="s">
        <v>744</v>
      </c>
      <c r="Q281" s="555"/>
      <c r="R281" s="529"/>
      <c r="S281" s="530"/>
      <c r="T281" s="530"/>
      <c r="U281" s="530"/>
      <c r="V281" s="530"/>
      <c r="W281" s="560">
        <v>3</v>
      </c>
      <c r="X281" s="532" t="s">
        <v>673</v>
      </c>
    </row>
    <row r="282" spans="1:24" ht="20.100000000000001" customHeight="1">
      <c r="A282" s="537" t="s">
        <v>143</v>
      </c>
      <c r="B282" s="491"/>
      <c r="C282" s="501">
        <f>0.1*$M$57</f>
        <v>4.8863986100000006E-2</v>
      </c>
      <c r="D282" s="492" t="s">
        <v>269</v>
      </c>
      <c r="E282" s="493">
        <f>SUM(G282,I282,K282)</f>
        <v>18243</v>
      </c>
      <c r="F282" s="493">
        <f>단가표!E4</f>
        <v>373353</v>
      </c>
      <c r="G282" s="493">
        <f>TRUNC(C282*F282,0)</f>
        <v>18243</v>
      </c>
      <c r="H282" s="493"/>
      <c r="I282" s="493">
        <f>TRUNC(C282*H282,0)</f>
        <v>0</v>
      </c>
      <c r="J282" s="493"/>
      <c r="K282" s="493">
        <f>TRUNC(C282*J282,0)</f>
        <v>0</v>
      </c>
      <c r="L282" s="494"/>
      <c r="N282" s="495"/>
      <c r="O282" s="496" t="s">
        <v>676</v>
      </c>
      <c r="P282" s="497"/>
      <c r="Q282" s="534">
        <f>TRUNC(W281*Z56,2)</f>
        <v>1.8</v>
      </c>
      <c r="R282" s="498" t="s">
        <v>69</v>
      </c>
      <c r="S282" s="499">
        <f>+U282+W282</f>
        <v>417195</v>
      </c>
      <c r="T282" s="499">
        <f>T157</f>
        <v>231775</v>
      </c>
      <c r="U282" s="499">
        <f>TRUNC($Q282*T282)</f>
        <v>417195</v>
      </c>
      <c r="V282" s="499"/>
      <c r="W282" s="499"/>
      <c r="X282" s="535"/>
    </row>
    <row r="283" spans="1:24" ht="20.100000000000001" customHeight="1">
      <c r="A283" s="537" t="s">
        <v>144</v>
      </c>
      <c r="B283" s="491"/>
      <c r="C283" s="501">
        <v>0</v>
      </c>
      <c r="D283" s="492" t="s">
        <v>269</v>
      </c>
      <c r="E283" s="493">
        <f t="shared" ref="E283:E299" si="60">SUM(G283,I283,K283)</f>
        <v>0</v>
      </c>
      <c r="F283" s="493">
        <f>단가표!E5</f>
        <v>310884</v>
      </c>
      <c r="G283" s="493">
        <f>TRUNC(C283*F283,0)</f>
        <v>0</v>
      </c>
      <c r="H283" s="493"/>
      <c r="I283" s="493">
        <f>TRUNC(C283*H283,0)</f>
        <v>0</v>
      </c>
      <c r="J283" s="493"/>
      <c r="K283" s="493">
        <f>TRUNC(C283*J283,0)</f>
        <v>0</v>
      </c>
      <c r="L283" s="494"/>
      <c r="N283" s="495"/>
      <c r="O283" s="496" t="s">
        <v>678</v>
      </c>
      <c r="P283" s="497"/>
      <c r="Q283" s="534">
        <f>W$281</f>
        <v>3</v>
      </c>
      <c r="R283" s="498" t="s">
        <v>269</v>
      </c>
      <c r="S283" s="499">
        <f>+U283+W283</f>
        <v>445530</v>
      </c>
      <c r="T283" s="499"/>
      <c r="U283" s="499"/>
      <c r="V283" s="499">
        <v>148510</v>
      </c>
      <c r="W283" s="499">
        <f>TRUNC($Q283*V283)</f>
        <v>445530</v>
      </c>
      <c r="X283" s="535"/>
    </row>
    <row r="284" spans="1:24" ht="20.100000000000001" customHeight="1">
      <c r="A284" s="537" t="s">
        <v>136</v>
      </c>
      <c r="B284" s="491"/>
      <c r="C284" s="501">
        <f>1.25*$M$57</f>
        <v>0.61079982625000007</v>
      </c>
      <c r="D284" s="492" t="s">
        <v>269</v>
      </c>
      <c r="E284" s="493">
        <f t="shared" si="60"/>
        <v>180270</v>
      </c>
      <c r="F284" s="493">
        <f>단가표!E6</f>
        <v>295138</v>
      </c>
      <c r="G284" s="493">
        <f t="shared" ref="G284:G299" si="61">TRUNC(C284*F284,0)</f>
        <v>180270</v>
      </c>
      <c r="H284" s="493"/>
      <c r="I284" s="493">
        <f t="shared" ref="I284:I299" si="62">TRUNC(C284*H284,0)</f>
        <v>0</v>
      </c>
      <c r="J284" s="493"/>
      <c r="K284" s="493">
        <f t="shared" ref="K284:K299" si="63">TRUNC(C284*J284,0)</f>
        <v>0</v>
      </c>
      <c r="L284" s="494"/>
      <c r="N284" s="495"/>
      <c r="O284" s="496" t="s">
        <v>745</v>
      </c>
      <c r="P284" s="497"/>
      <c r="Q284" s="534">
        <v>1</v>
      </c>
      <c r="R284" s="498" t="s">
        <v>528</v>
      </c>
      <c r="S284" s="499">
        <f>+U284+W284</f>
        <v>100000</v>
      </c>
      <c r="T284" s="499"/>
      <c r="U284" s="499"/>
      <c r="V284" s="499">
        <v>100000</v>
      </c>
      <c r="W284" s="499">
        <f>TRUNC($Q284*V284)</f>
        <v>100000</v>
      </c>
      <c r="X284" s="535"/>
    </row>
    <row r="285" spans="1:24" ht="20.100000000000001" customHeight="1">
      <c r="A285" s="537" t="s">
        <v>242</v>
      </c>
      <c r="B285" s="491"/>
      <c r="C285" s="501">
        <f>0.75*$M$57</f>
        <v>0.36647989575000001</v>
      </c>
      <c r="D285" s="492" t="s">
        <v>269</v>
      </c>
      <c r="E285" s="493">
        <f t="shared" si="60"/>
        <v>86290</v>
      </c>
      <c r="F285" s="493">
        <f>단가표!E7</f>
        <v>235459</v>
      </c>
      <c r="G285" s="493">
        <f t="shared" si="61"/>
        <v>86290</v>
      </c>
      <c r="H285" s="493"/>
      <c r="I285" s="493">
        <f t="shared" si="62"/>
        <v>0</v>
      </c>
      <c r="J285" s="493"/>
      <c r="K285" s="493">
        <f t="shared" si="63"/>
        <v>0</v>
      </c>
      <c r="L285" s="494"/>
      <c r="N285" s="495"/>
      <c r="O285" s="502" t="s">
        <v>44</v>
      </c>
      <c r="P285" s="503"/>
      <c r="Q285" s="539"/>
      <c r="R285" s="504"/>
      <c r="S285" s="505">
        <f>SUM(S282:S284)</f>
        <v>962725</v>
      </c>
      <c r="T285" s="505"/>
      <c r="U285" s="505">
        <f>SUM(U282:U284)</f>
        <v>417195</v>
      </c>
      <c r="V285" s="505"/>
      <c r="W285" s="505">
        <f>SUM(W282:W284)</f>
        <v>545530</v>
      </c>
      <c r="X285" s="540" t="s">
        <v>746</v>
      </c>
    </row>
    <row r="286" spans="1:24" ht="20.100000000000001" customHeight="1">
      <c r="A286" s="537" t="s">
        <v>224</v>
      </c>
      <c r="B286" s="491"/>
      <c r="C286" s="501">
        <v>0</v>
      </c>
      <c r="D286" s="492" t="s">
        <v>269</v>
      </c>
      <c r="E286" s="493">
        <f t="shared" si="60"/>
        <v>0</v>
      </c>
      <c r="F286" s="493">
        <f>단가표!E8</f>
        <v>250087</v>
      </c>
      <c r="G286" s="493">
        <f t="shared" si="61"/>
        <v>0</v>
      </c>
      <c r="H286" s="493"/>
      <c r="I286" s="493">
        <f t="shared" si="62"/>
        <v>0</v>
      </c>
      <c r="J286" s="493"/>
      <c r="K286" s="493">
        <f t="shared" si="63"/>
        <v>0</v>
      </c>
      <c r="L286" s="494"/>
      <c r="N286" s="495"/>
    </row>
    <row r="287" spans="1:24" ht="20.100000000000001" customHeight="1">
      <c r="A287" s="537" t="s">
        <v>145</v>
      </c>
      <c r="B287" s="491"/>
      <c r="C287" s="501">
        <v>0</v>
      </c>
      <c r="D287" s="492" t="s">
        <v>269</v>
      </c>
      <c r="E287" s="493">
        <f t="shared" si="60"/>
        <v>0</v>
      </c>
      <c r="F287" s="493">
        <f>단가표!E9</f>
        <v>218142</v>
      </c>
      <c r="G287" s="493">
        <f t="shared" si="61"/>
        <v>0</v>
      </c>
      <c r="H287" s="493"/>
      <c r="I287" s="493">
        <f t="shared" si="62"/>
        <v>0</v>
      </c>
      <c r="J287" s="493"/>
      <c r="K287" s="493">
        <f t="shared" si="63"/>
        <v>0</v>
      </c>
      <c r="L287" s="494"/>
      <c r="N287" s="495"/>
    </row>
    <row r="288" spans="1:24" ht="20.100000000000001" customHeight="1">
      <c r="A288" s="537" t="s">
        <v>681</v>
      </c>
      <c r="B288" s="491"/>
      <c r="C288" s="501"/>
      <c r="D288" s="492" t="s">
        <v>269</v>
      </c>
      <c r="E288" s="493">
        <f t="shared" si="60"/>
        <v>0</v>
      </c>
      <c r="F288" s="493"/>
      <c r="G288" s="493">
        <f t="shared" si="61"/>
        <v>0</v>
      </c>
      <c r="H288" s="493"/>
      <c r="I288" s="493">
        <f t="shared" si="62"/>
        <v>0</v>
      </c>
      <c r="J288" s="493">
        <f>단가표!E12</f>
        <v>232562</v>
      </c>
      <c r="K288" s="493">
        <f t="shared" si="63"/>
        <v>0</v>
      </c>
      <c r="L288" s="494"/>
      <c r="N288" s="495"/>
    </row>
    <row r="289" spans="1:14" ht="20.100000000000001" customHeight="1">
      <c r="A289" s="537" t="s">
        <v>134</v>
      </c>
      <c r="B289" s="491"/>
      <c r="C289" s="501"/>
      <c r="D289" s="492" t="s">
        <v>269</v>
      </c>
      <c r="E289" s="493">
        <f t="shared" si="60"/>
        <v>0</v>
      </c>
      <c r="F289" s="493"/>
      <c r="G289" s="493">
        <f t="shared" si="61"/>
        <v>0</v>
      </c>
      <c r="H289" s="493"/>
      <c r="I289" s="493">
        <f t="shared" si="62"/>
        <v>0</v>
      </c>
      <c r="J289" s="493">
        <f>단가표!E14</f>
        <v>226122</v>
      </c>
      <c r="K289" s="493">
        <f t="shared" si="63"/>
        <v>0</v>
      </c>
      <c r="L289" s="494"/>
      <c r="N289" s="495"/>
    </row>
    <row r="290" spans="1:14" ht="20.100000000000001" customHeight="1">
      <c r="A290" s="537" t="s">
        <v>223</v>
      </c>
      <c r="B290" s="491"/>
      <c r="C290" s="501"/>
      <c r="D290" s="492" t="s">
        <v>269</v>
      </c>
      <c r="E290" s="493">
        <f t="shared" si="60"/>
        <v>0</v>
      </c>
      <c r="F290" s="493"/>
      <c r="G290" s="493">
        <f t="shared" si="61"/>
        <v>0</v>
      </c>
      <c r="H290" s="493"/>
      <c r="I290" s="493">
        <f t="shared" si="62"/>
        <v>0</v>
      </c>
      <c r="J290" s="493">
        <f>단가표!E15</f>
        <v>172068</v>
      </c>
      <c r="K290" s="493">
        <f t="shared" si="63"/>
        <v>0</v>
      </c>
      <c r="L290" s="494"/>
      <c r="N290" s="495"/>
    </row>
    <row r="291" spans="1:14" ht="20.100000000000001" customHeight="1">
      <c r="A291" s="533" t="s">
        <v>682</v>
      </c>
      <c r="B291" s="491"/>
      <c r="C291" s="501"/>
      <c r="D291" s="492"/>
      <c r="E291" s="493">
        <f t="shared" si="60"/>
        <v>0</v>
      </c>
      <c r="F291" s="493"/>
      <c r="G291" s="493">
        <f t="shared" si="61"/>
        <v>0</v>
      </c>
      <c r="H291" s="493"/>
      <c r="I291" s="493">
        <f t="shared" si="62"/>
        <v>0</v>
      </c>
      <c r="J291" s="493"/>
      <c r="K291" s="493">
        <f t="shared" si="63"/>
        <v>0</v>
      </c>
      <c r="L291" s="494"/>
      <c r="N291" s="495"/>
    </row>
    <row r="292" spans="1:14" ht="20.100000000000001" customHeight="1">
      <c r="A292" s="537"/>
      <c r="B292" s="491"/>
      <c r="C292" s="501"/>
      <c r="D292" s="492"/>
      <c r="E292" s="493">
        <f t="shared" si="60"/>
        <v>0</v>
      </c>
      <c r="F292" s="493"/>
      <c r="G292" s="493">
        <f t="shared" si="61"/>
        <v>0</v>
      </c>
      <c r="H292" s="493"/>
      <c r="I292" s="493">
        <f t="shared" si="62"/>
        <v>0</v>
      </c>
      <c r="J292" s="493"/>
      <c r="K292" s="493">
        <f t="shared" si="63"/>
        <v>0</v>
      </c>
      <c r="L292" s="494"/>
      <c r="N292" s="495"/>
    </row>
    <row r="293" spans="1:14" ht="20.100000000000001" customHeight="1">
      <c r="A293" s="537"/>
      <c r="B293" s="491"/>
      <c r="C293" s="501"/>
      <c r="D293" s="492"/>
      <c r="E293" s="493">
        <f t="shared" si="60"/>
        <v>0</v>
      </c>
      <c r="F293" s="493"/>
      <c r="G293" s="493">
        <f t="shared" si="61"/>
        <v>0</v>
      </c>
      <c r="H293" s="493"/>
      <c r="I293" s="493">
        <f t="shared" si="62"/>
        <v>0</v>
      </c>
      <c r="J293" s="493"/>
      <c r="K293" s="493">
        <f t="shared" si="63"/>
        <v>0</v>
      </c>
      <c r="L293" s="494"/>
      <c r="N293" s="495"/>
    </row>
    <row r="294" spans="1:14" ht="20.100000000000001" customHeight="1">
      <c r="A294" s="537"/>
      <c r="B294" s="491"/>
      <c r="C294" s="501"/>
      <c r="D294" s="492"/>
      <c r="E294" s="493">
        <f t="shared" si="60"/>
        <v>0</v>
      </c>
      <c r="F294" s="493"/>
      <c r="G294" s="493">
        <f t="shared" si="61"/>
        <v>0</v>
      </c>
      <c r="H294" s="493"/>
      <c r="I294" s="493">
        <f t="shared" si="62"/>
        <v>0</v>
      </c>
      <c r="J294" s="493"/>
      <c r="K294" s="493">
        <f t="shared" si="63"/>
        <v>0</v>
      </c>
      <c r="L294" s="494"/>
      <c r="N294" s="495"/>
    </row>
    <row r="295" spans="1:14" ht="20.100000000000001" customHeight="1">
      <c r="A295" s="537"/>
      <c r="B295" s="491"/>
      <c r="C295" s="501"/>
      <c r="D295" s="492"/>
      <c r="E295" s="493">
        <f t="shared" si="60"/>
        <v>0</v>
      </c>
      <c r="F295" s="493"/>
      <c r="G295" s="493">
        <f t="shared" si="61"/>
        <v>0</v>
      </c>
      <c r="H295" s="493"/>
      <c r="I295" s="493">
        <f t="shared" si="62"/>
        <v>0</v>
      </c>
      <c r="J295" s="493"/>
      <c r="K295" s="493">
        <f t="shared" si="63"/>
        <v>0</v>
      </c>
      <c r="L295" s="494"/>
      <c r="N295" s="495"/>
    </row>
    <row r="296" spans="1:14" ht="20.100000000000001" customHeight="1">
      <c r="A296" s="533" t="s">
        <v>689</v>
      </c>
      <c r="B296" s="491"/>
      <c r="C296" s="501"/>
      <c r="D296" s="492"/>
      <c r="E296" s="493">
        <f t="shared" si="60"/>
        <v>0</v>
      </c>
      <c r="F296" s="493"/>
      <c r="G296" s="493">
        <f t="shared" si="61"/>
        <v>0</v>
      </c>
      <c r="H296" s="493"/>
      <c r="I296" s="493">
        <f t="shared" si="62"/>
        <v>0</v>
      </c>
      <c r="J296" s="493"/>
      <c r="K296" s="493">
        <f t="shared" si="63"/>
        <v>0</v>
      </c>
      <c r="L296" s="494"/>
      <c r="N296" s="495"/>
    </row>
    <row r="297" spans="1:14" ht="20.100000000000001" customHeight="1">
      <c r="A297" s="537" t="s">
        <v>747</v>
      </c>
      <c r="B297" s="491"/>
      <c r="C297" s="490">
        <v>4</v>
      </c>
      <c r="D297" s="492" t="s">
        <v>351</v>
      </c>
      <c r="E297" s="493">
        <f t="shared" si="60"/>
        <v>40000</v>
      </c>
      <c r="F297" s="493"/>
      <c r="G297" s="493">
        <f t="shared" si="61"/>
        <v>0</v>
      </c>
      <c r="H297" s="493"/>
      <c r="I297" s="493">
        <f t="shared" si="62"/>
        <v>0</v>
      </c>
      <c r="J297" s="493">
        <v>10000</v>
      </c>
      <c r="K297" s="493">
        <f t="shared" si="63"/>
        <v>40000</v>
      </c>
      <c r="L297" s="494"/>
      <c r="N297" s="495"/>
    </row>
    <row r="298" spans="1:14" ht="20.100000000000001" customHeight="1">
      <c r="A298" s="537" t="s">
        <v>748</v>
      </c>
      <c r="B298" s="491" t="s">
        <v>271</v>
      </c>
      <c r="C298" s="578">
        <f>(50*4)/250</f>
        <v>0.8</v>
      </c>
      <c r="D298" s="492" t="s">
        <v>351</v>
      </c>
      <c r="E298" s="493">
        <f t="shared" si="60"/>
        <v>10432</v>
      </c>
      <c r="F298" s="493"/>
      <c r="G298" s="493">
        <f t="shared" si="61"/>
        <v>0</v>
      </c>
      <c r="H298" s="493">
        <v>13040</v>
      </c>
      <c r="I298" s="493">
        <f t="shared" si="62"/>
        <v>10432</v>
      </c>
      <c r="J298" s="493"/>
      <c r="K298" s="493">
        <f t="shared" si="63"/>
        <v>0</v>
      </c>
      <c r="L298" s="579" t="s">
        <v>749</v>
      </c>
      <c r="M298" s="495"/>
      <c r="N298" s="495"/>
    </row>
    <row r="299" spans="1:14" ht="20.100000000000001" customHeight="1">
      <c r="A299" s="537" t="s">
        <v>353</v>
      </c>
      <c r="B299" s="491" t="s">
        <v>750</v>
      </c>
      <c r="C299" s="501">
        <f>200/3000</f>
        <v>6.6666666666666666E-2</v>
      </c>
      <c r="D299" s="492" t="s">
        <v>270</v>
      </c>
      <c r="E299" s="493">
        <f t="shared" si="60"/>
        <v>18874</v>
      </c>
      <c r="F299" s="493"/>
      <c r="G299" s="493">
        <f t="shared" si="61"/>
        <v>0</v>
      </c>
      <c r="H299" s="493">
        <v>283110</v>
      </c>
      <c r="I299" s="493">
        <f t="shared" si="62"/>
        <v>18874</v>
      </c>
      <c r="J299" s="493"/>
      <c r="K299" s="493">
        <f t="shared" si="63"/>
        <v>0</v>
      </c>
      <c r="L299" s="579" t="s">
        <v>751</v>
      </c>
      <c r="M299" s="495"/>
      <c r="N299" s="495"/>
    </row>
    <row r="300" spans="1:14" ht="20.100000000000001" customHeight="1">
      <c r="A300" s="541" t="s">
        <v>690</v>
      </c>
      <c r="B300" s="542"/>
      <c r="C300" s="543"/>
      <c r="D300" s="541"/>
      <c r="E300" s="544">
        <f>SUBTOTAL(9,E281:E299)</f>
        <v>354109</v>
      </c>
      <c r="F300" s="544"/>
      <c r="G300" s="544">
        <f>SUBTOTAL(9,G281:G299)</f>
        <v>284803</v>
      </c>
      <c r="H300" s="544"/>
      <c r="I300" s="544">
        <f>SUBTOTAL(9,I281:I299)</f>
        <v>29306</v>
      </c>
      <c r="J300" s="544"/>
      <c r="K300" s="544">
        <f>SUBTOTAL(9,K281:K299)</f>
        <v>40000</v>
      </c>
      <c r="L300" s="484"/>
      <c r="M300" s="545"/>
      <c r="N300" s="546"/>
    </row>
    <row r="301" spans="1:14" ht="20.100000000000001" hidden="1" customHeight="1">
      <c r="A301" s="2026" t="s">
        <v>752</v>
      </c>
      <c r="B301" s="1999"/>
      <c r="C301" s="1999"/>
      <c r="D301" s="1999"/>
      <c r="E301" s="1999"/>
      <c r="F301" s="1999"/>
      <c r="G301" s="1999"/>
      <c r="H301" s="1999"/>
      <c r="I301" s="1999"/>
      <c r="J301" s="1999"/>
      <c r="K301" s="1999"/>
      <c r="L301" s="2027"/>
      <c r="M301" s="459"/>
    </row>
    <row r="302" spans="1:14" ht="20.100000000000001" hidden="1" customHeight="1">
      <c r="A302" s="547" t="s">
        <v>753</v>
      </c>
      <c r="B302" s="516"/>
      <c r="C302" s="517"/>
      <c r="D302" s="465"/>
      <c r="E302" s="516"/>
      <c r="F302" s="516"/>
      <c r="G302" s="516"/>
      <c r="H302" s="516"/>
      <c r="I302" s="516"/>
      <c r="J302" s="516"/>
      <c r="K302" s="516"/>
      <c r="L302" s="518">
        <f>C308</f>
        <v>0</v>
      </c>
      <c r="M302" s="519"/>
    </row>
    <row r="303" spans="1:14" ht="20.100000000000001" hidden="1" customHeight="1">
      <c r="A303" s="2197" t="s">
        <v>754</v>
      </c>
      <c r="B303" s="2030" t="s">
        <v>755</v>
      </c>
      <c r="C303" s="2032" t="s">
        <v>756</v>
      </c>
      <c r="D303" s="2034" t="s">
        <v>757</v>
      </c>
      <c r="E303" s="2030" t="s">
        <v>758</v>
      </c>
      <c r="F303" s="2020" t="s">
        <v>641</v>
      </c>
      <c r="G303" s="2022"/>
      <c r="H303" s="2020" t="s">
        <v>643</v>
      </c>
      <c r="I303" s="2021"/>
      <c r="J303" s="2021"/>
      <c r="K303" s="2022"/>
      <c r="L303" s="2196" t="s">
        <v>649</v>
      </c>
    </row>
    <row r="304" spans="1:14" ht="20.100000000000001" hidden="1" customHeight="1">
      <c r="A304" s="2029"/>
      <c r="B304" s="2031"/>
      <c r="C304" s="2033"/>
      <c r="D304" s="2035"/>
      <c r="E304" s="2031"/>
      <c r="F304" s="580" t="s">
        <v>125</v>
      </c>
      <c r="G304" s="580" t="s">
        <v>126</v>
      </c>
      <c r="H304" s="580" t="s">
        <v>125</v>
      </c>
      <c r="I304" s="580" t="s">
        <v>126</v>
      </c>
      <c r="J304" s="580" t="s">
        <v>125</v>
      </c>
      <c r="K304" s="580" t="s">
        <v>126</v>
      </c>
      <c r="L304" s="2024"/>
    </row>
    <row r="305" spans="1:12" ht="20.100000000000001" hidden="1" customHeight="1">
      <c r="A305" s="581" t="s">
        <v>208</v>
      </c>
      <c r="B305" s="582"/>
      <c r="C305" s="583"/>
      <c r="D305" s="584"/>
      <c r="E305" s="585"/>
      <c r="F305" s="585"/>
      <c r="G305" s="585"/>
      <c r="H305" s="585"/>
      <c r="I305" s="585"/>
      <c r="J305" s="585"/>
      <c r="K305" s="585"/>
      <c r="L305" s="586" t="s">
        <v>675</v>
      </c>
    </row>
    <row r="306" spans="1:12" ht="20.100000000000001" hidden="1" customHeight="1">
      <c r="A306" s="587" t="s">
        <v>210</v>
      </c>
      <c r="B306" s="588"/>
      <c r="C306" s="589"/>
      <c r="D306" s="498"/>
      <c r="E306" s="590"/>
      <c r="F306" s="590"/>
      <c r="G306" s="590"/>
      <c r="H306" s="590"/>
      <c r="I306" s="590"/>
      <c r="J306" s="590"/>
      <c r="K306" s="590"/>
      <c r="L306" s="591"/>
    </row>
    <row r="307" spans="1:12" ht="20.100000000000001" hidden="1" customHeight="1">
      <c r="A307" s="592" t="s">
        <v>759</v>
      </c>
      <c r="B307" s="593"/>
      <c r="C307" s="594"/>
      <c r="D307" s="595"/>
      <c r="E307" s="596"/>
      <c r="F307" s="596"/>
      <c r="G307" s="596"/>
      <c r="H307" s="596"/>
      <c r="I307" s="596"/>
      <c r="J307" s="596"/>
      <c r="K307" s="596"/>
      <c r="L307" s="597"/>
    </row>
    <row r="308" spans="1:12" ht="20.100000000000001" hidden="1" customHeight="1">
      <c r="A308" s="587" t="s">
        <v>760</v>
      </c>
      <c r="B308" s="588"/>
      <c r="C308" s="589"/>
      <c r="D308" s="498"/>
      <c r="E308" s="590"/>
      <c r="F308" s="590"/>
      <c r="G308" s="590"/>
      <c r="H308" s="590"/>
      <c r="I308" s="590"/>
      <c r="J308" s="590"/>
      <c r="K308" s="590"/>
      <c r="L308" s="598"/>
    </row>
    <row r="309" spans="1:12" ht="20.100000000000001" hidden="1" customHeight="1">
      <c r="A309" s="587" t="s">
        <v>761</v>
      </c>
      <c r="B309" s="588"/>
      <c r="C309" s="589"/>
      <c r="D309" s="498"/>
      <c r="E309" s="590"/>
      <c r="F309" s="590"/>
      <c r="G309" s="590"/>
      <c r="H309" s="590"/>
      <c r="I309" s="590"/>
      <c r="J309" s="590"/>
      <c r="K309" s="590"/>
      <c r="L309" s="598"/>
    </row>
    <row r="310" spans="1:12" ht="20.100000000000001" hidden="1" customHeight="1">
      <c r="A310" s="587" t="s">
        <v>762</v>
      </c>
      <c r="B310" s="588"/>
      <c r="C310" s="589"/>
      <c r="D310" s="498"/>
      <c r="E310" s="590"/>
      <c r="F310" s="590"/>
      <c r="G310" s="590"/>
      <c r="H310" s="590"/>
      <c r="I310" s="590"/>
      <c r="J310" s="590"/>
      <c r="K310" s="590"/>
      <c r="L310" s="598"/>
    </row>
    <row r="311" spans="1:12" ht="20.100000000000001" hidden="1" customHeight="1">
      <c r="A311" s="587" t="s">
        <v>763</v>
      </c>
      <c r="B311" s="588"/>
      <c r="C311" s="589"/>
      <c r="D311" s="498"/>
      <c r="E311" s="590"/>
      <c r="F311" s="590"/>
      <c r="G311" s="590"/>
      <c r="H311" s="590"/>
      <c r="I311" s="590"/>
      <c r="J311" s="590"/>
      <c r="K311" s="590"/>
      <c r="L311" s="598"/>
    </row>
    <row r="312" spans="1:12" ht="20.100000000000001" hidden="1" customHeight="1">
      <c r="A312" s="587" t="s">
        <v>764</v>
      </c>
      <c r="B312" s="588"/>
      <c r="C312" s="589"/>
      <c r="D312" s="498"/>
      <c r="E312" s="590"/>
      <c r="F312" s="590"/>
      <c r="G312" s="590"/>
      <c r="H312" s="590"/>
      <c r="I312" s="590"/>
      <c r="J312" s="590"/>
      <c r="K312" s="590"/>
      <c r="L312" s="598"/>
    </row>
    <row r="313" spans="1:12" ht="20.100000000000001" hidden="1" customHeight="1">
      <c r="A313" s="587" t="s">
        <v>212</v>
      </c>
      <c r="B313" s="588"/>
      <c r="C313" s="589"/>
      <c r="D313" s="498"/>
      <c r="E313" s="590"/>
      <c r="F313" s="590"/>
      <c r="G313" s="590"/>
      <c r="H313" s="590"/>
      <c r="I313" s="590"/>
      <c r="J313" s="590"/>
      <c r="K313" s="590"/>
      <c r="L313" s="598"/>
    </row>
    <row r="314" spans="1:12" ht="20.100000000000001" hidden="1" customHeight="1">
      <c r="A314" s="587" t="s">
        <v>765</v>
      </c>
      <c r="B314" s="588"/>
      <c r="C314" s="589"/>
      <c r="D314" s="498"/>
      <c r="E314" s="590"/>
      <c r="F314" s="590"/>
      <c r="G314" s="590"/>
      <c r="H314" s="590"/>
      <c r="I314" s="590"/>
      <c r="J314" s="590"/>
      <c r="K314" s="590"/>
      <c r="L314" s="598"/>
    </row>
    <row r="315" spans="1:12" ht="20.100000000000001" hidden="1" customHeight="1">
      <c r="A315" s="587" t="s">
        <v>766</v>
      </c>
      <c r="B315" s="588"/>
      <c r="C315" s="589"/>
      <c r="D315" s="498"/>
      <c r="E315" s="590"/>
      <c r="F315" s="590"/>
      <c r="G315" s="590"/>
      <c r="H315" s="590"/>
      <c r="I315" s="590"/>
      <c r="J315" s="590"/>
      <c r="K315" s="590"/>
      <c r="L315" s="598"/>
    </row>
    <row r="316" spans="1:12" ht="20.100000000000001" hidden="1" customHeight="1">
      <c r="A316" s="587" t="s">
        <v>767</v>
      </c>
      <c r="B316" s="588"/>
      <c r="C316" s="589"/>
      <c r="D316" s="498"/>
      <c r="E316" s="590"/>
      <c r="F316" s="590"/>
      <c r="G316" s="590"/>
      <c r="H316" s="590"/>
      <c r="I316" s="590"/>
      <c r="J316" s="590"/>
      <c r="K316" s="590"/>
      <c r="L316" s="598"/>
    </row>
    <row r="317" spans="1:12" ht="20.100000000000001" hidden="1" customHeight="1">
      <c r="A317" s="587" t="s">
        <v>768</v>
      </c>
      <c r="B317" s="588"/>
      <c r="C317" s="589"/>
      <c r="D317" s="498"/>
      <c r="E317" s="590">
        <f>SUM(G317,I317,K317)</f>
        <v>0</v>
      </c>
      <c r="F317" s="590"/>
      <c r="G317" s="590">
        <f>TRUNC(C317*F317,0)</f>
        <v>0</v>
      </c>
      <c r="H317" s="590"/>
      <c r="I317" s="590">
        <f>TRUNC(C317*H317,0)</f>
        <v>0</v>
      </c>
      <c r="J317" s="590"/>
      <c r="K317" s="590">
        <f>TRUNC(C317*J317,0)</f>
        <v>0</v>
      </c>
      <c r="L317" s="598"/>
    </row>
    <row r="318" spans="1:12" ht="20.100000000000001" hidden="1" customHeight="1">
      <c r="A318" s="587" t="s">
        <v>769</v>
      </c>
      <c r="B318" s="588"/>
      <c r="C318" s="589"/>
      <c r="D318" s="498"/>
      <c r="E318" s="590">
        <f>SUM(G318,I318,K318)</f>
        <v>0</v>
      </c>
      <c r="F318" s="590"/>
      <c r="G318" s="590">
        <f>TRUNC(C318*F318,0)</f>
        <v>0</v>
      </c>
      <c r="H318" s="590"/>
      <c r="I318" s="590">
        <f>TRUNC(C318*H318,0)</f>
        <v>0</v>
      </c>
      <c r="J318" s="590"/>
      <c r="K318" s="590">
        <f>TRUNC(C318*J318,0)</f>
        <v>0</v>
      </c>
      <c r="L318" s="598"/>
    </row>
    <row r="319" spans="1:12" ht="20.100000000000001" hidden="1" customHeight="1">
      <c r="A319" s="587" t="s">
        <v>770</v>
      </c>
      <c r="B319" s="588"/>
      <c r="C319" s="589"/>
      <c r="D319" s="498"/>
      <c r="E319" s="590">
        <f>SUM(G319,I319,K319)</f>
        <v>0</v>
      </c>
      <c r="F319" s="590"/>
      <c r="G319" s="590">
        <f>TRUNC(C319*F319,0)</f>
        <v>0</v>
      </c>
      <c r="H319" s="590"/>
      <c r="I319" s="590">
        <f>TRUNC(C319*H319,0)</f>
        <v>0</v>
      </c>
      <c r="J319" s="590"/>
      <c r="K319" s="590">
        <f>TRUNC(C319*J319,0)</f>
        <v>0</v>
      </c>
      <c r="L319" s="598"/>
    </row>
    <row r="320" spans="1:12" ht="20.100000000000001" hidden="1" customHeight="1">
      <c r="A320" s="587" t="s">
        <v>771</v>
      </c>
      <c r="B320" s="588"/>
      <c r="C320" s="589"/>
      <c r="D320" s="498"/>
      <c r="E320" s="590"/>
      <c r="F320" s="590"/>
      <c r="G320" s="590"/>
      <c r="H320" s="590"/>
      <c r="I320" s="590"/>
      <c r="J320" s="590"/>
      <c r="K320" s="590"/>
      <c r="L320" s="598"/>
    </row>
    <row r="321" spans="1:13" ht="20.100000000000001" hidden="1" customHeight="1">
      <c r="A321" s="587" t="s">
        <v>772</v>
      </c>
      <c r="B321" s="588"/>
      <c r="C321" s="497"/>
      <c r="D321" s="498"/>
      <c r="E321" s="590"/>
      <c r="F321" s="590"/>
      <c r="G321" s="590"/>
      <c r="H321" s="590"/>
      <c r="I321" s="590"/>
      <c r="J321" s="590"/>
      <c r="K321" s="590"/>
      <c r="L321" s="598"/>
    </row>
    <row r="322" spans="1:13" ht="20.100000000000001" hidden="1" customHeight="1">
      <c r="A322" s="587" t="s">
        <v>773</v>
      </c>
      <c r="B322" s="588"/>
      <c r="C322" s="497"/>
      <c r="D322" s="498"/>
      <c r="E322" s="590"/>
      <c r="F322" s="590"/>
      <c r="G322" s="590"/>
      <c r="H322" s="590"/>
      <c r="I322" s="590"/>
      <c r="J322" s="590"/>
      <c r="K322" s="590"/>
      <c r="L322" s="598"/>
    </row>
    <row r="323" spans="1:13" ht="20.100000000000001" hidden="1" customHeight="1">
      <c r="A323" s="587" t="s">
        <v>774</v>
      </c>
      <c r="B323" s="588"/>
      <c r="C323" s="534"/>
      <c r="D323" s="498"/>
      <c r="E323" s="590"/>
      <c r="F323" s="590"/>
      <c r="G323" s="590"/>
      <c r="H323" s="590"/>
      <c r="I323" s="590"/>
      <c r="J323" s="590"/>
      <c r="K323" s="590"/>
      <c r="L323" s="599"/>
      <c r="M323" s="495"/>
    </row>
    <row r="324" spans="1:13" ht="20.100000000000001" hidden="1" customHeight="1">
      <c r="A324" s="587" t="s">
        <v>775</v>
      </c>
      <c r="B324" s="588"/>
      <c r="C324" s="534"/>
      <c r="D324" s="498"/>
      <c r="E324" s="590"/>
      <c r="F324" s="590"/>
      <c r="G324" s="590"/>
      <c r="H324" s="590"/>
      <c r="I324" s="590"/>
      <c r="J324" s="590"/>
      <c r="K324" s="590"/>
      <c r="L324" s="599"/>
      <c r="M324" s="495"/>
    </row>
    <row r="325" spans="1:13" ht="20.100000000000001" hidden="1" customHeight="1">
      <c r="A325" s="600" t="s">
        <v>776</v>
      </c>
      <c r="B325" s="601"/>
      <c r="C325" s="602"/>
      <c r="D325" s="504"/>
      <c r="E325" s="603"/>
      <c r="F325" s="603"/>
      <c r="G325" s="603"/>
      <c r="H325" s="603"/>
      <c r="I325" s="603"/>
      <c r="J325" s="603"/>
      <c r="K325" s="603"/>
      <c r="L325" s="604"/>
      <c r="M325" s="495"/>
    </row>
  </sheetData>
  <mergeCells count="170">
    <mergeCell ref="H303:K303"/>
    <mergeCell ref="L303:L304"/>
    <mergeCell ref="A303:A304"/>
    <mergeCell ref="B303:B304"/>
    <mergeCell ref="C303:C304"/>
    <mergeCell ref="D303:D304"/>
    <mergeCell ref="E303:E304"/>
    <mergeCell ref="F303:G303"/>
    <mergeCell ref="H278:K278"/>
    <mergeCell ref="L278:L280"/>
    <mergeCell ref="F279:G279"/>
    <mergeCell ref="H279:I279"/>
    <mergeCell ref="J279:K279"/>
    <mergeCell ref="A301:L301"/>
    <mergeCell ref="A278:A280"/>
    <mergeCell ref="B278:B280"/>
    <mergeCell ref="C278:C280"/>
    <mergeCell ref="D278:D280"/>
    <mergeCell ref="E278:E280"/>
    <mergeCell ref="F278:G278"/>
    <mergeCell ref="H253:K253"/>
    <mergeCell ref="L253:L255"/>
    <mergeCell ref="F254:G254"/>
    <mergeCell ref="H254:I254"/>
    <mergeCell ref="J254:K254"/>
    <mergeCell ref="A276:L276"/>
    <mergeCell ref="A253:A255"/>
    <mergeCell ref="B253:B255"/>
    <mergeCell ref="C253:C255"/>
    <mergeCell ref="D253:D255"/>
    <mergeCell ref="E253:E255"/>
    <mergeCell ref="F253:G253"/>
    <mergeCell ref="H228:K228"/>
    <mergeCell ref="L228:L230"/>
    <mergeCell ref="F229:G229"/>
    <mergeCell ref="H229:I229"/>
    <mergeCell ref="J229:K229"/>
    <mergeCell ref="A251:L251"/>
    <mergeCell ref="F204:G204"/>
    <mergeCell ref="H204:I204"/>
    <mergeCell ref="J204:K204"/>
    <mergeCell ref="A226:L226"/>
    <mergeCell ref="A228:A230"/>
    <mergeCell ref="B228:B230"/>
    <mergeCell ref="C228:C230"/>
    <mergeCell ref="D228:D230"/>
    <mergeCell ref="E228:E230"/>
    <mergeCell ref="F228:G228"/>
    <mergeCell ref="A201:L201"/>
    <mergeCell ref="B202:E202"/>
    <mergeCell ref="A203:A205"/>
    <mergeCell ref="B203:B205"/>
    <mergeCell ref="C203:C205"/>
    <mergeCell ref="D203:D205"/>
    <mergeCell ref="E203:E205"/>
    <mergeCell ref="F203:G203"/>
    <mergeCell ref="H203:K203"/>
    <mergeCell ref="L203:L205"/>
    <mergeCell ref="F178:G178"/>
    <mergeCell ref="H178:K178"/>
    <mergeCell ref="L178:L180"/>
    <mergeCell ref="F179:G179"/>
    <mergeCell ref="H179:I179"/>
    <mergeCell ref="J179:K179"/>
    <mergeCell ref="F154:G154"/>
    <mergeCell ref="H154:I154"/>
    <mergeCell ref="J154:K154"/>
    <mergeCell ref="A176:L176"/>
    <mergeCell ref="B177:E177"/>
    <mergeCell ref="A178:A180"/>
    <mergeCell ref="B178:B180"/>
    <mergeCell ref="C178:C180"/>
    <mergeCell ref="D178:D180"/>
    <mergeCell ref="E178:E180"/>
    <mergeCell ref="A151:L151"/>
    <mergeCell ref="B152:E152"/>
    <mergeCell ref="A153:A155"/>
    <mergeCell ref="B153:B155"/>
    <mergeCell ref="C153:C155"/>
    <mergeCell ref="D153:D155"/>
    <mergeCell ref="E153:E155"/>
    <mergeCell ref="F153:G153"/>
    <mergeCell ref="H153:K153"/>
    <mergeCell ref="L153:L155"/>
    <mergeCell ref="F128:G128"/>
    <mergeCell ref="H128:K128"/>
    <mergeCell ref="L128:L130"/>
    <mergeCell ref="F129:G129"/>
    <mergeCell ref="H129:I129"/>
    <mergeCell ref="J129:K129"/>
    <mergeCell ref="B127:C127"/>
    <mergeCell ref="A128:A130"/>
    <mergeCell ref="B128:B130"/>
    <mergeCell ref="C128:C130"/>
    <mergeCell ref="D128:D130"/>
    <mergeCell ref="E128:E130"/>
    <mergeCell ref="H103:K103"/>
    <mergeCell ref="L103:L105"/>
    <mergeCell ref="F104:G104"/>
    <mergeCell ref="H104:I104"/>
    <mergeCell ref="J104:K104"/>
    <mergeCell ref="A126:L126"/>
    <mergeCell ref="B93:E93"/>
    <mergeCell ref="B94:E94"/>
    <mergeCell ref="B95:E95"/>
    <mergeCell ref="A101:L101"/>
    <mergeCell ref="A103:A105"/>
    <mergeCell ref="B103:B105"/>
    <mergeCell ref="C103:C105"/>
    <mergeCell ref="D103:D105"/>
    <mergeCell ref="E103:E105"/>
    <mergeCell ref="F103:G103"/>
    <mergeCell ref="L78:L80"/>
    <mergeCell ref="F79:G79"/>
    <mergeCell ref="H79:I79"/>
    <mergeCell ref="J79:K79"/>
    <mergeCell ref="B91:E91"/>
    <mergeCell ref="B92:E92"/>
    <mergeCell ref="B69:E69"/>
    <mergeCell ref="B70:E70"/>
    <mergeCell ref="A76:L76"/>
    <mergeCell ref="A78:A80"/>
    <mergeCell ref="B78:B80"/>
    <mergeCell ref="C78:C80"/>
    <mergeCell ref="D78:D80"/>
    <mergeCell ref="E78:E80"/>
    <mergeCell ref="F78:G78"/>
    <mergeCell ref="H78:K78"/>
    <mergeCell ref="O51:X51"/>
    <mergeCell ref="A53:A55"/>
    <mergeCell ref="B53:B55"/>
    <mergeCell ref="C53:C55"/>
    <mergeCell ref="D53:D55"/>
    <mergeCell ref="E53:E55"/>
    <mergeCell ref="F53:G53"/>
    <mergeCell ref="H53:K53"/>
    <mergeCell ref="L53:L55"/>
    <mergeCell ref="J4:K4"/>
    <mergeCell ref="A26:L26"/>
    <mergeCell ref="F54:G54"/>
    <mergeCell ref="H54:I54"/>
    <mergeCell ref="J54:K54"/>
    <mergeCell ref="B66:E66"/>
    <mergeCell ref="B67:E67"/>
    <mergeCell ref="B68:E68"/>
    <mergeCell ref="A51:L51"/>
    <mergeCell ref="O26:X26"/>
    <mergeCell ref="A28:A30"/>
    <mergeCell ref="B28:B30"/>
    <mergeCell ref="C28:C30"/>
    <mergeCell ref="D28:D30"/>
    <mergeCell ref="E28:E30"/>
    <mergeCell ref="A1:L1"/>
    <mergeCell ref="O1:X1"/>
    <mergeCell ref="A3:A5"/>
    <mergeCell ref="B3:B5"/>
    <mergeCell ref="C3:C5"/>
    <mergeCell ref="D3:D5"/>
    <mergeCell ref="E3:E5"/>
    <mergeCell ref="F3:G3"/>
    <mergeCell ref="H3:K3"/>
    <mergeCell ref="L3:L5"/>
    <mergeCell ref="F28:G28"/>
    <mergeCell ref="H28:K28"/>
    <mergeCell ref="L28:L30"/>
    <mergeCell ref="F29:G29"/>
    <mergeCell ref="H29:I29"/>
    <mergeCell ref="J29:K29"/>
    <mergeCell ref="F4:G4"/>
    <mergeCell ref="H4:I4"/>
  </mergeCells>
  <phoneticPr fontId="9" type="noConversion"/>
  <printOptions horizontalCentered="1"/>
  <pageMargins left="0.23622047244094491" right="0.23622047244094491" top="0.74803149606299213" bottom="0.74803149606299213" header="0.31496062992125984" footer="0.31496062992125984"/>
  <pageSetup paperSize="9" scale="9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9"/>
  </sheetPr>
  <dimension ref="A1:AO225"/>
  <sheetViews>
    <sheetView showZeros="0" view="pageBreakPreview" topLeftCell="M1" zoomScale="85" zoomScaleNormal="70" zoomScaleSheetLayoutView="85" workbookViewId="0">
      <selection activeCell="BB228" sqref="BB228"/>
    </sheetView>
  </sheetViews>
  <sheetFormatPr defaultRowHeight="19.7" customHeight="1"/>
  <cols>
    <col min="1" max="1" width="23.625" style="677" hidden="1" customWidth="1"/>
    <col min="2" max="2" width="9.625" style="677" hidden="1" customWidth="1"/>
    <col min="3" max="3" width="6.875" style="677" hidden="1" customWidth="1"/>
    <col min="4" max="4" width="4.875" style="677" hidden="1" customWidth="1"/>
    <col min="5" max="5" width="13.375" style="678" hidden="1" customWidth="1"/>
    <col min="6" max="6" width="9.625" style="678" hidden="1" customWidth="1"/>
    <col min="7" max="7" width="11.75" style="678" hidden="1" customWidth="1"/>
    <col min="8" max="8" width="9.625" style="678" hidden="1" customWidth="1"/>
    <col min="9" max="9" width="11.75" style="678" hidden="1" customWidth="1"/>
    <col min="10" max="10" width="9.625" style="678" hidden="1" customWidth="1"/>
    <col min="11" max="11" width="11.75" style="678" hidden="1" customWidth="1"/>
    <col min="12" max="12" width="18.75" style="677" hidden="1" customWidth="1"/>
    <col min="13" max="13" width="23.5" style="640" customWidth="1"/>
    <col min="14" max="14" width="10.5" style="640" customWidth="1"/>
    <col min="15" max="15" width="7.625" style="640" customWidth="1"/>
    <col min="16" max="16" width="7.375" style="679" customWidth="1"/>
    <col min="17" max="17" width="9.625" style="680" customWidth="1"/>
    <col min="18" max="18" width="9.625" style="640" customWidth="1"/>
    <col min="19" max="19" width="11.25" style="640" customWidth="1"/>
    <col min="20" max="20" width="9.5" style="640" customWidth="1"/>
    <col min="21" max="21" width="11.25" style="640" customWidth="1"/>
    <col min="22" max="22" width="9.625" style="640" customWidth="1"/>
    <col min="23" max="23" width="11.25" style="640" customWidth="1"/>
    <col min="24" max="24" width="9.625" style="640" customWidth="1"/>
    <col min="25" max="25" width="11.25" style="640" customWidth="1"/>
    <col min="26" max="26" width="12.875" style="680" customWidth="1"/>
    <col min="27" max="27" width="12" style="640" hidden="1" customWidth="1"/>
    <col min="28" max="28" width="9.75" style="640" hidden="1" customWidth="1"/>
    <col min="29" max="37" width="10" style="640" hidden="1" customWidth="1"/>
    <col min="38" max="39" width="0" style="640" hidden="1" customWidth="1"/>
    <col min="40" max="40" width="19.25" style="640" hidden="1" customWidth="1"/>
    <col min="41" max="48" width="0" style="640" hidden="1" customWidth="1"/>
    <col min="49" max="16384" width="9" style="640"/>
  </cols>
  <sheetData>
    <row r="1" spans="1:41" ht="19.7" customHeight="1">
      <c r="M1" s="640" t="s">
        <v>1046</v>
      </c>
    </row>
    <row r="2" spans="1:41" ht="19.7" customHeight="1">
      <c r="A2" s="681"/>
      <c r="B2" s="682"/>
      <c r="C2" s="682"/>
      <c r="D2" s="683"/>
      <c r="E2" s="2046" t="s">
        <v>859</v>
      </c>
      <c r="F2" s="2046"/>
      <c r="G2" s="2046"/>
      <c r="H2" s="2046"/>
      <c r="I2" s="684"/>
      <c r="J2" s="684"/>
      <c r="K2" s="684"/>
      <c r="L2" s="685"/>
      <c r="M2" s="641"/>
      <c r="N2" s="639"/>
      <c r="Q2" s="1940" t="s">
        <v>860</v>
      </c>
      <c r="R2" s="1940"/>
      <c r="S2" s="1940"/>
      <c r="T2" s="1940"/>
      <c r="U2" s="1940"/>
      <c r="V2" s="1940"/>
    </row>
    <row r="3" spans="1:41" ht="19.7" customHeight="1">
      <c r="A3" s="686"/>
      <c r="B3" s="687"/>
      <c r="C3" s="688"/>
      <c r="D3" s="683"/>
      <c r="E3" s="2090"/>
      <c r="F3" s="2090"/>
      <c r="G3" s="2090"/>
      <c r="H3" s="2090"/>
      <c r="I3" s="684"/>
      <c r="J3" s="684"/>
      <c r="K3" s="684"/>
      <c r="L3" s="685"/>
      <c r="M3" s="641" t="s">
        <v>787</v>
      </c>
      <c r="N3" s="1941">
        <f>Q25</f>
        <v>3412265</v>
      </c>
      <c r="O3" s="1941"/>
      <c r="P3" s="679" t="s">
        <v>3</v>
      </c>
      <c r="Q3" s="1941"/>
      <c r="R3" s="1941"/>
      <c r="S3" s="1941"/>
      <c r="T3" s="1941"/>
      <c r="U3" s="1941"/>
      <c r="V3" s="1941"/>
      <c r="X3" s="2199" t="s">
        <v>861</v>
      </c>
      <c r="Y3" s="2200"/>
      <c r="Z3" s="2200"/>
    </row>
    <row r="4" spans="1:41" ht="19.7" customHeight="1">
      <c r="A4" s="2069" t="s">
        <v>646</v>
      </c>
      <c r="B4" s="2072" t="s">
        <v>788</v>
      </c>
      <c r="C4" s="2072" t="s">
        <v>118</v>
      </c>
      <c r="D4" s="2072" t="s">
        <v>5</v>
      </c>
      <c r="E4" s="2075" t="s">
        <v>789</v>
      </c>
      <c r="F4" s="2078" t="s">
        <v>790</v>
      </c>
      <c r="G4" s="2079"/>
      <c r="H4" s="2061" t="s">
        <v>862</v>
      </c>
      <c r="I4" s="2062"/>
      <c r="J4" s="2062"/>
      <c r="K4" s="2063"/>
      <c r="L4" s="2064" t="s">
        <v>863</v>
      </c>
      <c r="M4" s="1942" t="s">
        <v>646</v>
      </c>
      <c r="N4" s="1945" t="s">
        <v>788</v>
      </c>
      <c r="O4" s="1945" t="s">
        <v>118</v>
      </c>
      <c r="P4" s="1945" t="s">
        <v>5</v>
      </c>
      <c r="Q4" s="1948" t="s">
        <v>789</v>
      </c>
      <c r="R4" s="2211" t="s">
        <v>790</v>
      </c>
      <c r="S4" s="2212"/>
      <c r="T4" s="2202" t="s">
        <v>1052</v>
      </c>
      <c r="U4" s="2203"/>
      <c r="V4" s="2203"/>
      <c r="W4" s="2203"/>
      <c r="X4" s="2203"/>
      <c r="Y4" s="2204"/>
      <c r="Z4" s="1930" t="s">
        <v>863</v>
      </c>
    </row>
    <row r="5" spans="1:41" ht="19.7" customHeight="1">
      <c r="A5" s="2070"/>
      <c r="B5" s="2073"/>
      <c r="C5" s="2073"/>
      <c r="D5" s="2073"/>
      <c r="E5" s="2076"/>
      <c r="F5" s="2059" t="s">
        <v>650</v>
      </c>
      <c r="G5" s="2060"/>
      <c r="H5" s="2059" t="s">
        <v>122</v>
      </c>
      <c r="I5" s="2060"/>
      <c r="J5" s="2059" t="s">
        <v>651</v>
      </c>
      <c r="K5" s="2060"/>
      <c r="L5" s="2065"/>
      <c r="M5" s="1943"/>
      <c r="N5" s="1946"/>
      <c r="O5" s="1946"/>
      <c r="P5" s="1946"/>
      <c r="Q5" s="1949"/>
      <c r="R5" s="2207"/>
      <c r="S5" s="2213"/>
      <c r="T5" s="2205" t="s">
        <v>1047</v>
      </c>
      <c r="U5" s="2206"/>
      <c r="V5" s="2207" t="s">
        <v>122</v>
      </c>
      <c r="W5" s="2208"/>
      <c r="X5" s="2209" t="s">
        <v>651</v>
      </c>
      <c r="Y5" s="2210"/>
      <c r="Z5" s="1931"/>
    </row>
    <row r="6" spans="1:41" ht="19.7" customHeight="1">
      <c r="A6" s="2071"/>
      <c r="B6" s="2074"/>
      <c r="C6" s="2074"/>
      <c r="D6" s="2074"/>
      <c r="E6" s="2077"/>
      <c r="F6" s="689" t="s">
        <v>4</v>
      </c>
      <c r="G6" s="689" t="s">
        <v>792</v>
      </c>
      <c r="H6" s="689" t="s">
        <v>4</v>
      </c>
      <c r="I6" s="689" t="s">
        <v>793</v>
      </c>
      <c r="J6" s="689"/>
      <c r="K6" s="689"/>
      <c r="L6" s="2066"/>
      <c r="M6" s="1944"/>
      <c r="N6" s="1947"/>
      <c r="O6" s="1947"/>
      <c r="P6" s="1947"/>
      <c r="Q6" s="1950"/>
      <c r="R6" s="690" t="s">
        <v>4</v>
      </c>
      <c r="S6" s="690" t="s">
        <v>792</v>
      </c>
      <c r="T6" s="690" t="s">
        <v>1048</v>
      </c>
      <c r="U6" s="690" t="s">
        <v>1049</v>
      </c>
      <c r="V6" s="690" t="s">
        <v>4</v>
      </c>
      <c r="W6" s="690" t="s">
        <v>793</v>
      </c>
      <c r="X6" s="690" t="s">
        <v>1048</v>
      </c>
      <c r="Y6" s="690" t="s">
        <v>1049</v>
      </c>
      <c r="Z6" s="1932"/>
      <c r="AA6" s="691"/>
    </row>
    <row r="7" spans="1:41" ht="19.7" customHeight="1">
      <c r="A7" s="692" t="str">
        <f>E26</f>
        <v>시설현황조사</v>
      </c>
      <c r="B7" s="693"/>
      <c r="C7" s="694" t="e">
        <f>#REF!</f>
        <v>#REF!</v>
      </c>
      <c r="D7" s="693" t="s">
        <v>105</v>
      </c>
      <c r="E7" s="695">
        <f t="shared" ref="E7:E14" si="0">SUM(G7,I7,K7)</f>
        <v>0</v>
      </c>
      <c r="F7" s="696"/>
      <c r="G7" s="696">
        <f>G50</f>
        <v>0</v>
      </c>
      <c r="H7" s="696"/>
      <c r="I7" s="696">
        <f>I50</f>
        <v>0</v>
      </c>
      <c r="J7" s="696"/>
      <c r="K7" s="696">
        <f>K50</f>
        <v>0</v>
      </c>
      <c r="L7" s="697"/>
      <c r="M7" s="698" t="s">
        <v>864</v>
      </c>
      <c r="N7" s="699"/>
      <c r="O7" s="700">
        <v>1</v>
      </c>
      <c r="P7" s="701" t="s">
        <v>105</v>
      </c>
      <c r="Q7" s="702">
        <f>S7+U7+W7+Y7</f>
        <v>482137</v>
      </c>
      <c r="R7" s="702">
        <f>S50</f>
        <v>0</v>
      </c>
      <c r="S7" s="702">
        <f t="shared" ref="S7:S13" si="1">TRUNC($O7*R7)</f>
        <v>0</v>
      </c>
      <c r="T7" s="702">
        <f>U50</f>
        <v>482137</v>
      </c>
      <c r="U7" s="702">
        <f t="shared" ref="U7:W13" si="2">TRUNC($O7*T7)</f>
        <v>482137</v>
      </c>
      <c r="V7" s="702">
        <f>W50</f>
        <v>0</v>
      </c>
      <c r="W7" s="702">
        <f t="shared" si="2"/>
        <v>0</v>
      </c>
      <c r="X7" s="702">
        <f>Y50</f>
        <v>0</v>
      </c>
      <c r="Y7" s="702">
        <f t="shared" ref="Y7:Y13" si="3">TRUNC($O7*X7)</f>
        <v>0</v>
      </c>
      <c r="Z7" s="703" t="s">
        <v>865</v>
      </c>
    </row>
    <row r="8" spans="1:41" ht="19.7" customHeight="1">
      <c r="A8" s="704" t="str">
        <f>E101</f>
        <v>공내청소</v>
      </c>
      <c r="B8" s="705"/>
      <c r="C8" s="706">
        <f>C108</f>
        <v>993</v>
      </c>
      <c r="D8" s="705" t="s">
        <v>794</v>
      </c>
      <c r="E8" s="695">
        <f t="shared" si="0"/>
        <v>16578576</v>
      </c>
      <c r="F8" s="695"/>
      <c r="G8" s="695">
        <f>G125</f>
        <v>3717504</v>
      </c>
      <c r="H8" s="695"/>
      <c r="I8" s="695">
        <f>I125</f>
        <v>4308192</v>
      </c>
      <c r="J8" s="695"/>
      <c r="K8" s="695">
        <f>K125</f>
        <v>8552880</v>
      </c>
      <c r="L8" s="707"/>
      <c r="M8" s="646" t="s">
        <v>866</v>
      </c>
      <c r="N8" s="644"/>
      <c r="O8" s="643">
        <v>1</v>
      </c>
      <c r="P8" s="673" t="s">
        <v>105</v>
      </c>
      <c r="Q8" s="708">
        <f>S8+W8+Y8+U8</f>
        <v>795568</v>
      </c>
      <c r="R8" s="708">
        <f>S75</f>
        <v>0</v>
      </c>
      <c r="S8" s="708">
        <f t="shared" si="1"/>
        <v>0</v>
      </c>
      <c r="T8" s="708">
        <f>U75</f>
        <v>748265</v>
      </c>
      <c r="U8" s="708">
        <f t="shared" si="2"/>
        <v>748265</v>
      </c>
      <c r="V8" s="708">
        <f>W75</f>
        <v>33464</v>
      </c>
      <c r="W8" s="708">
        <f t="shared" si="2"/>
        <v>33464</v>
      </c>
      <c r="X8" s="708">
        <f>Y75</f>
        <v>13839</v>
      </c>
      <c r="Y8" s="708">
        <f t="shared" si="3"/>
        <v>13839</v>
      </c>
      <c r="Z8" s="709" t="s">
        <v>867</v>
      </c>
      <c r="AM8" s="710" t="s">
        <v>868</v>
      </c>
      <c r="AN8" s="710">
        <v>0.67600000000000005</v>
      </c>
      <c r="AO8" s="640">
        <v>59732200</v>
      </c>
    </row>
    <row r="9" spans="1:41" ht="19.7" customHeight="1">
      <c r="A9" s="704" t="str">
        <f>E201</f>
        <v>시설정비 및 설치</v>
      </c>
      <c r="B9" s="705"/>
      <c r="C9" s="706">
        <v>15</v>
      </c>
      <c r="D9" s="705" t="s">
        <v>105</v>
      </c>
      <c r="E9" s="695">
        <f t="shared" si="0"/>
        <v>54126</v>
      </c>
      <c r="F9" s="695"/>
      <c r="G9" s="695">
        <f>G225</f>
        <v>0</v>
      </c>
      <c r="H9" s="695"/>
      <c r="I9" s="695">
        <f>I225</f>
        <v>54126</v>
      </c>
      <c r="J9" s="695"/>
      <c r="K9" s="695">
        <f>K225</f>
        <v>0</v>
      </c>
      <c r="L9" s="711"/>
      <c r="M9" s="646" t="s">
        <v>869</v>
      </c>
      <c r="N9" s="644"/>
      <c r="O9" s="643">
        <v>1</v>
      </c>
      <c r="P9" s="673" t="s">
        <v>794</v>
      </c>
      <c r="Q9" s="708">
        <f t="shared" ref="Q9:Q13" si="4">S9+W9+Y9+U9</f>
        <v>18110</v>
      </c>
      <c r="R9" s="708">
        <f>S100</f>
        <v>3194</v>
      </c>
      <c r="S9" s="708">
        <f t="shared" si="1"/>
        <v>3194</v>
      </c>
      <c r="T9" s="708">
        <f>U100</f>
        <v>8331</v>
      </c>
      <c r="U9" s="708">
        <f t="shared" si="2"/>
        <v>8331</v>
      </c>
      <c r="V9" s="708">
        <f>W100</f>
        <v>5740</v>
      </c>
      <c r="W9" s="708">
        <f t="shared" si="2"/>
        <v>5740</v>
      </c>
      <c r="X9" s="708">
        <f>Y100</f>
        <v>845</v>
      </c>
      <c r="Y9" s="708">
        <f t="shared" si="3"/>
        <v>845</v>
      </c>
      <c r="Z9" s="709" t="s">
        <v>870</v>
      </c>
      <c r="AN9" s="890" t="e">
        <f>#REF!</f>
        <v>#REF!</v>
      </c>
    </row>
    <row r="10" spans="1:41" ht="19.7" customHeight="1">
      <c r="A10" s="712"/>
      <c r="B10" s="705"/>
      <c r="C10" s="706"/>
      <c r="D10" s="705"/>
      <c r="E10" s="695">
        <f t="shared" si="0"/>
        <v>0</v>
      </c>
      <c r="F10" s="695"/>
      <c r="G10" s="695">
        <f t="shared" ref="G10:G24" si="5">TRUNC(C10*F10,0)</f>
        <v>0</v>
      </c>
      <c r="H10" s="695"/>
      <c r="I10" s="695">
        <f t="shared" ref="I10:I24" si="6">TRUNC(C10*H10,0)</f>
        <v>0</v>
      </c>
      <c r="J10" s="695"/>
      <c r="K10" s="695">
        <f t="shared" ref="K10:K15" si="7">TRUNC(C10*J10,0)</f>
        <v>0</v>
      </c>
      <c r="L10" s="711"/>
      <c r="M10" s="646" t="s">
        <v>871</v>
      </c>
      <c r="N10" s="644"/>
      <c r="O10" s="643">
        <v>1</v>
      </c>
      <c r="P10" s="673" t="s">
        <v>105</v>
      </c>
      <c r="Q10" s="708">
        <f t="shared" si="4"/>
        <v>1591139</v>
      </c>
      <c r="R10" s="708">
        <f>S125</f>
        <v>0</v>
      </c>
      <c r="S10" s="708">
        <f t="shared" si="1"/>
        <v>0</v>
      </c>
      <c r="T10" s="708">
        <f>U125</f>
        <v>1496531</v>
      </c>
      <c r="U10" s="708">
        <f t="shared" si="2"/>
        <v>1496531</v>
      </c>
      <c r="V10" s="708">
        <f>W125</f>
        <v>66930</v>
      </c>
      <c r="W10" s="708">
        <f t="shared" si="2"/>
        <v>66930</v>
      </c>
      <c r="X10" s="708">
        <f>Y125</f>
        <v>27678</v>
      </c>
      <c r="Y10" s="708">
        <f t="shared" si="3"/>
        <v>27678</v>
      </c>
      <c r="Z10" s="709" t="s">
        <v>872</v>
      </c>
      <c r="AB10" s="713"/>
      <c r="AC10" s="713"/>
      <c r="AN10" s="640">
        <v>5360000</v>
      </c>
    </row>
    <row r="11" spans="1:41" ht="19.7" customHeight="1">
      <c r="A11" s="712"/>
      <c r="B11" s="714"/>
      <c r="C11" s="715"/>
      <c r="D11" s="714"/>
      <c r="E11" s="695">
        <f t="shared" si="0"/>
        <v>0</v>
      </c>
      <c r="F11" s="695"/>
      <c r="G11" s="695">
        <f t="shared" si="5"/>
        <v>0</v>
      </c>
      <c r="H11" s="695"/>
      <c r="I11" s="695">
        <f t="shared" si="6"/>
        <v>0</v>
      </c>
      <c r="J11" s="695"/>
      <c r="K11" s="695">
        <f t="shared" si="7"/>
        <v>0</v>
      </c>
      <c r="L11" s="711"/>
      <c r="M11" s="646" t="s">
        <v>873</v>
      </c>
      <c r="N11" s="644"/>
      <c r="O11" s="643">
        <v>1</v>
      </c>
      <c r="P11" s="673" t="s">
        <v>794</v>
      </c>
      <c r="Q11" s="708">
        <f t="shared" si="4"/>
        <v>1000</v>
      </c>
      <c r="R11" s="708">
        <f>S150</f>
        <v>0</v>
      </c>
      <c r="S11" s="708">
        <f t="shared" si="1"/>
        <v>0</v>
      </c>
      <c r="T11" s="708"/>
      <c r="U11" s="708"/>
      <c r="V11" s="708">
        <f>W150</f>
        <v>1000</v>
      </c>
      <c r="W11" s="708">
        <f t="shared" si="2"/>
        <v>1000</v>
      </c>
      <c r="X11" s="708">
        <f>Y150</f>
        <v>0</v>
      </c>
      <c r="Y11" s="708">
        <f t="shared" si="3"/>
        <v>0</v>
      </c>
      <c r="Z11" s="709" t="s">
        <v>874</v>
      </c>
      <c r="AN11" s="890" t="e">
        <f>AN9-AN10</f>
        <v>#REF!</v>
      </c>
    </row>
    <row r="12" spans="1:41" ht="19.7" customHeight="1">
      <c r="A12" s="712"/>
      <c r="B12" s="714"/>
      <c r="C12" s="715"/>
      <c r="D12" s="714"/>
      <c r="E12" s="695">
        <f t="shared" si="0"/>
        <v>0</v>
      </c>
      <c r="F12" s="695"/>
      <c r="G12" s="695">
        <f t="shared" si="5"/>
        <v>0</v>
      </c>
      <c r="H12" s="695"/>
      <c r="I12" s="695">
        <f t="shared" si="6"/>
        <v>0</v>
      </c>
      <c r="J12" s="695"/>
      <c r="K12" s="695">
        <f t="shared" si="7"/>
        <v>0</v>
      </c>
      <c r="L12" s="711"/>
      <c r="M12" s="646" t="s">
        <v>875</v>
      </c>
      <c r="N12" s="644"/>
      <c r="O12" s="643">
        <v>1</v>
      </c>
      <c r="P12" s="673" t="s">
        <v>105</v>
      </c>
      <c r="Q12" s="708">
        <f t="shared" si="4"/>
        <v>517610</v>
      </c>
      <c r="R12" s="708">
        <f>S175</f>
        <v>0</v>
      </c>
      <c r="S12" s="708">
        <f t="shared" si="1"/>
        <v>0</v>
      </c>
      <c r="T12" s="708"/>
      <c r="U12" s="708"/>
      <c r="V12" s="708">
        <f>W175</f>
        <v>0</v>
      </c>
      <c r="W12" s="708">
        <f t="shared" si="2"/>
        <v>0</v>
      </c>
      <c r="X12" s="708">
        <f>Y175</f>
        <v>517610</v>
      </c>
      <c r="Y12" s="708">
        <f t="shared" si="3"/>
        <v>517610</v>
      </c>
      <c r="Z12" s="709" t="s">
        <v>876</v>
      </c>
    </row>
    <row r="13" spans="1:41" ht="19.7" customHeight="1">
      <c r="A13" s="712"/>
      <c r="B13" s="716"/>
      <c r="C13" s="717"/>
      <c r="D13" s="718"/>
      <c r="E13" s="719">
        <f t="shared" si="0"/>
        <v>0</v>
      </c>
      <c r="F13" s="719"/>
      <c r="G13" s="719">
        <f t="shared" si="5"/>
        <v>0</v>
      </c>
      <c r="H13" s="719"/>
      <c r="I13" s="719">
        <f t="shared" si="6"/>
        <v>0</v>
      </c>
      <c r="J13" s="719"/>
      <c r="K13" s="719">
        <f t="shared" si="7"/>
        <v>0</v>
      </c>
      <c r="L13" s="711"/>
      <c r="M13" s="646" t="s">
        <v>877</v>
      </c>
      <c r="N13" s="644"/>
      <c r="O13" s="643">
        <v>1</v>
      </c>
      <c r="P13" s="673" t="s">
        <v>794</v>
      </c>
      <c r="Q13" s="708">
        <f t="shared" si="4"/>
        <v>6701</v>
      </c>
      <c r="R13" s="708">
        <f>S200</f>
        <v>3733</v>
      </c>
      <c r="S13" s="708">
        <f t="shared" si="1"/>
        <v>3733</v>
      </c>
      <c r="T13" s="708">
        <f>U225</f>
        <v>1528</v>
      </c>
      <c r="U13" s="708"/>
      <c r="V13" s="708">
        <f>W225</f>
        <v>156</v>
      </c>
      <c r="W13" s="708">
        <f t="shared" si="2"/>
        <v>156</v>
      </c>
      <c r="X13" s="708">
        <f>Y200</f>
        <v>2812</v>
      </c>
      <c r="Y13" s="708">
        <f t="shared" si="3"/>
        <v>2812</v>
      </c>
      <c r="Z13" s="709" t="s">
        <v>878</v>
      </c>
    </row>
    <row r="14" spans="1:41" ht="19.7" customHeight="1">
      <c r="A14" s="712"/>
      <c r="B14" s="720"/>
      <c r="C14" s="721"/>
      <c r="D14" s="722"/>
      <c r="E14" s="719">
        <f t="shared" si="0"/>
        <v>0</v>
      </c>
      <c r="F14" s="719"/>
      <c r="G14" s="719">
        <f t="shared" si="5"/>
        <v>0</v>
      </c>
      <c r="H14" s="719"/>
      <c r="I14" s="719">
        <f t="shared" si="6"/>
        <v>0</v>
      </c>
      <c r="J14" s="719"/>
      <c r="K14" s="719">
        <f t="shared" si="7"/>
        <v>0</v>
      </c>
      <c r="L14" s="711"/>
      <c r="M14" s="674"/>
      <c r="N14" s="644"/>
      <c r="O14" s="645"/>
      <c r="P14" s="673"/>
      <c r="Q14" s="708"/>
      <c r="R14" s="723"/>
      <c r="S14" s="723"/>
      <c r="T14" s="723"/>
      <c r="U14" s="723"/>
      <c r="V14" s="723"/>
      <c r="W14" s="708"/>
      <c r="X14" s="723"/>
      <c r="Y14" s="723"/>
      <c r="Z14" s="724"/>
    </row>
    <row r="15" spans="1:41" ht="19.7" customHeight="1">
      <c r="A15" s="712"/>
      <c r="B15" s="720"/>
      <c r="C15" s="721"/>
      <c r="D15" s="722"/>
      <c r="E15" s="719"/>
      <c r="F15" s="719"/>
      <c r="G15" s="719">
        <f t="shared" si="5"/>
        <v>0</v>
      </c>
      <c r="H15" s="719"/>
      <c r="I15" s="719">
        <f t="shared" si="6"/>
        <v>0</v>
      </c>
      <c r="J15" s="719"/>
      <c r="K15" s="719">
        <f t="shared" si="7"/>
        <v>0</v>
      </c>
      <c r="L15" s="711"/>
      <c r="M15" s="646"/>
      <c r="N15" s="644"/>
      <c r="O15" s="644"/>
      <c r="P15" s="673"/>
      <c r="Q15" s="708"/>
      <c r="R15" s="723"/>
      <c r="S15" s="723"/>
      <c r="T15" s="723"/>
      <c r="U15" s="723"/>
      <c r="V15" s="723"/>
      <c r="W15" s="723"/>
      <c r="X15" s="723"/>
      <c r="Y15" s="723"/>
      <c r="Z15" s="724"/>
    </row>
    <row r="16" spans="1:41" ht="19.7" customHeight="1">
      <c r="A16" s="712"/>
      <c r="B16" s="722"/>
      <c r="C16" s="721"/>
      <c r="D16" s="722"/>
      <c r="E16" s="719">
        <f t="shared" ref="E16:E22" si="8">SUM(G16,I16,K16)</f>
        <v>0</v>
      </c>
      <c r="F16" s="719"/>
      <c r="G16" s="719">
        <f t="shared" si="5"/>
        <v>0</v>
      </c>
      <c r="H16" s="719"/>
      <c r="I16" s="719">
        <f t="shared" si="6"/>
        <v>0</v>
      </c>
      <c r="J16" s="719"/>
      <c r="K16" s="719">
        <f t="shared" ref="K16:K24" si="9">TRUNC(C16*J16,0)</f>
        <v>0</v>
      </c>
      <c r="L16" s="711"/>
      <c r="M16" s="646"/>
      <c r="N16" s="644"/>
      <c r="O16" s="644"/>
      <c r="P16" s="673"/>
      <c r="Q16" s="708"/>
      <c r="R16" s="723"/>
      <c r="S16" s="723"/>
      <c r="T16" s="723"/>
      <c r="U16" s="723"/>
      <c r="V16" s="723"/>
      <c r="W16" s="723"/>
      <c r="X16" s="723"/>
      <c r="Y16" s="723"/>
      <c r="Z16" s="724"/>
    </row>
    <row r="17" spans="1:28" ht="19.7" customHeight="1">
      <c r="A17" s="725"/>
      <c r="B17" s="722"/>
      <c r="C17" s="721"/>
      <c r="D17" s="722"/>
      <c r="E17" s="719">
        <f t="shared" si="8"/>
        <v>0</v>
      </c>
      <c r="F17" s="719"/>
      <c r="G17" s="719">
        <f t="shared" si="5"/>
        <v>0</v>
      </c>
      <c r="H17" s="719"/>
      <c r="I17" s="719">
        <f t="shared" si="6"/>
        <v>0</v>
      </c>
      <c r="J17" s="719"/>
      <c r="K17" s="719">
        <f t="shared" si="9"/>
        <v>0</v>
      </c>
      <c r="L17" s="711"/>
      <c r="M17" s="646"/>
      <c r="N17" s="673"/>
      <c r="O17" s="644"/>
      <c r="P17" s="673"/>
      <c r="Q17" s="708"/>
      <c r="R17" s="723"/>
      <c r="S17" s="723"/>
      <c r="T17" s="723"/>
      <c r="U17" s="723"/>
      <c r="V17" s="723"/>
      <c r="W17" s="723"/>
      <c r="X17" s="708"/>
      <c r="Y17" s="723"/>
      <c r="Z17" s="724"/>
    </row>
    <row r="18" spans="1:28" ht="19.7" customHeight="1">
      <c r="A18" s="712"/>
      <c r="B18" s="722"/>
      <c r="C18" s="721"/>
      <c r="D18" s="722"/>
      <c r="E18" s="719">
        <f t="shared" si="8"/>
        <v>0</v>
      </c>
      <c r="F18" s="719"/>
      <c r="G18" s="719">
        <f t="shared" si="5"/>
        <v>0</v>
      </c>
      <c r="H18" s="719"/>
      <c r="I18" s="719">
        <f t="shared" si="6"/>
        <v>0</v>
      </c>
      <c r="J18" s="719"/>
      <c r="K18" s="719">
        <f t="shared" si="9"/>
        <v>0</v>
      </c>
      <c r="L18" s="711"/>
      <c r="M18" s="646"/>
      <c r="N18" s="644"/>
      <c r="O18" s="644"/>
      <c r="P18" s="673"/>
      <c r="Q18" s="708"/>
      <c r="R18" s="723"/>
      <c r="S18" s="723"/>
      <c r="T18" s="723"/>
      <c r="U18" s="723"/>
      <c r="V18" s="723"/>
      <c r="W18" s="723"/>
      <c r="X18" s="708"/>
      <c r="Y18" s="708"/>
      <c r="Z18" s="724"/>
    </row>
    <row r="19" spans="1:28" ht="19.7" customHeight="1">
      <c r="A19" s="712"/>
      <c r="B19" s="720"/>
      <c r="C19" s="720"/>
      <c r="D19" s="722"/>
      <c r="E19" s="719">
        <f t="shared" si="8"/>
        <v>0</v>
      </c>
      <c r="F19" s="719"/>
      <c r="G19" s="719">
        <f t="shared" si="5"/>
        <v>0</v>
      </c>
      <c r="H19" s="719"/>
      <c r="I19" s="719">
        <f t="shared" si="6"/>
        <v>0</v>
      </c>
      <c r="J19" s="719"/>
      <c r="K19" s="719">
        <f t="shared" si="9"/>
        <v>0</v>
      </c>
      <c r="L19" s="711"/>
      <c r="M19" s="646"/>
      <c r="N19" s="644"/>
      <c r="O19" s="644"/>
      <c r="P19" s="673"/>
      <c r="Q19" s="708"/>
      <c r="R19" s="723"/>
      <c r="S19" s="723"/>
      <c r="T19" s="723"/>
      <c r="U19" s="723"/>
      <c r="V19" s="723"/>
      <c r="W19" s="723"/>
      <c r="X19" s="708"/>
      <c r="Y19" s="708"/>
      <c r="Z19" s="724"/>
    </row>
    <row r="20" spans="1:28" ht="19.7" customHeight="1">
      <c r="A20" s="712"/>
      <c r="B20" s="720"/>
      <c r="C20" s="720"/>
      <c r="D20" s="722"/>
      <c r="E20" s="719">
        <f t="shared" si="8"/>
        <v>0</v>
      </c>
      <c r="F20" s="719"/>
      <c r="G20" s="719">
        <f t="shared" si="5"/>
        <v>0</v>
      </c>
      <c r="H20" s="719"/>
      <c r="I20" s="719">
        <f t="shared" si="6"/>
        <v>0</v>
      </c>
      <c r="J20" s="719"/>
      <c r="K20" s="719">
        <f t="shared" si="9"/>
        <v>0</v>
      </c>
      <c r="L20" s="711"/>
      <c r="M20" s="674"/>
      <c r="N20" s="673"/>
      <c r="O20" s="644"/>
      <c r="P20" s="673"/>
      <c r="Q20" s="708"/>
      <c r="R20" s="723"/>
      <c r="S20" s="723"/>
      <c r="T20" s="723"/>
      <c r="U20" s="723"/>
      <c r="V20" s="723"/>
      <c r="W20" s="723"/>
      <c r="X20" s="708"/>
      <c r="Y20" s="708"/>
      <c r="Z20" s="724"/>
    </row>
    <row r="21" spans="1:28" ht="19.7" customHeight="1">
      <c r="A21" s="712"/>
      <c r="B21" s="720"/>
      <c r="C21" s="720"/>
      <c r="D21" s="722"/>
      <c r="E21" s="719">
        <f t="shared" si="8"/>
        <v>0</v>
      </c>
      <c r="F21" s="719"/>
      <c r="G21" s="719">
        <f t="shared" si="5"/>
        <v>0</v>
      </c>
      <c r="H21" s="719"/>
      <c r="I21" s="719">
        <f t="shared" si="6"/>
        <v>0</v>
      </c>
      <c r="J21" s="719"/>
      <c r="K21" s="719">
        <f t="shared" si="9"/>
        <v>0</v>
      </c>
      <c r="L21" s="711"/>
      <c r="M21" s="674"/>
      <c r="N21" s="644"/>
      <c r="O21" s="644"/>
      <c r="P21" s="673"/>
      <c r="Q21" s="708"/>
      <c r="R21" s="723"/>
      <c r="S21" s="708"/>
      <c r="T21" s="708"/>
      <c r="U21" s="708"/>
      <c r="V21" s="723"/>
      <c r="W21" s="708"/>
      <c r="X21" s="723"/>
      <c r="Y21" s="708"/>
      <c r="Z21" s="709"/>
    </row>
    <row r="22" spans="1:28" ht="19.7" customHeight="1">
      <c r="A22" s="725"/>
      <c r="B22" s="720"/>
      <c r="C22" s="720"/>
      <c r="D22" s="722"/>
      <c r="E22" s="719">
        <f t="shared" si="8"/>
        <v>0</v>
      </c>
      <c r="F22" s="719"/>
      <c r="G22" s="719">
        <f t="shared" si="5"/>
        <v>0</v>
      </c>
      <c r="H22" s="719"/>
      <c r="I22" s="719">
        <f t="shared" si="6"/>
        <v>0</v>
      </c>
      <c r="J22" s="719"/>
      <c r="K22" s="719">
        <f t="shared" si="9"/>
        <v>0</v>
      </c>
      <c r="L22" s="711"/>
      <c r="M22" s="646"/>
      <c r="N22" s="673"/>
      <c r="O22" s="644"/>
      <c r="P22" s="673"/>
      <c r="Q22" s="708"/>
      <c r="R22" s="723"/>
      <c r="S22" s="723"/>
      <c r="T22" s="723"/>
      <c r="U22" s="723"/>
      <c r="V22" s="723"/>
      <c r="W22" s="723"/>
      <c r="X22" s="708"/>
      <c r="Y22" s="708"/>
      <c r="Z22" s="709"/>
    </row>
    <row r="23" spans="1:28" ht="19.7" customHeight="1">
      <c r="A23" s="726"/>
      <c r="B23" s="722"/>
      <c r="C23" s="727"/>
      <c r="D23" s="722"/>
      <c r="E23" s="719">
        <f>SUM(G23,I23,K23)</f>
        <v>0</v>
      </c>
      <c r="F23" s="719"/>
      <c r="G23" s="719">
        <f t="shared" si="5"/>
        <v>0</v>
      </c>
      <c r="H23" s="719"/>
      <c r="I23" s="719">
        <f t="shared" si="6"/>
        <v>0</v>
      </c>
      <c r="J23" s="719"/>
      <c r="K23" s="719">
        <f t="shared" si="9"/>
        <v>0</v>
      </c>
      <c r="L23" s="711"/>
      <c r="M23" s="674"/>
      <c r="N23" s="644"/>
      <c r="O23" s="644"/>
      <c r="P23" s="673"/>
      <c r="Q23" s="708"/>
      <c r="R23" s="708"/>
      <c r="S23" s="708"/>
      <c r="T23" s="708"/>
      <c r="U23" s="708"/>
      <c r="V23" s="708"/>
      <c r="W23" s="708"/>
      <c r="X23" s="708"/>
      <c r="Y23" s="708"/>
      <c r="Z23" s="709"/>
    </row>
    <row r="24" spans="1:28" ht="19.7" customHeight="1">
      <c r="A24" s="728"/>
      <c r="B24" s="729"/>
      <c r="C24" s="730"/>
      <c r="D24" s="729"/>
      <c r="E24" s="731">
        <f>SUM(G24,I24,K24)</f>
        <v>0</v>
      </c>
      <c r="F24" s="731"/>
      <c r="G24" s="731">
        <f t="shared" si="5"/>
        <v>0</v>
      </c>
      <c r="H24" s="731"/>
      <c r="I24" s="731">
        <f t="shared" si="6"/>
        <v>0</v>
      </c>
      <c r="J24" s="731"/>
      <c r="K24" s="731">
        <f t="shared" si="9"/>
        <v>0</v>
      </c>
      <c r="L24" s="732"/>
      <c r="M24" s="674"/>
      <c r="N24" s="644"/>
      <c r="O24" s="645"/>
      <c r="P24" s="673"/>
      <c r="Q24" s="708"/>
      <c r="R24" s="723"/>
      <c r="S24" s="723"/>
      <c r="T24" s="723"/>
      <c r="U24" s="723"/>
      <c r="V24" s="723"/>
      <c r="W24" s="708"/>
      <c r="X24" s="723"/>
      <c r="Y24" s="723"/>
      <c r="Z24" s="724"/>
    </row>
    <row r="25" spans="1:28" ht="19.7" customHeight="1">
      <c r="A25" s="733" t="s">
        <v>795</v>
      </c>
      <c r="B25" s="734"/>
      <c r="C25" s="734"/>
      <c r="D25" s="735"/>
      <c r="E25" s="736">
        <f>G25+I25+K25</f>
        <v>16632702</v>
      </c>
      <c r="F25" s="737"/>
      <c r="G25" s="736">
        <f>SUM(G8:G24)</f>
        <v>3717504</v>
      </c>
      <c r="H25" s="737"/>
      <c r="I25" s="738">
        <f>SUM(I8:I24)</f>
        <v>4362318</v>
      </c>
      <c r="J25" s="737"/>
      <c r="K25" s="736">
        <f>SUM(K8:K24)</f>
        <v>8552880</v>
      </c>
      <c r="L25" s="739"/>
      <c r="M25" s="647" t="s">
        <v>795</v>
      </c>
      <c r="N25" s="648"/>
      <c r="O25" s="648"/>
      <c r="P25" s="740"/>
      <c r="Q25" s="741">
        <f>S25+U25+W25+Y25</f>
        <v>3412265</v>
      </c>
      <c r="R25" s="741"/>
      <c r="S25" s="741">
        <f>SUM(S7:S24)</f>
        <v>6927</v>
      </c>
      <c r="T25" s="741"/>
      <c r="U25" s="741">
        <f>SUM(U7:U24)</f>
        <v>2735264</v>
      </c>
      <c r="V25" s="742"/>
      <c r="W25" s="741">
        <f>SUM(W7:W24)</f>
        <v>107290</v>
      </c>
      <c r="X25" s="742"/>
      <c r="Y25" s="741">
        <f>SUM(Y7:Y24)</f>
        <v>562784</v>
      </c>
      <c r="Z25" s="743"/>
    </row>
    <row r="26" spans="1:28" s="745" customFormat="1" ht="19.7" customHeight="1">
      <c r="A26" s="681"/>
      <c r="B26" s="682"/>
      <c r="C26" s="682"/>
      <c r="D26" s="683"/>
      <c r="E26" s="2046" t="s">
        <v>879</v>
      </c>
      <c r="F26" s="2046"/>
      <c r="G26" s="2046"/>
      <c r="H26" s="2046"/>
      <c r="I26" s="684"/>
      <c r="J26" s="684"/>
      <c r="K26" s="684"/>
      <c r="L26" s="685"/>
      <c r="M26" s="744" t="s">
        <v>133</v>
      </c>
      <c r="N26" s="640"/>
      <c r="O26" s="640"/>
      <c r="P26" s="679"/>
      <c r="Q26" s="1940" t="s">
        <v>880</v>
      </c>
      <c r="R26" s="1940"/>
      <c r="S26" s="1940"/>
      <c r="T26" s="1940"/>
      <c r="U26" s="1940"/>
      <c r="V26" s="1940"/>
      <c r="W26" s="640"/>
      <c r="X26" s="640"/>
      <c r="Y26" s="640"/>
      <c r="Z26" s="680"/>
    </row>
    <row r="27" spans="1:28" s="745" customFormat="1" ht="19.7" customHeight="1">
      <c r="A27" s="746" t="s">
        <v>881</v>
      </c>
      <c r="B27" s="687"/>
      <c r="C27" s="688"/>
      <c r="D27" s="683"/>
      <c r="E27" s="2090"/>
      <c r="F27" s="2090"/>
      <c r="G27" s="2090"/>
      <c r="H27" s="2090"/>
      <c r="I27" s="684"/>
      <c r="J27" s="684"/>
      <c r="K27" s="684"/>
      <c r="L27" s="685"/>
      <c r="M27" s="641" t="s">
        <v>787</v>
      </c>
      <c r="N27" s="639">
        <f>Q50</f>
        <v>0</v>
      </c>
      <c r="O27" s="642" t="s">
        <v>3</v>
      </c>
      <c r="P27" s="679"/>
      <c r="Q27" s="2201" t="s">
        <v>882</v>
      </c>
      <c r="R27" s="2201"/>
      <c r="S27" s="2201"/>
      <c r="T27" s="2201"/>
      <c r="U27" s="2201"/>
      <c r="V27" s="2201"/>
      <c r="W27" s="640">
        <v>1</v>
      </c>
      <c r="X27" s="640" t="s">
        <v>883</v>
      </c>
      <c r="Y27" s="640"/>
      <c r="Z27" s="680"/>
      <c r="AB27" s="747"/>
    </row>
    <row r="28" spans="1:28" s="745" customFormat="1" ht="19.7" customHeight="1">
      <c r="A28" s="2069" t="s">
        <v>646</v>
      </c>
      <c r="B28" s="2072" t="s">
        <v>788</v>
      </c>
      <c r="C28" s="2072" t="s">
        <v>118</v>
      </c>
      <c r="D28" s="2072" t="s">
        <v>5</v>
      </c>
      <c r="E28" s="2075" t="s">
        <v>789</v>
      </c>
      <c r="F28" s="2078" t="s">
        <v>790</v>
      </c>
      <c r="G28" s="2079"/>
      <c r="H28" s="2061" t="s">
        <v>862</v>
      </c>
      <c r="I28" s="2062"/>
      <c r="J28" s="2062"/>
      <c r="K28" s="2063"/>
      <c r="L28" s="2064" t="s">
        <v>863</v>
      </c>
      <c r="M28" s="1942" t="s">
        <v>646</v>
      </c>
      <c r="N28" s="1945" t="s">
        <v>788</v>
      </c>
      <c r="O28" s="1945" t="s">
        <v>118</v>
      </c>
      <c r="P28" s="1945" t="s">
        <v>5</v>
      </c>
      <c r="Q28" s="1948" t="s">
        <v>789</v>
      </c>
      <c r="R28" s="1951" t="s">
        <v>790</v>
      </c>
      <c r="S28" s="1952"/>
      <c r="T28" s="2202" t="s">
        <v>1052</v>
      </c>
      <c r="U28" s="2203"/>
      <c r="V28" s="2203"/>
      <c r="W28" s="2203"/>
      <c r="X28" s="2203"/>
      <c r="Y28" s="2204"/>
      <c r="Z28" s="1930" t="s">
        <v>863</v>
      </c>
    </row>
    <row r="29" spans="1:28" s="745" customFormat="1" ht="19.7" customHeight="1">
      <c r="A29" s="2070"/>
      <c r="B29" s="2073"/>
      <c r="C29" s="2073"/>
      <c r="D29" s="2073"/>
      <c r="E29" s="2076"/>
      <c r="F29" s="2059" t="s">
        <v>650</v>
      </c>
      <c r="G29" s="2060"/>
      <c r="H29" s="2059" t="s">
        <v>122</v>
      </c>
      <c r="I29" s="2060"/>
      <c r="J29" s="2059" t="s">
        <v>651</v>
      </c>
      <c r="K29" s="2060"/>
      <c r="L29" s="2065"/>
      <c r="M29" s="1943"/>
      <c r="N29" s="1946"/>
      <c r="O29" s="1946"/>
      <c r="P29" s="1946"/>
      <c r="Q29" s="1949"/>
      <c r="R29" s="1933" t="s">
        <v>650</v>
      </c>
      <c r="S29" s="1934"/>
      <c r="T29" s="2205" t="s">
        <v>1047</v>
      </c>
      <c r="U29" s="2206"/>
      <c r="V29" s="2207" t="s">
        <v>122</v>
      </c>
      <c r="W29" s="2208"/>
      <c r="X29" s="2209" t="s">
        <v>651</v>
      </c>
      <c r="Y29" s="2210"/>
      <c r="Z29" s="1931"/>
    </row>
    <row r="30" spans="1:28" ht="19.7" customHeight="1">
      <c r="A30" s="2071"/>
      <c r="B30" s="2074"/>
      <c r="C30" s="2074"/>
      <c r="D30" s="2074"/>
      <c r="E30" s="2077"/>
      <c r="F30" s="689" t="s">
        <v>4</v>
      </c>
      <c r="G30" s="689" t="s">
        <v>792</v>
      </c>
      <c r="H30" s="689" t="s">
        <v>4</v>
      </c>
      <c r="I30" s="689" t="s">
        <v>793</v>
      </c>
      <c r="J30" s="689"/>
      <c r="K30" s="689"/>
      <c r="L30" s="2066"/>
      <c r="M30" s="1944"/>
      <c r="N30" s="1947"/>
      <c r="O30" s="1947"/>
      <c r="P30" s="1947"/>
      <c r="Q30" s="1950"/>
      <c r="R30" s="690" t="s">
        <v>4</v>
      </c>
      <c r="S30" s="690" t="s">
        <v>792</v>
      </c>
      <c r="T30" s="690" t="s">
        <v>1048</v>
      </c>
      <c r="U30" s="690" t="s">
        <v>1049</v>
      </c>
      <c r="V30" s="690" t="s">
        <v>4</v>
      </c>
      <c r="W30" s="690" t="s">
        <v>793</v>
      </c>
      <c r="X30" s="690" t="s">
        <v>1048</v>
      </c>
      <c r="Y30" s="690" t="s">
        <v>1049</v>
      </c>
      <c r="Z30" s="1932"/>
    </row>
    <row r="31" spans="1:28" ht="19.7" customHeight="1">
      <c r="A31" s="704" t="str">
        <f>B77</f>
        <v>공내 촬영</v>
      </c>
      <c r="B31" s="720"/>
      <c r="C31" s="748">
        <v>0</v>
      </c>
      <c r="D31" s="722" t="s">
        <v>794</v>
      </c>
      <c r="E31" s="719">
        <f>SUM(G31,I31,K31)</f>
        <v>0</v>
      </c>
      <c r="F31" s="719">
        <f>G100</f>
        <v>3339</v>
      </c>
      <c r="G31" s="719">
        <f>TRUNC(C31*F31,0)</f>
        <v>0</v>
      </c>
      <c r="H31" s="719">
        <f>I100</f>
        <v>110</v>
      </c>
      <c r="I31" s="719">
        <f>TRUNC(C31*H31,0)</f>
        <v>0</v>
      </c>
      <c r="J31" s="719">
        <f>K100</f>
        <v>1812</v>
      </c>
      <c r="K31" s="719">
        <f t="shared" ref="K31:K38" si="10">TRUNC(C31*J31,0)</f>
        <v>0</v>
      </c>
      <c r="L31" s="707"/>
      <c r="M31" s="749" t="s">
        <v>681</v>
      </c>
      <c r="N31" s="750"/>
      <c r="O31" s="751">
        <f>INT(1/W$27)*AN8</f>
        <v>0.67600000000000005</v>
      </c>
      <c r="P31" s="752" t="s">
        <v>69</v>
      </c>
      <c r="Q31" s="753">
        <f>S31+W31+Y31</f>
        <v>0</v>
      </c>
      <c r="R31" s="753"/>
      <c r="S31" s="754"/>
      <c r="T31" s="753">
        <f>단가표!E12</f>
        <v>232562</v>
      </c>
      <c r="U31" s="753">
        <f>TRUNC(O31*T31)</f>
        <v>157211</v>
      </c>
      <c r="V31" s="755"/>
      <c r="W31" s="755"/>
      <c r="X31" s="753"/>
      <c r="Y31" s="753">
        <f>TRUNC(O31*X31)</f>
        <v>0</v>
      </c>
      <c r="Z31" s="756"/>
      <c r="AA31" s="757"/>
    </row>
    <row r="32" spans="1:28" ht="19.7" customHeight="1">
      <c r="A32" s="712"/>
      <c r="B32" s="720"/>
      <c r="C32" s="727"/>
      <c r="D32" s="722"/>
      <c r="E32" s="719">
        <f t="shared" ref="E32:E37" si="11">SUM(G32,I32,K32)</f>
        <v>0</v>
      </c>
      <c r="F32" s="719"/>
      <c r="G32" s="719">
        <f>TRUNC(C32*F32,0)</f>
        <v>0</v>
      </c>
      <c r="H32" s="719"/>
      <c r="I32" s="719">
        <f>TRUNC(C32*H32,0)</f>
        <v>0</v>
      </c>
      <c r="J32" s="719"/>
      <c r="K32" s="719">
        <f t="shared" si="10"/>
        <v>0</v>
      </c>
      <c r="L32" s="711"/>
      <c r="M32" s="749" t="s">
        <v>134</v>
      </c>
      <c r="N32" s="758"/>
      <c r="O32" s="751">
        <f>INT(1/W$27)*AN8</f>
        <v>0.67600000000000005</v>
      </c>
      <c r="P32" s="752" t="s">
        <v>69</v>
      </c>
      <c r="Q32" s="753">
        <f>S32+W32+Y32</f>
        <v>0</v>
      </c>
      <c r="R32" s="753"/>
      <c r="S32" s="754"/>
      <c r="T32" s="753">
        <f>단가표!E14</f>
        <v>226122</v>
      </c>
      <c r="U32" s="753">
        <f>TRUNC(O32*T32)</f>
        <v>152858</v>
      </c>
      <c r="V32" s="755"/>
      <c r="W32" s="755"/>
      <c r="X32" s="753"/>
      <c r="Y32" s="753">
        <f>TRUNC(O32*X32)</f>
        <v>0</v>
      </c>
      <c r="Z32" s="756"/>
    </row>
    <row r="33" spans="1:26" ht="19.7" customHeight="1">
      <c r="A33" s="712"/>
      <c r="B33" s="759"/>
      <c r="C33" s="727"/>
      <c r="D33" s="722"/>
      <c r="E33" s="719">
        <f t="shared" si="11"/>
        <v>0</v>
      </c>
      <c r="F33" s="719"/>
      <c r="G33" s="719">
        <f t="shared" ref="G33:G49" si="12">TRUNC(C33*F33,0)</f>
        <v>0</v>
      </c>
      <c r="H33" s="719"/>
      <c r="I33" s="719">
        <f t="shared" ref="I33:I49" si="13">TRUNC(C33*H33,0)</f>
        <v>0</v>
      </c>
      <c r="J33" s="719"/>
      <c r="K33" s="719">
        <f t="shared" si="10"/>
        <v>0</v>
      </c>
      <c r="L33" s="711"/>
      <c r="M33" s="749" t="s">
        <v>223</v>
      </c>
      <c r="N33" s="752"/>
      <c r="O33" s="751">
        <f>INT(1/W$27)</f>
        <v>1</v>
      </c>
      <c r="P33" s="752" t="s">
        <v>69</v>
      </c>
      <c r="Q33" s="753">
        <f>S33+W33+Y33</f>
        <v>0</v>
      </c>
      <c r="R33" s="753"/>
      <c r="S33" s="754"/>
      <c r="T33" s="753">
        <f>단가표!E15</f>
        <v>172068</v>
      </c>
      <c r="U33" s="753">
        <f>TRUNC(O33*T33)</f>
        <v>172068</v>
      </c>
      <c r="V33" s="755"/>
      <c r="W33" s="755"/>
      <c r="X33" s="753"/>
      <c r="Y33" s="753">
        <f>TRUNC(O33*X33)</f>
        <v>0</v>
      </c>
      <c r="Z33" s="756"/>
    </row>
    <row r="34" spans="1:26" ht="19.7" customHeight="1">
      <c r="A34" s="712"/>
      <c r="B34" s="716"/>
      <c r="C34" s="716"/>
      <c r="D34" s="718"/>
      <c r="E34" s="719">
        <f t="shared" si="11"/>
        <v>0</v>
      </c>
      <c r="F34" s="719"/>
      <c r="G34" s="719">
        <f t="shared" si="12"/>
        <v>0</v>
      </c>
      <c r="H34" s="719"/>
      <c r="I34" s="719">
        <f t="shared" si="13"/>
        <v>0</v>
      </c>
      <c r="J34" s="719"/>
      <c r="K34" s="719">
        <f t="shared" si="10"/>
        <v>0</v>
      </c>
      <c r="L34" s="711"/>
      <c r="M34" s="749"/>
      <c r="N34" s="752"/>
      <c r="O34" s="751"/>
      <c r="P34" s="752"/>
      <c r="Q34" s="754"/>
      <c r="R34" s="760"/>
      <c r="S34" s="760"/>
      <c r="T34" s="760"/>
      <c r="U34" s="760"/>
      <c r="V34" s="760"/>
      <c r="W34" s="760"/>
      <c r="X34" s="754"/>
      <c r="Y34" s="754"/>
      <c r="Z34" s="756"/>
    </row>
    <row r="35" spans="1:26" ht="19.7" customHeight="1">
      <c r="A35" s="712"/>
      <c r="B35" s="716"/>
      <c r="C35" s="716"/>
      <c r="D35" s="718"/>
      <c r="E35" s="719">
        <f t="shared" si="11"/>
        <v>0</v>
      </c>
      <c r="F35" s="719"/>
      <c r="G35" s="719">
        <f t="shared" si="12"/>
        <v>0</v>
      </c>
      <c r="H35" s="719"/>
      <c r="I35" s="719">
        <f t="shared" si="13"/>
        <v>0</v>
      </c>
      <c r="J35" s="719"/>
      <c r="K35" s="719">
        <f t="shared" si="10"/>
        <v>0</v>
      </c>
      <c r="L35" s="711"/>
      <c r="M35" s="749"/>
      <c r="N35" s="752"/>
      <c r="O35" s="751"/>
      <c r="P35" s="752"/>
      <c r="Q35" s="754"/>
      <c r="R35" s="760"/>
      <c r="S35" s="760"/>
      <c r="T35" s="760"/>
      <c r="U35" s="760"/>
      <c r="V35" s="754"/>
      <c r="W35" s="760"/>
      <c r="X35" s="754"/>
      <c r="Y35" s="754"/>
      <c r="Z35" s="756"/>
    </row>
    <row r="36" spans="1:26" ht="19.7" customHeight="1">
      <c r="A36" s="712"/>
      <c r="B36" s="716"/>
      <c r="C36" s="716"/>
      <c r="D36" s="718"/>
      <c r="E36" s="719">
        <f t="shared" si="11"/>
        <v>0</v>
      </c>
      <c r="F36" s="719"/>
      <c r="G36" s="719">
        <f t="shared" si="12"/>
        <v>0</v>
      </c>
      <c r="H36" s="719"/>
      <c r="I36" s="719">
        <f t="shared" si="13"/>
        <v>0</v>
      </c>
      <c r="J36" s="719"/>
      <c r="K36" s="719">
        <f t="shared" si="10"/>
        <v>0</v>
      </c>
      <c r="L36" s="711"/>
      <c r="M36" s="749"/>
      <c r="N36" s="750"/>
      <c r="O36" s="750"/>
      <c r="P36" s="752"/>
      <c r="Q36" s="753"/>
      <c r="R36" s="755"/>
      <c r="S36" s="755"/>
      <c r="T36" s="755"/>
      <c r="U36" s="755"/>
      <c r="V36" s="755"/>
      <c r="W36" s="755"/>
      <c r="X36" s="755"/>
      <c r="Y36" s="755"/>
      <c r="Z36" s="756"/>
    </row>
    <row r="37" spans="1:26" ht="19.7" customHeight="1">
      <c r="A37" s="712"/>
      <c r="B37" s="720"/>
      <c r="C37" s="720"/>
      <c r="D37" s="722"/>
      <c r="E37" s="719">
        <f t="shared" si="11"/>
        <v>0</v>
      </c>
      <c r="F37" s="719"/>
      <c r="G37" s="719">
        <f t="shared" si="12"/>
        <v>0</v>
      </c>
      <c r="H37" s="719"/>
      <c r="I37" s="719">
        <f t="shared" si="13"/>
        <v>0</v>
      </c>
      <c r="J37" s="719"/>
      <c r="K37" s="719">
        <f t="shared" si="10"/>
        <v>0</v>
      </c>
      <c r="L37" s="711"/>
      <c r="M37" s="761"/>
      <c r="N37" s="750"/>
      <c r="O37" s="750"/>
      <c r="P37" s="752"/>
      <c r="Q37" s="754"/>
      <c r="R37" s="760"/>
      <c r="S37" s="760"/>
      <c r="T37" s="760"/>
      <c r="U37" s="760"/>
      <c r="V37" s="754"/>
      <c r="W37" s="760"/>
      <c r="X37" s="754"/>
      <c r="Y37" s="754"/>
      <c r="Z37" s="756"/>
    </row>
    <row r="38" spans="1:26" ht="19.7" customHeight="1">
      <c r="A38" s="712"/>
      <c r="B38" s="720"/>
      <c r="C38" s="720"/>
      <c r="D38" s="722"/>
      <c r="E38" s="719"/>
      <c r="F38" s="719"/>
      <c r="G38" s="719">
        <f t="shared" si="12"/>
        <v>0</v>
      </c>
      <c r="H38" s="719"/>
      <c r="I38" s="719">
        <f t="shared" si="13"/>
        <v>0</v>
      </c>
      <c r="J38" s="719"/>
      <c r="K38" s="719">
        <f t="shared" si="10"/>
        <v>0</v>
      </c>
      <c r="L38" s="711"/>
      <c r="M38" s="761"/>
      <c r="N38" s="752"/>
      <c r="O38" s="750"/>
      <c r="P38" s="752"/>
      <c r="Q38" s="754"/>
      <c r="R38" s="760"/>
      <c r="S38" s="760"/>
      <c r="T38" s="760"/>
      <c r="U38" s="760"/>
      <c r="V38" s="754"/>
      <c r="W38" s="760"/>
      <c r="X38" s="754"/>
      <c r="Y38" s="754"/>
      <c r="Z38" s="756"/>
    </row>
    <row r="39" spans="1:26" ht="19.7" customHeight="1">
      <c r="A39" s="712"/>
      <c r="B39" s="722"/>
      <c r="C39" s="720"/>
      <c r="D39" s="722"/>
      <c r="E39" s="719">
        <f t="shared" ref="E39:E47" si="14">SUM(G39,I39,K39)</f>
        <v>0</v>
      </c>
      <c r="F39" s="719"/>
      <c r="G39" s="719">
        <f t="shared" si="12"/>
        <v>0</v>
      </c>
      <c r="H39" s="719"/>
      <c r="I39" s="719">
        <f t="shared" si="13"/>
        <v>0</v>
      </c>
      <c r="J39" s="719"/>
      <c r="K39" s="719">
        <f t="shared" ref="K39:K49" si="15">TRUNC(C39*J39,0)</f>
        <v>0</v>
      </c>
      <c r="L39" s="711"/>
      <c r="M39" s="762"/>
      <c r="N39" s="752"/>
      <c r="O39" s="750"/>
      <c r="P39" s="752"/>
      <c r="Q39" s="754"/>
      <c r="R39" s="760"/>
      <c r="S39" s="760"/>
      <c r="T39" s="760"/>
      <c r="U39" s="760"/>
      <c r="V39" s="760"/>
      <c r="W39" s="760"/>
      <c r="X39" s="754"/>
      <c r="Y39" s="754"/>
      <c r="Z39" s="756"/>
    </row>
    <row r="40" spans="1:26" ht="19.7" customHeight="1">
      <c r="A40" s="763"/>
      <c r="B40" s="722"/>
      <c r="C40" s="720"/>
      <c r="D40" s="722"/>
      <c r="E40" s="719">
        <f t="shared" si="14"/>
        <v>0</v>
      </c>
      <c r="F40" s="719"/>
      <c r="G40" s="719">
        <f t="shared" si="12"/>
        <v>0</v>
      </c>
      <c r="H40" s="719"/>
      <c r="I40" s="719">
        <f t="shared" si="13"/>
        <v>0</v>
      </c>
      <c r="J40" s="719"/>
      <c r="K40" s="719">
        <f t="shared" si="15"/>
        <v>0</v>
      </c>
      <c r="L40" s="711"/>
      <c r="M40" s="761"/>
      <c r="N40" s="752"/>
      <c r="O40" s="750"/>
      <c r="P40" s="752"/>
      <c r="Q40" s="754"/>
      <c r="R40" s="760"/>
      <c r="S40" s="760"/>
      <c r="T40" s="760"/>
      <c r="U40" s="760"/>
      <c r="V40" s="754"/>
      <c r="W40" s="760"/>
      <c r="X40" s="754"/>
      <c r="Y40" s="754"/>
      <c r="Z40" s="756"/>
    </row>
    <row r="41" spans="1:26" ht="19.7" customHeight="1">
      <c r="A41" s="712"/>
      <c r="B41" s="722"/>
      <c r="C41" s="720"/>
      <c r="D41" s="722"/>
      <c r="E41" s="719">
        <f t="shared" si="14"/>
        <v>0</v>
      </c>
      <c r="F41" s="719"/>
      <c r="G41" s="719">
        <f t="shared" si="12"/>
        <v>0</v>
      </c>
      <c r="H41" s="719"/>
      <c r="I41" s="719">
        <f>TRUNC(C41*H41,0)</f>
        <v>0</v>
      </c>
      <c r="J41" s="719"/>
      <c r="K41" s="719">
        <f t="shared" si="15"/>
        <v>0</v>
      </c>
      <c r="L41" s="711"/>
      <c r="M41" s="749"/>
      <c r="N41" s="750"/>
      <c r="O41" s="750"/>
      <c r="P41" s="752"/>
      <c r="Q41" s="753"/>
      <c r="R41" s="755"/>
      <c r="S41" s="755"/>
      <c r="T41" s="755"/>
      <c r="U41" s="755"/>
      <c r="V41" s="755"/>
      <c r="W41" s="755"/>
      <c r="X41" s="755"/>
      <c r="Y41" s="755"/>
      <c r="Z41" s="756"/>
    </row>
    <row r="42" spans="1:26" ht="19.7" customHeight="1">
      <c r="A42" s="712"/>
      <c r="B42" s="720"/>
      <c r="C42" s="720"/>
      <c r="D42" s="722"/>
      <c r="E42" s="719">
        <f t="shared" si="14"/>
        <v>0</v>
      </c>
      <c r="F42" s="719"/>
      <c r="G42" s="719">
        <f t="shared" si="12"/>
        <v>0</v>
      </c>
      <c r="H42" s="719"/>
      <c r="I42" s="719">
        <f>TRUNC(C42%*H42,0)</f>
        <v>0</v>
      </c>
      <c r="J42" s="719"/>
      <c r="K42" s="719">
        <f t="shared" si="15"/>
        <v>0</v>
      </c>
      <c r="L42" s="711"/>
      <c r="M42" s="749"/>
      <c r="N42" s="750"/>
      <c r="O42" s="750"/>
      <c r="P42" s="752"/>
      <c r="Q42" s="753"/>
      <c r="R42" s="755"/>
      <c r="S42" s="755"/>
      <c r="T42" s="755"/>
      <c r="U42" s="755"/>
      <c r="V42" s="755"/>
      <c r="W42" s="755"/>
      <c r="X42" s="755"/>
      <c r="Y42" s="755"/>
      <c r="Z42" s="756"/>
    </row>
    <row r="43" spans="1:26" ht="19.7" customHeight="1">
      <c r="A43" s="712"/>
      <c r="B43" s="720"/>
      <c r="C43" s="720"/>
      <c r="D43" s="722"/>
      <c r="E43" s="719">
        <f t="shared" si="14"/>
        <v>0</v>
      </c>
      <c r="F43" s="719"/>
      <c r="G43" s="719">
        <f t="shared" si="12"/>
        <v>0</v>
      </c>
      <c r="H43" s="719"/>
      <c r="I43" s="719">
        <f t="shared" si="13"/>
        <v>0</v>
      </c>
      <c r="J43" s="719"/>
      <c r="K43" s="719">
        <f t="shared" si="15"/>
        <v>0</v>
      </c>
      <c r="L43" s="711"/>
      <c r="M43" s="749"/>
      <c r="N43" s="750"/>
      <c r="O43" s="750"/>
      <c r="P43" s="752"/>
      <c r="Q43" s="753"/>
      <c r="R43" s="755"/>
      <c r="S43" s="755"/>
      <c r="T43" s="755"/>
      <c r="U43" s="755"/>
      <c r="V43" s="755"/>
      <c r="W43" s="755"/>
      <c r="X43" s="755"/>
      <c r="Y43" s="755"/>
      <c r="Z43" s="756"/>
    </row>
    <row r="44" spans="1:26" ht="19.7" customHeight="1">
      <c r="A44" s="712"/>
      <c r="B44" s="720"/>
      <c r="C44" s="720"/>
      <c r="D44" s="722"/>
      <c r="E44" s="719"/>
      <c r="F44" s="719"/>
      <c r="G44" s="719"/>
      <c r="H44" s="719"/>
      <c r="I44" s="719"/>
      <c r="J44" s="719"/>
      <c r="K44" s="719"/>
      <c r="L44" s="711"/>
      <c r="M44" s="749"/>
      <c r="N44" s="750"/>
      <c r="O44" s="750"/>
      <c r="P44" s="752"/>
      <c r="Q44" s="753"/>
      <c r="R44" s="755"/>
      <c r="S44" s="755"/>
      <c r="T44" s="755"/>
      <c r="U44" s="755"/>
      <c r="V44" s="755"/>
      <c r="W44" s="755"/>
      <c r="X44" s="755"/>
      <c r="Y44" s="755"/>
      <c r="Z44" s="756"/>
    </row>
    <row r="45" spans="1:26" ht="19.7" customHeight="1">
      <c r="A45" s="712"/>
      <c r="B45" s="720"/>
      <c r="C45" s="720"/>
      <c r="D45" s="722"/>
      <c r="E45" s="719">
        <f t="shared" si="14"/>
        <v>0</v>
      </c>
      <c r="F45" s="719"/>
      <c r="G45" s="719">
        <f t="shared" si="12"/>
        <v>0</v>
      </c>
      <c r="H45" s="719"/>
      <c r="I45" s="719">
        <f t="shared" si="13"/>
        <v>0</v>
      </c>
      <c r="J45" s="719"/>
      <c r="K45" s="719">
        <f t="shared" si="15"/>
        <v>0</v>
      </c>
      <c r="L45" s="711"/>
      <c r="M45" s="749"/>
      <c r="N45" s="750"/>
      <c r="O45" s="750"/>
      <c r="P45" s="752"/>
      <c r="Q45" s="753"/>
      <c r="R45" s="755"/>
      <c r="S45" s="755"/>
      <c r="T45" s="755"/>
      <c r="U45" s="755"/>
      <c r="V45" s="755"/>
      <c r="W45" s="755"/>
      <c r="X45" s="755"/>
      <c r="Y45" s="755"/>
      <c r="Z45" s="756"/>
    </row>
    <row r="46" spans="1:26" ht="19.7" customHeight="1">
      <c r="A46" s="763"/>
      <c r="B46" s="720"/>
      <c r="C46" s="720"/>
      <c r="D46" s="722"/>
      <c r="E46" s="719">
        <f t="shared" si="14"/>
        <v>0</v>
      </c>
      <c r="F46" s="719"/>
      <c r="G46" s="719">
        <f t="shared" si="12"/>
        <v>0</v>
      </c>
      <c r="H46" s="719"/>
      <c r="I46" s="719">
        <f t="shared" si="13"/>
        <v>0</v>
      </c>
      <c r="J46" s="719"/>
      <c r="K46" s="719">
        <f t="shared" si="15"/>
        <v>0</v>
      </c>
      <c r="L46" s="711"/>
      <c r="M46" s="761"/>
      <c r="N46" s="750"/>
      <c r="O46" s="750"/>
      <c r="P46" s="752"/>
      <c r="Q46" s="753"/>
      <c r="R46" s="755"/>
      <c r="S46" s="753"/>
      <c r="T46" s="753"/>
      <c r="U46" s="753"/>
      <c r="V46" s="755"/>
      <c r="W46" s="753"/>
      <c r="X46" s="755"/>
      <c r="Y46" s="753"/>
      <c r="Z46" s="756"/>
    </row>
    <row r="47" spans="1:26" ht="19.7" customHeight="1">
      <c r="A47" s="726"/>
      <c r="B47" s="722"/>
      <c r="C47" s="727"/>
      <c r="D47" s="722"/>
      <c r="E47" s="719">
        <f t="shared" si="14"/>
        <v>0</v>
      </c>
      <c r="F47" s="719"/>
      <c r="G47" s="719">
        <f t="shared" si="12"/>
        <v>0</v>
      </c>
      <c r="H47" s="719"/>
      <c r="I47" s="719">
        <f t="shared" si="13"/>
        <v>0</v>
      </c>
      <c r="J47" s="719"/>
      <c r="K47" s="719">
        <f t="shared" si="15"/>
        <v>0</v>
      </c>
      <c r="L47" s="711"/>
      <c r="M47" s="762"/>
      <c r="N47" s="750"/>
      <c r="O47" s="750"/>
      <c r="P47" s="752"/>
      <c r="Q47" s="753"/>
      <c r="R47" s="755"/>
      <c r="S47" s="755"/>
      <c r="T47" s="755"/>
      <c r="U47" s="755"/>
      <c r="V47" s="755"/>
      <c r="W47" s="755"/>
      <c r="X47" s="755"/>
      <c r="Y47" s="753"/>
      <c r="Z47" s="756"/>
    </row>
    <row r="48" spans="1:26" ht="19.7" customHeight="1">
      <c r="A48" s="726"/>
      <c r="B48" s="722"/>
      <c r="C48" s="727"/>
      <c r="D48" s="722"/>
      <c r="E48" s="719">
        <f>SUM(G48,I48,K48)</f>
        <v>0</v>
      </c>
      <c r="F48" s="719"/>
      <c r="G48" s="719">
        <f t="shared" si="12"/>
        <v>0</v>
      </c>
      <c r="H48" s="719"/>
      <c r="I48" s="719">
        <f t="shared" si="13"/>
        <v>0</v>
      </c>
      <c r="J48" s="719"/>
      <c r="K48" s="719">
        <f t="shared" si="15"/>
        <v>0</v>
      </c>
      <c r="L48" s="711"/>
      <c r="M48" s="761"/>
      <c r="N48" s="750"/>
      <c r="O48" s="764"/>
      <c r="P48" s="752"/>
      <c r="Q48" s="753"/>
      <c r="R48" s="755"/>
      <c r="S48" s="755"/>
      <c r="T48" s="755"/>
      <c r="U48" s="755"/>
      <c r="V48" s="755"/>
      <c r="W48" s="755"/>
      <c r="X48" s="755"/>
      <c r="Y48" s="755"/>
      <c r="Z48" s="756"/>
    </row>
    <row r="49" spans="1:37" ht="19.7" customHeight="1">
      <c r="A49" s="728"/>
      <c r="B49" s="729"/>
      <c r="C49" s="730"/>
      <c r="D49" s="729"/>
      <c r="E49" s="731">
        <f>SUM(G49,I49,K49)</f>
        <v>0</v>
      </c>
      <c r="F49" s="731"/>
      <c r="G49" s="731">
        <f t="shared" si="12"/>
        <v>0</v>
      </c>
      <c r="H49" s="731"/>
      <c r="I49" s="731">
        <f t="shared" si="13"/>
        <v>0</v>
      </c>
      <c r="J49" s="731"/>
      <c r="K49" s="731">
        <f t="shared" si="15"/>
        <v>0</v>
      </c>
      <c r="L49" s="732"/>
      <c r="M49" s="762"/>
      <c r="N49" s="750"/>
      <c r="O49" s="750"/>
      <c r="P49" s="752"/>
      <c r="Q49" s="753"/>
      <c r="R49" s="755"/>
      <c r="S49" s="755"/>
      <c r="T49" s="755"/>
      <c r="U49" s="755"/>
      <c r="V49" s="755"/>
      <c r="W49" s="755"/>
      <c r="X49" s="755"/>
      <c r="Y49" s="755"/>
      <c r="Z49" s="756"/>
    </row>
    <row r="50" spans="1:37" ht="19.7" customHeight="1">
      <c r="A50" s="733" t="s">
        <v>795</v>
      </c>
      <c r="B50" s="734"/>
      <c r="C50" s="734"/>
      <c r="D50" s="735"/>
      <c r="E50" s="736">
        <f>G50+I50+K50</f>
        <v>0</v>
      </c>
      <c r="F50" s="737"/>
      <c r="G50" s="736">
        <f>SUM(G31:G49)</f>
        <v>0</v>
      </c>
      <c r="H50" s="737"/>
      <c r="I50" s="738">
        <f>SUM(I31:I49)</f>
        <v>0</v>
      </c>
      <c r="J50" s="737"/>
      <c r="K50" s="736">
        <f>SUM(K31:K49)</f>
        <v>0</v>
      </c>
      <c r="L50" s="739"/>
      <c r="M50" s="765" t="s">
        <v>795</v>
      </c>
      <c r="N50" s="766"/>
      <c r="O50" s="766"/>
      <c r="P50" s="767"/>
      <c r="Q50" s="768">
        <f>S50+W50+Y50</f>
        <v>0</v>
      </c>
      <c r="R50" s="769"/>
      <c r="S50" s="768">
        <f>SUM(S31:S49)</f>
        <v>0</v>
      </c>
      <c r="T50" s="768"/>
      <c r="U50" s="768">
        <f>SUM(U31:U49)</f>
        <v>482137</v>
      </c>
      <c r="V50" s="769"/>
      <c r="W50" s="770">
        <f>SUM(W31:W49)</f>
        <v>0</v>
      </c>
      <c r="X50" s="769"/>
      <c r="Y50" s="768">
        <f>SUM(Y31:Y49)</f>
        <v>0</v>
      </c>
      <c r="Z50" s="771"/>
    </row>
    <row r="51" spans="1:37" ht="19.7" customHeight="1">
      <c r="A51" s="681"/>
      <c r="B51" s="682"/>
      <c r="C51" s="682"/>
      <c r="D51" s="683"/>
      <c r="E51" s="2046" t="s">
        <v>879</v>
      </c>
      <c r="F51" s="2046"/>
      <c r="G51" s="2046"/>
      <c r="H51" s="2046"/>
      <c r="I51" s="684"/>
      <c r="J51" s="684"/>
      <c r="K51" s="684"/>
      <c r="L51" s="685"/>
      <c r="M51" s="744" t="s">
        <v>130</v>
      </c>
      <c r="N51" s="744"/>
      <c r="O51" s="744"/>
      <c r="P51" s="772"/>
      <c r="Q51" s="2214" t="s">
        <v>884</v>
      </c>
      <c r="R51" s="2214"/>
      <c r="S51" s="2214"/>
      <c r="T51" s="2214"/>
      <c r="U51" s="2214"/>
      <c r="V51" s="2214"/>
      <c r="W51" s="744"/>
      <c r="X51" s="744"/>
      <c r="Y51" s="744"/>
      <c r="Z51" s="773"/>
    </row>
    <row r="52" spans="1:37" ht="19.7" customHeight="1">
      <c r="A52" s="746" t="s">
        <v>885</v>
      </c>
      <c r="B52" s="774" t="s">
        <v>886</v>
      </c>
      <c r="C52" s="774"/>
      <c r="D52" s="774"/>
      <c r="E52" s="775"/>
      <c r="F52" s="775" t="s">
        <v>887</v>
      </c>
      <c r="G52" s="775"/>
      <c r="H52" s="775" t="s">
        <v>888</v>
      </c>
      <c r="I52" s="684"/>
      <c r="J52" s="684"/>
      <c r="K52" s="684"/>
      <c r="L52" s="685"/>
      <c r="M52" s="776" t="s">
        <v>787</v>
      </c>
      <c r="N52" s="777">
        <f>Q75</f>
        <v>47303</v>
      </c>
      <c r="O52" s="778" t="s">
        <v>3</v>
      </c>
      <c r="P52" s="772"/>
      <c r="Q52" s="2201" t="s">
        <v>882</v>
      </c>
      <c r="R52" s="2201"/>
      <c r="S52" s="2201"/>
      <c r="T52" s="2201"/>
      <c r="U52" s="2201"/>
      <c r="V52" s="2201"/>
      <c r="W52" s="744">
        <v>1</v>
      </c>
      <c r="X52" s="744" t="s">
        <v>883</v>
      </c>
      <c r="Y52" s="744"/>
      <c r="Z52" s="773"/>
    </row>
    <row r="53" spans="1:37" ht="19.7" customHeight="1">
      <c r="A53" s="2069" t="s">
        <v>646</v>
      </c>
      <c r="B53" s="2072" t="s">
        <v>788</v>
      </c>
      <c r="C53" s="2072" t="s">
        <v>118</v>
      </c>
      <c r="D53" s="2072" t="s">
        <v>5</v>
      </c>
      <c r="E53" s="2075" t="s">
        <v>789</v>
      </c>
      <c r="F53" s="2078" t="s">
        <v>790</v>
      </c>
      <c r="G53" s="2079"/>
      <c r="H53" s="2061" t="s">
        <v>862</v>
      </c>
      <c r="I53" s="2062"/>
      <c r="J53" s="2062"/>
      <c r="K53" s="2063"/>
      <c r="L53" s="2064" t="s">
        <v>863</v>
      </c>
      <c r="M53" s="1942" t="s">
        <v>646</v>
      </c>
      <c r="N53" s="1945" t="s">
        <v>788</v>
      </c>
      <c r="O53" s="1945" t="s">
        <v>118</v>
      </c>
      <c r="P53" s="1945" t="s">
        <v>5</v>
      </c>
      <c r="Q53" s="1948" t="s">
        <v>789</v>
      </c>
      <c r="R53" s="1951" t="s">
        <v>790</v>
      </c>
      <c r="S53" s="1952"/>
      <c r="T53" s="2202" t="s">
        <v>1052</v>
      </c>
      <c r="U53" s="2203"/>
      <c r="V53" s="2203"/>
      <c r="W53" s="2203"/>
      <c r="X53" s="2203"/>
      <c r="Y53" s="2204"/>
      <c r="Z53" s="1930" t="s">
        <v>863</v>
      </c>
    </row>
    <row r="54" spans="1:37" ht="19.7" customHeight="1">
      <c r="A54" s="2070"/>
      <c r="B54" s="2073"/>
      <c r="C54" s="2073"/>
      <c r="D54" s="2073"/>
      <c r="E54" s="2076"/>
      <c r="F54" s="2059" t="s">
        <v>650</v>
      </c>
      <c r="G54" s="2060"/>
      <c r="H54" s="2059" t="s">
        <v>122</v>
      </c>
      <c r="I54" s="2060"/>
      <c r="J54" s="2059" t="s">
        <v>651</v>
      </c>
      <c r="K54" s="2060"/>
      <c r="L54" s="2065"/>
      <c r="M54" s="1943"/>
      <c r="N54" s="1946"/>
      <c r="O54" s="1946"/>
      <c r="P54" s="1946"/>
      <c r="Q54" s="1949"/>
      <c r="R54" s="1933" t="s">
        <v>650</v>
      </c>
      <c r="S54" s="1934"/>
      <c r="T54" s="2205" t="s">
        <v>1047</v>
      </c>
      <c r="U54" s="2206"/>
      <c r="V54" s="2207" t="s">
        <v>122</v>
      </c>
      <c r="W54" s="2208"/>
      <c r="X54" s="2209" t="s">
        <v>651</v>
      </c>
      <c r="Y54" s="2210"/>
      <c r="Z54" s="1931"/>
    </row>
    <row r="55" spans="1:37" ht="19.7" customHeight="1">
      <c r="A55" s="2071"/>
      <c r="B55" s="2074"/>
      <c r="C55" s="2074"/>
      <c r="D55" s="2074"/>
      <c r="E55" s="2077"/>
      <c r="F55" s="689" t="s">
        <v>4</v>
      </c>
      <c r="G55" s="689" t="s">
        <v>792</v>
      </c>
      <c r="H55" s="689" t="s">
        <v>4</v>
      </c>
      <c r="I55" s="689" t="s">
        <v>793</v>
      </c>
      <c r="J55" s="689"/>
      <c r="K55" s="689"/>
      <c r="L55" s="2066"/>
      <c r="M55" s="1944"/>
      <c r="N55" s="1947"/>
      <c r="O55" s="1947"/>
      <c r="P55" s="1947"/>
      <c r="Q55" s="1950"/>
      <c r="R55" s="690" t="s">
        <v>4</v>
      </c>
      <c r="S55" s="690" t="s">
        <v>792</v>
      </c>
      <c r="T55" s="690" t="s">
        <v>1050</v>
      </c>
      <c r="U55" s="690" t="s">
        <v>1051</v>
      </c>
      <c r="V55" s="690" t="s">
        <v>4</v>
      </c>
      <c r="W55" s="690" t="s">
        <v>793</v>
      </c>
      <c r="X55" s="690" t="s">
        <v>1048</v>
      </c>
      <c r="Y55" s="690" t="s">
        <v>1051</v>
      </c>
      <c r="Z55" s="1932"/>
      <c r="AG55" s="640" t="s">
        <v>889</v>
      </c>
      <c r="AK55" s="640" t="s">
        <v>890</v>
      </c>
    </row>
    <row r="56" spans="1:37" ht="19.7" customHeight="1">
      <c r="A56" s="779" t="s">
        <v>674</v>
      </c>
      <c r="B56" s="780"/>
      <c r="C56" s="780"/>
      <c r="D56" s="780"/>
      <c r="E56" s="781"/>
      <c r="F56" s="782"/>
      <c r="G56" s="782"/>
      <c r="H56" s="782"/>
      <c r="I56" s="782"/>
      <c r="J56" s="782"/>
      <c r="K56" s="782"/>
      <c r="L56" s="697" t="s">
        <v>891</v>
      </c>
      <c r="M56" s="2215" t="s">
        <v>892</v>
      </c>
      <c r="N56" s="2216"/>
      <c r="O56" s="2216"/>
      <c r="P56" s="752"/>
      <c r="Q56" s="754"/>
      <c r="R56" s="754"/>
      <c r="S56" s="754"/>
      <c r="T56" s="754"/>
      <c r="U56" s="754"/>
      <c r="V56" s="760"/>
      <c r="W56" s="760"/>
      <c r="X56" s="754"/>
      <c r="Y56" s="754"/>
      <c r="Z56" s="756"/>
      <c r="AA56" s="640" t="s">
        <v>893</v>
      </c>
      <c r="AH56" s="641" t="s">
        <v>894</v>
      </c>
    </row>
    <row r="57" spans="1:37" ht="19.7" customHeight="1">
      <c r="A57" s="712" t="s">
        <v>143</v>
      </c>
      <c r="B57" s="720"/>
      <c r="C57" s="727"/>
      <c r="D57" s="722" t="s">
        <v>69</v>
      </c>
      <c r="E57" s="719">
        <f>SUM(G57,I57,K57)</f>
        <v>0</v>
      </c>
      <c r="F57" s="719">
        <v>308530</v>
      </c>
      <c r="G57" s="719">
        <f>TRUNC(C57*F57,0)</f>
        <v>0</v>
      </c>
      <c r="H57" s="719"/>
      <c r="I57" s="719">
        <f>TRUNC(C57*H57,0)</f>
        <v>0</v>
      </c>
      <c r="J57" s="719"/>
      <c r="K57" s="719">
        <f t="shared" ref="K57:K64" si="16">TRUNC(C57*J57,0)</f>
        <v>0</v>
      </c>
      <c r="L57" s="707"/>
      <c r="M57" s="761" t="s">
        <v>895</v>
      </c>
      <c r="N57" s="752"/>
      <c r="O57" s="783">
        <f>3*AN8</f>
        <v>2.028</v>
      </c>
      <c r="P57" s="752" t="s">
        <v>69</v>
      </c>
      <c r="Q57" s="754">
        <f>S57+W57+Y57</f>
        <v>0</v>
      </c>
      <c r="R57" s="760"/>
      <c r="S57" s="760"/>
      <c r="T57" s="754">
        <f>단가표!E10</f>
        <v>241698</v>
      </c>
      <c r="U57" s="754">
        <f>INT(O57*T57)</f>
        <v>490163</v>
      </c>
      <c r="V57" s="760"/>
      <c r="W57" s="760"/>
      <c r="X57" s="754"/>
      <c r="Y57" s="754">
        <f>INT(O57*X57)</f>
        <v>0</v>
      </c>
      <c r="Z57" s="756"/>
      <c r="AA57" s="640" t="s">
        <v>896</v>
      </c>
      <c r="AG57" s="640" t="s">
        <v>895</v>
      </c>
      <c r="AH57" s="640">
        <v>3</v>
      </c>
      <c r="AI57" s="640" t="s">
        <v>269</v>
      </c>
    </row>
    <row r="58" spans="1:37" ht="19.7" customHeight="1">
      <c r="A58" s="712" t="s">
        <v>144</v>
      </c>
      <c r="B58" s="720"/>
      <c r="C58" s="727"/>
      <c r="D58" s="722" t="s">
        <v>69</v>
      </c>
      <c r="E58" s="719">
        <f t="shared" ref="E58:E63" si="17">SUM(G58,I58,K58)</f>
        <v>0</v>
      </c>
      <c r="F58" s="719">
        <v>253985</v>
      </c>
      <c r="G58" s="719">
        <f>TRUNC(C58*F58,0)</f>
        <v>0</v>
      </c>
      <c r="H58" s="719"/>
      <c r="I58" s="719">
        <f>TRUNC(C58*H58,0)</f>
        <v>0</v>
      </c>
      <c r="J58" s="719"/>
      <c r="K58" s="719">
        <f t="shared" si="16"/>
        <v>0</v>
      </c>
      <c r="L58" s="711"/>
      <c r="M58" s="761" t="s">
        <v>223</v>
      </c>
      <c r="N58" s="752"/>
      <c r="O58" s="783">
        <f>1.5</f>
        <v>1.5</v>
      </c>
      <c r="P58" s="752" t="s">
        <v>69</v>
      </c>
      <c r="Q58" s="754">
        <f>S58+W58+Y58</f>
        <v>0</v>
      </c>
      <c r="R58" s="754"/>
      <c r="S58" s="754"/>
      <c r="T58" s="754">
        <f>단가표!E15</f>
        <v>172068</v>
      </c>
      <c r="U58" s="754">
        <f>INT(O58*T58)</f>
        <v>258102</v>
      </c>
      <c r="V58" s="760"/>
      <c r="W58" s="760"/>
      <c r="X58" s="754"/>
      <c r="Y58" s="754">
        <f>INT(O58*X58)</f>
        <v>0</v>
      </c>
      <c r="Z58" s="756"/>
      <c r="AA58" s="640" t="s">
        <v>897</v>
      </c>
      <c r="AG58" s="640" t="s">
        <v>223</v>
      </c>
      <c r="AH58" s="640">
        <v>1.5</v>
      </c>
      <c r="AI58" s="640" t="s">
        <v>269</v>
      </c>
    </row>
    <row r="59" spans="1:37" ht="19.7" customHeight="1">
      <c r="A59" s="712" t="s">
        <v>136</v>
      </c>
      <c r="B59" s="759"/>
      <c r="C59" s="727"/>
      <c r="D59" s="722" t="s">
        <v>269</v>
      </c>
      <c r="E59" s="719">
        <f t="shared" si="17"/>
        <v>0</v>
      </c>
      <c r="F59" s="719">
        <v>231775</v>
      </c>
      <c r="G59" s="719">
        <f t="shared" ref="G59:G74" si="18">TRUNC(C59*F59,0)</f>
        <v>0</v>
      </c>
      <c r="H59" s="719"/>
      <c r="I59" s="719">
        <f t="shared" ref="I59:I74" si="19">TRUNC(C59*H59,0)</f>
        <v>0</v>
      </c>
      <c r="J59" s="719"/>
      <c r="K59" s="719">
        <f t="shared" si="16"/>
        <v>0</v>
      </c>
      <c r="L59" s="711"/>
      <c r="M59" s="674" t="s">
        <v>898</v>
      </c>
      <c r="N59" s="752" t="s">
        <v>173</v>
      </c>
      <c r="O59" s="783">
        <v>3</v>
      </c>
      <c r="P59" s="752" t="s">
        <v>706</v>
      </c>
      <c r="Q59" s="754">
        <f>S59+W59+Y59</f>
        <v>13839</v>
      </c>
      <c r="R59" s="754"/>
      <c r="S59" s="754">
        <f>INT(O59*R59)</f>
        <v>0</v>
      </c>
      <c r="T59" s="754"/>
      <c r="U59" s="754"/>
      <c r="V59" s="760"/>
      <c r="W59" s="754">
        <f>INT(O59*V59)</f>
        <v>0</v>
      </c>
      <c r="X59" s="754">
        <f>단가표!I42</f>
        <v>4613</v>
      </c>
      <c r="Y59" s="754">
        <f>INT(O59*X59)</f>
        <v>13839</v>
      </c>
      <c r="Z59" s="756"/>
      <c r="AA59" s="784" t="s">
        <v>899</v>
      </c>
      <c r="AG59" s="640" t="s">
        <v>900</v>
      </c>
      <c r="AH59" s="640">
        <v>3</v>
      </c>
      <c r="AI59" s="640" t="s">
        <v>706</v>
      </c>
    </row>
    <row r="60" spans="1:37" ht="19.7" customHeight="1">
      <c r="A60" s="712" t="s">
        <v>242</v>
      </c>
      <c r="B60" s="716"/>
      <c r="C60" s="716"/>
      <c r="D60" s="718" t="s">
        <v>269</v>
      </c>
      <c r="E60" s="719">
        <f t="shared" si="17"/>
        <v>0</v>
      </c>
      <c r="F60" s="719">
        <v>182591</v>
      </c>
      <c r="G60" s="719">
        <f t="shared" si="18"/>
        <v>0</v>
      </c>
      <c r="H60" s="719"/>
      <c r="I60" s="719">
        <f t="shared" si="19"/>
        <v>0</v>
      </c>
      <c r="J60" s="719"/>
      <c r="K60" s="719">
        <f t="shared" si="16"/>
        <v>0</v>
      </c>
      <c r="L60" s="711"/>
      <c r="M60" s="761" t="s">
        <v>901</v>
      </c>
      <c r="N60" s="752" t="s">
        <v>170</v>
      </c>
      <c r="O60" s="750">
        <v>15.3</v>
      </c>
      <c r="P60" s="752" t="s">
        <v>702</v>
      </c>
      <c r="Q60" s="754">
        <f>S60+W60+Y60</f>
        <v>27887</v>
      </c>
      <c r="R60" s="754"/>
      <c r="S60" s="754"/>
      <c r="T60" s="754"/>
      <c r="U60" s="754"/>
      <c r="V60" s="755">
        <f>단가표!E17</f>
        <v>1822.7272727272725</v>
      </c>
      <c r="W60" s="754">
        <f>INT(O60*V60)</f>
        <v>27887</v>
      </c>
      <c r="X60" s="754"/>
      <c r="Y60" s="754"/>
      <c r="Z60" s="756"/>
    </row>
    <row r="61" spans="1:37" ht="19.7" customHeight="1">
      <c r="A61" s="712" t="s">
        <v>224</v>
      </c>
      <c r="B61" s="716"/>
      <c r="C61" s="716"/>
      <c r="D61" s="718" t="s">
        <v>269</v>
      </c>
      <c r="E61" s="719">
        <f t="shared" si="17"/>
        <v>0</v>
      </c>
      <c r="F61" s="719">
        <v>194638</v>
      </c>
      <c r="G61" s="719">
        <f t="shared" si="18"/>
        <v>0</v>
      </c>
      <c r="H61" s="719"/>
      <c r="I61" s="719">
        <f t="shared" si="19"/>
        <v>0</v>
      </c>
      <c r="J61" s="719"/>
      <c r="K61" s="719">
        <f t="shared" si="16"/>
        <v>0</v>
      </c>
      <c r="L61" s="711"/>
      <c r="M61" s="761" t="s">
        <v>703</v>
      </c>
      <c r="N61" s="752"/>
      <c r="O61" s="764">
        <v>0.2</v>
      </c>
      <c r="P61" s="752"/>
      <c r="Q61" s="754">
        <f>S61+W61+Y61</f>
        <v>5577</v>
      </c>
      <c r="R61" s="760"/>
      <c r="S61" s="760"/>
      <c r="T61" s="760"/>
      <c r="U61" s="760"/>
      <c r="V61" s="755">
        <f>W60</f>
        <v>27887</v>
      </c>
      <c r="W61" s="754">
        <f>INT(O61*V61)</f>
        <v>5577</v>
      </c>
      <c r="X61" s="760"/>
      <c r="Y61" s="760"/>
      <c r="Z61" s="756"/>
    </row>
    <row r="62" spans="1:37" ht="19.7" customHeight="1">
      <c r="A62" s="712" t="s">
        <v>902</v>
      </c>
      <c r="B62" s="716" t="s">
        <v>903</v>
      </c>
      <c r="C62" s="785">
        <v>3</v>
      </c>
      <c r="D62" s="718" t="s">
        <v>269</v>
      </c>
      <c r="E62" s="719">
        <f t="shared" si="17"/>
        <v>1091688</v>
      </c>
      <c r="F62" s="719">
        <v>169084</v>
      </c>
      <c r="G62" s="719">
        <f t="shared" si="18"/>
        <v>507252</v>
      </c>
      <c r="H62" s="719"/>
      <c r="I62" s="719">
        <f t="shared" si="19"/>
        <v>0</v>
      </c>
      <c r="J62" s="719">
        <v>194812</v>
      </c>
      <c r="K62" s="719">
        <f t="shared" si="16"/>
        <v>584436</v>
      </c>
      <c r="L62" s="711"/>
      <c r="M62" s="786"/>
      <c r="N62" s="787"/>
      <c r="O62" s="788"/>
      <c r="P62" s="788"/>
      <c r="Q62" s="754"/>
      <c r="R62" s="754"/>
      <c r="S62" s="754"/>
      <c r="T62" s="754"/>
      <c r="U62" s="754"/>
      <c r="V62" s="760"/>
      <c r="W62" s="760"/>
      <c r="X62" s="754"/>
      <c r="Y62" s="754"/>
      <c r="Z62" s="756"/>
      <c r="AH62" s="641" t="s">
        <v>894</v>
      </c>
    </row>
    <row r="63" spans="1:37" ht="19.7" customHeight="1">
      <c r="A63" s="712" t="s">
        <v>681</v>
      </c>
      <c r="B63" s="720"/>
      <c r="C63" s="720">
        <v>0</v>
      </c>
      <c r="D63" s="722" t="s">
        <v>269</v>
      </c>
      <c r="E63" s="719">
        <f t="shared" si="17"/>
        <v>0</v>
      </c>
      <c r="F63" s="719"/>
      <c r="G63" s="719">
        <f t="shared" si="18"/>
        <v>0</v>
      </c>
      <c r="H63" s="719"/>
      <c r="I63" s="719">
        <f t="shared" si="19"/>
        <v>0</v>
      </c>
      <c r="J63" s="719">
        <v>193659</v>
      </c>
      <c r="K63" s="719">
        <f t="shared" si="16"/>
        <v>0</v>
      </c>
      <c r="L63" s="711"/>
      <c r="M63" s="789"/>
      <c r="N63" s="788"/>
      <c r="O63" s="788"/>
      <c r="P63" s="787"/>
      <c r="Q63" s="754"/>
      <c r="R63" s="754"/>
      <c r="S63" s="754"/>
      <c r="T63" s="754"/>
      <c r="U63" s="754"/>
      <c r="V63" s="760"/>
      <c r="W63" s="760"/>
      <c r="X63" s="754"/>
      <c r="Y63" s="754"/>
      <c r="Z63" s="756"/>
      <c r="AG63" s="640" t="str">
        <f>AG57</f>
        <v>기계설치공</v>
      </c>
      <c r="AH63" s="640">
        <v>6</v>
      </c>
      <c r="AI63" s="640" t="str">
        <f>AI57</f>
        <v>인</v>
      </c>
      <c r="AK63" s="640" t="s">
        <v>904</v>
      </c>
    </row>
    <row r="64" spans="1:37" ht="19.7" customHeight="1">
      <c r="A64" s="712" t="s">
        <v>134</v>
      </c>
      <c r="B64" s="720"/>
      <c r="C64" s="720"/>
      <c r="D64" s="722" t="s">
        <v>269</v>
      </c>
      <c r="E64" s="719"/>
      <c r="F64" s="719"/>
      <c r="G64" s="719">
        <f t="shared" si="18"/>
        <v>0</v>
      </c>
      <c r="H64" s="719"/>
      <c r="I64" s="719">
        <f t="shared" si="19"/>
        <v>0</v>
      </c>
      <c r="J64" s="719">
        <v>181293</v>
      </c>
      <c r="K64" s="719">
        <f t="shared" si="16"/>
        <v>0</v>
      </c>
      <c r="L64" s="711"/>
      <c r="M64" s="786"/>
      <c r="N64" s="787"/>
      <c r="O64" s="788"/>
      <c r="P64" s="787"/>
      <c r="Q64" s="754"/>
      <c r="R64" s="754"/>
      <c r="S64" s="754"/>
      <c r="T64" s="754"/>
      <c r="U64" s="754"/>
      <c r="V64" s="760"/>
      <c r="W64" s="760"/>
      <c r="X64" s="754"/>
      <c r="Y64" s="754"/>
      <c r="Z64" s="756"/>
      <c r="AG64" s="640" t="str">
        <f>AG58</f>
        <v>보통인부</v>
      </c>
      <c r="AH64" s="640">
        <v>3</v>
      </c>
      <c r="AI64" s="640" t="str">
        <f>AI58</f>
        <v>인</v>
      </c>
    </row>
    <row r="65" spans="1:37" ht="19.7" customHeight="1">
      <c r="A65" s="712" t="s">
        <v>223</v>
      </c>
      <c r="B65" s="722"/>
      <c r="C65" s="720">
        <v>1.5</v>
      </c>
      <c r="D65" s="722" t="s">
        <v>269</v>
      </c>
      <c r="E65" s="719">
        <f t="shared" ref="E65:E72" si="20">SUM(G65,I65,K65)</f>
        <v>216721</v>
      </c>
      <c r="F65" s="719"/>
      <c r="G65" s="719">
        <f t="shared" si="18"/>
        <v>0</v>
      </c>
      <c r="H65" s="719"/>
      <c r="I65" s="719">
        <f t="shared" si="19"/>
        <v>0</v>
      </c>
      <c r="J65" s="719">
        <v>144481</v>
      </c>
      <c r="K65" s="719">
        <f t="shared" ref="K65:K74" si="21">TRUNC(C65*J65,0)</f>
        <v>216721</v>
      </c>
      <c r="L65" s="711"/>
      <c r="M65" s="761"/>
      <c r="N65" s="752"/>
      <c r="O65" s="750"/>
      <c r="P65" s="752"/>
      <c r="Q65" s="754"/>
      <c r="R65" s="760"/>
      <c r="S65" s="760"/>
      <c r="T65" s="760"/>
      <c r="U65" s="760"/>
      <c r="V65" s="760"/>
      <c r="W65" s="760"/>
      <c r="X65" s="760"/>
      <c r="Y65" s="760"/>
      <c r="Z65" s="756"/>
      <c r="AG65" s="640" t="str">
        <f>AG59</f>
        <v>크레인</v>
      </c>
      <c r="AH65" s="640">
        <v>6</v>
      </c>
      <c r="AI65" s="640" t="str">
        <f>AI59</f>
        <v>시간</v>
      </c>
    </row>
    <row r="66" spans="1:37" ht="19.7" customHeight="1">
      <c r="A66" s="725" t="s">
        <v>682</v>
      </c>
      <c r="B66" s="722"/>
      <c r="C66" s="720"/>
      <c r="D66" s="722"/>
      <c r="E66" s="719">
        <f t="shared" si="20"/>
        <v>0</v>
      </c>
      <c r="F66" s="719"/>
      <c r="G66" s="719">
        <f t="shared" si="18"/>
        <v>0</v>
      </c>
      <c r="H66" s="719"/>
      <c r="I66" s="719">
        <f t="shared" si="19"/>
        <v>0</v>
      </c>
      <c r="J66" s="719"/>
      <c r="K66" s="719">
        <f t="shared" si="21"/>
        <v>0</v>
      </c>
      <c r="L66" s="711"/>
      <c r="M66" s="762"/>
      <c r="N66" s="750"/>
      <c r="O66" s="750"/>
      <c r="P66" s="752"/>
      <c r="Q66" s="754"/>
      <c r="R66" s="760"/>
      <c r="S66" s="760"/>
      <c r="T66" s="760"/>
      <c r="U66" s="760"/>
      <c r="V66" s="760"/>
      <c r="W66" s="760"/>
      <c r="X66" s="760"/>
      <c r="Y66" s="760"/>
      <c r="Z66" s="756"/>
    </row>
    <row r="67" spans="1:37" ht="19.7" customHeight="1">
      <c r="A67" s="712" t="s">
        <v>901</v>
      </c>
      <c r="B67" s="722" t="s">
        <v>170</v>
      </c>
      <c r="C67" s="720">
        <v>15.3</v>
      </c>
      <c r="D67" s="722" t="s">
        <v>702</v>
      </c>
      <c r="E67" s="719">
        <f t="shared" si="20"/>
        <v>20022</v>
      </c>
      <c r="F67" s="719"/>
      <c r="G67" s="719">
        <f t="shared" si="18"/>
        <v>0</v>
      </c>
      <c r="H67" s="719">
        <v>1308.6727272727271</v>
      </c>
      <c r="I67" s="719">
        <f>TRUNC(C67*H67,0)</f>
        <v>20022</v>
      </c>
      <c r="J67" s="719"/>
      <c r="K67" s="719">
        <f t="shared" si="21"/>
        <v>0</v>
      </c>
      <c r="L67" s="711"/>
      <c r="M67" s="790"/>
      <c r="N67" s="752"/>
      <c r="O67" s="750"/>
      <c r="P67" s="752"/>
      <c r="Q67" s="754"/>
      <c r="R67" s="791"/>
      <c r="S67" s="754"/>
      <c r="T67" s="754"/>
      <c r="U67" s="754"/>
      <c r="V67" s="760"/>
      <c r="W67" s="760"/>
      <c r="X67" s="754"/>
      <c r="Y67" s="754"/>
      <c r="Z67" s="756"/>
    </row>
    <row r="68" spans="1:37" ht="19.7" customHeight="1">
      <c r="A68" s="712" t="s">
        <v>703</v>
      </c>
      <c r="B68" s="720"/>
      <c r="C68" s="720">
        <v>20</v>
      </c>
      <c r="D68" s="722" t="s">
        <v>135</v>
      </c>
      <c r="E68" s="719">
        <f t="shared" si="20"/>
        <v>4004</v>
      </c>
      <c r="F68" s="719"/>
      <c r="G68" s="719">
        <f t="shared" si="18"/>
        <v>0</v>
      </c>
      <c r="H68" s="719">
        <f>I67</f>
        <v>20022</v>
      </c>
      <c r="I68" s="719">
        <f>TRUNC(C68%*H68,0)</f>
        <v>4004</v>
      </c>
      <c r="J68" s="719"/>
      <c r="K68" s="719">
        <f t="shared" si="21"/>
        <v>0</v>
      </c>
      <c r="L68" s="711"/>
      <c r="M68" s="762"/>
      <c r="N68" s="750"/>
      <c r="O68" s="750"/>
      <c r="P68" s="752"/>
      <c r="Q68" s="754"/>
      <c r="R68" s="760"/>
      <c r="S68" s="760"/>
      <c r="T68" s="760"/>
      <c r="U68" s="760"/>
      <c r="V68" s="760"/>
      <c r="W68" s="760"/>
      <c r="X68" s="760"/>
      <c r="Y68" s="760"/>
      <c r="Z68" s="756"/>
    </row>
    <row r="69" spans="1:37" ht="19.7" customHeight="1">
      <c r="A69" s="712"/>
      <c r="B69" s="720"/>
      <c r="C69" s="720"/>
      <c r="D69" s="722"/>
      <c r="E69" s="719">
        <f t="shared" si="20"/>
        <v>0</v>
      </c>
      <c r="F69" s="719"/>
      <c r="G69" s="719">
        <f t="shared" si="18"/>
        <v>0</v>
      </c>
      <c r="H69" s="719"/>
      <c r="I69" s="719">
        <f t="shared" si="19"/>
        <v>0</v>
      </c>
      <c r="J69" s="719"/>
      <c r="K69" s="719">
        <f t="shared" si="21"/>
        <v>0</v>
      </c>
      <c r="L69" s="711"/>
      <c r="M69" s="762"/>
      <c r="N69" s="750"/>
      <c r="O69" s="750"/>
      <c r="P69" s="752"/>
      <c r="Q69" s="754"/>
      <c r="R69" s="760"/>
      <c r="S69" s="760"/>
      <c r="T69" s="760"/>
      <c r="U69" s="760"/>
      <c r="V69" s="760"/>
      <c r="W69" s="760"/>
      <c r="X69" s="760"/>
      <c r="Y69" s="760"/>
      <c r="Z69" s="756"/>
    </row>
    <row r="70" spans="1:37" ht="19.7" customHeight="1">
      <c r="A70" s="712"/>
      <c r="B70" s="720"/>
      <c r="C70" s="720"/>
      <c r="D70" s="722"/>
      <c r="E70" s="719">
        <f t="shared" si="20"/>
        <v>0</v>
      </c>
      <c r="F70" s="719"/>
      <c r="G70" s="719">
        <f t="shared" si="18"/>
        <v>0</v>
      </c>
      <c r="H70" s="719"/>
      <c r="I70" s="719">
        <f t="shared" si="19"/>
        <v>0</v>
      </c>
      <c r="J70" s="719"/>
      <c r="K70" s="719">
        <f t="shared" si="21"/>
        <v>0</v>
      </c>
      <c r="L70" s="711"/>
      <c r="M70" s="762"/>
      <c r="N70" s="750"/>
      <c r="O70" s="750"/>
      <c r="P70" s="752"/>
      <c r="Q70" s="754"/>
      <c r="R70" s="760"/>
      <c r="S70" s="760"/>
      <c r="T70" s="760"/>
      <c r="U70" s="760"/>
      <c r="V70" s="760"/>
      <c r="W70" s="760"/>
      <c r="X70" s="760"/>
      <c r="Y70" s="760"/>
      <c r="Z70" s="756"/>
    </row>
    <row r="71" spans="1:37" ht="19.7" customHeight="1">
      <c r="A71" s="725" t="s">
        <v>689</v>
      </c>
      <c r="B71" s="720"/>
      <c r="C71" s="720"/>
      <c r="D71" s="722"/>
      <c r="E71" s="719">
        <f t="shared" si="20"/>
        <v>0</v>
      </c>
      <c r="F71" s="719"/>
      <c r="G71" s="719">
        <f t="shared" si="18"/>
        <v>0</v>
      </c>
      <c r="H71" s="719"/>
      <c r="I71" s="719">
        <f t="shared" si="19"/>
        <v>0</v>
      </c>
      <c r="J71" s="719"/>
      <c r="K71" s="719">
        <f t="shared" si="21"/>
        <v>0</v>
      </c>
      <c r="L71" s="711"/>
      <c r="M71" s="790"/>
      <c r="N71" s="750"/>
      <c r="O71" s="750"/>
      <c r="P71" s="752"/>
      <c r="Q71" s="754"/>
      <c r="R71" s="760"/>
      <c r="S71" s="754"/>
      <c r="T71" s="754"/>
      <c r="U71" s="754"/>
      <c r="V71" s="760"/>
      <c r="W71" s="754"/>
      <c r="X71" s="760"/>
      <c r="Y71" s="754"/>
      <c r="Z71" s="756"/>
    </row>
    <row r="72" spans="1:37" ht="19.7" customHeight="1">
      <c r="A72" s="726" t="s">
        <v>905</v>
      </c>
      <c r="B72" s="722"/>
      <c r="C72" s="792">
        <v>3</v>
      </c>
      <c r="D72" s="722" t="s">
        <v>706</v>
      </c>
      <c r="E72" s="719">
        <f t="shared" si="20"/>
        <v>0</v>
      </c>
      <c r="F72" s="719"/>
      <c r="G72" s="719">
        <f t="shared" si="18"/>
        <v>0</v>
      </c>
      <c r="H72" s="719"/>
      <c r="I72" s="719">
        <f t="shared" si="19"/>
        <v>0</v>
      </c>
      <c r="J72" s="719"/>
      <c r="K72" s="719">
        <f t="shared" si="21"/>
        <v>0</v>
      </c>
      <c r="L72" s="711"/>
      <c r="M72" s="762"/>
      <c r="N72" s="750"/>
      <c r="O72" s="750"/>
      <c r="P72" s="752"/>
      <c r="Q72" s="754"/>
      <c r="R72" s="760"/>
      <c r="S72" s="760"/>
      <c r="T72" s="760"/>
      <c r="U72" s="760"/>
      <c r="V72" s="760"/>
      <c r="W72" s="760"/>
      <c r="X72" s="760"/>
      <c r="Y72" s="754"/>
      <c r="Z72" s="756"/>
    </row>
    <row r="73" spans="1:37" ht="19.7" customHeight="1">
      <c r="A73" s="726"/>
      <c r="B73" s="722"/>
      <c r="C73" s="727"/>
      <c r="D73" s="722"/>
      <c r="E73" s="719">
        <f>SUM(G73,I73,K73)</f>
        <v>0</v>
      </c>
      <c r="F73" s="719"/>
      <c r="G73" s="719">
        <f t="shared" si="18"/>
        <v>0</v>
      </c>
      <c r="H73" s="719"/>
      <c r="I73" s="719">
        <f t="shared" si="19"/>
        <v>0</v>
      </c>
      <c r="J73" s="719"/>
      <c r="K73" s="719">
        <f t="shared" si="21"/>
        <v>0</v>
      </c>
      <c r="L73" s="711"/>
      <c r="M73" s="761"/>
      <c r="N73" s="750"/>
      <c r="O73" s="764"/>
      <c r="P73" s="752"/>
      <c r="Q73" s="754"/>
      <c r="R73" s="760"/>
      <c r="S73" s="760"/>
      <c r="T73" s="760"/>
      <c r="U73" s="760"/>
      <c r="V73" s="754"/>
      <c r="W73" s="754">
        <f>INT(V73*O73)</f>
        <v>0</v>
      </c>
      <c r="X73" s="760"/>
      <c r="Y73" s="754"/>
      <c r="Z73" s="756"/>
    </row>
    <row r="74" spans="1:37" ht="19.7" customHeight="1">
      <c r="A74" s="728"/>
      <c r="B74" s="729"/>
      <c r="C74" s="730"/>
      <c r="D74" s="729"/>
      <c r="E74" s="731">
        <f>SUM(G74,I74,K74)</f>
        <v>0</v>
      </c>
      <c r="F74" s="731"/>
      <c r="G74" s="731">
        <f t="shared" si="18"/>
        <v>0</v>
      </c>
      <c r="H74" s="731"/>
      <c r="I74" s="731">
        <f t="shared" si="19"/>
        <v>0</v>
      </c>
      <c r="J74" s="731"/>
      <c r="K74" s="731">
        <f t="shared" si="21"/>
        <v>0</v>
      </c>
      <c r="L74" s="732"/>
      <c r="M74" s="762"/>
      <c r="N74" s="750"/>
      <c r="O74" s="750"/>
      <c r="P74" s="752"/>
      <c r="Q74" s="754"/>
      <c r="R74" s="760"/>
      <c r="S74" s="760"/>
      <c r="T74" s="760"/>
      <c r="U74" s="760"/>
      <c r="V74" s="760"/>
      <c r="W74" s="760"/>
      <c r="X74" s="760"/>
      <c r="Y74" s="760"/>
      <c r="Z74" s="756"/>
    </row>
    <row r="75" spans="1:37" ht="19.7" customHeight="1">
      <c r="A75" s="733" t="s">
        <v>795</v>
      </c>
      <c r="B75" s="734"/>
      <c r="C75" s="734"/>
      <c r="D75" s="735"/>
      <c r="E75" s="736">
        <f>G75+I75+K75</f>
        <v>1332435</v>
      </c>
      <c r="F75" s="737"/>
      <c r="G75" s="736">
        <f>SUM(G57:G74)</f>
        <v>507252</v>
      </c>
      <c r="H75" s="737"/>
      <c r="I75" s="738">
        <f>SUM(I57:I74)</f>
        <v>24026</v>
      </c>
      <c r="J75" s="737"/>
      <c r="K75" s="736">
        <f>SUM(K57:K74)</f>
        <v>801157</v>
      </c>
      <c r="L75" s="739"/>
      <c r="M75" s="793" t="s">
        <v>795</v>
      </c>
      <c r="N75" s="766"/>
      <c r="O75" s="766"/>
      <c r="P75" s="767"/>
      <c r="Q75" s="770">
        <f>S75+W75+Y75</f>
        <v>47303</v>
      </c>
      <c r="R75" s="794"/>
      <c r="S75" s="770">
        <f>SUM(S56:S74)</f>
        <v>0</v>
      </c>
      <c r="T75" s="770"/>
      <c r="U75" s="770">
        <f>SUM(U56:U74)</f>
        <v>748265</v>
      </c>
      <c r="V75" s="794"/>
      <c r="W75" s="770">
        <f>SUM(W56:W74)</f>
        <v>33464</v>
      </c>
      <c r="X75" s="794"/>
      <c r="Y75" s="770">
        <f>SUM(Y56:Y74)</f>
        <v>13839</v>
      </c>
      <c r="Z75" s="771"/>
    </row>
    <row r="76" spans="1:37" ht="19.7" customHeight="1">
      <c r="A76" s="681"/>
      <c r="B76" s="682"/>
      <c r="C76" s="682"/>
      <c r="D76" s="683"/>
      <c r="E76" s="2046" t="s">
        <v>879</v>
      </c>
      <c r="F76" s="2046"/>
      <c r="G76" s="2046"/>
      <c r="H76" s="2046"/>
      <c r="I76" s="684"/>
      <c r="J76" s="684"/>
      <c r="K76" s="684"/>
      <c r="L76" s="685"/>
      <c r="M76" s="744" t="s">
        <v>131</v>
      </c>
      <c r="N76" s="744"/>
      <c r="O76" s="744"/>
      <c r="P76" s="772"/>
      <c r="Q76" s="2214" t="s">
        <v>906</v>
      </c>
      <c r="R76" s="2214"/>
      <c r="S76" s="2214"/>
      <c r="T76" s="2214"/>
      <c r="U76" s="2214"/>
      <c r="V76" s="2214"/>
      <c r="W76" s="744"/>
      <c r="X76" s="744"/>
      <c r="Y76" s="744"/>
      <c r="Z76" s="773"/>
    </row>
    <row r="77" spans="1:37" ht="19.7" customHeight="1">
      <c r="A77" s="746" t="s">
        <v>907</v>
      </c>
      <c r="B77" s="774" t="s">
        <v>908</v>
      </c>
      <c r="C77" s="774"/>
      <c r="D77" s="774"/>
      <c r="E77" s="775"/>
      <c r="F77" s="775"/>
      <c r="G77" s="775"/>
      <c r="H77" s="775" t="s">
        <v>909</v>
      </c>
      <c r="I77" s="684"/>
      <c r="J77" s="684"/>
      <c r="K77" s="684"/>
      <c r="L77" s="685"/>
      <c r="M77" s="776" t="s">
        <v>787</v>
      </c>
      <c r="N77" s="777">
        <f>Q100</f>
        <v>9779</v>
      </c>
      <c r="O77" s="778" t="s">
        <v>3</v>
      </c>
      <c r="P77" s="772"/>
      <c r="Q77" s="2201" t="s">
        <v>910</v>
      </c>
      <c r="R77" s="2201"/>
      <c r="S77" s="2201"/>
      <c r="T77" s="2201"/>
      <c r="U77" s="2201"/>
      <c r="V77" s="2201"/>
      <c r="W77" s="744">
        <v>111.23</v>
      </c>
      <c r="X77" s="744" t="s">
        <v>911</v>
      </c>
      <c r="Y77" s="2198" t="s">
        <v>912</v>
      </c>
      <c r="Z77" s="2198"/>
      <c r="AA77" s="745"/>
    </row>
    <row r="78" spans="1:37" ht="19.7" customHeight="1">
      <c r="A78" s="2069" t="s">
        <v>646</v>
      </c>
      <c r="B78" s="2072" t="s">
        <v>788</v>
      </c>
      <c r="C78" s="2072" t="s">
        <v>118</v>
      </c>
      <c r="D78" s="2072" t="s">
        <v>5</v>
      </c>
      <c r="E78" s="2075" t="s">
        <v>789</v>
      </c>
      <c r="F78" s="2078" t="s">
        <v>790</v>
      </c>
      <c r="G78" s="2079"/>
      <c r="H78" s="2061" t="s">
        <v>862</v>
      </c>
      <c r="I78" s="2062"/>
      <c r="J78" s="2062"/>
      <c r="K78" s="2063"/>
      <c r="L78" s="2064" t="s">
        <v>863</v>
      </c>
      <c r="M78" s="1942" t="s">
        <v>646</v>
      </c>
      <c r="N78" s="1945" t="s">
        <v>788</v>
      </c>
      <c r="O78" s="1945" t="s">
        <v>118</v>
      </c>
      <c r="P78" s="1945" t="s">
        <v>5</v>
      </c>
      <c r="Q78" s="1948" t="s">
        <v>789</v>
      </c>
      <c r="R78" s="1951" t="s">
        <v>790</v>
      </c>
      <c r="S78" s="1952"/>
      <c r="T78" s="2202" t="s">
        <v>1052</v>
      </c>
      <c r="U78" s="2203"/>
      <c r="V78" s="2203"/>
      <c r="W78" s="2203"/>
      <c r="X78" s="2203"/>
      <c r="Y78" s="2204"/>
      <c r="Z78" s="1930" t="s">
        <v>863</v>
      </c>
      <c r="AG78" s="640" t="s">
        <v>889</v>
      </c>
      <c r="AK78" s="640" t="s">
        <v>890</v>
      </c>
    </row>
    <row r="79" spans="1:37" ht="19.7" customHeight="1">
      <c r="A79" s="2070"/>
      <c r="B79" s="2073"/>
      <c r="C79" s="2073"/>
      <c r="D79" s="2073"/>
      <c r="E79" s="2076"/>
      <c r="F79" s="2059" t="s">
        <v>650</v>
      </c>
      <c r="G79" s="2060"/>
      <c r="H79" s="2059" t="s">
        <v>122</v>
      </c>
      <c r="I79" s="2060"/>
      <c r="J79" s="2059" t="s">
        <v>651</v>
      </c>
      <c r="K79" s="2060"/>
      <c r="L79" s="2065"/>
      <c r="M79" s="1943"/>
      <c r="N79" s="1946"/>
      <c r="O79" s="1946"/>
      <c r="P79" s="1946"/>
      <c r="Q79" s="1949"/>
      <c r="R79" s="1933" t="s">
        <v>650</v>
      </c>
      <c r="S79" s="1934"/>
      <c r="T79" s="2205" t="s">
        <v>1047</v>
      </c>
      <c r="U79" s="2206"/>
      <c r="V79" s="2207" t="s">
        <v>122</v>
      </c>
      <c r="W79" s="2208"/>
      <c r="X79" s="2209" t="s">
        <v>651</v>
      </c>
      <c r="Y79" s="2210"/>
      <c r="Z79" s="1931"/>
    </row>
    <row r="80" spans="1:37" ht="19.7" customHeight="1">
      <c r="A80" s="2071"/>
      <c r="B80" s="2074"/>
      <c r="C80" s="2074"/>
      <c r="D80" s="2074"/>
      <c r="E80" s="2077"/>
      <c r="F80" s="689" t="s">
        <v>4</v>
      </c>
      <c r="G80" s="689" t="s">
        <v>792</v>
      </c>
      <c r="H80" s="689" t="s">
        <v>4</v>
      </c>
      <c r="I80" s="689" t="s">
        <v>793</v>
      </c>
      <c r="J80" s="689"/>
      <c r="K80" s="689"/>
      <c r="L80" s="2066"/>
      <c r="M80" s="1944"/>
      <c r="N80" s="1947"/>
      <c r="O80" s="1947"/>
      <c r="P80" s="1947"/>
      <c r="Q80" s="1950"/>
      <c r="R80" s="690" t="s">
        <v>4</v>
      </c>
      <c r="S80" s="690" t="s">
        <v>792</v>
      </c>
      <c r="T80" s="690" t="s">
        <v>1048</v>
      </c>
      <c r="U80" s="690" t="s">
        <v>1051</v>
      </c>
      <c r="V80" s="690" t="s">
        <v>4</v>
      </c>
      <c r="W80" s="690" t="s">
        <v>793</v>
      </c>
      <c r="X80" s="690" t="s">
        <v>1048</v>
      </c>
      <c r="Y80" s="690" t="s">
        <v>1051</v>
      </c>
      <c r="Z80" s="1932"/>
      <c r="AH80" s="641" t="s">
        <v>913</v>
      </c>
    </row>
    <row r="81" spans="1:35" ht="19.7" customHeight="1">
      <c r="A81" s="779" t="s">
        <v>674</v>
      </c>
      <c r="B81" s="780"/>
      <c r="C81" s="780"/>
      <c r="D81" s="780"/>
      <c r="E81" s="781"/>
      <c r="F81" s="782"/>
      <c r="G81" s="782"/>
      <c r="H81" s="782"/>
      <c r="I81" s="782"/>
      <c r="J81" s="782"/>
      <c r="K81" s="782"/>
      <c r="L81" s="697" t="s">
        <v>891</v>
      </c>
      <c r="M81" s="761" t="s">
        <v>136</v>
      </c>
      <c r="N81" s="758"/>
      <c r="O81" s="795">
        <f>0.005*AN8</f>
        <v>3.3800000000000002E-3</v>
      </c>
      <c r="P81" s="752" t="s">
        <v>69</v>
      </c>
      <c r="Q81" s="754">
        <f t="shared" ref="Q81:Q98" si="22">S81+W81+Y81</f>
        <v>997</v>
      </c>
      <c r="R81" s="754">
        <f>단가표!E6</f>
        <v>295138</v>
      </c>
      <c r="S81" s="754">
        <f>TRUNC(O81*R81)</f>
        <v>997</v>
      </c>
      <c r="T81" s="754"/>
      <c r="U81" s="754"/>
      <c r="V81" s="760"/>
      <c r="W81" s="760"/>
      <c r="X81" s="754"/>
      <c r="Y81" s="754"/>
      <c r="Z81" s="756"/>
      <c r="AA81" s="640" t="s">
        <v>914</v>
      </c>
      <c r="AG81" s="640" t="s">
        <v>136</v>
      </c>
      <c r="AH81" s="640">
        <f>0.005</f>
        <v>5.0000000000000001E-3</v>
      </c>
      <c r="AI81" s="640" t="s">
        <v>269</v>
      </c>
    </row>
    <row r="82" spans="1:35" ht="19.7" customHeight="1">
      <c r="A82" s="712" t="s">
        <v>143</v>
      </c>
      <c r="B82" s="720"/>
      <c r="C82" s="727"/>
      <c r="D82" s="722" t="s">
        <v>69</v>
      </c>
      <c r="E82" s="719">
        <f>SUM(G82,I82,K82)</f>
        <v>0</v>
      </c>
      <c r="F82" s="719">
        <v>308530</v>
      </c>
      <c r="G82" s="719">
        <f>TRUNC(C82*F82,0)</f>
        <v>0</v>
      </c>
      <c r="H82" s="719"/>
      <c r="I82" s="719">
        <f>TRUNC(C82*H82,0)</f>
        <v>0</v>
      </c>
      <c r="J82" s="719"/>
      <c r="K82" s="719">
        <f t="shared" ref="K82:K89" si="23">TRUNC(C82*J82,0)</f>
        <v>0</v>
      </c>
      <c r="L82" s="707"/>
      <c r="M82" s="761" t="s">
        <v>915</v>
      </c>
      <c r="N82" s="758"/>
      <c r="O82" s="795">
        <f>0.013*AN8</f>
        <v>8.7880000000000007E-3</v>
      </c>
      <c r="P82" s="752" t="s">
        <v>69</v>
      </c>
      <c r="Q82" s="754">
        <f t="shared" si="22"/>
        <v>2197</v>
      </c>
      <c r="R82" s="754">
        <f>단가표!E8</f>
        <v>250087</v>
      </c>
      <c r="S82" s="754">
        <f>TRUNC(O82*R82)</f>
        <v>2197</v>
      </c>
      <c r="T82" s="754"/>
      <c r="U82" s="754"/>
      <c r="V82" s="760"/>
      <c r="W82" s="760"/>
      <c r="X82" s="754"/>
      <c r="Y82" s="754"/>
      <c r="Z82" s="756"/>
      <c r="AA82" s="757" t="s">
        <v>916</v>
      </c>
      <c r="AG82" s="640" t="s">
        <v>915</v>
      </c>
      <c r="AH82" s="640">
        <v>1.2999999999999999E-2</v>
      </c>
      <c r="AI82" s="640" t="s">
        <v>269</v>
      </c>
    </row>
    <row r="83" spans="1:35" ht="19.7" customHeight="1">
      <c r="A83" s="712" t="s">
        <v>144</v>
      </c>
      <c r="B83" s="720"/>
      <c r="C83" s="727">
        <v>5.0000000000000001E-3</v>
      </c>
      <c r="D83" s="722" t="s">
        <v>69</v>
      </c>
      <c r="E83" s="719">
        <f t="shared" ref="E83:E88" si="24">SUM(G83,I83,K83)</f>
        <v>1269</v>
      </c>
      <c r="F83" s="719">
        <v>253985</v>
      </c>
      <c r="G83" s="719">
        <f>TRUNC(C83*F83,0)</f>
        <v>1269</v>
      </c>
      <c r="H83" s="719"/>
      <c r="I83" s="719">
        <f>TRUNC(C83*H83,0)</f>
        <v>0</v>
      </c>
      <c r="J83" s="719"/>
      <c r="K83" s="719">
        <f t="shared" si="23"/>
        <v>0</v>
      </c>
      <c r="L83" s="711"/>
      <c r="M83" s="761" t="s">
        <v>917</v>
      </c>
      <c r="N83" s="750"/>
      <c r="O83" s="795">
        <f>0.013*AN8</f>
        <v>8.7880000000000007E-3</v>
      </c>
      <c r="P83" s="752" t="s">
        <v>69</v>
      </c>
      <c r="Q83" s="754">
        <f t="shared" si="22"/>
        <v>0</v>
      </c>
      <c r="R83" s="754"/>
      <c r="S83" s="754"/>
      <c r="T83" s="754">
        <f>단가표!E12</f>
        <v>232562</v>
      </c>
      <c r="U83" s="754">
        <f>TRUNC(O83*T83)</f>
        <v>2043</v>
      </c>
      <c r="V83" s="760"/>
      <c r="W83" s="760"/>
      <c r="X83" s="754"/>
      <c r="Y83" s="754">
        <f>TRUNC(O83*X83)</f>
        <v>0</v>
      </c>
      <c r="Z83" s="756"/>
      <c r="AA83" s="640" t="s">
        <v>918</v>
      </c>
      <c r="AG83" s="640" t="s">
        <v>681</v>
      </c>
      <c r="AH83" s="640">
        <v>1.2999999999999999E-2</v>
      </c>
      <c r="AI83" s="640" t="s">
        <v>269</v>
      </c>
    </row>
    <row r="84" spans="1:35" ht="19.7" customHeight="1">
      <c r="A84" s="712" t="s">
        <v>136</v>
      </c>
      <c r="B84" s="759"/>
      <c r="C84" s="727">
        <v>5.0000000000000001E-3</v>
      </c>
      <c r="D84" s="722" t="s">
        <v>269</v>
      </c>
      <c r="E84" s="719">
        <f t="shared" si="24"/>
        <v>1158</v>
      </c>
      <c r="F84" s="719">
        <v>231775</v>
      </c>
      <c r="G84" s="719">
        <f t="shared" ref="G84:G99" si="25">TRUNC(C84*F84,0)</f>
        <v>1158</v>
      </c>
      <c r="H84" s="719"/>
      <c r="I84" s="719">
        <f t="shared" ref="I84:I99" si="26">TRUNC(C84*H84,0)</f>
        <v>0</v>
      </c>
      <c r="J84" s="719"/>
      <c r="K84" s="719">
        <f t="shared" si="23"/>
        <v>0</v>
      </c>
      <c r="L84" s="711"/>
      <c r="M84" s="761" t="s">
        <v>134</v>
      </c>
      <c r="N84" s="750"/>
      <c r="O84" s="795">
        <f>0.013*AN8</f>
        <v>8.7880000000000007E-3</v>
      </c>
      <c r="P84" s="752" t="s">
        <v>69</v>
      </c>
      <c r="Q84" s="754">
        <f t="shared" si="22"/>
        <v>0</v>
      </c>
      <c r="R84" s="754"/>
      <c r="S84" s="754"/>
      <c r="T84" s="754">
        <f>단가표!E14</f>
        <v>226122</v>
      </c>
      <c r="U84" s="754">
        <f>TRUNC(O84*T84)</f>
        <v>1987</v>
      </c>
      <c r="V84" s="760"/>
      <c r="W84" s="760"/>
      <c r="X84" s="754"/>
      <c r="Y84" s="754">
        <f>TRUNC(O84*X84)</f>
        <v>0</v>
      </c>
      <c r="Z84" s="756"/>
      <c r="AG84" s="640" t="s">
        <v>919</v>
      </c>
      <c r="AH84" s="640">
        <v>1.2999999999999999E-2</v>
      </c>
      <c r="AI84" s="640" t="s">
        <v>269</v>
      </c>
    </row>
    <row r="85" spans="1:35" ht="19.7" customHeight="1">
      <c r="A85" s="712" t="s">
        <v>242</v>
      </c>
      <c r="B85" s="716"/>
      <c r="C85" s="716">
        <v>5.0000000000000001E-3</v>
      </c>
      <c r="D85" s="718" t="s">
        <v>269</v>
      </c>
      <c r="E85" s="719">
        <f t="shared" si="24"/>
        <v>912</v>
      </c>
      <c r="F85" s="719">
        <v>182591</v>
      </c>
      <c r="G85" s="719">
        <f t="shared" si="25"/>
        <v>912</v>
      </c>
      <c r="H85" s="719"/>
      <c r="I85" s="719">
        <f t="shared" si="26"/>
        <v>0</v>
      </c>
      <c r="J85" s="719"/>
      <c r="K85" s="719">
        <f t="shared" si="23"/>
        <v>0</v>
      </c>
      <c r="L85" s="711"/>
      <c r="M85" s="761" t="s">
        <v>223</v>
      </c>
      <c r="N85" s="750"/>
      <c r="O85" s="795">
        <f>0.025</f>
        <v>2.5000000000000001E-2</v>
      </c>
      <c r="P85" s="752" t="s">
        <v>69</v>
      </c>
      <c r="Q85" s="754">
        <f t="shared" si="22"/>
        <v>0</v>
      </c>
      <c r="R85" s="754"/>
      <c r="S85" s="754"/>
      <c r="T85" s="754">
        <f>단가표!E15</f>
        <v>172068</v>
      </c>
      <c r="U85" s="754">
        <f>TRUNC(O85*T85)</f>
        <v>4301</v>
      </c>
      <c r="V85" s="760"/>
      <c r="W85" s="760"/>
      <c r="X85" s="754"/>
      <c r="Y85" s="754">
        <f>TRUNC(O85*X85)</f>
        <v>0</v>
      </c>
      <c r="Z85" s="756"/>
      <c r="AA85" s="640" t="s">
        <v>920</v>
      </c>
      <c r="AG85" s="640" t="s">
        <v>921</v>
      </c>
      <c r="AH85" s="640">
        <v>2.5000000000000001E-2</v>
      </c>
      <c r="AI85" s="640" t="s">
        <v>269</v>
      </c>
    </row>
    <row r="86" spans="1:35" ht="19.7" customHeight="1">
      <c r="A86" s="712" t="s">
        <v>224</v>
      </c>
      <c r="B86" s="716"/>
      <c r="C86" s="716"/>
      <c r="D86" s="718" t="s">
        <v>269</v>
      </c>
      <c r="E86" s="719">
        <f t="shared" si="24"/>
        <v>0</v>
      </c>
      <c r="F86" s="719">
        <v>194638</v>
      </c>
      <c r="G86" s="719">
        <f t="shared" si="25"/>
        <v>0</v>
      </c>
      <c r="H86" s="719"/>
      <c r="I86" s="719">
        <f t="shared" si="26"/>
        <v>0</v>
      </c>
      <c r="J86" s="719"/>
      <c r="K86" s="719">
        <f t="shared" si="23"/>
        <v>0</v>
      </c>
      <c r="L86" s="711"/>
      <c r="M86" s="761" t="s">
        <v>922</v>
      </c>
      <c r="N86" s="750"/>
      <c r="O86" s="750">
        <v>2.5</v>
      </c>
      <c r="P86" s="752" t="s">
        <v>702</v>
      </c>
      <c r="Q86" s="754">
        <f t="shared" si="22"/>
        <v>4556</v>
      </c>
      <c r="R86" s="760"/>
      <c r="S86" s="760"/>
      <c r="T86" s="760"/>
      <c r="U86" s="760"/>
      <c r="V86" s="754">
        <f>단가표!E17</f>
        <v>1822.7272727272725</v>
      </c>
      <c r="W86" s="754">
        <f>TRUNC(O86*V86)</f>
        <v>4556</v>
      </c>
      <c r="X86" s="760"/>
      <c r="Y86" s="754"/>
      <c r="Z86" s="756"/>
      <c r="AA86" s="640" t="s">
        <v>923</v>
      </c>
    </row>
    <row r="87" spans="1:35" ht="19.7" customHeight="1">
      <c r="A87" s="712" t="s">
        <v>902</v>
      </c>
      <c r="B87" s="716"/>
      <c r="C87" s="785"/>
      <c r="D87" s="718" t="s">
        <v>269</v>
      </c>
      <c r="E87" s="719">
        <f t="shared" si="24"/>
        <v>0</v>
      </c>
      <c r="F87" s="719">
        <v>169084</v>
      </c>
      <c r="G87" s="719">
        <f t="shared" si="25"/>
        <v>0</v>
      </c>
      <c r="H87" s="719"/>
      <c r="I87" s="719">
        <f t="shared" si="26"/>
        <v>0</v>
      </c>
      <c r="J87" s="719">
        <v>194812</v>
      </c>
      <c r="K87" s="719">
        <f t="shared" si="23"/>
        <v>0</v>
      </c>
      <c r="L87" s="711"/>
      <c r="M87" s="761" t="s">
        <v>924</v>
      </c>
      <c r="N87" s="750"/>
      <c r="O87" s="764">
        <v>0.2</v>
      </c>
      <c r="P87" s="752"/>
      <c r="Q87" s="754">
        <f t="shared" si="22"/>
        <v>911</v>
      </c>
      <c r="R87" s="760"/>
      <c r="S87" s="760"/>
      <c r="T87" s="760"/>
      <c r="U87" s="760"/>
      <c r="V87" s="754">
        <f>W86</f>
        <v>4556</v>
      </c>
      <c r="W87" s="754">
        <f>TRUNC(V87*O87)</f>
        <v>911</v>
      </c>
      <c r="X87" s="760"/>
      <c r="Y87" s="754"/>
      <c r="Z87" s="756"/>
      <c r="AA87" s="640" t="s">
        <v>925</v>
      </c>
    </row>
    <row r="88" spans="1:35" ht="19.7" customHeight="1">
      <c r="A88" s="712" t="s">
        <v>681</v>
      </c>
      <c r="B88" s="720"/>
      <c r="C88" s="720"/>
      <c r="D88" s="718" t="s">
        <v>269</v>
      </c>
      <c r="E88" s="719">
        <f t="shared" si="24"/>
        <v>0</v>
      </c>
      <c r="F88" s="719"/>
      <c r="G88" s="719">
        <f t="shared" si="25"/>
        <v>0</v>
      </c>
      <c r="H88" s="719"/>
      <c r="I88" s="719">
        <f t="shared" si="26"/>
        <v>0</v>
      </c>
      <c r="J88" s="719">
        <v>193659</v>
      </c>
      <c r="K88" s="719">
        <f t="shared" si="23"/>
        <v>0</v>
      </c>
      <c r="L88" s="711"/>
      <c r="M88" s="796"/>
      <c r="N88" s="758"/>
      <c r="O88" s="750"/>
      <c r="P88" s="752"/>
      <c r="Q88" s="754"/>
      <c r="R88" s="760"/>
      <c r="S88" s="760"/>
      <c r="T88" s="760"/>
      <c r="U88" s="760"/>
      <c r="V88" s="760"/>
      <c r="W88" s="760"/>
      <c r="X88" s="754"/>
      <c r="Y88" s="754"/>
      <c r="Z88" s="756"/>
      <c r="AA88" s="640" t="s">
        <v>926</v>
      </c>
    </row>
    <row r="89" spans="1:35" ht="19.7" customHeight="1">
      <c r="A89" s="712" t="s">
        <v>134</v>
      </c>
      <c r="B89" s="720"/>
      <c r="C89" s="720">
        <v>0.01</v>
      </c>
      <c r="D89" s="718" t="s">
        <v>269</v>
      </c>
      <c r="E89" s="719"/>
      <c r="F89" s="719"/>
      <c r="G89" s="719">
        <f t="shared" si="25"/>
        <v>0</v>
      </c>
      <c r="H89" s="719"/>
      <c r="I89" s="719">
        <f t="shared" si="26"/>
        <v>0</v>
      </c>
      <c r="J89" s="719">
        <v>181293</v>
      </c>
      <c r="K89" s="719">
        <f t="shared" si="23"/>
        <v>1812</v>
      </c>
      <c r="L89" s="711"/>
      <c r="M89" s="761" t="s">
        <v>172</v>
      </c>
      <c r="N89" s="752" t="s">
        <v>927</v>
      </c>
      <c r="O89" s="751">
        <v>0.08</v>
      </c>
      <c r="P89" s="752" t="s">
        <v>706</v>
      </c>
      <c r="Q89" s="797">
        <f t="shared" si="22"/>
        <v>369</v>
      </c>
      <c r="R89" s="760"/>
      <c r="S89" s="760"/>
      <c r="T89" s="760"/>
      <c r="U89" s="760"/>
      <c r="V89" s="760"/>
      <c r="W89" s="760"/>
      <c r="X89" s="754">
        <f>단가표!I42</f>
        <v>4613</v>
      </c>
      <c r="Y89" s="754">
        <f>INT(O89*X89)</f>
        <v>369</v>
      </c>
      <c r="Z89" s="756"/>
      <c r="AA89" s="640">
        <f>INT(383*0.24*5/6*0.75)*8</f>
        <v>456</v>
      </c>
    </row>
    <row r="90" spans="1:35" ht="19.7" customHeight="1">
      <c r="A90" s="712" t="s">
        <v>223</v>
      </c>
      <c r="B90" s="722"/>
      <c r="C90" s="720"/>
      <c r="D90" s="718" t="s">
        <v>269</v>
      </c>
      <c r="E90" s="719">
        <f t="shared" ref="E90:E97" si="27">SUM(G90,I90,K90)</f>
        <v>0</v>
      </c>
      <c r="F90" s="719"/>
      <c r="G90" s="719">
        <f t="shared" si="25"/>
        <v>0</v>
      </c>
      <c r="H90" s="719"/>
      <c r="I90" s="719">
        <f t="shared" si="26"/>
        <v>0</v>
      </c>
      <c r="J90" s="719">
        <v>144481</v>
      </c>
      <c r="K90" s="719">
        <f t="shared" ref="K90:K99" si="28">TRUNC(C90*J90,0)</f>
        <v>0</v>
      </c>
      <c r="L90" s="711"/>
      <c r="M90" s="762"/>
      <c r="N90" s="752" t="s">
        <v>928</v>
      </c>
      <c r="O90" s="751">
        <v>0.08</v>
      </c>
      <c r="P90" s="752" t="s">
        <v>706</v>
      </c>
      <c r="Q90" s="797">
        <f t="shared" si="22"/>
        <v>205</v>
      </c>
      <c r="R90" s="760"/>
      <c r="S90" s="760"/>
      <c r="T90" s="760"/>
      <c r="U90" s="760"/>
      <c r="V90" s="760"/>
      <c r="W90" s="760"/>
      <c r="X90" s="754">
        <f>단가표!J42</f>
        <v>2565</v>
      </c>
      <c r="Y90" s="754">
        <f>INT(O90*X90)</f>
        <v>205</v>
      </c>
      <c r="Z90" s="756"/>
    </row>
    <row r="91" spans="1:35" ht="19.7" customHeight="1">
      <c r="A91" s="725" t="s">
        <v>682</v>
      </c>
      <c r="B91" s="722"/>
      <c r="C91" s="720"/>
      <c r="D91" s="722"/>
      <c r="E91" s="719">
        <f t="shared" si="27"/>
        <v>0</v>
      </c>
      <c r="F91" s="719"/>
      <c r="G91" s="719">
        <f t="shared" si="25"/>
        <v>0</v>
      </c>
      <c r="H91" s="719"/>
      <c r="I91" s="719">
        <f t="shared" si="26"/>
        <v>0</v>
      </c>
      <c r="J91" s="719"/>
      <c r="K91" s="719">
        <f t="shared" si="28"/>
        <v>0</v>
      </c>
      <c r="L91" s="711"/>
      <c r="M91" s="762"/>
      <c r="N91" s="752" t="s">
        <v>929</v>
      </c>
      <c r="O91" s="751">
        <v>0.08</v>
      </c>
      <c r="P91" s="752" t="s">
        <v>706</v>
      </c>
      <c r="Q91" s="797">
        <f t="shared" si="22"/>
        <v>271</v>
      </c>
      <c r="R91" s="760"/>
      <c r="S91" s="760"/>
      <c r="T91" s="760"/>
      <c r="U91" s="760"/>
      <c r="V91" s="760"/>
      <c r="W91" s="760"/>
      <c r="X91" s="754">
        <f>단가표!K42</f>
        <v>3395</v>
      </c>
      <c r="Y91" s="754">
        <f>INT(O91*X91)</f>
        <v>271</v>
      </c>
      <c r="Z91" s="756"/>
      <c r="AA91" s="639" t="s">
        <v>930</v>
      </c>
      <c r="AB91" s="639"/>
    </row>
    <row r="92" spans="1:35" ht="19.7" customHeight="1">
      <c r="A92" s="712" t="s">
        <v>901</v>
      </c>
      <c r="B92" s="722" t="s">
        <v>931</v>
      </c>
      <c r="C92" s="720">
        <v>7.4999999999999997E-2</v>
      </c>
      <c r="D92" s="722" t="s">
        <v>702</v>
      </c>
      <c r="E92" s="719">
        <f t="shared" si="27"/>
        <v>110</v>
      </c>
      <c r="F92" s="719"/>
      <c r="G92" s="719">
        <f t="shared" si="25"/>
        <v>0</v>
      </c>
      <c r="H92" s="719">
        <v>1474.0454545454545</v>
      </c>
      <c r="I92" s="719">
        <f t="shared" si="26"/>
        <v>110</v>
      </c>
      <c r="J92" s="719"/>
      <c r="K92" s="719">
        <f t="shared" si="28"/>
        <v>0</v>
      </c>
      <c r="L92" s="711"/>
      <c r="M92" s="761" t="s">
        <v>932</v>
      </c>
      <c r="N92" s="750"/>
      <c r="O92" s="750"/>
      <c r="P92" s="752"/>
      <c r="Q92" s="754">
        <f t="shared" si="22"/>
        <v>9506</v>
      </c>
      <c r="R92" s="760"/>
      <c r="S92" s="754">
        <f>SUM(S81:S91)</f>
        <v>3194</v>
      </c>
      <c r="T92" s="754"/>
      <c r="U92" s="754"/>
      <c r="V92" s="760"/>
      <c r="W92" s="754">
        <f>SUM(W81:W91)</f>
        <v>5467</v>
      </c>
      <c r="X92" s="760"/>
      <c r="Y92" s="754">
        <f>SUM(Y81:Y91)</f>
        <v>845</v>
      </c>
      <c r="Z92" s="756"/>
      <c r="AA92" s="640" t="s">
        <v>933</v>
      </c>
    </row>
    <row r="93" spans="1:35" ht="19.7" customHeight="1">
      <c r="A93" s="712" t="s">
        <v>934</v>
      </c>
      <c r="B93" s="720"/>
      <c r="C93" s="798">
        <v>5.0000000000000001E-3</v>
      </c>
      <c r="D93" s="722" t="s">
        <v>270</v>
      </c>
      <c r="E93" s="719">
        <f t="shared" si="27"/>
        <v>0</v>
      </c>
      <c r="F93" s="719"/>
      <c r="G93" s="719">
        <f t="shared" si="25"/>
        <v>0</v>
      </c>
      <c r="H93" s="719">
        <f>I92</f>
        <v>110</v>
      </c>
      <c r="I93" s="719">
        <f>TRUNC(C93*H93,0)</f>
        <v>0</v>
      </c>
      <c r="J93" s="719"/>
      <c r="K93" s="719">
        <f t="shared" si="28"/>
        <v>0</v>
      </c>
      <c r="L93" s="711"/>
      <c r="M93" s="761"/>
      <c r="N93" s="750"/>
      <c r="O93" s="750"/>
      <c r="P93" s="752"/>
      <c r="Q93" s="754"/>
      <c r="R93" s="760"/>
      <c r="S93" s="754"/>
      <c r="T93" s="754"/>
      <c r="U93" s="754"/>
      <c r="V93" s="760"/>
      <c r="W93" s="754"/>
      <c r="X93" s="760"/>
      <c r="Y93" s="754"/>
      <c r="Z93" s="756"/>
    </row>
    <row r="94" spans="1:35" ht="19.7" customHeight="1">
      <c r="A94" s="712"/>
      <c r="B94" s="720"/>
      <c r="C94" s="720"/>
      <c r="D94" s="722"/>
      <c r="E94" s="719">
        <f t="shared" si="27"/>
        <v>0</v>
      </c>
      <c r="F94" s="719"/>
      <c r="G94" s="719">
        <f t="shared" si="25"/>
        <v>0</v>
      </c>
      <c r="H94" s="719"/>
      <c r="I94" s="719">
        <f t="shared" si="26"/>
        <v>0</v>
      </c>
      <c r="J94" s="719"/>
      <c r="K94" s="719">
        <f t="shared" si="28"/>
        <v>0</v>
      </c>
      <c r="L94" s="711"/>
      <c r="M94" s="761"/>
      <c r="N94" s="750"/>
      <c r="O94" s="750"/>
      <c r="P94" s="752"/>
      <c r="Q94" s="754"/>
      <c r="R94" s="760"/>
      <c r="S94" s="754"/>
      <c r="T94" s="754"/>
      <c r="U94" s="754"/>
      <c r="V94" s="760"/>
      <c r="W94" s="754"/>
      <c r="X94" s="760"/>
      <c r="Y94" s="754"/>
      <c r="Z94" s="756"/>
    </row>
    <row r="95" spans="1:35" ht="19.7" customHeight="1">
      <c r="A95" s="712"/>
      <c r="B95" s="720"/>
      <c r="C95" s="720"/>
      <c r="D95" s="722"/>
      <c r="E95" s="719">
        <f t="shared" si="27"/>
        <v>0</v>
      </c>
      <c r="F95" s="719"/>
      <c r="G95" s="719">
        <f t="shared" si="25"/>
        <v>0</v>
      </c>
      <c r="H95" s="719"/>
      <c r="I95" s="719">
        <f t="shared" si="26"/>
        <v>0</v>
      </c>
      <c r="J95" s="719"/>
      <c r="K95" s="719">
        <f t="shared" si="28"/>
        <v>0</v>
      </c>
      <c r="L95" s="711"/>
      <c r="M95" s="761"/>
      <c r="N95" s="795"/>
      <c r="O95" s="750"/>
      <c r="P95" s="752"/>
      <c r="Q95" s="754"/>
      <c r="R95" s="760"/>
      <c r="S95" s="754"/>
      <c r="T95" s="754"/>
      <c r="U95" s="754"/>
      <c r="V95" s="760"/>
      <c r="W95" s="754"/>
      <c r="X95" s="760"/>
      <c r="Y95" s="754"/>
      <c r="Z95" s="756"/>
    </row>
    <row r="96" spans="1:35" ht="19.7" customHeight="1">
      <c r="A96" s="725" t="s">
        <v>689</v>
      </c>
      <c r="B96" s="720"/>
      <c r="C96" s="720"/>
      <c r="D96" s="722"/>
      <c r="E96" s="719">
        <f t="shared" si="27"/>
        <v>0</v>
      </c>
      <c r="F96" s="719"/>
      <c r="G96" s="719">
        <f t="shared" si="25"/>
        <v>0</v>
      </c>
      <c r="H96" s="719"/>
      <c r="I96" s="719">
        <f t="shared" si="26"/>
        <v>0</v>
      </c>
      <c r="J96" s="719"/>
      <c r="K96" s="719">
        <f t="shared" si="28"/>
        <v>0</v>
      </c>
      <c r="L96" s="711"/>
      <c r="M96" s="761"/>
      <c r="N96" s="750"/>
      <c r="O96" s="750"/>
      <c r="P96" s="752"/>
      <c r="Q96" s="754"/>
      <c r="R96" s="760"/>
      <c r="S96" s="754"/>
      <c r="T96" s="754"/>
      <c r="U96" s="754"/>
      <c r="V96" s="760"/>
      <c r="W96" s="754"/>
      <c r="X96" s="760"/>
      <c r="Y96" s="754"/>
      <c r="Z96" s="756"/>
    </row>
    <row r="97" spans="1:37" ht="19.7" customHeight="1">
      <c r="A97" s="726" t="s">
        <v>935</v>
      </c>
      <c r="B97" s="722"/>
      <c r="C97" s="727">
        <v>5.0000000000000001E-3</v>
      </c>
      <c r="D97" s="722" t="s">
        <v>741</v>
      </c>
      <c r="E97" s="719">
        <f t="shared" si="27"/>
        <v>0</v>
      </c>
      <c r="F97" s="719"/>
      <c r="G97" s="719">
        <f t="shared" si="25"/>
        <v>0</v>
      </c>
      <c r="H97" s="719"/>
      <c r="I97" s="719">
        <f t="shared" si="26"/>
        <v>0</v>
      </c>
      <c r="J97" s="719"/>
      <c r="K97" s="719">
        <f t="shared" si="28"/>
        <v>0</v>
      </c>
      <c r="L97" s="711"/>
      <c r="M97" s="761"/>
      <c r="N97" s="750"/>
      <c r="O97" s="750"/>
      <c r="P97" s="752"/>
      <c r="Q97" s="754"/>
      <c r="R97" s="760"/>
      <c r="S97" s="754"/>
      <c r="T97" s="754"/>
      <c r="U97" s="754"/>
      <c r="V97" s="760"/>
      <c r="W97" s="754"/>
      <c r="X97" s="760"/>
      <c r="Y97" s="754"/>
      <c r="Z97" s="756"/>
    </row>
    <row r="98" spans="1:37" ht="19.7" customHeight="1">
      <c r="A98" s="726"/>
      <c r="B98" s="722"/>
      <c r="C98" s="727"/>
      <c r="D98" s="722"/>
      <c r="E98" s="719">
        <f>SUM(G98,I98,K98)</f>
        <v>0</v>
      </c>
      <c r="F98" s="719"/>
      <c r="G98" s="719">
        <f t="shared" si="25"/>
        <v>0</v>
      </c>
      <c r="H98" s="719"/>
      <c r="I98" s="719">
        <f t="shared" si="26"/>
        <v>0</v>
      </c>
      <c r="J98" s="719"/>
      <c r="K98" s="719">
        <f t="shared" si="28"/>
        <v>0</v>
      </c>
      <c r="L98" s="711"/>
      <c r="M98" s="761" t="s">
        <v>936</v>
      </c>
      <c r="N98" s="750"/>
      <c r="O98" s="764">
        <v>0.05</v>
      </c>
      <c r="P98" s="752"/>
      <c r="Q98" s="754">
        <f t="shared" si="22"/>
        <v>273</v>
      </c>
      <c r="R98" s="760"/>
      <c r="S98" s="760"/>
      <c r="T98" s="760"/>
      <c r="U98" s="760"/>
      <c r="V98" s="754">
        <f>W92</f>
        <v>5467</v>
      </c>
      <c r="W98" s="754">
        <f>INT(V98*O98)</f>
        <v>273</v>
      </c>
      <c r="X98" s="760"/>
      <c r="Y98" s="754"/>
      <c r="Z98" s="756"/>
    </row>
    <row r="99" spans="1:37" ht="19.7" customHeight="1">
      <c r="A99" s="728"/>
      <c r="B99" s="729"/>
      <c r="C99" s="730"/>
      <c r="D99" s="729"/>
      <c r="E99" s="731">
        <f>SUM(G99,I99,K99)</f>
        <v>0</v>
      </c>
      <c r="F99" s="731"/>
      <c r="G99" s="731">
        <f t="shared" si="25"/>
        <v>0</v>
      </c>
      <c r="H99" s="731"/>
      <c r="I99" s="731">
        <f t="shared" si="26"/>
        <v>0</v>
      </c>
      <c r="J99" s="731"/>
      <c r="K99" s="731">
        <f t="shared" si="28"/>
        <v>0</v>
      </c>
      <c r="L99" s="732"/>
      <c r="M99" s="761"/>
      <c r="N99" s="750"/>
      <c r="O99" s="764"/>
      <c r="P99" s="752"/>
      <c r="Q99" s="754"/>
      <c r="R99" s="760"/>
      <c r="S99" s="760"/>
      <c r="T99" s="760"/>
      <c r="U99" s="760"/>
      <c r="V99" s="760"/>
      <c r="W99" s="754"/>
      <c r="X99" s="760"/>
      <c r="Y99" s="754"/>
      <c r="Z99" s="756"/>
    </row>
    <row r="100" spans="1:37" ht="19.7" customHeight="1">
      <c r="A100" s="733" t="s">
        <v>795</v>
      </c>
      <c r="B100" s="734"/>
      <c r="C100" s="734"/>
      <c r="D100" s="735"/>
      <c r="E100" s="736">
        <f>G100+I100+K100</f>
        <v>5261</v>
      </c>
      <c r="F100" s="737"/>
      <c r="G100" s="736">
        <f>SUM(G82:G99)</f>
        <v>3339</v>
      </c>
      <c r="H100" s="737"/>
      <c r="I100" s="738">
        <f>SUM(I82:I99)</f>
        <v>110</v>
      </c>
      <c r="J100" s="737"/>
      <c r="K100" s="736">
        <f>SUM(K82:K99)</f>
        <v>1812</v>
      </c>
      <c r="L100" s="739"/>
      <c r="M100" s="765" t="s">
        <v>795</v>
      </c>
      <c r="N100" s="766"/>
      <c r="O100" s="766"/>
      <c r="P100" s="767"/>
      <c r="Q100" s="770">
        <f>S100+W100+Y100</f>
        <v>9779</v>
      </c>
      <c r="R100" s="794"/>
      <c r="S100" s="770">
        <f>SUM(S92:S99)</f>
        <v>3194</v>
      </c>
      <c r="T100" s="770"/>
      <c r="U100" s="770">
        <f>SUM(U81:U99)</f>
        <v>8331</v>
      </c>
      <c r="V100" s="794"/>
      <c r="W100" s="770">
        <f>SUM(W92:W99)</f>
        <v>5740</v>
      </c>
      <c r="X100" s="794"/>
      <c r="Y100" s="770">
        <f>SUM(Y92:Y99)</f>
        <v>845</v>
      </c>
      <c r="Z100" s="771"/>
    </row>
    <row r="101" spans="1:37" ht="19.7" customHeight="1">
      <c r="A101" s="681"/>
      <c r="B101" s="682"/>
      <c r="C101" s="682"/>
      <c r="D101" s="683"/>
      <c r="E101" s="2046" t="s">
        <v>937</v>
      </c>
      <c r="F101" s="2046"/>
      <c r="G101" s="2046"/>
      <c r="H101" s="2046"/>
      <c r="I101" s="684"/>
      <c r="J101" s="684"/>
      <c r="K101" s="684"/>
      <c r="L101" s="685"/>
      <c r="M101" s="744" t="s">
        <v>129</v>
      </c>
      <c r="Q101" s="1940" t="s">
        <v>938</v>
      </c>
      <c r="R101" s="1940"/>
      <c r="S101" s="1940"/>
      <c r="T101" s="1940"/>
      <c r="U101" s="1940"/>
      <c r="V101" s="1940"/>
    </row>
    <row r="102" spans="1:37" ht="19.7" customHeight="1">
      <c r="A102" s="746" t="s">
        <v>691</v>
      </c>
      <c r="B102" s="774"/>
      <c r="C102" s="774"/>
      <c r="D102" s="774"/>
      <c r="E102" s="775"/>
      <c r="F102" s="775"/>
      <c r="G102" s="775"/>
      <c r="H102" s="775"/>
      <c r="I102" s="684"/>
      <c r="J102" s="684"/>
      <c r="K102" s="684"/>
      <c r="L102" s="685"/>
      <c r="M102" s="641" t="s">
        <v>787</v>
      </c>
      <c r="N102" s="639">
        <f>Q125</f>
        <v>94608</v>
      </c>
      <c r="O102" s="642" t="s">
        <v>3</v>
      </c>
      <c r="Q102" s="1941" t="s">
        <v>939</v>
      </c>
      <c r="R102" s="1941"/>
      <c r="S102" s="1941"/>
      <c r="T102" s="1941"/>
      <c r="U102" s="1941"/>
      <c r="V102" s="1941"/>
      <c r="W102" s="640">
        <v>2</v>
      </c>
      <c r="X102" s="640" t="s">
        <v>940</v>
      </c>
    </row>
    <row r="103" spans="1:37" ht="19.7" customHeight="1">
      <c r="A103" s="2069" t="s">
        <v>646</v>
      </c>
      <c r="B103" s="2072" t="s">
        <v>788</v>
      </c>
      <c r="C103" s="2072" t="s">
        <v>118</v>
      </c>
      <c r="D103" s="2072" t="s">
        <v>5</v>
      </c>
      <c r="E103" s="2075" t="s">
        <v>789</v>
      </c>
      <c r="F103" s="2078" t="s">
        <v>790</v>
      </c>
      <c r="G103" s="2079"/>
      <c r="H103" s="2061" t="s">
        <v>862</v>
      </c>
      <c r="I103" s="2062"/>
      <c r="J103" s="2062"/>
      <c r="K103" s="2063"/>
      <c r="L103" s="2064" t="s">
        <v>863</v>
      </c>
      <c r="M103" s="1942" t="s">
        <v>646</v>
      </c>
      <c r="N103" s="1945" t="s">
        <v>788</v>
      </c>
      <c r="O103" s="1945" t="s">
        <v>118</v>
      </c>
      <c r="P103" s="1945" t="s">
        <v>5</v>
      </c>
      <c r="Q103" s="1948" t="s">
        <v>789</v>
      </c>
      <c r="R103" s="1951" t="s">
        <v>790</v>
      </c>
      <c r="S103" s="1952"/>
      <c r="T103" s="2202" t="s">
        <v>1052</v>
      </c>
      <c r="U103" s="2203"/>
      <c r="V103" s="2203"/>
      <c r="W103" s="2203"/>
      <c r="X103" s="2203"/>
      <c r="Y103" s="2204"/>
      <c r="Z103" s="1930" t="s">
        <v>863</v>
      </c>
    </row>
    <row r="104" spans="1:37" ht="19.7" customHeight="1">
      <c r="A104" s="2070"/>
      <c r="B104" s="2073"/>
      <c r="C104" s="2073"/>
      <c r="D104" s="2073"/>
      <c r="E104" s="2076"/>
      <c r="F104" s="2059" t="s">
        <v>650</v>
      </c>
      <c r="G104" s="2060"/>
      <c r="H104" s="2059" t="s">
        <v>122</v>
      </c>
      <c r="I104" s="2060"/>
      <c r="J104" s="2059" t="s">
        <v>651</v>
      </c>
      <c r="K104" s="2060"/>
      <c r="L104" s="2065"/>
      <c r="M104" s="1943"/>
      <c r="N104" s="1946"/>
      <c r="O104" s="1946"/>
      <c r="P104" s="1946"/>
      <c r="Q104" s="1949"/>
      <c r="R104" s="1933" t="s">
        <v>650</v>
      </c>
      <c r="S104" s="1934"/>
      <c r="T104" s="2205" t="s">
        <v>1047</v>
      </c>
      <c r="U104" s="2206"/>
      <c r="V104" s="2207" t="s">
        <v>122</v>
      </c>
      <c r="W104" s="2208"/>
      <c r="X104" s="2209" t="s">
        <v>651</v>
      </c>
      <c r="Y104" s="2210"/>
      <c r="Z104" s="1931"/>
    </row>
    <row r="105" spans="1:37" ht="19.7" customHeight="1">
      <c r="A105" s="2071"/>
      <c r="B105" s="2074"/>
      <c r="C105" s="2074"/>
      <c r="D105" s="2074"/>
      <c r="E105" s="2077"/>
      <c r="F105" s="689" t="s">
        <v>4</v>
      </c>
      <c r="G105" s="689" t="s">
        <v>792</v>
      </c>
      <c r="H105" s="689" t="s">
        <v>4</v>
      </c>
      <c r="I105" s="689" t="s">
        <v>793</v>
      </c>
      <c r="J105" s="689"/>
      <c r="K105" s="689"/>
      <c r="L105" s="2066"/>
      <c r="M105" s="1944"/>
      <c r="N105" s="1947"/>
      <c r="O105" s="1947"/>
      <c r="P105" s="1947"/>
      <c r="Q105" s="1950"/>
      <c r="R105" s="690" t="s">
        <v>4</v>
      </c>
      <c r="S105" s="690" t="s">
        <v>792</v>
      </c>
      <c r="T105" s="690"/>
      <c r="U105" s="690"/>
      <c r="V105" s="690" t="s">
        <v>4</v>
      </c>
      <c r="W105" s="690" t="s">
        <v>793</v>
      </c>
      <c r="X105" s="690"/>
      <c r="Y105" s="690"/>
      <c r="Z105" s="1932"/>
      <c r="AG105" s="640" t="s">
        <v>889</v>
      </c>
      <c r="AK105" s="640" t="s">
        <v>904</v>
      </c>
    </row>
    <row r="106" spans="1:37" ht="19.7" customHeight="1">
      <c r="A106" s="799" t="str">
        <f>B127</f>
        <v>청소장비운반</v>
      </c>
      <c r="B106" s="780"/>
      <c r="C106" s="696">
        <v>15</v>
      </c>
      <c r="D106" s="780" t="s">
        <v>105</v>
      </c>
      <c r="E106" s="781"/>
      <c r="F106" s="782">
        <f>G150</f>
        <v>0</v>
      </c>
      <c r="G106" s="782"/>
      <c r="H106" s="782">
        <f>I150</f>
        <v>2</v>
      </c>
      <c r="I106" s="782"/>
      <c r="J106" s="782">
        <f>K150</f>
        <v>61500</v>
      </c>
      <c r="K106" s="782"/>
      <c r="L106" s="697"/>
      <c r="M106" s="674" t="s">
        <v>136</v>
      </c>
      <c r="N106" s="673"/>
      <c r="O106" s="800"/>
      <c r="P106" s="673" t="s">
        <v>69</v>
      </c>
      <c r="Q106" s="708">
        <f t="shared" ref="Q106:Q112" si="29">S106+W106+Y106</f>
        <v>0</v>
      </c>
      <c r="R106" s="708">
        <f>단가표!E6</f>
        <v>295138</v>
      </c>
      <c r="S106" s="708">
        <f>INT(O106*R106)</f>
        <v>0</v>
      </c>
      <c r="T106" s="708"/>
      <c r="U106" s="708"/>
      <c r="V106" s="723"/>
      <c r="W106" s="723"/>
      <c r="X106" s="708"/>
      <c r="Y106" s="708"/>
      <c r="Z106" s="709"/>
      <c r="AG106" s="640" t="s">
        <v>941</v>
      </c>
    </row>
    <row r="107" spans="1:37" ht="19.7" customHeight="1">
      <c r="A107" s="704" t="str">
        <f>B152</f>
        <v>청소장비 설치 및 인양</v>
      </c>
      <c r="B107" s="720"/>
      <c r="C107" s="748">
        <v>15</v>
      </c>
      <c r="D107" s="722" t="s">
        <v>105</v>
      </c>
      <c r="E107" s="719">
        <f>SUM(G107,I107,K107)</f>
        <v>246705</v>
      </c>
      <c r="F107" s="719">
        <f>G200</f>
        <v>3688</v>
      </c>
      <c r="G107" s="719">
        <f>TRUNC(C107*F107,0)</f>
        <v>55320</v>
      </c>
      <c r="H107" s="719">
        <f>I200</f>
        <v>4274</v>
      </c>
      <c r="I107" s="719">
        <f>TRUNC(C107*H107,0)</f>
        <v>64110</v>
      </c>
      <c r="J107" s="719">
        <f>K200</f>
        <v>8485</v>
      </c>
      <c r="K107" s="719">
        <f t="shared" ref="K107:K114" si="30">TRUNC(C107*J107,0)</f>
        <v>127275</v>
      </c>
      <c r="L107" s="707"/>
      <c r="M107" s="674" t="s">
        <v>895</v>
      </c>
      <c r="N107" s="644"/>
      <c r="O107" s="800">
        <f>6*AN8</f>
        <v>4.056</v>
      </c>
      <c r="P107" s="673" t="s">
        <v>69</v>
      </c>
      <c r="Q107" s="708">
        <f t="shared" si="29"/>
        <v>0</v>
      </c>
      <c r="R107" s="708"/>
      <c r="S107" s="708"/>
      <c r="T107" s="708">
        <f>단가표!E10</f>
        <v>241698</v>
      </c>
      <c r="U107" s="708">
        <f>INT(O107*T107)</f>
        <v>980327</v>
      </c>
      <c r="V107" s="723"/>
      <c r="W107" s="723"/>
      <c r="X107" s="708"/>
      <c r="Y107" s="708">
        <f t="shared" ref="Y107:Y112" si="31">INT(O107*X107)</f>
        <v>0</v>
      </c>
      <c r="Z107" s="724"/>
      <c r="AA107" s="640" t="s">
        <v>942</v>
      </c>
      <c r="AG107" s="640" t="s">
        <v>136</v>
      </c>
      <c r="AH107" s="801">
        <f>AH63</f>
        <v>6</v>
      </c>
      <c r="AI107" s="640" t="s">
        <v>943</v>
      </c>
    </row>
    <row r="108" spans="1:37" ht="19.7" customHeight="1">
      <c r="A108" s="704" t="str">
        <f>B177</f>
        <v>고압압축 불기공법</v>
      </c>
      <c r="B108" s="720"/>
      <c r="C108" s="748">
        <v>993</v>
      </c>
      <c r="D108" s="722" t="s">
        <v>794</v>
      </c>
      <c r="E108" s="719">
        <f t="shared" ref="E108:E113" si="32">SUM(G108,I108,K108)</f>
        <v>16331871</v>
      </c>
      <c r="F108" s="719">
        <f>G200</f>
        <v>3688</v>
      </c>
      <c r="G108" s="719">
        <f>TRUNC(C108*F108,0)</f>
        <v>3662184</v>
      </c>
      <c r="H108" s="719">
        <f>I200</f>
        <v>4274</v>
      </c>
      <c r="I108" s="719">
        <f>TRUNC(C108*H108,0)</f>
        <v>4244082</v>
      </c>
      <c r="J108" s="719">
        <f>K200</f>
        <v>8485</v>
      </c>
      <c r="K108" s="719">
        <f t="shared" si="30"/>
        <v>8425605</v>
      </c>
      <c r="L108" s="711"/>
      <c r="M108" s="674" t="s">
        <v>223</v>
      </c>
      <c r="N108" s="644"/>
      <c r="O108" s="800">
        <f>3</f>
        <v>3</v>
      </c>
      <c r="P108" s="673" t="s">
        <v>69</v>
      </c>
      <c r="Q108" s="708">
        <f t="shared" si="29"/>
        <v>0</v>
      </c>
      <c r="R108" s="723"/>
      <c r="S108" s="723"/>
      <c r="T108" s="708">
        <f>단가표!E15</f>
        <v>172068</v>
      </c>
      <c r="U108" s="708">
        <f>INT(O108*T108)</f>
        <v>516204</v>
      </c>
      <c r="V108" s="723"/>
      <c r="W108" s="723"/>
      <c r="X108" s="708"/>
      <c r="Y108" s="708">
        <f t="shared" si="31"/>
        <v>0</v>
      </c>
      <c r="Z108" s="724"/>
      <c r="AA108" s="784" t="s">
        <v>944</v>
      </c>
      <c r="AG108" s="640" t="s">
        <v>681</v>
      </c>
      <c r="AH108" s="801">
        <f>AH64</f>
        <v>3</v>
      </c>
      <c r="AI108" s="640" t="s">
        <v>943</v>
      </c>
    </row>
    <row r="109" spans="1:37" ht="19.7" customHeight="1">
      <c r="A109" s="712"/>
      <c r="B109" s="759"/>
      <c r="C109" s="727"/>
      <c r="D109" s="722"/>
      <c r="E109" s="719">
        <f t="shared" si="32"/>
        <v>0</v>
      </c>
      <c r="F109" s="719"/>
      <c r="G109" s="719">
        <f t="shared" ref="G109:G124" si="33">TRUNC(C109*F109,0)</f>
        <v>0</v>
      </c>
      <c r="H109" s="719"/>
      <c r="I109" s="719">
        <f t="shared" ref="I109:I124" si="34">TRUNC(C109*H109,0)</f>
        <v>0</v>
      </c>
      <c r="J109" s="719"/>
      <c r="K109" s="719">
        <f t="shared" si="30"/>
        <v>0</v>
      </c>
      <c r="L109" s="711"/>
      <c r="M109" s="674" t="s">
        <v>898</v>
      </c>
      <c r="N109" s="673" t="s">
        <v>927</v>
      </c>
      <c r="O109" s="800">
        <v>6</v>
      </c>
      <c r="P109" s="673" t="s">
        <v>706</v>
      </c>
      <c r="Q109" s="708">
        <f t="shared" si="29"/>
        <v>27678</v>
      </c>
      <c r="R109" s="723"/>
      <c r="S109" s="723"/>
      <c r="T109" s="723"/>
      <c r="U109" s="723"/>
      <c r="V109" s="708"/>
      <c r="W109" s="708"/>
      <c r="X109" s="708">
        <f>단가표!I42</f>
        <v>4613</v>
      </c>
      <c r="Y109" s="708">
        <f t="shared" si="31"/>
        <v>27678</v>
      </c>
      <c r="Z109" s="724"/>
      <c r="AG109" s="640" t="s">
        <v>921</v>
      </c>
      <c r="AH109" s="801">
        <f>AH65</f>
        <v>6</v>
      </c>
      <c r="AI109" s="640" t="s">
        <v>943</v>
      </c>
    </row>
    <row r="110" spans="1:37" ht="19.7" customHeight="1">
      <c r="A110" s="712"/>
      <c r="B110" s="716"/>
      <c r="C110" s="716"/>
      <c r="D110" s="718"/>
      <c r="E110" s="719">
        <f t="shared" si="32"/>
        <v>0</v>
      </c>
      <c r="F110" s="719"/>
      <c r="G110" s="719">
        <f t="shared" si="33"/>
        <v>0</v>
      </c>
      <c r="H110" s="719"/>
      <c r="I110" s="719">
        <f t="shared" si="34"/>
        <v>0</v>
      </c>
      <c r="J110" s="719"/>
      <c r="K110" s="719">
        <f t="shared" si="30"/>
        <v>0</v>
      </c>
      <c r="L110" s="711"/>
      <c r="M110" s="674" t="s">
        <v>901</v>
      </c>
      <c r="N110" s="673" t="s">
        <v>170</v>
      </c>
      <c r="O110" s="802">
        <v>30.6</v>
      </c>
      <c r="P110" s="673" t="s">
        <v>702</v>
      </c>
      <c r="Q110" s="708">
        <f t="shared" si="29"/>
        <v>55775</v>
      </c>
      <c r="R110" s="723"/>
      <c r="S110" s="723"/>
      <c r="T110" s="723"/>
      <c r="U110" s="723"/>
      <c r="V110" s="708">
        <f>단가표!E17</f>
        <v>1822.7272727272725</v>
      </c>
      <c r="W110" s="708">
        <f>INT(O110*V110)</f>
        <v>55775</v>
      </c>
      <c r="X110" s="708"/>
      <c r="Y110" s="708">
        <f t="shared" si="31"/>
        <v>0</v>
      </c>
      <c r="Z110" s="724"/>
      <c r="AA110" s="640" t="s">
        <v>945</v>
      </c>
    </row>
    <row r="111" spans="1:37" ht="19.7" customHeight="1">
      <c r="A111" s="712"/>
      <c r="B111" s="716"/>
      <c r="C111" s="716"/>
      <c r="D111" s="718"/>
      <c r="E111" s="719">
        <f t="shared" si="32"/>
        <v>0</v>
      </c>
      <c r="F111" s="719"/>
      <c r="G111" s="719">
        <f t="shared" si="33"/>
        <v>0</v>
      </c>
      <c r="H111" s="719"/>
      <c r="I111" s="719">
        <f t="shared" si="34"/>
        <v>0</v>
      </c>
      <c r="J111" s="719"/>
      <c r="K111" s="719">
        <f t="shared" si="30"/>
        <v>0</v>
      </c>
      <c r="L111" s="711"/>
      <c r="M111" s="674" t="s">
        <v>703</v>
      </c>
      <c r="N111" s="673"/>
      <c r="O111" s="645">
        <v>0.2</v>
      </c>
      <c r="P111" s="673"/>
      <c r="Q111" s="708">
        <f t="shared" si="29"/>
        <v>11155</v>
      </c>
      <c r="R111" s="723"/>
      <c r="S111" s="723"/>
      <c r="T111" s="723"/>
      <c r="U111" s="723"/>
      <c r="V111" s="708">
        <f>W110</f>
        <v>55775</v>
      </c>
      <c r="W111" s="708">
        <f>INT(O111*V111)</f>
        <v>11155</v>
      </c>
      <c r="X111" s="708"/>
      <c r="Y111" s="708">
        <f t="shared" si="31"/>
        <v>0</v>
      </c>
      <c r="Z111" s="803"/>
    </row>
    <row r="112" spans="1:37" ht="19.7" customHeight="1">
      <c r="A112" s="712"/>
      <c r="B112" s="716"/>
      <c r="C112" s="716"/>
      <c r="D112" s="718"/>
      <c r="E112" s="719">
        <f t="shared" si="32"/>
        <v>0</v>
      </c>
      <c r="F112" s="719"/>
      <c r="G112" s="719">
        <f t="shared" si="33"/>
        <v>0</v>
      </c>
      <c r="H112" s="719"/>
      <c r="I112" s="719">
        <f t="shared" si="34"/>
        <v>0</v>
      </c>
      <c r="J112" s="719"/>
      <c r="K112" s="719">
        <f t="shared" si="30"/>
        <v>0</v>
      </c>
      <c r="L112" s="711"/>
      <c r="M112" s="674"/>
      <c r="N112" s="673"/>
      <c r="O112" s="800"/>
      <c r="P112" s="673"/>
      <c r="Q112" s="708">
        <f t="shared" si="29"/>
        <v>0</v>
      </c>
      <c r="R112" s="723"/>
      <c r="S112" s="723"/>
      <c r="T112" s="723"/>
      <c r="U112" s="723"/>
      <c r="V112" s="708"/>
      <c r="W112" s="708"/>
      <c r="X112" s="708"/>
      <c r="Y112" s="708">
        <f t="shared" si="31"/>
        <v>0</v>
      </c>
      <c r="Z112" s="724"/>
    </row>
    <row r="113" spans="1:28" ht="19.7" customHeight="1">
      <c r="A113" s="712"/>
      <c r="B113" s="720"/>
      <c r="C113" s="720"/>
      <c r="D113" s="722"/>
      <c r="E113" s="719">
        <f t="shared" si="32"/>
        <v>0</v>
      </c>
      <c r="F113" s="719"/>
      <c r="G113" s="719">
        <f t="shared" si="33"/>
        <v>0</v>
      </c>
      <c r="H113" s="719"/>
      <c r="I113" s="719">
        <f t="shared" si="34"/>
        <v>0</v>
      </c>
      <c r="J113" s="719"/>
      <c r="K113" s="719">
        <f t="shared" si="30"/>
        <v>0</v>
      </c>
      <c r="L113" s="711"/>
      <c r="M113" s="646"/>
      <c r="N113" s="644"/>
      <c r="O113" s="644"/>
      <c r="P113" s="673"/>
      <c r="Q113" s="708"/>
      <c r="R113" s="723"/>
      <c r="S113" s="723"/>
      <c r="T113" s="723"/>
      <c r="U113" s="723"/>
      <c r="V113" s="723"/>
      <c r="W113" s="708"/>
      <c r="X113" s="723"/>
      <c r="Y113" s="723"/>
      <c r="Z113" s="724"/>
    </row>
    <row r="114" spans="1:28" ht="19.7" customHeight="1">
      <c r="A114" s="712"/>
      <c r="B114" s="720"/>
      <c r="C114" s="720"/>
      <c r="D114" s="722"/>
      <c r="E114" s="719"/>
      <c r="F114" s="719"/>
      <c r="G114" s="719">
        <f t="shared" si="33"/>
        <v>0</v>
      </c>
      <c r="H114" s="719"/>
      <c r="I114" s="719">
        <f t="shared" si="34"/>
        <v>0</v>
      </c>
      <c r="J114" s="719"/>
      <c r="K114" s="719">
        <f t="shared" si="30"/>
        <v>0</v>
      </c>
      <c r="L114" s="711"/>
      <c r="M114" s="674"/>
      <c r="N114" s="644"/>
      <c r="O114" s="644"/>
      <c r="P114" s="673"/>
      <c r="Q114" s="708"/>
      <c r="R114" s="708"/>
      <c r="S114" s="708"/>
      <c r="T114" s="708"/>
      <c r="U114" s="708"/>
      <c r="V114" s="723"/>
      <c r="W114" s="708"/>
      <c r="X114" s="723"/>
      <c r="Y114" s="723"/>
      <c r="Z114" s="724"/>
    </row>
    <row r="115" spans="1:28" ht="19.7" customHeight="1">
      <c r="A115" s="712"/>
      <c r="B115" s="722"/>
      <c r="C115" s="720"/>
      <c r="D115" s="722"/>
      <c r="E115" s="719">
        <f t="shared" ref="E115:E122" si="35">SUM(G115,I115,K115)</f>
        <v>0</v>
      </c>
      <c r="F115" s="719"/>
      <c r="G115" s="719">
        <f t="shared" si="33"/>
        <v>0</v>
      </c>
      <c r="H115" s="719"/>
      <c r="I115" s="719">
        <f t="shared" si="34"/>
        <v>0</v>
      </c>
      <c r="J115" s="719"/>
      <c r="K115" s="719">
        <f t="shared" ref="K115:K124" si="36">TRUNC(C115*J115,0)</f>
        <v>0</v>
      </c>
      <c r="L115" s="711"/>
      <c r="M115" s="646"/>
      <c r="N115" s="644"/>
      <c r="O115" s="644"/>
      <c r="P115" s="673"/>
      <c r="Q115" s="708"/>
      <c r="R115" s="723"/>
      <c r="S115" s="723"/>
      <c r="T115" s="723"/>
      <c r="U115" s="723"/>
      <c r="V115" s="723"/>
      <c r="W115" s="708"/>
      <c r="X115" s="723"/>
      <c r="Y115" s="723"/>
      <c r="Z115" s="724"/>
    </row>
    <row r="116" spans="1:28" ht="19.7" customHeight="1">
      <c r="A116" s="725"/>
      <c r="B116" s="722"/>
      <c r="C116" s="720"/>
      <c r="D116" s="722"/>
      <c r="E116" s="719">
        <f t="shared" si="35"/>
        <v>0</v>
      </c>
      <c r="F116" s="719"/>
      <c r="G116" s="719">
        <f t="shared" si="33"/>
        <v>0</v>
      </c>
      <c r="H116" s="719"/>
      <c r="I116" s="719">
        <f t="shared" si="34"/>
        <v>0</v>
      </c>
      <c r="J116" s="719"/>
      <c r="K116" s="719">
        <f t="shared" si="36"/>
        <v>0</v>
      </c>
      <c r="L116" s="711"/>
      <c r="M116" s="646"/>
      <c r="N116" s="644"/>
      <c r="O116" s="644"/>
      <c r="P116" s="673"/>
      <c r="Q116" s="708"/>
      <c r="R116" s="723"/>
      <c r="S116" s="723"/>
      <c r="T116" s="723"/>
      <c r="U116" s="723"/>
      <c r="V116" s="723"/>
      <c r="W116" s="723"/>
      <c r="X116" s="723"/>
      <c r="Y116" s="723"/>
      <c r="Z116" s="724"/>
    </row>
    <row r="117" spans="1:28" ht="19.7" customHeight="1">
      <c r="A117" s="712"/>
      <c r="B117" s="722"/>
      <c r="C117" s="720"/>
      <c r="D117" s="722"/>
      <c r="E117" s="719">
        <f t="shared" si="35"/>
        <v>0</v>
      </c>
      <c r="F117" s="719"/>
      <c r="G117" s="719">
        <f t="shared" si="33"/>
        <v>0</v>
      </c>
      <c r="H117" s="719"/>
      <c r="I117" s="719">
        <f t="shared" si="34"/>
        <v>0</v>
      </c>
      <c r="J117" s="719"/>
      <c r="K117" s="719">
        <f t="shared" si="36"/>
        <v>0</v>
      </c>
      <c r="L117" s="711"/>
      <c r="M117" s="646"/>
      <c r="N117" s="644"/>
      <c r="O117" s="644"/>
      <c r="P117" s="673"/>
      <c r="Q117" s="708"/>
      <c r="R117" s="723"/>
      <c r="S117" s="723"/>
      <c r="T117" s="723"/>
      <c r="U117" s="723"/>
      <c r="V117" s="723"/>
      <c r="W117" s="723"/>
      <c r="X117" s="723"/>
      <c r="Y117" s="723"/>
      <c r="Z117" s="724"/>
    </row>
    <row r="118" spans="1:28" ht="19.7" customHeight="1">
      <c r="A118" s="712"/>
      <c r="B118" s="720"/>
      <c r="C118" s="720"/>
      <c r="D118" s="722"/>
      <c r="E118" s="719">
        <f t="shared" si="35"/>
        <v>0</v>
      </c>
      <c r="F118" s="719"/>
      <c r="G118" s="719">
        <f t="shared" si="33"/>
        <v>0</v>
      </c>
      <c r="H118" s="719"/>
      <c r="I118" s="719">
        <f t="shared" si="34"/>
        <v>0</v>
      </c>
      <c r="J118" s="719"/>
      <c r="K118" s="719">
        <f t="shared" si="36"/>
        <v>0</v>
      </c>
      <c r="L118" s="711"/>
      <c r="M118" s="646"/>
      <c r="N118" s="644"/>
      <c r="O118" s="644"/>
      <c r="P118" s="673"/>
      <c r="Q118" s="708"/>
      <c r="R118" s="723"/>
      <c r="S118" s="723"/>
      <c r="T118" s="723"/>
      <c r="U118" s="723"/>
      <c r="V118" s="723"/>
      <c r="W118" s="723"/>
      <c r="X118" s="723"/>
      <c r="Y118" s="723"/>
      <c r="Z118" s="724"/>
    </row>
    <row r="119" spans="1:28" ht="19.7" customHeight="1">
      <c r="A119" s="712"/>
      <c r="B119" s="720"/>
      <c r="C119" s="720"/>
      <c r="D119" s="722"/>
      <c r="E119" s="719">
        <f t="shared" si="35"/>
        <v>0</v>
      </c>
      <c r="F119" s="719"/>
      <c r="G119" s="719">
        <f t="shared" si="33"/>
        <v>0</v>
      </c>
      <c r="H119" s="719"/>
      <c r="I119" s="719">
        <f t="shared" si="34"/>
        <v>0</v>
      </c>
      <c r="J119" s="719"/>
      <c r="K119" s="719">
        <f t="shared" si="36"/>
        <v>0</v>
      </c>
      <c r="L119" s="711"/>
      <c r="M119" s="674"/>
      <c r="N119" s="673"/>
      <c r="O119" s="644"/>
      <c r="P119" s="673"/>
      <c r="Q119" s="708"/>
      <c r="R119" s="804"/>
      <c r="S119" s="708"/>
      <c r="T119" s="708"/>
      <c r="U119" s="708"/>
      <c r="V119" s="723"/>
      <c r="W119" s="723"/>
      <c r="X119" s="708"/>
      <c r="Y119" s="708"/>
      <c r="Z119" s="724"/>
    </row>
    <row r="120" spans="1:28" ht="19.7" customHeight="1">
      <c r="A120" s="712"/>
      <c r="B120" s="720"/>
      <c r="C120" s="720"/>
      <c r="D120" s="722"/>
      <c r="E120" s="719">
        <f t="shared" si="35"/>
        <v>0</v>
      </c>
      <c r="F120" s="719"/>
      <c r="G120" s="719">
        <f t="shared" si="33"/>
        <v>0</v>
      </c>
      <c r="H120" s="719"/>
      <c r="I120" s="719">
        <f t="shared" si="34"/>
        <v>0</v>
      </c>
      <c r="J120" s="719"/>
      <c r="K120" s="719">
        <f t="shared" si="36"/>
        <v>0</v>
      </c>
      <c r="L120" s="711"/>
      <c r="M120" s="646"/>
      <c r="N120" s="644"/>
      <c r="O120" s="644"/>
      <c r="P120" s="673"/>
      <c r="Q120" s="708"/>
      <c r="R120" s="723"/>
      <c r="S120" s="723"/>
      <c r="T120" s="723"/>
      <c r="U120" s="723"/>
      <c r="V120" s="723"/>
      <c r="W120" s="723"/>
      <c r="X120" s="723"/>
      <c r="Y120" s="723"/>
      <c r="Z120" s="724"/>
      <c r="AA120" s="639"/>
      <c r="AB120" s="639"/>
    </row>
    <row r="121" spans="1:28" ht="19.7" customHeight="1">
      <c r="A121" s="725"/>
      <c r="B121" s="720"/>
      <c r="C121" s="720"/>
      <c r="D121" s="722"/>
      <c r="E121" s="719">
        <f t="shared" si="35"/>
        <v>0</v>
      </c>
      <c r="F121" s="719"/>
      <c r="G121" s="719">
        <f t="shared" si="33"/>
        <v>0</v>
      </c>
      <c r="H121" s="719"/>
      <c r="I121" s="719">
        <f t="shared" si="34"/>
        <v>0</v>
      </c>
      <c r="J121" s="719"/>
      <c r="K121" s="719">
        <f t="shared" si="36"/>
        <v>0</v>
      </c>
      <c r="L121" s="711"/>
      <c r="M121" s="674"/>
      <c r="N121" s="644"/>
      <c r="O121" s="644"/>
      <c r="P121" s="673"/>
      <c r="Q121" s="708"/>
      <c r="R121" s="723"/>
      <c r="S121" s="708"/>
      <c r="T121" s="708"/>
      <c r="U121" s="708"/>
      <c r="V121" s="723"/>
      <c r="W121" s="708"/>
      <c r="X121" s="723"/>
      <c r="Y121" s="708"/>
      <c r="Z121" s="724"/>
    </row>
    <row r="122" spans="1:28" ht="19.7" customHeight="1">
      <c r="A122" s="726"/>
      <c r="B122" s="722"/>
      <c r="C122" s="727"/>
      <c r="D122" s="722"/>
      <c r="E122" s="719">
        <f t="shared" si="35"/>
        <v>0</v>
      </c>
      <c r="F122" s="719"/>
      <c r="G122" s="719">
        <f t="shared" si="33"/>
        <v>0</v>
      </c>
      <c r="H122" s="719"/>
      <c r="I122" s="719">
        <f t="shared" si="34"/>
        <v>0</v>
      </c>
      <c r="J122" s="719"/>
      <c r="K122" s="719">
        <f t="shared" si="36"/>
        <v>0</v>
      </c>
      <c r="L122" s="711"/>
      <c r="M122" s="646"/>
      <c r="N122" s="644"/>
      <c r="O122" s="644"/>
      <c r="P122" s="673"/>
      <c r="Q122" s="708"/>
      <c r="R122" s="723"/>
      <c r="S122" s="723"/>
      <c r="T122" s="723"/>
      <c r="U122" s="723"/>
      <c r="V122" s="723"/>
      <c r="W122" s="723"/>
      <c r="X122" s="723"/>
      <c r="Y122" s="708"/>
      <c r="Z122" s="724"/>
    </row>
    <row r="123" spans="1:28" ht="19.7" customHeight="1">
      <c r="A123" s="726"/>
      <c r="B123" s="722"/>
      <c r="C123" s="727"/>
      <c r="D123" s="722"/>
      <c r="E123" s="719">
        <f>SUM(G123,I123,K123)</f>
        <v>0</v>
      </c>
      <c r="F123" s="719"/>
      <c r="G123" s="719">
        <f t="shared" si="33"/>
        <v>0</v>
      </c>
      <c r="H123" s="719"/>
      <c r="I123" s="719">
        <f t="shared" si="34"/>
        <v>0</v>
      </c>
      <c r="J123" s="719"/>
      <c r="K123" s="719">
        <f t="shared" si="36"/>
        <v>0</v>
      </c>
      <c r="L123" s="711"/>
      <c r="M123" s="674"/>
      <c r="N123" s="644"/>
      <c r="O123" s="645"/>
      <c r="P123" s="673"/>
      <c r="Q123" s="708"/>
      <c r="R123" s="723"/>
      <c r="S123" s="723"/>
      <c r="T123" s="723"/>
      <c r="U123" s="723"/>
      <c r="V123" s="723"/>
      <c r="W123" s="723"/>
      <c r="X123" s="723"/>
      <c r="Y123" s="723"/>
      <c r="Z123" s="724"/>
    </row>
    <row r="124" spans="1:28" ht="19.7" customHeight="1">
      <c r="A124" s="728"/>
      <c r="B124" s="729"/>
      <c r="C124" s="730"/>
      <c r="D124" s="729"/>
      <c r="E124" s="731">
        <f>SUM(G124,I124,K124)</f>
        <v>0</v>
      </c>
      <c r="F124" s="731"/>
      <c r="G124" s="731">
        <f t="shared" si="33"/>
        <v>0</v>
      </c>
      <c r="H124" s="731"/>
      <c r="I124" s="731">
        <f t="shared" si="34"/>
        <v>0</v>
      </c>
      <c r="J124" s="731"/>
      <c r="K124" s="731">
        <f t="shared" si="36"/>
        <v>0</v>
      </c>
      <c r="L124" s="732"/>
      <c r="M124" s="646"/>
      <c r="N124" s="644"/>
      <c r="O124" s="644"/>
      <c r="P124" s="673"/>
      <c r="Q124" s="708"/>
      <c r="R124" s="723"/>
      <c r="S124" s="723"/>
      <c r="T124" s="723"/>
      <c r="U124" s="723"/>
      <c r="V124" s="723"/>
      <c r="W124" s="723"/>
      <c r="X124" s="723"/>
      <c r="Y124" s="723"/>
      <c r="Z124" s="724"/>
    </row>
    <row r="125" spans="1:28" ht="19.7" customHeight="1">
      <c r="A125" s="733" t="s">
        <v>795</v>
      </c>
      <c r="B125" s="734"/>
      <c r="C125" s="734"/>
      <c r="D125" s="735"/>
      <c r="E125" s="736">
        <f>G125+I125+K125</f>
        <v>16578576</v>
      </c>
      <c r="F125" s="737"/>
      <c r="G125" s="736">
        <f>SUM(G107:G124)</f>
        <v>3717504</v>
      </c>
      <c r="H125" s="737"/>
      <c r="I125" s="738">
        <f>SUM(I107:I124)</f>
        <v>4308192</v>
      </c>
      <c r="J125" s="737"/>
      <c r="K125" s="736">
        <f>SUM(K107:K124)</f>
        <v>8552880</v>
      </c>
      <c r="L125" s="739"/>
      <c r="M125" s="647" t="s">
        <v>795</v>
      </c>
      <c r="N125" s="648"/>
      <c r="O125" s="648"/>
      <c r="P125" s="740"/>
      <c r="Q125" s="741">
        <f>S125+W125+Y125</f>
        <v>94608</v>
      </c>
      <c r="R125" s="742"/>
      <c r="S125" s="741">
        <f>SUM(S106:S124)</f>
        <v>0</v>
      </c>
      <c r="T125" s="741"/>
      <c r="U125" s="741">
        <f>SUM(U106:U124)</f>
        <v>1496531</v>
      </c>
      <c r="V125" s="742"/>
      <c r="W125" s="741">
        <f>SUM(W106:W124)</f>
        <v>66930</v>
      </c>
      <c r="X125" s="742"/>
      <c r="Y125" s="741">
        <f>SUM(Y106:Y124)</f>
        <v>27678</v>
      </c>
      <c r="Z125" s="743"/>
    </row>
    <row r="126" spans="1:28" ht="19.7" customHeight="1">
      <c r="A126" s="681"/>
      <c r="B126" s="682"/>
      <c r="C126" s="682"/>
      <c r="D126" s="683"/>
      <c r="E126" s="2046" t="s">
        <v>937</v>
      </c>
      <c r="F126" s="2046"/>
      <c r="G126" s="2046"/>
      <c r="H126" s="2046"/>
      <c r="I126" s="684"/>
      <c r="J126" s="684"/>
      <c r="K126" s="684"/>
      <c r="L126" s="685"/>
      <c r="M126" s="744" t="s">
        <v>137</v>
      </c>
      <c r="Q126" s="1940" t="s">
        <v>946</v>
      </c>
      <c r="R126" s="1940"/>
      <c r="S126" s="1940"/>
      <c r="T126" s="1940"/>
      <c r="U126" s="1940"/>
      <c r="V126" s="1940"/>
    </row>
    <row r="127" spans="1:28" ht="19.7" customHeight="1">
      <c r="A127" s="746" t="s">
        <v>947</v>
      </c>
      <c r="B127" s="774" t="s">
        <v>948</v>
      </c>
      <c r="C127" s="774"/>
      <c r="D127" s="774"/>
      <c r="E127" s="775"/>
      <c r="F127" s="775"/>
      <c r="G127" s="775"/>
      <c r="H127" s="775" t="s">
        <v>888</v>
      </c>
      <c r="I127" s="684"/>
      <c r="J127" s="684"/>
      <c r="K127" s="684"/>
      <c r="L127" s="685"/>
      <c r="M127" s="744"/>
      <c r="Q127" s="805"/>
      <c r="R127" s="805"/>
      <c r="S127" s="805"/>
      <c r="T127" s="805"/>
      <c r="U127" s="805"/>
      <c r="V127" s="805"/>
    </row>
    <row r="128" spans="1:28" ht="19.7" customHeight="1">
      <c r="A128" s="806" t="s">
        <v>949</v>
      </c>
      <c r="B128" s="807"/>
      <c r="C128" s="807"/>
      <c r="D128" s="807"/>
      <c r="E128" s="808"/>
      <c r="F128" s="809"/>
      <c r="G128" s="810"/>
      <c r="H128" s="811"/>
      <c r="I128" s="812"/>
      <c r="J128" s="812"/>
      <c r="K128" s="813"/>
      <c r="L128" s="814"/>
      <c r="M128" s="641" t="s">
        <v>787</v>
      </c>
      <c r="N128" s="639">
        <f>Q150</f>
        <v>1000</v>
      </c>
      <c r="O128" s="642" t="s">
        <v>3</v>
      </c>
      <c r="Q128" s="1941" t="s">
        <v>950</v>
      </c>
      <c r="R128" s="1941"/>
      <c r="S128" s="1941"/>
      <c r="T128" s="1941"/>
      <c r="U128" s="1941"/>
      <c r="V128" s="1941"/>
    </row>
    <row r="129" spans="1:34" ht="19.7" customHeight="1">
      <c r="A129" s="815"/>
      <c r="B129" s="816"/>
      <c r="C129" s="816"/>
      <c r="D129" s="816"/>
      <c r="E129" s="817"/>
      <c r="F129" s="818"/>
      <c r="G129" s="819"/>
      <c r="H129" s="818"/>
      <c r="I129" s="819"/>
      <c r="J129" s="818"/>
      <c r="K129" s="819"/>
      <c r="L129" s="820"/>
      <c r="M129" s="1942" t="s">
        <v>646</v>
      </c>
      <c r="N129" s="1945" t="s">
        <v>788</v>
      </c>
      <c r="O129" s="1945" t="s">
        <v>118</v>
      </c>
      <c r="P129" s="1945" t="s">
        <v>5</v>
      </c>
      <c r="Q129" s="1948" t="s">
        <v>789</v>
      </c>
      <c r="R129" s="1951" t="s">
        <v>790</v>
      </c>
      <c r="S129" s="1952"/>
      <c r="T129" s="2202" t="s">
        <v>1052</v>
      </c>
      <c r="U129" s="2203"/>
      <c r="V129" s="2203"/>
      <c r="W129" s="2203"/>
      <c r="X129" s="2203"/>
      <c r="Y129" s="2204"/>
      <c r="Z129" s="1930" t="s">
        <v>863</v>
      </c>
    </row>
    <row r="130" spans="1:34" ht="19.7" customHeight="1">
      <c r="A130" s="712"/>
      <c r="B130" s="720"/>
      <c r="C130" s="727"/>
      <c r="D130" s="722"/>
      <c r="E130" s="719"/>
      <c r="F130" s="719"/>
      <c r="G130" s="719"/>
      <c r="H130" s="719"/>
      <c r="I130" s="719"/>
      <c r="J130" s="719"/>
      <c r="K130" s="719"/>
      <c r="L130" s="711"/>
      <c r="M130" s="1943"/>
      <c r="N130" s="1946"/>
      <c r="O130" s="1946"/>
      <c r="P130" s="1946"/>
      <c r="Q130" s="1949"/>
      <c r="R130" s="1933" t="s">
        <v>650</v>
      </c>
      <c r="S130" s="1934"/>
      <c r="T130" s="2205" t="s">
        <v>1047</v>
      </c>
      <c r="U130" s="2206"/>
      <c r="V130" s="2207" t="s">
        <v>122</v>
      </c>
      <c r="W130" s="2208"/>
      <c r="X130" s="2209" t="s">
        <v>651</v>
      </c>
      <c r="Y130" s="2210"/>
      <c r="Z130" s="1931"/>
    </row>
    <row r="131" spans="1:34" ht="19.7" customHeight="1">
      <c r="A131" s="712" t="s">
        <v>951</v>
      </c>
      <c r="B131" s="720" t="s">
        <v>952</v>
      </c>
      <c r="C131" s="727"/>
      <c r="D131" s="722"/>
      <c r="E131" s="719">
        <v>1</v>
      </c>
      <c r="F131" s="719" t="s">
        <v>706</v>
      </c>
      <c r="G131" s="719"/>
      <c r="H131" s="719" t="s">
        <v>953</v>
      </c>
      <c r="I131" s="821">
        <v>0.5</v>
      </c>
      <c r="J131" s="719" t="s">
        <v>706</v>
      </c>
      <c r="K131" s="719"/>
      <c r="L131" s="711"/>
      <c r="M131" s="1944"/>
      <c r="N131" s="1947"/>
      <c r="O131" s="1947"/>
      <c r="P131" s="1947"/>
      <c r="Q131" s="1950"/>
      <c r="R131" s="690" t="s">
        <v>4</v>
      </c>
      <c r="S131" s="690" t="s">
        <v>792</v>
      </c>
      <c r="T131" s="690" t="s">
        <v>1048</v>
      </c>
      <c r="U131" s="690" t="s">
        <v>1051</v>
      </c>
      <c r="V131" s="690" t="s">
        <v>4</v>
      </c>
      <c r="W131" s="690" t="s">
        <v>793</v>
      </c>
      <c r="X131" s="690" t="s">
        <v>1048</v>
      </c>
      <c r="Y131" s="690" t="s">
        <v>1051</v>
      </c>
      <c r="Z131" s="1932"/>
    </row>
    <row r="132" spans="1:34" ht="19.7" customHeight="1">
      <c r="A132" s="712"/>
      <c r="B132" s="720" t="s">
        <v>954</v>
      </c>
      <c r="C132" s="727"/>
      <c r="D132" s="722"/>
      <c r="E132" s="719">
        <v>0.5</v>
      </c>
      <c r="F132" s="719" t="s">
        <v>706</v>
      </c>
      <c r="G132" s="719"/>
      <c r="H132" s="719" t="s">
        <v>955</v>
      </c>
      <c r="I132" s="719">
        <v>2</v>
      </c>
      <c r="J132" s="719" t="s">
        <v>706</v>
      </c>
      <c r="K132" s="719"/>
      <c r="L132" s="711"/>
      <c r="M132" s="674" t="s">
        <v>956</v>
      </c>
      <c r="N132" s="644"/>
      <c r="O132" s="800">
        <v>1</v>
      </c>
      <c r="P132" s="673" t="s">
        <v>957</v>
      </c>
      <c r="Q132" s="708">
        <f>S132+W132+Y132</f>
        <v>1000</v>
      </c>
      <c r="R132" s="708"/>
      <c r="S132" s="708"/>
      <c r="T132" s="708"/>
      <c r="U132" s="708"/>
      <c r="V132" s="822">
        <f>단가표!E28</f>
        <v>1000</v>
      </c>
      <c r="W132" s="822">
        <f>INT(O132*V132)</f>
        <v>1000</v>
      </c>
      <c r="X132" s="708"/>
      <c r="Y132" s="708"/>
      <c r="Z132" s="724"/>
      <c r="AH132" s="640" t="s">
        <v>958</v>
      </c>
    </row>
    <row r="133" spans="1:34" ht="19.7" customHeight="1">
      <c r="A133" s="712"/>
      <c r="B133" s="720" t="s">
        <v>959</v>
      </c>
      <c r="C133" s="727"/>
      <c r="D133" s="722"/>
      <c r="E133" s="719"/>
      <c r="F133" s="719" t="s">
        <v>706</v>
      </c>
      <c r="G133" s="719"/>
      <c r="H133" s="719"/>
      <c r="I133" s="719"/>
      <c r="J133" s="719"/>
      <c r="K133" s="719"/>
      <c r="L133" s="711"/>
      <c r="M133" s="1925" t="s">
        <v>960</v>
      </c>
      <c r="N133" s="1926"/>
      <c r="O133" s="1926"/>
      <c r="P133" s="1926"/>
      <c r="Q133" s="708"/>
      <c r="R133" s="723"/>
      <c r="S133" s="723"/>
      <c r="T133" s="723"/>
      <c r="U133" s="723"/>
      <c r="V133" s="723"/>
      <c r="W133" s="723"/>
      <c r="X133" s="708"/>
      <c r="Y133" s="708"/>
      <c r="Z133" s="724"/>
    </row>
    <row r="134" spans="1:34" ht="19.7" customHeight="1">
      <c r="A134" s="712"/>
      <c r="B134" s="759"/>
      <c r="C134" s="727"/>
      <c r="D134" s="722"/>
      <c r="E134" s="719"/>
      <c r="F134" s="719"/>
      <c r="G134" s="719"/>
      <c r="H134" s="719"/>
      <c r="I134" s="719"/>
      <c r="J134" s="719"/>
      <c r="K134" s="719"/>
      <c r="L134" s="711"/>
      <c r="M134" s="1925" t="s">
        <v>961</v>
      </c>
      <c r="N134" s="1926"/>
      <c r="O134" s="1926"/>
      <c r="P134" s="1926"/>
      <c r="Q134" s="708"/>
      <c r="R134" s="708"/>
      <c r="S134" s="708"/>
      <c r="T134" s="708"/>
      <c r="U134" s="708"/>
      <c r="V134" s="822"/>
      <c r="W134" s="822"/>
      <c r="X134" s="708"/>
      <c r="Y134" s="708"/>
      <c r="Z134" s="724"/>
    </row>
    <row r="135" spans="1:34" ht="19.7" customHeight="1">
      <c r="A135" s="712" t="s">
        <v>962</v>
      </c>
      <c r="B135" s="716" t="s">
        <v>963</v>
      </c>
      <c r="C135" s="716"/>
      <c r="D135" s="722"/>
      <c r="E135" s="719">
        <v>61500</v>
      </c>
      <c r="F135" s="719" t="s">
        <v>964</v>
      </c>
      <c r="G135" s="719" t="s">
        <v>965</v>
      </c>
      <c r="H135" s="719">
        <v>1</v>
      </c>
      <c r="I135" s="719" t="s">
        <v>966</v>
      </c>
      <c r="J135" s="719" t="s">
        <v>967</v>
      </c>
      <c r="K135" s="719">
        <f>E135*H135</f>
        <v>61500</v>
      </c>
      <c r="L135" s="711" t="s">
        <v>964</v>
      </c>
      <c r="M135" s="646"/>
      <c r="N135" s="644"/>
      <c r="O135" s="644"/>
      <c r="P135" s="673"/>
      <c r="Q135" s="708"/>
      <c r="R135" s="723"/>
      <c r="S135" s="723"/>
      <c r="T135" s="723"/>
      <c r="U135" s="723"/>
      <c r="V135" s="723"/>
      <c r="W135" s="723"/>
      <c r="X135" s="723"/>
      <c r="Y135" s="723"/>
      <c r="Z135" s="724"/>
    </row>
    <row r="136" spans="1:34" ht="19.7" customHeight="1">
      <c r="A136" s="712"/>
      <c r="B136" s="716"/>
      <c r="C136" s="716"/>
      <c r="D136" s="722"/>
      <c r="E136" s="719"/>
      <c r="F136" s="719"/>
      <c r="G136" s="719"/>
      <c r="H136" s="719"/>
      <c r="I136" s="719"/>
      <c r="J136" s="719"/>
      <c r="K136" s="719"/>
      <c r="L136" s="711"/>
      <c r="M136" s="674"/>
      <c r="N136" s="673"/>
      <c r="O136" s="644"/>
      <c r="P136" s="673"/>
      <c r="Q136" s="708"/>
      <c r="R136" s="723"/>
      <c r="S136" s="723"/>
      <c r="T136" s="723"/>
      <c r="U136" s="723"/>
      <c r="V136" s="708"/>
      <c r="W136" s="723"/>
      <c r="X136" s="708"/>
      <c r="Y136" s="708"/>
      <c r="Z136" s="724"/>
    </row>
    <row r="137" spans="1:34" ht="19.7" customHeight="1">
      <c r="A137" s="712"/>
      <c r="B137" s="716"/>
      <c r="C137" s="716"/>
      <c r="D137" s="722"/>
      <c r="E137" s="719"/>
      <c r="F137" s="719"/>
      <c r="G137" s="719"/>
      <c r="H137" s="719"/>
      <c r="I137" s="719"/>
      <c r="J137" s="719"/>
      <c r="K137" s="719"/>
      <c r="L137" s="711"/>
      <c r="M137" s="646"/>
      <c r="N137" s="673"/>
      <c r="O137" s="644"/>
      <c r="P137" s="673"/>
      <c r="Q137" s="708"/>
      <c r="R137" s="723"/>
      <c r="S137" s="723"/>
      <c r="T137" s="723"/>
      <c r="U137" s="723"/>
      <c r="V137" s="723"/>
      <c r="W137" s="723"/>
      <c r="X137" s="708"/>
      <c r="Y137" s="708"/>
      <c r="Z137" s="724"/>
    </row>
    <row r="138" spans="1:34" ht="19.7" customHeight="1">
      <c r="A138" s="712" t="s">
        <v>968</v>
      </c>
      <c r="B138" s="720" t="s">
        <v>969</v>
      </c>
      <c r="C138" s="720"/>
      <c r="D138" s="722"/>
      <c r="E138" s="719">
        <v>1</v>
      </c>
      <c r="F138" s="719" t="s">
        <v>970</v>
      </c>
      <c r="G138" s="719" t="s">
        <v>967</v>
      </c>
      <c r="H138" s="719"/>
      <c r="I138" s="719" t="s">
        <v>964</v>
      </c>
      <c r="J138" s="719"/>
      <c r="K138" s="719"/>
      <c r="L138" s="711"/>
      <c r="M138" s="674"/>
      <c r="N138" s="673"/>
      <c r="O138" s="644"/>
      <c r="P138" s="673"/>
      <c r="Q138" s="708"/>
      <c r="R138" s="723"/>
      <c r="S138" s="723"/>
      <c r="T138" s="723"/>
      <c r="U138" s="723"/>
      <c r="V138" s="708"/>
      <c r="W138" s="723"/>
      <c r="X138" s="708"/>
      <c r="Y138" s="708"/>
      <c r="Z138" s="724"/>
    </row>
    <row r="139" spans="1:34" ht="19.7" customHeight="1">
      <c r="A139" s="712"/>
      <c r="B139" s="720"/>
      <c r="C139" s="720"/>
      <c r="D139" s="722"/>
      <c r="E139" s="719"/>
      <c r="F139" s="719"/>
      <c r="G139" s="719"/>
      <c r="H139" s="719"/>
      <c r="I139" s="719"/>
      <c r="J139" s="719"/>
      <c r="K139" s="719"/>
      <c r="L139" s="711"/>
      <c r="M139" s="646"/>
      <c r="N139" s="644"/>
      <c r="O139" s="644"/>
      <c r="P139" s="673"/>
      <c r="Q139" s="708"/>
      <c r="R139" s="723"/>
      <c r="S139" s="723"/>
      <c r="T139" s="723"/>
      <c r="U139" s="723"/>
      <c r="V139" s="723"/>
      <c r="W139" s="723"/>
      <c r="X139" s="723"/>
      <c r="Y139" s="723"/>
      <c r="Z139" s="724"/>
    </row>
    <row r="140" spans="1:34" ht="19.7" customHeight="1">
      <c r="A140" s="712" t="s">
        <v>971</v>
      </c>
      <c r="B140" s="722" t="s">
        <v>223</v>
      </c>
      <c r="C140" s="720">
        <v>2</v>
      </c>
      <c r="D140" s="722" t="s">
        <v>269</v>
      </c>
      <c r="E140" s="719"/>
      <c r="F140" s="719"/>
      <c r="G140" s="719"/>
      <c r="H140" s="719"/>
      <c r="I140" s="719"/>
      <c r="J140" s="719"/>
      <c r="K140" s="719"/>
      <c r="L140" s="711"/>
      <c r="M140" s="674"/>
      <c r="N140" s="644"/>
      <c r="O140" s="644"/>
      <c r="P140" s="673"/>
      <c r="Q140" s="708"/>
      <c r="R140" s="708"/>
      <c r="S140" s="708"/>
      <c r="T140" s="708"/>
      <c r="U140" s="708"/>
      <c r="V140" s="723"/>
      <c r="W140" s="723"/>
      <c r="X140" s="723"/>
      <c r="Y140" s="723"/>
      <c r="Z140" s="724"/>
    </row>
    <row r="141" spans="1:34" ht="19.7" customHeight="1">
      <c r="A141" s="725"/>
      <c r="B141" s="722"/>
      <c r="C141" s="720"/>
      <c r="D141" s="722"/>
      <c r="E141" s="719"/>
      <c r="F141" s="719"/>
      <c r="G141" s="719"/>
      <c r="H141" s="719"/>
      <c r="I141" s="719"/>
      <c r="J141" s="719"/>
      <c r="K141" s="719"/>
      <c r="L141" s="711"/>
      <c r="M141" s="646"/>
      <c r="N141" s="644"/>
      <c r="O141" s="644"/>
      <c r="P141" s="673"/>
      <c r="Q141" s="708"/>
      <c r="R141" s="723"/>
      <c r="S141" s="723"/>
      <c r="T141" s="723"/>
      <c r="U141" s="723"/>
      <c r="V141" s="723"/>
      <c r="W141" s="723"/>
      <c r="X141" s="723"/>
      <c r="Y141" s="723"/>
      <c r="Z141" s="724"/>
    </row>
    <row r="142" spans="1:34" ht="19.7" customHeight="1">
      <c r="A142" s="712" t="s">
        <v>972</v>
      </c>
      <c r="B142" s="722"/>
      <c r="C142" s="720"/>
      <c r="D142" s="722"/>
      <c r="E142" s="719"/>
      <c r="F142" s="719"/>
      <c r="G142" s="719"/>
      <c r="H142" s="719"/>
      <c r="I142" s="719"/>
      <c r="J142" s="719"/>
      <c r="K142" s="719"/>
      <c r="L142" s="711"/>
      <c r="M142" s="646"/>
      <c r="N142" s="644"/>
      <c r="O142" s="644"/>
      <c r="P142" s="673"/>
      <c r="Q142" s="708"/>
      <c r="R142" s="723"/>
      <c r="S142" s="723"/>
      <c r="T142" s="723"/>
      <c r="U142" s="723"/>
      <c r="V142" s="723"/>
      <c r="W142" s="723"/>
      <c r="X142" s="723"/>
      <c r="Y142" s="723"/>
      <c r="Z142" s="724"/>
    </row>
    <row r="143" spans="1:34" ht="19.7" customHeight="1">
      <c r="A143" s="712"/>
      <c r="B143" s="720"/>
      <c r="C143" s="720"/>
      <c r="D143" s="722"/>
      <c r="E143" s="719"/>
      <c r="F143" s="719"/>
      <c r="G143" s="719"/>
      <c r="H143" s="719"/>
      <c r="I143" s="719"/>
      <c r="J143" s="719"/>
      <c r="K143" s="719"/>
      <c r="L143" s="711"/>
      <c r="M143" s="646"/>
      <c r="N143" s="644"/>
      <c r="O143" s="644"/>
      <c r="P143" s="673"/>
      <c r="Q143" s="708"/>
      <c r="R143" s="723"/>
      <c r="S143" s="723"/>
      <c r="T143" s="723"/>
      <c r="U143" s="723"/>
      <c r="V143" s="723"/>
      <c r="W143" s="723"/>
      <c r="X143" s="723"/>
      <c r="Y143" s="723"/>
      <c r="Z143" s="724"/>
    </row>
    <row r="144" spans="1:34" ht="19.7" customHeight="1">
      <c r="A144" s="712"/>
      <c r="B144" s="720"/>
      <c r="C144" s="720"/>
      <c r="D144" s="722"/>
      <c r="E144" s="719"/>
      <c r="F144" s="719"/>
      <c r="G144" s="719"/>
      <c r="H144" s="719"/>
      <c r="I144" s="719"/>
      <c r="J144" s="719"/>
      <c r="K144" s="719"/>
      <c r="L144" s="711"/>
      <c r="M144" s="674"/>
      <c r="N144" s="673"/>
      <c r="O144" s="644"/>
      <c r="P144" s="673"/>
      <c r="Q144" s="708"/>
      <c r="R144" s="804"/>
      <c r="S144" s="708"/>
      <c r="T144" s="708"/>
      <c r="U144" s="708"/>
      <c r="V144" s="723"/>
      <c r="W144" s="723"/>
      <c r="X144" s="708"/>
      <c r="Y144" s="708"/>
      <c r="Z144" s="724"/>
    </row>
    <row r="145" spans="1:26" ht="19.7" customHeight="1">
      <c r="A145" s="712"/>
      <c r="B145" s="720"/>
      <c r="C145" s="720"/>
      <c r="D145" s="722"/>
      <c r="E145" s="719"/>
      <c r="F145" s="719"/>
      <c r="G145" s="719"/>
      <c r="H145" s="719"/>
      <c r="I145" s="719"/>
      <c r="J145" s="719"/>
      <c r="K145" s="719"/>
      <c r="L145" s="711"/>
      <c r="M145" s="646"/>
      <c r="N145" s="644"/>
      <c r="O145" s="644"/>
      <c r="P145" s="673"/>
      <c r="Q145" s="708"/>
      <c r="R145" s="723"/>
      <c r="S145" s="723"/>
      <c r="T145" s="723"/>
      <c r="U145" s="723"/>
      <c r="V145" s="723"/>
      <c r="W145" s="723"/>
      <c r="X145" s="723"/>
      <c r="Y145" s="723"/>
      <c r="Z145" s="724"/>
    </row>
    <row r="146" spans="1:26" ht="19.7" customHeight="1">
      <c r="A146" s="725"/>
      <c r="B146" s="720"/>
      <c r="C146" s="720"/>
      <c r="D146" s="722"/>
      <c r="E146" s="719"/>
      <c r="F146" s="719"/>
      <c r="G146" s="719"/>
      <c r="H146" s="719"/>
      <c r="I146" s="719"/>
      <c r="J146" s="719"/>
      <c r="K146" s="719"/>
      <c r="L146" s="711"/>
      <c r="M146" s="646"/>
      <c r="N146" s="644"/>
      <c r="O146" s="644"/>
      <c r="P146" s="673"/>
      <c r="Q146" s="708"/>
      <c r="R146" s="723"/>
      <c r="S146" s="723"/>
      <c r="T146" s="723"/>
      <c r="U146" s="723"/>
      <c r="V146" s="723"/>
      <c r="W146" s="723"/>
      <c r="X146" s="723"/>
      <c r="Y146" s="723"/>
      <c r="Z146" s="724"/>
    </row>
    <row r="147" spans="1:26" ht="19.7" customHeight="1">
      <c r="A147" s="726"/>
      <c r="B147" s="722"/>
      <c r="C147" s="727"/>
      <c r="D147" s="722"/>
      <c r="E147" s="719"/>
      <c r="F147" s="719"/>
      <c r="G147" s="719"/>
      <c r="H147" s="719"/>
      <c r="I147" s="719"/>
      <c r="J147" s="719"/>
      <c r="K147" s="719"/>
      <c r="L147" s="711"/>
      <c r="M147" s="674"/>
      <c r="N147" s="644"/>
      <c r="O147" s="644"/>
      <c r="P147" s="673"/>
      <c r="Q147" s="708"/>
      <c r="R147" s="723"/>
      <c r="S147" s="708"/>
      <c r="T147" s="708"/>
      <c r="U147" s="708"/>
      <c r="V147" s="723"/>
      <c r="W147" s="708"/>
      <c r="X147" s="723"/>
      <c r="Y147" s="708"/>
      <c r="Z147" s="724"/>
    </row>
    <row r="148" spans="1:26" ht="19.7" customHeight="1">
      <c r="A148" s="726"/>
      <c r="B148" s="722"/>
      <c r="C148" s="727"/>
      <c r="D148" s="722"/>
      <c r="E148" s="719">
        <f>SUM(G148,I148,K148)</f>
        <v>0</v>
      </c>
      <c r="F148" s="719"/>
      <c r="G148" s="719">
        <f>TRUNC(C148*F148,0)</f>
        <v>0</v>
      </c>
      <c r="H148" s="719"/>
      <c r="I148" s="719">
        <f>TRUNC(C148*H148,0)</f>
        <v>0</v>
      </c>
      <c r="J148" s="719"/>
      <c r="K148" s="719">
        <f>TRUNC(C148*J148,0)</f>
        <v>0</v>
      </c>
      <c r="L148" s="711"/>
      <c r="M148" s="646"/>
      <c r="N148" s="644"/>
      <c r="O148" s="644"/>
      <c r="P148" s="673"/>
      <c r="Q148" s="708"/>
      <c r="R148" s="723"/>
      <c r="S148" s="723"/>
      <c r="T148" s="723"/>
      <c r="U148" s="723"/>
      <c r="V148" s="723"/>
      <c r="W148" s="723"/>
      <c r="X148" s="723"/>
      <c r="Y148" s="708"/>
      <c r="Z148" s="724"/>
    </row>
    <row r="149" spans="1:26" ht="19.7" customHeight="1">
      <c r="A149" s="728"/>
      <c r="B149" s="729"/>
      <c r="C149" s="730"/>
      <c r="D149" s="729"/>
      <c r="E149" s="731">
        <f>SUM(G149,I149,K149)</f>
        <v>0</v>
      </c>
      <c r="F149" s="731"/>
      <c r="G149" s="731">
        <f>TRUNC(C149*F149,0)</f>
        <v>0</v>
      </c>
      <c r="H149" s="731"/>
      <c r="I149" s="731">
        <f>TRUNC(C149*H149,0)</f>
        <v>0</v>
      </c>
      <c r="J149" s="731"/>
      <c r="K149" s="731">
        <f>TRUNC(C149*J149,0)</f>
        <v>0</v>
      </c>
      <c r="L149" s="732"/>
      <c r="M149" s="674"/>
      <c r="N149" s="644"/>
      <c r="O149" s="645"/>
      <c r="P149" s="673"/>
      <c r="Q149" s="708"/>
      <c r="R149" s="723"/>
      <c r="S149" s="723"/>
      <c r="T149" s="723"/>
      <c r="U149" s="723"/>
      <c r="V149" s="804"/>
      <c r="W149" s="723"/>
      <c r="X149" s="723"/>
      <c r="Y149" s="723"/>
      <c r="Z149" s="724"/>
    </row>
    <row r="150" spans="1:26" ht="19.7" customHeight="1">
      <c r="A150" s="733" t="s">
        <v>795</v>
      </c>
      <c r="B150" s="734"/>
      <c r="C150" s="734"/>
      <c r="D150" s="735"/>
      <c r="E150" s="736">
        <f>G150+I150+K150</f>
        <v>61502</v>
      </c>
      <c r="F150" s="737"/>
      <c r="G150" s="736">
        <f>SUM(G132:G149)</f>
        <v>0</v>
      </c>
      <c r="H150" s="737"/>
      <c r="I150" s="738">
        <f>SUM(I132:I149)</f>
        <v>2</v>
      </c>
      <c r="J150" s="737"/>
      <c r="K150" s="736">
        <f>SUM(K132:K149)</f>
        <v>61500</v>
      </c>
      <c r="L150" s="739"/>
      <c r="M150" s="647" t="s">
        <v>795</v>
      </c>
      <c r="N150" s="648"/>
      <c r="O150" s="648"/>
      <c r="P150" s="740"/>
      <c r="Q150" s="741">
        <f>S150+W150+Y150</f>
        <v>1000</v>
      </c>
      <c r="R150" s="742"/>
      <c r="S150" s="741">
        <f>SUM(S132:S149)</f>
        <v>0</v>
      </c>
      <c r="T150" s="741"/>
      <c r="U150" s="741"/>
      <c r="V150" s="742"/>
      <c r="W150" s="741">
        <f>SUM(W132:W149)</f>
        <v>1000</v>
      </c>
      <c r="X150" s="742"/>
      <c r="Y150" s="741">
        <f>SUM(Y132:Y149)</f>
        <v>0</v>
      </c>
      <c r="Z150" s="743"/>
    </row>
    <row r="151" spans="1:26" s="745" customFormat="1" ht="19.7" customHeight="1">
      <c r="A151" s="681"/>
      <c r="B151" s="682"/>
      <c r="C151" s="682"/>
      <c r="D151" s="683"/>
      <c r="E151" s="2046" t="s">
        <v>937</v>
      </c>
      <c r="F151" s="2046"/>
      <c r="G151" s="2046"/>
      <c r="H151" s="2046"/>
      <c r="I151" s="684"/>
      <c r="J151" s="684"/>
      <c r="K151" s="684"/>
      <c r="L151" s="685"/>
      <c r="M151" s="744" t="s">
        <v>138</v>
      </c>
      <c r="P151" s="823"/>
      <c r="Q151" s="2217" t="s">
        <v>973</v>
      </c>
      <c r="R151" s="2217"/>
      <c r="S151" s="2217"/>
      <c r="T151" s="2217"/>
      <c r="U151" s="2217"/>
      <c r="V151" s="2217"/>
      <c r="Z151" s="824"/>
    </row>
    <row r="152" spans="1:26" s="745" customFormat="1" ht="19.7" customHeight="1">
      <c r="A152" s="746" t="s">
        <v>974</v>
      </c>
      <c r="B152" s="774" t="s">
        <v>975</v>
      </c>
      <c r="C152" s="774"/>
      <c r="D152" s="774"/>
      <c r="E152" s="775"/>
      <c r="F152" s="775"/>
      <c r="G152" s="775"/>
      <c r="H152" s="775" t="s">
        <v>888</v>
      </c>
      <c r="I152" s="684"/>
      <c r="J152" s="684"/>
      <c r="K152" s="684"/>
      <c r="L152" s="685"/>
      <c r="M152" s="744"/>
      <c r="P152" s="823"/>
      <c r="Q152" s="825"/>
      <c r="R152" s="825"/>
      <c r="S152" s="825"/>
      <c r="T152" s="825"/>
      <c r="U152" s="825"/>
      <c r="V152" s="825"/>
      <c r="Z152" s="824"/>
    </row>
    <row r="153" spans="1:26" s="745" customFormat="1" ht="19.7" customHeight="1">
      <c r="A153" s="2069" t="s">
        <v>646</v>
      </c>
      <c r="B153" s="2072" t="s">
        <v>788</v>
      </c>
      <c r="C153" s="2072" t="s">
        <v>118</v>
      </c>
      <c r="D153" s="2072" t="s">
        <v>5</v>
      </c>
      <c r="E153" s="2075" t="s">
        <v>789</v>
      </c>
      <c r="F153" s="2078" t="s">
        <v>790</v>
      </c>
      <c r="G153" s="2079"/>
      <c r="H153" s="2061" t="s">
        <v>862</v>
      </c>
      <c r="I153" s="2062"/>
      <c r="J153" s="2062"/>
      <c r="K153" s="2063"/>
      <c r="L153" s="2064" t="s">
        <v>863</v>
      </c>
      <c r="M153" s="826" t="s">
        <v>787</v>
      </c>
      <c r="N153" s="827">
        <f>Q175</f>
        <v>517610</v>
      </c>
      <c r="O153" s="828" t="s">
        <v>3</v>
      </c>
      <c r="P153" s="823"/>
      <c r="Q153" s="2220" t="s">
        <v>882</v>
      </c>
      <c r="R153" s="2220"/>
      <c r="S153" s="2220"/>
      <c r="T153" s="2220"/>
      <c r="U153" s="2220"/>
      <c r="V153" s="2220"/>
      <c r="W153" s="745">
        <v>1</v>
      </c>
      <c r="X153" s="745" t="s">
        <v>883</v>
      </c>
      <c r="Z153" s="824"/>
    </row>
    <row r="154" spans="1:26" s="745" customFormat="1" ht="19.7" customHeight="1">
      <c r="A154" s="2070"/>
      <c r="B154" s="2073"/>
      <c r="C154" s="2073"/>
      <c r="D154" s="2073"/>
      <c r="E154" s="2076"/>
      <c r="F154" s="2059" t="s">
        <v>650</v>
      </c>
      <c r="G154" s="2060"/>
      <c r="H154" s="2059" t="s">
        <v>122</v>
      </c>
      <c r="I154" s="2060"/>
      <c r="J154" s="2059" t="s">
        <v>651</v>
      </c>
      <c r="K154" s="2060"/>
      <c r="L154" s="2065"/>
      <c r="M154" s="1942" t="s">
        <v>646</v>
      </c>
      <c r="N154" s="1945" t="s">
        <v>788</v>
      </c>
      <c r="O154" s="1945" t="s">
        <v>118</v>
      </c>
      <c r="P154" s="1945" t="s">
        <v>5</v>
      </c>
      <c r="Q154" s="1948" t="s">
        <v>789</v>
      </c>
      <c r="R154" s="1951" t="s">
        <v>790</v>
      </c>
      <c r="S154" s="1952"/>
      <c r="T154" s="2202" t="s">
        <v>1052</v>
      </c>
      <c r="U154" s="2203"/>
      <c r="V154" s="2203"/>
      <c r="W154" s="2203"/>
      <c r="X154" s="2203"/>
      <c r="Y154" s="2204"/>
      <c r="Z154" s="1930" t="s">
        <v>863</v>
      </c>
    </row>
    <row r="155" spans="1:26" s="745" customFormat="1" ht="19.7" customHeight="1">
      <c r="A155" s="2071"/>
      <c r="B155" s="2074"/>
      <c r="C155" s="2074"/>
      <c r="D155" s="2074"/>
      <c r="E155" s="2077"/>
      <c r="F155" s="689" t="s">
        <v>4</v>
      </c>
      <c r="G155" s="689" t="s">
        <v>792</v>
      </c>
      <c r="H155" s="689" t="s">
        <v>4</v>
      </c>
      <c r="I155" s="689" t="s">
        <v>793</v>
      </c>
      <c r="J155" s="689"/>
      <c r="K155" s="689"/>
      <c r="L155" s="2066"/>
      <c r="M155" s="1943"/>
      <c r="N155" s="1946"/>
      <c r="O155" s="1946"/>
      <c r="P155" s="1946"/>
      <c r="Q155" s="1949"/>
      <c r="R155" s="1933" t="s">
        <v>650</v>
      </c>
      <c r="S155" s="1934"/>
      <c r="T155" s="2205" t="s">
        <v>1047</v>
      </c>
      <c r="U155" s="2206"/>
      <c r="V155" s="2207" t="s">
        <v>122</v>
      </c>
      <c r="W155" s="2208"/>
      <c r="X155" s="2209" t="s">
        <v>651</v>
      </c>
      <c r="Y155" s="2210"/>
      <c r="Z155" s="1931"/>
    </row>
    <row r="156" spans="1:26" s="745" customFormat="1" ht="19.7" customHeight="1">
      <c r="A156" s="779" t="s">
        <v>674</v>
      </c>
      <c r="B156" s="780"/>
      <c r="C156" s="780"/>
      <c r="D156" s="780"/>
      <c r="E156" s="781"/>
      <c r="F156" s="782"/>
      <c r="G156" s="782"/>
      <c r="H156" s="782"/>
      <c r="I156" s="782"/>
      <c r="J156" s="782"/>
      <c r="K156" s="782"/>
      <c r="L156" s="697" t="s">
        <v>675</v>
      </c>
      <c r="M156" s="1944"/>
      <c r="N156" s="1947"/>
      <c r="O156" s="1947"/>
      <c r="P156" s="1947"/>
      <c r="Q156" s="1950"/>
      <c r="R156" s="690" t="s">
        <v>4</v>
      </c>
      <c r="S156" s="690" t="s">
        <v>792</v>
      </c>
      <c r="T156" s="690" t="s">
        <v>1048</v>
      </c>
      <c r="U156" s="690" t="s">
        <v>1051</v>
      </c>
      <c r="V156" s="690" t="s">
        <v>4</v>
      </c>
      <c r="W156" s="690" t="s">
        <v>793</v>
      </c>
      <c r="X156" s="690" t="s">
        <v>1048</v>
      </c>
      <c r="Y156" s="690" t="s">
        <v>1051</v>
      </c>
      <c r="Z156" s="1932"/>
    </row>
    <row r="157" spans="1:26" s="745" customFormat="1" ht="19.7" customHeight="1">
      <c r="A157" s="712" t="s">
        <v>143</v>
      </c>
      <c r="B157" s="720"/>
      <c r="C157" s="727">
        <v>0</v>
      </c>
      <c r="D157" s="722" t="s">
        <v>69</v>
      </c>
      <c r="E157" s="719">
        <f>SUM(G157,I157,K157)</f>
        <v>0</v>
      </c>
      <c r="F157" s="719">
        <v>308530</v>
      </c>
      <c r="G157" s="719">
        <f>TRUNC(C157*F157,0)</f>
        <v>0</v>
      </c>
      <c r="H157" s="719"/>
      <c r="I157" s="719">
        <f>TRUNC(C157*H157,0)</f>
        <v>0</v>
      </c>
      <c r="J157" s="719"/>
      <c r="K157" s="719">
        <f t="shared" ref="K157:K164" si="37">TRUNC(C157*J157,0)</f>
        <v>0</v>
      </c>
      <c r="L157" s="707"/>
      <c r="M157" s="2218" t="s">
        <v>976</v>
      </c>
      <c r="N157" s="2219"/>
      <c r="O157" s="829"/>
      <c r="P157" s="830"/>
      <c r="Q157" s="831"/>
      <c r="R157" s="831"/>
      <c r="S157" s="831"/>
      <c r="T157" s="831"/>
      <c r="U157" s="831"/>
      <c r="V157" s="832"/>
      <c r="W157" s="832"/>
      <c r="X157" s="831"/>
      <c r="Y157" s="831"/>
      <c r="Z157" s="833"/>
    </row>
    <row r="158" spans="1:26" s="745" customFormat="1" ht="19.7" customHeight="1">
      <c r="A158" s="712" t="s">
        <v>144</v>
      </c>
      <c r="B158" s="720"/>
      <c r="C158" s="727">
        <v>0</v>
      </c>
      <c r="D158" s="722" t="s">
        <v>69</v>
      </c>
      <c r="E158" s="719">
        <f t="shared" ref="E158:E163" si="38">SUM(G158,I158,K158)</f>
        <v>0</v>
      </c>
      <c r="F158" s="719">
        <v>253985</v>
      </c>
      <c r="G158" s="719">
        <f>TRUNC(C158*F158,0)</f>
        <v>0</v>
      </c>
      <c r="H158" s="719"/>
      <c r="I158" s="719">
        <f>TRUNC(C158*H158,0)</f>
        <v>0</v>
      </c>
      <c r="J158" s="719"/>
      <c r="K158" s="719">
        <f t="shared" si="37"/>
        <v>0</v>
      </c>
      <c r="L158" s="711"/>
      <c r="M158" s="834" t="s">
        <v>977</v>
      </c>
      <c r="N158" s="835"/>
      <c r="O158" s="835"/>
      <c r="P158" s="836" t="s">
        <v>978</v>
      </c>
      <c r="Q158" s="837">
        <v>50</v>
      </c>
      <c r="R158" s="838" t="s">
        <v>979</v>
      </c>
      <c r="S158" s="839"/>
      <c r="T158" s="839"/>
      <c r="U158" s="839"/>
      <c r="V158" s="839"/>
      <c r="W158" s="840"/>
      <c r="X158" s="839"/>
      <c r="Y158" s="840"/>
      <c r="Z158" s="833"/>
    </row>
    <row r="159" spans="1:26" s="745" customFormat="1" ht="19.7" customHeight="1">
      <c r="A159" s="712" t="s">
        <v>136</v>
      </c>
      <c r="B159" s="759"/>
      <c r="C159" s="727">
        <v>0</v>
      </c>
      <c r="D159" s="722" t="s">
        <v>269</v>
      </c>
      <c r="E159" s="719">
        <f t="shared" si="38"/>
        <v>0</v>
      </c>
      <c r="F159" s="719">
        <v>231775</v>
      </c>
      <c r="G159" s="719">
        <f t="shared" ref="G159:G174" si="39">TRUNC(C159*F159,0)</f>
        <v>0</v>
      </c>
      <c r="H159" s="719"/>
      <c r="I159" s="719">
        <f t="shared" ref="I159:I174" si="40">TRUNC(C159*H159,0)</f>
        <v>0</v>
      </c>
      <c r="J159" s="719"/>
      <c r="K159" s="719">
        <f t="shared" si="37"/>
        <v>0</v>
      </c>
      <c r="L159" s="711"/>
      <c r="M159" s="841"/>
      <c r="N159" s="835"/>
      <c r="O159" s="835"/>
      <c r="P159" s="836" t="s">
        <v>980</v>
      </c>
      <c r="Q159" s="842">
        <v>5</v>
      </c>
      <c r="R159" s="839" t="s">
        <v>981</v>
      </c>
      <c r="S159" s="843">
        <v>1</v>
      </c>
      <c r="T159" s="843"/>
      <c r="U159" s="843"/>
      <c r="V159" s="844" t="s">
        <v>982</v>
      </c>
      <c r="W159" s="840"/>
      <c r="X159" s="839"/>
      <c r="Y159" s="840"/>
      <c r="Z159" s="833"/>
    </row>
    <row r="160" spans="1:26" s="745" customFormat="1" ht="19.7" customHeight="1">
      <c r="A160" s="712" t="s">
        <v>242</v>
      </c>
      <c r="B160" s="716"/>
      <c r="C160" s="716">
        <v>0</v>
      </c>
      <c r="D160" s="718" t="s">
        <v>269</v>
      </c>
      <c r="E160" s="719">
        <f t="shared" si="38"/>
        <v>0</v>
      </c>
      <c r="F160" s="719">
        <v>182591</v>
      </c>
      <c r="G160" s="719">
        <f t="shared" si="39"/>
        <v>0</v>
      </c>
      <c r="H160" s="719"/>
      <c r="I160" s="719">
        <f t="shared" si="40"/>
        <v>0</v>
      </c>
      <c r="J160" s="719"/>
      <c r="K160" s="719">
        <f t="shared" si="37"/>
        <v>0</v>
      </c>
      <c r="L160" s="711"/>
      <c r="M160" s="834" t="s">
        <v>983</v>
      </c>
      <c r="N160" s="835"/>
      <c r="O160" s="835"/>
      <c r="P160" s="836" t="s">
        <v>984</v>
      </c>
      <c r="Q160" s="842">
        <v>2</v>
      </c>
      <c r="R160" s="838" t="s">
        <v>985</v>
      </c>
      <c r="S160" s="838" t="s">
        <v>986</v>
      </c>
      <c r="T160" s="838"/>
      <c r="U160" s="838"/>
      <c r="V160" s="842">
        <v>1</v>
      </c>
      <c r="W160" s="839" t="s">
        <v>182</v>
      </c>
      <c r="X160" s="839"/>
      <c r="Y160" s="839"/>
      <c r="Z160" s="833"/>
    </row>
    <row r="161" spans="1:26" s="745" customFormat="1" ht="19.7" customHeight="1">
      <c r="A161" s="712" t="s">
        <v>224</v>
      </c>
      <c r="B161" s="716"/>
      <c r="C161" s="716">
        <v>0</v>
      </c>
      <c r="D161" s="718" t="s">
        <v>269</v>
      </c>
      <c r="E161" s="719">
        <f t="shared" si="38"/>
        <v>0</v>
      </c>
      <c r="F161" s="719">
        <v>194638</v>
      </c>
      <c r="G161" s="719">
        <f t="shared" si="39"/>
        <v>0</v>
      </c>
      <c r="H161" s="719"/>
      <c r="I161" s="719">
        <f t="shared" si="40"/>
        <v>0</v>
      </c>
      <c r="J161" s="719"/>
      <c r="K161" s="719">
        <f t="shared" si="37"/>
        <v>0</v>
      </c>
      <c r="L161" s="711"/>
      <c r="M161" s="841"/>
      <c r="N161" s="835"/>
      <c r="O161" s="835"/>
      <c r="P161" s="836" t="s">
        <v>987</v>
      </c>
      <c r="Q161" s="842">
        <v>1</v>
      </c>
      <c r="R161" s="838" t="s">
        <v>985</v>
      </c>
      <c r="S161" s="838" t="s">
        <v>988</v>
      </c>
      <c r="T161" s="838"/>
      <c r="U161" s="838"/>
      <c r="V161" s="842">
        <f>Q160+V160+Q161</f>
        <v>4</v>
      </c>
      <c r="W161" s="839" t="s">
        <v>182</v>
      </c>
      <c r="X161" s="839"/>
      <c r="Y161" s="839"/>
      <c r="Z161" s="833"/>
    </row>
    <row r="162" spans="1:26" s="745" customFormat="1" ht="19.7" customHeight="1">
      <c r="A162" s="712" t="s">
        <v>902</v>
      </c>
      <c r="B162" s="716"/>
      <c r="C162" s="716">
        <v>0</v>
      </c>
      <c r="D162" s="718" t="s">
        <v>69</v>
      </c>
      <c r="E162" s="719">
        <f t="shared" si="38"/>
        <v>0</v>
      </c>
      <c r="F162" s="719">
        <v>169084</v>
      </c>
      <c r="G162" s="719">
        <f t="shared" si="39"/>
        <v>0</v>
      </c>
      <c r="H162" s="719"/>
      <c r="I162" s="719">
        <f t="shared" si="40"/>
        <v>0</v>
      </c>
      <c r="J162" s="719">
        <v>194812</v>
      </c>
      <c r="K162" s="719">
        <f t="shared" si="37"/>
        <v>0</v>
      </c>
      <c r="L162" s="711"/>
      <c r="M162" s="841"/>
      <c r="N162" s="835"/>
      <c r="O162" s="835"/>
      <c r="P162" s="836" t="s">
        <v>989</v>
      </c>
      <c r="Q162" s="842">
        <v>1</v>
      </c>
      <c r="R162" s="845" t="s">
        <v>182</v>
      </c>
      <c r="S162" s="845"/>
      <c r="T162" s="845"/>
      <c r="U162" s="845"/>
      <c r="V162" s="839"/>
      <c r="W162" s="840"/>
      <c r="X162" s="839"/>
      <c r="Y162" s="840"/>
      <c r="Z162" s="833"/>
    </row>
    <row r="163" spans="1:26" s="745" customFormat="1" ht="19.7" customHeight="1">
      <c r="A163" s="712" t="s">
        <v>681</v>
      </c>
      <c r="B163" s="720"/>
      <c r="C163" s="720">
        <v>1</v>
      </c>
      <c r="D163" s="718" t="s">
        <v>69</v>
      </c>
      <c r="E163" s="719">
        <f t="shared" si="38"/>
        <v>193659</v>
      </c>
      <c r="F163" s="719"/>
      <c r="G163" s="719">
        <f t="shared" si="39"/>
        <v>0</v>
      </c>
      <c r="H163" s="719"/>
      <c r="I163" s="719">
        <f t="shared" si="40"/>
        <v>0</v>
      </c>
      <c r="J163" s="719">
        <v>193659</v>
      </c>
      <c r="K163" s="719">
        <f t="shared" si="37"/>
        <v>193659</v>
      </c>
      <c r="L163" s="711"/>
      <c r="M163" s="834" t="s">
        <v>990</v>
      </c>
      <c r="N163" s="835"/>
      <c r="O163" s="846" t="s">
        <v>991</v>
      </c>
      <c r="P163" s="836"/>
      <c r="Q163" s="840">
        <f>단가표!K22</f>
        <v>144404</v>
      </c>
      <c r="R163" s="838" t="s">
        <v>992</v>
      </c>
      <c r="S163" s="843"/>
      <c r="T163" s="843"/>
      <c r="U163" s="843"/>
      <c r="V163" s="839"/>
      <c r="W163" s="840"/>
      <c r="X163" s="839"/>
      <c r="Y163" s="840">
        <f>INT(Q163*1)</f>
        <v>144404</v>
      </c>
      <c r="Z163" s="833"/>
    </row>
    <row r="164" spans="1:26" s="745" customFormat="1" ht="19.7" customHeight="1">
      <c r="A164" s="712" t="s">
        <v>134</v>
      </c>
      <c r="B164" s="720"/>
      <c r="C164" s="720">
        <v>1</v>
      </c>
      <c r="D164" s="718" t="s">
        <v>69</v>
      </c>
      <c r="E164" s="719"/>
      <c r="F164" s="719"/>
      <c r="G164" s="719">
        <f t="shared" si="39"/>
        <v>0</v>
      </c>
      <c r="H164" s="719"/>
      <c r="I164" s="719">
        <f t="shared" si="40"/>
        <v>0</v>
      </c>
      <c r="J164" s="719">
        <v>181293</v>
      </c>
      <c r="K164" s="719">
        <f t="shared" si="37"/>
        <v>181293</v>
      </c>
      <c r="L164" s="711"/>
      <c r="M164" s="834" t="s">
        <v>993</v>
      </c>
      <c r="N164" s="835"/>
      <c r="O164" s="846" t="s">
        <v>994</v>
      </c>
      <c r="P164" s="847" t="s">
        <v>995</v>
      </c>
      <c r="Q164" s="848" t="s">
        <v>953</v>
      </c>
      <c r="R164" s="849" t="s">
        <v>967</v>
      </c>
      <c r="S164" s="838"/>
      <c r="T164" s="838"/>
      <c r="U164" s="838"/>
      <c r="V164" s="840"/>
      <c r="W164" s="838"/>
      <c r="X164" s="839"/>
      <c r="Y164" s="840"/>
      <c r="Z164" s="833"/>
    </row>
    <row r="165" spans="1:26" s="745" customFormat="1" ht="19.7" customHeight="1">
      <c r="A165" s="712" t="s">
        <v>223</v>
      </c>
      <c r="B165" s="722"/>
      <c r="C165" s="720">
        <v>1</v>
      </c>
      <c r="D165" s="718" t="s">
        <v>69</v>
      </c>
      <c r="E165" s="719">
        <f t="shared" ref="E165:E172" si="41">SUM(G165,I165,K165)</f>
        <v>144481</v>
      </c>
      <c r="F165" s="719"/>
      <c r="G165" s="719">
        <f t="shared" si="39"/>
        <v>0</v>
      </c>
      <c r="H165" s="719"/>
      <c r="I165" s="719">
        <f t="shared" si="40"/>
        <v>0</v>
      </c>
      <c r="J165" s="719">
        <v>144481</v>
      </c>
      <c r="K165" s="719">
        <f t="shared" ref="K165:K174" si="42">TRUNC(C165*J165,0)</f>
        <v>144481</v>
      </c>
      <c r="L165" s="711"/>
      <c r="M165" s="834"/>
      <c r="N165" s="835"/>
      <c r="O165" s="850">
        <f>단가표!K34</f>
        <v>0</v>
      </c>
      <c r="P165" s="847" t="s">
        <v>995</v>
      </c>
      <c r="Q165" s="842">
        <f>Q162</f>
        <v>1</v>
      </c>
      <c r="R165" s="849" t="s">
        <v>967</v>
      </c>
      <c r="S165" s="840"/>
      <c r="T165" s="840"/>
      <c r="U165" s="840"/>
      <c r="V165" s="838"/>
      <c r="W165" s="838"/>
      <c r="X165" s="839"/>
      <c r="Y165" s="840">
        <f>INT(O165*2)</f>
        <v>0</v>
      </c>
      <c r="Z165" s="833"/>
    </row>
    <row r="166" spans="1:26" s="745" customFormat="1" ht="19.7" customHeight="1">
      <c r="A166" s="725" t="s">
        <v>682</v>
      </c>
      <c r="B166" s="722"/>
      <c r="C166" s="720"/>
      <c r="D166" s="722"/>
      <c r="E166" s="719">
        <f t="shared" si="41"/>
        <v>0</v>
      </c>
      <c r="F166" s="719"/>
      <c r="G166" s="719">
        <f t="shared" si="39"/>
        <v>0</v>
      </c>
      <c r="H166" s="719"/>
      <c r="I166" s="719">
        <f t="shared" si="40"/>
        <v>0</v>
      </c>
      <c r="J166" s="719"/>
      <c r="K166" s="719">
        <f t="shared" si="42"/>
        <v>0</v>
      </c>
      <c r="L166" s="711"/>
      <c r="M166" s="834" t="s">
        <v>996</v>
      </c>
      <c r="N166" s="835"/>
      <c r="O166" s="850" t="s">
        <v>681</v>
      </c>
      <c r="P166" s="851">
        <v>1</v>
      </c>
      <c r="Q166" s="848">
        <f>V160/8</f>
        <v>0.125</v>
      </c>
      <c r="R166" s="852">
        <f>단가표!E12</f>
        <v>232562</v>
      </c>
      <c r="S166" s="839" t="s">
        <v>997</v>
      </c>
      <c r="T166" s="839"/>
      <c r="U166" s="839"/>
      <c r="V166" s="853"/>
      <c r="W166" s="839"/>
      <c r="X166" s="840"/>
      <c r="Y166" s="840">
        <f>INT(P166*Q166*R166)</f>
        <v>29070</v>
      </c>
      <c r="Z166" s="833"/>
    </row>
    <row r="167" spans="1:26" s="745" customFormat="1" ht="19.7" customHeight="1">
      <c r="A167" s="712"/>
      <c r="B167" s="722"/>
      <c r="C167" s="720"/>
      <c r="D167" s="722"/>
      <c r="E167" s="719">
        <f t="shared" si="41"/>
        <v>0</v>
      </c>
      <c r="F167" s="719"/>
      <c r="G167" s="719">
        <f t="shared" si="39"/>
        <v>0</v>
      </c>
      <c r="H167" s="719"/>
      <c r="I167" s="719">
        <f t="shared" si="40"/>
        <v>0</v>
      </c>
      <c r="J167" s="719"/>
      <c r="K167" s="719">
        <f t="shared" si="42"/>
        <v>0</v>
      </c>
      <c r="L167" s="711"/>
      <c r="M167" s="834"/>
      <c r="N167" s="835"/>
      <c r="O167" s="846" t="s">
        <v>168</v>
      </c>
      <c r="P167" s="851">
        <v>4</v>
      </c>
      <c r="Q167" s="848">
        <f>V161/8</f>
        <v>0.5</v>
      </c>
      <c r="R167" s="852">
        <f>단가표!E15</f>
        <v>172068</v>
      </c>
      <c r="S167" s="839" t="s">
        <v>997</v>
      </c>
      <c r="T167" s="839"/>
      <c r="U167" s="839"/>
      <c r="V167" s="853"/>
      <c r="W167" s="839"/>
      <c r="X167" s="840"/>
      <c r="Y167" s="840">
        <f>INT(P167*Q167*R167)</f>
        <v>344136</v>
      </c>
      <c r="Z167" s="833"/>
    </row>
    <row r="168" spans="1:26" s="745" customFormat="1" ht="19.7" customHeight="1">
      <c r="A168" s="712"/>
      <c r="B168" s="720"/>
      <c r="C168" s="720"/>
      <c r="D168" s="722"/>
      <c r="E168" s="719">
        <f t="shared" si="41"/>
        <v>0</v>
      </c>
      <c r="F168" s="719"/>
      <c r="G168" s="719">
        <f t="shared" si="39"/>
        <v>0</v>
      </c>
      <c r="H168" s="719"/>
      <c r="I168" s="719">
        <f t="shared" si="40"/>
        <v>0</v>
      </c>
      <c r="J168" s="719"/>
      <c r="K168" s="719">
        <f t="shared" si="42"/>
        <v>0</v>
      </c>
      <c r="L168" s="711"/>
      <c r="M168" s="854"/>
      <c r="N168" s="830"/>
      <c r="O168" s="829"/>
      <c r="P168" s="830"/>
      <c r="Q168" s="831"/>
      <c r="R168" s="855"/>
      <c r="S168" s="831"/>
      <c r="T168" s="831"/>
      <c r="U168" s="831"/>
      <c r="V168" s="832"/>
      <c r="W168" s="832"/>
      <c r="X168" s="831"/>
      <c r="Y168" s="831"/>
      <c r="Z168" s="833"/>
    </row>
    <row r="169" spans="1:26" s="745" customFormat="1" ht="19.7" customHeight="1">
      <c r="A169" s="712"/>
      <c r="B169" s="720"/>
      <c r="C169" s="720"/>
      <c r="D169" s="722"/>
      <c r="E169" s="719">
        <f t="shared" si="41"/>
        <v>0</v>
      </c>
      <c r="F169" s="719"/>
      <c r="G169" s="719">
        <f t="shared" si="39"/>
        <v>0</v>
      </c>
      <c r="H169" s="719"/>
      <c r="I169" s="719">
        <f t="shared" si="40"/>
        <v>0</v>
      </c>
      <c r="J169" s="719"/>
      <c r="K169" s="719">
        <f t="shared" si="42"/>
        <v>0</v>
      </c>
      <c r="L169" s="711"/>
      <c r="M169" s="856"/>
      <c r="N169" s="829"/>
      <c r="O169" s="829"/>
      <c r="P169" s="830"/>
      <c r="Q169" s="831"/>
      <c r="R169" s="832"/>
      <c r="S169" s="832"/>
      <c r="T169" s="832"/>
      <c r="U169" s="832"/>
      <c r="V169" s="832"/>
      <c r="W169" s="832"/>
      <c r="X169" s="832"/>
      <c r="Y169" s="832"/>
      <c r="Z169" s="833"/>
    </row>
    <row r="170" spans="1:26" s="745" customFormat="1" ht="19.7" customHeight="1">
      <c r="A170" s="712"/>
      <c r="B170" s="720"/>
      <c r="C170" s="720"/>
      <c r="D170" s="722"/>
      <c r="E170" s="719">
        <f t="shared" si="41"/>
        <v>0</v>
      </c>
      <c r="F170" s="719"/>
      <c r="G170" s="719">
        <f t="shared" si="39"/>
        <v>0</v>
      </c>
      <c r="H170" s="719"/>
      <c r="I170" s="719">
        <f t="shared" si="40"/>
        <v>0</v>
      </c>
      <c r="J170" s="719"/>
      <c r="K170" s="719">
        <f t="shared" si="42"/>
        <v>0</v>
      </c>
      <c r="L170" s="711"/>
      <c r="M170" s="856"/>
      <c r="N170" s="829"/>
      <c r="O170" s="829"/>
      <c r="P170" s="830"/>
      <c r="Q170" s="831"/>
      <c r="R170" s="832"/>
      <c r="S170" s="832"/>
      <c r="T170" s="832"/>
      <c r="U170" s="832"/>
      <c r="V170" s="832"/>
      <c r="W170" s="832"/>
      <c r="X170" s="832"/>
      <c r="Y170" s="832"/>
      <c r="Z170" s="833"/>
    </row>
    <row r="171" spans="1:26" s="745" customFormat="1" ht="19.7" customHeight="1">
      <c r="A171" s="725" t="s">
        <v>689</v>
      </c>
      <c r="B171" s="720"/>
      <c r="C171" s="720"/>
      <c r="D171" s="722"/>
      <c r="E171" s="719">
        <f t="shared" si="41"/>
        <v>0</v>
      </c>
      <c r="F171" s="719"/>
      <c r="G171" s="719">
        <f t="shared" si="39"/>
        <v>0</v>
      </c>
      <c r="H171" s="719"/>
      <c r="I171" s="719">
        <f t="shared" si="40"/>
        <v>0</v>
      </c>
      <c r="J171" s="719"/>
      <c r="K171" s="719">
        <f t="shared" si="42"/>
        <v>0</v>
      </c>
      <c r="L171" s="711"/>
      <c r="M171" s="856"/>
      <c r="N171" s="829"/>
      <c r="O171" s="829"/>
      <c r="P171" s="830"/>
      <c r="Q171" s="831"/>
      <c r="R171" s="832"/>
      <c r="S171" s="832"/>
      <c r="T171" s="832"/>
      <c r="U171" s="832"/>
      <c r="V171" s="832"/>
      <c r="W171" s="832"/>
      <c r="X171" s="832"/>
      <c r="Y171" s="832"/>
      <c r="Z171" s="833"/>
    </row>
    <row r="172" spans="1:26" s="745" customFormat="1" ht="19.7" customHeight="1">
      <c r="A172" s="726"/>
      <c r="B172" s="722"/>
      <c r="C172" s="727"/>
      <c r="D172" s="722"/>
      <c r="E172" s="719">
        <f t="shared" si="41"/>
        <v>0</v>
      </c>
      <c r="F172" s="719"/>
      <c r="G172" s="719">
        <f t="shared" si="39"/>
        <v>0</v>
      </c>
      <c r="H172" s="719"/>
      <c r="I172" s="719">
        <f t="shared" si="40"/>
        <v>0</v>
      </c>
      <c r="J172" s="719"/>
      <c r="K172" s="719">
        <f t="shared" si="42"/>
        <v>0</v>
      </c>
      <c r="L172" s="711"/>
      <c r="M172" s="854"/>
      <c r="N172" s="829"/>
      <c r="O172" s="829"/>
      <c r="P172" s="830"/>
      <c r="Q172" s="831"/>
      <c r="R172" s="832"/>
      <c r="S172" s="831"/>
      <c r="T172" s="831"/>
      <c r="U172" s="831"/>
      <c r="V172" s="832"/>
      <c r="W172" s="831"/>
      <c r="X172" s="832"/>
      <c r="Y172" s="831"/>
      <c r="Z172" s="833"/>
    </row>
    <row r="173" spans="1:26" s="745" customFormat="1" ht="19.7" customHeight="1">
      <c r="A173" s="726"/>
      <c r="B173" s="722"/>
      <c r="C173" s="727"/>
      <c r="D173" s="722"/>
      <c r="E173" s="719">
        <f>SUM(G173,I173,K173)</f>
        <v>0</v>
      </c>
      <c r="F173" s="719"/>
      <c r="G173" s="719">
        <f t="shared" si="39"/>
        <v>0</v>
      </c>
      <c r="H173" s="719"/>
      <c r="I173" s="719">
        <f t="shared" si="40"/>
        <v>0</v>
      </c>
      <c r="J173" s="719"/>
      <c r="K173" s="719">
        <f t="shared" si="42"/>
        <v>0</v>
      </c>
      <c r="L173" s="711"/>
      <c r="M173" s="856"/>
      <c r="N173" s="829"/>
      <c r="O173" s="829"/>
      <c r="P173" s="830"/>
      <c r="Q173" s="831"/>
      <c r="R173" s="832"/>
      <c r="S173" s="832"/>
      <c r="T173" s="832"/>
      <c r="U173" s="832"/>
      <c r="V173" s="832"/>
      <c r="W173" s="832"/>
      <c r="X173" s="832"/>
      <c r="Y173" s="831"/>
      <c r="Z173" s="833"/>
    </row>
    <row r="174" spans="1:26" s="745" customFormat="1" ht="19.7" customHeight="1">
      <c r="A174" s="728"/>
      <c r="B174" s="729"/>
      <c r="C174" s="730"/>
      <c r="D174" s="729"/>
      <c r="E174" s="731">
        <f>SUM(G174,I174,K174)</f>
        <v>0</v>
      </c>
      <c r="F174" s="731"/>
      <c r="G174" s="731">
        <f t="shared" si="39"/>
        <v>0</v>
      </c>
      <c r="H174" s="731"/>
      <c r="I174" s="731">
        <f t="shared" si="40"/>
        <v>0</v>
      </c>
      <c r="J174" s="731"/>
      <c r="K174" s="731">
        <f t="shared" si="42"/>
        <v>0</v>
      </c>
      <c r="L174" s="732"/>
      <c r="M174" s="854"/>
      <c r="N174" s="829"/>
      <c r="O174" s="857"/>
      <c r="P174" s="830"/>
      <c r="Q174" s="831"/>
      <c r="R174" s="832"/>
      <c r="S174" s="832"/>
      <c r="T174" s="832"/>
      <c r="U174" s="832"/>
      <c r="V174" s="832"/>
      <c r="W174" s="832"/>
      <c r="X174" s="832"/>
      <c r="Y174" s="832"/>
      <c r="Z174" s="833"/>
    </row>
    <row r="175" spans="1:26" s="745" customFormat="1" ht="19.7" customHeight="1">
      <c r="A175" s="733" t="s">
        <v>795</v>
      </c>
      <c r="B175" s="734"/>
      <c r="C175" s="734"/>
      <c r="D175" s="735"/>
      <c r="E175" s="736">
        <f>G175+I175+K175</f>
        <v>519433</v>
      </c>
      <c r="F175" s="737"/>
      <c r="G175" s="736">
        <f>SUM(G157:G174)</f>
        <v>0</v>
      </c>
      <c r="H175" s="737"/>
      <c r="I175" s="738">
        <f>SUM(I157:I174)</f>
        <v>0</v>
      </c>
      <c r="J175" s="737"/>
      <c r="K175" s="736">
        <f>SUM(K157:K174)</f>
        <v>519433</v>
      </c>
      <c r="L175" s="739"/>
      <c r="M175" s="858" t="s">
        <v>795</v>
      </c>
      <c r="N175" s="859"/>
      <c r="O175" s="859"/>
      <c r="P175" s="860"/>
      <c r="Q175" s="861">
        <f>S175+W175+Y175</f>
        <v>517610</v>
      </c>
      <c r="R175" s="862"/>
      <c r="S175" s="861"/>
      <c r="T175" s="861"/>
      <c r="U175" s="861"/>
      <c r="V175" s="862"/>
      <c r="W175" s="861"/>
      <c r="X175" s="862"/>
      <c r="Y175" s="861">
        <f>SUM(Y157:Y174)</f>
        <v>517610</v>
      </c>
      <c r="Z175" s="863"/>
    </row>
    <row r="176" spans="1:26" s="745" customFormat="1" ht="19.7" customHeight="1">
      <c r="A176" s="681"/>
      <c r="B176" s="682"/>
      <c r="C176" s="682"/>
      <c r="D176" s="683"/>
      <c r="E176" s="2046" t="s">
        <v>937</v>
      </c>
      <c r="F176" s="2046"/>
      <c r="G176" s="2046"/>
      <c r="H176" s="2046"/>
      <c r="I176" s="684"/>
      <c r="J176" s="684"/>
      <c r="K176" s="684"/>
      <c r="L176" s="685"/>
      <c r="M176" s="744"/>
      <c r="N176" s="640"/>
      <c r="O176" s="640"/>
      <c r="P176" s="679"/>
      <c r="Q176" s="1940" t="s">
        <v>998</v>
      </c>
      <c r="R176" s="1940"/>
      <c r="S176" s="1940"/>
      <c r="T176" s="1940"/>
      <c r="U176" s="1940"/>
      <c r="V176" s="1940"/>
      <c r="W176" s="640"/>
      <c r="X176" s="640"/>
      <c r="Y176" s="640"/>
      <c r="Z176" s="680"/>
    </row>
    <row r="177" spans="1:28" s="745" customFormat="1" ht="19.7" customHeight="1">
      <c r="A177" s="746" t="s">
        <v>999</v>
      </c>
      <c r="B177" s="774" t="s">
        <v>1000</v>
      </c>
      <c r="C177" s="774"/>
      <c r="D177" s="774"/>
      <c r="E177" s="775"/>
      <c r="F177" s="775"/>
      <c r="G177" s="775"/>
      <c r="H177" s="775" t="s">
        <v>909</v>
      </c>
      <c r="I177" s="684"/>
      <c r="J177" s="684"/>
      <c r="K177" s="684"/>
      <c r="L177" s="685"/>
      <c r="M177" s="864" t="s">
        <v>1053</v>
      </c>
      <c r="N177" s="639">
        <f>Q200</f>
        <v>6545</v>
      </c>
      <c r="O177" s="642" t="s">
        <v>3</v>
      </c>
      <c r="P177" s="679"/>
      <c r="Q177" s="1941" t="s">
        <v>1001</v>
      </c>
      <c r="R177" s="1941"/>
      <c r="S177" s="1941"/>
      <c r="T177" s="1941"/>
      <c r="U177" s="1941"/>
      <c r="V177" s="1941"/>
      <c r="W177" s="640">
        <v>200</v>
      </c>
      <c r="X177" s="640" t="s">
        <v>911</v>
      </c>
      <c r="Y177" s="640"/>
      <c r="Z177" s="680"/>
      <c r="AB177" s="747"/>
    </row>
    <row r="178" spans="1:28" s="745" customFormat="1" ht="19.7" customHeight="1">
      <c r="A178" s="2069" t="s">
        <v>646</v>
      </c>
      <c r="B178" s="2072" t="s">
        <v>788</v>
      </c>
      <c r="C178" s="2072" t="s">
        <v>118</v>
      </c>
      <c r="D178" s="2072" t="s">
        <v>5</v>
      </c>
      <c r="E178" s="2075" t="s">
        <v>789</v>
      </c>
      <c r="F178" s="2078" t="s">
        <v>790</v>
      </c>
      <c r="G178" s="2079"/>
      <c r="H178" s="2061" t="s">
        <v>862</v>
      </c>
      <c r="I178" s="2062"/>
      <c r="J178" s="2062"/>
      <c r="K178" s="2063"/>
      <c r="L178" s="2064" t="s">
        <v>863</v>
      </c>
      <c r="M178" s="1942" t="s">
        <v>646</v>
      </c>
      <c r="N178" s="1945" t="s">
        <v>788</v>
      </c>
      <c r="O178" s="1945" t="s">
        <v>118</v>
      </c>
      <c r="P178" s="1945" t="s">
        <v>5</v>
      </c>
      <c r="Q178" s="1948" t="s">
        <v>789</v>
      </c>
      <c r="R178" s="1951" t="s">
        <v>790</v>
      </c>
      <c r="S178" s="1952"/>
      <c r="T178" s="915"/>
      <c r="U178" s="915"/>
      <c r="V178" s="1927" t="s">
        <v>862</v>
      </c>
      <c r="W178" s="1928"/>
      <c r="X178" s="1928"/>
      <c r="Y178" s="1929"/>
      <c r="Z178" s="1930" t="s">
        <v>863</v>
      </c>
    </row>
    <row r="179" spans="1:28" s="745" customFormat="1" ht="19.7" customHeight="1">
      <c r="A179" s="2070"/>
      <c r="B179" s="2073"/>
      <c r="C179" s="2073"/>
      <c r="D179" s="2073"/>
      <c r="E179" s="2076"/>
      <c r="F179" s="2059" t="s">
        <v>650</v>
      </c>
      <c r="G179" s="2060"/>
      <c r="H179" s="2059" t="s">
        <v>122</v>
      </c>
      <c r="I179" s="2060"/>
      <c r="J179" s="2059" t="s">
        <v>651</v>
      </c>
      <c r="K179" s="2060"/>
      <c r="L179" s="2065"/>
      <c r="M179" s="1943"/>
      <c r="N179" s="1946"/>
      <c r="O179" s="1946"/>
      <c r="P179" s="1946"/>
      <c r="Q179" s="1949"/>
      <c r="R179" s="1933" t="s">
        <v>650</v>
      </c>
      <c r="S179" s="1934"/>
      <c r="T179" s="916"/>
      <c r="U179" s="916"/>
      <c r="V179" s="1933" t="s">
        <v>122</v>
      </c>
      <c r="W179" s="1934"/>
      <c r="X179" s="1935" t="s">
        <v>651</v>
      </c>
      <c r="Y179" s="1936"/>
      <c r="Z179" s="1931"/>
    </row>
    <row r="180" spans="1:28" ht="19.7" customHeight="1">
      <c r="A180" s="2071"/>
      <c r="B180" s="2074"/>
      <c r="C180" s="2074"/>
      <c r="D180" s="2074"/>
      <c r="E180" s="2077"/>
      <c r="F180" s="689" t="s">
        <v>4</v>
      </c>
      <c r="G180" s="689" t="s">
        <v>792</v>
      </c>
      <c r="H180" s="689" t="s">
        <v>4</v>
      </c>
      <c r="I180" s="689" t="s">
        <v>793</v>
      </c>
      <c r="J180" s="689"/>
      <c r="K180" s="689"/>
      <c r="L180" s="2066"/>
      <c r="M180" s="1944"/>
      <c r="N180" s="1947"/>
      <c r="O180" s="1947"/>
      <c r="P180" s="1947"/>
      <c r="Q180" s="1950"/>
      <c r="R180" s="690" t="s">
        <v>4</v>
      </c>
      <c r="S180" s="690" t="s">
        <v>792</v>
      </c>
      <c r="T180" s="690"/>
      <c r="U180" s="690"/>
      <c r="V180" s="690" t="s">
        <v>4</v>
      </c>
      <c r="W180" s="690" t="s">
        <v>793</v>
      </c>
      <c r="X180" s="690"/>
      <c r="Y180" s="690"/>
      <c r="Z180" s="1932"/>
    </row>
    <row r="181" spans="1:28" ht="19.7" customHeight="1">
      <c r="A181" s="779" t="s">
        <v>674</v>
      </c>
      <c r="B181" s="780"/>
      <c r="C181" s="780"/>
      <c r="D181" s="780"/>
      <c r="E181" s="781"/>
      <c r="F181" s="782"/>
      <c r="G181" s="782"/>
      <c r="H181" s="782"/>
      <c r="I181" s="782"/>
      <c r="J181" s="782"/>
      <c r="K181" s="782"/>
      <c r="L181" s="697" t="s">
        <v>675</v>
      </c>
      <c r="M181" s="865" t="s">
        <v>674</v>
      </c>
      <c r="N181" s="866"/>
      <c r="O181" s="866"/>
      <c r="P181" s="866"/>
      <c r="Q181" s="867"/>
      <c r="R181" s="868"/>
      <c r="S181" s="868"/>
      <c r="T181" s="868"/>
      <c r="U181" s="868"/>
      <c r="V181" s="868"/>
      <c r="W181" s="868"/>
      <c r="X181" s="868"/>
      <c r="Y181" s="868"/>
      <c r="Z181" s="869" t="s">
        <v>675</v>
      </c>
    </row>
    <row r="182" spans="1:28" ht="19.7" customHeight="1">
      <c r="A182" s="712" t="s">
        <v>143</v>
      </c>
      <c r="B182" s="720"/>
      <c r="C182" s="727"/>
      <c r="D182" s="722" t="s">
        <v>69</v>
      </c>
      <c r="E182" s="719">
        <f>SUM(G182,I182,K182)</f>
        <v>0</v>
      </c>
      <c r="F182" s="719">
        <v>308530</v>
      </c>
      <c r="G182" s="719">
        <f>TRUNC(C182*F182,0)</f>
        <v>0</v>
      </c>
      <c r="H182" s="719"/>
      <c r="I182" s="719">
        <f>TRUNC(C182*H182,0)</f>
        <v>0</v>
      </c>
      <c r="J182" s="719"/>
      <c r="K182" s="719">
        <f t="shared" ref="K182:K189" si="43">TRUNC(C182*J182,0)</f>
        <v>0</v>
      </c>
      <c r="L182" s="707"/>
      <c r="M182" s="870" t="s">
        <v>143</v>
      </c>
      <c r="N182" s="750"/>
      <c r="O182" s="751">
        <f>INT(2/W$177*1000)/1000</f>
        <v>0.01</v>
      </c>
      <c r="P182" s="752" t="s">
        <v>69</v>
      </c>
      <c r="Q182" s="753">
        <f>S182+W182+Y182</f>
        <v>3733</v>
      </c>
      <c r="R182" s="753">
        <f>단가표!E4</f>
        <v>373353</v>
      </c>
      <c r="S182" s="753">
        <f>TRUNC(R182*O182)</f>
        <v>3733</v>
      </c>
      <c r="T182" s="753"/>
      <c r="U182" s="753"/>
      <c r="V182" s="755"/>
      <c r="W182" s="755"/>
      <c r="X182" s="753"/>
      <c r="Y182" s="753"/>
      <c r="Z182" s="871"/>
      <c r="AA182" s="640" t="s">
        <v>1002</v>
      </c>
    </row>
    <row r="183" spans="1:28" ht="19.7" customHeight="1">
      <c r="A183" s="712" t="s">
        <v>144</v>
      </c>
      <c r="B183" s="720"/>
      <c r="C183" s="727"/>
      <c r="D183" s="722" t="s">
        <v>69</v>
      </c>
      <c r="E183" s="719">
        <f t="shared" ref="E183:E188" si="44">SUM(G183,I183,K183)</f>
        <v>0</v>
      </c>
      <c r="F183" s="719">
        <v>253985</v>
      </c>
      <c r="G183" s="719">
        <f>TRUNC(C183*F183,0)</f>
        <v>0</v>
      </c>
      <c r="H183" s="719"/>
      <c r="I183" s="719">
        <f>TRUNC(C183*H183,0)</f>
        <v>0</v>
      </c>
      <c r="J183" s="719"/>
      <c r="K183" s="719">
        <f t="shared" si="43"/>
        <v>0</v>
      </c>
      <c r="L183" s="711"/>
      <c r="M183" s="870" t="s">
        <v>144</v>
      </c>
      <c r="N183" s="750"/>
      <c r="O183" s="751">
        <f>INT(2/W$177*1000)/1000</f>
        <v>0.01</v>
      </c>
      <c r="P183" s="752" t="s">
        <v>69</v>
      </c>
      <c r="Q183" s="753">
        <f>S183+W183+Y183</f>
        <v>1812</v>
      </c>
      <c r="R183" s="753"/>
      <c r="S183" s="754"/>
      <c r="T183" s="754"/>
      <c r="U183" s="754"/>
      <c r="V183" s="755"/>
      <c r="W183" s="755"/>
      <c r="X183" s="753">
        <v>181293</v>
      </c>
      <c r="Y183" s="753">
        <f>TRUNC(O183*X183)</f>
        <v>1812</v>
      </c>
      <c r="Z183" s="756"/>
    </row>
    <row r="184" spans="1:28" ht="19.7" customHeight="1">
      <c r="A184" s="712" t="s">
        <v>136</v>
      </c>
      <c r="B184" s="759"/>
      <c r="C184" s="727">
        <v>5.0000000000000001E-3</v>
      </c>
      <c r="D184" s="722" t="s">
        <v>269</v>
      </c>
      <c r="E184" s="719">
        <f t="shared" si="44"/>
        <v>1158</v>
      </c>
      <c r="F184" s="719">
        <v>231775</v>
      </c>
      <c r="G184" s="719">
        <f t="shared" ref="G184:G199" si="45">TRUNC(C184*F184,0)</f>
        <v>1158</v>
      </c>
      <c r="H184" s="719"/>
      <c r="I184" s="719">
        <f t="shared" ref="I184:I199" si="46">TRUNC(C184*H184,0)</f>
        <v>0</v>
      </c>
      <c r="J184" s="719"/>
      <c r="K184" s="719">
        <f t="shared" si="43"/>
        <v>0</v>
      </c>
      <c r="L184" s="711"/>
      <c r="M184" s="870" t="s">
        <v>136</v>
      </c>
      <c r="N184" s="758"/>
      <c r="O184" s="751"/>
      <c r="P184" s="752"/>
      <c r="Q184" s="753"/>
      <c r="R184" s="755"/>
      <c r="S184" s="755"/>
      <c r="T184" s="755"/>
      <c r="U184" s="755"/>
      <c r="V184" s="755"/>
      <c r="W184" s="755"/>
      <c r="X184" s="755"/>
      <c r="Y184" s="755"/>
      <c r="Z184" s="756"/>
    </row>
    <row r="185" spans="1:28" ht="19.7" customHeight="1">
      <c r="A185" s="712" t="s">
        <v>242</v>
      </c>
      <c r="B185" s="716"/>
      <c r="C185" s="716"/>
      <c r="D185" s="718" t="s">
        <v>269</v>
      </c>
      <c r="E185" s="719">
        <f t="shared" si="44"/>
        <v>0</v>
      </c>
      <c r="F185" s="719">
        <v>182591</v>
      </c>
      <c r="G185" s="719">
        <f t="shared" si="45"/>
        <v>0</v>
      </c>
      <c r="H185" s="719"/>
      <c r="I185" s="719">
        <f t="shared" si="46"/>
        <v>0</v>
      </c>
      <c r="J185" s="719"/>
      <c r="K185" s="719">
        <f t="shared" si="43"/>
        <v>0</v>
      </c>
      <c r="L185" s="711"/>
      <c r="M185" s="870" t="s">
        <v>242</v>
      </c>
      <c r="Q185" s="640"/>
      <c r="Z185" s="756"/>
    </row>
    <row r="186" spans="1:28" ht="19.7" customHeight="1">
      <c r="A186" s="712" t="s">
        <v>224</v>
      </c>
      <c r="B186" s="716"/>
      <c r="C186" s="716">
        <v>1.2999999999999999E-2</v>
      </c>
      <c r="D186" s="718" t="s">
        <v>269</v>
      </c>
      <c r="E186" s="719">
        <f t="shared" si="44"/>
        <v>2530</v>
      </c>
      <c r="F186" s="719">
        <v>194638</v>
      </c>
      <c r="G186" s="719">
        <f t="shared" si="45"/>
        <v>2530</v>
      </c>
      <c r="H186" s="719"/>
      <c r="I186" s="719">
        <f t="shared" si="46"/>
        <v>0</v>
      </c>
      <c r="J186" s="719"/>
      <c r="K186" s="719">
        <f t="shared" si="43"/>
        <v>0</v>
      </c>
      <c r="L186" s="711"/>
      <c r="M186" s="870" t="s">
        <v>224</v>
      </c>
      <c r="Q186" s="640"/>
      <c r="Z186" s="756"/>
    </row>
    <row r="187" spans="1:28" ht="19.7" customHeight="1">
      <c r="A187" s="712" t="s">
        <v>902</v>
      </c>
      <c r="B187" s="716"/>
      <c r="C187" s="716"/>
      <c r="D187" s="718" t="s">
        <v>269</v>
      </c>
      <c r="E187" s="719">
        <f t="shared" si="44"/>
        <v>0</v>
      </c>
      <c r="F187" s="719">
        <v>169084</v>
      </c>
      <c r="G187" s="719">
        <f t="shared" si="45"/>
        <v>0</v>
      </c>
      <c r="H187" s="719"/>
      <c r="I187" s="719">
        <f t="shared" si="46"/>
        <v>0</v>
      </c>
      <c r="J187" s="719">
        <v>194812</v>
      </c>
      <c r="K187" s="719">
        <f t="shared" si="43"/>
        <v>0</v>
      </c>
      <c r="L187" s="711"/>
      <c r="M187" s="870" t="s">
        <v>145</v>
      </c>
      <c r="Q187" s="640"/>
      <c r="Z187" s="756"/>
    </row>
    <row r="188" spans="1:28" ht="19.7" customHeight="1">
      <c r="A188" s="712" t="s">
        <v>681</v>
      </c>
      <c r="B188" s="720"/>
      <c r="C188" s="720">
        <v>1.2999999999999999E-2</v>
      </c>
      <c r="D188" s="718" t="s">
        <v>269</v>
      </c>
      <c r="E188" s="719">
        <f t="shared" si="44"/>
        <v>2517</v>
      </c>
      <c r="F188" s="719"/>
      <c r="G188" s="719">
        <f t="shared" si="45"/>
        <v>0</v>
      </c>
      <c r="H188" s="719"/>
      <c r="I188" s="719">
        <f t="shared" si="46"/>
        <v>0</v>
      </c>
      <c r="J188" s="719">
        <v>193659</v>
      </c>
      <c r="K188" s="719">
        <f t="shared" si="43"/>
        <v>2517</v>
      </c>
      <c r="L188" s="711"/>
      <c r="M188" s="870" t="s">
        <v>681</v>
      </c>
      <c r="N188" s="750"/>
      <c r="O188" s="750"/>
      <c r="P188" s="752"/>
      <c r="Q188" s="753"/>
      <c r="R188" s="755"/>
      <c r="S188" s="755"/>
      <c r="T188" s="755"/>
      <c r="U188" s="755"/>
      <c r="V188" s="755"/>
      <c r="W188" s="755"/>
      <c r="X188" s="755"/>
      <c r="Y188" s="755"/>
      <c r="Z188" s="756"/>
    </row>
    <row r="189" spans="1:28" ht="19.7" customHeight="1">
      <c r="A189" s="712" t="s">
        <v>134</v>
      </c>
      <c r="B189" s="720"/>
      <c r="C189" s="720">
        <v>1.2999999999999999E-2</v>
      </c>
      <c r="D189" s="718" t="s">
        <v>269</v>
      </c>
      <c r="E189" s="719"/>
      <c r="F189" s="719"/>
      <c r="G189" s="719">
        <f t="shared" si="45"/>
        <v>0</v>
      </c>
      <c r="H189" s="719"/>
      <c r="I189" s="719">
        <f t="shared" si="46"/>
        <v>0</v>
      </c>
      <c r="J189" s="719">
        <v>181293</v>
      </c>
      <c r="K189" s="719">
        <f t="shared" si="43"/>
        <v>2356</v>
      </c>
      <c r="L189" s="711"/>
      <c r="M189" s="870" t="s">
        <v>134</v>
      </c>
      <c r="N189" s="750"/>
      <c r="O189" s="750"/>
      <c r="P189" s="752"/>
      <c r="Q189" s="754"/>
      <c r="R189" s="760"/>
      <c r="S189" s="760"/>
      <c r="T189" s="760"/>
      <c r="U189" s="760"/>
      <c r="V189" s="754"/>
      <c r="W189" s="760"/>
      <c r="X189" s="754"/>
      <c r="Y189" s="754"/>
      <c r="Z189" s="756"/>
    </row>
    <row r="190" spans="1:28" ht="19.7" customHeight="1">
      <c r="A190" s="712" t="s">
        <v>223</v>
      </c>
      <c r="B190" s="722"/>
      <c r="C190" s="720">
        <v>2.5000000000000001E-2</v>
      </c>
      <c r="D190" s="718" t="s">
        <v>269</v>
      </c>
      <c r="E190" s="719">
        <f t="shared" ref="E190:E197" si="47">SUM(G190,I190,K190)</f>
        <v>3612</v>
      </c>
      <c r="F190" s="719"/>
      <c r="G190" s="719">
        <f t="shared" si="45"/>
        <v>0</v>
      </c>
      <c r="H190" s="719"/>
      <c r="I190" s="719">
        <f t="shared" si="46"/>
        <v>0</v>
      </c>
      <c r="J190" s="719">
        <v>144481</v>
      </c>
      <c r="K190" s="719">
        <f t="shared" ref="K190:K199" si="48">TRUNC(C190*J190,0)</f>
        <v>3612</v>
      </c>
      <c r="L190" s="711"/>
      <c r="M190" s="870" t="s">
        <v>223</v>
      </c>
      <c r="N190" s="752"/>
      <c r="O190" s="750"/>
      <c r="P190" s="752"/>
      <c r="Q190" s="754"/>
      <c r="R190" s="760"/>
      <c r="S190" s="760"/>
      <c r="T190" s="760"/>
      <c r="U190" s="760"/>
      <c r="V190" s="754"/>
      <c r="W190" s="760"/>
      <c r="X190" s="754"/>
      <c r="Y190" s="754"/>
      <c r="Z190" s="756"/>
    </row>
    <row r="191" spans="1:28" ht="19.7" customHeight="1">
      <c r="A191" s="725" t="s">
        <v>682</v>
      </c>
      <c r="B191" s="722"/>
      <c r="C191" s="720"/>
      <c r="D191" s="722"/>
      <c r="E191" s="719">
        <f t="shared" si="47"/>
        <v>0</v>
      </c>
      <c r="F191" s="719"/>
      <c r="G191" s="719">
        <f t="shared" si="45"/>
        <v>0</v>
      </c>
      <c r="H191" s="719"/>
      <c r="I191" s="719">
        <f t="shared" si="46"/>
        <v>0</v>
      </c>
      <c r="J191" s="719"/>
      <c r="K191" s="719">
        <f t="shared" si="48"/>
        <v>0</v>
      </c>
      <c r="L191" s="711"/>
      <c r="M191" s="872" t="s">
        <v>682</v>
      </c>
      <c r="N191" s="752"/>
      <c r="O191" s="750"/>
      <c r="P191" s="752"/>
      <c r="Q191" s="754"/>
      <c r="R191" s="760"/>
      <c r="S191" s="760"/>
      <c r="T191" s="760"/>
      <c r="U191" s="760"/>
      <c r="V191" s="760"/>
      <c r="W191" s="760"/>
      <c r="X191" s="754"/>
      <c r="Y191" s="754"/>
      <c r="Z191" s="756"/>
    </row>
    <row r="192" spans="1:28" ht="19.7" customHeight="1">
      <c r="A192" s="712" t="s">
        <v>1003</v>
      </c>
      <c r="B192" s="722"/>
      <c r="C192" s="720">
        <v>2.5</v>
      </c>
      <c r="D192" s="722" t="s">
        <v>702</v>
      </c>
      <c r="E192" s="719">
        <f t="shared" si="47"/>
        <v>3685</v>
      </c>
      <c r="F192" s="719"/>
      <c r="G192" s="719">
        <f t="shared" si="45"/>
        <v>0</v>
      </c>
      <c r="H192" s="719">
        <f>$H$92</f>
        <v>1474.0454545454545</v>
      </c>
      <c r="I192" s="719">
        <f>TRUNC(C192*H192,0)</f>
        <v>3685</v>
      </c>
      <c r="J192" s="719"/>
      <c r="K192" s="719">
        <f t="shared" si="48"/>
        <v>0</v>
      </c>
      <c r="L192" s="711"/>
      <c r="M192" s="870"/>
      <c r="N192" s="752"/>
      <c r="O192" s="750"/>
      <c r="P192" s="752"/>
      <c r="Q192" s="754"/>
      <c r="R192" s="760"/>
      <c r="S192" s="760"/>
      <c r="T192" s="760"/>
      <c r="U192" s="760"/>
      <c r="V192" s="754"/>
      <c r="W192" s="760"/>
      <c r="X192" s="754"/>
      <c r="Y192" s="754"/>
      <c r="Z192" s="756"/>
    </row>
    <row r="193" spans="1:26" ht="19.7" customHeight="1">
      <c r="A193" s="712" t="s">
        <v>703</v>
      </c>
      <c r="B193" s="720"/>
      <c r="C193" s="720">
        <v>16</v>
      </c>
      <c r="D193" s="722" t="s">
        <v>135</v>
      </c>
      <c r="E193" s="719">
        <f t="shared" si="47"/>
        <v>589</v>
      </c>
      <c r="F193" s="719"/>
      <c r="G193" s="719">
        <f t="shared" si="45"/>
        <v>0</v>
      </c>
      <c r="H193" s="719">
        <f>I192</f>
        <v>3685</v>
      </c>
      <c r="I193" s="719">
        <f>TRUNC(C193%*H193,0)</f>
        <v>589</v>
      </c>
      <c r="J193" s="719"/>
      <c r="K193" s="719">
        <f t="shared" si="48"/>
        <v>0</v>
      </c>
      <c r="L193" s="711"/>
      <c r="M193" s="870"/>
      <c r="N193" s="750"/>
      <c r="O193" s="750"/>
      <c r="P193" s="752"/>
      <c r="Q193" s="753"/>
      <c r="R193" s="755"/>
      <c r="S193" s="755"/>
      <c r="T193" s="755"/>
      <c r="U193" s="755"/>
      <c r="V193" s="755"/>
      <c r="W193" s="755"/>
      <c r="X193" s="755"/>
      <c r="Y193" s="755"/>
      <c r="Z193" s="756"/>
    </row>
    <row r="194" spans="1:26" ht="19.7" customHeight="1">
      <c r="A194" s="712"/>
      <c r="B194" s="720"/>
      <c r="C194" s="720"/>
      <c r="D194" s="722"/>
      <c r="E194" s="719">
        <f t="shared" si="47"/>
        <v>0</v>
      </c>
      <c r="F194" s="719"/>
      <c r="G194" s="719">
        <f t="shared" si="45"/>
        <v>0</v>
      </c>
      <c r="H194" s="719"/>
      <c r="I194" s="719">
        <f t="shared" si="46"/>
        <v>0</v>
      </c>
      <c r="J194" s="719"/>
      <c r="K194" s="719">
        <f t="shared" si="48"/>
        <v>0</v>
      </c>
      <c r="L194" s="711"/>
      <c r="M194" s="870"/>
      <c r="N194" s="750"/>
      <c r="O194" s="750"/>
      <c r="P194" s="752"/>
      <c r="Q194" s="753"/>
      <c r="R194" s="755"/>
      <c r="S194" s="755"/>
      <c r="T194" s="755"/>
      <c r="U194" s="755"/>
      <c r="V194" s="755"/>
      <c r="W194" s="755"/>
      <c r="X194" s="755"/>
      <c r="Y194" s="755"/>
      <c r="Z194" s="756"/>
    </row>
    <row r="195" spans="1:26" ht="19.7" customHeight="1">
      <c r="A195" s="712"/>
      <c r="B195" s="720"/>
      <c r="C195" s="720"/>
      <c r="D195" s="722"/>
      <c r="E195" s="719">
        <f t="shared" si="47"/>
        <v>0</v>
      </c>
      <c r="F195" s="719"/>
      <c r="G195" s="719">
        <f t="shared" si="45"/>
        <v>0</v>
      </c>
      <c r="H195" s="719"/>
      <c r="I195" s="719">
        <f t="shared" si="46"/>
        <v>0</v>
      </c>
      <c r="J195" s="719"/>
      <c r="K195" s="719">
        <f t="shared" si="48"/>
        <v>0</v>
      </c>
      <c r="L195" s="711"/>
      <c r="M195" s="870"/>
      <c r="Q195" s="640"/>
      <c r="Z195" s="756"/>
    </row>
    <row r="196" spans="1:26" ht="19.7" customHeight="1">
      <c r="A196" s="725" t="s">
        <v>689</v>
      </c>
      <c r="B196" s="720"/>
      <c r="C196" s="720"/>
      <c r="D196" s="722"/>
      <c r="E196" s="719">
        <f t="shared" si="47"/>
        <v>0</v>
      </c>
      <c r="F196" s="719"/>
      <c r="G196" s="719">
        <f t="shared" si="45"/>
        <v>0</v>
      </c>
      <c r="H196" s="719"/>
      <c r="I196" s="719">
        <f t="shared" si="46"/>
        <v>0</v>
      </c>
      <c r="J196" s="719"/>
      <c r="K196" s="719">
        <f t="shared" si="48"/>
        <v>0</v>
      </c>
      <c r="L196" s="711"/>
      <c r="M196" s="872" t="s">
        <v>689</v>
      </c>
      <c r="Q196" s="640"/>
      <c r="Z196" s="756"/>
    </row>
    <row r="197" spans="1:26" ht="19.7" customHeight="1">
      <c r="A197" s="726" t="s">
        <v>1004</v>
      </c>
      <c r="B197" s="722"/>
      <c r="C197" s="727">
        <v>0.08</v>
      </c>
      <c r="D197" s="722" t="s">
        <v>741</v>
      </c>
      <c r="E197" s="719">
        <f t="shared" si="47"/>
        <v>0</v>
      </c>
      <c r="F197" s="719"/>
      <c r="G197" s="719">
        <f t="shared" si="45"/>
        <v>0</v>
      </c>
      <c r="H197" s="719"/>
      <c r="I197" s="719">
        <f t="shared" si="46"/>
        <v>0</v>
      </c>
      <c r="J197" s="719"/>
      <c r="K197" s="719">
        <f t="shared" si="48"/>
        <v>0</v>
      </c>
      <c r="L197" s="711"/>
      <c r="M197" s="761"/>
      <c r="N197" s="752" t="s">
        <v>927</v>
      </c>
      <c r="O197" s="751">
        <f>INT(1/W$177*1000)/1000</f>
        <v>5.0000000000000001E-3</v>
      </c>
      <c r="P197" s="752" t="s">
        <v>1005</v>
      </c>
      <c r="Q197" s="754">
        <f>S197+W197+Y197</f>
        <v>324</v>
      </c>
      <c r="R197" s="760"/>
      <c r="S197" s="760"/>
      <c r="T197" s="760"/>
      <c r="U197" s="760"/>
      <c r="V197" s="754"/>
      <c r="W197" s="760"/>
      <c r="X197" s="754">
        <v>64816</v>
      </c>
      <c r="Y197" s="754">
        <f>INT(O197*X197)</f>
        <v>324</v>
      </c>
      <c r="Z197" s="756"/>
    </row>
    <row r="198" spans="1:26" ht="19.7" customHeight="1">
      <c r="A198" s="726"/>
      <c r="B198" s="722"/>
      <c r="C198" s="727"/>
      <c r="D198" s="722"/>
      <c r="E198" s="719">
        <f>SUM(G198,I198,K198)</f>
        <v>0</v>
      </c>
      <c r="F198" s="719"/>
      <c r="G198" s="719">
        <f t="shared" si="45"/>
        <v>0</v>
      </c>
      <c r="H198" s="719"/>
      <c r="I198" s="719">
        <f t="shared" si="46"/>
        <v>0</v>
      </c>
      <c r="J198" s="719"/>
      <c r="K198" s="719">
        <f t="shared" si="48"/>
        <v>0</v>
      </c>
      <c r="L198" s="711"/>
      <c r="M198" s="762"/>
      <c r="N198" s="752" t="s">
        <v>928</v>
      </c>
      <c r="O198" s="751">
        <f>INT(1/W$177*1000)/1000</f>
        <v>5.0000000000000001E-3</v>
      </c>
      <c r="P198" s="752" t="s">
        <v>741</v>
      </c>
      <c r="Q198" s="754">
        <f>S198+W198+Y198</f>
        <v>432</v>
      </c>
      <c r="R198" s="760"/>
      <c r="S198" s="760"/>
      <c r="T198" s="760"/>
      <c r="U198" s="760"/>
      <c r="V198" s="760"/>
      <c r="W198" s="760"/>
      <c r="X198" s="754">
        <v>86424</v>
      </c>
      <c r="Y198" s="754">
        <f>INT(O198*X198)</f>
        <v>432</v>
      </c>
      <c r="Z198" s="756"/>
    </row>
    <row r="199" spans="1:26" ht="19.7" customHeight="1">
      <c r="A199" s="728"/>
      <c r="B199" s="729"/>
      <c r="C199" s="730"/>
      <c r="D199" s="729"/>
      <c r="E199" s="731">
        <f>SUM(G199,I199,K199)</f>
        <v>0</v>
      </c>
      <c r="F199" s="731"/>
      <c r="G199" s="731">
        <f t="shared" si="45"/>
        <v>0</v>
      </c>
      <c r="H199" s="731"/>
      <c r="I199" s="731">
        <f t="shared" si="46"/>
        <v>0</v>
      </c>
      <c r="J199" s="731"/>
      <c r="K199" s="731">
        <f t="shared" si="48"/>
        <v>0</v>
      </c>
      <c r="L199" s="732"/>
      <c r="M199" s="873"/>
      <c r="N199" s="767" t="s">
        <v>929</v>
      </c>
      <c r="O199" s="874">
        <f>INT(1/W$177*1000)/1000</f>
        <v>5.0000000000000001E-3</v>
      </c>
      <c r="P199" s="767" t="s">
        <v>1005</v>
      </c>
      <c r="Q199" s="770">
        <f>S199+W199+Y199</f>
        <v>244</v>
      </c>
      <c r="R199" s="794"/>
      <c r="S199" s="794"/>
      <c r="T199" s="794"/>
      <c r="U199" s="794"/>
      <c r="V199" s="770"/>
      <c r="W199" s="794"/>
      <c r="X199" s="770">
        <v>48824</v>
      </c>
      <c r="Y199" s="770">
        <f>INT(O199*X199)</f>
        <v>244</v>
      </c>
      <c r="Z199" s="771"/>
    </row>
    <row r="200" spans="1:26" ht="19.7" customHeight="1">
      <c r="A200" s="733" t="s">
        <v>795</v>
      </c>
      <c r="B200" s="734"/>
      <c r="C200" s="734"/>
      <c r="D200" s="735"/>
      <c r="E200" s="736">
        <f>G200+I200+K200</f>
        <v>16447</v>
      </c>
      <c r="F200" s="737"/>
      <c r="G200" s="736">
        <f>SUM(G182:G199)</f>
        <v>3688</v>
      </c>
      <c r="H200" s="737"/>
      <c r="I200" s="738">
        <f>SUM(I182:I199)</f>
        <v>4274</v>
      </c>
      <c r="J200" s="737"/>
      <c r="K200" s="736">
        <f>SUM(K182:K199)</f>
        <v>8485</v>
      </c>
      <c r="L200" s="739"/>
      <c r="M200" s="875" t="s">
        <v>795</v>
      </c>
      <c r="N200" s="876"/>
      <c r="O200" s="876"/>
      <c r="P200" s="877"/>
      <c r="Q200" s="878">
        <f>S200+W200+Y200</f>
        <v>6545</v>
      </c>
      <c r="R200" s="879"/>
      <c r="S200" s="878">
        <f>SUM(S182:S199)</f>
        <v>3733</v>
      </c>
      <c r="T200" s="878"/>
      <c r="U200" s="878"/>
      <c r="V200" s="879"/>
      <c r="W200" s="880">
        <f>SUM(W182:W199)</f>
        <v>0</v>
      </c>
      <c r="X200" s="879"/>
      <c r="Y200" s="878">
        <f>SUM(Y182:Y199)</f>
        <v>2812</v>
      </c>
      <c r="Z200" s="881"/>
    </row>
    <row r="201" spans="1:26" ht="19.7" customHeight="1">
      <c r="A201" s="681"/>
      <c r="B201" s="682"/>
      <c r="C201" s="682"/>
      <c r="D201" s="683"/>
      <c r="E201" s="2046" t="s">
        <v>1006</v>
      </c>
      <c r="F201" s="2046"/>
      <c r="G201" s="2046"/>
      <c r="H201" s="2046"/>
      <c r="I201" s="684"/>
      <c r="J201" s="684"/>
      <c r="K201" s="684"/>
      <c r="L201" s="685"/>
      <c r="M201" s="744" t="s">
        <v>1054</v>
      </c>
      <c r="Q201" s="1940" t="s">
        <v>998</v>
      </c>
      <c r="R201" s="1940"/>
      <c r="S201" s="1940"/>
      <c r="T201" s="1940"/>
      <c r="U201" s="1940"/>
      <c r="V201" s="1940"/>
    </row>
    <row r="202" spans="1:26" ht="19.7" customHeight="1">
      <c r="A202" s="746" t="s">
        <v>696</v>
      </c>
      <c r="B202" s="774" t="s">
        <v>1007</v>
      </c>
      <c r="C202" s="774"/>
      <c r="D202" s="774"/>
      <c r="E202" s="775"/>
      <c r="F202" s="775"/>
      <c r="G202" s="775"/>
      <c r="H202" s="775" t="s">
        <v>888</v>
      </c>
      <c r="I202" s="684"/>
      <c r="J202" s="684"/>
      <c r="K202" s="684"/>
      <c r="L202" s="685"/>
      <c r="M202" s="864"/>
      <c r="N202" s="639"/>
      <c r="O202" s="642"/>
      <c r="Q202" s="1941" t="s">
        <v>1001</v>
      </c>
      <c r="R202" s="1941"/>
      <c r="S202" s="1941"/>
      <c r="T202" s="1941"/>
      <c r="U202" s="1941"/>
      <c r="V202" s="1941"/>
    </row>
    <row r="203" spans="1:26" ht="19.7" customHeight="1">
      <c r="A203" s="2069" t="s">
        <v>646</v>
      </c>
      <c r="B203" s="2072" t="s">
        <v>788</v>
      </c>
      <c r="C203" s="2072" t="s">
        <v>118</v>
      </c>
      <c r="D203" s="2072" t="s">
        <v>5</v>
      </c>
      <c r="E203" s="2075" t="s">
        <v>789</v>
      </c>
      <c r="F203" s="2078" t="s">
        <v>790</v>
      </c>
      <c r="G203" s="2079"/>
      <c r="H203" s="2061" t="s">
        <v>862</v>
      </c>
      <c r="I203" s="2062"/>
      <c r="J203" s="2062"/>
      <c r="K203" s="2063"/>
      <c r="L203" s="2064" t="s">
        <v>863</v>
      </c>
      <c r="M203" s="1942" t="s">
        <v>646</v>
      </c>
      <c r="N203" s="1945" t="s">
        <v>788</v>
      </c>
      <c r="O203" s="1945" t="s">
        <v>118</v>
      </c>
      <c r="P203" s="1945" t="s">
        <v>5</v>
      </c>
      <c r="Q203" s="1948" t="s">
        <v>789</v>
      </c>
      <c r="R203" s="1951" t="s">
        <v>790</v>
      </c>
      <c r="S203" s="1952"/>
      <c r="T203" s="2202" t="s">
        <v>1052</v>
      </c>
      <c r="U203" s="2203"/>
      <c r="V203" s="2203"/>
      <c r="W203" s="2203"/>
      <c r="X203" s="2203"/>
      <c r="Y203" s="2204"/>
      <c r="Z203" s="1930" t="s">
        <v>863</v>
      </c>
    </row>
    <row r="204" spans="1:26" ht="19.7" customHeight="1">
      <c r="A204" s="2070"/>
      <c r="B204" s="2073"/>
      <c r="C204" s="2073"/>
      <c r="D204" s="2073"/>
      <c r="E204" s="2076"/>
      <c r="F204" s="2059" t="s">
        <v>650</v>
      </c>
      <c r="G204" s="2060"/>
      <c r="H204" s="2059" t="s">
        <v>122</v>
      </c>
      <c r="I204" s="2060"/>
      <c r="J204" s="2059" t="s">
        <v>651</v>
      </c>
      <c r="K204" s="2060"/>
      <c r="L204" s="2065"/>
      <c r="M204" s="1943"/>
      <c r="N204" s="1946"/>
      <c r="O204" s="1946"/>
      <c r="P204" s="1946"/>
      <c r="Q204" s="1949"/>
      <c r="R204" s="1933" t="s">
        <v>650</v>
      </c>
      <c r="S204" s="1934"/>
      <c r="T204" s="2205" t="s">
        <v>1047</v>
      </c>
      <c r="U204" s="2206"/>
      <c r="V204" s="2207" t="s">
        <v>122</v>
      </c>
      <c r="W204" s="2208"/>
      <c r="X204" s="2209" t="s">
        <v>651</v>
      </c>
      <c r="Y204" s="2210"/>
      <c r="Z204" s="1931"/>
    </row>
    <row r="205" spans="1:26" ht="19.7" customHeight="1">
      <c r="A205" s="2071"/>
      <c r="B205" s="2074"/>
      <c r="C205" s="2074"/>
      <c r="D205" s="2074"/>
      <c r="E205" s="2077"/>
      <c r="F205" s="689" t="s">
        <v>4</v>
      </c>
      <c r="G205" s="689" t="s">
        <v>792</v>
      </c>
      <c r="H205" s="689" t="s">
        <v>4</v>
      </c>
      <c r="I205" s="689" t="s">
        <v>793</v>
      </c>
      <c r="J205" s="689"/>
      <c r="K205" s="689"/>
      <c r="L205" s="2066"/>
      <c r="M205" s="1944"/>
      <c r="N205" s="1947"/>
      <c r="O205" s="1947"/>
      <c r="P205" s="1947"/>
      <c r="Q205" s="1950"/>
      <c r="R205" s="690" t="s">
        <v>4</v>
      </c>
      <c r="S205" s="690" t="s">
        <v>792</v>
      </c>
      <c r="T205" s="690" t="s">
        <v>1048</v>
      </c>
      <c r="U205" s="690" t="s">
        <v>1051</v>
      </c>
      <c r="V205" s="690" t="s">
        <v>4</v>
      </c>
      <c r="W205" s="690" t="s">
        <v>793</v>
      </c>
      <c r="X205" s="690" t="s">
        <v>1048</v>
      </c>
      <c r="Y205" s="690" t="s">
        <v>1051</v>
      </c>
      <c r="Z205" s="1932"/>
    </row>
    <row r="206" spans="1:26" ht="19.7" customHeight="1">
      <c r="A206" s="712" t="s">
        <v>143</v>
      </c>
      <c r="B206" s="720"/>
      <c r="C206" s="727"/>
      <c r="D206" s="722" t="s">
        <v>69</v>
      </c>
      <c r="E206" s="719">
        <f>SUM(G206,I206,K206)</f>
        <v>0</v>
      </c>
      <c r="F206" s="719">
        <v>308530</v>
      </c>
      <c r="G206" s="719">
        <f>TRUNC(C206*F206,0)</f>
        <v>0</v>
      </c>
      <c r="H206" s="719"/>
      <c r="I206" s="719">
        <f>TRUNC(C206*H206,0)</f>
        <v>0</v>
      </c>
      <c r="J206" s="719"/>
      <c r="K206" s="719">
        <f>TRUNC(C206*J206,0)</f>
        <v>0</v>
      </c>
      <c r="L206" s="707"/>
      <c r="M206" s="870" t="s">
        <v>143</v>
      </c>
      <c r="N206" s="750"/>
      <c r="O206" s="751">
        <f>0.025*AN8</f>
        <v>1.6900000000000002E-2</v>
      </c>
      <c r="P206" s="752" t="s">
        <v>69</v>
      </c>
      <c r="Q206" s="882">
        <f>SUM(S206,W206,Y206)</f>
        <v>6309</v>
      </c>
      <c r="R206" s="882">
        <f>단가표!E4</f>
        <v>373353</v>
      </c>
      <c r="S206" s="882">
        <f>TRUNC(O206*R206,0)</f>
        <v>6309</v>
      </c>
      <c r="T206" s="882"/>
      <c r="U206" s="882"/>
      <c r="V206" s="882"/>
      <c r="W206" s="882">
        <f>TRUNC(O206*V206,0)</f>
        <v>0</v>
      </c>
      <c r="X206" s="882"/>
      <c r="Y206" s="882">
        <f>TRUNC(O206*X206,0)</f>
        <v>0</v>
      </c>
      <c r="Z206" s="871" t="s">
        <v>1008</v>
      </c>
    </row>
    <row r="207" spans="1:26" ht="19.7" customHeight="1">
      <c r="A207" s="712" t="s">
        <v>144</v>
      </c>
      <c r="B207" s="720"/>
      <c r="C207" s="727"/>
      <c r="D207" s="722" t="s">
        <v>69</v>
      </c>
      <c r="E207" s="719">
        <f>SUM(G207,I207,K207)</f>
        <v>0</v>
      </c>
      <c r="F207" s="719">
        <v>253985</v>
      </c>
      <c r="G207" s="719">
        <f>TRUNC(C207*F207,0)</f>
        <v>0</v>
      </c>
      <c r="H207" s="719"/>
      <c r="I207" s="719">
        <f>TRUNC(C207*H207,0)</f>
        <v>0</v>
      </c>
      <c r="J207" s="719"/>
      <c r="K207" s="719">
        <f>TRUNC(C207*J207,0)</f>
        <v>0</v>
      </c>
      <c r="L207" s="711"/>
      <c r="M207" s="870" t="s">
        <v>144</v>
      </c>
      <c r="N207" s="750"/>
      <c r="O207" s="751">
        <f>0.03*AN8</f>
        <v>2.0279999999999999E-2</v>
      </c>
      <c r="P207" s="752" t="s">
        <v>69</v>
      </c>
      <c r="Q207" s="882">
        <f t="shared" ref="Q207:Q215" si="49">SUM(S207,W207,Y207)</f>
        <v>6304</v>
      </c>
      <c r="R207" s="882">
        <f>단가표!E5</f>
        <v>310884</v>
      </c>
      <c r="S207" s="882">
        <f>TRUNC(O207*R207,0)</f>
        <v>6304</v>
      </c>
      <c r="T207" s="882"/>
      <c r="U207" s="882"/>
      <c r="V207" s="882"/>
      <c r="W207" s="882">
        <f>TRUNC(O207*V207,0)</f>
        <v>0</v>
      </c>
      <c r="X207" s="882"/>
      <c r="Y207" s="882">
        <f>TRUNC(O207*X207,0)</f>
        <v>0</v>
      </c>
      <c r="Z207" s="756"/>
    </row>
    <row r="208" spans="1:26" ht="19.7" customHeight="1">
      <c r="A208" s="712" t="s">
        <v>136</v>
      </c>
      <c r="B208" s="759"/>
      <c r="C208" s="727"/>
      <c r="D208" s="722" t="s">
        <v>269</v>
      </c>
      <c r="E208" s="719">
        <f>SUM(G208,I208,K208)</f>
        <v>0</v>
      </c>
      <c r="F208" s="719">
        <v>231775</v>
      </c>
      <c r="G208" s="719">
        <f t="shared" ref="G208:G224" si="50">TRUNC(C208*F208,0)</f>
        <v>0</v>
      </c>
      <c r="H208" s="719"/>
      <c r="I208" s="719">
        <f t="shared" ref="I208:I224" si="51">TRUNC(C208*H208,0)</f>
        <v>0</v>
      </c>
      <c r="J208" s="719"/>
      <c r="K208" s="719">
        <f>TRUNC(C208*J208,0)</f>
        <v>0</v>
      </c>
      <c r="L208" s="711"/>
      <c r="M208" s="870" t="s">
        <v>136</v>
      </c>
      <c r="N208" s="758"/>
      <c r="O208" s="751">
        <f>0.05*AN8</f>
        <v>3.3800000000000004E-2</v>
      </c>
      <c r="P208" s="752" t="s">
        <v>269</v>
      </c>
      <c r="Q208" s="882">
        <f t="shared" si="49"/>
        <v>9975</v>
      </c>
      <c r="R208" s="882">
        <f>단가표!E6</f>
        <v>295138</v>
      </c>
      <c r="S208" s="882">
        <f t="shared" ref="S208:S215" si="52">TRUNC(O208*R208,0)</f>
        <v>9975</v>
      </c>
      <c r="T208" s="882"/>
      <c r="U208" s="882"/>
      <c r="V208" s="882"/>
      <c r="W208" s="882">
        <f t="shared" ref="W208:W215" si="53">TRUNC(O208*V208,0)</f>
        <v>0</v>
      </c>
      <c r="X208" s="882"/>
      <c r="Y208" s="882">
        <f t="shared" ref="Y208:Y224" si="54">TRUNC(O208*X208,0)</f>
        <v>0</v>
      </c>
      <c r="Z208" s="756"/>
    </row>
    <row r="209" spans="1:39" ht="19.7" customHeight="1">
      <c r="A209" s="712" t="s">
        <v>242</v>
      </c>
      <c r="B209" s="716"/>
      <c r="C209" s="716"/>
      <c r="D209" s="718" t="s">
        <v>269</v>
      </c>
      <c r="E209" s="719">
        <f>SUM(G209,I209,K209)</f>
        <v>0</v>
      </c>
      <c r="F209" s="719">
        <v>182591</v>
      </c>
      <c r="G209" s="719">
        <f t="shared" si="50"/>
        <v>0</v>
      </c>
      <c r="H209" s="719"/>
      <c r="I209" s="719">
        <f t="shared" si="51"/>
        <v>0</v>
      </c>
      <c r="J209" s="719"/>
      <c r="K209" s="719">
        <f>TRUNC(C209*J209,0)</f>
        <v>0</v>
      </c>
      <c r="L209" s="711"/>
      <c r="M209" s="870" t="s">
        <v>242</v>
      </c>
      <c r="O209" s="640">
        <f>0.01*AN8</f>
        <v>6.7600000000000004E-3</v>
      </c>
      <c r="P209" s="679" t="s">
        <v>269</v>
      </c>
      <c r="Q209" s="882">
        <f t="shared" si="49"/>
        <v>1591</v>
      </c>
      <c r="R209" s="882">
        <f>단가표!E7</f>
        <v>235459</v>
      </c>
      <c r="S209" s="882">
        <f t="shared" si="52"/>
        <v>1591</v>
      </c>
      <c r="T209" s="882"/>
      <c r="U209" s="882"/>
      <c r="V209" s="882"/>
      <c r="W209" s="882">
        <f t="shared" si="53"/>
        <v>0</v>
      </c>
      <c r="X209" s="882"/>
      <c r="Y209" s="882">
        <f t="shared" si="54"/>
        <v>0</v>
      </c>
      <c r="Z209" s="756"/>
    </row>
    <row r="210" spans="1:39" ht="19.7" customHeight="1">
      <c r="A210" s="712" t="s">
        <v>134</v>
      </c>
      <c r="B210" s="720"/>
      <c r="C210" s="883"/>
      <c r="D210" s="722" t="s">
        <v>269</v>
      </c>
      <c r="E210" s="719"/>
      <c r="F210" s="719"/>
      <c r="G210" s="719">
        <f t="shared" si="50"/>
        <v>0</v>
      </c>
      <c r="H210" s="719"/>
      <c r="I210" s="719">
        <f t="shared" si="51"/>
        <v>0</v>
      </c>
      <c r="J210" s="719">
        <v>181293</v>
      </c>
      <c r="K210" s="719">
        <f>TRUNC(C210*J210,0)</f>
        <v>0</v>
      </c>
      <c r="L210" s="711"/>
      <c r="M210" s="870" t="s">
        <v>134</v>
      </c>
      <c r="N210" s="750"/>
      <c r="O210" s="750">
        <f>0.01*AN8</f>
        <v>6.7600000000000004E-3</v>
      </c>
      <c r="P210" s="752" t="s">
        <v>269</v>
      </c>
      <c r="Q210" s="882">
        <f t="shared" si="49"/>
        <v>0</v>
      </c>
      <c r="R210" s="882"/>
      <c r="S210" s="882">
        <f t="shared" si="52"/>
        <v>0</v>
      </c>
      <c r="T210" s="882">
        <f>단가표!E14</f>
        <v>226122</v>
      </c>
      <c r="U210" s="882">
        <f>TRUNC(O210*T210,0)</f>
        <v>1528</v>
      </c>
      <c r="V210" s="882"/>
      <c r="W210" s="882">
        <f t="shared" si="53"/>
        <v>0</v>
      </c>
      <c r="X210" s="882"/>
      <c r="Y210" s="882">
        <f t="shared" si="54"/>
        <v>0</v>
      </c>
      <c r="Z210" s="756"/>
    </row>
    <row r="211" spans="1:39" ht="19.7" customHeight="1">
      <c r="A211" s="712" t="s">
        <v>1003</v>
      </c>
      <c r="B211" s="722"/>
      <c r="C211" s="720">
        <v>30.6</v>
      </c>
      <c r="D211" s="722" t="s">
        <v>702</v>
      </c>
      <c r="E211" s="719">
        <f>SUM(G211,I211,K211)</f>
        <v>45105</v>
      </c>
      <c r="F211" s="719"/>
      <c r="G211" s="719">
        <f t="shared" si="50"/>
        <v>0</v>
      </c>
      <c r="H211" s="719">
        <f>$H$92</f>
        <v>1474.0454545454545</v>
      </c>
      <c r="I211" s="719">
        <f>TRUNC(C211*H211,0)</f>
        <v>45105</v>
      </c>
      <c r="J211" s="719"/>
      <c r="K211" s="719">
        <f t="shared" ref="K211:K224" si="55">TRUNC(C211*J211,0)</f>
        <v>0</v>
      </c>
      <c r="L211" s="711"/>
      <c r="M211" s="870" t="s">
        <v>931</v>
      </c>
      <c r="N211" s="752"/>
      <c r="O211" s="750">
        <v>7.4999999999999997E-2</v>
      </c>
      <c r="P211" s="752" t="s">
        <v>702</v>
      </c>
      <c r="Q211" s="882">
        <f t="shared" si="49"/>
        <v>118</v>
      </c>
      <c r="R211" s="882"/>
      <c r="S211" s="882">
        <f t="shared" si="52"/>
        <v>0</v>
      </c>
      <c r="T211" s="882"/>
      <c r="U211" s="882"/>
      <c r="V211" s="882">
        <v>1576</v>
      </c>
      <c r="W211" s="882">
        <f t="shared" si="53"/>
        <v>118</v>
      </c>
      <c r="X211" s="882"/>
      <c r="Y211" s="882">
        <f t="shared" si="54"/>
        <v>0</v>
      </c>
      <c r="Z211" s="756"/>
    </row>
    <row r="212" spans="1:39" ht="19.7" customHeight="1">
      <c r="A212" s="712" t="s">
        <v>703</v>
      </c>
      <c r="B212" s="720"/>
      <c r="C212" s="720">
        <v>20</v>
      </c>
      <c r="D212" s="722" t="s">
        <v>135</v>
      </c>
      <c r="E212" s="719">
        <f>SUM(G212,I212,K212)</f>
        <v>9021</v>
      </c>
      <c r="F212" s="719"/>
      <c r="G212" s="719">
        <f t="shared" si="50"/>
        <v>0</v>
      </c>
      <c r="H212" s="719">
        <f>I211</f>
        <v>45105</v>
      </c>
      <c r="I212" s="719">
        <f>TRUNC(C212%*H212,0)</f>
        <v>9021</v>
      </c>
      <c r="J212" s="719"/>
      <c r="K212" s="719">
        <f t="shared" si="55"/>
        <v>0</v>
      </c>
      <c r="L212" s="711"/>
      <c r="M212" s="870" t="s">
        <v>1009</v>
      </c>
      <c r="N212" s="750" t="s">
        <v>1010</v>
      </c>
      <c r="O212" s="750">
        <v>5.0000000000000001E-3</v>
      </c>
      <c r="P212" s="752" t="s">
        <v>270</v>
      </c>
      <c r="Q212" s="882">
        <f t="shared" si="49"/>
        <v>23</v>
      </c>
      <c r="R212" s="882"/>
      <c r="S212" s="882">
        <f t="shared" si="52"/>
        <v>0</v>
      </c>
      <c r="T212" s="882"/>
      <c r="U212" s="882"/>
      <c r="V212" s="882">
        <f>단가표!E25</f>
        <v>4700</v>
      </c>
      <c r="W212" s="882">
        <f t="shared" si="53"/>
        <v>23</v>
      </c>
      <c r="X212" s="882"/>
      <c r="Y212" s="882">
        <f t="shared" si="54"/>
        <v>0</v>
      </c>
      <c r="Z212" s="756"/>
    </row>
    <row r="213" spans="1:39" ht="19.7" customHeight="1">
      <c r="A213" s="712"/>
      <c r="B213" s="720"/>
      <c r="C213" s="720"/>
      <c r="D213" s="722"/>
      <c r="E213" s="719">
        <f>SUM(G213,I213,K213)</f>
        <v>0</v>
      </c>
      <c r="F213" s="719"/>
      <c r="G213" s="719">
        <f t="shared" si="50"/>
        <v>0</v>
      </c>
      <c r="H213" s="719"/>
      <c r="I213" s="719">
        <f t="shared" si="51"/>
        <v>0</v>
      </c>
      <c r="J213" s="719"/>
      <c r="K213" s="719">
        <f t="shared" si="55"/>
        <v>0</v>
      </c>
      <c r="L213" s="711"/>
      <c r="M213" s="870" t="s">
        <v>1011</v>
      </c>
      <c r="N213" s="750" t="s">
        <v>1012</v>
      </c>
      <c r="O213" s="750">
        <v>5.0000000000000001E-3</v>
      </c>
      <c r="P213" s="752" t="s">
        <v>270</v>
      </c>
      <c r="Q213" s="882">
        <f t="shared" si="49"/>
        <v>8</v>
      </c>
      <c r="R213" s="882"/>
      <c r="S213" s="882">
        <f t="shared" si="52"/>
        <v>0</v>
      </c>
      <c r="T213" s="882"/>
      <c r="U213" s="882"/>
      <c r="V213" s="882">
        <f>단가표!E26</f>
        <v>1600</v>
      </c>
      <c r="W213" s="882">
        <f t="shared" si="53"/>
        <v>8</v>
      </c>
      <c r="X213" s="882"/>
      <c r="Y213" s="882">
        <f t="shared" si="54"/>
        <v>0</v>
      </c>
      <c r="Z213" s="756"/>
    </row>
    <row r="214" spans="1:39" ht="19.7" customHeight="1">
      <c r="A214" s="712"/>
      <c r="B214" s="720"/>
      <c r="C214" s="720"/>
      <c r="D214" s="722"/>
      <c r="E214" s="719">
        <f>SUM(G214,I214,K214)</f>
        <v>0</v>
      </c>
      <c r="F214" s="719"/>
      <c r="G214" s="719">
        <f t="shared" si="50"/>
        <v>0</v>
      </c>
      <c r="H214" s="719"/>
      <c r="I214" s="719">
        <f t="shared" si="51"/>
        <v>0</v>
      </c>
      <c r="J214" s="719"/>
      <c r="K214" s="719">
        <f t="shared" si="55"/>
        <v>0</v>
      </c>
      <c r="L214" s="711"/>
      <c r="M214" s="870" t="s">
        <v>1013</v>
      </c>
      <c r="N214" s="750" t="s">
        <v>1014</v>
      </c>
      <c r="O214" s="750">
        <v>5.0000000000000001E-3</v>
      </c>
      <c r="P214" s="752" t="s">
        <v>270</v>
      </c>
      <c r="Q214" s="882">
        <f t="shared" si="49"/>
        <v>7</v>
      </c>
      <c r="R214" s="882"/>
      <c r="S214" s="882">
        <f t="shared" si="52"/>
        <v>0</v>
      </c>
      <c r="T214" s="882"/>
      <c r="U214" s="882"/>
      <c r="V214" s="882">
        <f>단가표!E27</f>
        <v>1500</v>
      </c>
      <c r="W214" s="882">
        <f t="shared" si="53"/>
        <v>7</v>
      </c>
      <c r="X214" s="882"/>
      <c r="Y214" s="882">
        <f t="shared" si="54"/>
        <v>0</v>
      </c>
      <c r="Z214" s="756"/>
    </row>
    <row r="215" spans="1:39" ht="19.7" customHeight="1">
      <c r="A215" s="726" t="s">
        <v>905</v>
      </c>
      <c r="B215" s="722"/>
      <c r="C215" s="792">
        <v>6</v>
      </c>
      <c r="D215" s="722" t="s">
        <v>706</v>
      </c>
      <c r="E215" s="719">
        <f>SUM(G215,I215,K215)</f>
        <v>0</v>
      </c>
      <c r="F215" s="719"/>
      <c r="G215" s="719">
        <f t="shared" si="50"/>
        <v>0</v>
      </c>
      <c r="H215" s="719"/>
      <c r="I215" s="719">
        <f t="shared" si="51"/>
        <v>0</v>
      </c>
      <c r="J215" s="719"/>
      <c r="K215" s="719">
        <f t="shared" si="55"/>
        <v>0</v>
      </c>
      <c r="L215" s="711"/>
      <c r="M215" s="884" t="s">
        <v>1015</v>
      </c>
      <c r="N215" s="752"/>
      <c r="O215" s="751">
        <v>5.0000000000000001E-3</v>
      </c>
      <c r="P215" s="752" t="s">
        <v>741</v>
      </c>
      <c r="Q215" s="882">
        <f t="shared" si="49"/>
        <v>1000</v>
      </c>
      <c r="R215" s="882"/>
      <c r="S215" s="882">
        <f t="shared" si="52"/>
        <v>0</v>
      </c>
      <c r="T215" s="882"/>
      <c r="U215" s="882"/>
      <c r="V215" s="882"/>
      <c r="W215" s="882">
        <f t="shared" si="53"/>
        <v>0</v>
      </c>
      <c r="X215" s="882">
        <f>단가표!I45+단가표!J45+단가표!K45</f>
        <v>200064</v>
      </c>
      <c r="Y215" s="882">
        <f t="shared" si="54"/>
        <v>1000</v>
      </c>
      <c r="Z215" s="756"/>
    </row>
    <row r="216" spans="1:39" ht="19.7" customHeight="1">
      <c r="A216" s="726"/>
      <c r="B216" s="722"/>
      <c r="C216" s="792"/>
      <c r="D216" s="722"/>
      <c r="E216" s="719"/>
      <c r="F216" s="719"/>
      <c r="G216" s="719"/>
      <c r="H216" s="719"/>
      <c r="I216" s="719"/>
      <c r="J216" s="719"/>
      <c r="K216" s="719"/>
      <c r="L216" s="711"/>
      <c r="M216" s="884"/>
      <c r="N216" s="752"/>
      <c r="O216" s="751"/>
      <c r="P216" s="752"/>
      <c r="Q216" s="882"/>
      <c r="R216" s="882"/>
      <c r="S216" s="882"/>
      <c r="T216" s="882"/>
      <c r="U216" s="882"/>
      <c r="V216" s="882"/>
      <c r="W216" s="882"/>
      <c r="X216" s="882"/>
      <c r="Y216" s="882"/>
      <c r="Z216" s="756"/>
    </row>
    <row r="217" spans="1:39" ht="19.7" customHeight="1">
      <c r="A217" s="726"/>
      <c r="B217" s="722"/>
      <c r="C217" s="792"/>
      <c r="D217" s="722"/>
      <c r="E217" s="719"/>
      <c r="F217" s="719"/>
      <c r="G217" s="719"/>
      <c r="H217" s="719"/>
      <c r="I217" s="719"/>
      <c r="J217" s="719"/>
      <c r="K217" s="719"/>
      <c r="L217" s="711"/>
      <c r="M217" s="884"/>
      <c r="N217" s="752"/>
      <c r="O217" s="751"/>
      <c r="P217" s="752"/>
      <c r="Q217" s="882"/>
      <c r="R217" s="882"/>
      <c r="S217" s="882"/>
      <c r="T217" s="882"/>
      <c r="U217" s="882"/>
      <c r="V217" s="882"/>
      <c r="W217" s="882"/>
      <c r="X217" s="882"/>
      <c r="Y217" s="882"/>
      <c r="Z217" s="756"/>
    </row>
    <row r="218" spans="1:39" ht="19.7" customHeight="1">
      <c r="A218" s="726"/>
      <c r="B218" s="722"/>
      <c r="C218" s="792"/>
      <c r="D218" s="722"/>
      <c r="E218" s="719"/>
      <c r="F218" s="719"/>
      <c r="G218" s="719"/>
      <c r="H218" s="719"/>
      <c r="I218" s="719"/>
      <c r="J218" s="719"/>
      <c r="K218" s="719"/>
      <c r="L218" s="711"/>
      <c r="M218" s="884"/>
      <c r="N218" s="752"/>
      <c r="O218" s="751"/>
      <c r="P218" s="752"/>
      <c r="Q218" s="882"/>
      <c r="R218" s="882"/>
      <c r="S218" s="882"/>
      <c r="T218" s="882"/>
      <c r="U218" s="882"/>
      <c r="V218" s="882"/>
      <c r="W218" s="882"/>
      <c r="X218" s="882"/>
      <c r="Y218" s="882"/>
      <c r="Z218" s="756"/>
    </row>
    <row r="219" spans="1:39" ht="19.7" customHeight="1">
      <c r="A219" s="726"/>
      <c r="B219" s="722"/>
      <c r="C219" s="792"/>
      <c r="D219" s="722"/>
      <c r="E219" s="719"/>
      <c r="F219" s="719"/>
      <c r="G219" s="719"/>
      <c r="H219" s="719"/>
      <c r="I219" s="719"/>
      <c r="J219" s="719"/>
      <c r="K219" s="719"/>
      <c r="L219" s="711"/>
      <c r="M219" s="884"/>
      <c r="N219" s="752"/>
      <c r="O219" s="751"/>
      <c r="P219" s="752"/>
      <c r="Q219" s="882"/>
      <c r="R219" s="882"/>
      <c r="S219" s="882"/>
      <c r="T219" s="882"/>
      <c r="U219" s="882"/>
      <c r="V219" s="882"/>
      <c r="W219" s="882"/>
      <c r="X219" s="882"/>
      <c r="Y219" s="882"/>
      <c r="Z219" s="756"/>
      <c r="AM219" s="640" t="s">
        <v>1016</v>
      </c>
    </row>
    <row r="220" spans="1:39" ht="19.7" customHeight="1">
      <c r="A220" s="726"/>
      <c r="B220" s="722"/>
      <c r="C220" s="792"/>
      <c r="D220" s="722"/>
      <c r="E220" s="719"/>
      <c r="F220" s="719"/>
      <c r="G220" s="719"/>
      <c r="H220" s="719"/>
      <c r="I220" s="719"/>
      <c r="J220" s="719"/>
      <c r="K220" s="719"/>
      <c r="L220" s="711"/>
      <c r="M220" s="884"/>
      <c r="N220" s="752"/>
      <c r="O220" s="751"/>
      <c r="P220" s="752"/>
      <c r="Q220" s="882"/>
      <c r="R220" s="882"/>
      <c r="S220" s="882"/>
      <c r="T220" s="882"/>
      <c r="U220" s="882"/>
      <c r="V220" s="882"/>
      <c r="W220" s="882"/>
      <c r="X220" s="882"/>
      <c r="Y220" s="882"/>
      <c r="Z220" s="756"/>
    </row>
    <row r="221" spans="1:39" ht="19.7" customHeight="1">
      <c r="A221" s="726"/>
      <c r="B221" s="722"/>
      <c r="C221" s="792"/>
      <c r="D221" s="722"/>
      <c r="E221" s="719"/>
      <c r="F221" s="719"/>
      <c r="G221" s="719"/>
      <c r="H221" s="719"/>
      <c r="I221" s="719"/>
      <c r="J221" s="719"/>
      <c r="K221" s="719"/>
      <c r="L221" s="711"/>
      <c r="M221" s="884"/>
      <c r="N221" s="752"/>
      <c r="O221" s="751"/>
      <c r="P221" s="752"/>
      <c r="Q221" s="882"/>
      <c r="R221" s="882"/>
      <c r="S221" s="882"/>
      <c r="T221" s="882"/>
      <c r="U221" s="882"/>
      <c r="V221" s="882"/>
      <c r="W221" s="882"/>
      <c r="X221" s="882"/>
      <c r="Y221" s="882"/>
      <c r="Z221" s="756"/>
    </row>
    <row r="222" spans="1:39" ht="19.7" customHeight="1">
      <c r="A222" s="726"/>
      <c r="B222" s="722"/>
      <c r="C222" s="792"/>
      <c r="D222" s="722"/>
      <c r="E222" s="719"/>
      <c r="F222" s="719"/>
      <c r="G222" s="719"/>
      <c r="H222" s="719"/>
      <c r="I222" s="719"/>
      <c r="J222" s="719"/>
      <c r="K222" s="719"/>
      <c r="L222" s="711"/>
      <c r="M222" s="884"/>
      <c r="N222" s="752"/>
      <c r="O222" s="751"/>
      <c r="P222" s="752"/>
      <c r="Q222" s="882"/>
      <c r="R222" s="882"/>
      <c r="S222" s="882"/>
      <c r="T222" s="882"/>
      <c r="U222" s="882"/>
      <c r="V222" s="882"/>
      <c r="W222" s="882"/>
      <c r="X222" s="882"/>
      <c r="Y222" s="882"/>
      <c r="Z222" s="756"/>
    </row>
    <row r="223" spans="1:39" ht="19.7" customHeight="1">
      <c r="A223" s="726"/>
      <c r="B223" s="722"/>
      <c r="C223" s="727"/>
      <c r="D223" s="722"/>
      <c r="E223" s="719">
        <f>SUM(G223,I223,K223)</f>
        <v>0</v>
      </c>
      <c r="F223" s="719"/>
      <c r="G223" s="719">
        <f t="shared" si="50"/>
        <v>0</v>
      </c>
      <c r="H223" s="719"/>
      <c r="I223" s="719">
        <f t="shared" si="51"/>
        <v>0</v>
      </c>
      <c r="J223" s="719"/>
      <c r="K223" s="719">
        <f t="shared" si="55"/>
        <v>0</v>
      </c>
      <c r="L223" s="711"/>
      <c r="M223" s="884"/>
      <c r="N223" s="752"/>
      <c r="O223" s="751"/>
      <c r="P223" s="752"/>
      <c r="Q223" s="882"/>
      <c r="R223" s="882"/>
      <c r="S223" s="882"/>
      <c r="T223" s="882"/>
      <c r="U223" s="882"/>
      <c r="V223" s="882"/>
      <c r="W223" s="882"/>
      <c r="X223" s="882"/>
      <c r="Y223" s="882">
        <f t="shared" si="54"/>
        <v>0</v>
      </c>
      <c r="Z223" s="756"/>
    </row>
    <row r="224" spans="1:39" ht="19.7" customHeight="1">
      <c r="A224" s="728"/>
      <c r="B224" s="729"/>
      <c r="C224" s="730"/>
      <c r="D224" s="729"/>
      <c r="E224" s="731">
        <f>SUM(G224,I224,K224)</f>
        <v>0</v>
      </c>
      <c r="F224" s="731"/>
      <c r="G224" s="731">
        <f t="shared" si="50"/>
        <v>0</v>
      </c>
      <c r="H224" s="731"/>
      <c r="I224" s="731">
        <f t="shared" si="51"/>
        <v>0</v>
      </c>
      <c r="J224" s="731"/>
      <c r="K224" s="731">
        <f t="shared" si="55"/>
        <v>0</v>
      </c>
      <c r="L224" s="732"/>
      <c r="M224" s="885"/>
      <c r="N224" s="767"/>
      <c r="O224" s="874"/>
      <c r="P224" s="767"/>
      <c r="Q224" s="886"/>
      <c r="R224" s="886"/>
      <c r="S224" s="886"/>
      <c r="T224" s="886"/>
      <c r="U224" s="886"/>
      <c r="V224" s="886"/>
      <c r="W224" s="886"/>
      <c r="X224" s="886"/>
      <c r="Y224" s="886">
        <f t="shared" si="54"/>
        <v>0</v>
      </c>
      <c r="Z224" s="771"/>
    </row>
    <row r="225" spans="1:26" ht="19.7" customHeight="1">
      <c r="A225" s="733" t="s">
        <v>795</v>
      </c>
      <c r="B225" s="734"/>
      <c r="C225" s="734"/>
      <c r="D225" s="735"/>
      <c r="E225" s="736">
        <f>G225+I225+K225</f>
        <v>54126</v>
      </c>
      <c r="F225" s="737"/>
      <c r="G225" s="736">
        <f>SUM(G206:G224)</f>
        <v>0</v>
      </c>
      <c r="H225" s="737"/>
      <c r="I225" s="738">
        <f>SUM(I206:I224)</f>
        <v>54126</v>
      </c>
      <c r="J225" s="737"/>
      <c r="K225" s="736">
        <f>SUM(K206:K224)</f>
        <v>0</v>
      </c>
      <c r="L225" s="739"/>
      <c r="M225" s="875" t="s">
        <v>795</v>
      </c>
      <c r="N225" s="876"/>
      <c r="O225" s="876"/>
      <c r="P225" s="877"/>
      <c r="Q225" s="878">
        <f>S225+W225+Y225</f>
        <v>25335</v>
      </c>
      <c r="R225" s="879"/>
      <c r="S225" s="878">
        <f>SUM(S206:S224)</f>
        <v>24179</v>
      </c>
      <c r="T225" s="878"/>
      <c r="U225" s="878">
        <f>SUM(U206:U224)</f>
        <v>1528</v>
      </c>
      <c r="V225" s="879"/>
      <c r="W225" s="880">
        <f>SUM(W206:W224)</f>
        <v>156</v>
      </c>
      <c r="X225" s="879"/>
      <c r="Y225" s="878">
        <f>SUM(Y206:Y224)</f>
        <v>1000</v>
      </c>
      <c r="Z225" s="881"/>
    </row>
  </sheetData>
  <mergeCells count="230">
    <mergeCell ref="Z203:Z205"/>
    <mergeCell ref="F204:G204"/>
    <mergeCell ref="H204:I204"/>
    <mergeCell ref="J204:K204"/>
    <mergeCell ref="R204:S204"/>
    <mergeCell ref="V204:W204"/>
    <mergeCell ref="X204:Y204"/>
    <mergeCell ref="L203:L205"/>
    <mergeCell ref="M203:M205"/>
    <mergeCell ref="N203:N205"/>
    <mergeCell ref="O203:O205"/>
    <mergeCell ref="P203:P205"/>
    <mergeCell ref="Q203:Q205"/>
    <mergeCell ref="E201:H201"/>
    <mergeCell ref="Q201:V201"/>
    <mergeCell ref="Q202:V202"/>
    <mergeCell ref="A203:A205"/>
    <mergeCell ref="B203:B205"/>
    <mergeCell ref="C203:C205"/>
    <mergeCell ref="D203:D205"/>
    <mergeCell ref="E203:E205"/>
    <mergeCell ref="F203:G203"/>
    <mergeCell ref="H203:K203"/>
    <mergeCell ref="R203:S203"/>
    <mergeCell ref="T203:Y203"/>
    <mergeCell ref="T204:U204"/>
    <mergeCell ref="Z178:Z180"/>
    <mergeCell ref="F179:G179"/>
    <mergeCell ref="H179:I179"/>
    <mergeCell ref="J179:K179"/>
    <mergeCell ref="R179:S179"/>
    <mergeCell ref="V179:W179"/>
    <mergeCell ref="X179:Y179"/>
    <mergeCell ref="L178:L180"/>
    <mergeCell ref="M178:M180"/>
    <mergeCell ref="N178:N180"/>
    <mergeCell ref="O178:O180"/>
    <mergeCell ref="P178:P180"/>
    <mergeCell ref="Q178:Q180"/>
    <mergeCell ref="E176:H176"/>
    <mergeCell ref="Q176:V176"/>
    <mergeCell ref="Q177:V177"/>
    <mergeCell ref="A178:A180"/>
    <mergeCell ref="B178:B180"/>
    <mergeCell ref="C178:C180"/>
    <mergeCell ref="D178:D180"/>
    <mergeCell ref="E178:E180"/>
    <mergeCell ref="F178:G178"/>
    <mergeCell ref="H178:K178"/>
    <mergeCell ref="R178:S178"/>
    <mergeCell ref="V178:Y178"/>
    <mergeCell ref="Z154:Z156"/>
    <mergeCell ref="R155:S155"/>
    <mergeCell ref="V155:W155"/>
    <mergeCell ref="X155:Y155"/>
    <mergeCell ref="M157:N157"/>
    <mergeCell ref="Q153:V153"/>
    <mergeCell ref="F154:G154"/>
    <mergeCell ref="H154:I154"/>
    <mergeCell ref="J154:K154"/>
    <mergeCell ref="M154:M156"/>
    <mergeCell ref="N154:N156"/>
    <mergeCell ref="O154:O156"/>
    <mergeCell ref="P154:P156"/>
    <mergeCell ref="Q154:Q156"/>
    <mergeCell ref="R154:S154"/>
    <mergeCell ref="E151:H151"/>
    <mergeCell ref="Q151:V151"/>
    <mergeCell ref="A153:A155"/>
    <mergeCell ref="B153:B155"/>
    <mergeCell ref="C153:C155"/>
    <mergeCell ref="D153:D155"/>
    <mergeCell ref="E153:E155"/>
    <mergeCell ref="F153:G153"/>
    <mergeCell ref="H153:K153"/>
    <mergeCell ref="L153:L155"/>
    <mergeCell ref="T154:Y154"/>
    <mergeCell ref="T155:U155"/>
    <mergeCell ref="Z129:Z131"/>
    <mergeCell ref="R130:S130"/>
    <mergeCell ref="V130:W130"/>
    <mergeCell ref="X130:Y130"/>
    <mergeCell ref="M133:P133"/>
    <mergeCell ref="M134:P134"/>
    <mergeCell ref="E126:H126"/>
    <mergeCell ref="Q126:V126"/>
    <mergeCell ref="Q128:V128"/>
    <mergeCell ref="M129:M131"/>
    <mergeCell ref="N129:N131"/>
    <mergeCell ref="O129:O131"/>
    <mergeCell ref="P129:P131"/>
    <mergeCell ref="Q129:Q131"/>
    <mergeCell ref="R129:S129"/>
    <mergeCell ref="T129:Y129"/>
    <mergeCell ref="T130:U130"/>
    <mergeCell ref="R104:S104"/>
    <mergeCell ref="V104:W104"/>
    <mergeCell ref="X104:Y104"/>
    <mergeCell ref="H103:K103"/>
    <mergeCell ref="L103:L105"/>
    <mergeCell ref="M103:M105"/>
    <mergeCell ref="N103:N105"/>
    <mergeCell ref="O103:O105"/>
    <mergeCell ref="P103:P105"/>
    <mergeCell ref="T103:Y103"/>
    <mergeCell ref="T104:U104"/>
    <mergeCell ref="A103:A105"/>
    <mergeCell ref="B103:B105"/>
    <mergeCell ref="C103:C105"/>
    <mergeCell ref="D103:D105"/>
    <mergeCell ref="E103:E105"/>
    <mergeCell ref="F103:G103"/>
    <mergeCell ref="M56:O56"/>
    <mergeCell ref="E76:H76"/>
    <mergeCell ref="Q76:V76"/>
    <mergeCell ref="Q77:V77"/>
    <mergeCell ref="Q78:Q80"/>
    <mergeCell ref="R78:S78"/>
    <mergeCell ref="Q103:Q105"/>
    <mergeCell ref="R103:S103"/>
    <mergeCell ref="E101:H101"/>
    <mergeCell ref="Q101:V101"/>
    <mergeCell ref="Q102:V102"/>
    <mergeCell ref="A78:A80"/>
    <mergeCell ref="B78:B80"/>
    <mergeCell ref="C78:C80"/>
    <mergeCell ref="D78:D80"/>
    <mergeCell ref="F104:G104"/>
    <mergeCell ref="H104:I104"/>
    <mergeCell ref="J104:K104"/>
    <mergeCell ref="E78:E80"/>
    <mergeCell ref="Z78:Z80"/>
    <mergeCell ref="F79:G79"/>
    <mergeCell ref="H79:I79"/>
    <mergeCell ref="J79:K79"/>
    <mergeCell ref="R79:S79"/>
    <mergeCell ref="V79:W79"/>
    <mergeCell ref="F78:G78"/>
    <mergeCell ref="H78:K78"/>
    <mergeCell ref="L78:L80"/>
    <mergeCell ref="M78:M80"/>
    <mergeCell ref="N78:N80"/>
    <mergeCell ref="O78:O80"/>
    <mergeCell ref="X79:Y79"/>
    <mergeCell ref="P78:P80"/>
    <mergeCell ref="T78:Y78"/>
    <mergeCell ref="T79:U79"/>
    <mergeCell ref="Z53:Z55"/>
    <mergeCell ref="F54:G54"/>
    <mergeCell ref="H54:I54"/>
    <mergeCell ref="J54:K54"/>
    <mergeCell ref="R54:S54"/>
    <mergeCell ref="V54:W54"/>
    <mergeCell ref="X54:Y54"/>
    <mergeCell ref="L53:L55"/>
    <mergeCell ref="M53:M55"/>
    <mergeCell ref="N53:N55"/>
    <mergeCell ref="O53:O55"/>
    <mergeCell ref="P53:P55"/>
    <mergeCell ref="Q53:Q55"/>
    <mergeCell ref="E51:H51"/>
    <mergeCell ref="Q51:V51"/>
    <mergeCell ref="Q52:V52"/>
    <mergeCell ref="A53:A55"/>
    <mergeCell ref="B53:B55"/>
    <mergeCell ref="C53:C55"/>
    <mergeCell ref="D53:D55"/>
    <mergeCell ref="E53:E55"/>
    <mergeCell ref="F53:G53"/>
    <mergeCell ref="H53:K53"/>
    <mergeCell ref="R53:S53"/>
    <mergeCell ref="T53:Y53"/>
    <mergeCell ref="T54:U54"/>
    <mergeCell ref="F29:G29"/>
    <mergeCell ref="H29:I29"/>
    <mergeCell ref="J29:K29"/>
    <mergeCell ref="R29:S29"/>
    <mergeCell ref="V29:W29"/>
    <mergeCell ref="X29:Y29"/>
    <mergeCell ref="H28:K28"/>
    <mergeCell ref="L28:L30"/>
    <mergeCell ref="M28:M30"/>
    <mergeCell ref="N28:N30"/>
    <mergeCell ref="O28:O30"/>
    <mergeCell ref="P28:P30"/>
    <mergeCell ref="E2:H2"/>
    <mergeCell ref="Q2:V2"/>
    <mergeCell ref="E3:H3"/>
    <mergeCell ref="N3:O3"/>
    <mergeCell ref="Q3:V3"/>
    <mergeCell ref="Q4:Q6"/>
    <mergeCell ref="Z4:Z6"/>
    <mergeCell ref="F5:G5"/>
    <mergeCell ref="H5:I5"/>
    <mergeCell ref="J5:K5"/>
    <mergeCell ref="V5:W5"/>
    <mergeCell ref="X5:Y5"/>
    <mergeCell ref="H4:K4"/>
    <mergeCell ref="L4:L6"/>
    <mergeCell ref="M4:M6"/>
    <mergeCell ref="N4:N6"/>
    <mergeCell ref="O4:O6"/>
    <mergeCell ref="P4:P6"/>
    <mergeCell ref="T5:U5"/>
    <mergeCell ref="R4:S5"/>
    <mergeCell ref="T4:Y4"/>
    <mergeCell ref="Y77:Z77"/>
    <mergeCell ref="Z103:Z105"/>
    <mergeCell ref="X3:Z3"/>
    <mergeCell ref="A4:A6"/>
    <mergeCell ref="B4:B6"/>
    <mergeCell ref="C4:C6"/>
    <mergeCell ref="D4:D6"/>
    <mergeCell ref="E4:E6"/>
    <mergeCell ref="F4:G4"/>
    <mergeCell ref="E26:H26"/>
    <mergeCell ref="Q26:V26"/>
    <mergeCell ref="E27:H27"/>
    <mergeCell ref="Q27:V27"/>
    <mergeCell ref="A28:A30"/>
    <mergeCell ref="B28:B30"/>
    <mergeCell ref="C28:C30"/>
    <mergeCell ref="D28:D30"/>
    <mergeCell ref="E28:E30"/>
    <mergeCell ref="F28:G28"/>
    <mergeCell ref="Q28:Q30"/>
    <mergeCell ref="R28:S28"/>
    <mergeCell ref="T28:Y28"/>
    <mergeCell ref="T29:U29"/>
    <mergeCell ref="Z28:Z30"/>
  </mergeCells>
  <phoneticPr fontId="9" type="noConversion"/>
  <pageMargins left="0.98425196850393704" right="0.39370078740157483" top="1.1811023622047245" bottom="0.98425196850393704" header="0" footer="0"/>
  <pageSetup paperSize="9" scale="79" orientation="landscape" r:id="rId1"/>
  <headerFooter alignWithMargins="0"/>
  <rowBreaks count="8" manualBreakCount="8">
    <brk id="25" min="12" max="23" man="1"/>
    <brk id="50" min="12" max="25" man="1"/>
    <brk id="75" min="12" max="25" man="1"/>
    <brk id="100" min="12" max="25" man="1"/>
    <brk id="125" min="12" max="25" man="1"/>
    <brk id="150" min="12" max="25" man="1"/>
    <brk id="175" min="12" max="25" man="1"/>
    <brk id="200" min="12" max="25" man="1"/>
  </rowBreaks>
  <colBreaks count="1" manualBreakCount="1">
    <brk id="12" min="1" max="22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sheetPr>
  <dimension ref="A1:L45"/>
  <sheetViews>
    <sheetView view="pageBreakPreview" zoomScaleNormal="100" zoomScaleSheetLayoutView="100" workbookViewId="0">
      <selection activeCell="G25" sqref="G25"/>
    </sheetView>
  </sheetViews>
  <sheetFormatPr defaultRowHeight="17.25"/>
  <cols>
    <col min="1" max="1" width="19.5" style="103" bestFit="1" customWidth="1"/>
    <col min="2" max="2" width="22.875" style="103" bestFit="1" customWidth="1"/>
    <col min="3" max="3" width="13" style="103" bestFit="1" customWidth="1"/>
    <col min="4" max="4" width="14" style="103" bestFit="1" customWidth="1"/>
    <col min="5" max="5" width="11.75" style="103" bestFit="1" customWidth="1"/>
    <col min="6" max="6" width="16" style="103" bestFit="1" customWidth="1"/>
    <col min="7" max="7" width="31.375" style="103" bestFit="1" customWidth="1"/>
    <col min="8" max="8" width="13.625" style="103" bestFit="1" customWidth="1"/>
    <col min="9" max="9" width="14.875" style="103" bestFit="1" customWidth="1"/>
    <col min="10" max="10" width="16.875" style="103" bestFit="1" customWidth="1"/>
    <col min="11" max="11" width="15.25" style="103" bestFit="1" customWidth="1"/>
    <col min="12" max="16384" width="9" style="103"/>
  </cols>
  <sheetData>
    <row r="1" spans="1:11" ht="31.5" customHeight="1">
      <c r="A1" s="2229" t="s">
        <v>149</v>
      </c>
      <c r="B1" s="2229"/>
      <c r="C1" s="2229"/>
      <c r="D1" s="2229"/>
      <c r="E1" s="2229"/>
      <c r="F1" s="2229"/>
      <c r="G1" s="2229"/>
      <c r="H1" s="2229"/>
      <c r="I1" s="2229"/>
      <c r="J1" s="2229"/>
      <c r="K1" s="2229"/>
    </row>
    <row r="2" spans="1:11" ht="16.5" customHeight="1">
      <c r="A2" s="242" t="s">
        <v>150</v>
      </c>
      <c r="B2" s="243" t="s">
        <v>151</v>
      </c>
      <c r="C2" s="243" t="s">
        <v>152</v>
      </c>
      <c r="D2" s="243" t="s">
        <v>153</v>
      </c>
      <c r="E2" s="244" t="s">
        <v>154</v>
      </c>
      <c r="F2" s="301" t="s">
        <v>579</v>
      </c>
      <c r="G2" s="2230" t="s">
        <v>155</v>
      </c>
      <c r="H2" s="2230"/>
      <c r="I2" s="2230"/>
      <c r="J2" s="2230"/>
      <c r="K2" s="2231"/>
    </row>
    <row r="3" spans="1:11" ht="16.5" customHeight="1">
      <c r="A3" s="245" t="s">
        <v>156</v>
      </c>
      <c r="B3" s="246" t="s">
        <v>157</v>
      </c>
      <c r="C3" s="925">
        <f>단가입력!B4</f>
        <v>13.0741</v>
      </c>
      <c r="D3" s="246" t="s">
        <v>158</v>
      </c>
      <c r="E3" s="248"/>
      <c r="F3" s="249">
        <f>C3</f>
        <v>13.0741</v>
      </c>
      <c r="G3" s="2159"/>
      <c r="H3" s="2159"/>
      <c r="I3" s="2159"/>
      <c r="J3" s="2159"/>
      <c r="K3" s="2160"/>
    </row>
    <row r="4" spans="1:11" ht="16.5" customHeight="1">
      <c r="A4" s="245" t="s">
        <v>159</v>
      </c>
      <c r="B4" s="246"/>
      <c r="C4" s="247">
        <v>1</v>
      </c>
      <c r="D4" s="246" t="s">
        <v>160</v>
      </c>
      <c r="E4" s="248">
        <f>단가입력!B5</f>
        <v>373353</v>
      </c>
      <c r="F4" s="250">
        <f>INT(E4/(1+F$3/100))</f>
        <v>330184</v>
      </c>
      <c r="G4" s="2150" t="s">
        <v>1420</v>
      </c>
      <c r="H4" s="2151"/>
      <c r="I4" s="2151"/>
      <c r="J4" s="2151"/>
      <c r="K4" s="2152"/>
    </row>
    <row r="5" spans="1:11" ht="16.5" customHeight="1">
      <c r="A5" s="251" t="s">
        <v>161</v>
      </c>
      <c r="B5" s="246"/>
      <c r="C5" s="247">
        <v>1</v>
      </c>
      <c r="D5" s="246" t="s">
        <v>160</v>
      </c>
      <c r="E5" s="252">
        <f>단가입력!B6</f>
        <v>310884</v>
      </c>
      <c r="F5" s="250">
        <f t="shared" ref="F5:F9" si="0">INT(E5/(1+F$3/100))</f>
        <v>274938</v>
      </c>
      <c r="G5" s="2150" t="str">
        <f>G4</f>
        <v>엔지니어링노임단가-건설('26.1.1 적용)</v>
      </c>
      <c r="H5" s="2151"/>
      <c r="I5" s="2151"/>
      <c r="J5" s="2151"/>
      <c r="K5" s="2152"/>
    </row>
    <row r="6" spans="1:11" ht="16.5" customHeight="1">
      <c r="A6" s="251" t="s">
        <v>162</v>
      </c>
      <c r="B6" s="246"/>
      <c r="C6" s="247">
        <v>1</v>
      </c>
      <c r="D6" s="246" t="s">
        <v>160</v>
      </c>
      <c r="E6" s="252">
        <f>단가입력!B7</f>
        <v>295138</v>
      </c>
      <c r="F6" s="250">
        <f t="shared" si="0"/>
        <v>261012</v>
      </c>
      <c r="G6" s="2150" t="str">
        <f>G5</f>
        <v>엔지니어링노임단가-건설('26.1.1 적용)</v>
      </c>
      <c r="H6" s="2151"/>
      <c r="I6" s="2151"/>
      <c r="J6" s="2151"/>
      <c r="K6" s="2152"/>
    </row>
    <row r="7" spans="1:11" ht="16.5" customHeight="1">
      <c r="A7" s="251" t="s">
        <v>163</v>
      </c>
      <c r="B7" s="246"/>
      <c r="C7" s="247">
        <v>1</v>
      </c>
      <c r="D7" s="246" t="s">
        <v>160</v>
      </c>
      <c r="E7" s="252">
        <f>단가입력!B8</f>
        <v>235459</v>
      </c>
      <c r="F7" s="250">
        <f t="shared" si="0"/>
        <v>208234</v>
      </c>
      <c r="G7" s="2150" t="str">
        <f>G6</f>
        <v>엔지니어링노임단가-건설('26.1.1 적용)</v>
      </c>
      <c r="H7" s="2151"/>
      <c r="I7" s="2151"/>
      <c r="J7" s="2151"/>
      <c r="K7" s="2152"/>
    </row>
    <row r="8" spans="1:11" ht="16.5" customHeight="1">
      <c r="A8" s="251" t="s">
        <v>164</v>
      </c>
      <c r="B8" s="246"/>
      <c r="C8" s="247">
        <v>1</v>
      </c>
      <c r="D8" s="246" t="s">
        <v>160</v>
      </c>
      <c r="E8" s="252">
        <f>단가입력!B10</f>
        <v>250087</v>
      </c>
      <c r="F8" s="250">
        <f t="shared" si="0"/>
        <v>221170</v>
      </c>
      <c r="G8" s="2150" t="str">
        <f>G7</f>
        <v>엔지니어링노임단가-건설('26.1.1 적용)</v>
      </c>
      <c r="H8" s="2151"/>
      <c r="I8" s="2151"/>
      <c r="J8" s="2151"/>
      <c r="K8" s="2152"/>
    </row>
    <row r="9" spans="1:11" ht="16.5" customHeight="1">
      <c r="A9" s="251" t="s">
        <v>1031</v>
      </c>
      <c r="B9" s="246"/>
      <c r="C9" s="247">
        <v>1</v>
      </c>
      <c r="D9" s="246" t="s">
        <v>1032</v>
      </c>
      <c r="E9" s="252">
        <f>단가입력!B11</f>
        <v>218142</v>
      </c>
      <c r="F9" s="250">
        <f t="shared" si="0"/>
        <v>192919</v>
      </c>
      <c r="G9" s="2150" t="str">
        <f>G8</f>
        <v>엔지니어링노임단가-건설('26.1.1 적용)</v>
      </c>
      <c r="H9" s="2151"/>
      <c r="I9" s="2151"/>
      <c r="J9" s="2151"/>
      <c r="K9" s="2152"/>
    </row>
    <row r="10" spans="1:11" s="672" customFormat="1" ht="16.5" customHeight="1">
      <c r="A10" s="251" t="s">
        <v>165</v>
      </c>
      <c r="B10" s="246"/>
      <c r="C10" s="247">
        <v>1</v>
      </c>
      <c r="D10" s="246" t="s">
        <v>160</v>
      </c>
      <c r="E10" s="252">
        <v>241698</v>
      </c>
      <c r="F10" s="250"/>
      <c r="G10" s="2159" t="s">
        <v>1427</v>
      </c>
      <c r="H10" s="2159"/>
      <c r="I10" s="2159"/>
      <c r="J10" s="2159"/>
      <c r="K10" s="2160"/>
    </row>
    <row r="11" spans="1:11" s="672" customFormat="1" ht="16.5" customHeight="1">
      <c r="A11" s="251" t="s">
        <v>1256</v>
      </c>
      <c r="B11" s="246"/>
      <c r="C11" s="247">
        <v>1</v>
      </c>
      <c r="D11" s="246" t="s">
        <v>575</v>
      </c>
      <c r="E11" s="252">
        <v>282536</v>
      </c>
      <c r="F11" s="250"/>
      <c r="G11" s="2159" t="s">
        <v>1427</v>
      </c>
      <c r="H11" s="2159"/>
      <c r="I11" s="2159"/>
      <c r="J11" s="2159"/>
      <c r="K11" s="2160"/>
    </row>
    <row r="12" spans="1:11" ht="16.5" customHeight="1">
      <c r="A12" s="251" t="s">
        <v>166</v>
      </c>
      <c r="B12" s="247"/>
      <c r="C12" s="247">
        <v>1</v>
      </c>
      <c r="D12" s="246" t="s">
        <v>160</v>
      </c>
      <c r="E12" s="252">
        <v>232562</v>
      </c>
      <c r="F12" s="250"/>
      <c r="G12" s="2159" t="s">
        <v>1427</v>
      </c>
      <c r="H12" s="2159"/>
      <c r="I12" s="2159"/>
      <c r="J12" s="2159"/>
      <c r="K12" s="2160"/>
    </row>
    <row r="13" spans="1:11" ht="16.5" customHeight="1">
      <c r="A13" s="251" t="s">
        <v>1274</v>
      </c>
      <c r="B13" s="247"/>
      <c r="C13" s="247">
        <v>1</v>
      </c>
      <c r="D13" s="246" t="s">
        <v>575</v>
      </c>
      <c r="E13" s="252">
        <v>247897</v>
      </c>
      <c r="F13" s="250"/>
      <c r="G13" s="2159" t="s">
        <v>1427</v>
      </c>
      <c r="H13" s="2159"/>
      <c r="I13" s="2159"/>
      <c r="J13" s="2159"/>
      <c r="K13" s="2160"/>
    </row>
    <row r="14" spans="1:11" ht="16.5" customHeight="1">
      <c r="A14" s="251" t="s">
        <v>167</v>
      </c>
      <c r="B14" s="247"/>
      <c r="C14" s="247">
        <v>1</v>
      </c>
      <c r="D14" s="246" t="s">
        <v>160</v>
      </c>
      <c r="E14" s="252">
        <v>226122</v>
      </c>
      <c r="F14" s="250"/>
      <c r="G14" s="2159" t="s">
        <v>1427</v>
      </c>
      <c r="H14" s="2159"/>
      <c r="I14" s="2159"/>
      <c r="J14" s="2159"/>
      <c r="K14" s="2160"/>
    </row>
    <row r="15" spans="1:11" ht="16.5" customHeight="1">
      <c r="A15" s="245" t="s">
        <v>168</v>
      </c>
      <c r="B15" s="246"/>
      <c r="C15" s="247">
        <v>1</v>
      </c>
      <c r="D15" s="246" t="s">
        <v>160</v>
      </c>
      <c r="E15" s="248">
        <v>172068</v>
      </c>
      <c r="F15" s="250"/>
      <c r="G15" s="2159" t="s">
        <v>1427</v>
      </c>
      <c r="H15" s="2159"/>
      <c r="I15" s="2159"/>
      <c r="J15" s="2159"/>
      <c r="K15" s="2160"/>
    </row>
    <row r="16" spans="1:11" s="672" customFormat="1" ht="16.5" customHeight="1">
      <c r="A16" s="245" t="s">
        <v>169</v>
      </c>
      <c r="B16" s="247"/>
      <c r="C16" s="247">
        <v>1</v>
      </c>
      <c r="D16" s="246" t="s">
        <v>160</v>
      </c>
      <c r="E16" s="248">
        <v>319449</v>
      </c>
      <c r="F16" s="250"/>
      <c r="G16" s="2159" t="s">
        <v>1427</v>
      </c>
      <c r="H16" s="2159"/>
      <c r="I16" s="2159"/>
      <c r="J16" s="2159"/>
      <c r="K16" s="2160"/>
    </row>
    <row r="17" spans="1:12" ht="16.5" customHeight="1">
      <c r="A17" s="251" t="s">
        <v>170</v>
      </c>
      <c r="B17" s="253"/>
      <c r="C17" s="247">
        <v>1</v>
      </c>
      <c r="D17" s="254" t="s">
        <v>171</v>
      </c>
      <c r="E17" s="255">
        <f>2005/1.1</f>
        <v>1822.7272727272725</v>
      </c>
      <c r="F17" s="250"/>
      <c r="G17" s="2223" t="s">
        <v>1428</v>
      </c>
      <c r="H17" s="2227"/>
      <c r="I17" s="2227"/>
      <c r="J17" s="2223"/>
      <c r="K17" s="2228"/>
    </row>
    <row r="18" spans="1:12" ht="16.5" customHeight="1">
      <c r="A18" s="251" t="s">
        <v>1059</v>
      </c>
      <c r="B18" s="253"/>
      <c r="C18" s="247">
        <v>1</v>
      </c>
      <c r="D18" s="254" t="s">
        <v>171</v>
      </c>
      <c r="E18" s="255">
        <f>2011/1.1</f>
        <v>1828.181818181818</v>
      </c>
      <c r="F18" s="250"/>
      <c r="G18" s="2223" t="s">
        <v>1428</v>
      </c>
      <c r="H18" s="2227"/>
      <c r="I18" s="2227"/>
      <c r="J18" s="2223"/>
      <c r="K18" s="2228"/>
    </row>
    <row r="19" spans="1:12" ht="16.5" customHeight="1">
      <c r="A19" s="251" t="s">
        <v>172</v>
      </c>
      <c r="B19" s="253" t="s">
        <v>173</v>
      </c>
      <c r="C19" s="253">
        <v>1</v>
      </c>
      <c r="D19" s="254" t="s">
        <v>174</v>
      </c>
      <c r="E19" s="250">
        <f>I43</f>
        <v>36904</v>
      </c>
      <c r="F19" s="250"/>
      <c r="G19" s="250"/>
      <c r="H19" s="2223"/>
      <c r="I19" s="2224"/>
      <c r="J19" s="256" t="s">
        <v>175</v>
      </c>
      <c r="K19" s="257" t="s">
        <v>176</v>
      </c>
    </row>
    <row r="20" spans="1:12" ht="16.5" customHeight="1">
      <c r="A20" s="258"/>
      <c r="B20" s="253" t="s">
        <v>177</v>
      </c>
      <c r="C20" s="253">
        <v>1</v>
      </c>
      <c r="D20" s="254" t="s">
        <v>174</v>
      </c>
      <c r="E20" s="250">
        <f>J43</f>
        <v>20520</v>
      </c>
      <c r="F20" s="250"/>
      <c r="G20" s="250"/>
      <c r="H20" s="2223"/>
      <c r="I20" s="2224"/>
      <c r="J20" s="259" t="s">
        <v>178</v>
      </c>
      <c r="K20" s="260">
        <v>111508</v>
      </c>
      <c r="L20" s="103" t="s">
        <v>1075</v>
      </c>
    </row>
    <row r="21" spans="1:12" ht="16.5" customHeight="1">
      <c r="A21" s="258"/>
      <c r="B21" s="253" t="s">
        <v>179</v>
      </c>
      <c r="C21" s="253">
        <v>1</v>
      </c>
      <c r="D21" s="254" t="s">
        <v>174</v>
      </c>
      <c r="E21" s="250">
        <f>K43</f>
        <v>27160</v>
      </c>
      <c r="F21" s="250"/>
      <c r="G21" s="250"/>
      <c r="H21" s="2223"/>
      <c r="I21" s="2224"/>
      <c r="J21" s="259" t="s">
        <v>180</v>
      </c>
      <c r="K21" s="260">
        <v>131842</v>
      </c>
    </row>
    <row r="22" spans="1:12" ht="16.5" customHeight="1">
      <c r="A22" s="251" t="s">
        <v>181</v>
      </c>
      <c r="B22" s="253" t="s">
        <v>173</v>
      </c>
      <c r="C22" s="253">
        <v>1</v>
      </c>
      <c r="D22" s="254" t="s">
        <v>182</v>
      </c>
      <c r="E22" s="250">
        <f>I44</f>
        <v>8102</v>
      </c>
      <c r="F22" s="250"/>
      <c r="G22" s="250"/>
      <c r="H22" s="2223"/>
      <c r="I22" s="2224"/>
      <c r="J22" s="259" t="s">
        <v>183</v>
      </c>
      <c r="K22" s="260">
        <v>144404</v>
      </c>
    </row>
    <row r="23" spans="1:12" ht="16.5" customHeight="1">
      <c r="A23" s="258"/>
      <c r="B23" s="253" t="s">
        <v>177</v>
      </c>
      <c r="C23" s="253">
        <v>1</v>
      </c>
      <c r="D23" s="254" t="s">
        <v>182</v>
      </c>
      <c r="E23" s="250">
        <f>J44</f>
        <v>10803</v>
      </c>
      <c r="F23" s="250"/>
      <c r="G23" s="250"/>
      <c r="H23" s="2223"/>
      <c r="I23" s="2224"/>
      <c r="J23" s="259" t="s">
        <v>184</v>
      </c>
      <c r="K23" s="260">
        <v>152000</v>
      </c>
    </row>
    <row r="24" spans="1:12" ht="16.5" customHeight="1">
      <c r="A24" s="258"/>
      <c r="B24" s="253" t="s">
        <v>179</v>
      </c>
      <c r="C24" s="253">
        <v>1</v>
      </c>
      <c r="D24" s="254" t="s">
        <v>182</v>
      </c>
      <c r="E24" s="250">
        <f>K44</f>
        <v>6103</v>
      </c>
      <c r="F24" s="250"/>
      <c r="G24" s="250"/>
      <c r="H24" s="2223"/>
      <c r="I24" s="2224"/>
      <c r="J24" s="259" t="s">
        <v>185</v>
      </c>
      <c r="K24" s="260">
        <v>160829</v>
      </c>
    </row>
    <row r="25" spans="1:12" ht="16.5" customHeight="1">
      <c r="A25" s="258" t="s">
        <v>1061</v>
      </c>
      <c r="B25" s="889" t="s">
        <v>1062</v>
      </c>
      <c r="C25" s="253">
        <v>1</v>
      </c>
      <c r="D25" s="254" t="s">
        <v>1019</v>
      </c>
      <c r="E25" s="253">
        <v>4700</v>
      </c>
      <c r="F25" s="887" t="s">
        <v>1063</v>
      </c>
      <c r="G25" s="888"/>
      <c r="H25" s="676"/>
      <c r="I25" s="675"/>
      <c r="J25" s="259" t="s">
        <v>189</v>
      </c>
      <c r="K25" s="260">
        <v>169081</v>
      </c>
    </row>
    <row r="26" spans="1:12" ht="16.5" customHeight="1">
      <c r="A26" s="258" t="s">
        <v>1017</v>
      </c>
      <c r="B26" s="889"/>
      <c r="C26" s="253">
        <v>1</v>
      </c>
      <c r="D26" s="254" t="s">
        <v>1019</v>
      </c>
      <c r="E26" s="253">
        <v>1600</v>
      </c>
      <c r="F26" s="887"/>
      <c r="G26" s="888"/>
      <c r="H26" s="676"/>
      <c r="I26" s="675"/>
      <c r="J26" s="259" t="s">
        <v>193</v>
      </c>
      <c r="K26" s="260">
        <v>177093</v>
      </c>
    </row>
    <row r="27" spans="1:12" ht="16.5" customHeight="1">
      <c r="A27" s="258" t="s">
        <v>1018</v>
      </c>
      <c r="B27" s="889"/>
      <c r="C27" s="253">
        <v>1</v>
      </c>
      <c r="D27" s="254" t="s">
        <v>1019</v>
      </c>
      <c r="E27" s="253">
        <v>1500</v>
      </c>
      <c r="F27" s="887"/>
      <c r="G27" s="888"/>
      <c r="H27" s="676"/>
      <c r="I27" s="675"/>
      <c r="J27" s="259" t="s">
        <v>195</v>
      </c>
      <c r="K27" s="260">
        <v>184351</v>
      </c>
    </row>
    <row r="28" spans="1:12" ht="16.5" customHeight="1">
      <c r="A28" s="258" t="s">
        <v>186</v>
      </c>
      <c r="B28" s="253" t="s">
        <v>187</v>
      </c>
      <c r="C28" s="253">
        <v>1</v>
      </c>
      <c r="D28" s="254" t="s">
        <v>188</v>
      </c>
      <c r="E28" s="926">
        <v>1000</v>
      </c>
      <c r="F28" s="2225" t="s">
        <v>1432</v>
      </c>
      <c r="G28" s="2226"/>
      <c r="H28" s="2223"/>
      <c r="I28" s="2224"/>
      <c r="J28" s="263" t="s">
        <v>196</v>
      </c>
      <c r="K28" s="264">
        <v>5810</v>
      </c>
    </row>
    <row r="29" spans="1:12" ht="16.5" customHeight="1">
      <c r="A29" s="258" t="s">
        <v>190</v>
      </c>
      <c r="B29" s="253" t="s">
        <v>191</v>
      </c>
      <c r="C29" s="253">
        <v>1</v>
      </c>
      <c r="D29" s="254" t="s">
        <v>192</v>
      </c>
      <c r="E29" s="250">
        <v>109400</v>
      </c>
      <c r="F29" s="1248" t="s">
        <v>1430</v>
      </c>
      <c r="G29" s="1248" t="s">
        <v>1430</v>
      </c>
      <c r="H29" s="2223"/>
      <c r="I29" s="2224"/>
      <c r="J29" s="259"/>
      <c r="K29" s="260"/>
    </row>
    <row r="30" spans="1:12" ht="16.5" customHeight="1">
      <c r="A30" s="258"/>
      <c r="B30" s="253" t="s">
        <v>194</v>
      </c>
      <c r="C30" s="253">
        <v>1</v>
      </c>
      <c r="D30" s="254" t="s">
        <v>192</v>
      </c>
      <c r="E30" s="250">
        <v>267700</v>
      </c>
      <c r="F30" s="1248" t="s">
        <v>1430</v>
      </c>
      <c r="G30" s="1248" t="s">
        <v>1430</v>
      </c>
      <c r="H30" s="2223"/>
      <c r="I30" s="2224"/>
      <c r="J30" s="259"/>
      <c r="K30" s="260"/>
    </row>
    <row r="31" spans="1:12" ht="16.5" customHeight="1">
      <c r="A31" s="929" t="s">
        <v>1077</v>
      </c>
      <c r="B31" s="930"/>
      <c r="C31" s="930">
        <v>1</v>
      </c>
      <c r="D31" s="931" t="s">
        <v>1019</v>
      </c>
      <c r="E31" s="932">
        <v>1600</v>
      </c>
      <c r="F31" s="933"/>
      <c r="G31" s="934"/>
      <c r="H31" s="935"/>
      <c r="I31" s="935"/>
      <c r="J31" s="936"/>
      <c r="K31" s="937"/>
    </row>
    <row r="32" spans="1:12" ht="16.5" customHeight="1">
      <c r="A32" s="929" t="s">
        <v>1272</v>
      </c>
      <c r="B32" s="930"/>
      <c r="C32" s="930">
        <v>1</v>
      </c>
      <c r="D32" s="931" t="s">
        <v>1019</v>
      </c>
      <c r="E32" s="932">
        <v>250000</v>
      </c>
      <c r="F32" s="2221" t="s">
        <v>1431</v>
      </c>
      <c r="G32" s="2222"/>
      <c r="H32" s="935"/>
      <c r="I32" s="935"/>
      <c r="J32" s="936"/>
      <c r="K32" s="937"/>
    </row>
    <row r="33" spans="1:11" ht="16.5" customHeight="1">
      <c r="A33" s="929" t="s">
        <v>1273</v>
      </c>
      <c r="B33" s="930"/>
      <c r="C33" s="930">
        <v>1</v>
      </c>
      <c r="D33" s="931" t="s">
        <v>1019</v>
      </c>
      <c r="E33" s="932">
        <v>110000</v>
      </c>
      <c r="F33" s="2221" t="s">
        <v>1433</v>
      </c>
      <c r="G33" s="2222"/>
      <c r="H33" s="935"/>
      <c r="I33" s="935"/>
      <c r="J33" s="936"/>
      <c r="K33" s="937"/>
    </row>
    <row r="34" spans="1:11" ht="16.5" customHeight="1">
      <c r="A34" s="261" t="s">
        <v>1060</v>
      </c>
      <c r="B34" s="262"/>
      <c r="C34" s="262">
        <v>1</v>
      </c>
      <c r="D34" s="282" t="s">
        <v>1019</v>
      </c>
      <c r="E34" s="927">
        <f>(1246+439)</f>
        <v>1685</v>
      </c>
      <c r="F34" s="928" t="s">
        <v>1434</v>
      </c>
      <c r="G34" s="298"/>
      <c r="H34" s="299"/>
      <c r="I34" s="300"/>
      <c r="J34" s="263"/>
      <c r="K34" s="264"/>
    </row>
    <row r="35" spans="1:11" ht="16.5" customHeight="1">
      <c r="A35" s="265"/>
      <c r="B35" s="265"/>
      <c r="C35" s="265"/>
      <c r="D35" s="265"/>
      <c r="E35" s="265"/>
      <c r="F35" s="265"/>
      <c r="G35" s="265"/>
      <c r="H35" s="265"/>
      <c r="I35" s="266" t="s">
        <v>197</v>
      </c>
      <c r="J35" s="265"/>
      <c r="K35" s="265"/>
    </row>
    <row r="36" spans="1:11" ht="16.5" customHeight="1">
      <c r="A36" s="267" t="s">
        <v>198</v>
      </c>
      <c r="B36" s="268" t="s">
        <v>199</v>
      </c>
      <c r="C36" s="268" t="s">
        <v>200</v>
      </c>
      <c r="D36" s="269" t="s">
        <v>201</v>
      </c>
      <c r="E36" s="269" t="s">
        <v>202</v>
      </c>
      <c r="F36" s="269" t="s">
        <v>203</v>
      </c>
      <c r="G36" s="269" t="s">
        <v>204</v>
      </c>
      <c r="H36" s="269" t="s">
        <v>205</v>
      </c>
      <c r="I36" s="269" t="s">
        <v>206</v>
      </c>
      <c r="J36" s="269" t="s">
        <v>207</v>
      </c>
      <c r="K36" s="270" t="s">
        <v>155</v>
      </c>
    </row>
    <row r="37" spans="1:11" ht="16.5" customHeight="1">
      <c r="A37" s="271" t="s">
        <v>208</v>
      </c>
      <c r="B37" s="272">
        <v>1</v>
      </c>
      <c r="C37" s="273">
        <f>J37</f>
        <v>214384270</v>
      </c>
      <c r="D37" s="274">
        <v>1429</v>
      </c>
      <c r="E37" s="274">
        <v>1032</v>
      </c>
      <c r="F37" s="274">
        <v>759</v>
      </c>
      <c r="G37" s="254" t="s">
        <v>1435</v>
      </c>
      <c r="H37" s="275">
        <f>268435</f>
        <v>268435</v>
      </c>
      <c r="I37" s="276">
        <f>INT(H37*C39/1.1)</f>
        <v>354334200</v>
      </c>
      <c r="J37" s="276">
        <f>INT((H37*(C39*1.1*10+0.9)/(2*10)))</f>
        <v>214384270</v>
      </c>
      <c r="K37" s="277" t="s">
        <v>209</v>
      </c>
    </row>
    <row r="38" spans="1:11" ht="16.5" customHeight="1">
      <c r="A38" s="271" t="s">
        <v>210</v>
      </c>
      <c r="B38" s="272">
        <v>1</v>
      </c>
      <c r="C38" s="273">
        <f>J38</f>
        <v>61518027</v>
      </c>
      <c r="D38" s="274">
        <v>750</v>
      </c>
      <c r="E38" s="274">
        <v>417</v>
      </c>
      <c r="F38" s="274">
        <v>552</v>
      </c>
      <c r="G38" s="254" t="s">
        <v>1436</v>
      </c>
      <c r="H38" s="275">
        <f>77028</f>
        <v>77028</v>
      </c>
      <c r="I38" s="276">
        <f>INT(H38*C39/1.1)</f>
        <v>101676960</v>
      </c>
      <c r="J38" s="276">
        <f>INT((H38*(C39*1.1*10+0.9)/(2*10)))</f>
        <v>61518027</v>
      </c>
      <c r="K38" s="278" t="s">
        <v>211</v>
      </c>
    </row>
    <row r="39" spans="1:11" ht="16.5" customHeight="1">
      <c r="A39" s="279" t="s">
        <v>1429</v>
      </c>
      <c r="B39" s="280"/>
      <c r="C39" s="281">
        <v>1452</v>
      </c>
      <c r="D39" s="262"/>
      <c r="E39" s="262"/>
      <c r="F39" s="262"/>
      <c r="G39" s="262"/>
      <c r="H39" s="282" t="s">
        <v>212</v>
      </c>
      <c r="I39" s="283">
        <f>INT(16335000/1.1)</f>
        <v>14850000</v>
      </c>
      <c r="J39" s="283">
        <f>INT((I39*(1.1*8+0.9)/(2*8)))</f>
        <v>9002812</v>
      </c>
      <c r="K39" s="284"/>
    </row>
    <row r="40" spans="1:11" ht="16.5" customHeight="1">
      <c r="A40" s="285"/>
      <c r="B40" s="285"/>
      <c r="C40" s="265"/>
      <c r="D40" s="286"/>
      <c r="E40" s="265"/>
      <c r="F40" s="265"/>
      <c r="G40" s="265"/>
      <c r="H40" s="265"/>
      <c r="I40" s="287"/>
      <c r="J40" s="287"/>
      <c r="K40" s="287"/>
    </row>
    <row r="41" spans="1:11" ht="16.5" customHeight="1">
      <c r="A41" s="288" t="s">
        <v>150</v>
      </c>
      <c r="B41" s="289" t="str">
        <f>C36</f>
        <v>적용가격(원)</v>
      </c>
      <c r="C41" s="269" t="s">
        <v>213</v>
      </c>
      <c r="D41" s="290" t="s">
        <v>214</v>
      </c>
      <c r="E41" s="269" t="s">
        <v>215</v>
      </c>
      <c r="F41" s="269" t="s">
        <v>201</v>
      </c>
      <c r="G41" s="269" t="s">
        <v>202</v>
      </c>
      <c r="H41" s="269" t="s">
        <v>203</v>
      </c>
      <c r="I41" s="291" t="s">
        <v>216</v>
      </c>
      <c r="J41" s="291" t="s">
        <v>217</v>
      </c>
      <c r="K41" s="292" t="s">
        <v>218</v>
      </c>
    </row>
    <row r="42" spans="1:11" ht="16.5" customHeight="1">
      <c r="A42" s="245" t="s">
        <v>219</v>
      </c>
      <c r="B42" s="250">
        <f>C38</f>
        <v>61518027</v>
      </c>
      <c r="C42" s="250">
        <v>12000</v>
      </c>
      <c r="D42" s="293">
        <v>1200</v>
      </c>
      <c r="E42" s="247">
        <v>10</v>
      </c>
      <c r="F42" s="250">
        <v>750</v>
      </c>
      <c r="G42" s="250">
        <v>417</v>
      </c>
      <c r="H42" s="250">
        <v>552</v>
      </c>
      <c r="I42" s="250">
        <f>INT(B42*F42/10000000)</f>
        <v>4613</v>
      </c>
      <c r="J42" s="250">
        <f>INT(B42*G42/10000000)</f>
        <v>2565</v>
      </c>
      <c r="K42" s="294">
        <f>INT(B42*H42/10000000)</f>
        <v>3395</v>
      </c>
    </row>
    <row r="43" spans="1:11" ht="16.5" customHeight="1">
      <c r="A43" s="245" t="s">
        <v>220</v>
      </c>
      <c r="B43" s="250"/>
      <c r="C43" s="250"/>
      <c r="D43" s="293"/>
      <c r="E43" s="247"/>
      <c r="F43" s="250"/>
      <c r="G43" s="250"/>
      <c r="H43" s="250"/>
      <c r="I43" s="250">
        <f>INT(I42*8)</f>
        <v>36904</v>
      </c>
      <c r="J43" s="250">
        <f>INT(J42*8)</f>
        <v>20520</v>
      </c>
      <c r="K43" s="294">
        <f>INT(K42*8)</f>
        <v>27160</v>
      </c>
    </row>
    <row r="44" spans="1:11" ht="16.5" customHeight="1">
      <c r="A44" s="245" t="s">
        <v>221</v>
      </c>
      <c r="B44" s="250">
        <f>J39</f>
        <v>9002812</v>
      </c>
      <c r="C44" s="250">
        <v>8000</v>
      </c>
      <c r="D44" s="293">
        <v>1000</v>
      </c>
      <c r="E44" s="247">
        <v>8</v>
      </c>
      <c r="F44" s="250">
        <v>900</v>
      </c>
      <c r="G44" s="250">
        <v>1200</v>
      </c>
      <c r="H44" s="250">
        <v>678</v>
      </c>
      <c r="I44" s="250">
        <f>TRUNC(B44*F44/1000000)</f>
        <v>8102</v>
      </c>
      <c r="J44" s="250">
        <f>TRUNC(B44*G44/1000000)</f>
        <v>10803</v>
      </c>
      <c r="K44" s="294">
        <f>TRUNC(B44*H44/1000000)</f>
        <v>6103</v>
      </c>
    </row>
    <row r="45" spans="1:11" ht="16.5" customHeight="1">
      <c r="A45" s="295" t="s">
        <v>222</v>
      </c>
      <c r="B45" s="262"/>
      <c r="C45" s="262"/>
      <c r="D45" s="262"/>
      <c r="E45" s="262"/>
      <c r="F45" s="262"/>
      <c r="G45" s="262"/>
      <c r="H45" s="262"/>
      <c r="I45" s="296">
        <f>INT(I44*8)</f>
        <v>64816</v>
      </c>
      <c r="J45" s="296">
        <f>INT(J44*8)</f>
        <v>86424</v>
      </c>
      <c r="K45" s="297">
        <f>INT(K44*8)</f>
        <v>48824</v>
      </c>
    </row>
  </sheetData>
  <mergeCells count="30">
    <mergeCell ref="A1:K1"/>
    <mergeCell ref="G2:K2"/>
    <mergeCell ref="G3:K3"/>
    <mergeCell ref="G4:K4"/>
    <mergeCell ref="G5:K5"/>
    <mergeCell ref="G6:K6"/>
    <mergeCell ref="H28:I28"/>
    <mergeCell ref="G9:K9"/>
    <mergeCell ref="G15:K15"/>
    <mergeCell ref="G16:K16"/>
    <mergeCell ref="G17:K17"/>
    <mergeCell ref="H19:I19"/>
    <mergeCell ref="H20:I20"/>
    <mergeCell ref="G7:K7"/>
    <mergeCell ref="G8:K8"/>
    <mergeCell ref="G10:K10"/>
    <mergeCell ref="G12:K12"/>
    <mergeCell ref="G14:K14"/>
    <mergeCell ref="H21:I21"/>
    <mergeCell ref="G11:K11"/>
    <mergeCell ref="G18:K18"/>
    <mergeCell ref="F33:G33"/>
    <mergeCell ref="F32:G32"/>
    <mergeCell ref="G13:K13"/>
    <mergeCell ref="H29:I29"/>
    <mergeCell ref="H30:I30"/>
    <mergeCell ref="H22:I22"/>
    <mergeCell ref="H23:I23"/>
    <mergeCell ref="H24:I24"/>
    <mergeCell ref="F28:G28"/>
  </mergeCells>
  <phoneticPr fontId="9" type="noConversion"/>
  <pageMargins left="0.7" right="0.7" top="0.75" bottom="0.75" header="0.3" footer="0.3"/>
  <pageSetup paperSize="9" scale="3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4"/>
  <sheetViews>
    <sheetView view="pageBreakPreview" zoomScaleNormal="100" zoomScaleSheetLayoutView="100" workbookViewId="0">
      <selection activeCell="D5" sqref="D5"/>
    </sheetView>
  </sheetViews>
  <sheetFormatPr defaultRowHeight="17.25"/>
  <cols>
    <col min="1" max="1" width="25.375" style="103" customWidth="1"/>
    <col min="2" max="3" width="13.25" style="103" bestFit="1" customWidth="1"/>
    <col min="4" max="4" width="61.375" style="103" customWidth="1"/>
    <col min="5" max="16384" width="9" style="103"/>
  </cols>
  <sheetData>
    <row r="1" spans="1:4" ht="19.5" customHeight="1">
      <c r="A1" s="302" t="s">
        <v>1045</v>
      </c>
      <c r="B1" s="303"/>
      <c r="C1" s="303"/>
      <c r="D1" s="303"/>
    </row>
    <row r="2" spans="1:4" ht="19.5" customHeight="1" thickBot="1">
      <c r="A2" s="304" t="s">
        <v>139</v>
      </c>
      <c r="B2" s="303"/>
      <c r="C2" s="303"/>
      <c r="D2" s="303"/>
    </row>
    <row r="3" spans="1:4" ht="19.5" customHeight="1">
      <c r="A3" s="311" t="s">
        <v>140</v>
      </c>
      <c r="B3" s="312" t="s">
        <v>141</v>
      </c>
      <c r="C3" s="313" t="str">
        <f>단가표!F2</f>
        <v>산재,고용,건강,연금제외</v>
      </c>
      <c r="D3" s="314" t="s">
        <v>241</v>
      </c>
    </row>
    <row r="4" spans="1:4" ht="19.5" customHeight="1">
      <c r="A4" s="315" t="s">
        <v>142</v>
      </c>
      <c r="B4" s="924">
        <f>3.56+1.01+3.545+0.4591+4.5</f>
        <v>13.0741</v>
      </c>
      <c r="C4" s="310"/>
      <c r="D4" s="316"/>
    </row>
    <row r="5" spans="1:4" ht="19.5" customHeight="1">
      <c r="A5" s="317" t="s">
        <v>143</v>
      </c>
      <c r="B5" s="307">
        <v>373353</v>
      </c>
      <c r="C5" s="310">
        <f>INT(B5/(1+B$4/100))</f>
        <v>330184</v>
      </c>
      <c r="D5" s="316" t="s">
        <v>1421</v>
      </c>
    </row>
    <row r="6" spans="1:4" ht="19.5" customHeight="1">
      <c r="A6" s="317" t="s">
        <v>144</v>
      </c>
      <c r="B6" s="308">
        <v>310884</v>
      </c>
      <c r="C6" s="310">
        <f t="shared" ref="C6:C11" si="0">INT(B6/(1+B$4/100))</f>
        <v>274938</v>
      </c>
      <c r="D6" s="316" t="str">
        <f t="shared" ref="D6:D11" si="1">D5</f>
        <v>엔지니어링노임단가-건설('26.1.1 적용)</v>
      </c>
    </row>
    <row r="7" spans="1:4" ht="19.5" customHeight="1">
      <c r="A7" s="317" t="s">
        <v>136</v>
      </c>
      <c r="B7" s="308">
        <v>295138</v>
      </c>
      <c r="C7" s="310">
        <f t="shared" si="0"/>
        <v>261012</v>
      </c>
      <c r="D7" s="316" t="str">
        <f t="shared" si="1"/>
        <v>엔지니어링노임단가-건설('26.1.1 적용)</v>
      </c>
    </row>
    <row r="8" spans="1:4" ht="19.5" customHeight="1">
      <c r="A8" s="317" t="s">
        <v>242</v>
      </c>
      <c r="B8" s="308">
        <v>235459</v>
      </c>
      <c r="C8" s="310">
        <f t="shared" si="0"/>
        <v>208234</v>
      </c>
      <c r="D8" s="316" t="str">
        <f t="shared" si="1"/>
        <v>엔지니어링노임단가-건설('26.1.1 적용)</v>
      </c>
    </row>
    <row r="9" spans="1:4" ht="19.5" customHeight="1">
      <c r="A9" s="317" t="s">
        <v>243</v>
      </c>
      <c r="B9" s="309">
        <v>281075</v>
      </c>
      <c r="C9" s="310">
        <f t="shared" si="0"/>
        <v>248575</v>
      </c>
      <c r="D9" s="316" t="str">
        <f t="shared" si="1"/>
        <v>엔지니어링노임단가-건설('26.1.1 적용)</v>
      </c>
    </row>
    <row r="10" spans="1:4" ht="19.5" customHeight="1">
      <c r="A10" s="317" t="s">
        <v>224</v>
      </c>
      <c r="B10" s="309">
        <v>250087</v>
      </c>
      <c r="C10" s="310">
        <f t="shared" si="0"/>
        <v>221170</v>
      </c>
      <c r="D10" s="316" t="str">
        <f t="shared" si="1"/>
        <v>엔지니어링노임단가-건설('26.1.1 적용)</v>
      </c>
    </row>
    <row r="11" spans="1:4" ht="19.5" customHeight="1">
      <c r="A11" s="317" t="s">
        <v>145</v>
      </c>
      <c r="B11" s="308">
        <v>218142</v>
      </c>
      <c r="C11" s="310">
        <f t="shared" si="0"/>
        <v>192919</v>
      </c>
      <c r="D11" s="316" t="str">
        <f t="shared" si="1"/>
        <v>엔지니어링노임단가-건설('26.1.1 적용)</v>
      </c>
    </row>
    <row r="12" spans="1:4" ht="19.5" customHeight="1">
      <c r="A12" s="315" t="s">
        <v>146</v>
      </c>
      <c r="B12" s="308">
        <v>232562</v>
      </c>
      <c r="C12" s="310"/>
      <c r="D12" s="305" t="s">
        <v>1422</v>
      </c>
    </row>
    <row r="13" spans="1:4" ht="19.5" customHeight="1">
      <c r="A13" s="315" t="s">
        <v>134</v>
      </c>
      <c r="B13" s="308">
        <v>226122</v>
      </c>
      <c r="C13" s="310"/>
      <c r="D13" s="305" t="str">
        <f>D12</f>
        <v>건설업 시중노임 ('26.01.01)</v>
      </c>
    </row>
    <row r="14" spans="1:4" ht="19.5" customHeight="1">
      <c r="A14" s="315" t="s">
        <v>223</v>
      </c>
      <c r="B14" s="307">
        <v>172068</v>
      </c>
      <c r="C14" s="310"/>
      <c r="D14" s="305" t="str">
        <f>D13</f>
        <v>건설업 시중노임 ('26.01.01)</v>
      </c>
    </row>
    <row r="15" spans="1:4" ht="19.5" customHeight="1">
      <c r="A15" s="656" t="s">
        <v>931</v>
      </c>
      <c r="B15" s="660">
        <f>2011/1.1</f>
        <v>1828.181818181818</v>
      </c>
      <c r="C15" s="658"/>
      <c r="D15" s="659" t="s">
        <v>1423</v>
      </c>
    </row>
    <row r="16" spans="1:4" ht="19.5" customHeight="1">
      <c r="A16" s="656" t="s">
        <v>244</v>
      </c>
      <c r="B16" s="657">
        <v>109400</v>
      </c>
      <c r="C16" s="658"/>
      <c r="D16" s="659" t="s">
        <v>1424</v>
      </c>
    </row>
    <row r="17" spans="1:5" ht="19.5" customHeight="1">
      <c r="A17" s="661" t="s">
        <v>147</v>
      </c>
      <c r="B17" s="662">
        <v>148020</v>
      </c>
      <c r="C17" s="663"/>
      <c r="D17" s="664" t="s">
        <v>1425</v>
      </c>
    </row>
    <row r="18" spans="1:5" ht="132">
      <c r="A18" s="656" t="s">
        <v>565</v>
      </c>
      <c r="B18" s="658">
        <v>45118</v>
      </c>
      <c r="C18" s="658"/>
      <c r="D18" s="306" t="s">
        <v>1426</v>
      </c>
    </row>
    <row r="19" spans="1:5" ht="19.5" customHeight="1">
      <c r="A19" s="661" t="s">
        <v>566</v>
      </c>
      <c r="B19" s="663"/>
      <c r="C19" s="663"/>
      <c r="D19" s="666" t="s">
        <v>858</v>
      </c>
      <c r="E19" s="665"/>
    </row>
    <row r="20" spans="1:5" ht="19.5" customHeight="1">
      <c r="A20" s="661" t="s">
        <v>245</v>
      </c>
      <c r="B20" s="667" t="s">
        <v>246</v>
      </c>
      <c r="C20" s="668" t="s">
        <v>135</v>
      </c>
      <c r="D20" s="654"/>
    </row>
    <row r="21" spans="1:5" ht="19.5" customHeight="1" thickBot="1">
      <c r="A21" s="669" t="s">
        <v>148</v>
      </c>
      <c r="B21" s="670" t="s">
        <v>247</v>
      </c>
      <c r="C21" s="671" t="s">
        <v>135</v>
      </c>
      <c r="D21" s="655"/>
    </row>
    <row r="24" spans="1:5">
      <c r="A24" s="103" t="s">
        <v>857</v>
      </c>
    </row>
  </sheetData>
  <phoneticPr fontId="9" type="noConversion"/>
  <printOptions horizontalCentered="1"/>
  <pageMargins left="0.70866141732283472" right="0.70866141732283472" top="0.74803149606299213" bottom="0.74803149606299213" header="0.31496062992125984" footer="0.31496062992125984"/>
  <pageSetup paperSize="9" scale="9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sheetPr>
  <dimension ref="A1:G116"/>
  <sheetViews>
    <sheetView showGridLines="0" zoomScale="90" zoomScaleNormal="90" workbookViewId="0">
      <selection activeCell="D29" sqref="D29"/>
    </sheetView>
  </sheetViews>
  <sheetFormatPr defaultRowHeight="14.25"/>
  <cols>
    <col min="1" max="7" width="12.125" customWidth="1"/>
  </cols>
  <sheetData>
    <row r="1" spans="1:7" s="2" customFormat="1" ht="9.9499999999999993" customHeight="1">
      <c r="A1" s="2241" t="s">
        <v>46</v>
      </c>
      <c r="B1" s="2241"/>
      <c r="C1" s="2241"/>
      <c r="D1" s="2241"/>
      <c r="E1" s="2241"/>
      <c r="F1" s="2241"/>
      <c r="G1" s="2241"/>
    </row>
    <row r="2" spans="1:7" s="2" customFormat="1" ht="69.95" customHeight="1">
      <c r="A2" s="2242" t="s">
        <v>47</v>
      </c>
      <c r="B2" s="2242"/>
      <c r="C2" s="2242"/>
      <c r="D2" s="2243" t="s">
        <v>48</v>
      </c>
      <c r="E2" s="2243"/>
      <c r="F2" s="2243"/>
      <c r="G2" s="2243"/>
    </row>
    <row r="3" spans="1:7" s="2" customFormat="1" ht="15" customHeight="1">
      <c r="A3" s="2244" t="s">
        <v>49</v>
      </c>
      <c r="B3" s="2244"/>
      <c r="C3" s="2244"/>
      <c r="D3" s="3"/>
      <c r="E3" s="3"/>
      <c r="F3" s="3"/>
      <c r="G3" s="3"/>
    </row>
    <row r="4" spans="1:7" s="5" customFormat="1" ht="15" customHeight="1">
      <c r="A4" s="2245"/>
      <c r="B4" s="2245"/>
      <c r="C4" s="2245"/>
      <c r="D4" s="2245"/>
      <c r="E4" s="4"/>
      <c r="F4" s="2246"/>
      <c r="G4" s="2246"/>
    </row>
    <row r="5" spans="1:7" s="7" customFormat="1" ht="15" customHeight="1">
      <c r="A5" s="6"/>
      <c r="B5" s="6"/>
      <c r="C5" s="6"/>
      <c r="E5" s="8"/>
      <c r="F5" s="2"/>
      <c r="G5" s="2"/>
    </row>
    <row r="6" spans="1:7" s="10" customFormat="1" ht="15" customHeight="1">
      <c r="A6" s="9" t="s">
        <v>50</v>
      </c>
      <c r="D6" s="9"/>
    </row>
    <row r="7" spans="1:7" s="11" customFormat="1" ht="15" customHeight="1"/>
    <row r="8" spans="1:7" s="12" customFormat="1" ht="15" customHeight="1">
      <c r="A8" s="2240" t="s">
        <v>51</v>
      </c>
      <c r="B8" s="2240"/>
      <c r="C8" s="2240"/>
      <c r="D8" s="2240"/>
      <c r="E8" s="2240"/>
      <c r="F8" s="2240"/>
      <c r="G8" s="2240"/>
    </row>
    <row r="9" spans="1:7" s="12" customFormat="1" ht="15" customHeight="1">
      <c r="A9" s="13"/>
      <c r="B9" s="14"/>
      <c r="C9" s="14"/>
      <c r="D9" s="14"/>
      <c r="E9" s="14"/>
      <c r="F9" s="14"/>
      <c r="G9" s="14"/>
    </row>
    <row r="10" spans="1:7" s="12" customFormat="1" ht="15" customHeight="1">
      <c r="A10" s="2233" t="s">
        <v>52</v>
      </c>
      <c r="B10" s="2233"/>
      <c r="C10" s="2233"/>
      <c r="D10" s="2233"/>
      <c r="E10" s="2233"/>
      <c r="F10" s="2233"/>
      <c r="G10" s="2233"/>
    </row>
    <row r="11" spans="1:7" s="12" customFormat="1" ht="15" customHeight="1">
      <c r="A11" s="2234" t="s">
        <v>53</v>
      </c>
      <c r="B11" s="2234"/>
      <c r="C11" s="2234"/>
      <c r="D11" s="2234"/>
      <c r="E11" s="2234"/>
      <c r="F11" s="2234"/>
      <c r="G11" s="2234"/>
    </row>
    <row r="12" spans="1:7" s="11" customFormat="1" ht="15" customHeight="1">
      <c r="A12" s="2235" t="s">
        <v>2</v>
      </c>
      <c r="B12" s="2237" t="s">
        <v>54</v>
      </c>
      <c r="C12" s="2238"/>
      <c r="D12" s="2237" t="s">
        <v>16</v>
      </c>
      <c r="E12" s="2238"/>
      <c r="F12" s="2237" t="s">
        <v>55</v>
      </c>
      <c r="G12" s="2239"/>
    </row>
    <row r="13" spans="1:7" s="12" customFormat="1" ht="15" customHeight="1">
      <c r="A13" s="2236"/>
      <c r="B13" s="15" t="s">
        <v>17</v>
      </c>
      <c r="C13" s="15" t="s">
        <v>56</v>
      </c>
      <c r="D13" s="15" t="s">
        <v>57</v>
      </c>
      <c r="E13" s="15" t="s">
        <v>58</v>
      </c>
      <c r="F13" s="15" t="s">
        <v>17</v>
      </c>
      <c r="G13" s="50" t="s">
        <v>59</v>
      </c>
    </row>
    <row r="14" spans="1:7" s="12" customFormat="1" ht="15" customHeight="1">
      <c r="A14" s="16" t="s">
        <v>18</v>
      </c>
      <c r="B14" s="17">
        <v>1989.88</v>
      </c>
      <c r="C14" s="17">
        <v>1.9800000000000182</v>
      </c>
      <c r="D14" s="17">
        <v>1396.57</v>
      </c>
      <c r="E14" s="17">
        <v>-0.45000000000004547</v>
      </c>
      <c r="F14" s="17">
        <v>1835.8</v>
      </c>
      <c r="G14" s="18">
        <v>0.45000000000004547</v>
      </c>
    </row>
    <row r="15" spans="1:7" s="12" customFormat="1" ht="15" customHeight="1">
      <c r="A15" s="19" t="s">
        <v>19</v>
      </c>
      <c r="B15" s="20">
        <v>1984.61</v>
      </c>
      <c r="C15" s="20">
        <v>0.34999999999990905</v>
      </c>
      <c r="D15" s="20">
        <v>1402.08</v>
      </c>
      <c r="E15" s="20">
        <v>-0.98000000000001819</v>
      </c>
      <c r="F15" s="20">
        <v>1830.79</v>
      </c>
      <c r="G15" s="21">
        <v>-1.0699999999999363</v>
      </c>
    </row>
    <row r="16" spans="1:7" s="12" customFormat="1" ht="15" customHeight="1">
      <c r="A16" s="19" t="s">
        <v>20</v>
      </c>
      <c r="B16" s="20">
        <v>1969.91</v>
      </c>
      <c r="C16" s="20">
        <v>1.6800000000000637</v>
      </c>
      <c r="D16" s="20">
        <v>1377.9</v>
      </c>
      <c r="E16" s="20">
        <v>0.63000000000010914</v>
      </c>
      <c r="F16" s="20">
        <v>1811.37</v>
      </c>
      <c r="G16" s="21">
        <v>0.28999999999996362</v>
      </c>
    </row>
    <row r="17" spans="1:7" s="12" customFormat="1" ht="15" customHeight="1">
      <c r="A17" s="19" t="s">
        <v>21</v>
      </c>
      <c r="B17" s="20">
        <v>1970.35</v>
      </c>
      <c r="C17" s="20">
        <v>1.3599999999999</v>
      </c>
      <c r="D17" s="20">
        <v>1379.62</v>
      </c>
      <c r="E17" s="20">
        <v>1.0599999999999454</v>
      </c>
      <c r="F17" s="20">
        <v>1813.76</v>
      </c>
      <c r="G17" s="21">
        <v>0.5</v>
      </c>
    </row>
    <row r="18" spans="1:7" s="12" customFormat="1" ht="15" customHeight="1">
      <c r="A18" s="19" t="s">
        <v>60</v>
      </c>
      <c r="B18" s="20">
        <v>1953.09</v>
      </c>
      <c r="C18" s="20">
        <v>5.5199999999999818</v>
      </c>
      <c r="D18" s="20">
        <v>1341.66</v>
      </c>
      <c r="E18" s="20">
        <v>3.1900000000000546</v>
      </c>
      <c r="F18" s="20">
        <v>1804.21</v>
      </c>
      <c r="G18" s="21">
        <v>4.6000000000001364</v>
      </c>
    </row>
    <row r="19" spans="1:7" s="12" customFormat="1" ht="15" customHeight="1">
      <c r="A19" s="22" t="s">
        <v>61</v>
      </c>
      <c r="B19" s="23">
        <v>1952.55</v>
      </c>
      <c r="C19" s="23">
        <v>2.1699999999998454</v>
      </c>
      <c r="D19" s="23">
        <v>1368.95</v>
      </c>
      <c r="E19" s="23">
        <v>2.5299999999999727</v>
      </c>
      <c r="F19" s="23">
        <v>1784.11</v>
      </c>
      <c r="G19" s="24">
        <v>1.1899999999998272</v>
      </c>
    </row>
    <row r="20" spans="1:7" s="12" customFormat="1" ht="15" customHeight="1">
      <c r="A20" s="25" t="s">
        <v>62</v>
      </c>
      <c r="B20" s="26"/>
      <c r="C20" s="27"/>
      <c r="D20" s="26"/>
      <c r="E20" s="27"/>
      <c r="F20" s="26"/>
      <c r="G20" s="27"/>
    </row>
    <row r="21" spans="1:7" s="12" customFormat="1" ht="15" customHeight="1">
      <c r="A21" s="28"/>
    </row>
    <row r="22" spans="1:7" s="12" customFormat="1" ht="15" customHeight="1">
      <c r="A22" s="2233" t="s">
        <v>63</v>
      </c>
      <c r="B22" s="2233"/>
      <c r="C22" s="2233"/>
      <c r="D22" s="2233"/>
      <c r="E22" s="2233"/>
      <c r="F22" s="2233"/>
      <c r="G22" s="2233"/>
    </row>
    <row r="23" spans="1:7" s="12" customFormat="1" ht="15" customHeight="1">
      <c r="A23" s="2234" t="s">
        <v>64</v>
      </c>
      <c r="B23" s="2234"/>
      <c r="C23" s="2234"/>
      <c r="D23" s="2234"/>
      <c r="E23" s="2234"/>
      <c r="F23" s="2234"/>
      <c r="G23" s="2234"/>
    </row>
    <row r="24" spans="1:7" s="11" customFormat="1" ht="15" customHeight="1">
      <c r="A24" s="2235" t="s">
        <v>2</v>
      </c>
      <c r="B24" s="2237" t="s">
        <v>65</v>
      </c>
      <c r="C24" s="2238"/>
      <c r="D24" s="2237" t="s">
        <v>16</v>
      </c>
      <c r="E24" s="2238"/>
      <c r="F24" s="2237" t="s">
        <v>66</v>
      </c>
      <c r="G24" s="2239"/>
    </row>
    <row r="25" spans="1:7" s="12" customFormat="1" ht="15" customHeight="1">
      <c r="A25" s="2236"/>
      <c r="B25" s="15" t="s">
        <v>17</v>
      </c>
      <c r="C25" s="15" t="s">
        <v>67</v>
      </c>
      <c r="D25" s="15" t="s">
        <v>17</v>
      </c>
      <c r="E25" s="15" t="s">
        <v>67</v>
      </c>
      <c r="F25" s="15" t="s">
        <v>17</v>
      </c>
      <c r="G25" s="50" t="s">
        <v>67</v>
      </c>
    </row>
    <row r="26" spans="1:7" s="12" customFormat="1" ht="15" customHeight="1">
      <c r="A26" s="16" t="s">
        <v>22</v>
      </c>
      <c r="B26" s="29">
        <v>2046.2</v>
      </c>
      <c r="C26" s="30">
        <v>0.13000000000010914</v>
      </c>
      <c r="D26" s="29">
        <v>1509.09</v>
      </c>
      <c r="E26" s="30">
        <v>-1.5600000000001728</v>
      </c>
      <c r="F26" s="29">
        <v>1894.38</v>
      </c>
      <c r="G26" s="31">
        <v>-3.4299999999998363</v>
      </c>
    </row>
    <row r="27" spans="1:7" s="35" customFormat="1" ht="15" customHeight="1">
      <c r="A27" s="19" t="s">
        <v>23</v>
      </c>
      <c r="B27" s="32">
        <v>1976.69</v>
      </c>
      <c r="C27" s="33">
        <v>0.28999999999996362</v>
      </c>
      <c r="D27" s="32">
        <v>1400.29</v>
      </c>
      <c r="E27" s="33">
        <v>-0.25999999999999091</v>
      </c>
      <c r="F27" s="32">
        <v>1821.78</v>
      </c>
      <c r="G27" s="34">
        <v>-0.60000000000013642</v>
      </c>
    </row>
    <row r="28" spans="1:7" s="35" customFormat="1" ht="15" customHeight="1">
      <c r="A28" s="19" t="s">
        <v>24</v>
      </c>
      <c r="B28" s="32">
        <v>1968.11</v>
      </c>
      <c r="C28" s="33">
        <v>1.8399999999999181</v>
      </c>
      <c r="D28" s="32">
        <v>1386.95</v>
      </c>
      <c r="E28" s="33">
        <v>-0.74000000000000909</v>
      </c>
      <c r="F28" s="32">
        <v>1810.32</v>
      </c>
      <c r="G28" s="34">
        <v>0.86999999999989086</v>
      </c>
    </row>
    <row r="29" spans="1:7" s="35" customFormat="1" ht="15" customHeight="1">
      <c r="A29" s="19" t="s">
        <v>25</v>
      </c>
      <c r="B29" s="32">
        <v>1988.52</v>
      </c>
      <c r="C29" s="33">
        <v>1.2000000000000455</v>
      </c>
      <c r="D29" s="32">
        <v>1434.91</v>
      </c>
      <c r="E29" s="33">
        <v>-0.85999999999989996</v>
      </c>
      <c r="F29" s="32">
        <v>1820.05</v>
      </c>
      <c r="G29" s="34">
        <v>-2.2999999999999545</v>
      </c>
    </row>
    <row r="30" spans="1:7" s="35" customFormat="1" ht="15" customHeight="1">
      <c r="A30" s="19" t="s">
        <v>26</v>
      </c>
      <c r="B30" s="32">
        <v>1959.48</v>
      </c>
      <c r="C30" s="33">
        <v>2.9000000000000909</v>
      </c>
      <c r="D30" s="32">
        <v>1388.72</v>
      </c>
      <c r="E30" s="33">
        <v>1.3800000000001091</v>
      </c>
      <c r="F30" s="32">
        <v>1816.18</v>
      </c>
      <c r="G30" s="34">
        <v>-1.0899999999999181</v>
      </c>
    </row>
    <row r="31" spans="1:7" s="35" customFormat="1" ht="15" customHeight="1">
      <c r="A31" s="19" t="s">
        <v>27</v>
      </c>
      <c r="B31" s="32">
        <v>1988.74</v>
      </c>
      <c r="C31" s="33">
        <v>1.4000000000000909</v>
      </c>
      <c r="D31" s="32">
        <v>1397.06</v>
      </c>
      <c r="E31" s="33">
        <v>0.54999999999995453</v>
      </c>
      <c r="F31" s="32">
        <v>1825.5</v>
      </c>
      <c r="G31" s="34">
        <v>1.0299999999999727</v>
      </c>
    </row>
    <row r="32" spans="1:7" s="35" customFormat="1" ht="15" customHeight="1">
      <c r="A32" s="19" t="s">
        <v>28</v>
      </c>
      <c r="B32" s="32">
        <v>1969.36</v>
      </c>
      <c r="C32" s="33">
        <v>1.1899999999998272</v>
      </c>
      <c r="D32" s="32">
        <v>1404.12</v>
      </c>
      <c r="E32" s="33">
        <v>-0.86000000000012733</v>
      </c>
      <c r="F32" s="32">
        <v>1820.5</v>
      </c>
      <c r="G32" s="34">
        <v>0.56999999999993634</v>
      </c>
    </row>
    <row r="33" spans="1:7" s="35" customFormat="1" ht="15" customHeight="1">
      <c r="A33" s="19" t="s">
        <v>29</v>
      </c>
      <c r="B33" s="36">
        <v>1987.38</v>
      </c>
      <c r="C33" s="33">
        <v>0.85000000000013642</v>
      </c>
      <c r="D33" s="36">
        <v>1413.64</v>
      </c>
      <c r="E33" s="33">
        <v>-0.10999999999989996</v>
      </c>
      <c r="F33" s="32">
        <v>1825.1</v>
      </c>
      <c r="G33" s="34">
        <v>-0.86000000000012733</v>
      </c>
    </row>
    <row r="34" spans="1:7" s="35" customFormat="1" ht="15" customHeight="1">
      <c r="A34" s="19" t="s">
        <v>30</v>
      </c>
      <c r="B34" s="36">
        <v>1980.25</v>
      </c>
      <c r="C34" s="33">
        <v>1.7000000000000455</v>
      </c>
      <c r="D34" s="36">
        <v>1358.93</v>
      </c>
      <c r="E34" s="33">
        <v>-0.52999999999997272</v>
      </c>
      <c r="F34" s="32">
        <v>1830.04</v>
      </c>
      <c r="G34" s="34">
        <v>0.58999999999991815</v>
      </c>
    </row>
    <row r="35" spans="1:7" s="35" customFormat="1" ht="15" customHeight="1">
      <c r="A35" s="19" t="s">
        <v>31</v>
      </c>
      <c r="B35" s="36">
        <v>1976.6</v>
      </c>
      <c r="C35" s="33">
        <v>1.9099999999998545</v>
      </c>
      <c r="D35" s="36">
        <v>1362.62</v>
      </c>
      <c r="E35" s="33">
        <v>-0.74000000000000909</v>
      </c>
      <c r="F35" s="32">
        <v>1816.29</v>
      </c>
      <c r="G35" s="34">
        <v>0.81999999999993634</v>
      </c>
    </row>
    <row r="36" spans="1:7" s="35" customFormat="1" ht="15" customHeight="1">
      <c r="A36" s="19" t="s">
        <v>32</v>
      </c>
      <c r="B36" s="36">
        <v>1985.01</v>
      </c>
      <c r="C36" s="33">
        <v>1.7699999999999818</v>
      </c>
      <c r="D36" s="36">
        <v>1362.23</v>
      </c>
      <c r="E36" s="33">
        <v>5.999999999994543E-2</v>
      </c>
      <c r="F36" s="32">
        <v>1818.64</v>
      </c>
      <c r="G36" s="34">
        <v>1.2300000000000182</v>
      </c>
    </row>
    <row r="37" spans="1:7" s="35" customFormat="1" ht="15" customHeight="1">
      <c r="A37" s="19" t="s">
        <v>33</v>
      </c>
      <c r="B37" s="36">
        <v>1968.13</v>
      </c>
      <c r="C37" s="33">
        <v>1.1700000000000728</v>
      </c>
      <c r="D37" s="36">
        <v>1365.86</v>
      </c>
      <c r="E37" s="33">
        <v>1.2899999999999636</v>
      </c>
      <c r="F37" s="32">
        <v>1817.88</v>
      </c>
      <c r="G37" s="34">
        <v>0.3000000000001819</v>
      </c>
    </row>
    <row r="38" spans="1:7" s="35" customFormat="1" ht="15" customHeight="1">
      <c r="A38" s="19" t="s">
        <v>34</v>
      </c>
      <c r="B38" s="36">
        <v>1961.51</v>
      </c>
      <c r="C38" s="33">
        <v>1.9700000000000273</v>
      </c>
      <c r="D38" s="36">
        <v>1359.88</v>
      </c>
      <c r="E38" s="33">
        <v>0.91000000000008185</v>
      </c>
      <c r="F38" s="32">
        <v>1818.14</v>
      </c>
      <c r="G38" s="34">
        <v>0.97000000000002728</v>
      </c>
    </row>
    <row r="39" spans="1:7" s="35" customFormat="1" ht="15" customHeight="1">
      <c r="A39" s="52" t="s">
        <v>35</v>
      </c>
      <c r="B39" s="53">
        <v>1965.32</v>
      </c>
      <c r="C39" s="54">
        <v>2.0299999999999727</v>
      </c>
      <c r="D39" s="53">
        <v>1372.74</v>
      </c>
      <c r="E39" s="54">
        <v>1.8900000000001</v>
      </c>
      <c r="F39" s="55">
        <v>1811.97</v>
      </c>
      <c r="G39" s="56">
        <v>1.3800000000001091</v>
      </c>
    </row>
    <row r="40" spans="1:7" s="35" customFormat="1" ht="15" customHeight="1">
      <c r="A40" s="19" t="s">
        <v>36</v>
      </c>
      <c r="B40" s="32">
        <v>1968.19</v>
      </c>
      <c r="C40" s="33">
        <v>2.2300000000000182</v>
      </c>
      <c r="D40" s="32">
        <v>1371.46</v>
      </c>
      <c r="E40" s="33">
        <v>0.12000000000011823</v>
      </c>
      <c r="F40" s="32">
        <v>1811.71</v>
      </c>
      <c r="G40" s="34">
        <v>1.4700000000000273</v>
      </c>
    </row>
    <row r="41" spans="1:7" s="35" customFormat="1" ht="15" customHeight="1">
      <c r="A41" s="22" t="s">
        <v>37</v>
      </c>
      <c r="B41" s="37">
        <v>1986.45</v>
      </c>
      <c r="C41" s="38">
        <v>1.2699999999999818</v>
      </c>
      <c r="D41" s="37">
        <v>1378</v>
      </c>
      <c r="E41" s="38">
        <v>-2.3900000000001</v>
      </c>
      <c r="F41" s="37">
        <v>1863.47</v>
      </c>
      <c r="G41" s="39">
        <v>-2.2699999999999818</v>
      </c>
    </row>
    <row r="42" spans="1:7" s="44" customFormat="1" ht="15" customHeight="1">
      <c r="A42" s="40" t="s">
        <v>38</v>
      </c>
      <c r="B42" s="41">
        <v>1979.28</v>
      </c>
      <c r="C42" s="30">
        <v>1.5</v>
      </c>
      <c r="D42" s="41">
        <v>1388.08</v>
      </c>
      <c r="E42" s="30">
        <v>0.14999999999986358</v>
      </c>
      <c r="F42" s="42">
        <v>1823.48</v>
      </c>
      <c r="G42" s="43">
        <v>0.15000000000009095</v>
      </c>
    </row>
    <row r="43" spans="1:7" s="35" customFormat="1" ht="15" customHeight="1">
      <c r="A43" s="2232" t="s">
        <v>68</v>
      </c>
      <c r="B43" s="2232"/>
      <c r="C43" s="2232"/>
      <c r="D43" s="2232"/>
      <c r="E43" s="2232"/>
      <c r="F43" s="2232"/>
      <c r="G43" s="2232"/>
    </row>
    <row r="44" spans="1:7" s="45" customFormat="1" ht="15" customHeight="1">
      <c r="C44" s="46"/>
      <c r="G44" s="47"/>
    </row>
    <row r="45" spans="1:7" s="48" customFormat="1" ht="15" customHeight="1">
      <c r="B45" s="49"/>
    </row>
    <row r="46" spans="1:7" s="48" customFormat="1" ht="15" customHeight="1"/>
    <row r="47" spans="1:7" s="48" customFormat="1" ht="15" customHeight="1"/>
    <row r="48" spans="1:7" s="48" customFormat="1" ht="15" customHeight="1"/>
    <row r="49" spans="4:4" s="48" customFormat="1" ht="15" customHeight="1"/>
    <row r="50" spans="4:4" s="48" customFormat="1" ht="15" customHeight="1"/>
    <row r="51" spans="4:4" s="48" customFormat="1" ht="15" customHeight="1"/>
    <row r="52" spans="4:4" ht="15" customHeight="1">
      <c r="D52" s="48"/>
    </row>
    <row r="53" spans="4:4" ht="15" customHeight="1"/>
    <row r="54" spans="4:4" ht="15" customHeight="1"/>
    <row r="55" spans="4:4" ht="15" customHeight="1"/>
    <row r="56" spans="4:4" ht="15" customHeight="1"/>
    <row r="57" spans="4:4" ht="15" customHeight="1"/>
    <row r="58" spans="4:4" ht="15" customHeight="1"/>
    <row r="59" spans="4:4" ht="15" customHeight="1"/>
    <row r="60" spans="4:4" ht="15" customHeight="1"/>
    <row r="61" spans="4:4" ht="15" customHeight="1"/>
    <row r="62" spans="4:4" ht="15" customHeight="1"/>
    <row r="63" spans="4:4" ht="15" customHeight="1"/>
    <row r="64" spans="4: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sheetData>
  <mergeCells count="20">
    <mergeCell ref="A1:G1"/>
    <mergeCell ref="A2:C2"/>
    <mergeCell ref="D2:G2"/>
    <mergeCell ref="A3:C3"/>
    <mergeCell ref="A4:D4"/>
    <mergeCell ref="F4:G4"/>
    <mergeCell ref="A8:G8"/>
    <mergeCell ref="A10:G10"/>
    <mergeCell ref="A11:G11"/>
    <mergeCell ref="A12:A13"/>
    <mergeCell ref="B12:C12"/>
    <mergeCell ref="D12:E12"/>
    <mergeCell ref="F12:G12"/>
    <mergeCell ref="A43:G43"/>
    <mergeCell ref="A22:G22"/>
    <mergeCell ref="A23:G23"/>
    <mergeCell ref="A24:A25"/>
    <mergeCell ref="B24:C24"/>
    <mergeCell ref="D24:E24"/>
    <mergeCell ref="F24:G24"/>
  </mergeCells>
  <phoneticPr fontId="9" type="noConversion"/>
  <printOptions horizontalCentered="1"/>
  <pageMargins left="0.39370078740157483" right="0.39370078740157483" top="0.53" bottom="0.35" header="0" footer="0"/>
  <pageSetup paperSize="9" scale="97"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V22"/>
  <sheetViews>
    <sheetView workbookViewId="0">
      <selection activeCell="D15" sqref="D15:F15"/>
    </sheetView>
  </sheetViews>
  <sheetFormatPr defaultRowHeight="14.25"/>
  <cols>
    <col min="1" max="2" width="9" style="2"/>
    <col min="3" max="3" width="6.25" style="2" bestFit="1" customWidth="1"/>
    <col min="4" max="22" width="9" style="2"/>
  </cols>
  <sheetData>
    <row r="1" spans="1:22">
      <c r="A1" s="78" t="s">
        <v>272</v>
      </c>
      <c r="B1" s="79"/>
      <c r="C1" s="79"/>
      <c r="D1" s="79"/>
      <c r="E1" s="80"/>
      <c r="F1" s="80"/>
      <c r="G1" s="80"/>
      <c r="H1" s="80"/>
      <c r="I1" s="80"/>
      <c r="J1" s="80"/>
      <c r="K1" s="80"/>
      <c r="L1" s="80"/>
      <c r="M1" s="80"/>
      <c r="N1" s="80"/>
      <c r="O1" s="80"/>
      <c r="P1" s="80"/>
      <c r="Q1" s="80"/>
      <c r="R1" s="80"/>
      <c r="S1" s="80"/>
      <c r="T1" s="80"/>
      <c r="U1" s="80"/>
      <c r="V1" s="81"/>
    </row>
    <row r="2" spans="1:22">
      <c r="A2" s="82"/>
      <c r="B2" s="83"/>
      <c r="C2" s="83"/>
      <c r="D2" s="83"/>
      <c r="E2" s="83"/>
      <c r="F2" s="83"/>
      <c r="G2" s="83"/>
      <c r="H2" s="83"/>
      <c r="I2" s="83"/>
      <c r="J2" s="83"/>
      <c r="K2" s="83"/>
      <c r="L2" s="83"/>
      <c r="M2" s="83"/>
      <c r="N2" s="83"/>
      <c r="O2" s="83"/>
      <c r="P2" s="83"/>
      <c r="Q2" s="83"/>
      <c r="R2" s="83"/>
      <c r="S2" s="83"/>
      <c r="T2" s="83"/>
      <c r="U2" s="83"/>
      <c r="V2" s="84"/>
    </row>
    <row r="3" spans="1:22">
      <c r="A3" s="82" t="s">
        <v>273</v>
      </c>
      <c r="B3" s="83"/>
      <c r="C3" s="83"/>
      <c r="D3" s="83"/>
      <c r="E3" s="83"/>
      <c r="F3" s="83"/>
      <c r="G3" s="83"/>
      <c r="H3" s="83"/>
      <c r="I3" s="83"/>
      <c r="J3" s="83"/>
      <c r="K3" s="83"/>
      <c r="L3" s="83"/>
      <c r="M3" s="83"/>
      <c r="N3" s="83"/>
      <c r="O3" s="83"/>
      <c r="P3" s="83"/>
      <c r="Q3" s="83"/>
      <c r="R3" s="83"/>
      <c r="S3" s="83"/>
      <c r="T3" s="83"/>
      <c r="U3" s="83"/>
      <c r="V3" s="84"/>
    </row>
    <row r="4" spans="1:22">
      <c r="A4" s="82" t="s">
        <v>274</v>
      </c>
      <c r="B4" s="83"/>
      <c r="C4" s="83"/>
      <c r="D4" s="83"/>
      <c r="E4" s="83"/>
      <c r="F4" s="83"/>
      <c r="G4" s="83"/>
      <c r="H4" s="83"/>
      <c r="I4" s="83"/>
      <c r="J4" s="83"/>
      <c r="K4" s="83"/>
      <c r="L4" s="83"/>
      <c r="M4" s="83"/>
      <c r="N4" s="83"/>
      <c r="O4" s="83"/>
      <c r="P4" s="83"/>
      <c r="Q4" s="83"/>
      <c r="R4" s="83"/>
      <c r="S4" s="83"/>
      <c r="T4" s="83"/>
      <c r="U4" s="83"/>
      <c r="V4" s="84"/>
    </row>
    <row r="5" spans="1:22">
      <c r="A5" s="82" t="s">
        <v>275</v>
      </c>
      <c r="B5" s="83"/>
      <c r="C5" s="83"/>
      <c r="D5" s="83"/>
      <c r="E5" s="83"/>
      <c r="F5" s="83"/>
      <c r="G5" s="83"/>
      <c r="H5" s="83"/>
      <c r="I5" s="83"/>
      <c r="J5" s="83"/>
      <c r="K5" s="83"/>
      <c r="L5" s="83"/>
      <c r="M5" s="83"/>
      <c r="N5" s="83"/>
      <c r="O5" s="83"/>
      <c r="P5" s="83"/>
      <c r="Q5" s="83"/>
      <c r="R5" s="83"/>
      <c r="S5" s="83"/>
      <c r="T5" s="83"/>
      <c r="U5" s="83"/>
      <c r="V5" s="84"/>
    </row>
    <row r="6" spans="1:22">
      <c r="A6" s="82" t="s">
        <v>276</v>
      </c>
      <c r="B6" s="83"/>
      <c r="C6" s="83"/>
      <c r="D6" s="83"/>
      <c r="E6" s="83"/>
      <c r="F6" s="83"/>
      <c r="G6" s="83"/>
      <c r="H6" s="83"/>
      <c r="I6" s="83"/>
      <c r="J6" s="83"/>
      <c r="K6" s="83"/>
      <c r="L6" s="83"/>
      <c r="M6" s="83"/>
      <c r="N6" s="83"/>
      <c r="O6" s="83"/>
      <c r="P6" s="83"/>
      <c r="Q6" s="83"/>
      <c r="R6" s="83"/>
      <c r="S6" s="83"/>
      <c r="T6" s="83"/>
      <c r="U6" s="83"/>
      <c r="V6" s="84"/>
    </row>
    <row r="7" spans="1:22">
      <c r="A7" s="82" t="s">
        <v>277</v>
      </c>
      <c r="B7" s="83"/>
      <c r="C7" s="83"/>
      <c r="D7" s="83"/>
      <c r="E7" s="83"/>
      <c r="F7" s="83"/>
      <c r="G7" s="83"/>
      <c r="H7" s="83"/>
      <c r="I7" s="83"/>
      <c r="J7" s="83"/>
      <c r="K7" s="83"/>
      <c r="L7" s="83"/>
      <c r="M7" s="83"/>
      <c r="N7" s="83"/>
      <c r="O7" s="83"/>
      <c r="P7" s="83"/>
      <c r="Q7" s="83"/>
      <c r="R7" s="83"/>
      <c r="S7" s="83"/>
      <c r="T7" s="83"/>
      <c r="U7" s="83"/>
      <c r="V7" s="84"/>
    </row>
    <row r="8" spans="1:22">
      <c r="A8" s="82"/>
      <c r="B8" s="83"/>
      <c r="C8" s="83"/>
      <c r="D8" s="83"/>
      <c r="E8" s="83"/>
      <c r="F8" s="83"/>
      <c r="G8" s="83"/>
      <c r="H8" s="83"/>
      <c r="I8" s="83"/>
      <c r="J8" s="83"/>
      <c r="K8" s="83"/>
      <c r="L8" s="83"/>
      <c r="M8" s="83"/>
      <c r="N8" s="83"/>
      <c r="O8" s="83"/>
      <c r="P8" s="83"/>
      <c r="Q8" s="83"/>
      <c r="R8" s="83"/>
      <c r="S8" s="83"/>
      <c r="T8" s="83"/>
      <c r="U8" s="83"/>
      <c r="V8" s="84"/>
    </row>
    <row r="9" spans="1:22">
      <c r="A9" s="82" t="s">
        <v>278</v>
      </c>
      <c r="B9" s="83"/>
      <c r="C9" s="83"/>
      <c r="D9" s="83"/>
      <c r="E9" s="83"/>
      <c r="F9" s="83"/>
      <c r="G9" s="83"/>
      <c r="H9" s="83"/>
      <c r="I9" s="83"/>
      <c r="J9" s="83"/>
      <c r="K9" s="83"/>
      <c r="L9" s="83"/>
      <c r="M9" s="83"/>
      <c r="N9" s="83"/>
      <c r="O9" s="83"/>
      <c r="P9" s="83"/>
      <c r="Q9" s="83"/>
      <c r="R9" s="83"/>
      <c r="S9" s="83"/>
      <c r="U9" s="83"/>
      <c r="V9" s="85" t="s">
        <v>279</v>
      </c>
    </row>
    <row r="10" spans="1:22">
      <c r="A10" s="2256" t="s">
        <v>280</v>
      </c>
      <c r="B10" s="2256"/>
      <c r="C10" s="2257" t="s">
        <v>281</v>
      </c>
      <c r="D10" s="2258"/>
      <c r="E10" s="2258"/>
      <c r="F10" s="2259"/>
      <c r="G10" s="2256" t="s">
        <v>282</v>
      </c>
      <c r="H10" s="2256"/>
      <c r="I10" s="2256"/>
      <c r="J10" s="2256"/>
      <c r="K10" s="2256" t="s">
        <v>283</v>
      </c>
      <c r="L10" s="2256"/>
      <c r="M10" s="2256"/>
      <c r="N10" s="2256"/>
      <c r="O10" s="2256" t="s">
        <v>284</v>
      </c>
      <c r="P10" s="2256"/>
      <c r="Q10" s="2256"/>
      <c r="R10" s="2256"/>
      <c r="S10" s="2256" t="s">
        <v>285</v>
      </c>
      <c r="T10" s="2256"/>
      <c r="U10" s="2256"/>
      <c r="V10" s="2256"/>
    </row>
    <row r="11" spans="1:22">
      <c r="A11" s="2256"/>
      <c r="B11" s="2256"/>
      <c r="C11" s="2257" t="s">
        <v>286</v>
      </c>
      <c r="D11" s="2259"/>
      <c r="E11" s="2257" t="s">
        <v>287</v>
      </c>
      <c r="F11" s="2259"/>
      <c r="G11" s="2254" t="s">
        <v>286</v>
      </c>
      <c r="H11" s="2255"/>
      <c r="I11" s="2254" t="s">
        <v>287</v>
      </c>
      <c r="J11" s="2255"/>
      <c r="K11" s="2254" t="s">
        <v>286</v>
      </c>
      <c r="L11" s="2255"/>
      <c r="M11" s="2254" t="s">
        <v>287</v>
      </c>
      <c r="N11" s="2255"/>
      <c r="O11" s="2254" t="s">
        <v>286</v>
      </c>
      <c r="P11" s="2255"/>
      <c r="Q11" s="2254" t="s">
        <v>287</v>
      </c>
      <c r="R11" s="2255"/>
      <c r="S11" s="2254" t="s">
        <v>286</v>
      </c>
      <c r="T11" s="2255"/>
      <c r="U11" s="2254" t="s">
        <v>287</v>
      </c>
      <c r="V11" s="2255"/>
    </row>
    <row r="12" spans="1:22">
      <c r="A12" s="86" t="s">
        <v>288</v>
      </c>
      <c r="B12" s="86" t="s">
        <v>289</v>
      </c>
      <c r="C12" s="2253">
        <v>0.40899999999999997</v>
      </c>
      <c r="D12" s="2253"/>
      <c r="E12" s="2253">
        <v>6.6000000000000003E-2</v>
      </c>
      <c r="F12" s="2253"/>
      <c r="G12" s="2251">
        <v>0.39600000000000002</v>
      </c>
      <c r="H12" s="2251"/>
      <c r="I12" s="2251">
        <v>6.4000000000000001E-2</v>
      </c>
      <c r="J12" s="2251"/>
      <c r="K12" s="2251">
        <v>0.38400000000000001</v>
      </c>
      <c r="L12" s="2251"/>
      <c r="M12" s="2251">
        <v>6.0999999999999999E-2</v>
      </c>
      <c r="N12" s="2251"/>
      <c r="O12" s="2251">
        <v>0.372</v>
      </c>
      <c r="P12" s="2251"/>
      <c r="Q12" s="2251">
        <v>0.06</v>
      </c>
      <c r="R12" s="2251"/>
      <c r="S12" s="2251">
        <v>0.36</v>
      </c>
      <c r="T12" s="2251"/>
      <c r="U12" s="2251">
        <v>5.8000000000000003E-2</v>
      </c>
      <c r="V12" s="2251"/>
    </row>
    <row r="13" spans="1:22">
      <c r="A13" s="82"/>
      <c r="B13" s="83"/>
      <c r="C13" s="83"/>
      <c r="D13" s="83"/>
      <c r="E13" s="83"/>
      <c r="F13" s="83"/>
      <c r="G13" s="83"/>
      <c r="H13" s="83"/>
      <c r="I13" s="83"/>
      <c r="J13" s="83"/>
      <c r="K13" s="83"/>
      <c r="L13" s="83"/>
      <c r="M13" s="83"/>
      <c r="N13" s="83"/>
      <c r="O13" s="83"/>
      <c r="P13" s="83"/>
      <c r="Q13" s="83"/>
      <c r="R13" s="83"/>
      <c r="S13" s="83"/>
      <c r="T13" s="83"/>
      <c r="U13" s="83"/>
      <c r="V13" s="84"/>
    </row>
    <row r="14" spans="1:22">
      <c r="A14" s="82" t="s">
        <v>290</v>
      </c>
      <c r="B14" s="83"/>
      <c r="C14" s="83"/>
      <c r="D14" s="83"/>
      <c r="E14" s="83"/>
      <c r="F14" s="83"/>
      <c r="G14" s="83"/>
      <c r="H14" s="83"/>
      <c r="I14" s="83"/>
      <c r="J14" s="83"/>
      <c r="K14" s="83"/>
      <c r="L14" s="83"/>
      <c r="M14" s="83"/>
      <c r="N14" s="83"/>
      <c r="O14" s="83"/>
      <c r="P14" s="83"/>
      <c r="Q14" s="83"/>
      <c r="R14" s="83"/>
      <c r="S14" s="83"/>
      <c r="T14" s="83"/>
      <c r="U14" s="83"/>
      <c r="V14" s="84"/>
    </row>
    <row r="15" spans="1:22">
      <c r="A15" s="82" t="s">
        <v>291</v>
      </c>
      <c r="B15" s="83"/>
      <c r="C15" s="87"/>
      <c r="D15" s="2247" t="e">
        <f>#REF!</f>
        <v>#REF!</v>
      </c>
      <c r="E15" s="2247"/>
      <c r="F15" s="2247"/>
      <c r="G15" s="87" t="s">
        <v>292</v>
      </c>
      <c r="H15" s="2250">
        <v>0.40899999999999997</v>
      </c>
      <c r="I15" s="2250"/>
      <c r="J15" s="88" t="s">
        <v>293</v>
      </c>
      <c r="K15" s="2250">
        <v>6.6000000000000003E-2</v>
      </c>
      <c r="L15" s="2250"/>
      <c r="M15" s="87" t="s">
        <v>294</v>
      </c>
      <c r="N15" s="87" t="s">
        <v>295</v>
      </c>
      <c r="O15" s="87"/>
      <c r="P15" s="87" t="s">
        <v>296</v>
      </c>
      <c r="Q15" s="2252" t="e">
        <f>TRUNC(D15*(H15/100),-4)</f>
        <v>#REF!</v>
      </c>
      <c r="R15" s="2252"/>
      <c r="S15" s="2252"/>
      <c r="T15" s="83" t="s">
        <v>3</v>
      </c>
      <c r="U15" s="83"/>
      <c r="V15" s="84"/>
    </row>
    <row r="16" spans="1:22">
      <c r="A16" s="82"/>
      <c r="B16" s="83"/>
      <c r="C16" s="87" t="s">
        <v>297</v>
      </c>
      <c r="D16" s="2247">
        <v>0</v>
      </c>
      <c r="E16" s="2247"/>
      <c r="F16" s="2247"/>
      <c r="G16" s="87" t="s">
        <v>292</v>
      </c>
      <c r="H16" s="2250">
        <v>0.39600000000000002</v>
      </c>
      <c r="I16" s="2250"/>
      <c r="J16" s="88" t="s">
        <v>293</v>
      </c>
      <c r="K16" s="2250">
        <v>6.4000000000000001E-2</v>
      </c>
      <c r="L16" s="2250"/>
      <c r="M16" s="87" t="s">
        <v>294</v>
      </c>
      <c r="N16" s="87" t="s">
        <v>295</v>
      </c>
      <c r="O16" s="87"/>
      <c r="P16" s="87" t="s">
        <v>296</v>
      </c>
      <c r="Q16" s="2247">
        <v>0</v>
      </c>
      <c r="R16" s="2247"/>
      <c r="S16" s="2247"/>
      <c r="T16" s="83" t="s">
        <v>3</v>
      </c>
      <c r="V16" s="89"/>
    </row>
    <row r="17" spans="1:22">
      <c r="A17" s="82"/>
      <c r="B17" s="83"/>
      <c r="C17" s="87" t="s">
        <v>298</v>
      </c>
      <c r="D17" s="2247">
        <v>0</v>
      </c>
      <c r="E17" s="2247"/>
      <c r="F17" s="2247"/>
      <c r="G17" s="87" t="s">
        <v>292</v>
      </c>
      <c r="H17" s="2250">
        <v>0.38400000000000001</v>
      </c>
      <c r="I17" s="2250"/>
      <c r="J17" s="88" t="s">
        <v>293</v>
      </c>
      <c r="K17" s="2250">
        <v>6.0999999999999999E-2</v>
      </c>
      <c r="L17" s="2250"/>
      <c r="M17" s="87" t="s">
        <v>294</v>
      </c>
      <c r="N17" s="87" t="s">
        <v>295</v>
      </c>
      <c r="O17" s="87"/>
      <c r="P17" s="87" t="s">
        <v>296</v>
      </c>
      <c r="Q17" s="2247">
        <v>0</v>
      </c>
      <c r="R17" s="2247"/>
      <c r="S17" s="2247"/>
      <c r="T17" s="83" t="s">
        <v>3</v>
      </c>
      <c r="V17" s="89"/>
    </row>
    <row r="18" spans="1:22">
      <c r="A18" s="82"/>
      <c r="B18" s="83"/>
      <c r="C18" s="87" t="s">
        <v>299</v>
      </c>
      <c r="D18" s="2247">
        <v>0</v>
      </c>
      <c r="E18" s="2247"/>
      <c r="F18" s="2247"/>
      <c r="G18" s="87" t="s">
        <v>292</v>
      </c>
      <c r="H18" s="2250">
        <v>0.372</v>
      </c>
      <c r="I18" s="2250"/>
      <c r="J18" s="88" t="s">
        <v>293</v>
      </c>
      <c r="K18" s="2250">
        <v>0.06</v>
      </c>
      <c r="L18" s="2250"/>
      <c r="M18" s="87" t="s">
        <v>294</v>
      </c>
      <c r="N18" s="87" t="s">
        <v>295</v>
      </c>
      <c r="O18" s="87"/>
      <c r="P18" s="87" t="s">
        <v>296</v>
      </c>
      <c r="Q18" s="2247">
        <v>0</v>
      </c>
      <c r="R18" s="2247"/>
      <c r="S18" s="2247"/>
      <c r="T18" s="83" t="s">
        <v>3</v>
      </c>
      <c r="V18" s="89"/>
    </row>
    <row r="19" spans="1:22">
      <c r="A19" s="82"/>
      <c r="B19" s="83"/>
      <c r="C19" s="87" t="s">
        <v>300</v>
      </c>
      <c r="D19" s="2247">
        <v>0</v>
      </c>
      <c r="E19" s="2247"/>
      <c r="F19" s="2247"/>
      <c r="G19" s="87" t="s">
        <v>292</v>
      </c>
      <c r="H19" s="2250">
        <v>0.36</v>
      </c>
      <c r="I19" s="2250"/>
      <c r="J19" s="88" t="s">
        <v>293</v>
      </c>
      <c r="K19" s="2250">
        <v>5.8000000000000003E-2</v>
      </c>
      <c r="L19" s="2250"/>
      <c r="M19" s="87" t="s">
        <v>294</v>
      </c>
      <c r="N19" s="87" t="s">
        <v>295</v>
      </c>
      <c r="O19" s="87"/>
      <c r="P19" s="87" t="s">
        <v>296</v>
      </c>
      <c r="Q19" s="2247">
        <v>0</v>
      </c>
      <c r="R19" s="2247"/>
      <c r="S19" s="2247"/>
      <c r="T19" s="83" t="s">
        <v>3</v>
      </c>
      <c r="V19" s="89"/>
    </row>
    <row r="20" spans="1:22">
      <c r="A20" s="82" t="s">
        <v>301</v>
      </c>
      <c r="B20" s="83"/>
      <c r="C20" s="87"/>
      <c r="D20" s="87"/>
      <c r="E20" s="2247" t="e">
        <f>D15</f>
        <v>#REF!</v>
      </c>
      <c r="F20" s="2247"/>
      <c r="G20" s="2247"/>
      <c r="H20" s="2247"/>
      <c r="I20" s="87" t="s">
        <v>302</v>
      </c>
      <c r="J20" s="87"/>
      <c r="K20" s="2248">
        <v>0.16</v>
      </c>
      <c r="L20" s="2248"/>
      <c r="M20" s="87" t="s">
        <v>303</v>
      </c>
      <c r="N20" s="87"/>
      <c r="O20" s="87"/>
      <c r="P20" s="87"/>
      <c r="Q20" s="2247" t="e">
        <f>TRUNC(E20*(K20/100),-3)</f>
        <v>#REF!</v>
      </c>
      <c r="R20" s="2247"/>
      <c r="S20" s="2247"/>
      <c r="T20" s="83" t="s">
        <v>3</v>
      </c>
      <c r="V20" s="89"/>
    </row>
    <row r="21" spans="1:22">
      <c r="A21" s="90" t="s">
        <v>304</v>
      </c>
      <c r="B21" s="91"/>
      <c r="C21" s="2249" t="e">
        <f>Q15+Q20</f>
        <v>#REF!</v>
      </c>
      <c r="D21" s="2249"/>
      <c r="E21" s="2249"/>
      <c r="F21" s="2249"/>
      <c r="G21" s="92" t="s">
        <v>3</v>
      </c>
      <c r="H21" s="87"/>
      <c r="I21" s="87"/>
      <c r="J21" s="87"/>
      <c r="K21" s="93"/>
      <c r="L21" s="93"/>
      <c r="M21" s="87"/>
      <c r="N21" s="87"/>
      <c r="O21" s="87"/>
      <c r="P21" s="87"/>
      <c r="Q21" s="87"/>
      <c r="R21" s="87"/>
      <c r="S21" s="87"/>
      <c r="T21" s="83"/>
      <c r="V21" s="89"/>
    </row>
    <row r="22" spans="1:22">
      <c r="A22" s="94"/>
      <c r="B22" s="95"/>
      <c r="C22" s="95"/>
      <c r="D22" s="95"/>
      <c r="E22" s="95"/>
      <c r="F22" s="95"/>
      <c r="G22" s="95"/>
      <c r="H22" s="95"/>
      <c r="I22" s="95"/>
      <c r="J22" s="95"/>
      <c r="K22" s="95"/>
      <c r="L22" s="95"/>
      <c r="M22" s="95"/>
      <c r="N22" s="95"/>
      <c r="O22" s="95"/>
      <c r="P22" s="95"/>
      <c r="Q22" s="95"/>
      <c r="R22" s="95"/>
      <c r="S22" s="95"/>
      <c r="T22" s="95"/>
      <c r="U22" s="95"/>
      <c r="V22" s="96"/>
    </row>
  </sheetData>
  <mergeCells count="50">
    <mergeCell ref="U11:V11"/>
    <mergeCell ref="A10:B11"/>
    <mergeCell ref="C10:F10"/>
    <mergeCell ref="G10:J10"/>
    <mergeCell ref="K10:N10"/>
    <mergeCell ref="O10:R10"/>
    <mergeCell ref="S10:V10"/>
    <mergeCell ref="C11:D11"/>
    <mergeCell ref="E11:F11"/>
    <mergeCell ref="G11:H11"/>
    <mergeCell ref="I11:J11"/>
    <mergeCell ref="K11:L11"/>
    <mergeCell ref="M11:N11"/>
    <mergeCell ref="O11:P11"/>
    <mergeCell ref="Q11:R11"/>
    <mergeCell ref="S11:T11"/>
    <mergeCell ref="O12:P12"/>
    <mergeCell ref="Q12:R12"/>
    <mergeCell ref="S12:T12"/>
    <mergeCell ref="U12:V12"/>
    <mergeCell ref="D15:F15"/>
    <mergeCell ref="H15:I15"/>
    <mergeCell ref="K15:L15"/>
    <mergeCell ref="Q15:S15"/>
    <mergeCell ref="C12:D12"/>
    <mergeCell ref="E12:F12"/>
    <mergeCell ref="G12:H12"/>
    <mergeCell ref="I12:J12"/>
    <mergeCell ref="K12:L12"/>
    <mergeCell ref="M12:N12"/>
    <mergeCell ref="D16:F16"/>
    <mergeCell ref="H16:I16"/>
    <mergeCell ref="K16:L16"/>
    <mergeCell ref="Q16:S16"/>
    <mergeCell ref="D17:F17"/>
    <mergeCell ref="H17:I17"/>
    <mergeCell ref="K17:L17"/>
    <mergeCell ref="Q17:S17"/>
    <mergeCell ref="E20:H20"/>
    <mergeCell ref="K20:L20"/>
    <mergeCell ref="Q20:S20"/>
    <mergeCell ref="C21:F21"/>
    <mergeCell ref="D18:F18"/>
    <mergeCell ref="H18:I18"/>
    <mergeCell ref="K18:L18"/>
    <mergeCell ref="Q18:S18"/>
    <mergeCell ref="D19:F19"/>
    <mergeCell ref="H19:I19"/>
    <mergeCell ref="K19:L19"/>
    <mergeCell ref="Q19:S19"/>
  </mergeCells>
  <phoneticPr fontId="9"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20"/>
  <sheetViews>
    <sheetView workbookViewId="0">
      <selection activeCell="I26" sqref="I26"/>
    </sheetView>
  </sheetViews>
  <sheetFormatPr defaultRowHeight="14.25"/>
  <sheetData>
    <row r="1" spans="1:1">
      <c r="A1" s="72" t="s">
        <v>133</v>
      </c>
    </row>
    <row r="2" spans="1:1">
      <c r="A2" s="72" t="s">
        <v>248</v>
      </c>
    </row>
    <row r="3" spans="1:1">
      <c r="A3" s="72" t="s">
        <v>249</v>
      </c>
    </row>
    <row r="4" spans="1:1">
      <c r="A4" s="72" t="s">
        <v>250</v>
      </c>
    </row>
    <row r="5" spans="1:1">
      <c r="A5" s="72" t="s">
        <v>130</v>
      </c>
    </row>
    <row r="6" spans="1:1">
      <c r="A6" s="72" t="s">
        <v>251</v>
      </c>
    </row>
    <row r="7" spans="1:1">
      <c r="A7" s="72" t="s">
        <v>252</v>
      </c>
    </row>
    <row r="8" spans="1:1">
      <c r="A8" s="72" t="s">
        <v>253</v>
      </c>
    </row>
    <row r="9" spans="1:1">
      <c r="A9" s="72" t="s">
        <v>254</v>
      </c>
    </row>
    <row r="10" spans="1:1">
      <c r="A10" s="72" t="s">
        <v>131</v>
      </c>
    </row>
    <row r="11" spans="1:1">
      <c r="A11" s="72" t="s">
        <v>255</v>
      </c>
    </row>
    <row r="12" spans="1:1">
      <c r="A12" s="72" t="s">
        <v>256</v>
      </c>
    </row>
    <row r="13" spans="1:1">
      <c r="A13" s="72" t="s">
        <v>129</v>
      </c>
    </row>
    <row r="14" spans="1:1">
      <c r="A14" s="72" t="s">
        <v>257</v>
      </c>
    </row>
    <row r="15" spans="1:1">
      <c r="A15" s="72" t="s">
        <v>258</v>
      </c>
    </row>
    <row r="16" spans="1:1">
      <c r="A16" s="72" t="s">
        <v>137</v>
      </c>
    </row>
    <row r="17" spans="1:1">
      <c r="A17" s="72" t="s">
        <v>259</v>
      </c>
    </row>
    <row r="18" spans="1:1">
      <c r="A18" s="72" t="s">
        <v>138</v>
      </c>
    </row>
    <row r="19" spans="1:1">
      <c r="A19" s="72" t="s">
        <v>260</v>
      </c>
    </row>
    <row r="20" spans="1:1">
      <c r="A20" s="72" t="s">
        <v>261</v>
      </c>
    </row>
  </sheetData>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34</vt:i4>
      </vt:variant>
      <vt:variant>
        <vt:lpstr>이름 지정된 범위</vt:lpstr>
      </vt:variant>
      <vt:variant>
        <vt:i4>31</vt:i4>
      </vt:variant>
    </vt:vector>
  </HeadingPairs>
  <TitlesOfParts>
    <vt:vector size="65" baseType="lpstr">
      <vt:lpstr>1.사업개요</vt:lpstr>
      <vt:lpstr>2.조사량 및 시행방법</vt:lpstr>
      <vt:lpstr>2-1.사업수량표</vt:lpstr>
      <vt:lpstr>2-2.지구별내역(영향조사)</vt:lpstr>
      <vt:lpstr>2-2.지구별내역(정기수질검사)</vt:lpstr>
      <vt:lpstr>2-3.지구별내역(지하수영향조사)</vt:lpstr>
      <vt:lpstr>2-4.지구별내역(지하수사후관리)</vt:lpstr>
      <vt:lpstr>2. 관정내역</vt:lpstr>
      <vt:lpstr>3.조사공정계획표</vt:lpstr>
      <vt:lpstr>5.직접비산출내역</vt:lpstr>
      <vt:lpstr>5-2. 법적시설 정비비</vt:lpstr>
      <vt:lpstr>5-1. 영향조사 및 사후관리 용역 총괄</vt:lpstr>
      <vt:lpstr>5-1-1. 사업비명세서</vt:lpstr>
      <vt:lpstr>5-1-2. 일위대가표(영향조사) 1공구</vt:lpstr>
      <vt:lpstr>5-1-3. 일위대가표(사후관리) 1공구</vt:lpstr>
      <vt:lpstr>5-1-2. 일위대가표(영향조사)</vt:lpstr>
      <vt:lpstr>5-1-3. 일위대가표(사후관리)</vt:lpstr>
      <vt:lpstr>3사업량</vt:lpstr>
      <vt:lpstr>4. 공사비총괄표</vt:lpstr>
      <vt:lpstr>5. 공사비명세서</vt:lpstr>
      <vt:lpstr>6.소요일수</vt:lpstr>
      <vt:lpstr>7. 일위대가</vt:lpstr>
      <vt:lpstr>직영일위대가</vt:lpstr>
      <vt:lpstr>단가(영향조사)</vt:lpstr>
      <vt:lpstr>단가(사후관리)</vt:lpstr>
      <vt:lpstr>8. 사후관리 사업비  (2)</vt:lpstr>
      <vt:lpstr>7. 영향조사 용역비 총괄표</vt:lpstr>
      <vt:lpstr>7-1 영향조사 조사비명세서</vt:lpstr>
      <vt:lpstr>8.사후관리 공종별단가표</vt:lpstr>
      <vt:lpstr>단가표</vt:lpstr>
      <vt:lpstr>단가입력</vt:lpstr>
      <vt:lpstr>주간주유소</vt:lpstr>
      <vt:lpstr>엔지니어링손해보험</vt:lpstr>
      <vt:lpstr>인용자료참고</vt:lpstr>
      <vt:lpstr>'1.사업개요'!Print_Area</vt:lpstr>
      <vt:lpstr>'2. 관정내역'!Print_Area</vt:lpstr>
      <vt:lpstr>'2.조사량 및 시행방법'!Print_Area</vt:lpstr>
      <vt:lpstr>'2-1.사업수량표'!Print_Area</vt:lpstr>
      <vt:lpstr>'2-2.지구별내역(정기수질검사)'!Print_Area</vt:lpstr>
      <vt:lpstr>'2-3.지구별내역(지하수영향조사)'!Print_Area</vt:lpstr>
      <vt:lpstr>'2-4.지구별내역(지하수사후관리)'!Print_Area</vt:lpstr>
      <vt:lpstr>'3사업량'!Print_Area</vt:lpstr>
      <vt:lpstr>'4. 공사비총괄표'!Print_Area</vt:lpstr>
      <vt:lpstr>'5. 공사비명세서'!Print_Area</vt:lpstr>
      <vt:lpstr>'5.직접비산출내역'!Print_Area</vt:lpstr>
      <vt:lpstr>'5-1. 영향조사 및 사후관리 용역 총괄'!Print_Area</vt:lpstr>
      <vt:lpstr>'5-1-1. 사업비명세서'!Print_Area</vt:lpstr>
      <vt:lpstr>'5-1-2. 일위대가표(영향조사)'!Print_Area</vt:lpstr>
      <vt:lpstr>'5-1-2. 일위대가표(영향조사) 1공구'!Print_Area</vt:lpstr>
      <vt:lpstr>'5-1-3. 일위대가표(사후관리)'!Print_Area</vt:lpstr>
      <vt:lpstr>'5-1-3. 일위대가표(사후관리) 1공구'!Print_Area</vt:lpstr>
      <vt:lpstr>'5-2. 법적시설 정비비'!Print_Area</vt:lpstr>
      <vt:lpstr>'6.소요일수'!Print_Area</vt:lpstr>
      <vt:lpstr>'7. 영향조사 용역비 총괄표'!Print_Area</vt:lpstr>
      <vt:lpstr>'7. 일위대가'!Print_Area</vt:lpstr>
      <vt:lpstr>'7-1 영향조사 조사비명세서'!Print_Area</vt:lpstr>
      <vt:lpstr>'8. 사후관리 사업비  (2)'!Print_Area</vt:lpstr>
      <vt:lpstr>'8.사후관리 공종별단가표'!Print_Area</vt:lpstr>
      <vt:lpstr>'단가(사후관리)'!Print_Area</vt:lpstr>
      <vt:lpstr>단가입력!Print_Area</vt:lpstr>
      <vt:lpstr>단가표!Print_Area</vt:lpstr>
      <vt:lpstr>주간주유소!Print_Area</vt:lpstr>
      <vt:lpstr>직영일위대가!Print_Area</vt:lpstr>
      <vt:lpstr>'2. 관정내역'!Print_Titles</vt:lpstr>
      <vt:lpstr>'2-2.지구별내역(정기수질검사)'!Print_Titles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지하수기초영향조사</dc:title>
  <dc:creator>김 을 영</dc:creator>
  <cp:lastModifiedBy>EKR</cp:lastModifiedBy>
  <cp:lastPrinted>2024-02-07T06:42:04Z</cp:lastPrinted>
  <dcterms:created xsi:type="dcterms:W3CDTF">1998-10-10T01:46:33Z</dcterms:created>
  <dcterms:modified xsi:type="dcterms:W3CDTF">2026-08-31T06:24:30Z</dcterms:modified>
</cp:coreProperties>
</file>